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3.xml" ContentType="application/vnd.openxmlformats-officedocument.spreadsheetml.comments+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4.xml" ContentType="application/vnd.openxmlformats-officedocument.spreadsheetml.comments+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omments5.xml" ContentType="application/vnd.openxmlformats-officedocument.spreadsheetml.comments+xml"/>
  <Override PartName="/xl/comments6.xml" ContentType="application/vnd.openxmlformats-officedocument.spreadsheetml.comments+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omments7.xml" ContentType="application/vnd.openxmlformats-officedocument.spreadsheetml.comments+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comments8.xml" ContentType="application/vnd.openxmlformats-officedocument.spreadsheetml.comments+xml"/>
  <Override PartName="/xl/pivotTables/pivotTable44.xml" ContentType="application/vnd.openxmlformats-officedocument.spreadsheetml.pivotTable+xml"/>
  <Override PartName="/xl/pivotTables/pivotTable45.xml" ContentType="application/vnd.openxmlformats-officedocument.spreadsheetml.pivotTable+xml"/>
  <Override PartName="/xl/comments9.xml" ContentType="application/vnd.openxmlformats-officedocument.spreadsheetml.comments+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drawings/drawing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omments10.xml" ContentType="application/vnd.openxmlformats-officedocument.spreadsheetml.comments+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drawings/drawing7.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E:\STATMINES\BASE STATMINES\"/>
    </mc:Choice>
  </mc:AlternateContent>
  <bookViews>
    <workbookView xWindow="0" yWindow="0" windowWidth="18060" windowHeight="5628" tabRatio="813" firstSheet="10" activeTab="11"/>
  </bookViews>
  <sheets>
    <sheet name="Requete_INFOTITREMINIER OK" sheetId="24" r:id="rId1"/>
    <sheet name="INFOTITRE" sheetId="58" r:id="rId2"/>
    <sheet name="Requete_SONDAGE OK" sheetId="38" r:id="rId3"/>
    <sheet name="SONDAGE" sheetId="59" r:id="rId4"/>
    <sheet name="Requete_PRODUCTION_TRANSFOR OK" sheetId="37" r:id="rId5"/>
    <sheet name="PRODUCTION" sheetId="60" r:id="rId6"/>
    <sheet name="Requete_PRODUCTIONELECTRICIT OK" sheetId="55" r:id="rId7"/>
    <sheet name="Requete_PRODUCTION CIMICS ok" sheetId="25" r:id="rId8"/>
    <sheet name="Requete_exportationdetail OK" sheetId="56" r:id="rId9"/>
    <sheet name="EXPORTATION" sheetId="61" r:id="rId10"/>
    <sheet name="Charge rectifiées OK" sheetId="41" r:id="rId11"/>
    <sheet name="Charge rectifiées OK T" sheetId="62" r:id="rId12"/>
    <sheet name="CHARGE" sheetId="63" r:id="rId13"/>
    <sheet name="FOURNISSEURS OK" sheetId="54" r:id="rId14"/>
    <sheet name="FOURNISSEUR" sheetId="68" r:id="rId15"/>
    <sheet name="Fournisseurs" sheetId="52" state="hidden" r:id="rId16"/>
    <sheet name="Requete_depensestravminiers" sheetId="10" r:id="rId17"/>
    <sheet name="DEPENSES" sheetId="64" r:id="rId18"/>
    <sheet name="Requete_MainOuvre ok" sheetId="51" r:id="rId19"/>
    <sheet name="MAIN D'OEUVRE" sheetId="65" r:id="rId20"/>
    <sheet name="Requete_RealisationSociales OK" sheetId="23" r:id="rId21"/>
    <sheet name="RSE" sheetId="66" r:id="rId22"/>
  </sheets>
  <externalReferences>
    <externalReference r:id="rId23"/>
    <externalReference r:id="rId24"/>
  </externalReferences>
  <definedNames>
    <definedName name="_xlnm._FilterDatabase" localSheetId="12" hidden="1">CHARGE!$M$65:$N$73</definedName>
    <definedName name="_xlnm._FilterDatabase" localSheetId="10" hidden="1">'Charge rectifiées OK'!$A$1:$BI$72</definedName>
    <definedName name="_xlnm._FilterDatabase" localSheetId="11" hidden="1">'Charge rectifiées OK T'!$A$1:$BX$72</definedName>
    <definedName name="_xlnm._FilterDatabase" localSheetId="15" hidden="1">Fournisseurs!$A$1:$C$16384</definedName>
    <definedName name="_xlnm._FilterDatabase" localSheetId="13" hidden="1">'FOURNISSEURS OK'!$C$35:$D$35</definedName>
    <definedName name="_xlnm._FilterDatabase" localSheetId="19" hidden="1">'MAIN D''OEUVRE'!$B$9:$D$13</definedName>
    <definedName name="_xlnm._FilterDatabase" localSheetId="5" hidden="1">PRODUCTION!$H$126:$I$135</definedName>
    <definedName name="_xlnm._FilterDatabase" localSheetId="16" hidden="1">Requete_depensestravminiers!$A$1:$Z$31</definedName>
    <definedName name="_xlnm._FilterDatabase" localSheetId="8" hidden="1">'Requete_exportationdetail OK'!$A$1:$H$110</definedName>
    <definedName name="_xlnm._FilterDatabase" localSheetId="0" hidden="1">'Requete_INFOTITREMINIER OK'!$A$1:$P$124</definedName>
    <definedName name="_xlnm._FilterDatabase" localSheetId="18" hidden="1">'Requete_MainOuvre ok'!$A$1:$J$452</definedName>
    <definedName name="_xlnm._FilterDatabase" localSheetId="7" hidden="1">'Requete_PRODUCTION CIMICS ok'!$A$1:$G$12</definedName>
    <definedName name="_xlnm._FilterDatabase" localSheetId="4" hidden="1">'Requete_PRODUCTION_TRANSFOR OK'!$A$1:$T$56</definedName>
    <definedName name="_xlnm._FilterDatabase" localSheetId="20" hidden="1">'Requete_RealisationSociales OK'!$A$1:$K$170</definedName>
    <definedName name="_xlnm._FilterDatabase" localSheetId="2" hidden="1">'Requete_SONDAGE OK'!$A$1:$I$38</definedName>
    <definedName name="_xlnm._FilterDatabase" localSheetId="21" hidden="1">RSE!$C$16:$C$23</definedName>
    <definedName name="_xlchart.0" hidden="1">CHARGE!$G$127</definedName>
    <definedName name="_xlchart.1" hidden="1">CHARGE!$G$128:$G$135</definedName>
  </definedNames>
  <calcPr calcId="162913"/>
  <pivotCaches>
    <pivotCache cacheId="14" r:id="rId25"/>
    <pivotCache cacheId="15" r:id="rId26"/>
    <pivotCache cacheId="16" r:id="rId27"/>
    <pivotCache cacheId="17" r:id="rId28"/>
    <pivotCache cacheId="18" r:id="rId29"/>
    <pivotCache cacheId="19" r:id="rId30"/>
    <pivotCache cacheId="20" r:id="rId31"/>
    <pivotCache cacheId="21" r:id="rId32"/>
    <pivotCache cacheId="22" r:id="rId33"/>
    <pivotCache cacheId="23" r:id="rId34"/>
    <pivotCache cacheId="24" r:id="rId35"/>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5" i="60" l="1"/>
  <c r="B29" i="60"/>
  <c r="L126" i="24"/>
  <c r="B28" i="64" l="1"/>
  <c r="D9" i="64"/>
  <c r="D10" i="64"/>
  <c r="C10" i="64"/>
  <c r="C11" i="64"/>
  <c r="C12" i="64"/>
  <c r="C13" i="64"/>
  <c r="C14" i="64"/>
  <c r="C15" i="64"/>
  <c r="C16" i="64"/>
  <c r="C17" i="64"/>
  <c r="C18" i="64"/>
  <c r="C19" i="64"/>
  <c r="C20" i="64"/>
  <c r="C21" i="64"/>
  <c r="C22" i="64"/>
  <c r="C23" i="64"/>
  <c r="C9" i="64"/>
  <c r="D14" i="64"/>
  <c r="D22" i="64"/>
  <c r="D21" i="64"/>
  <c r="D20" i="64"/>
  <c r="D19" i="64"/>
  <c r="D18" i="64"/>
  <c r="D17" i="64"/>
  <c r="D16" i="64"/>
  <c r="D15" i="64"/>
  <c r="D13" i="64"/>
  <c r="D12" i="64"/>
  <c r="D11" i="64"/>
  <c r="B23" i="64"/>
  <c r="F24" i="64"/>
  <c r="I5" i="68" l="1"/>
  <c r="I6" i="68"/>
  <c r="I7" i="68"/>
  <c r="I8" i="68"/>
  <c r="I9" i="68"/>
  <c r="I4" i="68"/>
  <c r="G9" i="68"/>
  <c r="G5" i="68"/>
  <c r="G6" i="68"/>
  <c r="G7" i="68"/>
  <c r="G8" i="68"/>
  <c r="G4" i="68"/>
  <c r="J9" i="68"/>
  <c r="J5" i="68"/>
  <c r="J6" i="68"/>
  <c r="J7" i="68"/>
  <c r="J8" i="68"/>
  <c r="J4" i="68"/>
  <c r="H9" i="68"/>
  <c r="F9" i="68"/>
  <c r="B14" i="68"/>
  <c r="C14" i="68"/>
  <c r="A14" i="68"/>
  <c r="H34" i="54"/>
  <c r="F34" i="54"/>
  <c r="G34" i="54"/>
  <c r="H3" i="54"/>
  <c r="H4" i="54"/>
  <c r="H5" i="54"/>
  <c r="H6" i="54"/>
  <c r="H7" i="54"/>
  <c r="H8" i="54"/>
  <c r="H9" i="54"/>
  <c r="H10" i="54"/>
  <c r="H11" i="54"/>
  <c r="H12" i="54"/>
  <c r="H13" i="54"/>
  <c r="H14" i="54"/>
  <c r="H15" i="54"/>
  <c r="H16" i="54"/>
  <c r="H17" i="54"/>
  <c r="H18" i="54"/>
  <c r="H19" i="54"/>
  <c r="H20" i="54"/>
  <c r="H21" i="54"/>
  <c r="H22" i="54"/>
  <c r="H23" i="54"/>
  <c r="H24" i="54"/>
  <c r="H25" i="54"/>
  <c r="H26" i="54"/>
  <c r="H27" i="54"/>
  <c r="H28" i="54"/>
  <c r="H29" i="54"/>
  <c r="H30" i="54"/>
  <c r="H31" i="54"/>
  <c r="H32" i="54"/>
  <c r="H33" i="54"/>
  <c r="L33" i="54" s="1"/>
  <c r="H2" i="54"/>
  <c r="E3" i="54"/>
  <c r="E4" i="54"/>
  <c r="E5" i="54"/>
  <c r="E6" i="54"/>
  <c r="E7" i="54"/>
  <c r="E8" i="54"/>
  <c r="E9" i="54"/>
  <c r="E10" i="54"/>
  <c r="E11" i="54"/>
  <c r="E12" i="54"/>
  <c r="E13" i="54"/>
  <c r="E14" i="54"/>
  <c r="E15" i="54"/>
  <c r="E16" i="54"/>
  <c r="E17" i="54"/>
  <c r="E18" i="54"/>
  <c r="E19" i="54"/>
  <c r="E20" i="54"/>
  <c r="E21" i="54"/>
  <c r="E22" i="54"/>
  <c r="E23" i="54"/>
  <c r="E24" i="54"/>
  <c r="E25" i="54"/>
  <c r="E26" i="54"/>
  <c r="E27" i="54"/>
  <c r="E28" i="54"/>
  <c r="E29" i="54"/>
  <c r="E30" i="54"/>
  <c r="E31" i="54"/>
  <c r="E32" i="54"/>
  <c r="E33" i="54"/>
  <c r="E2" i="54"/>
  <c r="D34" i="54"/>
  <c r="F105" i="65" l="1"/>
  <c r="E128" i="65"/>
  <c r="E129" i="65"/>
  <c r="E130" i="65"/>
  <c r="E131" i="65"/>
  <c r="E127" i="65"/>
  <c r="F128" i="65"/>
  <c r="F129" i="65"/>
  <c r="F130" i="65"/>
  <c r="F131" i="65"/>
  <c r="F127" i="65"/>
  <c r="D130" i="65"/>
  <c r="D129" i="65"/>
  <c r="D128" i="65"/>
  <c r="D127" i="65"/>
  <c r="C130" i="65"/>
  <c r="C129" i="65"/>
  <c r="C128" i="65"/>
  <c r="C127" i="65"/>
  <c r="J89" i="65" l="1"/>
  <c r="D13" i="65"/>
  <c r="C123" i="63"/>
  <c r="C122" i="63"/>
  <c r="C121" i="63"/>
  <c r="C120" i="63"/>
  <c r="C119" i="63"/>
  <c r="C117" i="63"/>
  <c r="C99" i="63" l="1"/>
  <c r="E99" i="63" s="1"/>
  <c r="E79" i="63"/>
  <c r="E80" i="63"/>
  <c r="E81" i="63"/>
  <c r="E82" i="63"/>
  <c r="E83" i="63"/>
  <c r="E78" i="63"/>
  <c r="J60" i="63"/>
  <c r="C67" i="63"/>
  <c r="E67" i="63" s="1"/>
  <c r="N71" i="63"/>
  <c r="O71" i="63" s="1"/>
  <c r="C66" i="63"/>
  <c r="E66" i="63" s="1"/>
  <c r="J63" i="63"/>
  <c r="M63" i="63"/>
  <c r="C15" i="63"/>
  <c r="F15" i="63" s="1"/>
  <c r="J2" i="62"/>
  <c r="C34" i="63"/>
  <c r="C33" i="63"/>
  <c r="C32" i="63"/>
  <c r="C31" i="63"/>
  <c r="C30" i="63"/>
  <c r="C29" i="63"/>
  <c r="C28" i="63"/>
  <c r="C27" i="63"/>
  <c r="C26" i="63"/>
  <c r="C25" i="63"/>
  <c r="Z71" i="62"/>
  <c r="L2" i="62"/>
  <c r="I2" i="62" s="1"/>
  <c r="D16" i="61"/>
  <c r="B17" i="61"/>
  <c r="D17" i="55"/>
  <c r="L13" i="55"/>
  <c r="L14" i="55"/>
  <c r="L15" i="55"/>
  <c r="L12" i="55"/>
  <c r="D14" i="55"/>
  <c r="D13" i="55"/>
  <c r="D12" i="55"/>
  <c r="C12" i="55"/>
  <c r="C14" i="55"/>
  <c r="C13" i="55"/>
  <c r="B171" i="60"/>
  <c r="E160" i="60"/>
  <c r="D160" i="60"/>
  <c r="B160" i="60"/>
  <c r="E130" i="60"/>
  <c r="E125" i="60"/>
  <c r="B142" i="60"/>
  <c r="B136" i="60"/>
  <c r="N69" i="63" l="1"/>
  <c r="O69" i="63" s="1"/>
  <c r="BZ2" i="62"/>
  <c r="E60" i="37"/>
  <c r="D60" i="37"/>
  <c r="C14" i="63" l="1"/>
  <c r="F14" i="63" s="1"/>
  <c r="C13" i="63"/>
  <c r="F13" i="63" s="1"/>
  <c r="C12" i="63"/>
  <c r="C11" i="63"/>
  <c r="C10" i="63"/>
  <c r="C9" i="63"/>
  <c r="C8" i="63"/>
  <c r="F8" i="63" s="1"/>
  <c r="E13" i="63"/>
  <c r="E28" i="63"/>
  <c r="E25" i="63"/>
  <c r="C35" i="63"/>
  <c r="E35" i="63" s="1"/>
  <c r="E34" i="63"/>
  <c r="E33" i="63"/>
  <c r="E32" i="63"/>
  <c r="E31" i="63"/>
  <c r="E30" i="63"/>
  <c r="E29" i="63"/>
  <c r="E27" i="63"/>
  <c r="E26" i="63"/>
  <c r="L35" i="62"/>
  <c r="M61" i="62"/>
  <c r="C45" i="63"/>
  <c r="E45" i="63" s="1"/>
  <c r="C53" i="63"/>
  <c r="E53" i="63" s="1"/>
  <c r="C55" i="63"/>
  <c r="E55" i="63" s="1"/>
  <c r="J67" i="62"/>
  <c r="J49" i="62"/>
  <c r="C46" i="63"/>
  <c r="E46" i="63" s="1"/>
  <c r="B21" i="61"/>
  <c r="I80" i="56"/>
  <c r="I79" i="56"/>
  <c r="I78" i="56"/>
  <c r="C15" i="55"/>
  <c r="C16" i="55" s="1"/>
  <c r="B143" i="60"/>
  <c r="B144" i="60"/>
  <c r="E12" i="63" l="1"/>
  <c r="F12" i="63"/>
  <c r="E10" i="63"/>
  <c r="F10" i="63"/>
  <c r="E9" i="63"/>
  <c r="F9" i="63"/>
  <c r="E11" i="63"/>
  <c r="F11" i="63"/>
  <c r="I35" i="62"/>
  <c r="BZ35" i="62"/>
  <c r="E15" i="63"/>
  <c r="E14" i="63"/>
  <c r="C16" i="63"/>
  <c r="C85" i="63" s="1"/>
  <c r="E8" i="63"/>
  <c r="C36" i="63"/>
  <c r="Q129" i="56"/>
  <c r="Q131" i="56"/>
  <c r="Q127" i="56"/>
  <c r="C18" i="63" l="1"/>
  <c r="C37" i="63"/>
  <c r="F16" i="63"/>
  <c r="D10" i="63"/>
  <c r="C96" i="63"/>
  <c r="D9" i="63"/>
  <c r="E16" i="63"/>
  <c r="D11" i="63"/>
  <c r="D12" i="63"/>
  <c r="D13" i="63"/>
  <c r="D8" i="63"/>
  <c r="D15" i="63"/>
  <c r="D14" i="63"/>
  <c r="D30" i="63"/>
  <c r="D31" i="63"/>
  <c r="D32" i="63"/>
  <c r="D33" i="63"/>
  <c r="D34" i="63"/>
  <c r="D35" i="63"/>
  <c r="E36" i="63"/>
  <c r="D25" i="63"/>
  <c r="D26" i="63"/>
  <c r="D27" i="63"/>
  <c r="D28" i="63"/>
  <c r="D29" i="63"/>
  <c r="B137" i="60"/>
  <c r="B139" i="60"/>
  <c r="B138" i="60"/>
  <c r="B141" i="60"/>
  <c r="B140" i="60"/>
  <c r="K95" i="60"/>
  <c r="L95" i="60"/>
  <c r="M95" i="60"/>
  <c r="J95" i="60"/>
  <c r="D16" i="63" l="1"/>
  <c r="I64" i="58" l="1"/>
  <c r="J64" i="58"/>
  <c r="K64" i="58"/>
  <c r="L64" i="58"/>
  <c r="I65" i="58"/>
  <c r="J65" i="58"/>
  <c r="K65" i="58"/>
  <c r="L65" i="58"/>
  <c r="I66" i="58"/>
  <c r="J66" i="58"/>
  <c r="K66" i="58"/>
  <c r="L66" i="58"/>
  <c r="I67" i="58"/>
  <c r="J67" i="58"/>
  <c r="K67" i="58"/>
  <c r="L67" i="58"/>
  <c r="I68" i="58"/>
  <c r="J68" i="58"/>
  <c r="K68" i="58"/>
  <c r="L68" i="58"/>
  <c r="I69" i="58"/>
  <c r="J69" i="58"/>
  <c r="K69" i="58"/>
  <c r="L69" i="58"/>
  <c r="I70" i="58"/>
  <c r="J70" i="58"/>
  <c r="K70" i="58"/>
  <c r="L70" i="58"/>
  <c r="I71" i="58"/>
  <c r="J71" i="58"/>
  <c r="K71" i="58"/>
  <c r="L71" i="58"/>
  <c r="J63" i="58"/>
  <c r="K63" i="58"/>
  <c r="L63" i="58"/>
  <c r="I63" i="58"/>
  <c r="E30" i="58"/>
  <c r="F5" i="58"/>
  <c r="F6" i="58"/>
  <c r="F7" i="58"/>
  <c r="F8" i="58"/>
  <c r="F9" i="58"/>
  <c r="F10" i="58"/>
  <c r="F11" i="58"/>
  <c r="F12" i="58"/>
  <c r="F4" i="58"/>
  <c r="BK67" i="62"/>
  <c r="I178" i="51"/>
  <c r="I455" i="51"/>
  <c r="H178" i="51"/>
  <c r="H455" i="51" s="1"/>
  <c r="H454" i="51"/>
  <c r="I454" i="51"/>
  <c r="I177" i="51"/>
  <c r="I16" i="37"/>
  <c r="D16" i="37"/>
  <c r="K72" i="58" l="1"/>
  <c r="L72" i="58"/>
  <c r="F13" i="58"/>
  <c r="J72" i="58"/>
  <c r="I72" i="58"/>
  <c r="BK59" i="62"/>
  <c r="BJ59" i="62"/>
  <c r="BA59" i="62"/>
  <c r="AZ59" i="62"/>
  <c r="AJ59" i="62"/>
  <c r="AI59" i="62"/>
  <c r="AE59" i="62"/>
  <c r="L59" i="62"/>
  <c r="J313" i="51"/>
  <c r="J312" i="51"/>
  <c r="J311" i="51"/>
  <c r="J310" i="51"/>
  <c r="J309" i="51"/>
  <c r="J308" i="51"/>
  <c r="O53" i="37"/>
  <c r="N53" i="37"/>
  <c r="O55" i="37"/>
  <c r="N55" i="37"/>
  <c r="I59" i="62" l="1"/>
  <c r="BX59" i="62" s="1"/>
  <c r="BZ59" i="62"/>
  <c r="P55" i="37"/>
  <c r="P53" i="37"/>
  <c r="D15" i="55"/>
  <c r="C24" i="55"/>
  <c r="Y5" i="55"/>
  <c r="BV59" i="62" l="1"/>
  <c r="BW59" i="62" s="1"/>
  <c r="D22" i="55"/>
  <c r="D21" i="55"/>
  <c r="D23" i="55"/>
  <c r="C131" i="65" l="1"/>
  <c r="D131" i="65"/>
  <c r="C148" i="65"/>
  <c r="D148" i="65"/>
  <c r="C149" i="65"/>
  <c r="D149" i="65"/>
  <c r="C150" i="65"/>
  <c r="D150" i="65"/>
  <c r="D147" i="65"/>
  <c r="C147" i="65"/>
  <c r="E141" i="65"/>
  <c r="E142" i="65"/>
  <c r="E143" i="65"/>
  <c r="E144" i="65"/>
  <c r="C137" i="65"/>
  <c r="D137" i="65"/>
  <c r="E137" i="65"/>
  <c r="F137" i="65"/>
  <c r="C138" i="65"/>
  <c r="D138" i="65"/>
  <c r="E138" i="65"/>
  <c r="F138" i="65"/>
  <c r="D136" i="65"/>
  <c r="E136" i="65"/>
  <c r="F136" i="65"/>
  <c r="C136" i="65"/>
  <c r="D23" i="61"/>
  <c r="D24" i="61"/>
  <c r="D21" i="61"/>
  <c r="B42" i="66" l="1"/>
  <c r="B38" i="66"/>
  <c r="B39" i="66"/>
  <c r="B40" i="66"/>
  <c r="B41" i="66"/>
  <c r="B37" i="66"/>
  <c r="B20" i="66"/>
  <c r="B16" i="66"/>
  <c r="B15" i="66"/>
  <c r="B23" i="66"/>
  <c r="B17" i="66"/>
  <c r="B18" i="66"/>
  <c r="B19" i="66"/>
  <c r="B21" i="66"/>
  <c r="B22" i="66"/>
  <c r="D108" i="65"/>
  <c r="D107" i="65"/>
  <c r="D106" i="65"/>
  <c r="D105" i="65"/>
  <c r="C90" i="65"/>
  <c r="C43" i="65"/>
  <c r="C42" i="65"/>
  <c r="C26" i="65"/>
  <c r="C25" i="65"/>
  <c r="C24" i="65"/>
  <c r="C23" i="65"/>
  <c r="C11" i="65"/>
  <c r="C10" i="65"/>
  <c r="B113" i="65"/>
  <c r="C103" i="63"/>
  <c r="E103" i="63" s="1"/>
  <c r="D99" i="63"/>
  <c r="G99" i="63" s="1"/>
  <c r="C100" i="63"/>
  <c r="C101" i="63"/>
  <c r="C102" i="63"/>
  <c r="C98" i="63"/>
  <c r="BA2" i="62"/>
  <c r="BA3" i="62"/>
  <c r="BA7" i="62"/>
  <c r="BA8" i="62"/>
  <c r="BA9" i="62"/>
  <c r="BA14" i="62"/>
  <c r="BA18" i="62"/>
  <c r="BA28" i="62"/>
  <c r="BA30" i="62"/>
  <c r="BA35" i="62"/>
  <c r="BA38" i="62"/>
  <c r="BA45" i="62"/>
  <c r="BA52" i="62"/>
  <c r="BA53" i="62"/>
  <c r="BA55" i="62"/>
  <c r="BA58" i="62"/>
  <c r="AI42" i="62"/>
  <c r="H74" i="63"/>
  <c r="C73" i="63"/>
  <c r="L16" i="62"/>
  <c r="L18" i="62"/>
  <c r="L48" i="62"/>
  <c r="L47" i="62"/>
  <c r="L58" i="62"/>
  <c r="C54" i="63"/>
  <c r="E54" i="63" s="1"/>
  <c r="L3" i="62"/>
  <c r="L4" i="62"/>
  <c r="L6" i="62"/>
  <c r="L7" i="62"/>
  <c r="L8" i="62"/>
  <c r="L9" i="62"/>
  <c r="L11" i="62"/>
  <c r="BZ11" i="62" s="1"/>
  <c r="L12" i="62"/>
  <c r="L14" i="62"/>
  <c r="L15" i="62"/>
  <c r="L17" i="62"/>
  <c r="L19" i="62"/>
  <c r="L21" i="62"/>
  <c r="L22" i="62"/>
  <c r="L23" i="62"/>
  <c r="L24" i="62"/>
  <c r="L25" i="62"/>
  <c r="L26" i="62"/>
  <c r="L27" i="62"/>
  <c r="L28" i="62"/>
  <c r="L29" i="62"/>
  <c r="L30" i="62"/>
  <c r="L31" i="62"/>
  <c r="L32" i="62"/>
  <c r="L33" i="62"/>
  <c r="L34" i="62"/>
  <c r="L36" i="62"/>
  <c r="L37" i="62"/>
  <c r="L38" i="62"/>
  <c r="L39" i="62"/>
  <c r="L40" i="62"/>
  <c r="L41" i="62"/>
  <c r="L42" i="62"/>
  <c r="L43" i="62"/>
  <c r="L44" i="62"/>
  <c r="L45" i="62"/>
  <c r="L46" i="62"/>
  <c r="L49" i="62"/>
  <c r="L50" i="62"/>
  <c r="L51" i="62"/>
  <c r="L52" i="62"/>
  <c r="L53" i="62"/>
  <c r="L54" i="62"/>
  <c r="L55" i="62"/>
  <c r="L56" i="62"/>
  <c r="L57" i="62"/>
  <c r="L61" i="62"/>
  <c r="L62" i="62"/>
  <c r="L63" i="62"/>
  <c r="L64" i="62"/>
  <c r="L65" i="62"/>
  <c r="L66" i="62"/>
  <c r="L67" i="62"/>
  <c r="L68" i="62"/>
  <c r="L69" i="62"/>
  <c r="L70" i="62"/>
  <c r="M41" i="63"/>
  <c r="C52" i="63"/>
  <c r="E52" i="63" s="1"/>
  <c r="C51" i="63"/>
  <c r="E51" i="63" s="1"/>
  <c r="C50" i="63"/>
  <c r="E50" i="63" s="1"/>
  <c r="C49" i="63"/>
  <c r="E49" i="63" s="1"/>
  <c r="C48" i="63"/>
  <c r="E48" i="63" s="1"/>
  <c r="C47" i="63"/>
  <c r="E47" i="63" s="1"/>
  <c r="B75" i="61"/>
  <c r="B22" i="61"/>
  <c r="B23" i="61"/>
  <c r="B24" i="61"/>
  <c r="B25" i="61"/>
  <c r="B26" i="61"/>
  <c r="B27" i="61"/>
  <c r="B28" i="61"/>
  <c r="B29" i="61"/>
  <c r="B30" i="61"/>
  <c r="B31" i="61"/>
  <c r="J100" i="63" l="1"/>
  <c r="E100" i="63"/>
  <c r="J102" i="63"/>
  <c r="E98" i="63"/>
  <c r="J99" i="63"/>
  <c r="E101" i="63"/>
  <c r="J98" i="63"/>
  <c r="E102" i="63"/>
  <c r="N66" i="63"/>
  <c r="E73" i="63"/>
  <c r="I67" i="63"/>
  <c r="I66" i="62"/>
  <c r="BZ66" i="62"/>
  <c r="I51" i="62"/>
  <c r="BZ51" i="62"/>
  <c r="I37" i="62"/>
  <c r="BZ37" i="62"/>
  <c r="I24" i="62"/>
  <c r="BZ24" i="62"/>
  <c r="I8" i="62"/>
  <c r="I65" i="62"/>
  <c r="BZ65" i="62"/>
  <c r="I50" i="62"/>
  <c r="I36" i="62"/>
  <c r="BZ36" i="62"/>
  <c r="I23" i="62"/>
  <c r="BZ23" i="62"/>
  <c r="I7" i="62"/>
  <c r="BZ7" i="62"/>
  <c r="I64" i="62"/>
  <c r="BZ64" i="62"/>
  <c r="I49" i="62"/>
  <c r="BZ49" i="62"/>
  <c r="I34" i="62"/>
  <c r="BZ34" i="62"/>
  <c r="I22" i="62"/>
  <c r="BZ22" i="62"/>
  <c r="I6" i="62"/>
  <c r="I63" i="62"/>
  <c r="BZ63" i="62"/>
  <c r="I46" i="62"/>
  <c r="BZ46" i="62"/>
  <c r="I33" i="62"/>
  <c r="BZ33" i="62"/>
  <c r="I21" i="62"/>
  <c r="BZ21" i="62"/>
  <c r="I62" i="62"/>
  <c r="BZ62" i="62"/>
  <c r="I45" i="62"/>
  <c r="I32" i="62"/>
  <c r="BZ32" i="62"/>
  <c r="I19" i="62"/>
  <c r="BZ19" i="62"/>
  <c r="I4" i="62"/>
  <c r="BZ4" i="62"/>
  <c r="I61" i="62"/>
  <c r="BZ61" i="62"/>
  <c r="I44" i="62"/>
  <c r="BZ44" i="62"/>
  <c r="I31" i="62"/>
  <c r="BZ31" i="62"/>
  <c r="I17" i="62"/>
  <c r="BZ17" i="62"/>
  <c r="I3" i="62"/>
  <c r="I57" i="62"/>
  <c r="BZ57" i="62"/>
  <c r="I43" i="62"/>
  <c r="BZ43" i="62"/>
  <c r="I30" i="62"/>
  <c r="BZ30" i="62"/>
  <c r="I15" i="62"/>
  <c r="BZ15" i="62"/>
  <c r="I56" i="62"/>
  <c r="BZ56" i="62"/>
  <c r="I42" i="62"/>
  <c r="BZ42" i="62"/>
  <c r="I29" i="62"/>
  <c r="BZ29" i="62"/>
  <c r="I14" i="62"/>
  <c r="BZ14" i="62"/>
  <c r="I58" i="62"/>
  <c r="BZ58" i="62"/>
  <c r="I70" i="62"/>
  <c r="BZ70" i="62"/>
  <c r="I55" i="62"/>
  <c r="BZ55" i="62"/>
  <c r="I41" i="62"/>
  <c r="BZ41" i="62"/>
  <c r="I28" i="62"/>
  <c r="BZ28" i="62"/>
  <c r="I12" i="62"/>
  <c r="BZ12" i="62"/>
  <c r="I47" i="62"/>
  <c r="BZ47" i="62"/>
  <c r="I69" i="62"/>
  <c r="BZ69" i="62"/>
  <c r="I54" i="62"/>
  <c r="BZ54" i="62"/>
  <c r="I40" i="62"/>
  <c r="BZ40" i="62"/>
  <c r="I27" i="62"/>
  <c r="BZ27" i="62"/>
  <c r="I48" i="62"/>
  <c r="BZ48" i="62"/>
  <c r="I68" i="62"/>
  <c r="BZ68" i="62"/>
  <c r="I53" i="62"/>
  <c r="BZ53" i="62"/>
  <c r="I39" i="62"/>
  <c r="BZ39" i="62"/>
  <c r="I26" i="62"/>
  <c r="BZ26" i="62"/>
  <c r="I18" i="62"/>
  <c r="BZ18" i="62"/>
  <c r="I67" i="62"/>
  <c r="BZ67" i="62"/>
  <c r="I52" i="62"/>
  <c r="BZ52" i="62"/>
  <c r="I38" i="62"/>
  <c r="BZ38" i="62"/>
  <c r="I25" i="62"/>
  <c r="BZ25" i="62"/>
  <c r="I9" i="62"/>
  <c r="I16" i="62"/>
  <c r="BZ16" i="62"/>
  <c r="I11" i="62"/>
  <c r="B32" i="61"/>
  <c r="C56" i="63"/>
  <c r="E56" i="63" s="1"/>
  <c r="D98" i="63"/>
  <c r="G98" i="63" s="1"/>
  <c r="G100" i="63" s="1"/>
  <c r="B43" i="66"/>
  <c r="B24" i="66"/>
  <c r="C15" i="66" s="1"/>
  <c r="J101" i="63"/>
  <c r="J103" i="63" s="1"/>
  <c r="D100" i="63"/>
  <c r="C12" i="65"/>
  <c r="C44" i="65"/>
  <c r="D42" i="65" s="1"/>
  <c r="I66" i="63"/>
  <c r="D103" i="63"/>
  <c r="I73" i="63"/>
  <c r="D102" i="63"/>
  <c r="I72" i="63"/>
  <c r="D101" i="63"/>
  <c r="I71" i="63"/>
  <c r="I70" i="63"/>
  <c r="I69" i="63"/>
  <c r="I68" i="63"/>
  <c r="L13" i="62"/>
  <c r="B168" i="60"/>
  <c r="E163" i="60"/>
  <c r="D163" i="60"/>
  <c r="E161" i="60"/>
  <c r="E162" i="60"/>
  <c r="D161" i="60"/>
  <c r="F161" i="60" s="1"/>
  <c r="D162" i="60"/>
  <c r="J149" i="60"/>
  <c r="E131" i="60"/>
  <c r="D117" i="60"/>
  <c r="F117" i="60" s="1"/>
  <c r="C138" i="60"/>
  <c r="L139" i="60" s="1"/>
  <c r="C137" i="60"/>
  <c r="L140" i="60" s="1"/>
  <c r="C136" i="60"/>
  <c r="L141" i="60" s="1"/>
  <c r="B110" i="60"/>
  <c r="E106" i="60" s="1"/>
  <c r="B104" i="60"/>
  <c r="B106" i="60"/>
  <c r="E105" i="60" s="1"/>
  <c r="B107" i="60"/>
  <c r="B108" i="60"/>
  <c r="B109" i="60"/>
  <c r="B105" i="60"/>
  <c r="C89" i="60"/>
  <c r="B30" i="60"/>
  <c r="I31" i="60" s="1"/>
  <c r="D97" i="58"/>
  <c r="B90" i="58"/>
  <c r="C90" i="58"/>
  <c r="D90" i="58"/>
  <c r="E90" i="58"/>
  <c r="F90" i="58"/>
  <c r="G90" i="58"/>
  <c r="B91" i="58"/>
  <c r="C91" i="58"/>
  <c r="D91" i="58"/>
  <c r="E91" i="58"/>
  <c r="F91" i="58"/>
  <c r="G91" i="58"/>
  <c r="B92" i="58"/>
  <c r="C92" i="58"/>
  <c r="D92" i="58"/>
  <c r="E92" i="58"/>
  <c r="F92" i="58"/>
  <c r="G92" i="58"/>
  <c r="B93" i="58"/>
  <c r="C93" i="58"/>
  <c r="D93" i="58"/>
  <c r="E93" i="58"/>
  <c r="F93" i="58"/>
  <c r="G93" i="58"/>
  <c r="B94" i="58"/>
  <c r="C94" i="58"/>
  <c r="D94" i="58"/>
  <c r="E94" i="58"/>
  <c r="F94" i="58"/>
  <c r="G94" i="58"/>
  <c r="B95" i="58"/>
  <c r="C95" i="58"/>
  <c r="D95" i="58"/>
  <c r="E95" i="58"/>
  <c r="F95" i="58"/>
  <c r="G95" i="58"/>
  <c r="B96" i="58"/>
  <c r="C96" i="58"/>
  <c r="D96" i="58"/>
  <c r="E96" i="58"/>
  <c r="F96" i="58"/>
  <c r="G96" i="58"/>
  <c r="B97" i="58"/>
  <c r="C97" i="58"/>
  <c r="E97" i="58"/>
  <c r="F97" i="58"/>
  <c r="G97" i="58"/>
  <c r="C89" i="58"/>
  <c r="D89" i="58"/>
  <c r="E89" i="58"/>
  <c r="F89" i="58"/>
  <c r="G89" i="58"/>
  <c r="B89" i="58"/>
  <c r="M124" i="24"/>
  <c r="N124" i="24"/>
  <c r="O124" i="24"/>
  <c r="O66" i="63" l="1"/>
  <c r="I13" i="62"/>
  <c r="BZ13" i="62"/>
  <c r="C18" i="66"/>
  <c r="C19" i="66"/>
  <c r="C57" i="63"/>
  <c r="E164" i="60"/>
  <c r="E117" i="60"/>
  <c r="C38" i="66"/>
  <c r="C39" i="66"/>
  <c r="C40" i="66"/>
  <c r="C41" i="66"/>
  <c r="C42" i="66"/>
  <c r="C37" i="66"/>
  <c r="C20" i="66"/>
  <c r="C17" i="66"/>
  <c r="C23" i="66"/>
  <c r="C22" i="66"/>
  <c r="C21" i="66"/>
  <c r="C16" i="66"/>
  <c r="D43" i="65"/>
  <c r="D44" i="65" s="1"/>
  <c r="I74" i="63"/>
  <c r="B111" i="60"/>
  <c r="C43" i="66" l="1"/>
  <c r="C111" i="60"/>
  <c r="E104" i="60"/>
  <c r="E107" i="60" s="1"/>
  <c r="C24" i="66"/>
  <c r="C107" i="60"/>
  <c r="C108" i="60"/>
  <c r="C106" i="60"/>
  <c r="F105" i="60" s="1"/>
  <c r="C109" i="60"/>
  <c r="C104" i="60"/>
  <c r="C110" i="60"/>
  <c r="F106" i="60" s="1"/>
  <c r="C105" i="60"/>
  <c r="F104" i="60" l="1"/>
  <c r="F107" i="60" s="1"/>
  <c r="L60" i="37"/>
  <c r="J107" i="56" l="1"/>
  <c r="K107" i="56"/>
  <c r="K105" i="56"/>
  <c r="K103" i="56"/>
  <c r="K101" i="56"/>
  <c r="J99" i="56"/>
  <c r="K99" i="56"/>
  <c r="K97" i="56"/>
  <c r="K95" i="56"/>
  <c r="K92" i="56"/>
  <c r="K87" i="56"/>
  <c r="K85" i="56"/>
  <c r="K83" i="56"/>
  <c r="K81" i="56"/>
  <c r="J81" i="56"/>
  <c r="K79" i="56"/>
  <c r="K77" i="56"/>
  <c r="G132" i="24" l="1"/>
  <c r="BM10" i="62" l="1"/>
  <c r="BL10" i="62"/>
  <c r="AT10" i="62" l="1"/>
  <c r="AO10" i="62"/>
  <c r="AL10" i="62"/>
  <c r="AK10" i="62"/>
  <c r="W10" i="62"/>
  <c r="V10" i="62"/>
  <c r="Q10" i="62"/>
  <c r="L10" i="62" s="1"/>
  <c r="I10" i="62" s="1"/>
  <c r="I64" i="51"/>
  <c r="I63" i="51"/>
  <c r="H64" i="51"/>
  <c r="BJ50" i="62" l="1"/>
  <c r="BI50" i="62"/>
  <c r="BA50" i="62" s="1"/>
  <c r="AI50" i="62"/>
  <c r="AE50" i="62"/>
  <c r="M50" i="62"/>
  <c r="BZ50" i="62" s="1"/>
  <c r="AE2" i="62"/>
  <c r="AI2" i="62"/>
  <c r="AJ2" i="62"/>
  <c r="AZ2" i="62"/>
  <c r="BJ2" i="62"/>
  <c r="BK2" i="62"/>
  <c r="M3" i="62"/>
  <c r="BZ3" i="62" s="1"/>
  <c r="AE3" i="62"/>
  <c r="AF3" i="62"/>
  <c r="AY3" i="62"/>
  <c r="AJ3" i="62" s="1"/>
  <c r="AZ3" i="62"/>
  <c r="BJ3" i="62"/>
  <c r="BK3" i="62"/>
  <c r="AE4" i="62"/>
  <c r="AF4" i="62"/>
  <c r="AI4" i="62"/>
  <c r="BJ4" i="62"/>
  <c r="P5" i="62"/>
  <c r="L5" i="62" s="1"/>
  <c r="I5" i="62" s="1"/>
  <c r="Q5" i="62"/>
  <c r="Q71" i="62" s="1"/>
  <c r="V5" i="62"/>
  <c r="W5" i="62"/>
  <c r="X5" i="62"/>
  <c r="X71" i="62" s="1"/>
  <c r="AD5" i="62"/>
  <c r="AE5" i="62"/>
  <c r="AF5" i="62"/>
  <c r="AJ5" i="62"/>
  <c r="AK5" i="62"/>
  <c r="BE5" i="62"/>
  <c r="BL5" i="62"/>
  <c r="BK5" i="62" s="1"/>
  <c r="M6" i="62"/>
  <c r="BZ6" i="62" s="1"/>
  <c r="AE6" i="62"/>
  <c r="AI6" i="62"/>
  <c r="AJ6" i="62"/>
  <c r="AZ6" i="62"/>
  <c r="BJ6" i="62"/>
  <c r="BK6" i="62"/>
  <c r="AE7" i="62"/>
  <c r="AI7" i="62"/>
  <c r="AJ7" i="62"/>
  <c r="AZ7" i="62"/>
  <c r="BJ7" i="62"/>
  <c r="BK7" i="62"/>
  <c r="M8" i="62"/>
  <c r="BZ8" i="62" s="1"/>
  <c r="AE8" i="62"/>
  <c r="AI8" i="62"/>
  <c r="AJ8" i="62"/>
  <c r="AZ8" i="62"/>
  <c r="BJ8" i="62"/>
  <c r="BK8" i="62"/>
  <c r="M9" i="62"/>
  <c r="BZ9" i="62" s="1"/>
  <c r="AE9" i="62"/>
  <c r="AF9" i="62"/>
  <c r="AI9" i="62"/>
  <c r="AZ9" i="62"/>
  <c r="BJ9" i="62"/>
  <c r="BK9" i="62"/>
  <c r="M10" i="62"/>
  <c r="BZ10" i="62" s="1"/>
  <c r="AE10" i="62"/>
  <c r="AR10" i="62"/>
  <c r="AR71" i="62" s="1"/>
  <c r="BE10" i="62"/>
  <c r="AZ10" i="62" s="1"/>
  <c r="BO10" i="62"/>
  <c r="BO71" i="62" s="1"/>
  <c r="BS10" i="62"/>
  <c r="AE11" i="62"/>
  <c r="AI11" i="62"/>
  <c r="AZ11" i="62"/>
  <c r="BJ11" i="62"/>
  <c r="AE12" i="62"/>
  <c r="AF12" i="62" s="1"/>
  <c r="AI12" i="62"/>
  <c r="AZ12" i="62"/>
  <c r="BJ12" i="62"/>
  <c r="BK12" i="62"/>
  <c r="BV13" i="62"/>
  <c r="BW13" i="62" s="1"/>
  <c r="AE14" i="62"/>
  <c r="AI14" i="62"/>
  <c r="AZ14" i="62"/>
  <c r="BJ14" i="62"/>
  <c r="AE15" i="62"/>
  <c r="AF15" i="62"/>
  <c r="AI15" i="62"/>
  <c r="AZ15" i="62"/>
  <c r="BJ15" i="62"/>
  <c r="AE16" i="62"/>
  <c r="AI16" i="62"/>
  <c r="AZ16" i="62"/>
  <c r="BJ16" i="62"/>
  <c r="BK16" i="62"/>
  <c r="AE17" i="62"/>
  <c r="AF17" i="62"/>
  <c r="AI17" i="62"/>
  <c r="AZ17" i="62"/>
  <c r="BJ17" i="62"/>
  <c r="J18" i="62"/>
  <c r="AE18" i="62"/>
  <c r="AF18" i="62"/>
  <c r="AI18" i="62"/>
  <c r="AJ18" i="62"/>
  <c r="AZ18" i="62"/>
  <c r="BJ18" i="62"/>
  <c r="BK18" i="62"/>
  <c r="AE19" i="62"/>
  <c r="AF19" i="62"/>
  <c r="AI19" i="62"/>
  <c r="AZ19" i="62"/>
  <c r="BJ19" i="62"/>
  <c r="AE20" i="62"/>
  <c r="AI20" i="62"/>
  <c r="AZ20" i="62"/>
  <c r="BJ20" i="62"/>
  <c r="AE21" i="62"/>
  <c r="AI21" i="62"/>
  <c r="AZ21" i="62"/>
  <c r="BJ21" i="62"/>
  <c r="AE22" i="62"/>
  <c r="AF22" i="62"/>
  <c r="AI22" i="62"/>
  <c r="AJ22" i="62"/>
  <c r="AZ22" i="62"/>
  <c r="BJ22" i="62"/>
  <c r="BK22" i="62"/>
  <c r="AE23" i="62"/>
  <c r="AF23" i="62"/>
  <c r="AI23" i="62"/>
  <c r="AJ23" i="62"/>
  <c r="AZ23" i="62"/>
  <c r="BJ23" i="62"/>
  <c r="BK23" i="62"/>
  <c r="AE24" i="62"/>
  <c r="AI24" i="62"/>
  <c r="AZ24" i="62"/>
  <c r="BJ24" i="62"/>
  <c r="AE25" i="62"/>
  <c r="AF25" i="62"/>
  <c r="AI25" i="62"/>
  <c r="AJ25" i="62" s="1"/>
  <c r="AZ25" i="62"/>
  <c r="BJ25" i="62"/>
  <c r="BK25" i="62"/>
  <c r="D26" i="62"/>
  <c r="G26" i="62"/>
  <c r="J26" i="62"/>
  <c r="AE26" i="62"/>
  <c r="AF26" i="62"/>
  <c r="AI26" i="62"/>
  <c r="AJ26" i="62"/>
  <c r="AZ26" i="62"/>
  <c r="BJ26" i="62"/>
  <c r="AE27" i="62"/>
  <c r="AI27" i="62"/>
  <c r="AZ27" i="62"/>
  <c r="BJ27" i="62"/>
  <c r="AE28" i="62"/>
  <c r="AF28" i="62"/>
  <c r="AI28" i="62"/>
  <c r="AJ28" i="62" s="1"/>
  <c r="AZ28" i="62"/>
  <c r="BJ28" i="62"/>
  <c r="AE29" i="62"/>
  <c r="AI29" i="62"/>
  <c r="AZ29" i="62"/>
  <c r="BJ29" i="62"/>
  <c r="AH30" i="62"/>
  <c r="AE30" i="62" s="1"/>
  <c r="AI30" i="62"/>
  <c r="AZ30" i="62"/>
  <c r="BL30" i="62"/>
  <c r="BJ30" i="62" s="1"/>
  <c r="AE31" i="62"/>
  <c r="AF31" i="62"/>
  <c r="AI31" i="62"/>
  <c r="AZ31" i="62"/>
  <c r="BJ31" i="62"/>
  <c r="J32" i="62"/>
  <c r="AE32" i="62"/>
  <c r="AI32" i="62"/>
  <c r="AZ32" i="62"/>
  <c r="BJ32" i="62"/>
  <c r="AE33" i="62"/>
  <c r="AF33" i="62"/>
  <c r="AI33" i="62"/>
  <c r="AZ33" i="62"/>
  <c r="BJ33" i="62"/>
  <c r="AE34" i="62"/>
  <c r="AF34" i="62"/>
  <c r="AI34" i="62"/>
  <c r="AJ34" i="62"/>
  <c r="AZ34" i="62"/>
  <c r="BJ34" i="62"/>
  <c r="AE35" i="62"/>
  <c r="AI35" i="62"/>
  <c r="AZ35" i="62"/>
  <c r="BJ35" i="62"/>
  <c r="AE36" i="62"/>
  <c r="AI36" i="62"/>
  <c r="AZ36" i="62"/>
  <c r="BJ36" i="62"/>
  <c r="AE37" i="62"/>
  <c r="AI37" i="62"/>
  <c r="AZ37" i="62"/>
  <c r="BJ37" i="62"/>
  <c r="AE38" i="62"/>
  <c r="AI38" i="62"/>
  <c r="AJ38" i="62"/>
  <c r="AZ38" i="62"/>
  <c r="BJ38" i="62"/>
  <c r="BK38" i="62"/>
  <c r="AE39" i="62"/>
  <c r="AF39" i="62"/>
  <c r="AI39" i="62"/>
  <c r="AJ39" i="62"/>
  <c r="AZ39" i="62"/>
  <c r="BJ39" i="62"/>
  <c r="AG40" i="62"/>
  <c r="AG71" i="62" s="1"/>
  <c r="AI40" i="62"/>
  <c r="AZ40" i="62"/>
  <c r="BJ40" i="62"/>
  <c r="AE41" i="62"/>
  <c r="AF41" i="62"/>
  <c r="AI41" i="62"/>
  <c r="AZ41" i="62"/>
  <c r="BJ41" i="62"/>
  <c r="AE42" i="62"/>
  <c r="AZ42" i="62"/>
  <c r="BJ42" i="62"/>
  <c r="J43" i="62"/>
  <c r="AE43" i="62"/>
  <c r="AI43" i="62"/>
  <c r="AJ43" i="62"/>
  <c r="AZ43" i="62"/>
  <c r="BJ43" i="62"/>
  <c r="AE44" i="62"/>
  <c r="AF44" i="62"/>
  <c r="AI44" i="62"/>
  <c r="BB44" i="62"/>
  <c r="BJ44" i="62"/>
  <c r="BK44" i="62"/>
  <c r="M45" i="62"/>
  <c r="BZ45" i="62" s="1"/>
  <c r="AE45" i="62"/>
  <c r="AI45" i="62"/>
  <c r="AJ45" i="62"/>
  <c r="AZ45" i="62"/>
  <c r="BJ45" i="62"/>
  <c r="J46" i="62"/>
  <c r="AE46" i="62"/>
  <c r="AF46" i="62"/>
  <c r="AI46" i="62"/>
  <c r="AZ46" i="62"/>
  <c r="BJ46" i="62"/>
  <c r="BK46" i="62"/>
  <c r="AE47" i="62"/>
  <c r="AF47" i="62"/>
  <c r="AI47" i="62"/>
  <c r="AZ47" i="62"/>
  <c r="BJ47" i="62"/>
  <c r="J48" i="62"/>
  <c r="AE48" i="62"/>
  <c r="AF48" i="62"/>
  <c r="AI48" i="62"/>
  <c r="AZ48" i="62"/>
  <c r="BJ48" i="62"/>
  <c r="AE49" i="62"/>
  <c r="AI49" i="62"/>
  <c r="AZ49" i="62"/>
  <c r="BJ49" i="62"/>
  <c r="AE51" i="62"/>
  <c r="AF51" i="62"/>
  <c r="AI51" i="62"/>
  <c r="AZ51" i="62"/>
  <c r="BJ51" i="62"/>
  <c r="AE52" i="62"/>
  <c r="AF52" i="62"/>
  <c r="AY52" i="62"/>
  <c r="AI52" i="62" s="1"/>
  <c r="AZ52" i="62"/>
  <c r="BJ52" i="62"/>
  <c r="BK52" i="62"/>
  <c r="AE53" i="62"/>
  <c r="AI53" i="62"/>
  <c r="AZ53" i="62"/>
  <c r="BJ53" i="62"/>
  <c r="AE54" i="62"/>
  <c r="AI54" i="62"/>
  <c r="AJ54" i="62" s="1"/>
  <c r="AZ54" i="62"/>
  <c r="BJ54" i="62"/>
  <c r="BK54" i="62"/>
  <c r="AE55" i="62"/>
  <c r="AI55" i="62"/>
  <c r="AJ55" i="62"/>
  <c r="AZ55" i="62"/>
  <c r="BJ55" i="62"/>
  <c r="AE56" i="62"/>
  <c r="AI56" i="62"/>
  <c r="AZ56" i="62"/>
  <c r="BJ56" i="62"/>
  <c r="AE57" i="62"/>
  <c r="AI57" i="62"/>
  <c r="AZ57" i="62"/>
  <c r="BJ57" i="62"/>
  <c r="AE58" i="62"/>
  <c r="AI58" i="62"/>
  <c r="AJ58" i="62"/>
  <c r="AZ58" i="62"/>
  <c r="BJ58" i="62"/>
  <c r="BK58" i="62"/>
  <c r="AE60" i="62"/>
  <c r="AI60" i="62"/>
  <c r="AZ60" i="62"/>
  <c r="BJ60" i="62"/>
  <c r="AE61" i="62"/>
  <c r="AI61" i="62"/>
  <c r="AZ61" i="62"/>
  <c r="BJ61" i="62"/>
  <c r="AE62" i="62"/>
  <c r="AI62" i="62"/>
  <c r="AZ62" i="62"/>
  <c r="BJ62" i="62"/>
  <c r="AE63" i="62"/>
  <c r="AI63" i="62"/>
  <c r="AZ63" i="62"/>
  <c r="BJ63" i="62"/>
  <c r="AE64" i="62"/>
  <c r="AI64" i="62"/>
  <c r="AZ64" i="62"/>
  <c r="BJ64" i="62"/>
  <c r="AE65" i="62"/>
  <c r="AI65" i="62"/>
  <c r="AZ65" i="62"/>
  <c r="BJ65" i="62"/>
  <c r="AE66" i="62"/>
  <c r="AI66" i="62"/>
  <c r="AZ66" i="62"/>
  <c r="BJ66" i="62"/>
  <c r="AE67" i="62"/>
  <c r="AI67" i="62"/>
  <c r="AZ67" i="62"/>
  <c r="BJ67" i="62"/>
  <c r="AE68" i="62"/>
  <c r="AI68" i="62"/>
  <c r="AZ68" i="62"/>
  <c r="BJ68" i="62"/>
  <c r="AE69" i="62"/>
  <c r="AI69" i="62"/>
  <c r="AZ69" i="62"/>
  <c r="BJ69" i="62"/>
  <c r="AE70" i="62"/>
  <c r="AI70" i="62"/>
  <c r="AZ70" i="62"/>
  <c r="BJ70" i="62"/>
  <c r="D116" i="63"/>
  <c r="C116" i="63"/>
  <c r="C118" i="63"/>
  <c r="BN71" i="62"/>
  <c r="AQ71" i="62"/>
  <c r="AC71" i="62"/>
  <c r="U71" i="62"/>
  <c r="BH71" i="62"/>
  <c r="R71" i="62"/>
  <c r="S71" i="62"/>
  <c r="T71" i="62"/>
  <c r="V71" i="62"/>
  <c r="W71" i="62"/>
  <c r="Y71" i="62"/>
  <c r="AA71" i="62"/>
  <c r="AB71" i="62"/>
  <c r="AL71" i="62"/>
  <c r="AM71" i="62"/>
  <c r="AN71" i="62"/>
  <c r="AO71" i="62"/>
  <c r="AP71" i="62"/>
  <c r="AS71" i="62"/>
  <c r="AT71" i="62"/>
  <c r="AU71" i="62"/>
  <c r="AV71" i="62"/>
  <c r="AW71" i="62"/>
  <c r="BC71" i="62"/>
  <c r="BD71" i="62"/>
  <c r="BF71" i="62"/>
  <c r="BG71" i="62"/>
  <c r="BM71" i="62"/>
  <c r="BP71" i="62"/>
  <c r="BQ71" i="62"/>
  <c r="S29" i="37"/>
  <c r="T29" i="37"/>
  <c r="O29" i="37"/>
  <c r="N29" i="37"/>
  <c r="AZ9" i="41"/>
  <c r="AY61" i="41"/>
  <c r="AY73" i="41"/>
  <c r="AY74" i="41" s="1"/>
  <c r="AY75" i="41"/>
  <c r="AY8" i="41"/>
  <c r="AX30" i="41"/>
  <c r="AX12" i="41"/>
  <c r="AX11" i="41"/>
  <c r="BV64" i="62" l="1"/>
  <c r="AZ50" i="62"/>
  <c r="AI10" i="62"/>
  <c r="BJ5" i="62"/>
  <c r="AZ5" i="62"/>
  <c r="BA5" i="62"/>
  <c r="J8" i="62"/>
  <c r="J9" i="62"/>
  <c r="BV65" i="62"/>
  <c r="BW65" i="62" s="1"/>
  <c r="BV35" i="62"/>
  <c r="BU35" i="62" s="1"/>
  <c r="BW35" i="62" s="1"/>
  <c r="P20" i="62"/>
  <c r="L20" i="62" s="1"/>
  <c r="BV50" i="62"/>
  <c r="BU50" i="62" s="1"/>
  <c r="BV9" i="62"/>
  <c r="BW9" i="62" s="1"/>
  <c r="BV51" i="62"/>
  <c r="BW51" i="62" s="1"/>
  <c r="BV68" i="62"/>
  <c r="BW68" i="62" s="1"/>
  <c r="P29" i="37"/>
  <c r="BV42" i="62"/>
  <c r="BW42" i="62" s="1"/>
  <c r="BV36" i="62"/>
  <c r="BU36" i="62" s="1"/>
  <c r="BW36" i="62" s="1"/>
  <c r="BV11" i="62"/>
  <c r="BW11" i="62" s="1"/>
  <c r="BV47" i="62"/>
  <c r="BU47" i="62" s="1"/>
  <c r="BV2" i="62"/>
  <c r="BW2" i="62" s="1"/>
  <c r="BV69" i="62"/>
  <c r="BW69" i="62" s="1"/>
  <c r="BV55" i="62"/>
  <c r="BW55" i="62" s="1"/>
  <c r="BV17" i="62"/>
  <c r="BU17" i="62" s="1"/>
  <c r="BW17" i="62" s="1"/>
  <c r="BV15" i="62"/>
  <c r="BU15" i="62" s="1"/>
  <c r="BW15" i="62" s="1"/>
  <c r="BV33" i="62"/>
  <c r="BW33" i="62" s="1"/>
  <c r="BV24" i="62"/>
  <c r="BU24" i="62" s="1"/>
  <c r="BW24" i="62" s="1"/>
  <c r="BV8" i="62"/>
  <c r="BW8" i="62" s="1"/>
  <c r="BV22" i="62"/>
  <c r="BU22" i="62" s="1"/>
  <c r="BV49" i="62"/>
  <c r="BW49" i="62" s="1"/>
  <c r="BV12" i="62"/>
  <c r="BU12" i="62" s="1"/>
  <c r="BW64" i="62"/>
  <c r="BV38" i="62"/>
  <c r="BU38" i="62" s="1"/>
  <c r="BV26" i="62"/>
  <c r="BW26" i="62" s="1"/>
  <c r="AF71" i="62"/>
  <c r="BV16" i="62"/>
  <c r="BW16" i="62" s="1"/>
  <c r="BV70" i="62"/>
  <c r="BW70" i="62" s="1"/>
  <c r="BV63" i="62"/>
  <c r="BW63" i="62" s="1"/>
  <c r="J51" i="62"/>
  <c r="BV37" i="62"/>
  <c r="BW37" i="62" s="1"/>
  <c r="BV23" i="62"/>
  <c r="BU23" i="62" s="1"/>
  <c r="BV46" i="62"/>
  <c r="BW46" i="62" s="1"/>
  <c r="BV21" i="62"/>
  <c r="BW21" i="62" s="1"/>
  <c r="BV62" i="62"/>
  <c r="BW62" i="62" s="1"/>
  <c r="BV34" i="62"/>
  <c r="BU34" i="62" s="1"/>
  <c r="BW34" i="62" s="1"/>
  <c r="BV7" i="62"/>
  <c r="BU7" i="62" s="1"/>
  <c r="BV45" i="62"/>
  <c r="BU45" i="62" s="1"/>
  <c r="BW45" i="62" s="1"/>
  <c r="BV28" i="62"/>
  <c r="BU28" i="62" s="1"/>
  <c r="BW28" i="62" s="1"/>
  <c r="BV14" i="62"/>
  <c r="BW14" i="62" s="1"/>
  <c r="BV41" i="62"/>
  <c r="BU41" i="62" s="1"/>
  <c r="BW41" i="62" s="1"/>
  <c r="BV29" i="62"/>
  <c r="BW29" i="62" s="1"/>
  <c r="BV27" i="62"/>
  <c r="BW27" i="62" s="1"/>
  <c r="BV61" i="62"/>
  <c r="BW61" i="62" s="1"/>
  <c r="BV56" i="62"/>
  <c r="BW56" i="62" s="1"/>
  <c r="BV58" i="62"/>
  <c r="BW58" i="62" s="1"/>
  <c r="BV67" i="62"/>
  <c r="BV39" i="62"/>
  <c r="BW39" i="62" s="1"/>
  <c r="J39" i="62"/>
  <c r="BV31" i="62"/>
  <c r="J31" i="62"/>
  <c r="J40" i="62"/>
  <c r="BV30" i="62"/>
  <c r="BV25" i="62"/>
  <c r="J25" i="62"/>
  <c r="M5" i="62"/>
  <c r="BZ5" i="62" s="1"/>
  <c r="J53" i="62"/>
  <c r="BV54" i="62"/>
  <c r="AE40" i="62"/>
  <c r="BV40" i="62" s="1"/>
  <c r="AI3" i="62"/>
  <c r="AJ52" i="62"/>
  <c r="AJ71" i="62" s="1"/>
  <c r="J44" i="62"/>
  <c r="J52" i="62"/>
  <c r="BV52" i="62"/>
  <c r="BJ10" i="62"/>
  <c r="AK71" i="62"/>
  <c r="AI5" i="62"/>
  <c r="BB71" i="62"/>
  <c r="AZ44" i="62"/>
  <c r="BV19" i="62"/>
  <c r="J54" i="62"/>
  <c r="BV6" i="62"/>
  <c r="J6" i="62"/>
  <c r="J17" i="62"/>
  <c r="O71" i="62"/>
  <c r="AD71" i="62"/>
  <c r="AH71" i="62"/>
  <c r="AX71" i="62"/>
  <c r="BE71" i="62"/>
  <c r="BL71" i="62"/>
  <c r="AY71" i="62"/>
  <c r="BK71" i="62"/>
  <c r="AX8" i="41"/>
  <c r="D26" i="65"/>
  <c r="E26" i="65" s="1"/>
  <c r="D25" i="65"/>
  <c r="D24" i="65"/>
  <c r="D23" i="65"/>
  <c r="C89" i="65"/>
  <c r="D92" i="65"/>
  <c r="C92" i="65"/>
  <c r="D91" i="65"/>
  <c r="C91" i="65"/>
  <c r="D90" i="65"/>
  <c r="D89" i="65"/>
  <c r="D66" i="65"/>
  <c r="D65" i="65"/>
  <c r="D64" i="65"/>
  <c r="D63" i="65"/>
  <c r="C66" i="65"/>
  <c r="C65" i="65"/>
  <c r="C64" i="65"/>
  <c r="C63" i="65"/>
  <c r="D11" i="65"/>
  <c r="D12" i="65"/>
  <c r="D10" i="65"/>
  <c r="J78" i="51"/>
  <c r="J243" i="51"/>
  <c r="J321" i="51"/>
  <c r="D23" i="64"/>
  <c r="G123" i="63"/>
  <c r="G122" i="63"/>
  <c r="G121" i="63"/>
  <c r="G120" i="63"/>
  <c r="G119" i="63"/>
  <c r="G118" i="63"/>
  <c r="G117" i="63"/>
  <c r="G116" i="63"/>
  <c r="F123" i="63"/>
  <c r="F122" i="63"/>
  <c r="F121" i="63"/>
  <c r="F120" i="63"/>
  <c r="F119" i="63"/>
  <c r="F118" i="63"/>
  <c r="F117" i="63"/>
  <c r="F116" i="63"/>
  <c r="E123" i="63"/>
  <c r="E122" i="63"/>
  <c r="E121" i="63"/>
  <c r="E120" i="63"/>
  <c r="E119" i="63"/>
  <c r="E118" i="63"/>
  <c r="E117" i="63"/>
  <c r="E116" i="63"/>
  <c r="D123" i="63"/>
  <c r="D122" i="63"/>
  <c r="D121" i="63"/>
  <c r="D120" i="63"/>
  <c r="D119" i="63"/>
  <c r="D118" i="63"/>
  <c r="D117" i="63"/>
  <c r="BR71" i="62"/>
  <c r="BS71" i="62"/>
  <c r="C72" i="63"/>
  <c r="C71" i="63"/>
  <c r="C70" i="63"/>
  <c r="C69" i="63"/>
  <c r="C68" i="63"/>
  <c r="D191" i="61"/>
  <c r="D190" i="61"/>
  <c r="D189" i="61"/>
  <c r="D188" i="61"/>
  <c r="B191" i="61"/>
  <c r="B192" i="61"/>
  <c r="B190" i="61"/>
  <c r="B189" i="61"/>
  <c r="B188" i="61"/>
  <c r="B183" i="61"/>
  <c r="B184" i="61"/>
  <c r="B185" i="61"/>
  <c r="B186" i="61"/>
  <c r="B187" i="61"/>
  <c r="B182" i="61"/>
  <c r="D158" i="61"/>
  <c r="D159" i="61"/>
  <c r="D160" i="61"/>
  <c r="D161" i="61"/>
  <c r="D162" i="61"/>
  <c r="D163" i="61"/>
  <c r="D164" i="61"/>
  <c r="D165" i="61"/>
  <c r="D166" i="61"/>
  <c r="D167" i="61"/>
  <c r="D168" i="61"/>
  <c r="D169" i="61"/>
  <c r="D170" i="61"/>
  <c r="D171" i="61"/>
  <c r="D172" i="61"/>
  <c r="D173" i="61"/>
  <c r="D174" i="61"/>
  <c r="D175" i="61"/>
  <c r="D176" i="61"/>
  <c r="D177" i="61"/>
  <c r="D178" i="61"/>
  <c r="D179" i="61"/>
  <c r="D180" i="61"/>
  <c r="D181" i="61"/>
  <c r="D182" i="61"/>
  <c r="D183" i="61"/>
  <c r="D184" i="61"/>
  <c r="D185" i="61"/>
  <c r="D186" i="61"/>
  <c r="D187" i="61"/>
  <c r="D157" i="61"/>
  <c r="B158" i="61"/>
  <c r="B159" i="61"/>
  <c r="B160" i="61"/>
  <c r="B161" i="61"/>
  <c r="B162" i="61"/>
  <c r="B163" i="61"/>
  <c r="B164" i="61"/>
  <c r="B165" i="61"/>
  <c r="B166" i="61"/>
  <c r="B167" i="61"/>
  <c r="B168" i="61"/>
  <c r="B169" i="61"/>
  <c r="B170" i="61"/>
  <c r="B171" i="61"/>
  <c r="B172" i="61"/>
  <c r="B173" i="61"/>
  <c r="B174" i="61"/>
  <c r="B175" i="61"/>
  <c r="B176" i="61"/>
  <c r="B177" i="61"/>
  <c r="B178" i="61"/>
  <c r="B179" i="61"/>
  <c r="B180" i="61"/>
  <c r="B181" i="61"/>
  <c r="B157" i="61"/>
  <c r="BX69" i="62"/>
  <c r="BX68" i="62"/>
  <c r="BX65" i="62"/>
  <c r="BX64" i="62"/>
  <c r="BX61" i="62"/>
  <c r="BX58" i="62"/>
  <c r="BX52" i="62"/>
  <c r="BX51" i="62"/>
  <c r="BX50" i="62"/>
  <c r="BX49" i="62"/>
  <c r="BX44" i="62"/>
  <c r="BX42" i="62"/>
  <c r="BX38" i="62"/>
  <c r="BX34" i="62"/>
  <c r="BX33" i="62"/>
  <c r="BX31" i="62"/>
  <c r="BX30" i="62"/>
  <c r="BX29" i="62"/>
  <c r="BX28" i="62"/>
  <c r="BX27" i="62"/>
  <c r="BX24" i="62"/>
  <c r="BX23" i="62"/>
  <c r="BX22" i="62"/>
  <c r="BX21" i="62"/>
  <c r="BX19" i="62"/>
  <c r="BX17" i="62"/>
  <c r="BX16" i="62"/>
  <c r="BX15" i="62"/>
  <c r="BX13" i="62"/>
  <c r="BX12" i="62"/>
  <c r="BX11" i="62"/>
  <c r="BX8" i="62"/>
  <c r="BX4" i="62"/>
  <c r="B72" i="61"/>
  <c r="B73" i="61"/>
  <c r="B74" i="61"/>
  <c r="B71" i="61"/>
  <c r="B170" i="60"/>
  <c r="C169" i="60"/>
  <c r="B169" i="60"/>
  <c r="C168" i="60"/>
  <c r="E12" i="64" l="1"/>
  <c r="E14" i="64"/>
  <c r="E18" i="64"/>
  <c r="E19" i="64"/>
  <c r="E20" i="64"/>
  <c r="E21" i="64"/>
  <c r="E11" i="64"/>
  <c r="E13" i="64"/>
  <c r="E15" i="64"/>
  <c r="E16" i="64"/>
  <c r="E17" i="64"/>
  <c r="E9" i="64"/>
  <c r="E22" i="64"/>
  <c r="E10" i="64"/>
  <c r="E23" i="64"/>
  <c r="E68" i="63"/>
  <c r="N73" i="63"/>
  <c r="O73" i="63" s="1"/>
  <c r="E69" i="63"/>
  <c r="N72" i="63"/>
  <c r="O72" i="63" s="1"/>
  <c r="N67" i="63"/>
  <c r="E70" i="63"/>
  <c r="N68" i="63"/>
  <c r="O68" i="63" s="1"/>
  <c r="E71" i="63"/>
  <c r="N70" i="63"/>
  <c r="O70" i="63" s="1"/>
  <c r="E72" i="63"/>
  <c r="BV5" i="62"/>
  <c r="BU5" i="62" s="1"/>
  <c r="BW5" i="62" s="1"/>
  <c r="I20" i="62"/>
  <c r="BX20" i="62" s="1"/>
  <c r="BZ20" i="62"/>
  <c r="P71" i="62"/>
  <c r="H116" i="63"/>
  <c r="BV32" i="62"/>
  <c r="BU32" i="62" s="1"/>
  <c r="AI71" i="62"/>
  <c r="BV57" i="62"/>
  <c r="BW57" i="62" s="1"/>
  <c r="BV48" i="62"/>
  <c r="BU48" i="62" s="1"/>
  <c r="BW48" i="62" s="1"/>
  <c r="BV43" i="62"/>
  <c r="BU43" i="62" s="1"/>
  <c r="BW43" i="62" s="1"/>
  <c r="BV53" i="62"/>
  <c r="BU53" i="62" s="1"/>
  <c r="B21" i="25" s="1"/>
  <c r="BV66" i="62"/>
  <c r="BW66" i="62" s="1"/>
  <c r="BV18" i="62"/>
  <c r="BU18" i="62" s="1"/>
  <c r="BW18" i="62" s="1"/>
  <c r="BW67" i="62"/>
  <c r="AE71" i="62"/>
  <c r="BJ71" i="62"/>
  <c r="BK72" i="62" s="1"/>
  <c r="BW22" i="62"/>
  <c r="BX57" i="62"/>
  <c r="BV10" i="62"/>
  <c r="BW10" i="62" s="1"/>
  <c r="C74" i="63"/>
  <c r="C108" i="65"/>
  <c r="F108" i="65" s="1"/>
  <c r="D27" i="65"/>
  <c r="BW47" i="62"/>
  <c r="BW7" i="62"/>
  <c r="BW38" i="62"/>
  <c r="BX32" i="62"/>
  <c r="BW12" i="62"/>
  <c r="BV44" i="62"/>
  <c r="BU44" i="62" s="1"/>
  <c r="BW44" i="62" s="1"/>
  <c r="BV3" i="62"/>
  <c r="BW3" i="62" s="1"/>
  <c r="BW23" i="62"/>
  <c r="E23" i="65"/>
  <c r="C105" i="65" s="1"/>
  <c r="E25" i="65"/>
  <c r="C107" i="65" s="1"/>
  <c r="F107" i="65" s="1"/>
  <c r="BU52" i="62"/>
  <c r="BW52" i="62" s="1"/>
  <c r="BU40" i="62"/>
  <c r="BW40" i="62" s="1"/>
  <c r="BU25" i="62"/>
  <c r="BW25" i="62" s="1"/>
  <c r="BW50" i="62"/>
  <c r="BU30" i="62"/>
  <c r="BW30" i="62" s="1"/>
  <c r="BU6" i="62"/>
  <c r="BW6" i="62" s="1"/>
  <c r="BU31" i="62"/>
  <c r="BW31" i="62" s="1"/>
  <c r="BU19" i="62"/>
  <c r="BW19" i="62"/>
  <c r="BX43" i="62"/>
  <c r="BU54" i="62"/>
  <c r="BW54" i="62" s="1"/>
  <c r="B194" i="61"/>
  <c r="B196" i="61" s="1"/>
  <c r="K71" i="62"/>
  <c r="BX9" i="62"/>
  <c r="C93" i="65"/>
  <c r="E93" i="65" s="1"/>
  <c r="H118" i="63"/>
  <c r="E24" i="65"/>
  <c r="C106" i="65" s="1"/>
  <c r="F106" i="65" s="1"/>
  <c r="H119" i="63"/>
  <c r="C27" i="65"/>
  <c r="D93" i="65"/>
  <c r="F93" i="65" s="1"/>
  <c r="D109" i="65"/>
  <c r="E105" i="65" s="1"/>
  <c r="C67" i="65"/>
  <c r="E66" i="65" s="1"/>
  <c r="K92" i="65" s="1"/>
  <c r="D67" i="65"/>
  <c r="F67" i="65" s="1"/>
  <c r="H120" i="63"/>
  <c r="H121" i="63"/>
  <c r="H123" i="63"/>
  <c r="H122" i="63"/>
  <c r="H117" i="63"/>
  <c r="C21" i="61"/>
  <c r="E21" i="61" s="1"/>
  <c r="G124" i="63"/>
  <c r="G129" i="63" s="1"/>
  <c r="F124" i="63"/>
  <c r="F132" i="63" s="1"/>
  <c r="E124" i="63"/>
  <c r="E129" i="63" s="1"/>
  <c r="D124" i="63"/>
  <c r="D128" i="63" s="1"/>
  <c r="C124" i="63"/>
  <c r="C131" i="63" s="1"/>
  <c r="D52" i="63"/>
  <c r="B76" i="61"/>
  <c r="BX2" i="62"/>
  <c r="BX36" i="62"/>
  <c r="BX66" i="62"/>
  <c r="BX3" i="62"/>
  <c r="BX63" i="62"/>
  <c r="BX10" i="62"/>
  <c r="BX14" i="62"/>
  <c r="BX37" i="62"/>
  <c r="BX48" i="62"/>
  <c r="BX25" i="62"/>
  <c r="BX5" i="62"/>
  <c r="BX7" i="62"/>
  <c r="BX67" i="62"/>
  <c r="BX47" i="62"/>
  <c r="BX62" i="62"/>
  <c r="BX35" i="62"/>
  <c r="BX46" i="62"/>
  <c r="BX26" i="62"/>
  <c r="BX55" i="62"/>
  <c r="BX40" i="62"/>
  <c r="BX54" i="62"/>
  <c r="BX70" i="62"/>
  <c r="BX56" i="62"/>
  <c r="BX41" i="62"/>
  <c r="BX45" i="62"/>
  <c r="BX18" i="62"/>
  <c r="BX6" i="62"/>
  <c r="BX39" i="62"/>
  <c r="B161" i="60"/>
  <c r="C161" i="60"/>
  <c r="B162" i="60"/>
  <c r="C162" i="60"/>
  <c r="B163" i="60"/>
  <c r="C163" i="60"/>
  <c r="C160" i="60"/>
  <c r="C141" i="60"/>
  <c r="L136" i="60" s="1"/>
  <c r="C140" i="60"/>
  <c r="L137" i="60" s="1"/>
  <c r="C139" i="60"/>
  <c r="L138" i="60" s="1"/>
  <c r="C144" i="60"/>
  <c r="C143" i="60"/>
  <c r="L134" i="60" s="1"/>
  <c r="C142" i="60"/>
  <c r="L135" i="60" s="1"/>
  <c r="B72" i="60"/>
  <c r="I72" i="60" s="1"/>
  <c r="B2" i="37"/>
  <c r="B82" i="60"/>
  <c r="I82" i="60" s="1"/>
  <c r="B85" i="60"/>
  <c r="I85" i="60" s="1"/>
  <c r="B84" i="60"/>
  <c r="I84" i="60" s="1"/>
  <c r="K84" i="60" s="1"/>
  <c r="B83" i="60"/>
  <c r="I83" i="60" s="1"/>
  <c r="B81" i="60"/>
  <c r="I81" i="60" s="1"/>
  <c r="B80" i="60"/>
  <c r="I80" i="60" s="1"/>
  <c r="B79" i="60"/>
  <c r="I79" i="60" s="1"/>
  <c r="B78" i="60"/>
  <c r="I78" i="60" s="1"/>
  <c r="B77" i="60"/>
  <c r="I77" i="60" s="1"/>
  <c r="B76" i="60"/>
  <c r="I76" i="60" s="1"/>
  <c r="B75" i="60"/>
  <c r="I75" i="60" s="1"/>
  <c r="B74" i="60"/>
  <c r="I74" i="60" s="1"/>
  <c r="B73" i="60"/>
  <c r="I73" i="60" s="1"/>
  <c r="B71" i="60"/>
  <c r="I71" i="60" s="1"/>
  <c r="B70" i="60"/>
  <c r="I70" i="60" s="1"/>
  <c r="B69" i="60"/>
  <c r="I69" i="60" s="1"/>
  <c r="B68" i="60"/>
  <c r="B39" i="60"/>
  <c r="I40" i="60" s="1"/>
  <c r="J40" i="60" s="1"/>
  <c r="B42" i="60"/>
  <c r="I43" i="60" s="1"/>
  <c r="J43" i="60" s="1"/>
  <c r="B41" i="60"/>
  <c r="I42" i="60" s="1"/>
  <c r="J42" i="60" s="1"/>
  <c r="B40" i="60"/>
  <c r="I41" i="60" s="1"/>
  <c r="J41" i="60" s="1"/>
  <c r="B38" i="60"/>
  <c r="I39" i="60" s="1"/>
  <c r="J39" i="60" s="1"/>
  <c r="B37" i="60"/>
  <c r="I38" i="60" s="1"/>
  <c r="J38" i="60" s="1"/>
  <c r="B36" i="60"/>
  <c r="I37" i="60" s="1"/>
  <c r="J37" i="60" s="1"/>
  <c r="B35" i="60"/>
  <c r="I36" i="60" s="1"/>
  <c r="J36" i="60" s="1"/>
  <c r="B34" i="60"/>
  <c r="I35" i="60" s="1"/>
  <c r="J35" i="60" s="1"/>
  <c r="B33" i="60"/>
  <c r="I34" i="60" s="1"/>
  <c r="J34" i="60" s="1"/>
  <c r="B32" i="60"/>
  <c r="I33" i="60" s="1"/>
  <c r="J33" i="60" s="1"/>
  <c r="B31" i="60"/>
  <c r="I32" i="60" s="1"/>
  <c r="J32" i="60" s="1"/>
  <c r="J31" i="60"/>
  <c r="I30" i="60"/>
  <c r="J30" i="60" s="1"/>
  <c r="B28" i="60"/>
  <c r="I29" i="60" s="1"/>
  <c r="J29" i="60" s="1"/>
  <c r="B27" i="60"/>
  <c r="I28" i="60" s="1"/>
  <c r="J28" i="60" s="1"/>
  <c r="B26" i="60"/>
  <c r="I27" i="60" s="1"/>
  <c r="J27" i="60" s="1"/>
  <c r="B25" i="60"/>
  <c r="I26" i="60" s="1"/>
  <c r="J26" i="60" s="1"/>
  <c r="K22" i="54"/>
  <c r="E70" i="37"/>
  <c r="D70" i="37"/>
  <c r="L22" i="54" l="1"/>
  <c r="H124" i="63"/>
  <c r="E130" i="63"/>
  <c r="O67" i="63"/>
  <c r="N74" i="63"/>
  <c r="O74" i="63" s="1"/>
  <c r="D67" i="63"/>
  <c r="C61" i="63"/>
  <c r="C75" i="61"/>
  <c r="B77" i="61"/>
  <c r="L133" i="60"/>
  <c r="L142" i="60" s="1"/>
  <c r="BV20" i="62"/>
  <c r="BW20" i="62" s="1"/>
  <c r="BW32" i="62"/>
  <c r="E63" i="65"/>
  <c r="K89" i="65" s="1"/>
  <c r="BW53" i="62"/>
  <c r="L80" i="60"/>
  <c r="L69" i="60"/>
  <c r="L83" i="60"/>
  <c r="L84" i="60"/>
  <c r="L71" i="60"/>
  <c r="L85" i="60"/>
  <c r="L82" i="60"/>
  <c r="L72" i="60"/>
  <c r="L76" i="60"/>
  <c r="L78" i="60"/>
  <c r="L79" i="60"/>
  <c r="K81" i="60"/>
  <c r="L81" i="60"/>
  <c r="L70" i="60"/>
  <c r="K73" i="60"/>
  <c r="L73" i="60"/>
  <c r="L74" i="60"/>
  <c r="K75" i="60"/>
  <c r="L75" i="60"/>
  <c r="L77" i="60"/>
  <c r="I68" i="60"/>
  <c r="G130" i="63"/>
  <c r="E109" i="65"/>
  <c r="E106" i="65"/>
  <c r="E107" i="65"/>
  <c r="E108" i="65"/>
  <c r="E91" i="65"/>
  <c r="J91" i="65" s="1"/>
  <c r="C27" i="61"/>
  <c r="C145" i="60"/>
  <c r="D144" i="60" s="1"/>
  <c r="F89" i="65"/>
  <c r="E89" i="65"/>
  <c r="E92" i="65"/>
  <c r="J92" i="65" s="1"/>
  <c r="E90" i="65"/>
  <c r="J90" i="65" s="1"/>
  <c r="D129" i="63"/>
  <c r="F63" i="65"/>
  <c r="BT71" i="62"/>
  <c r="C26" i="61"/>
  <c r="E27" i="65"/>
  <c r="C109" i="65"/>
  <c r="F102" i="65" s="1"/>
  <c r="G102" i="65" s="1"/>
  <c r="D55" i="63"/>
  <c r="D47" i="63"/>
  <c r="C22" i="61"/>
  <c r="D49" i="63"/>
  <c r="D48" i="63"/>
  <c r="C24" i="61"/>
  <c r="E24" i="61" s="1"/>
  <c r="F64" i="65"/>
  <c r="F92" i="65"/>
  <c r="F91" i="65"/>
  <c r="F90" i="65"/>
  <c r="E64" i="65"/>
  <c r="K90" i="65" s="1"/>
  <c r="E65" i="65"/>
  <c r="K91" i="65" s="1"/>
  <c r="E67" i="65"/>
  <c r="F66" i="65"/>
  <c r="F65" i="65"/>
  <c r="C23" i="61"/>
  <c r="E23" i="61" s="1"/>
  <c r="C32" i="61"/>
  <c r="C28" i="61"/>
  <c r="C30" i="61"/>
  <c r="C29" i="61"/>
  <c r="C25" i="61"/>
  <c r="C31" i="61"/>
  <c r="D46" i="63"/>
  <c r="B145" i="60"/>
  <c r="D51" i="63"/>
  <c r="D50" i="63"/>
  <c r="C164" i="60"/>
  <c r="G133" i="63"/>
  <c r="G135" i="63"/>
  <c r="G132" i="63"/>
  <c r="G134" i="63"/>
  <c r="G128" i="63"/>
  <c r="G131" i="63"/>
  <c r="F128" i="63"/>
  <c r="F133" i="63"/>
  <c r="F131" i="63"/>
  <c r="F134" i="63"/>
  <c r="F135" i="63"/>
  <c r="F130" i="63"/>
  <c r="F129" i="63"/>
  <c r="E132" i="63"/>
  <c r="E133" i="63"/>
  <c r="E134" i="63"/>
  <c r="E135" i="63"/>
  <c r="E131" i="63"/>
  <c r="E128" i="63"/>
  <c r="D134" i="63"/>
  <c r="D135" i="63"/>
  <c r="D132" i="63"/>
  <c r="D130" i="63"/>
  <c r="D133" i="63"/>
  <c r="D131" i="63"/>
  <c r="C134" i="63"/>
  <c r="C133" i="63"/>
  <c r="C128" i="63"/>
  <c r="C130" i="63"/>
  <c r="C129" i="63"/>
  <c r="C132" i="63"/>
  <c r="C135" i="63"/>
  <c r="D54" i="63"/>
  <c r="D45" i="63"/>
  <c r="D68" i="63"/>
  <c r="D53" i="63"/>
  <c r="C74" i="61"/>
  <c r="C71" i="61"/>
  <c r="C72" i="61"/>
  <c r="C73" i="61"/>
  <c r="D70" i="63"/>
  <c r="D71" i="63"/>
  <c r="D66" i="63"/>
  <c r="D74" i="63"/>
  <c r="D69" i="63"/>
  <c r="D72" i="63"/>
  <c r="D73" i="63"/>
  <c r="BX53" i="62"/>
  <c r="K70" i="60"/>
  <c r="K83" i="60"/>
  <c r="K71" i="60"/>
  <c r="K72" i="60"/>
  <c r="K85" i="60"/>
  <c r="K82" i="60"/>
  <c r="K74" i="60"/>
  <c r="K69" i="60"/>
  <c r="K80" i="60"/>
  <c r="K79" i="60"/>
  <c r="K78" i="60"/>
  <c r="K77" i="60"/>
  <c r="K76" i="60"/>
  <c r="B86" i="60"/>
  <c r="B43" i="60"/>
  <c r="E22" i="61" l="1"/>
  <c r="E25" i="61" s="1"/>
  <c r="C174" i="60"/>
  <c r="B147" i="60"/>
  <c r="C147" i="60"/>
  <c r="C146" i="60"/>
  <c r="L143" i="60"/>
  <c r="D149" i="60"/>
  <c r="D140" i="60"/>
  <c r="D141" i="60"/>
  <c r="K68" i="60"/>
  <c r="L68" i="60"/>
  <c r="J93" i="65"/>
  <c r="K93" i="65"/>
  <c r="D143" i="60"/>
  <c r="E136" i="63"/>
  <c r="F109" i="65"/>
  <c r="F24" i="65"/>
  <c r="F25" i="65"/>
  <c r="F26" i="65"/>
  <c r="F23" i="65"/>
  <c r="D56" i="63"/>
  <c r="D137" i="60"/>
  <c r="D145" i="60"/>
  <c r="D142" i="60"/>
  <c r="D139" i="60"/>
  <c r="D138" i="60"/>
  <c r="D136" i="60"/>
  <c r="I86" i="60"/>
  <c r="C86" i="60"/>
  <c r="F136" i="63"/>
  <c r="G136" i="63"/>
  <c r="D136" i="63"/>
  <c r="C76" i="61"/>
  <c r="L22" i="60"/>
  <c r="M22" i="60"/>
  <c r="N22" i="60"/>
  <c r="O22" i="60"/>
  <c r="L86" i="60" l="1"/>
  <c r="J86" i="60"/>
  <c r="J80" i="60"/>
  <c r="J82" i="60"/>
  <c r="J81" i="60"/>
  <c r="J73" i="60"/>
  <c r="J78" i="60"/>
  <c r="J74" i="60"/>
  <c r="J79" i="60"/>
  <c r="J75" i="60"/>
  <c r="J77" i="60"/>
  <c r="J69" i="60"/>
  <c r="J70" i="60"/>
  <c r="J72" i="60"/>
  <c r="J83" i="60"/>
  <c r="J76" i="60"/>
  <c r="J84" i="60"/>
  <c r="J71" i="60"/>
  <c r="J85" i="60"/>
  <c r="J68" i="60"/>
  <c r="K86" i="60"/>
  <c r="R85" i="24"/>
  <c r="S85" i="24" s="1"/>
  <c r="R3" i="24"/>
  <c r="S3" i="24" s="1"/>
  <c r="R4" i="24"/>
  <c r="S4" i="24" s="1"/>
  <c r="R5" i="24"/>
  <c r="S5" i="24" s="1"/>
  <c r="R6" i="24"/>
  <c r="S6" i="24" s="1"/>
  <c r="S7" i="24"/>
  <c r="R8" i="24"/>
  <c r="S8" i="24" s="1"/>
  <c r="R9" i="24"/>
  <c r="S9" i="24" s="1"/>
  <c r="R10" i="24"/>
  <c r="S10" i="24" s="1"/>
  <c r="R11" i="24"/>
  <c r="S11" i="24" s="1"/>
  <c r="R12" i="24"/>
  <c r="S12" i="24" s="1"/>
  <c r="R13" i="24"/>
  <c r="S13" i="24" s="1"/>
  <c r="R14" i="24"/>
  <c r="S14" i="24" s="1"/>
  <c r="R15" i="24"/>
  <c r="S15" i="24" s="1"/>
  <c r="R16" i="24"/>
  <c r="S16" i="24" s="1"/>
  <c r="R17" i="24"/>
  <c r="S17" i="24" s="1"/>
  <c r="R18" i="24"/>
  <c r="S18" i="24" s="1"/>
  <c r="R19" i="24"/>
  <c r="S19" i="24" s="1"/>
  <c r="R20" i="24"/>
  <c r="S20" i="24" s="1"/>
  <c r="R21" i="24"/>
  <c r="S21" i="24" s="1"/>
  <c r="R22" i="24"/>
  <c r="S22" i="24" s="1"/>
  <c r="R23" i="24"/>
  <c r="S23" i="24" s="1"/>
  <c r="R24" i="24"/>
  <c r="S24" i="24" s="1"/>
  <c r="R25" i="24"/>
  <c r="S25" i="24" s="1"/>
  <c r="R26" i="24"/>
  <c r="S26" i="24" s="1"/>
  <c r="R27" i="24"/>
  <c r="S27" i="24" s="1"/>
  <c r="R28" i="24"/>
  <c r="S28" i="24" s="1"/>
  <c r="R29" i="24"/>
  <c r="S29" i="24" s="1"/>
  <c r="R30" i="24"/>
  <c r="S30" i="24" s="1"/>
  <c r="R31" i="24"/>
  <c r="S31" i="24" s="1"/>
  <c r="R32" i="24"/>
  <c r="S32" i="24" s="1"/>
  <c r="R33" i="24"/>
  <c r="S33" i="24" s="1"/>
  <c r="R34" i="24"/>
  <c r="S34" i="24" s="1"/>
  <c r="R35" i="24"/>
  <c r="S35" i="24" s="1"/>
  <c r="R36" i="24"/>
  <c r="S36" i="24" s="1"/>
  <c r="R37" i="24"/>
  <c r="S37" i="24" s="1"/>
  <c r="R38" i="24"/>
  <c r="S38" i="24" s="1"/>
  <c r="R39" i="24"/>
  <c r="S39" i="24" s="1"/>
  <c r="R40" i="24"/>
  <c r="S40" i="24" s="1"/>
  <c r="R41" i="24"/>
  <c r="S41" i="24" s="1"/>
  <c r="R42" i="24"/>
  <c r="S42" i="24" s="1"/>
  <c r="R43" i="24"/>
  <c r="S43" i="24" s="1"/>
  <c r="R44" i="24"/>
  <c r="S44" i="24" s="1"/>
  <c r="R45" i="24"/>
  <c r="S45" i="24" s="1"/>
  <c r="R46" i="24"/>
  <c r="S46" i="24" s="1"/>
  <c r="R47" i="24"/>
  <c r="S47" i="24" s="1"/>
  <c r="R48" i="24"/>
  <c r="S48" i="24" s="1"/>
  <c r="R49" i="24"/>
  <c r="S49" i="24" s="1"/>
  <c r="R50" i="24"/>
  <c r="S50" i="24" s="1"/>
  <c r="R51" i="24"/>
  <c r="S51" i="24" s="1"/>
  <c r="R52" i="24"/>
  <c r="S52" i="24" s="1"/>
  <c r="R53" i="24"/>
  <c r="S53" i="24" s="1"/>
  <c r="R54" i="24"/>
  <c r="S54" i="24" s="1"/>
  <c r="R55" i="24"/>
  <c r="S55" i="24" s="1"/>
  <c r="R56" i="24"/>
  <c r="S56" i="24" s="1"/>
  <c r="R57" i="24"/>
  <c r="S57" i="24" s="1"/>
  <c r="R58" i="24"/>
  <c r="S58" i="24" s="1"/>
  <c r="R59" i="24"/>
  <c r="S59" i="24" s="1"/>
  <c r="R60" i="24"/>
  <c r="S60" i="24" s="1"/>
  <c r="R61" i="24"/>
  <c r="S61" i="24" s="1"/>
  <c r="R62" i="24"/>
  <c r="S62" i="24" s="1"/>
  <c r="R63" i="24"/>
  <c r="S63" i="24" s="1"/>
  <c r="R64" i="24"/>
  <c r="S64" i="24" s="1"/>
  <c r="R65" i="24"/>
  <c r="S65" i="24" s="1"/>
  <c r="R66" i="24"/>
  <c r="S66" i="24" s="1"/>
  <c r="R67" i="24"/>
  <c r="S67" i="24" s="1"/>
  <c r="R68" i="24"/>
  <c r="S68" i="24" s="1"/>
  <c r="R69" i="24"/>
  <c r="S69" i="24" s="1"/>
  <c r="R70" i="24"/>
  <c r="S70" i="24" s="1"/>
  <c r="R71" i="24"/>
  <c r="S71" i="24" s="1"/>
  <c r="R72" i="24"/>
  <c r="S72" i="24" s="1"/>
  <c r="R73" i="24"/>
  <c r="S73" i="24" s="1"/>
  <c r="R74" i="24"/>
  <c r="S74" i="24" s="1"/>
  <c r="R75" i="24"/>
  <c r="S75" i="24" s="1"/>
  <c r="R76" i="24"/>
  <c r="S76" i="24" s="1"/>
  <c r="R77" i="24"/>
  <c r="S77" i="24" s="1"/>
  <c r="R78" i="24"/>
  <c r="S78" i="24" s="1"/>
  <c r="R79" i="24"/>
  <c r="S79" i="24" s="1"/>
  <c r="R80" i="24"/>
  <c r="S80" i="24" s="1"/>
  <c r="R81" i="24"/>
  <c r="S81" i="24" s="1"/>
  <c r="R82" i="24"/>
  <c r="S82" i="24" s="1"/>
  <c r="R83" i="24"/>
  <c r="S83" i="24" s="1"/>
  <c r="R84" i="24"/>
  <c r="S84" i="24" s="1"/>
  <c r="R86" i="24"/>
  <c r="S86" i="24" s="1"/>
  <c r="R87" i="24"/>
  <c r="S87" i="24" s="1"/>
  <c r="R88" i="24"/>
  <c r="S88" i="24" s="1"/>
  <c r="R89" i="24"/>
  <c r="S89" i="24" s="1"/>
  <c r="R90" i="24"/>
  <c r="S90" i="24" s="1"/>
  <c r="R91" i="24"/>
  <c r="S91" i="24" s="1"/>
  <c r="R92" i="24"/>
  <c r="S92" i="24" s="1"/>
  <c r="R93" i="24"/>
  <c r="S93" i="24" s="1"/>
  <c r="R94" i="24"/>
  <c r="S94" i="24" s="1"/>
  <c r="R95" i="24"/>
  <c r="S95" i="24" s="1"/>
  <c r="R96" i="24"/>
  <c r="S96" i="24" s="1"/>
  <c r="R97" i="24"/>
  <c r="S97" i="24" s="1"/>
  <c r="R98" i="24"/>
  <c r="S98" i="24" s="1"/>
  <c r="R99" i="24"/>
  <c r="S99" i="24" s="1"/>
  <c r="R100" i="24"/>
  <c r="S100" i="24" s="1"/>
  <c r="R101" i="24"/>
  <c r="S101" i="24" s="1"/>
  <c r="R102" i="24"/>
  <c r="S102" i="24" s="1"/>
  <c r="R103" i="24"/>
  <c r="S103" i="24" s="1"/>
  <c r="R104" i="24"/>
  <c r="S104" i="24" s="1"/>
  <c r="R105" i="24"/>
  <c r="S105" i="24" s="1"/>
  <c r="R106" i="24"/>
  <c r="S106" i="24" s="1"/>
  <c r="R107" i="24"/>
  <c r="S107" i="24" s="1"/>
  <c r="R108" i="24"/>
  <c r="S108" i="24" s="1"/>
  <c r="R109" i="24"/>
  <c r="S109" i="24" s="1"/>
  <c r="R110" i="24"/>
  <c r="S110" i="24" s="1"/>
  <c r="R111" i="24"/>
  <c r="S111" i="24" s="1"/>
  <c r="R112" i="24"/>
  <c r="S112" i="24" s="1"/>
  <c r="R113" i="24"/>
  <c r="S113" i="24" s="1"/>
  <c r="R114" i="24"/>
  <c r="S114" i="24" s="1"/>
  <c r="R115" i="24"/>
  <c r="S115" i="24" s="1"/>
  <c r="R116" i="24"/>
  <c r="S116" i="24" s="1"/>
  <c r="R117" i="24"/>
  <c r="S117" i="24" s="1"/>
  <c r="R119" i="24"/>
  <c r="S119" i="24" s="1"/>
  <c r="R120" i="24"/>
  <c r="S120" i="24" s="1"/>
  <c r="R121" i="24"/>
  <c r="S121" i="24" s="1"/>
  <c r="R122" i="24"/>
  <c r="S122" i="24" s="1"/>
  <c r="R2" i="24"/>
  <c r="S2" i="24" s="1"/>
  <c r="K74" i="41" l="1"/>
  <c r="AT73" i="41"/>
  <c r="AT11" i="41"/>
  <c r="AT8" i="41"/>
  <c r="AG73" i="41"/>
  <c r="AG11" i="41"/>
  <c r="AG8" i="41"/>
  <c r="AI8" i="41"/>
  <c r="AI11" i="41"/>
  <c r="T11" i="41"/>
  <c r="T61" i="41"/>
  <c r="AG74" i="41" l="1"/>
  <c r="H99" i="56" l="1"/>
  <c r="J66" i="41" l="1"/>
  <c r="J61" i="41"/>
  <c r="J62" i="41"/>
  <c r="J36" i="41"/>
  <c r="J12" i="41"/>
  <c r="J11" i="41"/>
  <c r="J8" i="41"/>
  <c r="J9" i="41"/>
  <c r="N27" i="37" l="1"/>
  <c r="T24" i="56" l="1"/>
  <c r="T25" i="56"/>
  <c r="T26" i="56"/>
  <c r="T27" i="56"/>
  <c r="T28" i="56"/>
  <c r="T29" i="56"/>
  <c r="T31" i="56"/>
  <c r="T32" i="56"/>
  <c r="T33" i="56"/>
  <c r="T34" i="56"/>
  <c r="T35" i="56"/>
  <c r="T36" i="56"/>
  <c r="T37" i="56"/>
  <c r="T38" i="56"/>
  <c r="T23" i="56"/>
  <c r="S24" i="56"/>
  <c r="S25" i="56"/>
  <c r="S26" i="56"/>
  <c r="S27" i="56"/>
  <c r="S28" i="56"/>
  <c r="S29" i="56"/>
  <c r="S31" i="56"/>
  <c r="S32" i="56"/>
  <c r="S33" i="56"/>
  <c r="S34" i="56"/>
  <c r="S35" i="56"/>
  <c r="S36" i="56"/>
  <c r="S37" i="56"/>
  <c r="S38" i="56"/>
  <c r="S23" i="56"/>
  <c r="Q39" i="56"/>
  <c r="R39" i="56"/>
  <c r="G99" i="56"/>
  <c r="S39" i="56" l="1"/>
  <c r="T39" i="56"/>
  <c r="N54" i="37"/>
  <c r="O54" i="37"/>
  <c r="AA73" i="41" l="1"/>
  <c r="AA61" i="41"/>
  <c r="AA8" i="41"/>
  <c r="AA11" i="41"/>
  <c r="AA51" i="41"/>
  <c r="AA34" i="41"/>
  <c r="AA30" i="41"/>
  <c r="I202" i="51"/>
  <c r="I201" i="51"/>
  <c r="BJ75" i="41"/>
  <c r="BJ51" i="41"/>
  <c r="L31" i="54"/>
  <c r="H73" i="41"/>
  <c r="Z16" i="10"/>
  <c r="K31" i="54" l="1"/>
  <c r="AA74" i="41"/>
  <c r="AA75" i="41"/>
  <c r="I11" i="41"/>
  <c r="I12" i="41"/>
  <c r="U8" i="41" l="1"/>
  <c r="U11" i="41"/>
  <c r="G169" i="23" l="1"/>
  <c r="G96" i="23"/>
  <c r="Y10" i="55" l="1"/>
  <c r="Y9" i="55"/>
  <c r="Y8" i="55"/>
  <c r="Y7" i="55"/>
  <c r="D6" i="55"/>
  <c r="Y4" i="55"/>
  <c r="Y3" i="55"/>
  <c r="Y2" i="55"/>
  <c r="C34" i="54"/>
  <c r="L32" i="54"/>
  <c r="L29" i="54"/>
  <c r="L26" i="54"/>
  <c r="L25" i="54"/>
  <c r="L24" i="54"/>
  <c r="L23" i="54"/>
  <c r="L21" i="54"/>
  <c r="L17" i="54"/>
  <c r="L15" i="54"/>
  <c r="L14" i="54"/>
  <c r="L13" i="54"/>
  <c r="L12" i="54"/>
  <c r="L11" i="54"/>
  <c r="L10" i="54"/>
  <c r="L9" i="54"/>
  <c r="L8" i="54"/>
  <c r="L7" i="54"/>
  <c r="L5" i="54"/>
  <c r="L4" i="54"/>
  <c r="L3" i="54"/>
  <c r="E34" i="54" l="1"/>
  <c r="D35" i="54" s="1"/>
  <c r="C35" i="54"/>
  <c r="L19" i="54"/>
  <c r="K19" i="54"/>
  <c r="L30" i="54"/>
  <c r="K30" i="54"/>
  <c r="Y6" i="55"/>
  <c r="C170" i="60"/>
  <c r="K5" i="54"/>
  <c r="K26" i="54"/>
  <c r="K14" i="54"/>
  <c r="K10" i="54"/>
  <c r="K21" i="54"/>
  <c r="K33" i="54"/>
  <c r="K2" i="54"/>
  <c r="K11" i="54"/>
  <c r="K23" i="54"/>
  <c r="K29" i="54"/>
  <c r="L2" i="54"/>
  <c r="K7" i="54"/>
  <c r="K15" i="54"/>
  <c r="K3" i="54"/>
  <c r="K8" i="54"/>
  <c r="K12" i="54"/>
  <c r="K17" i="54"/>
  <c r="K24" i="54"/>
  <c r="K4" i="54"/>
  <c r="K9" i="54"/>
  <c r="K13" i="54"/>
  <c r="K25" i="54"/>
  <c r="K32" i="54"/>
  <c r="C171" i="60" l="1"/>
  <c r="D170" i="60" s="1"/>
  <c r="L34" i="54"/>
  <c r="K34" i="54"/>
  <c r="I20" i="37"/>
  <c r="D20" i="37"/>
  <c r="T20" i="37"/>
  <c r="S20" i="37"/>
  <c r="R20" i="37"/>
  <c r="Q20" i="37"/>
  <c r="O20" i="37"/>
  <c r="N20" i="37"/>
  <c r="D171" i="60" l="1"/>
  <c r="D169" i="60"/>
  <c r="D168" i="60"/>
  <c r="C75" i="41"/>
  <c r="D75" i="41"/>
  <c r="E75" i="41"/>
  <c r="F75" i="41"/>
  <c r="G75" i="41"/>
  <c r="H75" i="41"/>
  <c r="J75" i="41"/>
  <c r="K75" i="41"/>
  <c r="L75" i="41"/>
  <c r="M75" i="41"/>
  <c r="N75" i="41"/>
  <c r="O75" i="41"/>
  <c r="P75" i="41"/>
  <c r="Q75" i="41"/>
  <c r="R75" i="41"/>
  <c r="S75" i="41"/>
  <c r="V75" i="41"/>
  <c r="W75" i="41"/>
  <c r="X75" i="41"/>
  <c r="Y75" i="41"/>
  <c r="Z75" i="41"/>
  <c r="AB75" i="41"/>
  <c r="AC75" i="41"/>
  <c r="AD75" i="41"/>
  <c r="AE75" i="41"/>
  <c r="AF75" i="41"/>
  <c r="AG75" i="41"/>
  <c r="AH75" i="41"/>
  <c r="AJ75" i="41"/>
  <c r="AK75" i="41"/>
  <c r="AL75" i="41"/>
  <c r="AM75" i="41"/>
  <c r="AN75" i="41"/>
  <c r="AO75" i="41"/>
  <c r="AQ75" i="41"/>
  <c r="AR75" i="41"/>
  <c r="AS75" i="41"/>
  <c r="AT75" i="41"/>
  <c r="AU75" i="41"/>
  <c r="AV75" i="41"/>
  <c r="AW75" i="41"/>
  <c r="AZ75" i="41"/>
  <c r="BA75" i="41"/>
  <c r="BB75" i="41"/>
  <c r="BC75" i="41"/>
  <c r="BD75" i="41"/>
  <c r="BE75" i="41"/>
  <c r="BF75" i="41"/>
  <c r="BG75" i="41"/>
  <c r="BH75" i="41"/>
  <c r="BI75" i="41"/>
  <c r="BK75" i="41"/>
  <c r="BL75" i="41"/>
  <c r="BM75" i="41"/>
  <c r="BN75" i="41"/>
  <c r="BO75" i="41"/>
  <c r="BP75" i="41"/>
  <c r="BQ75" i="41"/>
  <c r="B75" i="41"/>
  <c r="D3" i="52"/>
  <c r="D4" i="52"/>
  <c r="D5" i="52"/>
  <c r="D6" i="52"/>
  <c r="D7" i="52"/>
  <c r="D8" i="52"/>
  <c r="D9" i="52"/>
  <c r="D10" i="52"/>
  <c r="D11" i="52"/>
  <c r="D12" i="52"/>
  <c r="D13" i="52"/>
  <c r="D14" i="52"/>
  <c r="D15" i="52"/>
  <c r="D16" i="52"/>
  <c r="D17" i="52"/>
  <c r="D18" i="52"/>
  <c r="D19" i="52"/>
  <c r="D20" i="52"/>
  <c r="D21" i="52"/>
  <c r="D22" i="52"/>
  <c r="D23" i="52"/>
  <c r="D24" i="52"/>
  <c r="D25" i="52"/>
  <c r="D26" i="52"/>
  <c r="D27" i="52"/>
  <c r="D28" i="52"/>
  <c r="D29" i="52"/>
  <c r="D30" i="52"/>
  <c r="D31" i="52"/>
  <c r="D32" i="52"/>
  <c r="D33" i="52"/>
  <c r="D34" i="52"/>
  <c r="D35" i="52"/>
  <c r="D36" i="52"/>
  <c r="D37" i="52"/>
  <c r="D38" i="52"/>
  <c r="D39" i="52"/>
  <c r="D40" i="52"/>
  <c r="D41" i="52"/>
  <c r="D42" i="52"/>
  <c r="D43" i="52"/>
  <c r="D44" i="52"/>
  <c r="D45" i="52"/>
  <c r="D46" i="52"/>
  <c r="D47" i="52"/>
  <c r="D48" i="52"/>
  <c r="D49" i="52"/>
  <c r="D50" i="52"/>
  <c r="D51" i="52"/>
  <c r="D52" i="52"/>
  <c r="D53" i="52"/>
  <c r="D54" i="52"/>
  <c r="D55" i="52"/>
  <c r="D56" i="52"/>
  <c r="D57" i="52"/>
  <c r="D58" i="52"/>
  <c r="D59" i="52"/>
  <c r="D60" i="52"/>
  <c r="D61" i="52"/>
  <c r="D62" i="52"/>
  <c r="D63" i="52"/>
  <c r="D64" i="52"/>
  <c r="D65" i="52"/>
  <c r="D66" i="52"/>
  <c r="D67" i="52"/>
  <c r="D68" i="52"/>
  <c r="D69" i="52"/>
  <c r="D70" i="52"/>
  <c r="D71" i="52"/>
  <c r="D72" i="52"/>
  <c r="D73" i="52"/>
  <c r="D74" i="52"/>
  <c r="D75" i="52"/>
  <c r="D76" i="52"/>
  <c r="D77" i="52"/>
  <c r="D78" i="52"/>
  <c r="D79" i="52"/>
  <c r="D80" i="52"/>
  <c r="D81" i="52"/>
  <c r="D82" i="52"/>
  <c r="D83" i="52"/>
  <c r="D84" i="52"/>
  <c r="D85" i="52"/>
  <c r="D86" i="52"/>
  <c r="D87" i="52"/>
  <c r="D88" i="52"/>
  <c r="D89" i="52"/>
  <c r="D90" i="52"/>
  <c r="D91" i="52"/>
  <c r="D92" i="52"/>
  <c r="D93" i="52"/>
  <c r="D94" i="52"/>
  <c r="D95" i="52"/>
  <c r="D96" i="52"/>
  <c r="D97" i="52"/>
  <c r="D98" i="52"/>
  <c r="D99" i="52"/>
  <c r="D100" i="52"/>
  <c r="D101" i="52"/>
  <c r="D102" i="52"/>
  <c r="D103" i="52"/>
  <c r="D104" i="52"/>
  <c r="D105" i="52"/>
  <c r="D106" i="52"/>
  <c r="D107" i="52"/>
  <c r="D108" i="52"/>
  <c r="D109" i="52"/>
  <c r="D110" i="52"/>
  <c r="D111" i="52"/>
  <c r="D112" i="52"/>
  <c r="D113" i="52"/>
  <c r="D114" i="52"/>
  <c r="D115" i="52"/>
  <c r="D116" i="52"/>
  <c r="D117" i="52"/>
  <c r="D118" i="52"/>
  <c r="D119" i="52"/>
  <c r="D120" i="52"/>
  <c r="D121" i="52"/>
  <c r="D122" i="52"/>
  <c r="D123" i="52"/>
  <c r="D124" i="52"/>
  <c r="D125" i="52"/>
  <c r="D126" i="52"/>
  <c r="D127" i="52"/>
  <c r="D128" i="52"/>
  <c r="D129" i="52"/>
  <c r="D130" i="52"/>
  <c r="D131" i="52"/>
  <c r="D132" i="52"/>
  <c r="D133" i="52"/>
  <c r="D134" i="52"/>
  <c r="D135" i="52"/>
  <c r="D136" i="52"/>
  <c r="D137" i="52"/>
  <c r="D138" i="52"/>
  <c r="D139" i="52"/>
  <c r="D140" i="52"/>
  <c r="D141" i="52"/>
  <c r="D142" i="52"/>
  <c r="D143" i="52"/>
  <c r="D144" i="52"/>
  <c r="D145" i="52"/>
  <c r="D146" i="52"/>
  <c r="D147" i="52"/>
  <c r="D148" i="52"/>
  <c r="D149" i="52"/>
  <c r="D150" i="52"/>
  <c r="D151" i="52"/>
  <c r="D152" i="52"/>
  <c r="D153" i="52"/>
  <c r="D154" i="52"/>
  <c r="D155" i="52"/>
  <c r="D156" i="52"/>
  <c r="D157" i="52"/>
  <c r="D158" i="52"/>
  <c r="D159" i="52"/>
  <c r="D160" i="52"/>
  <c r="D161" i="52"/>
  <c r="D162" i="52"/>
  <c r="D163" i="52"/>
  <c r="D164" i="52"/>
  <c r="D165" i="52"/>
  <c r="D166" i="52"/>
  <c r="D167" i="52"/>
  <c r="D168" i="52"/>
  <c r="D169" i="52"/>
  <c r="D170" i="52"/>
  <c r="D171" i="52"/>
  <c r="D172" i="52"/>
  <c r="D173" i="52"/>
  <c r="D174" i="52"/>
  <c r="D175" i="52"/>
  <c r="D176" i="52"/>
  <c r="D177" i="52"/>
  <c r="D178" i="52"/>
  <c r="D179" i="52"/>
  <c r="D180" i="52"/>
  <c r="D181" i="52"/>
  <c r="D182" i="52"/>
  <c r="D183" i="52"/>
  <c r="D184" i="52"/>
  <c r="D185" i="52"/>
  <c r="D186" i="52"/>
  <c r="D187" i="52"/>
  <c r="D188" i="52"/>
  <c r="D189" i="52"/>
  <c r="D190" i="52"/>
  <c r="D191" i="52"/>
  <c r="D192" i="52"/>
  <c r="D193" i="52"/>
  <c r="D194" i="52"/>
  <c r="D195" i="52"/>
  <c r="D196" i="52"/>
  <c r="D197" i="52"/>
  <c r="D198" i="52"/>
  <c r="D199" i="52"/>
  <c r="D200" i="52"/>
  <c r="D201" i="52"/>
  <c r="D202" i="52"/>
  <c r="D203" i="52"/>
  <c r="D204" i="52"/>
  <c r="D205" i="52"/>
  <c r="D206" i="52"/>
  <c r="D207" i="52"/>
  <c r="D208" i="52"/>
  <c r="D209" i="52"/>
  <c r="D210" i="52"/>
  <c r="D211" i="52"/>
  <c r="D212" i="52"/>
  <c r="D213" i="52"/>
  <c r="D214" i="52"/>
  <c r="D215" i="52"/>
  <c r="D216" i="52"/>
  <c r="D217" i="52"/>
  <c r="D218" i="52"/>
  <c r="D219" i="52"/>
  <c r="D220" i="52"/>
  <c r="D221" i="52"/>
  <c r="D222" i="52"/>
  <c r="D223" i="52"/>
  <c r="D224" i="52"/>
  <c r="D225" i="52"/>
  <c r="D226" i="52"/>
  <c r="D227" i="52"/>
  <c r="D228" i="52"/>
  <c r="D229" i="52"/>
  <c r="D230" i="52"/>
  <c r="D231" i="52"/>
  <c r="D232" i="52"/>
  <c r="D233" i="52"/>
  <c r="D234" i="52"/>
  <c r="D235" i="52"/>
  <c r="D236" i="52"/>
  <c r="D237" i="52"/>
  <c r="D238" i="52"/>
  <c r="D239" i="52"/>
  <c r="D240" i="52"/>
  <c r="D241" i="52"/>
  <c r="D242" i="52"/>
  <c r="D243" i="52"/>
  <c r="D244" i="52"/>
  <c r="D245" i="52"/>
  <c r="D246" i="52"/>
  <c r="D247" i="52"/>
  <c r="D248" i="52"/>
  <c r="D249" i="52"/>
  <c r="D250" i="52"/>
  <c r="D251" i="52"/>
  <c r="D252" i="52"/>
  <c r="D253" i="52"/>
  <c r="D254" i="52"/>
  <c r="D255" i="52"/>
  <c r="D256" i="52"/>
  <c r="D257" i="52"/>
  <c r="D258" i="52"/>
  <c r="D259" i="52"/>
  <c r="D260" i="52"/>
  <c r="D261" i="52"/>
  <c r="D262" i="52"/>
  <c r="D263" i="52"/>
  <c r="D264" i="52"/>
  <c r="D265" i="52"/>
  <c r="D266" i="52"/>
  <c r="D267" i="52"/>
  <c r="D268" i="52"/>
  <c r="D269" i="52"/>
  <c r="D270" i="52"/>
  <c r="D271" i="52"/>
  <c r="D272" i="52"/>
  <c r="D273" i="52"/>
  <c r="D274" i="52"/>
  <c r="D275" i="52"/>
  <c r="D276" i="52"/>
  <c r="D277" i="52"/>
  <c r="D278" i="52"/>
  <c r="D279" i="52"/>
  <c r="D280" i="52"/>
  <c r="D281" i="52"/>
  <c r="D282" i="52"/>
  <c r="D283" i="52"/>
  <c r="D284" i="52"/>
  <c r="D285" i="52"/>
  <c r="D286" i="52"/>
  <c r="D287" i="52"/>
  <c r="D288" i="52"/>
  <c r="D289" i="52"/>
  <c r="D290" i="52"/>
  <c r="D291" i="52"/>
  <c r="D292" i="52"/>
  <c r="D293" i="52"/>
  <c r="D294" i="52"/>
  <c r="D295" i="52"/>
  <c r="D296" i="52"/>
  <c r="D297" i="52"/>
  <c r="D298" i="52"/>
  <c r="D299" i="52"/>
  <c r="D300" i="52"/>
  <c r="D301" i="52"/>
  <c r="D302" i="52"/>
  <c r="D303" i="52"/>
  <c r="D304" i="52"/>
  <c r="D305" i="52"/>
  <c r="D306" i="52"/>
  <c r="D307" i="52"/>
  <c r="D308" i="52"/>
  <c r="D309" i="52"/>
  <c r="D310" i="52"/>
  <c r="D311" i="52"/>
  <c r="D312" i="52"/>
  <c r="D313" i="52"/>
  <c r="D314" i="52"/>
  <c r="D315" i="52"/>
  <c r="D316" i="52"/>
  <c r="D317" i="52"/>
  <c r="D318" i="52"/>
  <c r="D319" i="52"/>
  <c r="D320" i="52"/>
  <c r="D321" i="52"/>
  <c r="D322" i="52"/>
  <c r="D323" i="52"/>
  <c r="D324" i="52"/>
  <c r="D325" i="52"/>
  <c r="D326" i="52"/>
  <c r="D327" i="52"/>
  <c r="D328" i="52"/>
  <c r="D329" i="52"/>
  <c r="D330" i="52"/>
  <c r="D331" i="52"/>
  <c r="D332" i="52"/>
  <c r="D333" i="52"/>
  <c r="D334" i="52"/>
  <c r="D335" i="52"/>
  <c r="D336" i="52"/>
  <c r="D337" i="52"/>
  <c r="D338" i="52"/>
  <c r="D339" i="52"/>
  <c r="D340" i="52"/>
  <c r="D341" i="52"/>
  <c r="D342" i="52"/>
  <c r="D343" i="52"/>
  <c r="D344" i="52"/>
  <c r="D345" i="52"/>
  <c r="D346" i="52"/>
  <c r="D347" i="52"/>
  <c r="D348" i="52"/>
  <c r="D349" i="52"/>
  <c r="D350" i="52"/>
  <c r="D351" i="52"/>
  <c r="D352" i="52"/>
  <c r="D353" i="52"/>
  <c r="D354" i="52"/>
  <c r="D355" i="52"/>
  <c r="D356" i="52"/>
  <c r="D357" i="52"/>
  <c r="D358" i="52"/>
  <c r="D359" i="52"/>
  <c r="D360" i="52"/>
  <c r="D361" i="52"/>
  <c r="D362" i="52"/>
  <c r="D363" i="52"/>
  <c r="D364" i="52"/>
  <c r="D365" i="52"/>
  <c r="D366" i="52"/>
  <c r="D367" i="52"/>
  <c r="D368" i="52"/>
  <c r="D369" i="52"/>
  <c r="D370" i="52"/>
  <c r="D371" i="52"/>
  <c r="D372" i="52"/>
  <c r="D373" i="52"/>
  <c r="D374" i="52"/>
  <c r="D375" i="52"/>
  <c r="D376" i="52"/>
  <c r="D377" i="52"/>
  <c r="D378" i="52"/>
  <c r="D379" i="52"/>
  <c r="D380" i="52"/>
  <c r="D381" i="52"/>
  <c r="D382" i="52"/>
  <c r="D383" i="52"/>
  <c r="D384" i="52"/>
  <c r="D385" i="52"/>
  <c r="D386" i="52"/>
  <c r="D387" i="52"/>
  <c r="D388" i="52"/>
  <c r="D389" i="52"/>
  <c r="D390" i="52"/>
  <c r="D391" i="52"/>
  <c r="D392" i="52"/>
  <c r="D393" i="52"/>
  <c r="D394" i="52"/>
  <c r="D395" i="52"/>
  <c r="D396" i="52"/>
  <c r="D397" i="52"/>
  <c r="D398" i="52"/>
  <c r="D399" i="52"/>
  <c r="D400" i="52"/>
  <c r="D401" i="52"/>
  <c r="D402" i="52"/>
  <c r="D403" i="52"/>
  <c r="D404" i="52"/>
  <c r="D405" i="52"/>
  <c r="D406" i="52"/>
  <c r="D407" i="52"/>
  <c r="D408" i="52"/>
  <c r="D409" i="52"/>
  <c r="D410" i="52"/>
  <c r="D411" i="52"/>
  <c r="D412" i="52"/>
  <c r="D413" i="52"/>
  <c r="D414" i="52"/>
  <c r="D415" i="52"/>
  <c r="D416" i="52"/>
  <c r="D417" i="52"/>
  <c r="D418" i="52"/>
  <c r="D419" i="52"/>
  <c r="D420" i="52"/>
  <c r="D421" i="52"/>
  <c r="D422" i="52"/>
  <c r="D423" i="52"/>
  <c r="D424" i="52"/>
  <c r="D425" i="52"/>
  <c r="D426" i="52"/>
  <c r="D427" i="52"/>
  <c r="D428" i="52"/>
  <c r="D429" i="52"/>
  <c r="D430" i="52"/>
  <c r="D431" i="52"/>
  <c r="D432" i="52"/>
  <c r="D433" i="52"/>
  <c r="D434" i="52"/>
  <c r="D435" i="52"/>
  <c r="D436" i="52"/>
  <c r="D437" i="52"/>
  <c r="D438" i="52"/>
  <c r="D439" i="52"/>
  <c r="D440" i="52"/>
  <c r="D441" i="52"/>
  <c r="D442" i="52"/>
  <c r="D443" i="52"/>
  <c r="D444" i="52"/>
  <c r="D445" i="52"/>
  <c r="D446" i="52"/>
  <c r="D447" i="52"/>
  <c r="D448" i="52"/>
  <c r="D449" i="52"/>
  <c r="D450" i="52"/>
  <c r="D451" i="52"/>
  <c r="D452" i="52"/>
  <c r="D453" i="52"/>
  <c r="D454" i="52"/>
  <c r="D455" i="52"/>
  <c r="D456" i="52"/>
  <c r="D457" i="52"/>
  <c r="D458" i="52"/>
  <c r="D459" i="52"/>
  <c r="D460" i="52"/>
  <c r="D461" i="52"/>
  <c r="D462" i="52"/>
  <c r="D463" i="52"/>
  <c r="D464" i="52"/>
  <c r="D465" i="52"/>
  <c r="D466" i="52"/>
  <c r="D467" i="52"/>
  <c r="D468" i="52"/>
  <c r="D469" i="52"/>
  <c r="D470" i="52"/>
  <c r="D471" i="52"/>
  <c r="D472" i="52"/>
  <c r="D473" i="52"/>
  <c r="D474" i="52"/>
  <c r="D475" i="52"/>
  <c r="D476" i="52"/>
  <c r="D477" i="52"/>
  <c r="D478" i="52"/>
  <c r="D479" i="52"/>
  <c r="D480" i="52"/>
  <c r="D481" i="52"/>
  <c r="D482" i="52"/>
  <c r="D483" i="52"/>
  <c r="D484" i="52"/>
  <c r="D485" i="52"/>
  <c r="D486" i="52"/>
  <c r="D487" i="52"/>
  <c r="D488" i="52"/>
  <c r="D489" i="52"/>
  <c r="D490" i="52"/>
  <c r="D491" i="52"/>
  <c r="D492" i="52"/>
  <c r="D493" i="52"/>
  <c r="D494" i="52"/>
  <c r="D495" i="52"/>
  <c r="D496" i="52"/>
  <c r="D497" i="52"/>
  <c r="D498" i="52"/>
  <c r="D499" i="52"/>
  <c r="D500" i="52"/>
  <c r="D501" i="52"/>
  <c r="D502" i="52"/>
  <c r="D503" i="52"/>
  <c r="D504" i="52"/>
  <c r="D505" i="52"/>
  <c r="D506" i="52"/>
  <c r="D507" i="52"/>
  <c r="D508" i="52"/>
  <c r="D509" i="52"/>
  <c r="D510" i="52"/>
  <c r="D511" i="52"/>
  <c r="D512" i="52"/>
  <c r="D513" i="52"/>
  <c r="D514" i="52"/>
  <c r="D515" i="52"/>
  <c r="D516" i="52"/>
  <c r="D517" i="52"/>
  <c r="D518" i="52"/>
  <c r="D519" i="52"/>
  <c r="D520" i="52"/>
  <c r="D521" i="52"/>
  <c r="D522" i="52"/>
  <c r="D523" i="52"/>
  <c r="D524" i="52"/>
  <c r="D525" i="52"/>
  <c r="D526" i="52"/>
  <c r="D527" i="52"/>
  <c r="D528" i="52"/>
  <c r="D529" i="52"/>
  <c r="D530" i="52"/>
  <c r="D531" i="52"/>
  <c r="D532" i="52"/>
  <c r="D533" i="52"/>
  <c r="D534" i="52"/>
  <c r="D535" i="52"/>
  <c r="D536" i="52"/>
  <c r="D537" i="52"/>
  <c r="D538" i="52"/>
  <c r="D539" i="52"/>
  <c r="D540" i="52"/>
  <c r="D541" i="52"/>
  <c r="D542" i="52"/>
  <c r="D543" i="52"/>
  <c r="D544" i="52"/>
  <c r="D545" i="52"/>
  <c r="D546" i="52"/>
  <c r="D547" i="52"/>
  <c r="D548" i="52"/>
  <c r="D549" i="52"/>
  <c r="D550" i="52"/>
  <c r="D551" i="52"/>
  <c r="D552" i="52"/>
  <c r="D553" i="52"/>
  <c r="D554" i="52"/>
  <c r="D555" i="52"/>
  <c r="D556" i="52"/>
  <c r="D557" i="52"/>
  <c r="D558" i="52"/>
  <c r="D559" i="52"/>
  <c r="D560" i="52"/>
  <c r="D561" i="52"/>
  <c r="D562" i="52"/>
  <c r="D563" i="52"/>
  <c r="D564" i="52"/>
  <c r="D565" i="52"/>
  <c r="D566" i="52"/>
  <c r="D567" i="52"/>
  <c r="D568" i="52"/>
  <c r="D569" i="52"/>
  <c r="D570" i="52"/>
  <c r="D571" i="52"/>
  <c r="D572" i="52"/>
  <c r="D573" i="52"/>
  <c r="D574" i="52"/>
  <c r="D575" i="52"/>
  <c r="D576" i="52"/>
  <c r="D577" i="52"/>
  <c r="D578" i="52"/>
  <c r="D579" i="52"/>
  <c r="D580" i="52"/>
  <c r="D581" i="52"/>
  <c r="D582" i="52"/>
  <c r="D583" i="52"/>
  <c r="D584" i="52"/>
  <c r="D585" i="52"/>
  <c r="D586" i="52"/>
  <c r="D587" i="52"/>
  <c r="D588" i="52"/>
  <c r="D589" i="52"/>
  <c r="D590" i="52"/>
  <c r="D591" i="52"/>
  <c r="D592" i="52"/>
  <c r="D593" i="52"/>
  <c r="D594" i="52"/>
  <c r="D595" i="52"/>
  <c r="D596" i="52"/>
  <c r="D597" i="52"/>
  <c r="D598" i="52"/>
  <c r="D599" i="52"/>
  <c r="D600" i="52"/>
  <c r="D601" i="52"/>
  <c r="D602" i="52"/>
  <c r="D603" i="52"/>
  <c r="D604" i="52"/>
  <c r="D605" i="52"/>
  <c r="D606" i="52"/>
  <c r="D607" i="52"/>
  <c r="D608" i="52"/>
  <c r="D609" i="52"/>
  <c r="D610" i="52"/>
  <c r="D611" i="52"/>
  <c r="D612" i="52"/>
  <c r="D613" i="52"/>
  <c r="D614" i="52"/>
  <c r="D615" i="52"/>
  <c r="D616" i="52"/>
  <c r="D617" i="52"/>
  <c r="D618" i="52"/>
  <c r="D619" i="52"/>
  <c r="D620" i="52"/>
  <c r="D621" i="52"/>
  <c r="D622" i="52"/>
  <c r="D623" i="52"/>
  <c r="D624" i="52"/>
  <c r="D625" i="52"/>
  <c r="D626" i="52"/>
  <c r="D627" i="52"/>
  <c r="D628" i="52"/>
  <c r="D629" i="52"/>
  <c r="D630" i="52"/>
  <c r="D631" i="52"/>
  <c r="D632" i="52"/>
  <c r="D633" i="52"/>
  <c r="D634" i="52"/>
  <c r="D635" i="52"/>
  <c r="D636" i="52"/>
  <c r="D637" i="52"/>
  <c r="D638" i="52"/>
  <c r="D639" i="52"/>
  <c r="D640" i="52"/>
  <c r="D641" i="52"/>
  <c r="D642" i="52"/>
  <c r="D643" i="52"/>
  <c r="D644" i="52"/>
  <c r="D645" i="52"/>
  <c r="D646" i="52"/>
  <c r="D647" i="52"/>
  <c r="D648" i="52"/>
  <c r="D649" i="52"/>
  <c r="D650" i="52"/>
  <c r="D651" i="52"/>
  <c r="D652" i="52"/>
  <c r="D653" i="52"/>
  <c r="D654" i="52"/>
  <c r="D655" i="52"/>
  <c r="D656" i="52"/>
  <c r="D657" i="52"/>
  <c r="D658" i="52"/>
  <c r="D659" i="52"/>
  <c r="D660" i="52"/>
  <c r="D661" i="52"/>
  <c r="D662" i="52"/>
  <c r="D663" i="52"/>
  <c r="D664" i="52"/>
  <c r="D665" i="52"/>
  <c r="D666" i="52"/>
  <c r="D667" i="52"/>
  <c r="D668" i="52"/>
  <c r="D669" i="52"/>
  <c r="D670" i="52"/>
  <c r="D671" i="52"/>
  <c r="D672" i="52"/>
  <c r="D673" i="52"/>
  <c r="D674" i="52"/>
  <c r="D675" i="52"/>
  <c r="D676" i="52"/>
  <c r="D677" i="52"/>
  <c r="D678" i="52"/>
  <c r="D679" i="52"/>
  <c r="D680" i="52"/>
  <c r="D681" i="52"/>
  <c r="D682" i="52"/>
  <c r="D683" i="52"/>
  <c r="D684" i="52"/>
  <c r="D685" i="52"/>
  <c r="D686" i="52"/>
  <c r="D687" i="52"/>
  <c r="D688" i="52"/>
  <c r="D689" i="52"/>
  <c r="D690" i="52"/>
  <c r="D691" i="52"/>
  <c r="D692" i="52"/>
  <c r="D693" i="52"/>
  <c r="D694" i="52"/>
  <c r="D695" i="52"/>
  <c r="D696" i="52"/>
  <c r="D697" i="52"/>
  <c r="D698" i="52"/>
  <c r="D699" i="52"/>
  <c r="D700" i="52"/>
  <c r="D701" i="52"/>
  <c r="D702" i="52"/>
  <c r="D703" i="52"/>
  <c r="D704" i="52"/>
  <c r="D705" i="52"/>
  <c r="D706" i="52"/>
  <c r="D707" i="52"/>
  <c r="D708" i="52"/>
  <c r="D709" i="52"/>
  <c r="D710" i="52"/>
  <c r="D711" i="52"/>
  <c r="D712" i="52"/>
  <c r="D713" i="52"/>
  <c r="D714" i="52"/>
  <c r="D715" i="52"/>
  <c r="D716" i="52"/>
  <c r="D717" i="52"/>
  <c r="D718" i="52"/>
  <c r="D719" i="52"/>
  <c r="D720" i="52"/>
  <c r="D721" i="52"/>
  <c r="D722" i="52"/>
  <c r="D723" i="52"/>
  <c r="D724" i="52"/>
  <c r="D725" i="52"/>
  <c r="D726" i="52"/>
  <c r="D727" i="52"/>
  <c r="D728" i="52"/>
  <c r="D729" i="52"/>
  <c r="D730" i="52"/>
  <c r="D731" i="52"/>
  <c r="D732" i="52"/>
  <c r="D733" i="52"/>
  <c r="D734" i="52"/>
  <c r="D735" i="52"/>
  <c r="D736" i="52"/>
  <c r="D737" i="52"/>
  <c r="D738" i="52"/>
  <c r="D739" i="52"/>
  <c r="D740" i="52"/>
  <c r="D741" i="52"/>
  <c r="D742" i="52"/>
  <c r="D743" i="52"/>
  <c r="D744" i="52"/>
  <c r="D745" i="52"/>
  <c r="D746" i="52"/>
  <c r="D747" i="52"/>
  <c r="D748" i="52"/>
  <c r="D749" i="52"/>
  <c r="D750" i="52"/>
  <c r="D751" i="52"/>
  <c r="D752" i="52"/>
  <c r="D753" i="52"/>
  <c r="D754" i="52"/>
  <c r="D755" i="52"/>
  <c r="D756" i="52"/>
  <c r="D757" i="52"/>
  <c r="D758" i="52"/>
  <c r="D759" i="52"/>
  <c r="D760" i="52"/>
  <c r="D761" i="52"/>
  <c r="D762" i="52"/>
  <c r="D763" i="52"/>
  <c r="D764" i="52"/>
  <c r="D765" i="52"/>
  <c r="D766" i="52"/>
  <c r="D767" i="52"/>
  <c r="D768" i="52"/>
  <c r="D769" i="52"/>
  <c r="D770" i="52"/>
  <c r="D771" i="52"/>
  <c r="D772" i="52"/>
  <c r="D773" i="52"/>
  <c r="D774" i="52"/>
  <c r="D775" i="52"/>
  <c r="D776" i="52"/>
  <c r="D777" i="52"/>
  <c r="D778" i="52"/>
  <c r="D779" i="52"/>
  <c r="D780" i="52"/>
  <c r="D781" i="52"/>
  <c r="D782" i="52"/>
  <c r="D783" i="52"/>
  <c r="D784" i="52"/>
  <c r="D785" i="52"/>
  <c r="D786" i="52"/>
  <c r="D787" i="52"/>
  <c r="D788" i="52"/>
  <c r="D789" i="52"/>
  <c r="D790" i="52"/>
  <c r="D791" i="52"/>
  <c r="D792" i="52"/>
  <c r="D793" i="52"/>
  <c r="D794" i="52"/>
  <c r="D795" i="52"/>
  <c r="D796" i="52"/>
  <c r="D797" i="52"/>
  <c r="D798" i="52"/>
  <c r="D799" i="52"/>
  <c r="D800" i="52"/>
  <c r="D801" i="52"/>
  <c r="D802" i="52"/>
  <c r="D803" i="52"/>
  <c r="D804" i="52"/>
  <c r="D805" i="52"/>
  <c r="D806" i="52"/>
  <c r="D807" i="52"/>
  <c r="D808" i="52"/>
  <c r="D809" i="52"/>
  <c r="D810" i="52"/>
  <c r="D811" i="52"/>
  <c r="D812" i="52"/>
  <c r="D813" i="52"/>
  <c r="D814" i="52"/>
  <c r="D815" i="52"/>
  <c r="D816" i="52"/>
  <c r="D817" i="52"/>
  <c r="D818" i="52"/>
  <c r="D819" i="52"/>
  <c r="D820" i="52"/>
  <c r="D821" i="52"/>
  <c r="D822" i="52"/>
  <c r="D823" i="52"/>
  <c r="D824" i="52"/>
  <c r="D825" i="52"/>
  <c r="D826" i="52"/>
  <c r="D827" i="52"/>
  <c r="D828" i="52"/>
  <c r="D829" i="52"/>
  <c r="D830" i="52"/>
  <c r="D831" i="52"/>
  <c r="D832" i="52"/>
  <c r="D833" i="52"/>
  <c r="D834" i="52"/>
  <c r="D835" i="52"/>
  <c r="D836" i="52"/>
  <c r="D837" i="52"/>
  <c r="D838" i="52"/>
  <c r="D839" i="52"/>
  <c r="D840" i="52"/>
  <c r="D841" i="52"/>
  <c r="D842" i="52"/>
  <c r="D843" i="52"/>
  <c r="D844" i="52"/>
  <c r="D845" i="52"/>
  <c r="D846" i="52"/>
  <c r="D847" i="52"/>
  <c r="D848" i="52"/>
  <c r="D849" i="52"/>
  <c r="D850" i="52"/>
  <c r="D851" i="52"/>
  <c r="D852" i="52"/>
  <c r="D853" i="52"/>
  <c r="D854" i="52"/>
  <c r="D855" i="52"/>
  <c r="D856" i="52"/>
  <c r="D857" i="52"/>
  <c r="D858" i="52"/>
  <c r="D859" i="52"/>
  <c r="D860" i="52"/>
  <c r="D861" i="52"/>
  <c r="D862" i="52"/>
  <c r="D863" i="52"/>
  <c r="D864" i="52"/>
  <c r="D865" i="52"/>
  <c r="D866" i="52"/>
  <c r="D867" i="52"/>
  <c r="D868" i="52"/>
  <c r="D869" i="52"/>
  <c r="D870" i="52"/>
  <c r="D871" i="52"/>
  <c r="D872" i="52"/>
  <c r="D873" i="52"/>
  <c r="D874" i="52"/>
  <c r="D875" i="52"/>
  <c r="D876" i="52"/>
  <c r="D877" i="52"/>
  <c r="D878" i="52"/>
  <c r="D879" i="52"/>
  <c r="D880" i="52"/>
  <c r="D881" i="52"/>
  <c r="D882" i="52"/>
  <c r="D883" i="52"/>
  <c r="D884" i="52"/>
  <c r="D885" i="52"/>
  <c r="D886" i="52"/>
  <c r="D887" i="52"/>
  <c r="D888" i="52"/>
  <c r="D889" i="52"/>
  <c r="D890" i="52"/>
  <c r="D891" i="52"/>
  <c r="D892" i="52"/>
  <c r="D893" i="52"/>
  <c r="D894" i="52"/>
  <c r="D895" i="52"/>
  <c r="D896" i="52"/>
  <c r="D897" i="52"/>
  <c r="D898" i="52"/>
  <c r="D899" i="52"/>
  <c r="D900" i="52"/>
  <c r="D901" i="52"/>
  <c r="D902" i="52"/>
  <c r="D903" i="52"/>
  <c r="D904" i="52"/>
  <c r="D905" i="52"/>
  <c r="D906" i="52"/>
  <c r="D907" i="52"/>
  <c r="D908" i="52"/>
  <c r="D909" i="52"/>
  <c r="D910" i="52"/>
  <c r="D911" i="52"/>
  <c r="D912" i="52"/>
  <c r="D913" i="52"/>
  <c r="D914" i="52"/>
  <c r="D915" i="52"/>
  <c r="D916" i="52"/>
  <c r="D917" i="52"/>
  <c r="D918" i="52"/>
  <c r="D919" i="52"/>
  <c r="D920" i="52"/>
  <c r="D921" i="52"/>
  <c r="D922" i="52"/>
  <c r="D923" i="52"/>
  <c r="D924" i="52"/>
  <c r="D925" i="52"/>
  <c r="D926" i="52"/>
  <c r="D927" i="52"/>
  <c r="D928" i="52"/>
  <c r="D929" i="52"/>
  <c r="D930" i="52"/>
  <c r="D931" i="52"/>
  <c r="D932" i="52"/>
  <c r="D933" i="52"/>
  <c r="D934" i="52"/>
  <c r="D935" i="52"/>
  <c r="D936" i="52"/>
  <c r="D937" i="52"/>
  <c r="D938" i="52"/>
  <c r="D939" i="52"/>
  <c r="D940" i="52"/>
  <c r="D941" i="52"/>
  <c r="D942" i="52"/>
  <c r="D943" i="52"/>
  <c r="D944" i="52"/>
  <c r="D945" i="52"/>
  <c r="D946" i="52"/>
  <c r="D947" i="52"/>
  <c r="D948" i="52"/>
  <c r="D949" i="52"/>
  <c r="D950" i="52"/>
  <c r="D951" i="52"/>
  <c r="D952" i="52"/>
  <c r="D953" i="52"/>
  <c r="D954" i="52"/>
  <c r="D955" i="52"/>
  <c r="D956" i="52"/>
  <c r="D957" i="52"/>
  <c r="D958" i="52"/>
  <c r="D959" i="52"/>
  <c r="D960" i="52"/>
  <c r="D961" i="52"/>
  <c r="D962" i="52"/>
  <c r="D963" i="52"/>
  <c r="D964" i="52"/>
  <c r="D965" i="52"/>
  <c r="D966" i="52"/>
  <c r="D967" i="52"/>
  <c r="D968" i="52"/>
  <c r="D969" i="52"/>
  <c r="D970" i="52"/>
  <c r="D971" i="52"/>
  <c r="D972" i="52"/>
  <c r="D973" i="52"/>
  <c r="D974" i="52"/>
  <c r="D975" i="52"/>
  <c r="D976" i="52"/>
  <c r="D977" i="52"/>
  <c r="D978" i="52"/>
  <c r="D979" i="52"/>
  <c r="D980" i="52"/>
  <c r="D981" i="52"/>
  <c r="D982" i="52"/>
  <c r="D983" i="52"/>
  <c r="D984" i="52"/>
  <c r="D985" i="52"/>
  <c r="D986" i="52"/>
  <c r="D987" i="52"/>
  <c r="D988" i="52"/>
  <c r="D989" i="52"/>
  <c r="D990" i="52"/>
  <c r="D991" i="52"/>
  <c r="D992" i="52"/>
  <c r="D993" i="52"/>
  <c r="D994" i="52"/>
  <c r="D995" i="52"/>
  <c r="D996" i="52"/>
  <c r="D997" i="52"/>
  <c r="D998" i="52"/>
  <c r="D999" i="52"/>
  <c r="D1000" i="52"/>
  <c r="D1001" i="52"/>
  <c r="D1002" i="52"/>
  <c r="D1003" i="52"/>
  <c r="D1004" i="52"/>
  <c r="D1005" i="52"/>
  <c r="D1006" i="52"/>
  <c r="D1007" i="52"/>
  <c r="D1008" i="52"/>
  <c r="D1009" i="52"/>
  <c r="D1010" i="52"/>
  <c r="D1011" i="52"/>
  <c r="D1012" i="52"/>
  <c r="D1013" i="52"/>
  <c r="D1014" i="52"/>
  <c r="D1015" i="52"/>
  <c r="D1016" i="52"/>
  <c r="D1017" i="52"/>
  <c r="D1018" i="52"/>
  <c r="D1019" i="52"/>
  <c r="D1020" i="52"/>
  <c r="D1021" i="52"/>
  <c r="D1022" i="52"/>
  <c r="D1023" i="52"/>
  <c r="D1024" i="52"/>
  <c r="D1025" i="52"/>
  <c r="D1026" i="52"/>
  <c r="D1027" i="52"/>
  <c r="D1028" i="52"/>
  <c r="D1029" i="52"/>
  <c r="D1030" i="52"/>
  <c r="D1031" i="52"/>
  <c r="D1032" i="52"/>
  <c r="D1033" i="52"/>
  <c r="D1034" i="52"/>
  <c r="D1035" i="52"/>
  <c r="D1036" i="52"/>
  <c r="D1037" i="52"/>
  <c r="D1038" i="52"/>
  <c r="D1039" i="52"/>
  <c r="D1040" i="52"/>
  <c r="D1041" i="52"/>
  <c r="D1042" i="52"/>
  <c r="D1043" i="52"/>
  <c r="D1044" i="52"/>
  <c r="D1045" i="52"/>
  <c r="D1046" i="52"/>
  <c r="D1047" i="52"/>
  <c r="D1048" i="52"/>
  <c r="D1049" i="52"/>
  <c r="D1050" i="52"/>
  <c r="D1051" i="52"/>
  <c r="D1052" i="52"/>
  <c r="D1053" i="52"/>
  <c r="D1054" i="52"/>
  <c r="D1055" i="52"/>
  <c r="D1056" i="52"/>
  <c r="D1057" i="52"/>
  <c r="D1058" i="52"/>
  <c r="D1059" i="52"/>
  <c r="D1060" i="52"/>
  <c r="D1061" i="52"/>
  <c r="D1062" i="52"/>
  <c r="D1063" i="52"/>
  <c r="D1064" i="52"/>
  <c r="D1065" i="52"/>
  <c r="D1066" i="52"/>
  <c r="D1067" i="52"/>
  <c r="D1068" i="52"/>
  <c r="D1069" i="52"/>
  <c r="D1070" i="52"/>
  <c r="D1071" i="52"/>
  <c r="D1072" i="52"/>
  <c r="D1073" i="52"/>
  <c r="D1074" i="52"/>
  <c r="D1075" i="52"/>
  <c r="D1076" i="52"/>
  <c r="D1077" i="52"/>
  <c r="D1078" i="52"/>
  <c r="D1079" i="52"/>
  <c r="D1080" i="52"/>
  <c r="D1081" i="52"/>
  <c r="D1082" i="52"/>
  <c r="D1083" i="52"/>
  <c r="D1084" i="52"/>
  <c r="D1085" i="52"/>
  <c r="D1086" i="52"/>
  <c r="D1087" i="52"/>
  <c r="D1088" i="52"/>
  <c r="D1089" i="52"/>
  <c r="D1090" i="52"/>
  <c r="D1091" i="52"/>
  <c r="D1092" i="52"/>
  <c r="D1093" i="52"/>
  <c r="D1094" i="52"/>
  <c r="D1095" i="52"/>
  <c r="D1096" i="52"/>
  <c r="D1097" i="52"/>
  <c r="D1098" i="52"/>
  <c r="D1099" i="52"/>
  <c r="D1100" i="52"/>
  <c r="D1101" i="52"/>
  <c r="D1102" i="52"/>
  <c r="D1103" i="52"/>
  <c r="D1104" i="52"/>
  <c r="D1105" i="52"/>
  <c r="D1106" i="52"/>
  <c r="D1107" i="52"/>
  <c r="D1108" i="52"/>
  <c r="D1109" i="52"/>
  <c r="D1110" i="52"/>
  <c r="D1111" i="52"/>
  <c r="D1112" i="52"/>
  <c r="D1113" i="52"/>
  <c r="D1114" i="52"/>
  <c r="D1115" i="52"/>
  <c r="D1116" i="52"/>
  <c r="D1117" i="52"/>
  <c r="D1118" i="52"/>
  <c r="D1119" i="52"/>
  <c r="D1120" i="52"/>
  <c r="D1121" i="52"/>
  <c r="D1122" i="52"/>
  <c r="D1123" i="52"/>
  <c r="D1124" i="52"/>
  <c r="D1125" i="52"/>
  <c r="D1126" i="52"/>
  <c r="D1127" i="52"/>
  <c r="D1128" i="52"/>
  <c r="D1129" i="52"/>
  <c r="D1130" i="52"/>
  <c r="D1131" i="52"/>
  <c r="D1132" i="52"/>
  <c r="D1133" i="52"/>
  <c r="D1134" i="52"/>
  <c r="D1135" i="52"/>
  <c r="D1136" i="52"/>
  <c r="D1137" i="52"/>
  <c r="D1138" i="52"/>
  <c r="D1139" i="52"/>
  <c r="D1140" i="52"/>
  <c r="D1141" i="52"/>
  <c r="D1142" i="52"/>
  <c r="D1143" i="52"/>
  <c r="D1144" i="52"/>
  <c r="D1145" i="52"/>
  <c r="D1146" i="52"/>
  <c r="D1147" i="52"/>
  <c r="D1148" i="52"/>
  <c r="D1149" i="52"/>
  <c r="D1150" i="52"/>
  <c r="D1151" i="52"/>
  <c r="D1152" i="52"/>
  <c r="D1153" i="52"/>
  <c r="D1154" i="52"/>
  <c r="D1155" i="52"/>
  <c r="D1156" i="52"/>
  <c r="D1157" i="52"/>
  <c r="D1158" i="52"/>
  <c r="D1159" i="52"/>
  <c r="D1160" i="52"/>
  <c r="D1161" i="52"/>
  <c r="D1162" i="52"/>
  <c r="D1163" i="52"/>
  <c r="D1164" i="52"/>
  <c r="D1165" i="52"/>
  <c r="D1166" i="52"/>
  <c r="D1167" i="52"/>
  <c r="D1168" i="52"/>
  <c r="D1169" i="52"/>
  <c r="D1170" i="52"/>
  <c r="D1171" i="52"/>
  <c r="D1172" i="52"/>
  <c r="D1173" i="52"/>
  <c r="D1174" i="52"/>
  <c r="D1175" i="52"/>
  <c r="D1176" i="52"/>
  <c r="D1177" i="52"/>
  <c r="D1178" i="52"/>
  <c r="D1179" i="52"/>
  <c r="D1180" i="52"/>
  <c r="D1181" i="52"/>
  <c r="D1182" i="52"/>
  <c r="D1183" i="52"/>
  <c r="D1184" i="52"/>
  <c r="D1185" i="52"/>
  <c r="D1186" i="52"/>
  <c r="D1187" i="52"/>
  <c r="D1188" i="52"/>
  <c r="D1189" i="52"/>
  <c r="D1190" i="52"/>
  <c r="D1191" i="52"/>
  <c r="D1192" i="52"/>
  <c r="D1193" i="52"/>
  <c r="D1194" i="52"/>
  <c r="D1195" i="52"/>
  <c r="D1196" i="52"/>
  <c r="D1197" i="52"/>
  <c r="D1198" i="52"/>
  <c r="D1199" i="52"/>
  <c r="D1200" i="52"/>
  <c r="D1201" i="52"/>
  <c r="D1202" i="52"/>
  <c r="D1203" i="52"/>
  <c r="D1204" i="52"/>
  <c r="D1205" i="52"/>
  <c r="D1206" i="52"/>
  <c r="D1207" i="52"/>
  <c r="D1208" i="52"/>
  <c r="D1209" i="52"/>
  <c r="D1210" i="52"/>
  <c r="D1211" i="52"/>
  <c r="D1212" i="52"/>
  <c r="D1213" i="52"/>
  <c r="D1214" i="52"/>
  <c r="D1215" i="52"/>
  <c r="D1216" i="52"/>
  <c r="D1217" i="52"/>
  <c r="D1218" i="52"/>
  <c r="D1219" i="52"/>
  <c r="D1220" i="52"/>
  <c r="D1221" i="52"/>
  <c r="D1222" i="52"/>
  <c r="D1223" i="52"/>
  <c r="D1224" i="52"/>
  <c r="D1225" i="52"/>
  <c r="D1226" i="52"/>
  <c r="D1227" i="52"/>
  <c r="D1228" i="52"/>
  <c r="D1229" i="52"/>
  <c r="D1230" i="52"/>
  <c r="D1231" i="52"/>
  <c r="D1232" i="52"/>
  <c r="D1233" i="52"/>
  <c r="D1234" i="52"/>
  <c r="D1235" i="52"/>
  <c r="D1236" i="52"/>
  <c r="D1237" i="52"/>
  <c r="D1238" i="52"/>
  <c r="D1239" i="52"/>
  <c r="D1240" i="52"/>
  <c r="D1241" i="52"/>
  <c r="D1242" i="52"/>
  <c r="D1243" i="52"/>
  <c r="D1244" i="52"/>
  <c r="D1245" i="52"/>
  <c r="D1246" i="52"/>
  <c r="D1247" i="52"/>
  <c r="D1248" i="52"/>
  <c r="D1249" i="52"/>
  <c r="D1250" i="52"/>
  <c r="D1251" i="52"/>
  <c r="D1252" i="52"/>
  <c r="D1253" i="52"/>
  <c r="D1254" i="52"/>
  <c r="D1255" i="52"/>
  <c r="D1256" i="52"/>
  <c r="D1257" i="52"/>
  <c r="D1258" i="52"/>
  <c r="D1259" i="52"/>
  <c r="D1260" i="52"/>
  <c r="D1261" i="52"/>
  <c r="D1262" i="52"/>
  <c r="D1263" i="52"/>
  <c r="D1264" i="52"/>
  <c r="D1265" i="52"/>
  <c r="D1266" i="52"/>
  <c r="D1267" i="52"/>
  <c r="D1268" i="52"/>
  <c r="D1269" i="52"/>
  <c r="D1270" i="52"/>
  <c r="D1271" i="52"/>
  <c r="D1272" i="52"/>
  <c r="D1273" i="52"/>
  <c r="D1274" i="52"/>
  <c r="D1275" i="52"/>
  <c r="D1276" i="52"/>
  <c r="D1277" i="52"/>
  <c r="D1278" i="52"/>
  <c r="D1279" i="52"/>
  <c r="D1280" i="52"/>
  <c r="D1281" i="52"/>
  <c r="D1282" i="52"/>
  <c r="D1283" i="52"/>
  <c r="D1284" i="52"/>
  <c r="D1285" i="52"/>
  <c r="D1286" i="52"/>
  <c r="D1287" i="52"/>
  <c r="D1288" i="52"/>
  <c r="D1289" i="52"/>
  <c r="D1290" i="52"/>
  <c r="D1291" i="52"/>
  <c r="D1292" i="52"/>
  <c r="D1293" i="52"/>
  <c r="D1294" i="52"/>
  <c r="D1295" i="52"/>
  <c r="D1296" i="52"/>
  <c r="D1297" i="52"/>
  <c r="D1298" i="52"/>
  <c r="D1299" i="52"/>
  <c r="D1300" i="52"/>
  <c r="D1301" i="52"/>
  <c r="D1302" i="52"/>
  <c r="D1303" i="52"/>
  <c r="D1304" i="52"/>
  <c r="D1305" i="52"/>
  <c r="D1306" i="52"/>
  <c r="D1307" i="52"/>
  <c r="D1308" i="52"/>
  <c r="D1309" i="52"/>
  <c r="D1310" i="52"/>
  <c r="D1311" i="52"/>
  <c r="D1312" i="52"/>
  <c r="D1313" i="52"/>
  <c r="D1314" i="52"/>
  <c r="D1315" i="52"/>
  <c r="D1316" i="52"/>
  <c r="D1317" i="52"/>
  <c r="D1318" i="52"/>
  <c r="D1319" i="52"/>
  <c r="D1320" i="52"/>
  <c r="D1321" i="52"/>
  <c r="D1322" i="52"/>
  <c r="D1323" i="52"/>
  <c r="D1324" i="52"/>
  <c r="D1325" i="52"/>
  <c r="D1326" i="52"/>
  <c r="D1327" i="52"/>
  <c r="D1328" i="52"/>
  <c r="D1329" i="52"/>
  <c r="D1330" i="52"/>
  <c r="D1331" i="52"/>
  <c r="D1332" i="52"/>
  <c r="D1333" i="52"/>
  <c r="D1334" i="52"/>
  <c r="D1335" i="52"/>
  <c r="D1336" i="52"/>
  <c r="D1337" i="52"/>
  <c r="D1338" i="52"/>
  <c r="D1339" i="52"/>
  <c r="D1340" i="52"/>
  <c r="D1341" i="52"/>
  <c r="D1342" i="52"/>
  <c r="D1343" i="52"/>
  <c r="D1344" i="52"/>
  <c r="D1345" i="52"/>
  <c r="D1346" i="52"/>
  <c r="D1347" i="52"/>
  <c r="D1348" i="52"/>
  <c r="D1349" i="52"/>
  <c r="D1350" i="52"/>
  <c r="D1351" i="52"/>
  <c r="D1352" i="52"/>
  <c r="D1353" i="52"/>
  <c r="D1354" i="52"/>
  <c r="D1355" i="52"/>
  <c r="D1356" i="52"/>
  <c r="D1357" i="52"/>
  <c r="D1358" i="52"/>
  <c r="D1359" i="52"/>
  <c r="D1360" i="52"/>
  <c r="D1361" i="52"/>
  <c r="D1362" i="52"/>
  <c r="D1363" i="52"/>
  <c r="D1364" i="52"/>
  <c r="D1365" i="52"/>
  <c r="D1366" i="52"/>
  <c r="D1367" i="52"/>
  <c r="D1368" i="52"/>
  <c r="D1369" i="52"/>
  <c r="D1370" i="52"/>
  <c r="D1371" i="52"/>
  <c r="D1372" i="52"/>
  <c r="D1373" i="52"/>
  <c r="D1374" i="52"/>
  <c r="D1375" i="52"/>
  <c r="D1376" i="52"/>
  <c r="D1377" i="52"/>
  <c r="D1378" i="52"/>
  <c r="D1379" i="52"/>
  <c r="D1380" i="52"/>
  <c r="D1381" i="52"/>
  <c r="D1382" i="52"/>
  <c r="D1383" i="52"/>
  <c r="D1384" i="52"/>
  <c r="D1385" i="52"/>
  <c r="D1386" i="52"/>
  <c r="D1387" i="52"/>
  <c r="D1388" i="52"/>
  <c r="D1389" i="52"/>
  <c r="D1390" i="52"/>
  <c r="D1391" i="52"/>
  <c r="D1392" i="52"/>
  <c r="D1393" i="52"/>
  <c r="D1394" i="52"/>
  <c r="D1395" i="52"/>
  <c r="D1396" i="52"/>
  <c r="D1397" i="52"/>
  <c r="D1398" i="52"/>
  <c r="D1399" i="52"/>
  <c r="D1400" i="52"/>
  <c r="D1401" i="52"/>
  <c r="D1402" i="52"/>
  <c r="D1403" i="52"/>
  <c r="D1404" i="52"/>
  <c r="D1405" i="52"/>
  <c r="D1406" i="52"/>
  <c r="D1407" i="52"/>
  <c r="D1408" i="52"/>
  <c r="D1409" i="52"/>
  <c r="D1410" i="52"/>
  <c r="D1411" i="52"/>
  <c r="D1412" i="52"/>
  <c r="D1413" i="52"/>
  <c r="D1414" i="52"/>
  <c r="D1415" i="52"/>
  <c r="D1416" i="52"/>
  <c r="D1417" i="52"/>
  <c r="D1418" i="52"/>
  <c r="D1419" i="52"/>
  <c r="D1420" i="52"/>
  <c r="D1421" i="52"/>
  <c r="D1422" i="52"/>
  <c r="D1423" i="52"/>
  <c r="D1424" i="52"/>
  <c r="D1425" i="52"/>
  <c r="D1426" i="52"/>
  <c r="D1427" i="52"/>
  <c r="D1428" i="52"/>
  <c r="D1429" i="52"/>
  <c r="D1430" i="52"/>
  <c r="D1431" i="52"/>
  <c r="D1432" i="52"/>
  <c r="D1433" i="52"/>
  <c r="D1434" i="52"/>
  <c r="D1435" i="52"/>
  <c r="D1436" i="52"/>
  <c r="D1437" i="52"/>
  <c r="D1438" i="52"/>
  <c r="D1439" i="52"/>
  <c r="D1440" i="52"/>
  <c r="D1441" i="52"/>
  <c r="D1442" i="52"/>
  <c r="D1443" i="52"/>
  <c r="D1444" i="52"/>
  <c r="D1445" i="52"/>
  <c r="D1446" i="52"/>
  <c r="D1447" i="52"/>
  <c r="D1448" i="52"/>
  <c r="D1449" i="52"/>
  <c r="D1450" i="52"/>
  <c r="D1451" i="52"/>
  <c r="D1452" i="52"/>
  <c r="D1453" i="52"/>
  <c r="D1454" i="52"/>
  <c r="D1455" i="52"/>
  <c r="D1456" i="52"/>
  <c r="D1457" i="52"/>
  <c r="D1458" i="52"/>
  <c r="D1459" i="52"/>
  <c r="D1460" i="52"/>
  <c r="D1461" i="52"/>
  <c r="D1462" i="52"/>
  <c r="D1463" i="52"/>
  <c r="D1464" i="52"/>
  <c r="D1465" i="52"/>
  <c r="D1466" i="52"/>
  <c r="D1467" i="52"/>
  <c r="D1468" i="52"/>
  <c r="D1469" i="52"/>
  <c r="D1470" i="52"/>
  <c r="D1471" i="52"/>
  <c r="D1472" i="52"/>
  <c r="D1473" i="52"/>
  <c r="D1474" i="52"/>
  <c r="D1475" i="52"/>
  <c r="D1476" i="52"/>
  <c r="D1477" i="52"/>
  <c r="D1478" i="52"/>
  <c r="D1479" i="52"/>
  <c r="D1480" i="52"/>
  <c r="D1481" i="52"/>
  <c r="D1482" i="52"/>
  <c r="D1483" i="52"/>
  <c r="D1484" i="52"/>
  <c r="D1485" i="52"/>
  <c r="D1486" i="52"/>
  <c r="D1487" i="52"/>
  <c r="D1488" i="52"/>
  <c r="D1489" i="52"/>
  <c r="D1490" i="52"/>
  <c r="D1491" i="52"/>
  <c r="D1492" i="52"/>
  <c r="D1493" i="52"/>
  <c r="D1494" i="52"/>
  <c r="D1495" i="52"/>
  <c r="D1496" i="52"/>
  <c r="D1497" i="52"/>
  <c r="D1498" i="52"/>
  <c r="D1499" i="52"/>
  <c r="D1500" i="52"/>
  <c r="D1501" i="52"/>
  <c r="D1502" i="52"/>
  <c r="D1503" i="52"/>
  <c r="D1504" i="52"/>
  <c r="D1505" i="52"/>
  <c r="D1506" i="52"/>
  <c r="D1507" i="52"/>
  <c r="D1508" i="52"/>
  <c r="D1509" i="52"/>
  <c r="D1510" i="52"/>
  <c r="D1511" i="52"/>
  <c r="D1512" i="52"/>
  <c r="D1513" i="52"/>
  <c r="D1514" i="52"/>
  <c r="D1515" i="52"/>
  <c r="D1516" i="52"/>
  <c r="D1517" i="52"/>
  <c r="D1518" i="52"/>
  <c r="D1519" i="52"/>
  <c r="D1520" i="52"/>
  <c r="D1521" i="52"/>
  <c r="D1522" i="52"/>
  <c r="D1523" i="52"/>
  <c r="D1524" i="52"/>
  <c r="D1525" i="52"/>
  <c r="D1526" i="52"/>
  <c r="D1527" i="52"/>
  <c r="D1528" i="52"/>
  <c r="D1529" i="52"/>
  <c r="D1530" i="52"/>
  <c r="D1531" i="52"/>
  <c r="D1532" i="52"/>
  <c r="D1533" i="52"/>
  <c r="D1534" i="52"/>
  <c r="D1535" i="52"/>
  <c r="D1536" i="52"/>
  <c r="D1537" i="52"/>
  <c r="D1538" i="52"/>
  <c r="D1539" i="52"/>
  <c r="D1540" i="52"/>
  <c r="D1541" i="52"/>
  <c r="D1542" i="52"/>
  <c r="D1543" i="52"/>
  <c r="D1544" i="52"/>
  <c r="D1545" i="52"/>
  <c r="D1546" i="52"/>
  <c r="D1547" i="52"/>
  <c r="D1548" i="52"/>
  <c r="D1549" i="52"/>
  <c r="D1550" i="52"/>
  <c r="D1551" i="52"/>
  <c r="D1552" i="52"/>
  <c r="D1553" i="52"/>
  <c r="D1554" i="52"/>
  <c r="D1555" i="52"/>
  <c r="D1556" i="52"/>
  <c r="D1557" i="52"/>
  <c r="D1558" i="52"/>
  <c r="D1559" i="52"/>
  <c r="D1560" i="52"/>
  <c r="D1561" i="52"/>
  <c r="D1562" i="52"/>
  <c r="D1563" i="52"/>
  <c r="D1564" i="52"/>
  <c r="D1565" i="52"/>
  <c r="D1566" i="52"/>
  <c r="D1567" i="52"/>
  <c r="D1568" i="52"/>
  <c r="D1569" i="52"/>
  <c r="D1570" i="52"/>
  <c r="D1571" i="52"/>
  <c r="D1572" i="52"/>
  <c r="D1573" i="52"/>
  <c r="D1574" i="52"/>
  <c r="D1575" i="52"/>
  <c r="D1576" i="52"/>
  <c r="D1577" i="52"/>
  <c r="D1578" i="52"/>
  <c r="D1579" i="52"/>
  <c r="D1580" i="52"/>
  <c r="D1581" i="52"/>
  <c r="D1582" i="52"/>
  <c r="D1583" i="52"/>
  <c r="D1584" i="52"/>
  <c r="D1585" i="52"/>
  <c r="D1586" i="52"/>
  <c r="D1587" i="52"/>
  <c r="D1588" i="52"/>
  <c r="D1589" i="52"/>
  <c r="D1590" i="52"/>
  <c r="D1591" i="52"/>
  <c r="D1592" i="52"/>
  <c r="D1593" i="52"/>
  <c r="D1594" i="52"/>
  <c r="D1595" i="52"/>
  <c r="D1596" i="52"/>
  <c r="D1597" i="52"/>
  <c r="D1598" i="52"/>
  <c r="D1599" i="52"/>
  <c r="D1600" i="52"/>
  <c r="D1601" i="52"/>
  <c r="D1602" i="52"/>
  <c r="D1603" i="52"/>
  <c r="D1604" i="52"/>
  <c r="D1605" i="52"/>
  <c r="D1606" i="52"/>
  <c r="D1607" i="52"/>
  <c r="D1608" i="52"/>
  <c r="D1609" i="52"/>
  <c r="D1610" i="52"/>
  <c r="D1611" i="52"/>
  <c r="D1612" i="52"/>
  <c r="D1613" i="52"/>
  <c r="D1614" i="52"/>
  <c r="D1615" i="52"/>
  <c r="D1616" i="52"/>
  <c r="D1617" i="52"/>
  <c r="D1618" i="52"/>
  <c r="D1619" i="52"/>
  <c r="D1620" i="52"/>
  <c r="D1621" i="52"/>
  <c r="D1622" i="52"/>
  <c r="D1623" i="52"/>
  <c r="D1624" i="52"/>
  <c r="D1625" i="52"/>
  <c r="D1626" i="52"/>
  <c r="D1627" i="52"/>
  <c r="D1628" i="52"/>
  <c r="D1629" i="52"/>
  <c r="D1630" i="52"/>
  <c r="D1631" i="52"/>
  <c r="D1632" i="52"/>
  <c r="D1633" i="52"/>
  <c r="D1634" i="52"/>
  <c r="D1635" i="52"/>
  <c r="D1636" i="52"/>
  <c r="D1637" i="52"/>
  <c r="D1638" i="52"/>
  <c r="D1639" i="52"/>
  <c r="D1640" i="52"/>
  <c r="D1641" i="52"/>
  <c r="D1642" i="52"/>
  <c r="D1643" i="52"/>
  <c r="D1644" i="52"/>
  <c r="D1645" i="52"/>
  <c r="D1646" i="52"/>
  <c r="D1647" i="52"/>
  <c r="D1648" i="52"/>
  <c r="D1649" i="52"/>
  <c r="D1650" i="52"/>
  <c r="D1651" i="52"/>
  <c r="D1652" i="52"/>
  <c r="D1653" i="52"/>
  <c r="D1654" i="52"/>
  <c r="D1655" i="52"/>
  <c r="D1656" i="52"/>
  <c r="D1657" i="52"/>
  <c r="D1658" i="52"/>
  <c r="D1659" i="52"/>
  <c r="D1660" i="52"/>
  <c r="D1661" i="52"/>
  <c r="D1662" i="52"/>
  <c r="D1663" i="52"/>
  <c r="D1664" i="52"/>
  <c r="D1665" i="52"/>
  <c r="D1666" i="52"/>
  <c r="D1667" i="52"/>
  <c r="D1668" i="52"/>
  <c r="D1669" i="52"/>
  <c r="D1670" i="52"/>
  <c r="D1671" i="52"/>
  <c r="D1672" i="52"/>
  <c r="D1673" i="52"/>
  <c r="D1674" i="52"/>
  <c r="D1675" i="52"/>
  <c r="D1676" i="52"/>
  <c r="D1677" i="52"/>
  <c r="D1678" i="52"/>
  <c r="D1679" i="52"/>
  <c r="D1680" i="52"/>
  <c r="D1681" i="52"/>
  <c r="D1682" i="52"/>
  <c r="D1683" i="52"/>
  <c r="D1684" i="52"/>
  <c r="D1685" i="52"/>
  <c r="D1686" i="52"/>
  <c r="D1687" i="52"/>
  <c r="D1688" i="52"/>
  <c r="D1689" i="52"/>
  <c r="D1690" i="52"/>
  <c r="D1691" i="52"/>
  <c r="D1692" i="52"/>
  <c r="D1693" i="52"/>
  <c r="D1694" i="52"/>
  <c r="D1695" i="52"/>
  <c r="D1696" i="52"/>
  <c r="D1697" i="52"/>
  <c r="D1698" i="52"/>
  <c r="D1699" i="52"/>
  <c r="D1700" i="52"/>
  <c r="D1701" i="52"/>
  <c r="D1702" i="52"/>
  <c r="D1703" i="52"/>
  <c r="D1704" i="52"/>
  <c r="D1705" i="52"/>
  <c r="D1706" i="52"/>
  <c r="D1707" i="52"/>
  <c r="D1708" i="52"/>
  <c r="D1709" i="52"/>
  <c r="D1710" i="52"/>
  <c r="D1711" i="52"/>
  <c r="D1712" i="52"/>
  <c r="D1713" i="52"/>
  <c r="D1714" i="52"/>
  <c r="D1715" i="52"/>
  <c r="D1716" i="52"/>
  <c r="D1717" i="52"/>
  <c r="D1718" i="52"/>
  <c r="D1719" i="52"/>
  <c r="D1720" i="52"/>
  <c r="D1721" i="52"/>
  <c r="D1722" i="52"/>
  <c r="D1723" i="52"/>
  <c r="D1724" i="52"/>
  <c r="D1725" i="52"/>
  <c r="D1726" i="52"/>
  <c r="D1727" i="52"/>
  <c r="D1728" i="52"/>
  <c r="D1729" i="52"/>
  <c r="D1730" i="52"/>
  <c r="D1731" i="52"/>
  <c r="D1732" i="52"/>
  <c r="D1733" i="52"/>
  <c r="D1734" i="52"/>
  <c r="D1735" i="52"/>
  <c r="D1736" i="52"/>
  <c r="D1737" i="52"/>
  <c r="D1738" i="52"/>
  <c r="D1739" i="52"/>
  <c r="D1740" i="52"/>
  <c r="D1741" i="52"/>
  <c r="D1742" i="52"/>
  <c r="D1743" i="52"/>
  <c r="D1744" i="52"/>
  <c r="D1745" i="52"/>
  <c r="D1746" i="52"/>
  <c r="D1747" i="52"/>
  <c r="D1748" i="52"/>
  <c r="D1749" i="52"/>
  <c r="D1750" i="52"/>
  <c r="D1751" i="52"/>
  <c r="D1752" i="52"/>
  <c r="D1753" i="52"/>
  <c r="D1754" i="52"/>
  <c r="D1755" i="52"/>
  <c r="D1756" i="52"/>
  <c r="D1757" i="52"/>
  <c r="D1758" i="52"/>
  <c r="D1759" i="52"/>
  <c r="D1760" i="52"/>
  <c r="D1761" i="52"/>
  <c r="D1762" i="52"/>
  <c r="D1763" i="52"/>
  <c r="D1764" i="52"/>
  <c r="D1765" i="52"/>
  <c r="D1766" i="52"/>
  <c r="D1767" i="52"/>
  <c r="D1768" i="52"/>
  <c r="D1769" i="52"/>
  <c r="D1770" i="52"/>
  <c r="D1771" i="52"/>
  <c r="D1772" i="52"/>
  <c r="D1773" i="52"/>
  <c r="D1774" i="52"/>
  <c r="D1775" i="52"/>
  <c r="D1776" i="52"/>
  <c r="D1777" i="52"/>
  <c r="D1778" i="52"/>
  <c r="D1779" i="52"/>
  <c r="D1780" i="52"/>
  <c r="D1781" i="52"/>
  <c r="D1782" i="52"/>
  <c r="D1783" i="52"/>
  <c r="D1784" i="52"/>
  <c r="D1785" i="52"/>
  <c r="D1786" i="52"/>
  <c r="D1787" i="52"/>
  <c r="D1788" i="52"/>
  <c r="D1789" i="52"/>
  <c r="D1790" i="52"/>
  <c r="D1791" i="52"/>
  <c r="D1792" i="52"/>
  <c r="D1793" i="52"/>
  <c r="D1794" i="52"/>
  <c r="D1795" i="52"/>
  <c r="D1796" i="52"/>
  <c r="D1797" i="52"/>
  <c r="D1798" i="52"/>
  <c r="D1799" i="52"/>
  <c r="D1800" i="52"/>
  <c r="D1801" i="52"/>
  <c r="D1802" i="52"/>
  <c r="D1803" i="52"/>
  <c r="D1804" i="52"/>
  <c r="D1805" i="52"/>
  <c r="D1806" i="52"/>
  <c r="D1807" i="52"/>
  <c r="D1808" i="52"/>
  <c r="D1809" i="52"/>
  <c r="D1810" i="52"/>
  <c r="D1811" i="52"/>
  <c r="D1812" i="52"/>
  <c r="D1813" i="52"/>
  <c r="D1814" i="52"/>
  <c r="D1815" i="52"/>
  <c r="D1816" i="52"/>
  <c r="D1817" i="52"/>
  <c r="D1818" i="52"/>
  <c r="D1819" i="52"/>
  <c r="D1820" i="52"/>
  <c r="D1821" i="52"/>
  <c r="D1822" i="52"/>
  <c r="D1823" i="52"/>
  <c r="D1824" i="52"/>
  <c r="D1825" i="52"/>
  <c r="D1826" i="52"/>
  <c r="D1827" i="52"/>
  <c r="D1828" i="52"/>
  <c r="D1829" i="52"/>
  <c r="D1830" i="52"/>
  <c r="D1831" i="52"/>
  <c r="D1832" i="52"/>
  <c r="D1833" i="52"/>
  <c r="D1834" i="52"/>
  <c r="D1835" i="52"/>
  <c r="D1836" i="52"/>
  <c r="D1837" i="52"/>
  <c r="D1838" i="52"/>
  <c r="D1839" i="52"/>
  <c r="D1840" i="52"/>
  <c r="D1841" i="52"/>
  <c r="D1842" i="52"/>
  <c r="D1843" i="52"/>
  <c r="D1844" i="52"/>
  <c r="D1845" i="52"/>
  <c r="D1846" i="52"/>
  <c r="D1847" i="52"/>
  <c r="D1848" i="52"/>
  <c r="D1849" i="52"/>
  <c r="D1850" i="52"/>
  <c r="D1851" i="52"/>
  <c r="D1852" i="52"/>
  <c r="D1853" i="52"/>
  <c r="D1854" i="52"/>
  <c r="D1855" i="52"/>
  <c r="D1856" i="52"/>
  <c r="D1857" i="52"/>
  <c r="D1858" i="52"/>
  <c r="D1859" i="52"/>
  <c r="D1860" i="52"/>
  <c r="D1861" i="52"/>
  <c r="D1862" i="52"/>
  <c r="D1863" i="52"/>
  <c r="D1864" i="52"/>
  <c r="D1865" i="52"/>
  <c r="D1866" i="52"/>
  <c r="D1867" i="52"/>
  <c r="D1868" i="52"/>
  <c r="D1869" i="52"/>
  <c r="D1870" i="52"/>
  <c r="D1871" i="52"/>
  <c r="D1872" i="52"/>
  <c r="D1873" i="52"/>
  <c r="D1874" i="52"/>
  <c r="D1875" i="52"/>
  <c r="D1876" i="52"/>
  <c r="D1877" i="52"/>
  <c r="D1878" i="52"/>
  <c r="D1879" i="52"/>
  <c r="D1880" i="52"/>
  <c r="D1881" i="52"/>
  <c r="D1882" i="52"/>
  <c r="D1883" i="52"/>
  <c r="D1884" i="52"/>
  <c r="D1885" i="52"/>
  <c r="D1886" i="52"/>
  <c r="D1887" i="52"/>
  <c r="D1888" i="52"/>
  <c r="D1889" i="52"/>
  <c r="D1890" i="52"/>
  <c r="D1891" i="52"/>
  <c r="D1892" i="52"/>
  <c r="D1893" i="52"/>
  <c r="D1894" i="52"/>
  <c r="D1895" i="52"/>
  <c r="D1896" i="52"/>
  <c r="D1897" i="52"/>
  <c r="D1898" i="52"/>
  <c r="D1899" i="52"/>
  <c r="D1900" i="52"/>
  <c r="D1901" i="52"/>
  <c r="D1902" i="52"/>
  <c r="D1903" i="52"/>
  <c r="D1904" i="52"/>
  <c r="D1905" i="52"/>
  <c r="D1906" i="52"/>
  <c r="D1907" i="52"/>
  <c r="D1908" i="52"/>
  <c r="D1909" i="52"/>
  <c r="D1910" i="52"/>
  <c r="D1911" i="52"/>
  <c r="D1912" i="52"/>
  <c r="D1913" i="52"/>
  <c r="D1914" i="52"/>
  <c r="D1915" i="52"/>
  <c r="D1916" i="52"/>
  <c r="D1917" i="52"/>
  <c r="D1918" i="52"/>
  <c r="D1919" i="52"/>
  <c r="D1920" i="52"/>
  <c r="D1921" i="52"/>
  <c r="D1922" i="52"/>
  <c r="D1923" i="52"/>
  <c r="D1924" i="52"/>
  <c r="D1925" i="52"/>
  <c r="D1926" i="52"/>
  <c r="D1927" i="52"/>
  <c r="D1928" i="52"/>
  <c r="D1929" i="52"/>
  <c r="D1930" i="52"/>
  <c r="D1931" i="52"/>
  <c r="D1932" i="52"/>
  <c r="D1933" i="52"/>
  <c r="D1934" i="52"/>
  <c r="D1935" i="52"/>
  <c r="D1936" i="52"/>
  <c r="D1937" i="52"/>
  <c r="D1938" i="52"/>
  <c r="D1939" i="52"/>
  <c r="D1940" i="52"/>
  <c r="D1941" i="52"/>
  <c r="D1942" i="52"/>
  <c r="D1943" i="52"/>
  <c r="D1944" i="52"/>
  <c r="D1945" i="52"/>
  <c r="D1946" i="52"/>
  <c r="D1947" i="52"/>
  <c r="D1948" i="52"/>
  <c r="D1949" i="52"/>
  <c r="D1950" i="52"/>
  <c r="D1951" i="52"/>
  <c r="D1952" i="52"/>
  <c r="D1953" i="52"/>
  <c r="D1954" i="52"/>
  <c r="D1955" i="52"/>
  <c r="D1956" i="52"/>
  <c r="D1957" i="52"/>
  <c r="D1958" i="52"/>
  <c r="D1959" i="52"/>
  <c r="D1960" i="52"/>
  <c r="D1961" i="52"/>
  <c r="D1962" i="52"/>
  <c r="D1963" i="52"/>
  <c r="D1964" i="52"/>
  <c r="D1965" i="52"/>
  <c r="D1966" i="52"/>
  <c r="D1967" i="52"/>
  <c r="D1968" i="52"/>
  <c r="D1969" i="52"/>
  <c r="D1970" i="52"/>
  <c r="D1971" i="52"/>
  <c r="D1972" i="52"/>
  <c r="D1973" i="52"/>
  <c r="D1974" i="52"/>
  <c r="D1975" i="52"/>
  <c r="D1976" i="52"/>
  <c r="D1977" i="52"/>
  <c r="D1978" i="52"/>
  <c r="D1979" i="52"/>
  <c r="D1980" i="52"/>
  <c r="D1981" i="52"/>
  <c r="D1982" i="52"/>
  <c r="D1983" i="52"/>
  <c r="D1984" i="52"/>
  <c r="D1985" i="52"/>
  <c r="D1986" i="52"/>
  <c r="D1987" i="52"/>
  <c r="D1988" i="52"/>
  <c r="D1989" i="52"/>
  <c r="D1990" i="52"/>
  <c r="D1991" i="52"/>
  <c r="D1992" i="52"/>
  <c r="D1993" i="52"/>
  <c r="D1994" i="52"/>
  <c r="D1995" i="52"/>
  <c r="D1996" i="52"/>
  <c r="D1997" i="52"/>
  <c r="D1998" i="52"/>
  <c r="D1999" i="52"/>
  <c r="D2000" i="52"/>
  <c r="D2001" i="52"/>
  <c r="D2002" i="52"/>
  <c r="D2003" i="52"/>
  <c r="D2004" i="52"/>
  <c r="D2005" i="52"/>
  <c r="D2006" i="52"/>
  <c r="D2007" i="52"/>
  <c r="D2008" i="52"/>
  <c r="D2009" i="52"/>
  <c r="D2010" i="52"/>
  <c r="D2011" i="52"/>
  <c r="D2012" i="52"/>
  <c r="D2013" i="52"/>
  <c r="D2014" i="52"/>
  <c r="D2015" i="52"/>
  <c r="D2016" i="52"/>
  <c r="D2017" i="52"/>
  <c r="D2018" i="52"/>
  <c r="D2019" i="52"/>
  <c r="D2020" i="52"/>
  <c r="D2021" i="52"/>
  <c r="D2022" i="52"/>
  <c r="D2023" i="52"/>
  <c r="D2024" i="52"/>
  <c r="D2025" i="52"/>
  <c r="D2026" i="52"/>
  <c r="D2027" i="52"/>
  <c r="D2028" i="52"/>
  <c r="D2029" i="52"/>
  <c r="D2030" i="52"/>
  <c r="D2031" i="52"/>
  <c r="D2032" i="52"/>
  <c r="D2033" i="52"/>
  <c r="D2034" i="52"/>
  <c r="D2035" i="52"/>
  <c r="D2036" i="52"/>
  <c r="D2037" i="52"/>
  <c r="D2038" i="52"/>
  <c r="D2039" i="52"/>
  <c r="D2040" i="52"/>
  <c r="D2041" i="52"/>
  <c r="D2042" i="52"/>
  <c r="D2043" i="52"/>
  <c r="D2044" i="52"/>
  <c r="D2045" i="52"/>
  <c r="D2046" i="52"/>
  <c r="D2047" i="52"/>
  <c r="D2048" i="52"/>
  <c r="D2049" i="52"/>
  <c r="D2050" i="52"/>
  <c r="D2051" i="52"/>
  <c r="D2052" i="52"/>
  <c r="D2053" i="52"/>
  <c r="D2054" i="52"/>
  <c r="D2055" i="52"/>
  <c r="D2056" i="52"/>
  <c r="D2057" i="52"/>
  <c r="D2058" i="52"/>
  <c r="D2059" i="52"/>
  <c r="D2060" i="52"/>
  <c r="D2061" i="52"/>
  <c r="D2062" i="52"/>
  <c r="D2063" i="52"/>
  <c r="D2064" i="52"/>
  <c r="D2065" i="52"/>
  <c r="D2066" i="52"/>
  <c r="D2067" i="52"/>
  <c r="D2068" i="52"/>
  <c r="D2069" i="52"/>
  <c r="D2070" i="52"/>
  <c r="D2071" i="52"/>
  <c r="D2072" i="52"/>
  <c r="D2073" i="52"/>
  <c r="D2074" i="52"/>
  <c r="D2075" i="52"/>
  <c r="D2076" i="52"/>
  <c r="D2077" i="52"/>
  <c r="D2078" i="52"/>
  <c r="D2079" i="52"/>
  <c r="D2080" i="52"/>
  <c r="D2081" i="52"/>
  <c r="D2082" i="52"/>
  <c r="D2083" i="52"/>
  <c r="D2084" i="52"/>
  <c r="D2085" i="52"/>
  <c r="D2086" i="52"/>
  <c r="D2087" i="52"/>
  <c r="D2088" i="52"/>
  <c r="D2089" i="52"/>
  <c r="D2090" i="52"/>
  <c r="D2091" i="52"/>
  <c r="D2092" i="52"/>
  <c r="D2093" i="52"/>
  <c r="D2094" i="52"/>
  <c r="D2095" i="52"/>
  <c r="D2096" i="52"/>
  <c r="D2097" i="52"/>
  <c r="D2098" i="52"/>
  <c r="D2099" i="52"/>
  <c r="D2100" i="52"/>
  <c r="D2101" i="52"/>
  <c r="D2102" i="52"/>
  <c r="D2103" i="52"/>
  <c r="D2104" i="52"/>
  <c r="D2105" i="52"/>
  <c r="D2106" i="52"/>
  <c r="D2107" i="52"/>
  <c r="D2108" i="52"/>
  <c r="D2109" i="52"/>
  <c r="D2110" i="52"/>
  <c r="D2111" i="52"/>
  <c r="D2112" i="52"/>
  <c r="D2113" i="52"/>
  <c r="D2114" i="52"/>
  <c r="D2115" i="52"/>
  <c r="D2116" i="52"/>
  <c r="D2117" i="52"/>
  <c r="D2118" i="52"/>
  <c r="D2119" i="52"/>
  <c r="D2120" i="52"/>
  <c r="D2121" i="52"/>
  <c r="D2122" i="52"/>
  <c r="D2123" i="52"/>
  <c r="D2124" i="52"/>
  <c r="D2125" i="52"/>
  <c r="D2126" i="52"/>
  <c r="D2127" i="52"/>
  <c r="D2128" i="52"/>
  <c r="D2129" i="52"/>
  <c r="D2130" i="52"/>
  <c r="D2131" i="52"/>
  <c r="D2132" i="52"/>
  <c r="D2133" i="52"/>
  <c r="D2134" i="52"/>
  <c r="D2135" i="52"/>
  <c r="D2136" i="52"/>
  <c r="D2137" i="52"/>
  <c r="D2138" i="52"/>
  <c r="D2139" i="52"/>
  <c r="D2140" i="52"/>
  <c r="D2141" i="52"/>
  <c r="D2142" i="52"/>
  <c r="D2143" i="52"/>
  <c r="D2144" i="52"/>
  <c r="D2145" i="52"/>
  <c r="D2146" i="52"/>
  <c r="D2147" i="52"/>
  <c r="D2148" i="52"/>
  <c r="D2149" i="52"/>
  <c r="D2150" i="52"/>
  <c r="D2151" i="52"/>
  <c r="D2152" i="52"/>
  <c r="D2153" i="52"/>
  <c r="D2154" i="52"/>
  <c r="D2155" i="52"/>
  <c r="D2156" i="52"/>
  <c r="D2157" i="52"/>
  <c r="D2158" i="52"/>
  <c r="D2159" i="52"/>
  <c r="D2160" i="52"/>
  <c r="D2161" i="52"/>
  <c r="D2162" i="52"/>
  <c r="D2163" i="52"/>
  <c r="D2164" i="52"/>
  <c r="D2165" i="52"/>
  <c r="D2166" i="52"/>
  <c r="D2167" i="52"/>
  <c r="D2168" i="52"/>
  <c r="D2169" i="52"/>
  <c r="D2170" i="52"/>
  <c r="D2171" i="52"/>
  <c r="D2172" i="52"/>
  <c r="D2173" i="52"/>
  <c r="D2174" i="52"/>
  <c r="D2175" i="52"/>
  <c r="D2176" i="52"/>
  <c r="D2177" i="52"/>
  <c r="D2178" i="52"/>
  <c r="D2179" i="52"/>
  <c r="D2180" i="52"/>
  <c r="D2181" i="52"/>
  <c r="D2182" i="52"/>
  <c r="D2183" i="52"/>
  <c r="D2184" i="52"/>
  <c r="D2185" i="52"/>
  <c r="D2186" i="52"/>
  <c r="D2187" i="52"/>
  <c r="D2188" i="52"/>
  <c r="D2189" i="52"/>
  <c r="D2190" i="52"/>
  <c r="D2191" i="52"/>
  <c r="D2192" i="52"/>
  <c r="D2193" i="52"/>
  <c r="D2194" i="52"/>
  <c r="D2195" i="52"/>
  <c r="D2196" i="52"/>
  <c r="D2197" i="52"/>
  <c r="D2198" i="52"/>
  <c r="D2199" i="52"/>
  <c r="D2200" i="52"/>
  <c r="D2201" i="52"/>
  <c r="D2202" i="52"/>
  <c r="D2203" i="52"/>
  <c r="D2204" i="52"/>
  <c r="D2205" i="52"/>
  <c r="D2206" i="52"/>
  <c r="D2207" i="52"/>
  <c r="D2208" i="52"/>
  <c r="D2209" i="52"/>
  <c r="D2210" i="52"/>
  <c r="D2211" i="52"/>
  <c r="D2212" i="52"/>
  <c r="D2213" i="52"/>
  <c r="D2214" i="52"/>
  <c r="D2215" i="52"/>
  <c r="D2216" i="52"/>
  <c r="D2217" i="52"/>
  <c r="D2218" i="52"/>
  <c r="D2219" i="52"/>
  <c r="D2220" i="52"/>
  <c r="D2221" i="52"/>
  <c r="D2222" i="52"/>
  <c r="D2223" i="52"/>
  <c r="D2224" i="52"/>
  <c r="D2225" i="52"/>
  <c r="D2226" i="52"/>
  <c r="D2227" i="52"/>
  <c r="D2228" i="52"/>
  <c r="D2229" i="52"/>
  <c r="D2230" i="52"/>
  <c r="D2231" i="52"/>
  <c r="D2232" i="52"/>
  <c r="D2233" i="52"/>
  <c r="D2234" i="52"/>
  <c r="D2235" i="52"/>
  <c r="D2236" i="52"/>
  <c r="D2237" i="52"/>
  <c r="D2238" i="52"/>
  <c r="D2239" i="52"/>
  <c r="D2240" i="52"/>
  <c r="D2241" i="52"/>
  <c r="D2242" i="52"/>
  <c r="D2243" i="52"/>
  <c r="D2244" i="52"/>
  <c r="D2245" i="52"/>
  <c r="D2246" i="52"/>
  <c r="D2247" i="52"/>
  <c r="D2248" i="52"/>
  <c r="D2249" i="52"/>
  <c r="D2250" i="52"/>
  <c r="D2251" i="52"/>
  <c r="D2252" i="52"/>
  <c r="D2253" i="52"/>
  <c r="D2254" i="52"/>
  <c r="D2255" i="52"/>
  <c r="D2256" i="52"/>
  <c r="D2257" i="52"/>
  <c r="D2258" i="52"/>
  <c r="D2259" i="52"/>
  <c r="D2260" i="52"/>
  <c r="D2261" i="52"/>
  <c r="D2262" i="52"/>
  <c r="D2263" i="52"/>
  <c r="D2264" i="52"/>
  <c r="D2265" i="52"/>
  <c r="D2266" i="52"/>
  <c r="D2267" i="52"/>
  <c r="D2268" i="52"/>
  <c r="D2269" i="52"/>
  <c r="D2270" i="52"/>
  <c r="D2271" i="52"/>
  <c r="D2272" i="52"/>
  <c r="D2273" i="52"/>
  <c r="D2274" i="52"/>
  <c r="D2275" i="52"/>
  <c r="D2276" i="52"/>
  <c r="D2277" i="52"/>
  <c r="D2278" i="52"/>
  <c r="D2279" i="52"/>
  <c r="D2280" i="52"/>
  <c r="D2281" i="52"/>
  <c r="D2282" i="52"/>
  <c r="D2283" i="52"/>
  <c r="D2284" i="52"/>
  <c r="D2285" i="52"/>
  <c r="D2286" i="52"/>
  <c r="D2287" i="52"/>
  <c r="D2288" i="52"/>
  <c r="D2289" i="52"/>
  <c r="D2290" i="52"/>
  <c r="D2291" i="52"/>
  <c r="D2292" i="52"/>
  <c r="D2293" i="52"/>
  <c r="D2294" i="52"/>
  <c r="D2295" i="52"/>
  <c r="D2296" i="52"/>
  <c r="D2297" i="52"/>
  <c r="D2298" i="52"/>
  <c r="D2299" i="52"/>
  <c r="D2300" i="52"/>
  <c r="D2301" i="52"/>
  <c r="D2302" i="52"/>
  <c r="D2303" i="52"/>
  <c r="D2304" i="52"/>
  <c r="D2305" i="52"/>
  <c r="D2306" i="52"/>
  <c r="D2307" i="52"/>
  <c r="D2308" i="52"/>
  <c r="D2309" i="52"/>
  <c r="D2310" i="52"/>
  <c r="D2311" i="52"/>
  <c r="D2312" i="52"/>
  <c r="D2313" i="52"/>
  <c r="D2314" i="52"/>
  <c r="D2315" i="52"/>
  <c r="D2316" i="52"/>
  <c r="D2317" i="52"/>
  <c r="D2318" i="52"/>
  <c r="D2319" i="52"/>
  <c r="D2320" i="52"/>
  <c r="D2321" i="52"/>
  <c r="D2322" i="52"/>
  <c r="D2323" i="52"/>
  <c r="D2324" i="52"/>
  <c r="D2325" i="52"/>
  <c r="D2326" i="52"/>
  <c r="D2327" i="52"/>
  <c r="D2328" i="52"/>
  <c r="D2329" i="52"/>
  <c r="D2330" i="52"/>
  <c r="D2331" i="52"/>
  <c r="D2332" i="52"/>
  <c r="D2333" i="52"/>
  <c r="D2334" i="52"/>
  <c r="D2335" i="52"/>
  <c r="D2336" i="52"/>
  <c r="D2337" i="52"/>
  <c r="D2338" i="52"/>
  <c r="D2339" i="52"/>
  <c r="D2340" i="52"/>
  <c r="D2341" i="52"/>
  <c r="D2342" i="52"/>
  <c r="D2343" i="52"/>
  <c r="D2344" i="52"/>
  <c r="D2345" i="52"/>
  <c r="D2346" i="52"/>
  <c r="D2347" i="52"/>
  <c r="D2348" i="52"/>
  <c r="D2349" i="52"/>
  <c r="D2350" i="52"/>
  <c r="D2351" i="52"/>
  <c r="D2352" i="52"/>
  <c r="D2353" i="52"/>
  <c r="D2354" i="52"/>
  <c r="D2355" i="52"/>
  <c r="D2356" i="52"/>
  <c r="D2357" i="52"/>
  <c r="D2358" i="52"/>
  <c r="D2359" i="52"/>
  <c r="D2360" i="52"/>
  <c r="D2361" i="52"/>
  <c r="D2362" i="52"/>
  <c r="D2363" i="52"/>
  <c r="D2364" i="52"/>
  <c r="D2365" i="52"/>
  <c r="D2366" i="52"/>
  <c r="D2367" i="52"/>
  <c r="D2368" i="52"/>
  <c r="D2369" i="52"/>
  <c r="D2370" i="52"/>
  <c r="D2371" i="52"/>
  <c r="D2372" i="52"/>
  <c r="D2373" i="52"/>
  <c r="D2374" i="52"/>
  <c r="D2375" i="52"/>
  <c r="D2376" i="52"/>
  <c r="D2377" i="52"/>
  <c r="D2378" i="52"/>
  <c r="D2379" i="52"/>
  <c r="D2380" i="52"/>
  <c r="D2381" i="52"/>
  <c r="D2382" i="52"/>
  <c r="D2383" i="52"/>
  <c r="D2384" i="52"/>
  <c r="D2385" i="52"/>
  <c r="D2386" i="52"/>
  <c r="D2387" i="52"/>
  <c r="D2388" i="52"/>
  <c r="D2389" i="52"/>
  <c r="D2390" i="52"/>
  <c r="D2391" i="52"/>
  <c r="D2392" i="52"/>
  <c r="D2393" i="52"/>
  <c r="D2394" i="52"/>
  <c r="D2395" i="52"/>
  <c r="D2396" i="52"/>
  <c r="D2397" i="52"/>
  <c r="D2398" i="52"/>
  <c r="D2399" i="52"/>
  <c r="D2400" i="52"/>
  <c r="D2401" i="52"/>
  <c r="D2402" i="52"/>
  <c r="D2403" i="52"/>
  <c r="D2404" i="52"/>
  <c r="D2405" i="52"/>
  <c r="D2406" i="52"/>
  <c r="D2407" i="52"/>
  <c r="D2408" i="52"/>
  <c r="D2409" i="52"/>
  <c r="D2410" i="52"/>
  <c r="D2411" i="52"/>
  <c r="D2412" i="52"/>
  <c r="D2413" i="52"/>
  <c r="D2414" i="52"/>
  <c r="D2415" i="52"/>
  <c r="D2416" i="52"/>
  <c r="D2417" i="52"/>
  <c r="D2418" i="52"/>
  <c r="D2419" i="52"/>
  <c r="D2420" i="52"/>
  <c r="D2421" i="52"/>
  <c r="D2422" i="52"/>
  <c r="D2423" i="52"/>
  <c r="D2424" i="52"/>
  <c r="D2425" i="52"/>
  <c r="D2426" i="52"/>
  <c r="D2427" i="52"/>
  <c r="D2428" i="52"/>
  <c r="D2429" i="52"/>
  <c r="D2430" i="52"/>
  <c r="D2431" i="52"/>
  <c r="D2432" i="52"/>
  <c r="D2433" i="52"/>
  <c r="D2434" i="52"/>
  <c r="D2435" i="52"/>
  <c r="D2436" i="52"/>
  <c r="D2437" i="52"/>
  <c r="D2438" i="52"/>
  <c r="D2439" i="52"/>
  <c r="D2440" i="52"/>
  <c r="D2441" i="52"/>
  <c r="D2442" i="52"/>
  <c r="D2443" i="52"/>
  <c r="D2444" i="52"/>
  <c r="D2445" i="52"/>
  <c r="D2446" i="52"/>
  <c r="D2447" i="52"/>
  <c r="D2448" i="52"/>
  <c r="D2449" i="52"/>
  <c r="D2450" i="52"/>
  <c r="D2451" i="52"/>
  <c r="D2452" i="52"/>
  <c r="D2453" i="52"/>
  <c r="D2454" i="52"/>
  <c r="D2455" i="52"/>
  <c r="D2456" i="52"/>
  <c r="D2457" i="52"/>
  <c r="D2458" i="52"/>
  <c r="D2459" i="52"/>
  <c r="D2460" i="52"/>
  <c r="D2461" i="52"/>
  <c r="D2462" i="52"/>
  <c r="D2463" i="52"/>
  <c r="D2464" i="52"/>
  <c r="D2465" i="52"/>
  <c r="D2466" i="52"/>
  <c r="D2467" i="52"/>
  <c r="D2468" i="52"/>
  <c r="D2469" i="52"/>
  <c r="D2470" i="52"/>
  <c r="D2471" i="52"/>
  <c r="D2472" i="52"/>
  <c r="D2473" i="52"/>
  <c r="D2474" i="52"/>
  <c r="D2475" i="52"/>
  <c r="D2476" i="52"/>
  <c r="D2477" i="52"/>
  <c r="D2478" i="52"/>
  <c r="D2479" i="52"/>
  <c r="D2480" i="52"/>
  <c r="D2481" i="52"/>
  <c r="D2482" i="52"/>
  <c r="D2483" i="52"/>
  <c r="D2484" i="52"/>
  <c r="D2485" i="52"/>
  <c r="D2486" i="52"/>
  <c r="D2487" i="52"/>
  <c r="D2488" i="52"/>
  <c r="D2489" i="52"/>
  <c r="D2490" i="52"/>
  <c r="D2491" i="52"/>
  <c r="D2492" i="52"/>
  <c r="D2493" i="52"/>
  <c r="D2494" i="52"/>
  <c r="D2495" i="52"/>
  <c r="D2496" i="52"/>
  <c r="D2497" i="52"/>
  <c r="D2498" i="52"/>
  <c r="D2499" i="52"/>
  <c r="D2500" i="52"/>
  <c r="D2501" i="52"/>
  <c r="D2502" i="52"/>
  <c r="D2503" i="52"/>
  <c r="D2504" i="52"/>
  <c r="D2505" i="52"/>
  <c r="D2506" i="52"/>
  <c r="D2507" i="52"/>
  <c r="D2508" i="52"/>
  <c r="D2509" i="52"/>
  <c r="D2510" i="52"/>
  <c r="D2511" i="52"/>
  <c r="D2512" i="52"/>
  <c r="D2513" i="52"/>
  <c r="D2514" i="52"/>
  <c r="D2515" i="52"/>
  <c r="D2516" i="52"/>
  <c r="D2517" i="52"/>
  <c r="D2518" i="52"/>
  <c r="D2519" i="52"/>
  <c r="D2520" i="52"/>
  <c r="D2521" i="52"/>
  <c r="D2522" i="52"/>
  <c r="D2523" i="52"/>
  <c r="D2524" i="52"/>
  <c r="D2525" i="52"/>
  <c r="D2526" i="52"/>
  <c r="D2527" i="52"/>
  <c r="D2528" i="52"/>
  <c r="D2529" i="52"/>
  <c r="D2530" i="52"/>
  <c r="D2531" i="52"/>
  <c r="D2532" i="52"/>
  <c r="D2533" i="52"/>
  <c r="D2534" i="52"/>
  <c r="D2535" i="52"/>
  <c r="D2536" i="52"/>
  <c r="D2537" i="52"/>
  <c r="D2538" i="52"/>
  <c r="D2539" i="52"/>
  <c r="D2540" i="52"/>
  <c r="D2541" i="52"/>
  <c r="D2542" i="52"/>
  <c r="D2543" i="52"/>
  <c r="D2544" i="52"/>
  <c r="D2545" i="52"/>
  <c r="D2546" i="52"/>
  <c r="D2547" i="52"/>
  <c r="D2548" i="52"/>
  <c r="D2549" i="52"/>
  <c r="D2550" i="52"/>
  <c r="D2551" i="52"/>
  <c r="D2552" i="52"/>
  <c r="D2553" i="52"/>
  <c r="D2554" i="52"/>
  <c r="D2555" i="52"/>
  <c r="D2556" i="52"/>
  <c r="D2557" i="52"/>
  <c r="D2558" i="52"/>
  <c r="D2559" i="52"/>
  <c r="D2560" i="52"/>
  <c r="D2561" i="52"/>
  <c r="D2562" i="52"/>
  <c r="D2563" i="52"/>
  <c r="D2564" i="52"/>
  <c r="D2565" i="52"/>
  <c r="D2566" i="52"/>
  <c r="D2567" i="52"/>
  <c r="D2568" i="52"/>
  <c r="D2569" i="52"/>
  <c r="D2570" i="52"/>
  <c r="D2571" i="52"/>
  <c r="D2572" i="52"/>
  <c r="D2573" i="52"/>
  <c r="D2574" i="52"/>
  <c r="D2575" i="52"/>
  <c r="D2576" i="52"/>
  <c r="D2577" i="52"/>
  <c r="D2578" i="52"/>
  <c r="D2579" i="52"/>
  <c r="D2580" i="52"/>
  <c r="D2581" i="52"/>
  <c r="D2582" i="52"/>
  <c r="D2583" i="52"/>
  <c r="D2584" i="52"/>
  <c r="D2585" i="52"/>
  <c r="D2586" i="52"/>
  <c r="D2587" i="52"/>
  <c r="D2588" i="52"/>
  <c r="D2589" i="52"/>
  <c r="D2590" i="52"/>
  <c r="D2591" i="52"/>
  <c r="D2592" i="52"/>
  <c r="D2593" i="52"/>
  <c r="D2594" i="52"/>
  <c r="D2595" i="52"/>
  <c r="D2596" i="52"/>
  <c r="D2597" i="52"/>
  <c r="D2598" i="52"/>
  <c r="D2599" i="52"/>
  <c r="D2600" i="52"/>
  <c r="D2601" i="52"/>
  <c r="D2602" i="52"/>
  <c r="D2603" i="52"/>
  <c r="D2604" i="52"/>
  <c r="D2605" i="52"/>
  <c r="D2606" i="52"/>
  <c r="D2607" i="52"/>
  <c r="D2608" i="52"/>
  <c r="D2609" i="52"/>
  <c r="D2610" i="52"/>
  <c r="D2611" i="52"/>
  <c r="D2612" i="52"/>
  <c r="D2613" i="52"/>
  <c r="D2614" i="52"/>
  <c r="D2615" i="52"/>
  <c r="D2616" i="52"/>
  <c r="D2617" i="52"/>
  <c r="D2618" i="52"/>
  <c r="D2619" i="52"/>
  <c r="D2620" i="52"/>
  <c r="D2621" i="52"/>
  <c r="D2622" i="52"/>
  <c r="D2623" i="52"/>
  <c r="D2624" i="52"/>
  <c r="D2625" i="52"/>
  <c r="D2626" i="52"/>
  <c r="D2627" i="52"/>
  <c r="D2628" i="52"/>
  <c r="D2629" i="52"/>
  <c r="D2630" i="52"/>
  <c r="D2631" i="52"/>
  <c r="D2632" i="52"/>
  <c r="D2633" i="52"/>
  <c r="D2634" i="52"/>
  <c r="D2635" i="52"/>
  <c r="D2636" i="52"/>
  <c r="D2637" i="52"/>
  <c r="D2638" i="52"/>
  <c r="D2639" i="52"/>
  <c r="D2640" i="52"/>
  <c r="D2641" i="52"/>
  <c r="D2642" i="52"/>
  <c r="D2643" i="52"/>
  <c r="D2644" i="52"/>
  <c r="D2645" i="52"/>
  <c r="D2646" i="52"/>
  <c r="D2647" i="52"/>
  <c r="D2648" i="52"/>
  <c r="D2649" i="52"/>
  <c r="D2650" i="52"/>
  <c r="D2651" i="52"/>
  <c r="D2652" i="52"/>
  <c r="D2653" i="52"/>
  <c r="D2654" i="52"/>
  <c r="D2655" i="52"/>
  <c r="D2656" i="52"/>
  <c r="D2657" i="52"/>
  <c r="D2658" i="52"/>
  <c r="D2659" i="52"/>
  <c r="D2660" i="52"/>
  <c r="D2661" i="52"/>
  <c r="D2662" i="52"/>
  <c r="D2663" i="52"/>
  <c r="D2664" i="52"/>
  <c r="D2665" i="52"/>
  <c r="D2666" i="52"/>
  <c r="D2667" i="52"/>
  <c r="D2668" i="52"/>
  <c r="D2669" i="52"/>
  <c r="D2670" i="52"/>
  <c r="D2671" i="52"/>
  <c r="D2672" i="52"/>
  <c r="D2673" i="52"/>
  <c r="D2674" i="52"/>
  <c r="D2675" i="52"/>
  <c r="D2676" i="52"/>
  <c r="D2677" i="52"/>
  <c r="D2678" i="52"/>
  <c r="D2679" i="52"/>
  <c r="D2680" i="52"/>
  <c r="D2681" i="52"/>
  <c r="D2682" i="52"/>
  <c r="D2683" i="52"/>
  <c r="D2684" i="52"/>
  <c r="D2685" i="52"/>
  <c r="D2686" i="52"/>
  <c r="D2687" i="52"/>
  <c r="D2688" i="52"/>
  <c r="D2689" i="52"/>
  <c r="D2690" i="52"/>
  <c r="D2691" i="52"/>
  <c r="D2692" i="52"/>
  <c r="D2693" i="52"/>
  <c r="D2694" i="52"/>
  <c r="D2695" i="52"/>
  <c r="D2696" i="52"/>
  <c r="D2697" i="52"/>
  <c r="D2698" i="52"/>
  <c r="D2699" i="52"/>
  <c r="D2700" i="52"/>
  <c r="D2701" i="52"/>
  <c r="D2702" i="52"/>
  <c r="D2703" i="52"/>
  <c r="D2704" i="52"/>
  <c r="D2705" i="52"/>
  <c r="D2706" i="52"/>
  <c r="D2707" i="52"/>
  <c r="D2708" i="52"/>
  <c r="D2709" i="52"/>
  <c r="D2710" i="52"/>
  <c r="D2711" i="52"/>
  <c r="D2712" i="52"/>
  <c r="D2713" i="52"/>
  <c r="D2714" i="52"/>
  <c r="D2715" i="52"/>
  <c r="D2716" i="52"/>
  <c r="D2717" i="52"/>
  <c r="D2718" i="52"/>
  <c r="D2719" i="52"/>
  <c r="D2720" i="52"/>
  <c r="D2721" i="52"/>
  <c r="D2722" i="52"/>
  <c r="D2723" i="52"/>
  <c r="D2724" i="52"/>
  <c r="D2725" i="52"/>
  <c r="D2726" i="52"/>
  <c r="D2727" i="52"/>
  <c r="D2728" i="52"/>
  <c r="D2729" i="52"/>
  <c r="D2730" i="52"/>
  <c r="D2731" i="52"/>
  <c r="D2732" i="52"/>
  <c r="D2733" i="52"/>
  <c r="D2734" i="52"/>
  <c r="D2735" i="52"/>
  <c r="D2736" i="52"/>
  <c r="D2737" i="52"/>
  <c r="D2738" i="52"/>
  <c r="D2739" i="52"/>
  <c r="D2740" i="52"/>
  <c r="D2741" i="52"/>
  <c r="D2742" i="52"/>
  <c r="D2743" i="52"/>
  <c r="D2744" i="52"/>
  <c r="D2745" i="52"/>
  <c r="D2746" i="52"/>
  <c r="D2747" i="52"/>
  <c r="D2748" i="52"/>
  <c r="D2749" i="52"/>
  <c r="D2750" i="52"/>
  <c r="D2751" i="52"/>
  <c r="D2752" i="52"/>
  <c r="D2753" i="52"/>
  <c r="D2754" i="52"/>
  <c r="D2755" i="52"/>
  <c r="D2756" i="52"/>
  <c r="D2757" i="52"/>
  <c r="D2758" i="52"/>
  <c r="D2759" i="52"/>
  <c r="D2760" i="52"/>
  <c r="D2761" i="52"/>
  <c r="D2762" i="52"/>
  <c r="D2763" i="52"/>
  <c r="D2764" i="52"/>
  <c r="D2765" i="52"/>
  <c r="D2766" i="52"/>
  <c r="D2767" i="52"/>
  <c r="D2768" i="52"/>
  <c r="D2769" i="52"/>
  <c r="D2770" i="52"/>
  <c r="D2771" i="52"/>
  <c r="D2772" i="52"/>
  <c r="D2773" i="52"/>
  <c r="D2774" i="52"/>
  <c r="D2775" i="52"/>
  <c r="D2776" i="52"/>
  <c r="D2777" i="52"/>
  <c r="D2778" i="52"/>
  <c r="D2779" i="52"/>
  <c r="D2780" i="52"/>
  <c r="D2781" i="52"/>
  <c r="D2782" i="52"/>
  <c r="D2783" i="52"/>
  <c r="D2784" i="52"/>
  <c r="D2785" i="52"/>
  <c r="D2786" i="52"/>
  <c r="D2787" i="52"/>
  <c r="D2788" i="52"/>
  <c r="D2789" i="52"/>
  <c r="D2790" i="52"/>
  <c r="D2791" i="52"/>
  <c r="D2792" i="52"/>
  <c r="D2793" i="52"/>
  <c r="D2794" i="52"/>
  <c r="D2795" i="52"/>
  <c r="D2796" i="52"/>
  <c r="D2797" i="52"/>
  <c r="D2798" i="52"/>
  <c r="D2799" i="52"/>
  <c r="D2800" i="52"/>
  <c r="D2801" i="52"/>
  <c r="D2802" i="52"/>
  <c r="D2803" i="52"/>
  <c r="D2804" i="52"/>
  <c r="D2805" i="52"/>
  <c r="D2806" i="52"/>
  <c r="D2807" i="52"/>
  <c r="D2808" i="52"/>
  <c r="D2809" i="52"/>
  <c r="D2810" i="52"/>
  <c r="D2811" i="52"/>
  <c r="D2812" i="52"/>
  <c r="D2813" i="52"/>
  <c r="D2814" i="52"/>
  <c r="D2815" i="52"/>
  <c r="D2816" i="52"/>
  <c r="D2817" i="52"/>
  <c r="D2818" i="52"/>
  <c r="D2819" i="52"/>
  <c r="D2820" i="52"/>
  <c r="D2821" i="52"/>
  <c r="D2822" i="52"/>
  <c r="D2823" i="52"/>
  <c r="D2824" i="52"/>
  <c r="D2825" i="52"/>
  <c r="D2826" i="52"/>
  <c r="D2827" i="52"/>
  <c r="D2828" i="52"/>
  <c r="D2829" i="52"/>
  <c r="D2830" i="52"/>
  <c r="D2831" i="52"/>
  <c r="D2832" i="52"/>
  <c r="D2833" i="52"/>
  <c r="D2834" i="52"/>
  <c r="D2835" i="52"/>
  <c r="D2836" i="52"/>
  <c r="D2837" i="52"/>
  <c r="D2838" i="52"/>
  <c r="D2839" i="52"/>
  <c r="D2840" i="52"/>
  <c r="D2841" i="52"/>
  <c r="D2842" i="52"/>
  <c r="D2843" i="52"/>
  <c r="D2844" i="52"/>
  <c r="D2845" i="52"/>
  <c r="D2846" i="52"/>
  <c r="D2847" i="52"/>
  <c r="D2848" i="52"/>
  <c r="D2849" i="52"/>
  <c r="D2850" i="52"/>
  <c r="D2851" i="52"/>
  <c r="D2852" i="52"/>
  <c r="D2853" i="52"/>
  <c r="D2854" i="52"/>
  <c r="D2855" i="52"/>
  <c r="D2856" i="52"/>
  <c r="D2857" i="52"/>
  <c r="D2858" i="52"/>
  <c r="D2859" i="52"/>
  <c r="D2860" i="52"/>
  <c r="D2861" i="52"/>
  <c r="D2862" i="52"/>
  <c r="D2863" i="52"/>
  <c r="D2864" i="52"/>
  <c r="D2865" i="52"/>
  <c r="D2866" i="52"/>
  <c r="D2867" i="52"/>
  <c r="D2868" i="52"/>
  <c r="D2869" i="52"/>
  <c r="D2870" i="52"/>
  <c r="D2871" i="52"/>
  <c r="D2872" i="52"/>
  <c r="D2873" i="52"/>
  <c r="D2874" i="52"/>
  <c r="D2875" i="52"/>
  <c r="D2876" i="52"/>
  <c r="D2877" i="52"/>
  <c r="D2878" i="52"/>
  <c r="D2879" i="52"/>
  <c r="D2880" i="52"/>
  <c r="D2881" i="52"/>
  <c r="D2882" i="52"/>
  <c r="D2883" i="52"/>
  <c r="D2884" i="52"/>
  <c r="D2885" i="52"/>
  <c r="D2886" i="52"/>
  <c r="D2887" i="52"/>
  <c r="D2888" i="52"/>
  <c r="D2889" i="52"/>
  <c r="D2890" i="52"/>
  <c r="D2891" i="52"/>
  <c r="D2892" i="52"/>
  <c r="D2893" i="52"/>
  <c r="D2894" i="52"/>
  <c r="D2895" i="52"/>
  <c r="D2896" i="52"/>
  <c r="D2897" i="52"/>
  <c r="D2898" i="52"/>
  <c r="D2899" i="52"/>
  <c r="D2900" i="52"/>
  <c r="D2901" i="52"/>
  <c r="D2902" i="52"/>
  <c r="D2903" i="52"/>
  <c r="D2904" i="52"/>
  <c r="D2905" i="52"/>
  <c r="D2906" i="52"/>
  <c r="D2907" i="52"/>
  <c r="D2908" i="52"/>
  <c r="D2909" i="52"/>
  <c r="D2910" i="52"/>
  <c r="D2911" i="52"/>
  <c r="D2912" i="52"/>
  <c r="D2913" i="52"/>
  <c r="D2914" i="52"/>
  <c r="D2915" i="52"/>
  <c r="D2916" i="52"/>
  <c r="D2917" i="52"/>
  <c r="D2918" i="52"/>
  <c r="D2919" i="52"/>
  <c r="D2920" i="52"/>
  <c r="D2921" i="52"/>
  <c r="D2922" i="52"/>
  <c r="D2923" i="52"/>
  <c r="D2924" i="52"/>
  <c r="D2925" i="52"/>
  <c r="D2926" i="52"/>
  <c r="D2927" i="52"/>
  <c r="D2928" i="52"/>
  <c r="D2929" i="52"/>
  <c r="D2930" i="52"/>
  <c r="D2931" i="52"/>
  <c r="D2932" i="52"/>
  <c r="D2933" i="52"/>
  <c r="D2934" i="52"/>
  <c r="D2935" i="52"/>
  <c r="D2936" i="52"/>
  <c r="D2937" i="52"/>
  <c r="D2938" i="52"/>
  <c r="D2939" i="52"/>
  <c r="D2940" i="52"/>
  <c r="D2941" i="52"/>
  <c r="D2942" i="52"/>
  <c r="D2943" i="52"/>
  <c r="D2944" i="52"/>
  <c r="D2945" i="52"/>
  <c r="D2946" i="52"/>
  <c r="D2947" i="52"/>
  <c r="D2948" i="52"/>
  <c r="D2949" i="52"/>
  <c r="D2950" i="52"/>
  <c r="D2951" i="52"/>
  <c r="D2952" i="52"/>
  <c r="D2953" i="52"/>
  <c r="D2954" i="52"/>
  <c r="D2955" i="52"/>
  <c r="D2956" i="52"/>
  <c r="D2957" i="52"/>
  <c r="D2958" i="52"/>
  <c r="D2959" i="52"/>
  <c r="D2960" i="52"/>
  <c r="D2961" i="52"/>
  <c r="D2962" i="52"/>
  <c r="D2963" i="52"/>
  <c r="D2964" i="52"/>
  <c r="D2965" i="52"/>
  <c r="D2966" i="52"/>
  <c r="D2967" i="52"/>
  <c r="D2968" i="52"/>
  <c r="D2969" i="52"/>
  <c r="D2970" i="52"/>
  <c r="D2971" i="52"/>
  <c r="D2972" i="52"/>
  <c r="D2973" i="52"/>
  <c r="D2974" i="52"/>
  <c r="D2975" i="52"/>
  <c r="D2976" i="52"/>
  <c r="D2977" i="52"/>
  <c r="D2978" i="52"/>
  <c r="D2979" i="52"/>
  <c r="D2980" i="52"/>
  <c r="D2981" i="52"/>
  <c r="D2982" i="52"/>
  <c r="D2983" i="52"/>
  <c r="D2984" i="52"/>
  <c r="D2985" i="52"/>
  <c r="D2986" i="52"/>
  <c r="D2987" i="52"/>
  <c r="D2988" i="52"/>
  <c r="D2989" i="52"/>
  <c r="D2990" i="52"/>
  <c r="D2991" i="52"/>
  <c r="D2992" i="52"/>
  <c r="D2993" i="52"/>
  <c r="D2994" i="52"/>
  <c r="D2995" i="52"/>
  <c r="D2996" i="52"/>
  <c r="D2997" i="52"/>
  <c r="D2998" i="52"/>
  <c r="D2999" i="52"/>
  <c r="D3000" i="52"/>
  <c r="D3001" i="52"/>
  <c r="D3002" i="52"/>
  <c r="D3003" i="52"/>
  <c r="D3004" i="52"/>
  <c r="D3005" i="52"/>
  <c r="D3006" i="52"/>
  <c r="D3007" i="52"/>
  <c r="D3008" i="52"/>
  <c r="D3009" i="52"/>
  <c r="D3010" i="52"/>
  <c r="D3011" i="52"/>
  <c r="D3012" i="52"/>
  <c r="D3013" i="52"/>
  <c r="D3014" i="52"/>
  <c r="D3015" i="52"/>
  <c r="D3016" i="52"/>
  <c r="D3017" i="52"/>
  <c r="D3018" i="52"/>
  <c r="D3019" i="52"/>
  <c r="D3020" i="52"/>
  <c r="D3021" i="52"/>
  <c r="D3022" i="52"/>
  <c r="D3023" i="52"/>
  <c r="D3024" i="52"/>
  <c r="D3025" i="52"/>
  <c r="D3026" i="52"/>
  <c r="D3027" i="52"/>
  <c r="D3028" i="52"/>
  <c r="D3029" i="52"/>
  <c r="D3030" i="52"/>
  <c r="D3031" i="52"/>
  <c r="D3032" i="52"/>
  <c r="D3033" i="52"/>
  <c r="D3034" i="52"/>
  <c r="D3035" i="52"/>
  <c r="D3036" i="52"/>
  <c r="D3037" i="52"/>
  <c r="D3038" i="52"/>
  <c r="D3039" i="52"/>
  <c r="D3040" i="52"/>
  <c r="D3041" i="52"/>
  <c r="D3042" i="52"/>
  <c r="D3043" i="52"/>
  <c r="D3044" i="52"/>
  <c r="D3045" i="52"/>
  <c r="D3046" i="52"/>
  <c r="D3047" i="52"/>
  <c r="D3048" i="52"/>
  <c r="D3049" i="52"/>
  <c r="D3050" i="52"/>
  <c r="D3051" i="52"/>
  <c r="D3052" i="52"/>
  <c r="D3053" i="52"/>
  <c r="D3054" i="52"/>
  <c r="D3055" i="52"/>
  <c r="D3056" i="52"/>
  <c r="D3057" i="52"/>
  <c r="D3058" i="52"/>
  <c r="D3059" i="52"/>
  <c r="D3060" i="52"/>
  <c r="D3061" i="52"/>
  <c r="D3062" i="52"/>
  <c r="D3063" i="52"/>
  <c r="D3064" i="52"/>
  <c r="D3065" i="52"/>
  <c r="D3066" i="52"/>
  <c r="D3067" i="52"/>
  <c r="D3068" i="52"/>
  <c r="D3069" i="52"/>
  <c r="D3070" i="52"/>
  <c r="D3071" i="52"/>
  <c r="D3072" i="52"/>
  <c r="D3073" i="52"/>
  <c r="D3074" i="52"/>
  <c r="D3075" i="52"/>
  <c r="D3076" i="52"/>
  <c r="D3077" i="52"/>
  <c r="D3078" i="52"/>
  <c r="D3079" i="52"/>
  <c r="D3080" i="52"/>
  <c r="D3081" i="52"/>
  <c r="D3082" i="52"/>
  <c r="D3083" i="52"/>
  <c r="D3084" i="52"/>
  <c r="D3085" i="52"/>
  <c r="D3086" i="52"/>
  <c r="D3087" i="52"/>
  <c r="D3088" i="52"/>
  <c r="D3089" i="52"/>
  <c r="D3090" i="52"/>
  <c r="D3091" i="52"/>
  <c r="D3092" i="52"/>
  <c r="D3093" i="52"/>
  <c r="D3094" i="52"/>
  <c r="D3095" i="52"/>
  <c r="D3096" i="52"/>
  <c r="D3097" i="52"/>
  <c r="D3098" i="52"/>
  <c r="D3099" i="52"/>
  <c r="D3100" i="52"/>
  <c r="D3101" i="52"/>
  <c r="D3102" i="52"/>
  <c r="D3103" i="52"/>
  <c r="D3104" i="52"/>
  <c r="D3105" i="52"/>
  <c r="D3106" i="52"/>
  <c r="D3107" i="52"/>
  <c r="D3108" i="52"/>
  <c r="D3109" i="52"/>
  <c r="D3110" i="52"/>
  <c r="D3111" i="52"/>
  <c r="D3112" i="52"/>
  <c r="D3113" i="52"/>
  <c r="D3114" i="52"/>
  <c r="D3115" i="52"/>
  <c r="D3116" i="52"/>
  <c r="D3117" i="52"/>
  <c r="D3118" i="52"/>
  <c r="D3119" i="52"/>
  <c r="D3120" i="52"/>
  <c r="D3121" i="52"/>
  <c r="D3122" i="52"/>
  <c r="D3123" i="52"/>
  <c r="D3124" i="52"/>
  <c r="D3125" i="52"/>
  <c r="D3126" i="52"/>
  <c r="D3127" i="52"/>
  <c r="D3128" i="52"/>
  <c r="D3129" i="52"/>
  <c r="D3130" i="52"/>
  <c r="D3131" i="52"/>
  <c r="D3132" i="52"/>
  <c r="D3133" i="52"/>
  <c r="D3134" i="52"/>
  <c r="D3135" i="52"/>
  <c r="D3136" i="52"/>
  <c r="D3137" i="52"/>
  <c r="D3138" i="52"/>
  <c r="D3139" i="52"/>
  <c r="D3140" i="52"/>
  <c r="D3141" i="52"/>
  <c r="D3142" i="52"/>
  <c r="D3143" i="52"/>
  <c r="D3144" i="52"/>
  <c r="D3145" i="52"/>
  <c r="D3146" i="52"/>
  <c r="D3147" i="52"/>
  <c r="D3148" i="52"/>
  <c r="D3149" i="52"/>
  <c r="D3150" i="52"/>
  <c r="D3151" i="52"/>
  <c r="D3152" i="52"/>
  <c r="D3153" i="52"/>
  <c r="D3154" i="52"/>
  <c r="D3155" i="52"/>
  <c r="D3156" i="52"/>
  <c r="D3157" i="52"/>
  <c r="D3158" i="52"/>
  <c r="D3159" i="52"/>
  <c r="D3160" i="52"/>
  <c r="D3161" i="52"/>
  <c r="D3162" i="52"/>
  <c r="D3163" i="52"/>
  <c r="D3164" i="52"/>
  <c r="D3165" i="52"/>
  <c r="D3166" i="52"/>
  <c r="D3167" i="52"/>
  <c r="D3168" i="52"/>
  <c r="D3169" i="52"/>
  <c r="D3170" i="52"/>
  <c r="D3171" i="52"/>
  <c r="D3172" i="52"/>
  <c r="D3173" i="52"/>
  <c r="D3174" i="52"/>
  <c r="D3175" i="52"/>
  <c r="D3176" i="52"/>
  <c r="D3177" i="52"/>
  <c r="D3178" i="52"/>
  <c r="D3179" i="52"/>
  <c r="D3180" i="52"/>
  <c r="D3181" i="52"/>
  <c r="D3182" i="52"/>
  <c r="D3183" i="52"/>
  <c r="D3184" i="52"/>
  <c r="D3185" i="52"/>
  <c r="D3186" i="52"/>
  <c r="D3187" i="52"/>
  <c r="D3188" i="52"/>
  <c r="D3189" i="52"/>
  <c r="D3190" i="52"/>
  <c r="D3191" i="52"/>
  <c r="D3192" i="52"/>
  <c r="D3193" i="52"/>
  <c r="D3194" i="52"/>
  <c r="D3195" i="52"/>
  <c r="D3196" i="52"/>
  <c r="D3197" i="52"/>
  <c r="D3198" i="52"/>
  <c r="D3199" i="52"/>
  <c r="D3200" i="52"/>
  <c r="D3201" i="52"/>
  <c r="D3202" i="52"/>
  <c r="D3203" i="52"/>
  <c r="D3204" i="52"/>
  <c r="D3205" i="52"/>
  <c r="D3206" i="52"/>
  <c r="D3207" i="52"/>
  <c r="D3208" i="52"/>
  <c r="D3209" i="52"/>
  <c r="D3210" i="52"/>
  <c r="D3211" i="52"/>
  <c r="D3212" i="52"/>
  <c r="D3213" i="52"/>
  <c r="D3214" i="52"/>
  <c r="D3215" i="52"/>
  <c r="D3216" i="52"/>
  <c r="D3217" i="52"/>
  <c r="D3218" i="52"/>
  <c r="D3219" i="52"/>
  <c r="D3220" i="52"/>
  <c r="D3221" i="52"/>
  <c r="D3222" i="52"/>
  <c r="D3223" i="52"/>
  <c r="D3224" i="52"/>
  <c r="D3225" i="52"/>
  <c r="D3226" i="52"/>
  <c r="D3227" i="52"/>
  <c r="D3228" i="52"/>
  <c r="D3229" i="52"/>
  <c r="D3230" i="52"/>
  <c r="D3231" i="52"/>
  <c r="D3232" i="52"/>
  <c r="D3233" i="52"/>
  <c r="D3234" i="52"/>
  <c r="D3235" i="52"/>
  <c r="D3236" i="52"/>
  <c r="D3237" i="52"/>
  <c r="D3238" i="52"/>
  <c r="D3239" i="52"/>
  <c r="D3240" i="52"/>
  <c r="D3241" i="52"/>
  <c r="D3242" i="52"/>
  <c r="D3243" i="52"/>
  <c r="D3244" i="52"/>
  <c r="D3245" i="52"/>
  <c r="D3246" i="52"/>
  <c r="D3247" i="52"/>
  <c r="D3248" i="52"/>
  <c r="D3249" i="52"/>
  <c r="D3250" i="52"/>
  <c r="D3251" i="52"/>
  <c r="D3252" i="52"/>
  <c r="D3253" i="52"/>
  <c r="D3254" i="52"/>
  <c r="D3255" i="52"/>
  <c r="D3256" i="52"/>
  <c r="D3257" i="52"/>
  <c r="D3258" i="52"/>
  <c r="D3259" i="52"/>
  <c r="D3260" i="52"/>
  <c r="D3261" i="52"/>
  <c r="D3262" i="52"/>
  <c r="D3263" i="52"/>
  <c r="D3264" i="52"/>
  <c r="D3265" i="52"/>
  <c r="D3266" i="52"/>
  <c r="D3267" i="52"/>
  <c r="D3268" i="52"/>
  <c r="D3269" i="52"/>
  <c r="D3270" i="52"/>
  <c r="D3271" i="52"/>
  <c r="D3272" i="52"/>
  <c r="D3273" i="52"/>
  <c r="D3274" i="52"/>
  <c r="D3275" i="52"/>
  <c r="D3276" i="52"/>
  <c r="D3277" i="52"/>
  <c r="D3278" i="52"/>
  <c r="D3279" i="52"/>
  <c r="D3280" i="52"/>
  <c r="D3281" i="52"/>
  <c r="D3282" i="52"/>
  <c r="D3283" i="52"/>
  <c r="D3284" i="52"/>
  <c r="D3285" i="52"/>
  <c r="D3286" i="52"/>
  <c r="D3287" i="52"/>
  <c r="D3288" i="52"/>
  <c r="D3289" i="52"/>
  <c r="D3290" i="52"/>
  <c r="D3291" i="52"/>
  <c r="D3292" i="52"/>
  <c r="D3293" i="52"/>
  <c r="D3294" i="52"/>
  <c r="D3295" i="52"/>
  <c r="D3296" i="52"/>
  <c r="D3297" i="52"/>
  <c r="D3298" i="52"/>
  <c r="D3299" i="52"/>
  <c r="D3300" i="52"/>
  <c r="D3301" i="52"/>
  <c r="D3302" i="52"/>
  <c r="D3303" i="52"/>
  <c r="D3304" i="52"/>
  <c r="D3305" i="52"/>
  <c r="D3306" i="52"/>
  <c r="D3307" i="52"/>
  <c r="D3308" i="52"/>
  <c r="D3309" i="52"/>
  <c r="D3310" i="52"/>
  <c r="D3311" i="52"/>
  <c r="D3312" i="52"/>
  <c r="D3313" i="52"/>
  <c r="D3314" i="52"/>
  <c r="D3315" i="52"/>
  <c r="D3316" i="52"/>
  <c r="D3317" i="52"/>
  <c r="D3318" i="52"/>
  <c r="D3319" i="52"/>
  <c r="D3320" i="52"/>
  <c r="D3321" i="52"/>
  <c r="D3322" i="52"/>
  <c r="D3323" i="52"/>
  <c r="D3324" i="52"/>
  <c r="D3325" i="52"/>
  <c r="D3326" i="52"/>
  <c r="D3327" i="52"/>
  <c r="D3328" i="52"/>
  <c r="D3329" i="52"/>
  <c r="D3330" i="52"/>
  <c r="D3331" i="52"/>
  <c r="D3332" i="52"/>
  <c r="D3333" i="52"/>
  <c r="D3334" i="52"/>
  <c r="D3335" i="52"/>
  <c r="D3336" i="52"/>
  <c r="D3337" i="52"/>
  <c r="D3338" i="52"/>
  <c r="D3339" i="52"/>
  <c r="D3340" i="52"/>
  <c r="D3341" i="52"/>
  <c r="D3342" i="52"/>
  <c r="D3343" i="52"/>
  <c r="D3344" i="52"/>
  <c r="D3345" i="52"/>
  <c r="D3346" i="52"/>
  <c r="D3347" i="52"/>
  <c r="D3348" i="52"/>
  <c r="D3349" i="52"/>
  <c r="D3350" i="52"/>
  <c r="D3351" i="52"/>
  <c r="D3352" i="52"/>
  <c r="D3353" i="52"/>
  <c r="D3354" i="52"/>
  <c r="D3355" i="52"/>
  <c r="D3356" i="52"/>
  <c r="D3357" i="52"/>
  <c r="D3358" i="52"/>
  <c r="D3359" i="52"/>
  <c r="D3360" i="52"/>
  <c r="D3361" i="52"/>
  <c r="D3362" i="52"/>
  <c r="D3363" i="52"/>
  <c r="D3364" i="52"/>
  <c r="D3365" i="52"/>
  <c r="D3366" i="52"/>
  <c r="D3367" i="52"/>
  <c r="D3368" i="52"/>
  <c r="D3369" i="52"/>
  <c r="D3370" i="52"/>
  <c r="D3371" i="52"/>
  <c r="D3372" i="52"/>
  <c r="D3373" i="52"/>
  <c r="D3374" i="52"/>
  <c r="D3375" i="52"/>
  <c r="D3376" i="52"/>
  <c r="D3377" i="52"/>
  <c r="D3378" i="52"/>
  <c r="D3379" i="52"/>
  <c r="D3380" i="52"/>
  <c r="D3381" i="52"/>
  <c r="D3382" i="52"/>
  <c r="D3383" i="52"/>
  <c r="D3384" i="52"/>
  <c r="D3385" i="52"/>
  <c r="D3386" i="52"/>
  <c r="D3387" i="52"/>
  <c r="D3388" i="52"/>
  <c r="D3389" i="52"/>
  <c r="D3390" i="52"/>
  <c r="D3391" i="52"/>
  <c r="D3392" i="52"/>
  <c r="D3393" i="52"/>
  <c r="D3394" i="52"/>
  <c r="D3395" i="52"/>
  <c r="D3396" i="52"/>
  <c r="D3397" i="52"/>
  <c r="D3398" i="52"/>
  <c r="D3399" i="52"/>
  <c r="D3400" i="52"/>
  <c r="D3401" i="52"/>
  <c r="D3402" i="52"/>
  <c r="D3403" i="52"/>
  <c r="D3404" i="52"/>
  <c r="D3405" i="52"/>
  <c r="D3406" i="52"/>
  <c r="D3407" i="52"/>
  <c r="D3408" i="52"/>
  <c r="D3409" i="52"/>
  <c r="D3410" i="52"/>
  <c r="D3411" i="52"/>
  <c r="D3412" i="52"/>
  <c r="D3413" i="52"/>
  <c r="D3414" i="52"/>
  <c r="D3415" i="52"/>
  <c r="D3416" i="52"/>
  <c r="D3417" i="52"/>
  <c r="D3418" i="52"/>
  <c r="D3419" i="52"/>
  <c r="D3420" i="52"/>
  <c r="D3421" i="52"/>
  <c r="D3422" i="52"/>
  <c r="D3423" i="52"/>
  <c r="D3424" i="52"/>
  <c r="D3425" i="52"/>
  <c r="D3426" i="52"/>
  <c r="D3427" i="52"/>
  <c r="D3428" i="52"/>
  <c r="D3429" i="52"/>
  <c r="D3430" i="52"/>
  <c r="D3431" i="52"/>
  <c r="D3432" i="52"/>
  <c r="D3433" i="52"/>
  <c r="D3434" i="52"/>
  <c r="D3435" i="52"/>
  <c r="D3436" i="52"/>
  <c r="D3437" i="52"/>
  <c r="D3438" i="52"/>
  <c r="D3439" i="52"/>
  <c r="D3440" i="52"/>
  <c r="D3441" i="52"/>
  <c r="D3442" i="52"/>
  <c r="D3443" i="52"/>
  <c r="D3444" i="52"/>
  <c r="D3445" i="52"/>
  <c r="D3446" i="52"/>
  <c r="D3447" i="52"/>
  <c r="D3448" i="52"/>
  <c r="D3449" i="52"/>
  <c r="D3450" i="52"/>
  <c r="D3451" i="52"/>
  <c r="D3452" i="52"/>
  <c r="D3453" i="52"/>
  <c r="D3454" i="52"/>
  <c r="D3455" i="52"/>
  <c r="D3456" i="52"/>
  <c r="D3457" i="52"/>
  <c r="D3458" i="52"/>
  <c r="D3459" i="52"/>
  <c r="D3460" i="52"/>
  <c r="D3461" i="52"/>
  <c r="D3462" i="52"/>
  <c r="D3463" i="52"/>
  <c r="D3464" i="52"/>
  <c r="D3465" i="52"/>
  <c r="D3466" i="52"/>
  <c r="D3467" i="52"/>
  <c r="D3468" i="52"/>
  <c r="D3469" i="52"/>
  <c r="D3470" i="52"/>
  <c r="D3471" i="52"/>
  <c r="D3472" i="52"/>
  <c r="D3473" i="52"/>
  <c r="D3474" i="52"/>
  <c r="D3475" i="52"/>
  <c r="D3476" i="52"/>
  <c r="D3477" i="52"/>
  <c r="D3478" i="52"/>
  <c r="D3479" i="52"/>
  <c r="D3480" i="52"/>
  <c r="D3481" i="52"/>
  <c r="D3482" i="52"/>
  <c r="D3483" i="52"/>
  <c r="D3484" i="52"/>
  <c r="D3485" i="52"/>
  <c r="D3486" i="52"/>
  <c r="D3487" i="52"/>
  <c r="D3488" i="52"/>
  <c r="D3489" i="52"/>
  <c r="D3490" i="52"/>
  <c r="D3491" i="52"/>
  <c r="D3492" i="52"/>
  <c r="D3493" i="52"/>
  <c r="D3494" i="52"/>
  <c r="D3495" i="52"/>
  <c r="D3496" i="52"/>
  <c r="D3497" i="52"/>
  <c r="D3498" i="52"/>
  <c r="D3499" i="52"/>
  <c r="D3500" i="52"/>
  <c r="D3501" i="52"/>
  <c r="D3502" i="52"/>
  <c r="D3503" i="52"/>
  <c r="D3504" i="52"/>
  <c r="D3505" i="52"/>
  <c r="D3506" i="52"/>
  <c r="D3507" i="52"/>
  <c r="D3508" i="52"/>
  <c r="D3509" i="52"/>
  <c r="D3510" i="52"/>
  <c r="D3511" i="52"/>
  <c r="D3512" i="52"/>
  <c r="D3513" i="52"/>
  <c r="D3514" i="52"/>
  <c r="D3515" i="52"/>
  <c r="D3516" i="52"/>
  <c r="D3517" i="52"/>
  <c r="D3518" i="52"/>
  <c r="D3519" i="52"/>
  <c r="D3520" i="52"/>
  <c r="D3521" i="52"/>
  <c r="D3522" i="52"/>
  <c r="D3523" i="52"/>
  <c r="D3524" i="52"/>
  <c r="D3525" i="52"/>
  <c r="D3526" i="52"/>
  <c r="D3527" i="52"/>
  <c r="D3528" i="52"/>
  <c r="D3529" i="52"/>
  <c r="D3530" i="52"/>
  <c r="D3531" i="52"/>
  <c r="D3532" i="52"/>
  <c r="D3533" i="52"/>
  <c r="D3534" i="52"/>
  <c r="D3535" i="52"/>
  <c r="D3536" i="52"/>
  <c r="D3537" i="52"/>
  <c r="D3538" i="52"/>
  <c r="D3539" i="52"/>
  <c r="D3540" i="52"/>
  <c r="D3541" i="52"/>
  <c r="D3542" i="52"/>
  <c r="D3543" i="52"/>
  <c r="D3544" i="52"/>
  <c r="D3545" i="52"/>
  <c r="D3546" i="52"/>
  <c r="D3547" i="52"/>
  <c r="D3548" i="52"/>
  <c r="D3549" i="52"/>
  <c r="D3550" i="52"/>
  <c r="D3551" i="52"/>
  <c r="D3552" i="52"/>
  <c r="D3553" i="52"/>
  <c r="D3554" i="52"/>
  <c r="D3555" i="52"/>
  <c r="D3556" i="52"/>
  <c r="D3557" i="52"/>
  <c r="D3558" i="52"/>
  <c r="D3559" i="52"/>
  <c r="D3560" i="52"/>
  <c r="D3561" i="52"/>
  <c r="D3562" i="52"/>
  <c r="D3563" i="52"/>
  <c r="D3564" i="52"/>
  <c r="D3565" i="52"/>
  <c r="D3566" i="52"/>
  <c r="D3567" i="52"/>
  <c r="D3568" i="52"/>
  <c r="D3569" i="52"/>
  <c r="D3570" i="52"/>
  <c r="D3571" i="52"/>
  <c r="D3572" i="52"/>
  <c r="D3573" i="52"/>
  <c r="D3574" i="52"/>
  <c r="D3575" i="52"/>
  <c r="D3576" i="52"/>
  <c r="D3577" i="52"/>
  <c r="D3578" i="52"/>
  <c r="D3579" i="52"/>
  <c r="D3580" i="52"/>
  <c r="D3581" i="52"/>
  <c r="D3582" i="52"/>
  <c r="D3583" i="52"/>
  <c r="D3584" i="52"/>
  <c r="D3585" i="52"/>
  <c r="D3586" i="52"/>
  <c r="D3587" i="52"/>
  <c r="D3588" i="52"/>
  <c r="D3589" i="52"/>
  <c r="D3590" i="52"/>
  <c r="D3591" i="52"/>
  <c r="D3592" i="52"/>
  <c r="D3593" i="52"/>
  <c r="D3594" i="52"/>
  <c r="D3595" i="52"/>
  <c r="D3596" i="52"/>
  <c r="D3597" i="52"/>
  <c r="D3598" i="52"/>
  <c r="D3599" i="52"/>
  <c r="D3600" i="52"/>
  <c r="D3601" i="52"/>
  <c r="D3602" i="52"/>
  <c r="D3603" i="52"/>
  <c r="D3604" i="52"/>
  <c r="D3605" i="52"/>
  <c r="D3606" i="52"/>
  <c r="D3607" i="52"/>
  <c r="D3608" i="52"/>
  <c r="D3609" i="52"/>
  <c r="D3610" i="52"/>
  <c r="D3611" i="52"/>
  <c r="D3612" i="52"/>
  <c r="D3613" i="52"/>
  <c r="D3614" i="52"/>
  <c r="D3615" i="52"/>
  <c r="D3616" i="52"/>
  <c r="D3617" i="52"/>
  <c r="D3618" i="52"/>
  <c r="D3619" i="52"/>
  <c r="D3620" i="52"/>
  <c r="D3621" i="52"/>
  <c r="D3622" i="52"/>
  <c r="D3623" i="52"/>
  <c r="D3624" i="52"/>
  <c r="D3625" i="52"/>
  <c r="D3626" i="52"/>
  <c r="D3627" i="52"/>
  <c r="D3628" i="52"/>
  <c r="D3629" i="52"/>
  <c r="D3630" i="52"/>
  <c r="D3631" i="52"/>
  <c r="D3632" i="52"/>
  <c r="D3633" i="52"/>
  <c r="D3634" i="52"/>
  <c r="D3635" i="52"/>
  <c r="D3636" i="52"/>
  <c r="D3637" i="52"/>
  <c r="D3638" i="52"/>
  <c r="D3639" i="52"/>
  <c r="D3640" i="52"/>
  <c r="D3641" i="52"/>
  <c r="D3642" i="52"/>
  <c r="D3643" i="52"/>
  <c r="D3644" i="52"/>
  <c r="D3645" i="52"/>
  <c r="D3646" i="52"/>
  <c r="D3647" i="52"/>
  <c r="D3648" i="52"/>
  <c r="D3649" i="52"/>
  <c r="D3650" i="52"/>
  <c r="D3651" i="52"/>
  <c r="D3652" i="52"/>
  <c r="D3653" i="52"/>
  <c r="D3654" i="52"/>
  <c r="D3655" i="52"/>
  <c r="D3656" i="52"/>
  <c r="D3657" i="52"/>
  <c r="D3658" i="52"/>
  <c r="D3659" i="52"/>
  <c r="D3660" i="52"/>
  <c r="D3661" i="52"/>
  <c r="D3662" i="52"/>
  <c r="D3663" i="52"/>
  <c r="D3664" i="52"/>
  <c r="D3665" i="52"/>
  <c r="D3666" i="52"/>
  <c r="D3667" i="52"/>
  <c r="D3668" i="52"/>
  <c r="D3669" i="52"/>
  <c r="D3670" i="52"/>
  <c r="D3671" i="52"/>
  <c r="D3672" i="52"/>
  <c r="D3673" i="52"/>
  <c r="D3674" i="52"/>
  <c r="D3675" i="52"/>
  <c r="D3676" i="52"/>
  <c r="D3677" i="52"/>
  <c r="D3678" i="52"/>
  <c r="D3679" i="52"/>
  <c r="D3680" i="52"/>
  <c r="D3681" i="52"/>
  <c r="D3682" i="52"/>
  <c r="D3683" i="52"/>
  <c r="D3684" i="52"/>
  <c r="D3685" i="52"/>
  <c r="D3686" i="52"/>
  <c r="D3687" i="52"/>
  <c r="D3688" i="52"/>
  <c r="D3689" i="52"/>
  <c r="D3690" i="52"/>
  <c r="D3691" i="52"/>
  <c r="D3692" i="52"/>
  <c r="D3693" i="52"/>
  <c r="D3694" i="52"/>
  <c r="D3695" i="52"/>
  <c r="D3696" i="52"/>
  <c r="D3697" i="52"/>
  <c r="D3698" i="52"/>
  <c r="D3699" i="52"/>
  <c r="D3700" i="52"/>
  <c r="D3701" i="52"/>
  <c r="D3702" i="52"/>
  <c r="D3703" i="52"/>
  <c r="D3704" i="52"/>
  <c r="D3705" i="52"/>
  <c r="D3706" i="52"/>
  <c r="D3707" i="52"/>
  <c r="D3708" i="52"/>
  <c r="D3709" i="52"/>
  <c r="D3710" i="52"/>
  <c r="D3711" i="52"/>
  <c r="D3712" i="52"/>
  <c r="D3713" i="52"/>
  <c r="D3714" i="52"/>
  <c r="D3715" i="52"/>
  <c r="D3716" i="52"/>
  <c r="D3717" i="52"/>
  <c r="D3718" i="52"/>
  <c r="D3719" i="52"/>
  <c r="D3720" i="52"/>
  <c r="D3721" i="52"/>
  <c r="D3722" i="52"/>
  <c r="D3723" i="52"/>
  <c r="D3724" i="52"/>
  <c r="D3725" i="52"/>
  <c r="D3726" i="52"/>
  <c r="D3727" i="52"/>
  <c r="D3728" i="52"/>
  <c r="D3729" i="52"/>
  <c r="D3730" i="52"/>
  <c r="D3731" i="52"/>
  <c r="D3732" i="52"/>
  <c r="D3733" i="52"/>
  <c r="D3734" i="52"/>
  <c r="D3735" i="52"/>
  <c r="D3736" i="52"/>
  <c r="D3737" i="52"/>
  <c r="D3738" i="52"/>
  <c r="D3739" i="52"/>
  <c r="D3740" i="52"/>
  <c r="D3741" i="52"/>
  <c r="D3742" i="52"/>
  <c r="D3743" i="52"/>
  <c r="D3744" i="52"/>
  <c r="D3745" i="52"/>
  <c r="D3746" i="52"/>
  <c r="D3747" i="52"/>
  <c r="D3748" i="52"/>
  <c r="D3749" i="52"/>
  <c r="D3750" i="52"/>
  <c r="D3751" i="52"/>
  <c r="D3752" i="52"/>
  <c r="D3753" i="52"/>
  <c r="D3754" i="52"/>
  <c r="D3755" i="52"/>
  <c r="D3756" i="52"/>
  <c r="D3757" i="52"/>
  <c r="D3758" i="52"/>
  <c r="D3759" i="52"/>
  <c r="D3760" i="52"/>
  <c r="D3761" i="52"/>
  <c r="D3762" i="52"/>
  <c r="D3763" i="52"/>
  <c r="D3764" i="52"/>
  <c r="D3765" i="52"/>
  <c r="D3766" i="52"/>
  <c r="D3767" i="52"/>
  <c r="D3768" i="52"/>
  <c r="D3769" i="52"/>
  <c r="D3770" i="52"/>
  <c r="D3771" i="52"/>
  <c r="D3772" i="52"/>
  <c r="D3773" i="52"/>
  <c r="D3774" i="52"/>
  <c r="D3775" i="52"/>
  <c r="D3776" i="52"/>
  <c r="D3777" i="52"/>
  <c r="D3778" i="52"/>
  <c r="D3779" i="52"/>
  <c r="D3780" i="52"/>
  <c r="D3781" i="52"/>
  <c r="D3782" i="52"/>
  <c r="D3783" i="52"/>
  <c r="D3784" i="52"/>
  <c r="D3785" i="52"/>
  <c r="D3786" i="52"/>
  <c r="D3787" i="52"/>
  <c r="D3788" i="52"/>
  <c r="D3789" i="52"/>
  <c r="D3790" i="52"/>
  <c r="D3791" i="52"/>
  <c r="D3792" i="52"/>
  <c r="D3793" i="52"/>
  <c r="D3794" i="52"/>
  <c r="D3795" i="52"/>
  <c r="D3796" i="52"/>
  <c r="D3797" i="52"/>
  <c r="D3798" i="52"/>
  <c r="D3799" i="52"/>
  <c r="D3800" i="52"/>
  <c r="D3801" i="52"/>
  <c r="D3802" i="52"/>
  <c r="D3803" i="52"/>
  <c r="D3804" i="52"/>
  <c r="D3805" i="52"/>
  <c r="D3806" i="52"/>
  <c r="D3807" i="52"/>
  <c r="D3808" i="52"/>
  <c r="D3809" i="52"/>
  <c r="D3810" i="52"/>
  <c r="D3811" i="52"/>
  <c r="D3812" i="52"/>
  <c r="D3813" i="52"/>
  <c r="D3814" i="52"/>
  <c r="D3815" i="52"/>
  <c r="D3816" i="52"/>
  <c r="D3817" i="52"/>
  <c r="D3818" i="52"/>
  <c r="D3819" i="52"/>
  <c r="D3820" i="52"/>
  <c r="D3821" i="52"/>
  <c r="D3822" i="52"/>
  <c r="D3823" i="52"/>
  <c r="D3824" i="52"/>
  <c r="D3825" i="52"/>
  <c r="D3826" i="52"/>
  <c r="D3827" i="52"/>
  <c r="D3828" i="52"/>
  <c r="D3829" i="52"/>
  <c r="D3830" i="52"/>
  <c r="D3831" i="52"/>
  <c r="D3832" i="52"/>
  <c r="D3833" i="52"/>
  <c r="D3834" i="52"/>
  <c r="D3835" i="52"/>
  <c r="D3836" i="52"/>
  <c r="D3837" i="52"/>
  <c r="D3838" i="52"/>
  <c r="D3839" i="52"/>
  <c r="D3840" i="52"/>
  <c r="D3841" i="52"/>
  <c r="D3842" i="52"/>
  <c r="D3843" i="52"/>
  <c r="D3844" i="52"/>
  <c r="D3845" i="52"/>
  <c r="D3846" i="52"/>
  <c r="D3847" i="52"/>
  <c r="D3848" i="52"/>
  <c r="D3849" i="52"/>
  <c r="D3850" i="52"/>
  <c r="D3851" i="52"/>
  <c r="D3852" i="52"/>
  <c r="D3853" i="52"/>
  <c r="D3854" i="52"/>
  <c r="D3855" i="52"/>
  <c r="D3856" i="52"/>
  <c r="D3857" i="52"/>
  <c r="D3858" i="52"/>
  <c r="D3859" i="52"/>
  <c r="D3860" i="52"/>
  <c r="D3861" i="52"/>
  <c r="D3862" i="52"/>
  <c r="D3863" i="52"/>
  <c r="D3864" i="52"/>
  <c r="D3865" i="52"/>
  <c r="D3866" i="52"/>
  <c r="D3867" i="52"/>
  <c r="D3868" i="52"/>
  <c r="D3869" i="52"/>
  <c r="D3870" i="52"/>
  <c r="D3871" i="52"/>
  <c r="D3872" i="52"/>
  <c r="D3873" i="52"/>
  <c r="D3874" i="52"/>
  <c r="D3875" i="52"/>
  <c r="D3876" i="52"/>
  <c r="D3877" i="52"/>
  <c r="D3878" i="52"/>
  <c r="D3879" i="52"/>
  <c r="D3880" i="52"/>
  <c r="D3881" i="52"/>
  <c r="D3882" i="52"/>
  <c r="D3883" i="52"/>
  <c r="D3884" i="52"/>
  <c r="D3885" i="52"/>
  <c r="D3886" i="52"/>
  <c r="D3887" i="52"/>
  <c r="D3888" i="52"/>
  <c r="D3889" i="52"/>
  <c r="D3890" i="52"/>
  <c r="D3891" i="52"/>
  <c r="D3892" i="52"/>
  <c r="D3893" i="52"/>
  <c r="D3894" i="52"/>
  <c r="D3895" i="52"/>
  <c r="D3896" i="52"/>
  <c r="D3897" i="52"/>
  <c r="D3898" i="52"/>
  <c r="D3899" i="52"/>
  <c r="D3900" i="52"/>
  <c r="D3901" i="52"/>
  <c r="D3902" i="52"/>
  <c r="D3903" i="52"/>
  <c r="D3904" i="52"/>
  <c r="D3905" i="52"/>
  <c r="D3906" i="52"/>
  <c r="D3907" i="52"/>
  <c r="D3908" i="52"/>
  <c r="D3909" i="52"/>
  <c r="D3910" i="52"/>
  <c r="D3911" i="52"/>
  <c r="D3912" i="52"/>
  <c r="D3913" i="52"/>
  <c r="D3914" i="52"/>
  <c r="D3915" i="52"/>
  <c r="D3916" i="52"/>
  <c r="D3917" i="52"/>
  <c r="D3918" i="52"/>
  <c r="D3919" i="52"/>
  <c r="D3920" i="52"/>
  <c r="D3921" i="52"/>
  <c r="D3922" i="52"/>
  <c r="D3923" i="52"/>
  <c r="D3924" i="52"/>
  <c r="D3925" i="52"/>
  <c r="D3926" i="52"/>
  <c r="D3927" i="52"/>
  <c r="D3928" i="52"/>
  <c r="D3929" i="52"/>
  <c r="D3930" i="52"/>
  <c r="D3931" i="52"/>
  <c r="D3932" i="52"/>
  <c r="D3933" i="52"/>
  <c r="D3934" i="52"/>
  <c r="D3935" i="52"/>
  <c r="D3936" i="52"/>
  <c r="D3937" i="52"/>
  <c r="D3938" i="52"/>
  <c r="D3939" i="52"/>
  <c r="D3940" i="52"/>
  <c r="D3941" i="52"/>
  <c r="D3942" i="52"/>
  <c r="D3943" i="52"/>
  <c r="D3944" i="52"/>
  <c r="D3945" i="52"/>
  <c r="D3946" i="52"/>
  <c r="D3947" i="52"/>
  <c r="D3948" i="52"/>
  <c r="D3949" i="52"/>
  <c r="D3950" i="52"/>
  <c r="D3951" i="52"/>
  <c r="D3952" i="52"/>
  <c r="D3953" i="52"/>
  <c r="D3954" i="52"/>
  <c r="D3955" i="52"/>
  <c r="D3956" i="52"/>
  <c r="D3957" i="52"/>
  <c r="D3958" i="52"/>
  <c r="D3959" i="52"/>
  <c r="D3960" i="52"/>
  <c r="D3961" i="52"/>
  <c r="D3962" i="52"/>
  <c r="D3963" i="52"/>
  <c r="D3964" i="52"/>
  <c r="D3965" i="52"/>
  <c r="D3966" i="52"/>
  <c r="D3967" i="52"/>
  <c r="D3968" i="52"/>
  <c r="D3969" i="52"/>
  <c r="D3970" i="52"/>
  <c r="D3971" i="52"/>
  <c r="D3972" i="52"/>
  <c r="D3973" i="52"/>
  <c r="D3974" i="52"/>
  <c r="D3975" i="52"/>
  <c r="D3976" i="52"/>
  <c r="D3977" i="52"/>
  <c r="D3978" i="52"/>
  <c r="D3979" i="52"/>
  <c r="D3980" i="52"/>
  <c r="D3981" i="52"/>
  <c r="D3982" i="52"/>
  <c r="D3983" i="52"/>
  <c r="D3984" i="52"/>
  <c r="D3985" i="52"/>
  <c r="D3986" i="52"/>
  <c r="D3987" i="52"/>
  <c r="D3988" i="52"/>
  <c r="D3989" i="52"/>
  <c r="D3990" i="52"/>
  <c r="D3991" i="52"/>
  <c r="D3992" i="52"/>
  <c r="D3993" i="52"/>
  <c r="D3994" i="52"/>
  <c r="D3995" i="52"/>
  <c r="D3996" i="52"/>
  <c r="D3997" i="52"/>
  <c r="D3998" i="52"/>
  <c r="D3999" i="52"/>
  <c r="D4000" i="52"/>
  <c r="D4001" i="52"/>
  <c r="D4002" i="52"/>
  <c r="D4003" i="52"/>
  <c r="D4004" i="52"/>
  <c r="D4005" i="52"/>
  <c r="D4006" i="52"/>
  <c r="D4007" i="52"/>
  <c r="D4008" i="52"/>
  <c r="D4009" i="52"/>
  <c r="D4010" i="52"/>
  <c r="D4011" i="52"/>
  <c r="D4012" i="52"/>
  <c r="D4013" i="52"/>
  <c r="D4014" i="52"/>
  <c r="D4015" i="52"/>
  <c r="D4016" i="52"/>
  <c r="D4017" i="52"/>
  <c r="D4018" i="52"/>
  <c r="D4019" i="52"/>
  <c r="D4020" i="52"/>
  <c r="D4021" i="52"/>
  <c r="D4022" i="52"/>
  <c r="D4023" i="52"/>
  <c r="D4024" i="52"/>
  <c r="D4025" i="52"/>
  <c r="D4026" i="52"/>
  <c r="D4027" i="52"/>
  <c r="D4028" i="52"/>
  <c r="D4029" i="52"/>
  <c r="D4030" i="52"/>
  <c r="D4031" i="52"/>
  <c r="D4032" i="52"/>
  <c r="D4033" i="52"/>
  <c r="D4034" i="52"/>
  <c r="D4035" i="52"/>
  <c r="D4036" i="52"/>
  <c r="D4037" i="52"/>
  <c r="D4038" i="52"/>
  <c r="D4039" i="52"/>
  <c r="D4040" i="52"/>
  <c r="D4041" i="52"/>
  <c r="D4042" i="52"/>
  <c r="D4043" i="52"/>
  <c r="D4044" i="52"/>
  <c r="D4045" i="52"/>
  <c r="D4046" i="52"/>
  <c r="D4047" i="52"/>
  <c r="D4048" i="52"/>
  <c r="D4049" i="52"/>
  <c r="D4050" i="52"/>
  <c r="D4051" i="52"/>
  <c r="D4052" i="52"/>
  <c r="D4053" i="52"/>
  <c r="D4054" i="52"/>
  <c r="D4055" i="52"/>
  <c r="D4056" i="52"/>
  <c r="D4057" i="52"/>
  <c r="D4058" i="52"/>
  <c r="D4059" i="52"/>
  <c r="D4060" i="52"/>
  <c r="D4061" i="52"/>
  <c r="D4062" i="52"/>
  <c r="D4063" i="52"/>
  <c r="D4064" i="52"/>
  <c r="D4065" i="52"/>
  <c r="D4066" i="52"/>
  <c r="D4067" i="52"/>
  <c r="D4068" i="52"/>
  <c r="D4069" i="52"/>
  <c r="D4070" i="52"/>
  <c r="D4071" i="52"/>
  <c r="D4072" i="52"/>
  <c r="D4073" i="52"/>
  <c r="D4074" i="52"/>
  <c r="D4075" i="52"/>
  <c r="D4076" i="52"/>
  <c r="D4077" i="52"/>
  <c r="D4078" i="52"/>
  <c r="D4079" i="52"/>
  <c r="D4080" i="52"/>
  <c r="D4081" i="52"/>
  <c r="D4082" i="52"/>
  <c r="D4083" i="52"/>
  <c r="D4084" i="52"/>
  <c r="D4085" i="52"/>
  <c r="D4086" i="52"/>
  <c r="D4087" i="52"/>
  <c r="D4088" i="52"/>
  <c r="D4089" i="52"/>
  <c r="D4090" i="52"/>
  <c r="D4091" i="52"/>
  <c r="D4092" i="52"/>
  <c r="D4093" i="52"/>
  <c r="D4094" i="52"/>
  <c r="D4095" i="52"/>
  <c r="D4096" i="52"/>
  <c r="D4097" i="52"/>
  <c r="D4098" i="52"/>
  <c r="D4099" i="52"/>
  <c r="D4100" i="52"/>
  <c r="D4101" i="52"/>
  <c r="D4102" i="52"/>
  <c r="D4103" i="52"/>
  <c r="D4104" i="52"/>
  <c r="D4105" i="52"/>
  <c r="D4106" i="52"/>
  <c r="D4107" i="52"/>
  <c r="D4108" i="52"/>
  <c r="D4109" i="52"/>
  <c r="D4110" i="52"/>
  <c r="D4111" i="52"/>
  <c r="D4112" i="52"/>
  <c r="D4113" i="52"/>
  <c r="D4114" i="52"/>
  <c r="D4115" i="52"/>
  <c r="D4116" i="52"/>
  <c r="D4117" i="52"/>
  <c r="D4118" i="52"/>
  <c r="D4119" i="52"/>
  <c r="D4120" i="52"/>
  <c r="D4121" i="52"/>
  <c r="D4122" i="52"/>
  <c r="D4123" i="52"/>
  <c r="D4124" i="52"/>
  <c r="D4125" i="52"/>
  <c r="D4126" i="52"/>
  <c r="D4127" i="52"/>
  <c r="D4128" i="52"/>
  <c r="D4129" i="52"/>
  <c r="D4130" i="52"/>
  <c r="D4131" i="52"/>
  <c r="D4132" i="52"/>
  <c r="D4133" i="52"/>
  <c r="D4134" i="52"/>
  <c r="D4135" i="52"/>
  <c r="D4136" i="52"/>
  <c r="D4137" i="52"/>
  <c r="D4138" i="52"/>
  <c r="D4139" i="52"/>
  <c r="D4140" i="52"/>
  <c r="D4141" i="52"/>
  <c r="D4142" i="52"/>
  <c r="D4143" i="52"/>
  <c r="D4144" i="52"/>
  <c r="D4145" i="52"/>
  <c r="D4146" i="52"/>
  <c r="D4147" i="52"/>
  <c r="D4148" i="52"/>
  <c r="D4149" i="52"/>
  <c r="D4150" i="52"/>
  <c r="D4151" i="52"/>
  <c r="D4152" i="52"/>
  <c r="D4153" i="52"/>
  <c r="D4154" i="52"/>
  <c r="D4155" i="52"/>
  <c r="D4156" i="52"/>
  <c r="D4157" i="52"/>
  <c r="D4158" i="52"/>
  <c r="D4159" i="52"/>
  <c r="D4160" i="52"/>
  <c r="D4161" i="52"/>
  <c r="D4162" i="52"/>
  <c r="D4163" i="52"/>
  <c r="D4164" i="52"/>
  <c r="D4165" i="52"/>
  <c r="D4166" i="52"/>
  <c r="D4167" i="52"/>
  <c r="D4168" i="52"/>
  <c r="D4169" i="52"/>
  <c r="D4170" i="52"/>
  <c r="D4171" i="52"/>
  <c r="D4172" i="52"/>
  <c r="D4173" i="52"/>
  <c r="D4174" i="52"/>
  <c r="D4175" i="52"/>
  <c r="D4176" i="52"/>
  <c r="D4177" i="52"/>
  <c r="D4178" i="52"/>
  <c r="D4179" i="52"/>
  <c r="D4180" i="52"/>
  <c r="D4181" i="52"/>
  <c r="D4182" i="52"/>
  <c r="D4183" i="52"/>
  <c r="D4184" i="52"/>
  <c r="D4185" i="52"/>
  <c r="D4186" i="52"/>
  <c r="D4187" i="52"/>
  <c r="D4188" i="52"/>
  <c r="D4189" i="52"/>
  <c r="D4190" i="52"/>
  <c r="D4191" i="52"/>
  <c r="D4192" i="52"/>
  <c r="D4193" i="52"/>
  <c r="D4194" i="52"/>
  <c r="D4195" i="52"/>
  <c r="D4196" i="52"/>
  <c r="D4197" i="52"/>
  <c r="D4198" i="52"/>
  <c r="D4199" i="52"/>
  <c r="D4200" i="52"/>
  <c r="D4201" i="52"/>
  <c r="D4202" i="52"/>
  <c r="D4203" i="52"/>
  <c r="D4204" i="52"/>
  <c r="D4205" i="52"/>
  <c r="D4206" i="52"/>
  <c r="D4207" i="52"/>
  <c r="D4208" i="52"/>
  <c r="D4209" i="52"/>
  <c r="D4210" i="52"/>
  <c r="D4211" i="52"/>
  <c r="D4212" i="52"/>
  <c r="D4213" i="52"/>
  <c r="D4214" i="52"/>
  <c r="D4215" i="52"/>
  <c r="D4216" i="52"/>
  <c r="D4217" i="52"/>
  <c r="D4218" i="52"/>
  <c r="D4219" i="52"/>
  <c r="D4220" i="52"/>
  <c r="D4221" i="52"/>
  <c r="D4222" i="52"/>
  <c r="D4223" i="52"/>
  <c r="D4224" i="52"/>
  <c r="D4225" i="52"/>
  <c r="D4226" i="52"/>
  <c r="D4227" i="52"/>
  <c r="D4228" i="52"/>
  <c r="D4229" i="52"/>
  <c r="D4230" i="52"/>
  <c r="D4231" i="52"/>
  <c r="D4232" i="52"/>
  <c r="D4233" i="52"/>
  <c r="D4234" i="52"/>
  <c r="D4235" i="52"/>
  <c r="D4236" i="52"/>
  <c r="D4237" i="52"/>
  <c r="D4238" i="52"/>
  <c r="D4239" i="52"/>
  <c r="D4240" i="52"/>
  <c r="D4241" i="52"/>
  <c r="D4242" i="52"/>
  <c r="D4243" i="52"/>
  <c r="D4244" i="52"/>
  <c r="D4245" i="52"/>
  <c r="D4246" i="52"/>
  <c r="D4247" i="52"/>
  <c r="D4248" i="52"/>
  <c r="D4249" i="52"/>
  <c r="D4250" i="52"/>
  <c r="D4251" i="52"/>
  <c r="D4252" i="52"/>
  <c r="D4253" i="52"/>
  <c r="D4254" i="52"/>
  <c r="D4255" i="52"/>
  <c r="D4256" i="52"/>
  <c r="D4257" i="52"/>
  <c r="D4258" i="52"/>
  <c r="D4259" i="52"/>
  <c r="D4260" i="52"/>
  <c r="D4261" i="52"/>
  <c r="D4262" i="52"/>
  <c r="D4263" i="52"/>
  <c r="D4264" i="52"/>
  <c r="D4265" i="52"/>
  <c r="D4266" i="52"/>
  <c r="D4267" i="52"/>
  <c r="D4268" i="52"/>
  <c r="D4269" i="52"/>
  <c r="D4270" i="52"/>
  <c r="D4271" i="52"/>
  <c r="D4272" i="52"/>
  <c r="D4273" i="52"/>
  <c r="D4274" i="52"/>
  <c r="D4275" i="52"/>
  <c r="D4276" i="52"/>
  <c r="D4277" i="52"/>
  <c r="D4278" i="52"/>
  <c r="D4279" i="52"/>
  <c r="D4280" i="52"/>
  <c r="D4281" i="52"/>
  <c r="D4282" i="52"/>
  <c r="D4283" i="52"/>
  <c r="D4284" i="52"/>
  <c r="D4285" i="52"/>
  <c r="D4286" i="52"/>
  <c r="D4287" i="52"/>
  <c r="D4288" i="52"/>
  <c r="D4289" i="52"/>
  <c r="D4290" i="52"/>
  <c r="D4291" i="52"/>
  <c r="D4292" i="52"/>
  <c r="D4293" i="52"/>
  <c r="D4294" i="52"/>
  <c r="D4295" i="52"/>
  <c r="D4296" i="52"/>
  <c r="D4297" i="52"/>
  <c r="D4298" i="52"/>
  <c r="D4299" i="52"/>
  <c r="D4300" i="52"/>
  <c r="D4301" i="52"/>
  <c r="D4302" i="52"/>
  <c r="D4303" i="52"/>
  <c r="D4304" i="52"/>
  <c r="D4305" i="52"/>
  <c r="D4306" i="52"/>
  <c r="D4307" i="52"/>
  <c r="D4308" i="52"/>
  <c r="D4309" i="52"/>
  <c r="D4310" i="52"/>
  <c r="D4311" i="52"/>
  <c r="D4312" i="52"/>
  <c r="D4313" i="52"/>
  <c r="D4314" i="52"/>
  <c r="D4315" i="52"/>
  <c r="D4316" i="52"/>
  <c r="D4317" i="52"/>
  <c r="D4318" i="52"/>
  <c r="D4319" i="52"/>
  <c r="D4320" i="52"/>
  <c r="D4321" i="52"/>
  <c r="D4322" i="52"/>
  <c r="D4323" i="52"/>
  <c r="D4324" i="52"/>
  <c r="D4325" i="52"/>
  <c r="D4326" i="52"/>
  <c r="D4327" i="52"/>
  <c r="D4328" i="52"/>
  <c r="D4329" i="52"/>
  <c r="D4330" i="52"/>
  <c r="D4331" i="52"/>
  <c r="D4332" i="52"/>
  <c r="D4333" i="52"/>
  <c r="D4334" i="52"/>
  <c r="D4335" i="52"/>
  <c r="D4336" i="52"/>
  <c r="D4337" i="52"/>
  <c r="D4338" i="52"/>
  <c r="D4339" i="52"/>
  <c r="D4340" i="52"/>
  <c r="D4341" i="52"/>
  <c r="D4342" i="52"/>
  <c r="D4343" i="52"/>
  <c r="D4344" i="52"/>
  <c r="D4345" i="52"/>
  <c r="D4346" i="52"/>
  <c r="D4347" i="52"/>
  <c r="D4348" i="52"/>
  <c r="D4349" i="52"/>
  <c r="D4350" i="52"/>
  <c r="D4351" i="52"/>
  <c r="D4352" i="52"/>
  <c r="D4353" i="52"/>
  <c r="D4354" i="52"/>
  <c r="D4355" i="52"/>
  <c r="D4356" i="52"/>
  <c r="D4357" i="52"/>
  <c r="D4358" i="52"/>
  <c r="D4359" i="52"/>
  <c r="D4360" i="52"/>
  <c r="D4361" i="52"/>
  <c r="D4362" i="52"/>
  <c r="D4363" i="52"/>
  <c r="D4364" i="52"/>
  <c r="D4365" i="52"/>
  <c r="D4366" i="52"/>
  <c r="D4367" i="52"/>
  <c r="D4368" i="52"/>
  <c r="D4369" i="52"/>
  <c r="D4370" i="52"/>
  <c r="D4371" i="52"/>
  <c r="D4372" i="52"/>
  <c r="D4373" i="52"/>
  <c r="D4374" i="52"/>
  <c r="D4375" i="52"/>
  <c r="D4376" i="52"/>
  <c r="D4377" i="52"/>
  <c r="D4378" i="52"/>
  <c r="D4379" i="52"/>
  <c r="D4380" i="52"/>
  <c r="D4381" i="52"/>
  <c r="D4382" i="52"/>
  <c r="D4383" i="52"/>
  <c r="D4384" i="52"/>
  <c r="D4385" i="52"/>
  <c r="D4386" i="52"/>
  <c r="D4387" i="52"/>
  <c r="D4388" i="52"/>
  <c r="D4389" i="52"/>
  <c r="D4390" i="52"/>
  <c r="D4391" i="52"/>
  <c r="D4392" i="52"/>
  <c r="D4393" i="52"/>
  <c r="D4394" i="52"/>
  <c r="D4395" i="52"/>
  <c r="D4396" i="52"/>
  <c r="D4397" i="52"/>
  <c r="D4398" i="52"/>
  <c r="D4399" i="52"/>
  <c r="D4400" i="52"/>
  <c r="D4401" i="52"/>
  <c r="D4402" i="52"/>
  <c r="D4403" i="52"/>
  <c r="D4404" i="52"/>
  <c r="D4405" i="52"/>
  <c r="D4406" i="52"/>
  <c r="D4407" i="52"/>
  <c r="D4408" i="52"/>
  <c r="D4409" i="52"/>
  <c r="D4410" i="52"/>
  <c r="D4411" i="52"/>
  <c r="D4412" i="52"/>
  <c r="D4413" i="52"/>
  <c r="D4414" i="52"/>
  <c r="D4415" i="52"/>
  <c r="D4416" i="52"/>
  <c r="D4417" i="52"/>
  <c r="D4418" i="52"/>
  <c r="D4419" i="52"/>
  <c r="D4420" i="52"/>
  <c r="D4421" i="52"/>
  <c r="D4422" i="52"/>
  <c r="D4423" i="52"/>
  <c r="D4424" i="52"/>
  <c r="D4425" i="52"/>
  <c r="D4426" i="52"/>
  <c r="D4427" i="52"/>
  <c r="D4428" i="52"/>
  <c r="D4429" i="52"/>
  <c r="D4430" i="52"/>
  <c r="D4431" i="52"/>
  <c r="D4432" i="52"/>
  <c r="D4433" i="52"/>
  <c r="D4434" i="52"/>
  <c r="D4435" i="52"/>
  <c r="D4436" i="52"/>
  <c r="D4437" i="52"/>
  <c r="D4438" i="52"/>
  <c r="D4439" i="52"/>
  <c r="D4440" i="52"/>
  <c r="D4441" i="52"/>
  <c r="D4442" i="52"/>
  <c r="D4443" i="52"/>
  <c r="D4444" i="52"/>
  <c r="D4445" i="52"/>
  <c r="D4446" i="52"/>
  <c r="D4447" i="52"/>
  <c r="D4448" i="52"/>
  <c r="D4449" i="52"/>
  <c r="D4450" i="52"/>
  <c r="D4451" i="52"/>
  <c r="D4452" i="52"/>
  <c r="D4453" i="52"/>
  <c r="D4454" i="52"/>
  <c r="D4455" i="52"/>
  <c r="D4456" i="52"/>
  <c r="D4457" i="52"/>
  <c r="D4458" i="52"/>
  <c r="D4459" i="52"/>
  <c r="D4460" i="52"/>
  <c r="D4461" i="52"/>
  <c r="D4462" i="52"/>
  <c r="D4463" i="52"/>
  <c r="D4464" i="52"/>
  <c r="D4465" i="52"/>
  <c r="D4466" i="52"/>
  <c r="D4467" i="52"/>
  <c r="D4468" i="52"/>
  <c r="D4469" i="52"/>
  <c r="D4470" i="52"/>
  <c r="D4471" i="52"/>
  <c r="D4472" i="52"/>
  <c r="D4473" i="52"/>
  <c r="D4474" i="52"/>
  <c r="D4475" i="52"/>
  <c r="D4476" i="52"/>
  <c r="D4477" i="52"/>
  <c r="D4478" i="52"/>
  <c r="D4479" i="52"/>
  <c r="D4480" i="52"/>
  <c r="D4481" i="52"/>
  <c r="D4482" i="52"/>
  <c r="D4483" i="52"/>
  <c r="D4484" i="52"/>
  <c r="D4485" i="52"/>
  <c r="D4486" i="52"/>
  <c r="D4487" i="52"/>
  <c r="D4488" i="52"/>
  <c r="D4489" i="52"/>
  <c r="D4490" i="52"/>
  <c r="D4491" i="52"/>
  <c r="D4492" i="52"/>
  <c r="D4493" i="52"/>
  <c r="D4494" i="52"/>
  <c r="D4495" i="52"/>
  <c r="D4496" i="52"/>
  <c r="D4497" i="52"/>
  <c r="D4498" i="52"/>
  <c r="D4499" i="52"/>
  <c r="D4500" i="52"/>
  <c r="D4501" i="52"/>
  <c r="D4502" i="52"/>
  <c r="D4503" i="52"/>
  <c r="D4504" i="52"/>
  <c r="D4505" i="52"/>
  <c r="D4506" i="52"/>
  <c r="D4507" i="52"/>
  <c r="D4508" i="52"/>
  <c r="D4509" i="52"/>
  <c r="D4510" i="52"/>
  <c r="D4511" i="52"/>
  <c r="D4512" i="52"/>
  <c r="D4513" i="52"/>
  <c r="D4514" i="52"/>
  <c r="D4515" i="52"/>
  <c r="D4516" i="52"/>
  <c r="D4517" i="52"/>
  <c r="D4518" i="52"/>
  <c r="D4519" i="52"/>
  <c r="D4520" i="52"/>
  <c r="D4521" i="52"/>
  <c r="D4522" i="52"/>
  <c r="D4523" i="52"/>
  <c r="D4524" i="52"/>
  <c r="D4525" i="52"/>
  <c r="D4526" i="52"/>
  <c r="D4527" i="52"/>
  <c r="D4528" i="52"/>
  <c r="D4529" i="52"/>
  <c r="D4530" i="52"/>
  <c r="D4531" i="52"/>
  <c r="D4532" i="52"/>
  <c r="D4533" i="52"/>
  <c r="D4534" i="52"/>
  <c r="D4535" i="52"/>
  <c r="D4536" i="52"/>
  <c r="D4537" i="52"/>
  <c r="D4538" i="52"/>
  <c r="D4539" i="52"/>
  <c r="D4540" i="52"/>
  <c r="D4541" i="52"/>
  <c r="D4542" i="52"/>
  <c r="D4543" i="52"/>
  <c r="D4544" i="52"/>
  <c r="D4545" i="52"/>
  <c r="D4546" i="52"/>
  <c r="D4547" i="52"/>
  <c r="D4548" i="52"/>
  <c r="D4549" i="52"/>
  <c r="D4550" i="52"/>
  <c r="D4551" i="52"/>
  <c r="D4552" i="52"/>
  <c r="D4553" i="52"/>
  <c r="D4554" i="52"/>
  <c r="D4555" i="52"/>
  <c r="D4556" i="52"/>
  <c r="D4557" i="52"/>
  <c r="D4558" i="52"/>
  <c r="D4559" i="52"/>
  <c r="D4560" i="52"/>
  <c r="D4561" i="52"/>
  <c r="D4562" i="52"/>
  <c r="D4563" i="52"/>
  <c r="D4564" i="52"/>
  <c r="D4565" i="52"/>
  <c r="D4566" i="52"/>
  <c r="D4567" i="52"/>
  <c r="D4568" i="52"/>
  <c r="D4569" i="52"/>
  <c r="D4570" i="52"/>
  <c r="D4571" i="52"/>
  <c r="D4572" i="52"/>
  <c r="D4573" i="52"/>
  <c r="D4574" i="52"/>
  <c r="D4575" i="52"/>
  <c r="D4576" i="52"/>
  <c r="D4577" i="52"/>
  <c r="D4578" i="52"/>
  <c r="D4579" i="52"/>
  <c r="D4580" i="52"/>
  <c r="D4581" i="52"/>
  <c r="D4582" i="52"/>
  <c r="D4583" i="52"/>
  <c r="D4584" i="52"/>
  <c r="D4585" i="52"/>
  <c r="D4586" i="52"/>
  <c r="D4587" i="52"/>
  <c r="D4588" i="52"/>
  <c r="D4589" i="52"/>
  <c r="D4590" i="52"/>
  <c r="D4591" i="52"/>
  <c r="D4592" i="52"/>
  <c r="D4593" i="52"/>
  <c r="D4594" i="52"/>
  <c r="D4595" i="52"/>
  <c r="D4596" i="52"/>
  <c r="D4597" i="52"/>
  <c r="D4598" i="52"/>
  <c r="D4599" i="52"/>
  <c r="D4600" i="52"/>
  <c r="D4601" i="52"/>
  <c r="D4602" i="52"/>
  <c r="D4603" i="52"/>
  <c r="D4604" i="52"/>
  <c r="D4605" i="52"/>
  <c r="D4606" i="52"/>
  <c r="D4607" i="52"/>
  <c r="D4608" i="52"/>
  <c r="D4609" i="52"/>
  <c r="D4610" i="52"/>
  <c r="D4611" i="52"/>
  <c r="D4612" i="52"/>
  <c r="D4613" i="52"/>
  <c r="D4614" i="52"/>
  <c r="D4615" i="52"/>
  <c r="D4616" i="52"/>
  <c r="D4617" i="52"/>
  <c r="D4618" i="52"/>
  <c r="D4619" i="52"/>
  <c r="D4620" i="52"/>
  <c r="D4621" i="52"/>
  <c r="D4622" i="52"/>
  <c r="D4623" i="52"/>
  <c r="D4624" i="52"/>
  <c r="D4625" i="52"/>
  <c r="D4626" i="52"/>
  <c r="D4627" i="52"/>
  <c r="D4628" i="52"/>
  <c r="D4629" i="52"/>
  <c r="D4630" i="52"/>
  <c r="D4631" i="52"/>
  <c r="D4632" i="52"/>
  <c r="D4633" i="52"/>
  <c r="D4634" i="52"/>
  <c r="D4635" i="52"/>
  <c r="D4636" i="52"/>
  <c r="D4637" i="52"/>
  <c r="D4638" i="52"/>
  <c r="D4639" i="52"/>
  <c r="D4640" i="52"/>
  <c r="D4641" i="52"/>
  <c r="D4642" i="52"/>
  <c r="D4643" i="52"/>
  <c r="D4644" i="52"/>
  <c r="D4645" i="52"/>
  <c r="D4646" i="52"/>
  <c r="D4647" i="52"/>
  <c r="D4648" i="52"/>
  <c r="D4649" i="52"/>
  <c r="D4650" i="52"/>
  <c r="D4651" i="52"/>
  <c r="D4652" i="52"/>
  <c r="D4653" i="52"/>
  <c r="D4654" i="52"/>
  <c r="D4655" i="52"/>
  <c r="D4656" i="52"/>
  <c r="D4657" i="52"/>
  <c r="D4658" i="52"/>
  <c r="D4659" i="52"/>
  <c r="D4660" i="52"/>
  <c r="D4661" i="52"/>
  <c r="D4662" i="52"/>
  <c r="D4663" i="52"/>
  <c r="D4664" i="52"/>
  <c r="D4665" i="52"/>
  <c r="D4666" i="52"/>
  <c r="D4667" i="52"/>
  <c r="D4668" i="52"/>
  <c r="D4669" i="52"/>
  <c r="D4670" i="52"/>
  <c r="D4671" i="52"/>
  <c r="D4672" i="52"/>
  <c r="D4673" i="52"/>
  <c r="D4674" i="52"/>
  <c r="D4675" i="52"/>
  <c r="D4676" i="52"/>
  <c r="D4677" i="52"/>
  <c r="D4678" i="52"/>
  <c r="D4679" i="52"/>
  <c r="D4680" i="52"/>
  <c r="D4681" i="52"/>
  <c r="D4682" i="52"/>
  <c r="D4683" i="52"/>
  <c r="D4684" i="52"/>
  <c r="D4685" i="52"/>
  <c r="D4686" i="52"/>
  <c r="D4687" i="52"/>
  <c r="D4688" i="52"/>
  <c r="D4689" i="52"/>
  <c r="D4690" i="52"/>
  <c r="D4691" i="52"/>
  <c r="D4692" i="52"/>
  <c r="D4693" i="52"/>
  <c r="D4694" i="52"/>
  <c r="D4695" i="52"/>
  <c r="D4696" i="52"/>
  <c r="D4697" i="52"/>
  <c r="D4698" i="52"/>
  <c r="D4699" i="52"/>
  <c r="D4700" i="52"/>
  <c r="D4701" i="52"/>
  <c r="D4702" i="52"/>
  <c r="D4703" i="52"/>
  <c r="D4704" i="52"/>
  <c r="D4705" i="52"/>
  <c r="D4706" i="52"/>
  <c r="D4707" i="52"/>
  <c r="D4708" i="52"/>
  <c r="D4709" i="52"/>
  <c r="D4710" i="52"/>
  <c r="D4711" i="52"/>
  <c r="D4712" i="52"/>
  <c r="D4713" i="52"/>
  <c r="D4714" i="52"/>
  <c r="D4715" i="52"/>
  <c r="D4716" i="52"/>
  <c r="D4717" i="52"/>
  <c r="D4718" i="52"/>
  <c r="D4719" i="52"/>
  <c r="D4720" i="52"/>
  <c r="D4721" i="52"/>
  <c r="D4722" i="52"/>
  <c r="D4723" i="52"/>
  <c r="D4724" i="52"/>
  <c r="D4725" i="52"/>
  <c r="D4726" i="52"/>
  <c r="D4727" i="52"/>
  <c r="D4728" i="52"/>
  <c r="D4729" i="52"/>
  <c r="D4730" i="52"/>
  <c r="D4731" i="52"/>
  <c r="D4732" i="52"/>
  <c r="D4733" i="52"/>
  <c r="D4734" i="52"/>
  <c r="D4735" i="52"/>
  <c r="D4736" i="52"/>
  <c r="D4737" i="52"/>
  <c r="D4738" i="52"/>
  <c r="D4739" i="52"/>
  <c r="D4740" i="52"/>
  <c r="D4741" i="52"/>
  <c r="D4742" i="52"/>
  <c r="D4743" i="52"/>
  <c r="D4744" i="52"/>
  <c r="D4745" i="52"/>
  <c r="D4746" i="52"/>
  <c r="D4747" i="52"/>
  <c r="D4748" i="52"/>
  <c r="D4749" i="52"/>
  <c r="D4750" i="52"/>
  <c r="D4751" i="52"/>
  <c r="D4752" i="52"/>
  <c r="D4753" i="52"/>
  <c r="D4754" i="52"/>
  <c r="D4755" i="52"/>
  <c r="D4756" i="52"/>
  <c r="D4757" i="52"/>
  <c r="D4758" i="52"/>
  <c r="D4759" i="52"/>
  <c r="D4760" i="52"/>
  <c r="D4761" i="52"/>
  <c r="D4762" i="52"/>
  <c r="D4763" i="52"/>
  <c r="D4764" i="52"/>
  <c r="D4765" i="52"/>
  <c r="D4766" i="52"/>
  <c r="D4767" i="52"/>
  <c r="D4768" i="52"/>
  <c r="D4769" i="52"/>
  <c r="D4770" i="52"/>
  <c r="D4771" i="52"/>
  <c r="D4772" i="52"/>
  <c r="D4773" i="52"/>
  <c r="D4774" i="52"/>
  <c r="D4775" i="52"/>
  <c r="D4776" i="52"/>
  <c r="D4777" i="52"/>
  <c r="D4778" i="52"/>
  <c r="D4779" i="52"/>
  <c r="D4780" i="52"/>
  <c r="D4781" i="52"/>
  <c r="D4782" i="52"/>
  <c r="D4783" i="52"/>
  <c r="D4784" i="52"/>
  <c r="D4785" i="52"/>
  <c r="D4786" i="52"/>
  <c r="D4787" i="52"/>
  <c r="D4788" i="52"/>
  <c r="D4789" i="52"/>
  <c r="D4790" i="52"/>
  <c r="D4791" i="52"/>
  <c r="D4792" i="52"/>
  <c r="D4793" i="52"/>
  <c r="D4794" i="52"/>
  <c r="D4795" i="52"/>
  <c r="D4796" i="52"/>
  <c r="D4797" i="52"/>
  <c r="D4798" i="52"/>
  <c r="D4799" i="52"/>
  <c r="D4800" i="52"/>
  <c r="D4801" i="52"/>
  <c r="D4802" i="52"/>
  <c r="D4803" i="52"/>
  <c r="D4804" i="52"/>
  <c r="D4805" i="52"/>
  <c r="D4806" i="52"/>
  <c r="D4807" i="52"/>
  <c r="D4808" i="52"/>
  <c r="D4809" i="52"/>
  <c r="D4810" i="52"/>
  <c r="D4811" i="52"/>
  <c r="D4812" i="52"/>
  <c r="D4813" i="52"/>
  <c r="D4814" i="52"/>
  <c r="D4815" i="52"/>
  <c r="D4816" i="52"/>
  <c r="D4817" i="52"/>
  <c r="D4818" i="52"/>
  <c r="D4819" i="52"/>
  <c r="D4820" i="52"/>
  <c r="D4821" i="52"/>
  <c r="D4822" i="52"/>
  <c r="D4823" i="52"/>
  <c r="D4824" i="52"/>
  <c r="D4825" i="52"/>
  <c r="D4826" i="52"/>
  <c r="D4827" i="52"/>
  <c r="D4828" i="52"/>
  <c r="D4829" i="52"/>
  <c r="D4830" i="52"/>
  <c r="D4831" i="52"/>
  <c r="D4832" i="52"/>
  <c r="D4833" i="52"/>
  <c r="D4834" i="52"/>
  <c r="D4835" i="52"/>
  <c r="D4836" i="52"/>
  <c r="D4837" i="52"/>
  <c r="D4838" i="52"/>
  <c r="D4839" i="52"/>
  <c r="D4840" i="52"/>
  <c r="D4841" i="52"/>
  <c r="D4842" i="52"/>
  <c r="D4843" i="52"/>
  <c r="D4844" i="52"/>
  <c r="D4845" i="52"/>
  <c r="D4846" i="52"/>
  <c r="D4847" i="52"/>
  <c r="D4848" i="52"/>
  <c r="D4849" i="52"/>
  <c r="D4850" i="52"/>
  <c r="D4851" i="52"/>
  <c r="D4852" i="52"/>
  <c r="D4853" i="52"/>
  <c r="D4854" i="52"/>
  <c r="D4855" i="52"/>
  <c r="D4856" i="52"/>
  <c r="D4857" i="52"/>
  <c r="D4858" i="52"/>
  <c r="D4859" i="52"/>
  <c r="D4860" i="52"/>
  <c r="D4861" i="52"/>
  <c r="D4862" i="52"/>
  <c r="D4863" i="52"/>
  <c r="D4864" i="52"/>
  <c r="D4865" i="52"/>
  <c r="D4866" i="52"/>
  <c r="D4867" i="52"/>
  <c r="D4868" i="52"/>
  <c r="D4869" i="52"/>
  <c r="D4870" i="52"/>
  <c r="D4871" i="52"/>
  <c r="D4872" i="52"/>
  <c r="D4873" i="52"/>
  <c r="D4874" i="52"/>
  <c r="D4875" i="52"/>
  <c r="D4876" i="52"/>
  <c r="D4877" i="52"/>
  <c r="D4878" i="52"/>
  <c r="D4879" i="52"/>
  <c r="D4880" i="52"/>
  <c r="D4881" i="52"/>
  <c r="D4882" i="52"/>
  <c r="D4883" i="52"/>
  <c r="D4884" i="52"/>
  <c r="D4885" i="52"/>
  <c r="D4886" i="52"/>
  <c r="D4887" i="52"/>
  <c r="D4888" i="52"/>
  <c r="D4889" i="52"/>
  <c r="D4890" i="52"/>
  <c r="D4891" i="52"/>
  <c r="D4892" i="52"/>
  <c r="D4893" i="52"/>
  <c r="D4894" i="52"/>
  <c r="D4895" i="52"/>
  <c r="D4896" i="52"/>
  <c r="D4897" i="52"/>
  <c r="D4898" i="52"/>
  <c r="D4899" i="52"/>
  <c r="D4900" i="52"/>
  <c r="D4901" i="52"/>
  <c r="D4902" i="52"/>
  <c r="D4903" i="52"/>
  <c r="D4904" i="52"/>
  <c r="D4905" i="52"/>
  <c r="D4906" i="52"/>
  <c r="D4907" i="52"/>
  <c r="D4908" i="52"/>
  <c r="D4909" i="52"/>
  <c r="D4910" i="52"/>
  <c r="D4911" i="52"/>
  <c r="D4912" i="52"/>
  <c r="D4913" i="52"/>
  <c r="D4914" i="52"/>
  <c r="D4915" i="52"/>
  <c r="D4916" i="52"/>
  <c r="D4917" i="52"/>
  <c r="D4918" i="52"/>
  <c r="D4919" i="52"/>
  <c r="D4920" i="52"/>
  <c r="D4921" i="52"/>
  <c r="D4922" i="52"/>
  <c r="D4923" i="52"/>
  <c r="D4924" i="52"/>
  <c r="D4925" i="52"/>
  <c r="D4926" i="52"/>
  <c r="D4927" i="52"/>
  <c r="D4928" i="52"/>
  <c r="D4929" i="52"/>
  <c r="D4930" i="52"/>
  <c r="D4931" i="52"/>
  <c r="D4932" i="52"/>
  <c r="D4933" i="52"/>
  <c r="D4934" i="52"/>
  <c r="D4935" i="52"/>
  <c r="D4936" i="52"/>
  <c r="D4937" i="52"/>
  <c r="D4938" i="52"/>
  <c r="D4939" i="52"/>
  <c r="D4940" i="52"/>
  <c r="D4941" i="52"/>
  <c r="D4942" i="52"/>
  <c r="D4943" i="52"/>
  <c r="D4944" i="52"/>
  <c r="D4945" i="52"/>
  <c r="D4946" i="52"/>
  <c r="D4947" i="52"/>
  <c r="D4948" i="52"/>
  <c r="D4949" i="52"/>
  <c r="D4950" i="52"/>
  <c r="D4951" i="52"/>
  <c r="D4952" i="52"/>
  <c r="D4953" i="52"/>
  <c r="D4954" i="52"/>
  <c r="D4955" i="52"/>
  <c r="D4956" i="52"/>
  <c r="D4957" i="52"/>
  <c r="D4958" i="52"/>
  <c r="D4959" i="52"/>
  <c r="D4960" i="52"/>
  <c r="D4961" i="52"/>
  <c r="D4962" i="52"/>
  <c r="D4963" i="52"/>
  <c r="D4964" i="52"/>
  <c r="D4965" i="52"/>
  <c r="D4966" i="52"/>
  <c r="D4967" i="52"/>
  <c r="D4968" i="52"/>
  <c r="D4969" i="52"/>
  <c r="D4970" i="52"/>
  <c r="D4971" i="52"/>
  <c r="D4972" i="52"/>
  <c r="D4973" i="52"/>
  <c r="D4974" i="52"/>
  <c r="D4975" i="52"/>
  <c r="D4976" i="52"/>
  <c r="D4977" i="52"/>
  <c r="D4978" i="52"/>
  <c r="D4979" i="52"/>
  <c r="D4980" i="52"/>
  <c r="D4981" i="52"/>
  <c r="D4982" i="52"/>
  <c r="D4983" i="52"/>
  <c r="D4984" i="52"/>
  <c r="D4985" i="52"/>
  <c r="D4986" i="52"/>
  <c r="D4987" i="52"/>
  <c r="D4988" i="52"/>
  <c r="D4989" i="52"/>
  <c r="D4990" i="52"/>
  <c r="D4991" i="52"/>
  <c r="D4992" i="52"/>
  <c r="D4993" i="52"/>
  <c r="D4994" i="52"/>
  <c r="D4995" i="52"/>
  <c r="D4996" i="52"/>
  <c r="D4997" i="52"/>
  <c r="D4998" i="52"/>
  <c r="D4999" i="52"/>
  <c r="D5000" i="52"/>
  <c r="D5001" i="52"/>
  <c r="D5002" i="52"/>
  <c r="D5003" i="52"/>
  <c r="D5004" i="52"/>
  <c r="D5005" i="52"/>
  <c r="D5006" i="52"/>
  <c r="D5007" i="52"/>
  <c r="D5008" i="52"/>
  <c r="D5009" i="52"/>
  <c r="D5010" i="52"/>
  <c r="D5011" i="52"/>
  <c r="D5012" i="52"/>
  <c r="D5013" i="52"/>
  <c r="D5014" i="52"/>
  <c r="D5015" i="52"/>
  <c r="D5016" i="52"/>
  <c r="D5017" i="52"/>
  <c r="D5018" i="52"/>
  <c r="D5019" i="52"/>
  <c r="D5020" i="52"/>
  <c r="D5021" i="52"/>
  <c r="D5022" i="52"/>
  <c r="D5023" i="52"/>
  <c r="D5024" i="52"/>
  <c r="D5025" i="52"/>
  <c r="D5026" i="52"/>
  <c r="D5027" i="52"/>
  <c r="D5028" i="52"/>
  <c r="D5029" i="52"/>
  <c r="D5030" i="52"/>
  <c r="D5031" i="52"/>
  <c r="D5032" i="52"/>
  <c r="D5033" i="52"/>
  <c r="D5034" i="52"/>
  <c r="D5035" i="52"/>
  <c r="D5036" i="52"/>
  <c r="D5037" i="52"/>
  <c r="D5038" i="52"/>
  <c r="D5039" i="52"/>
  <c r="D5040" i="52"/>
  <c r="D5041" i="52"/>
  <c r="D5042" i="52"/>
  <c r="D5043" i="52"/>
  <c r="D5044" i="52"/>
  <c r="D5045" i="52"/>
  <c r="D5046" i="52"/>
  <c r="D5047" i="52"/>
  <c r="D5048" i="52"/>
  <c r="D5049" i="52"/>
  <c r="D5050" i="52"/>
  <c r="D5051" i="52"/>
  <c r="D5052" i="52"/>
  <c r="D5053" i="52"/>
  <c r="D5054" i="52"/>
  <c r="D5055" i="52"/>
  <c r="D5056" i="52"/>
  <c r="D5057" i="52"/>
  <c r="D5058" i="52"/>
  <c r="D5059" i="52"/>
  <c r="D5060" i="52"/>
  <c r="D5061" i="52"/>
  <c r="D5062" i="52"/>
  <c r="D5063" i="52"/>
  <c r="D5064" i="52"/>
  <c r="D5065" i="52"/>
  <c r="D5066" i="52"/>
  <c r="D5067" i="52"/>
  <c r="D5068" i="52"/>
  <c r="D5069" i="52"/>
  <c r="D5070" i="52"/>
  <c r="D5071" i="52"/>
  <c r="D5072" i="52"/>
  <c r="D5073" i="52"/>
  <c r="D5074" i="52"/>
  <c r="D5075" i="52"/>
  <c r="D5076" i="52"/>
  <c r="D5077" i="52"/>
  <c r="D5078" i="52"/>
  <c r="D5079" i="52"/>
  <c r="D5080" i="52"/>
  <c r="D5081" i="52"/>
  <c r="D5082" i="52"/>
  <c r="D5083" i="52"/>
  <c r="D5084" i="52"/>
  <c r="D5085" i="52"/>
  <c r="D5086" i="52"/>
  <c r="D5087" i="52"/>
  <c r="D5088" i="52"/>
  <c r="D5089" i="52"/>
  <c r="D5090" i="52"/>
  <c r="D5091" i="52"/>
  <c r="D5092" i="52"/>
  <c r="D5093" i="52"/>
  <c r="D5094" i="52"/>
  <c r="D5095" i="52"/>
  <c r="D5096" i="52"/>
  <c r="D5097" i="52"/>
  <c r="D5098" i="52"/>
  <c r="D5099" i="52"/>
  <c r="D5100" i="52"/>
  <c r="D5101" i="52"/>
  <c r="D5102" i="52"/>
  <c r="D5103" i="52"/>
  <c r="D5104" i="52"/>
  <c r="D5105" i="52"/>
  <c r="D5106" i="52"/>
  <c r="D5107" i="52"/>
  <c r="D5108" i="52"/>
  <c r="D5109" i="52"/>
  <c r="D5110" i="52"/>
  <c r="D5111" i="52"/>
  <c r="D5112" i="52"/>
  <c r="D5113" i="52"/>
  <c r="D5114" i="52"/>
  <c r="D5115" i="52"/>
  <c r="D5116" i="52"/>
  <c r="D5117" i="52"/>
  <c r="D5118" i="52"/>
  <c r="D5119" i="52"/>
  <c r="D5120" i="52"/>
  <c r="D5121" i="52"/>
  <c r="D5122" i="52"/>
  <c r="D5123" i="52"/>
  <c r="D5124" i="52"/>
  <c r="D5125" i="52"/>
  <c r="D5126" i="52"/>
  <c r="D5127" i="52"/>
  <c r="D5128" i="52"/>
  <c r="D5129" i="52"/>
  <c r="D5130" i="52"/>
  <c r="D5131" i="52"/>
  <c r="D5132" i="52"/>
  <c r="D5133" i="52"/>
  <c r="D5134" i="52"/>
  <c r="D5135" i="52"/>
  <c r="D5136" i="52"/>
  <c r="D5137" i="52"/>
  <c r="D5138" i="52"/>
  <c r="D5139" i="52"/>
  <c r="D5140" i="52"/>
  <c r="D5141" i="52"/>
  <c r="D5142" i="52"/>
  <c r="D5143" i="52"/>
  <c r="D5144" i="52"/>
  <c r="D5145" i="52"/>
  <c r="D5146" i="52"/>
  <c r="D5147" i="52"/>
  <c r="D5148" i="52"/>
  <c r="D5149" i="52"/>
  <c r="D5150" i="52"/>
  <c r="D5151" i="52"/>
  <c r="D5152" i="52"/>
  <c r="D5153" i="52"/>
  <c r="D5154" i="52"/>
  <c r="D5155" i="52"/>
  <c r="D5156" i="52"/>
  <c r="D5157" i="52"/>
  <c r="D5158" i="52"/>
  <c r="D5159" i="52"/>
  <c r="D5160" i="52"/>
  <c r="D5161" i="52"/>
  <c r="D5162" i="52"/>
  <c r="D5163" i="52"/>
  <c r="D5164" i="52"/>
  <c r="D5165" i="52"/>
  <c r="D5166" i="52"/>
  <c r="D5167" i="52"/>
  <c r="D5168" i="52"/>
  <c r="D5169" i="52"/>
  <c r="D5170" i="52"/>
  <c r="D5171" i="52"/>
  <c r="D5172" i="52"/>
  <c r="D5173" i="52"/>
  <c r="D5174" i="52"/>
  <c r="D5175" i="52"/>
  <c r="D5176" i="52"/>
  <c r="D5177" i="52"/>
  <c r="D5178" i="52"/>
  <c r="D5179" i="52"/>
  <c r="D5180" i="52"/>
  <c r="D5181" i="52"/>
  <c r="D5182" i="52"/>
  <c r="D5183" i="52"/>
  <c r="D5184" i="52"/>
  <c r="D5185" i="52"/>
  <c r="D5186" i="52"/>
  <c r="D5187" i="52"/>
  <c r="D5188" i="52"/>
  <c r="D5189" i="52"/>
  <c r="D5190" i="52"/>
  <c r="D5191" i="52"/>
  <c r="D5192" i="52"/>
  <c r="D5193" i="52"/>
  <c r="D5194" i="52"/>
  <c r="D5195" i="52"/>
  <c r="D5196" i="52"/>
  <c r="D5197" i="52"/>
  <c r="D5198" i="52"/>
  <c r="D5199" i="52"/>
  <c r="D5200" i="52"/>
  <c r="D5201" i="52"/>
  <c r="D5202" i="52"/>
  <c r="D5203" i="52"/>
  <c r="D5204" i="52"/>
  <c r="D5205" i="52"/>
  <c r="D5206" i="52"/>
  <c r="D5207" i="52"/>
  <c r="D5208" i="52"/>
  <c r="D5209" i="52"/>
  <c r="D5210" i="52"/>
  <c r="D5211" i="52"/>
  <c r="D5212" i="52"/>
  <c r="D5213" i="52"/>
  <c r="D5214" i="52"/>
  <c r="D5215" i="52"/>
  <c r="D5216" i="52"/>
  <c r="D5217" i="52"/>
  <c r="D5218" i="52"/>
  <c r="D5219" i="52"/>
  <c r="D5220" i="52"/>
  <c r="D5221" i="52"/>
  <c r="D5222" i="52"/>
  <c r="D5223" i="52"/>
  <c r="D5224" i="52"/>
  <c r="D5225" i="52"/>
  <c r="D5226" i="52"/>
  <c r="D5227" i="52"/>
  <c r="D5228" i="52"/>
  <c r="D5229" i="52"/>
  <c r="D5230" i="52"/>
  <c r="D5231" i="52"/>
  <c r="D5232" i="52"/>
  <c r="D5233" i="52"/>
  <c r="D5234" i="52"/>
  <c r="D5235" i="52"/>
  <c r="D5236" i="52"/>
  <c r="D5237" i="52"/>
  <c r="D5238" i="52"/>
  <c r="D5239" i="52"/>
  <c r="D5240" i="52"/>
  <c r="D5241" i="52"/>
  <c r="D5242" i="52"/>
  <c r="D5243" i="52"/>
  <c r="D5244" i="52"/>
  <c r="D5245" i="52"/>
  <c r="D5246" i="52"/>
  <c r="D5247" i="52"/>
  <c r="D5248" i="52"/>
  <c r="D5249" i="52"/>
  <c r="D5250" i="52"/>
  <c r="D5251" i="52"/>
  <c r="D5252" i="52"/>
  <c r="D5253" i="52"/>
  <c r="D5254" i="52"/>
  <c r="D5255" i="52"/>
  <c r="D5256" i="52"/>
  <c r="D5257" i="52"/>
  <c r="D5258" i="52"/>
  <c r="D5259" i="52"/>
  <c r="D5260" i="52"/>
  <c r="D5261" i="52"/>
  <c r="D5262" i="52"/>
  <c r="D5263" i="52"/>
  <c r="D5264" i="52"/>
  <c r="D5265" i="52"/>
  <c r="D5266" i="52"/>
  <c r="D5267" i="52"/>
  <c r="D5268" i="52"/>
  <c r="D5269" i="52"/>
  <c r="D5270" i="52"/>
  <c r="D5271" i="52"/>
  <c r="D5272" i="52"/>
  <c r="D5273" i="52"/>
  <c r="D5274" i="52"/>
  <c r="D5275" i="52"/>
  <c r="D5276" i="52"/>
  <c r="D5277" i="52"/>
  <c r="D5278" i="52"/>
  <c r="D5279" i="52"/>
  <c r="D5280" i="52"/>
  <c r="D5281" i="52"/>
  <c r="D5282" i="52"/>
  <c r="D5283" i="52"/>
  <c r="D5284" i="52"/>
  <c r="D5285" i="52"/>
  <c r="D5286" i="52"/>
  <c r="D5287" i="52"/>
  <c r="D5288" i="52"/>
  <c r="D5289" i="52"/>
  <c r="D5290" i="52"/>
  <c r="D5291" i="52"/>
  <c r="D5292" i="52"/>
  <c r="D5293" i="52"/>
  <c r="D5294" i="52"/>
  <c r="D5295" i="52"/>
  <c r="D5296" i="52"/>
  <c r="D5297" i="52"/>
  <c r="D5298" i="52"/>
  <c r="D5299" i="52"/>
  <c r="D5300" i="52"/>
  <c r="D5301" i="52"/>
  <c r="D5302" i="52"/>
  <c r="D5303" i="52"/>
  <c r="D5304" i="52"/>
  <c r="D5305" i="52"/>
  <c r="D5306" i="52"/>
  <c r="D5307" i="52"/>
  <c r="D5308" i="52"/>
  <c r="D5309" i="52"/>
  <c r="D5310" i="52"/>
  <c r="D5311" i="52"/>
  <c r="D5312" i="52"/>
  <c r="D5313" i="52"/>
  <c r="D5314" i="52"/>
  <c r="D5315" i="52"/>
  <c r="D5316" i="52"/>
  <c r="D5317" i="52"/>
  <c r="D5318" i="52"/>
  <c r="D5319" i="52"/>
  <c r="D5320" i="52"/>
  <c r="D5321" i="52"/>
  <c r="D5322" i="52"/>
  <c r="D5323" i="52"/>
  <c r="D5324" i="52"/>
  <c r="D5325" i="52"/>
  <c r="D5326" i="52"/>
  <c r="D5327" i="52"/>
  <c r="D5328" i="52"/>
  <c r="D5329" i="52"/>
  <c r="D5330" i="52"/>
  <c r="D5331" i="52"/>
  <c r="D5332" i="52"/>
  <c r="D5333" i="52"/>
  <c r="D5334" i="52"/>
  <c r="D5335" i="52"/>
  <c r="D5336" i="52"/>
  <c r="D5337" i="52"/>
  <c r="D5338" i="52"/>
  <c r="D5339" i="52"/>
  <c r="D5340" i="52"/>
  <c r="D5341" i="52"/>
  <c r="D5342" i="52"/>
  <c r="D5343" i="52"/>
  <c r="D5344" i="52"/>
  <c r="D5345" i="52"/>
  <c r="D5346" i="52"/>
  <c r="D5347" i="52"/>
  <c r="D5348" i="52"/>
  <c r="D5349" i="52"/>
  <c r="D5350" i="52"/>
  <c r="D5351" i="52"/>
  <c r="D5352" i="52"/>
  <c r="D5353" i="52"/>
  <c r="D5354" i="52"/>
  <c r="D5355" i="52"/>
  <c r="D5356" i="52"/>
  <c r="D5357" i="52"/>
  <c r="D5358" i="52"/>
  <c r="D5359" i="52"/>
  <c r="D5360" i="52"/>
  <c r="D5361" i="52"/>
  <c r="D5362" i="52"/>
  <c r="D5363" i="52"/>
  <c r="D5364" i="52"/>
  <c r="D5365" i="52"/>
  <c r="D5366" i="52"/>
  <c r="D5367" i="52"/>
  <c r="D5368" i="52"/>
  <c r="D5369" i="52"/>
  <c r="D5370" i="52"/>
  <c r="D5371" i="52"/>
  <c r="D5372" i="52"/>
  <c r="D5373" i="52"/>
  <c r="D5374" i="52"/>
  <c r="D5375" i="52"/>
  <c r="D5376" i="52"/>
  <c r="D5377" i="52"/>
  <c r="D5378" i="52"/>
  <c r="D5379" i="52"/>
  <c r="D5380" i="52"/>
  <c r="D5381" i="52"/>
  <c r="D5382" i="52"/>
  <c r="D5383" i="52"/>
  <c r="D5384" i="52"/>
  <c r="D5385" i="52"/>
  <c r="D5386" i="52"/>
  <c r="D5387" i="52"/>
  <c r="D5388" i="52"/>
  <c r="D5389" i="52"/>
  <c r="D5390" i="52"/>
  <c r="D5391" i="52"/>
  <c r="D5392" i="52"/>
  <c r="D5393" i="52"/>
  <c r="D5394" i="52"/>
  <c r="D5395" i="52"/>
  <c r="D5396" i="52"/>
  <c r="D5397" i="52"/>
  <c r="D5398" i="52"/>
  <c r="D5399" i="52"/>
  <c r="D5400" i="52"/>
  <c r="D5401" i="52"/>
  <c r="D5402" i="52"/>
  <c r="D5403" i="52"/>
  <c r="D5404" i="52"/>
  <c r="D5405" i="52"/>
  <c r="D5406" i="52"/>
  <c r="D5407" i="52"/>
  <c r="D5408" i="52"/>
  <c r="D5409" i="52"/>
  <c r="D5410" i="52"/>
  <c r="D5411" i="52"/>
  <c r="D5412" i="52"/>
  <c r="D5413" i="52"/>
  <c r="D5414" i="52"/>
  <c r="D5415" i="52"/>
  <c r="D5416" i="52"/>
  <c r="D5417" i="52"/>
  <c r="D5418" i="52"/>
  <c r="D5419" i="52"/>
  <c r="D5420" i="52"/>
  <c r="D5421" i="52"/>
  <c r="D5422" i="52"/>
  <c r="D5423" i="52"/>
  <c r="D5424" i="52"/>
  <c r="D5425" i="52"/>
  <c r="D5426" i="52"/>
  <c r="D5427" i="52"/>
  <c r="D5428" i="52"/>
  <c r="D5429" i="52"/>
  <c r="D5430" i="52"/>
  <c r="D5431" i="52"/>
  <c r="D5432" i="52"/>
  <c r="D5433" i="52"/>
  <c r="D5434" i="52"/>
  <c r="D5435" i="52"/>
  <c r="D5436" i="52"/>
  <c r="D5437" i="52"/>
  <c r="D5438" i="52"/>
  <c r="D5439" i="52"/>
  <c r="D5440" i="52"/>
  <c r="D5441" i="52"/>
  <c r="D5442" i="52"/>
  <c r="D5443" i="52"/>
  <c r="D5444" i="52"/>
  <c r="D5445" i="52"/>
  <c r="D5446" i="52"/>
  <c r="D5447" i="52"/>
  <c r="D5448" i="52"/>
  <c r="D5449" i="52"/>
  <c r="D5450" i="52"/>
  <c r="D5451" i="52"/>
  <c r="D5452" i="52"/>
  <c r="D5453" i="52"/>
  <c r="D5454" i="52"/>
  <c r="D5455" i="52"/>
  <c r="D5456" i="52"/>
  <c r="D5457" i="52"/>
  <c r="D5458" i="52"/>
  <c r="D5459" i="52"/>
  <c r="D5460" i="52"/>
  <c r="D5461" i="52"/>
  <c r="D5462" i="52"/>
  <c r="D5463" i="52"/>
  <c r="D5464" i="52"/>
  <c r="D5465" i="52"/>
  <c r="D5466" i="52"/>
  <c r="D5467" i="52"/>
  <c r="D5468" i="52"/>
  <c r="D5469" i="52"/>
  <c r="D5470" i="52"/>
  <c r="D5471" i="52"/>
  <c r="D5472" i="52"/>
  <c r="D5473" i="52"/>
  <c r="D5474" i="52"/>
  <c r="D5475" i="52"/>
  <c r="D5476" i="52"/>
  <c r="D5477" i="52"/>
  <c r="D5478" i="52"/>
  <c r="D5479" i="52"/>
  <c r="D5480" i="52"/>
  <c r="D5481" i="52"/>
  <c r="D5482" i="52"/>
  <c r="D5483" i="52"/>
  <c r="D5484" i="52"/>
  <c r="D5485" i="52"/>
  <c r="D5486" i="52"/>
  <c r="D5487" i="52"/>
  <c r="D5488" i="52"/>
  <c r="D5489" i="52"/>
  <c r="D5490" i="52"/>
  <c r="D5491" i="52"/>
  <c r="D5492" i="52"/>
  <c r="D5493" i="52"/>
  <c r="D5494" i="52"/>
  <c r="D5495" i="52"/>
  <c r="D5496" i="52"/>
  <c r="D5497" i="52"/>
  <c r="D5498" i="52"/>
  <c r="D5499" i="52"/>
  <c r="D5500" i="52"/>
  <c r="D5501" i="52"/>
  <c r="D5502" i="52"/>
  <c r="D5503" i="52"/>
  <c r="D5504" i="52"/>
  <c r="D5505" i="52"/>
  <c r="D5506" i="52"/>
  <c r="D5507" i="52"/>
  <c r="D5508" i="52"/>
  <c r="D5509" i="52"/>
  <c r="D5510" i="52"/>
  <c r="D5511" i="52"/>
  <c r="D5512" i="52"/>
  <c r="D5513" i="52"/>
  <c r="D5514" i="52"/>
  <c r="D5515" i="52"/>
  <c r="D5516" i="52"/>
  <c r="D5517" i="52"/>
  <c r="D5518" i="52"/>
  <c r="D5519" i="52"/>
  <c r="D5520" i="52"/>
  <c r="D5521" i="52"/>
  <c r="D5522" i="52"/>
  <c r="D5523" i="52"/>
  <c r="D5524" i="52"/>
  <c r="D5525" i="52"/>
  <c r="D5526" i="52"/>
  <c r="D5527" i="52"/>
  <c r="D5528" i="52"/>
  <c r="D5529" i="52"/>
  <c r="D5530" i="52"/>
  <c r="D5531" i="52"/>
  <c r="D5532" i="52"/>
  <c r="D5533" i="52"/>
  <c r="D5534" i="52"/>
  <c r="D5535" i="52"/>
  <c r="D5536" i="52"/>
  <c r="D5537" i="52"/>
  <c r="D5538" i="52"/>
  <c r="D5539" i="52"/>
  <c r="D5540" i="52"/>
  <c r="D5541" i="52"/>
  <c r="D5542" i="52"/>
  <c r="D5543" i="52"/>
  <c r="D5544" i="52"/>
  <c r="D5545" i="52"/>
  <c r="D5546" i="52"/>
  <c r="D5547" i="52"/>
  <c r="D5548" i="52"/>
  <c r="D5549" i="52"/>
  <c r="D5550" i="52"/>
  <c r="D5551" i="52"/>
  <c r="D5552" i="52"/>
  <c r="D5553" i="52"/>
  <c r="D5554" i="52"/>
  <c r="D5555" i="52"/>
  <c r="D5556" i="52"/>
  <c r="D5557" i="52"/>
  <c r="D5558" i="52"/>
  <c r="D5559" i="52"/>
  <c r="D5560" i="52"/>
  <c r="D5561" i="52"/>
  <c r="D5562" i="52"/>
  <c r="D5563" i="52"/>
  <c r="D5564" i="52"/>
  <c r="D5565" i="52"/>
  <c r="D5566" i="52"/>
  <c r="D5567" i="52"/>
  <c r="D5568" i="52"/>
  <c r="D5569" i="52"/>
  <c r="D5570" i="52"/>
  <c r="D5571" i="52"/>
  <c r="D5572" i="52"/>
  <c r="D5573" i="52"/>
  <c r="D5574" i="52"/>
  <c r="D5575" i="52"/>
  <c r="D5576" i="52"/>
  <c r="D5577" i="52"/>
  <c r="D5578" i="52"/>
  <c r="D5579" i="52"/>
  <c r="D5580" i="52"/>
  <c r="D5581" i="52"/>
  <c r="D5582" i="52"/>
  <c r="D5583" i="52"/>
  <c r="D5584" i="52"/>
  <c r="D5585" i="52"/>
  <c r="D5586" i="52"/>
  <c r="D5587" i="52"/>
  <c r="D5588" i="52"/>
  <c r="D5589" i="52"/>
  <c r="D5590" i="52"/>
  <c r="D5591" i="52"/>
  <c r="D5592" i="52"/>
  <c r="D5593" i="52"/>
  <c r="D5594" i="52"/>
  <c r="D5595" i="52"/>
  <c r="D5596" i="52"/>
  <c r="D5597" i="52"/>
  <c r="D5598" i="52"/>
  <c r="D5599" i="52"/>
  <c r="D5600" i="52"/>
  <c r="D5601" i="52"/>
  <c r="D5602" i="52"/>
  <c r="D5603" i="52"/>
  <c r="D5604" i="52"/>
  <c r="D5605" i="52"/>
  <c r="D5606" i="52"/>
  <c r="D5607" i="52"/>
  <c r="D5608" i="52"/>
  <c r="D5609" i="52"/>
  <c r="D5610" i="52"/>
  <c r="D5611" i="52"/>
  <c r="D5612" i="52"/>
  <c r="D5613" i="52"/>
  <c r="D5614" i="52"/>
  <c r="D5615" i="52"/>
  <c r="D5616" i="52"/>
  <c r="D5617" i="52"/>
  <c r="D5618" i="52"/>
  <c r="D5619" i="52"/>
  <c r="D5620" i="52"/>
  <c r="D5621" i="52"/>
  <c r="D5622" i="52"/>
  <c r="D5623" i="52"/>
  <c r="D5624" i="52"/>
  <c r="D5625" i="52"/>
  <c r="D5626" i="52"/>
  <c r="D5627" i="52"/>
  <c r="D5628" i="52"/>
  <c r="D5629" i="52"/>
  <c r="D5630" i="52"/>
  <c r="D5631" i="52"/>
  <c r="D5632" i="52"/>
  <c r="D5633" i="52"/>
  <c r="D5634" i="52"/>
  <c r="D5635" i="52"/>
  <c r="D5636" i="52"/>
  <c r="D5637" i="52"/>
  <c r="D5638" i="52"/>
  <c r="D5639" i="52"/>
  <c r="D5640" i="52"/>
  <c r="D5641" i="52"/>
  <c r="D5642" i="52"/>
  <c r="D5643" i="52"/>
  <c r="D5644" i="52"/>
  <c r="D5645" i="52"/>
  <c r="D5646" i="52"/>
  <c r="D5647" i="52"/>
  <c r="D5648" i="52"/>
  <c r="D5649" i="52"/>
  <c r="D5650" i="52"/>
  <c r="D5651" i="52"/>
  <c r="D5652" i="52"/>
  <c r="D5653" i="52"/>
  <c r="D5654" i="52"/>
  <c r="D5655" i="52"/>
  <c r="D5656" i="52"/>
  <c r="D5657" i="52"/>
  <c r="D5658" i="52"/>
  <c r="D5659" i="52"/>
  <c r="D5660" i="52"/>
  <c r="D5661" i="52"/>
  <c r="D5662" i="52"/>
  <c r="D5663" i="52"/>
  <c r="D5664" i="52"/>
  <c r="D5665" i="52"/>
  <c r="D5666" i="52"/>
  <c r="D5667" i="52"/>
  <c r="D5668" i="52"/>
  <c r="D5669" i="52"/>
  <c r="D5670" i="52"/>
  <c r="D5671" i="52"/>
  <c r="D5672" i="52"/>
  <c r="D5673" i="52"/>
  <c r="D5674" i="52"/>
  <c r="D5675" i="52"/>
  <c r="D5676" i="52"/>
  <c r="D5677" i="52"/>
  <c r="D5678" i="52"/>
  <c r="D5679" i="52"/>
  <c r="D5680" i="52"/>
  <c r="D5681" i="52"/>
  <c r="D5682" i="52"/>
  <c r="D5683" i="52"/>
  <c r="D5684" i="52"/>
  <c r="D5685" i="52"/>
  <c r="D5686" i="52"/>
  <c r="D5687" i="52"/>
  <c r="D5688" i="52"/>
  <c r="D5689" i="52"/>
  <c r="D5690" i="52"/>
  <c r="D5691" i="52"/>
  <c r="D5692" i="52"/>
  <c r="D5693" i="52"/>
  <c r="D5694" i="52"/>
  <c r="D5695" i="52"/>
  <c r="D5696" i="52"/>
  <c r="D5697" i="52"/>
  <c r="D5698" i="52"/>
  <c r="D5699" i="52"/>
  <c r="D5700" i="52"/>
  <c r="D5701" i="52"/>
  <c r="D5702" i="52"/>
  <c r="D5703" i="52"/>
  <c r="D5704" i="52"/>
  <c r="D5705" i="52"/>
  <c r="D5706" i="52"/>
  <c r="D5707" i="52"/>
  <c r="D5708" i="52"/>
  <c r="D5709" i="52"/>
  <c r="D5710" i="52"/>
  <c r="D5711" i="52"/>
  <c r="D5712" i="52"/>
  <c r="D5713" i="52"/>
  <c r="D5714" i="52"/>
  <c r="D5715" i="52"/>
  <c r="D5716" i="52"/>
  <c r="D5717" i="52"/>
  <c r="D5718" i="52"/>
  <c r="D5719" i="52"/>
  <c r="D5720" i="52"/>
  <c r="D5721" i="52"/>
  <c r="D5722" i="52"/>
  <c r="D5723" i="52"/>
  <c r="D5724" i="52"/>
  <c r="D5725" i="52"/>
  <c r="D5726" i="52"/>
  <c r="D5727" i="52"/>
  <c r="D5728" i="52"/>
  <c r="D5729" i="52"/>
  <c r="D5730" i="52"/>
  <c r="D5731" i="52"/>
  <c r="D5732" i="52"/>
  <c r="D5733" i="52"/>
  <c r="D5734" i="52"/>
  <c r="D5735" i="52"/>
  <c r="D5736" i="52"/>
  <c r="D5737" i="52"/>
  <c r="D5738" i="52"/>
  <c r="D5739" i="52"/>
  <c r="D5740" i="52"/>
  <c r="D5741" i="52"/>
  <c r="D5742" i="52"/>
  <c r="D5743" i="52"/>
  <c r="D5744" i="52"/>
  <c r="D5745" i="52"/>
  <c r="D5746" i="52"/>
  <c r="D5747" i="52"/>
  <c r="D5748" i="52"/>
  <c r="D5749" i="52"/>
  <c r="D5750" i="52"/>
  <c r="D5751" i="52"/>
  <c r="D5752" i="52"/>
  <c r="D5753" i="52"/>
  <c r="D5754" i="52"/>
  <c r="D5755" i="52"/>
  <c r="D5756" i="52"/>
  <c r="D5757" i="52"/>
  <c r="D5758" i="52"/>
  <c r="D5759" i="52"/>
  <c r="D5760" i="52"/>
  <c r="D5761" i="52"/>
  <c r="D5762" i="52"/>
  <c r="D5763" i="52"/>
  <c r="D5764" i="52"/>
  <c r="D5765" i="52"/>
  <c r="D5766" i="52"/>
  <c r="D5767" i="52"/>
  <c r="D5768" i="52"/>
  <c r="D5769" i="52"/>
  <c r="D5770" i="52"/>
  <c r="D5771" i="52"/>
  <c r="D5772" i="52"/>
  <c r="D5773" i="52"/>
  <c r="D5774" i="52"/>
  <c r="D5775" i="52"/>
  <c r="D5776" i="52"/>
  <c r="D5777" i="52"/>
  <c r="D5778" i="52"/>
  <c r="D5779" i="52"/>
  <c r="D5780" i="52"/>
  <c r="D5781" i="52"/>
  <c r="D5782" i="52"/>
  <c r="D5783" i="52"/>
  <c r="D5784" i="52"/>
  <c r="D5785" i="52"/>
  <c r="D5786" i="52"/>
  <c r="D5787" i="52"/>
  <c r="D5788" i="52"/>
  <c r="D5789" i="52"/>
  <c r="D5790" i="52"/>
  <c r="D5791" i="52"/>
  <c r="D5792" i="52"/>
  <c r="D5793" i="52"/>
  <c r="D5794" i="52"/>
  <c r="D5795" i="52"/>
  <c r="D5796" i="52"/>
  <c r="D5797" i="52"/>
  <c r="D5798" i="52"/>
  <c r="D5799" i="52"/>
  <c r="D5800" i="52"/>
  <c r="D5801" i="52"/>
  <c r="D5802" i="52"/>
  <c r="D5803" i="52"/>
  <c r="D5804" i="52"/>
  <c r="D5805" i="52"/>
  <c r="D5806" i="52"/>
  <c r="D5807" i="52"/>
  <c r="D5808" i="52"/>
  <c r="D5809" i="52"/>
  <c r="D5810" i="52"/>
  <c r="D5811" i="52"/>
  <c r="D5812" i="52"/>
  <c r="D5813" i="52"/>
  <c r="D5814" i="52"/>
  <c r="D5815" i="52"/>
  <c r="D5816" i="52"/>
  <c r="D5817" i="52"/>
  <c r="D5818" i="52"/>
  <c r="D5819" i="52"/>
  <c r="D5820" i="52"/>
  <c r="D5821" i="52"/>
  <c r="D5822" i="52"/>
  <c r="D5823" i="52"/>
  <c r="D5824" i="52"/>
  <c r="D5825" i="52"/>
  <c r="D5826" i="52"/>
  <c r="D5827" i="52"/>
  <c r="D5828" i="52"/>
  <c r="D5829" i="52"/>
  <c r="D5830" i="52"/>
  <c r="D5831" i="52"/>
  <c r="D5832" i="52"/>
  <c r="D5833" i="52"/>
  <c r="D5834" i="52"/>
  <c r="D5835" i="52"/>
  <c r="D5836" i="52"/>
  <c r="D5837" i="52"/>
  <c r="D5838" i="52"/>
  <c r="D5839" i="52"/>
  <c r="D5840" i="52"/>
  <c r="D5841" i="52"/>
  <c r="D5842" i="52"/>
  <c r="D5843" i="52"/>
  <c r="D5844" i="52"/>
  <c r="D5845" i="52"/>
  <c r="D5846" i="52"/>
  <c r="D5847" i="52"/>
  <c r="D5848" i="52"/>
  <c r="D5849" i="52"/>
  <c r="D5850" i="52"/>
  <c r="D5851" i="52"/>
  <c r="D5852" i="52"/>
  <c r="D5853" i="52"/>
  <c r="D5854" i="52"/>
  <c r="D5855" i="52"/>
  <c r="D5856" i="52"/>
  <c r="D5857" i="52"/>
  <c r="D5858" i="52"/>
  <c r="D5859" i="52"/>
  <c r="D5860" i="52"/>
  <c r="D5861" i="52"/>
  <c r="D5862" i="52"/>
  <c r="D5863" i="52"/>
  <c r="D5864" i="52"/>
  <c r="D5865" i="52"/>
  <c r="D5866" i="52"/>
  <c r="D5867" i="52"/>
  <c r="D5868" i="52"/>
  <c r="D5869" i="52"/>
  <c r="D5870" i="52"/>
  <c r="D5871" i="52"/>
  <c r="D5872" i="52"/>
  <c r="D5873" i="52"/>
  <c r="D5874" i="52"/>
  <c r="D5875" i="52"/>
  <c r="D5876" i="52"/>
  <c r="D5877" i="52"/>
  <c r="D5878" i="52"/>
  <c r="D5879" i="52"/>
  <c r="D5880" i="52"/>
  <c r="D5881" i="52"/>
  <c r="D5882" i="52"/>
  <c r="D5883" i="52"/>
  <c r="D5884" i="52"/>
  <c r="D5885" i="52"/>
  <c r="D5886" i="52"/>
  <c r="D5887" i="52"/>
  <c r="D5888" i="52"/>
  <c r="D5889" i="52"/>
  <c r="D5890" i="52"/>
  <c r="D5891" i="52"/>
  <c r="D5892" i="52"/>
  <c r="D5893" i="52"/>
  <c r="D5894" i="52"/>
  <c r="D5895" i="52"/>
  <c r="D5896" i="52"/>
  <c r="D5897" i="52"/>
  <c r="D5898" i="52"/>
  <c r="D5899" i="52"/>
  <c r="D5900" i="52"/>
  <c r="D5901" i="52"/>
  <c r="D5902" i="52"/>
  <c r="D5903" i="52"/>
  <c r="D5904" i="52"/>
  <c r="D5905" i="52"/>
  <c r="D5906" i="52"/>
  <c r="D5907" i="52"/>
  <c r="D5908" i="52"/>
  <c r="D5909" i="52"/>
  <c r="D5910" i="52"/>
  <c r="D5911" i="52"/>
  <c r="D5912" i="52"/>
  <c r="D5913" i="52"/>
  <c r="D5914" i="52"/>
  <c r="D5915" i="52"/>
  <c r="D5916" i="52"/>
  <c r="D5917" i="52"/>
  <c r="D5918" i="52"/>
  <c r="D5919" i="52"/>
  <c r="D5920" i="52"/>
  <c r="D5921" i="52"/>
  <c r="D5922" i="52"/>
  <c r="D5923" i="52"/>
  <c r="D5924" i="52"/>
  <c r="D5925" i="52"/>
  <c r="D5926" i="52"/>
  <c r="D5927" i="52"/>
  <c r="D5928" i="52"/>
  <c r="D5929" i="52"/>
  <c r="D5930" i="52"/>
  <c r="D5931" i="52"/>
  <c r="D5932" i="52"/>
  <c r="D5933" i="52"/>
  <c r="D5934" i="52"/>
  <c r="D5935" i="52"/>
  <c r="D5936" i="52"/>
  <c r="D5937" i="52"/>
  <c r="D5938" i="52"/>
  <c r="D5939" i="52"/>
  <c r="D5940" i="52"/>
  <c r="D5941" i="52"/>
  <c r="D5942" i="52"/>
  <c r="D5943" i="52"/>
  <c r="D5944" i="52"/>
  <c r="D5945" i="52"/>
  <c r="D5946" i="52"/>
  <c r="D5947" i="52"/>
  <c r="D5948" i="52"/>
  <c r="D5949" i="52"/>
  <c r="D5950" i="52"/>
  <c r="D5951" i="52"/>
  <c r="D5952" i="52"/>
  <c r="D5953" i="52"/>
  <c r="D5954" i="52"/>
  <c r="D5955" i="52"/>
  <c r="D5956" i="52"/>
  <c r="D5957" i="52"/>
  <c r="D5958" i="52"/>
  <c r="D5959" i="52"/>
  <c r="D5960" i="52"/>
  <c r="D5961" i="52"/>
  <c r="D5962" i="52"/>
  <c r="D5963" i="52"/>
  <c r="D5964" i="52"/>
  <c r="D5965" i="52"/>
  <c r="D5966" i="52"/>
  <c r="D5967" i="52"/>
  <c r="D5968" i="52"/>
  <c r="D5969" i="52"/>
  <c r="D5970" i="52"/>
  <c r="D5971" i="52"/>
  <c r="D5972" i="52"/>
  <c r="D5973" i="52"/>
  <c r="D5974" i="52"/>
  <c r="D5975" i="52"/>
  <c r="D5976" i="52"/>
  <c r="D5977" i="52"/>
  <c r="D5978" i="52"/>
  <c r="D5979" i="52"/>
  <c r="D5980" i="52"/>
  <c r="D5981" i="52"/>
  <c r="D5982" i="52"/>
  <c r="D5983" i="52"/>
  <c r="D5984" i="52"/>
  <c r="D5985" i="52"/>
  <c r="D5986" i="52"/>
  <c r="D5987" i="52"/>
  <c r="D5988" i="52"/>
  <c r="D5989" i="52"/>
  <c r="D5990" i="52"/>
  <c r="D5991" i="52"/>
  <c r="D5992" i="52"/>
  <c r="D5993" i="52"/>
  <c r="D5994" i="52"/>
  <c r="D5995" i="52"/>
  <c r="D5996" i="52"/>
  <c r="D5997" i="52"/>
  <c r="D5998" i="52"/>
  <c r="D5999" i="52"/>
  <c r="D6000" i="52"/>
  <c r="D6001" i="52"/>
  <c r="D6002" i="52"/>
  <c r="D6003" i="52"/>
  <c r="D6004" i="52"/>
  <c r="D6005" i="52"/>
  <c r="D6006" i="52"/>
  <c r="D6007" i="52"/>
  <c r="D6008" i="52"/>
  <c r="D6009" i="52"/>
  <c r="D6010" i="52"/>
  <c r="D6011" i="52"/>
  <c r="D6012" i="52"/>
  <c r="D6013" i="52"/>
  <c r="D6014" i="52"/>
  <c r="D6015" i="52"/>
  <c r="D6016" i="52"/>
  <c r="D6017" i="52"/>
  <c r="D6018" i="52"/>
  <c r="D6019" i="52"/>
  <c r="D6020" i="52"/>
  <c r="D6021" i="52"/>
  <c r="D6022" i="52"/>
  <c r="D6023" i="52"/>
  <c r="D6024" i="52"/>
  <c r="D6025" i="52"/>
  <c r="D6026" i="52"/>
  <c r="D6027" i="52"/>
  <c r="D6028" i="52"/>
  <c r="D6029" i="52"/>
  <c r="D6030" i="52"/>
  <c r="D6031" i="52"/>
  <c r="D6032" i="52"/>
  <c r="D6033" i="52"/>
  <c r="D6034" i="52"/>
  <c r="D6035" i="52"/>
  <c r="D6036" i="52"/>
  <c r="D6037" i="52"/>
  <c r="D6038" i="52"/>
  <c r="D6039" i="52"/>
  <c r="D6040" i="52"/>
  <c r="D6041" i="52"/>
  <c r="D6042" i="52"/>
  <c r="D6043" i="52"/>
  <c r="D6044" i="52"/>
  <c r="D6045" i="52"/>
  <c r="D6046" i="52"/>
  <c r="D6047" i="52"/>
  <c r="D6048" i="52"/>
  <c r="D6049" i="52"/>
  <c r="D6050" i="52"/>
  <c r="D6051" i="52"/>
  <c r="D6052" i="52"/>
  <c r="D6053" i="52"/>
  <c r="D6054" i="52"/>
  <c r="D6055" i="52"/>
  <c r="D6056" i="52"/>
  <c r="D6057" i="52"/>
  <c r="D6058" i="52"/>
  <c r="D6059" i="52"/>
  <c r="D6060" i="52"/>
  <c r="D6061" i="52"/>
  <c r="D6062" i="52"/>
  <c r="D6063" i="52"/>
  <c r="D6064" i="52"/>
  <c r="D6065" i="52"/>
  <c r="D6066" i="52"/>
  <c r="D6067" i="52"/>
  <c r="D6068" i="52"/>
  <c r="D6069" i="52"/>
  <c r="D6070" i="52"/>
  <c r="D6071" i="52"/>
  <c r="D6072" i="52"/>
  <c r="D6073" i="52"/>
  <c r="D6074" i="52"/>
  <c r="D6075" i="52"/>
  <c r="D6076" i="52"/>
  <c r="D6077" i="52"/>
  <c r="D6078" i="52"/>
  <c r="D6079" i="52"/>
  <c r="D6080" i="52"/>
  <c r="D6081" i="52"/>
  <c r="D6082" i="52"/>
  <c r="D6083" i="52"/>
  <c r="D6084" i="52"/>
  <c r="D6085" i="52"/>
  <c r="D6086" i="52"/>
  <c r="D6087" i="52"/>
  <c r="D6088" i="52"/>
  <c r="D6089" i="52"/>
  <c r="D6090" i="52"/>
  <c r="D6091" i="52"/>
  <c r="D6092" i="52"/>
  <c r="D6093" i="52"/>
  <c r="D6094" i="52"/>
  <c r="D6095" i="52"/>
  <c r="D6096" i="52"/>
  <c r="D6097" i="52"/>
  <c r="D6098" i="52"/>
  <c r="D6099" i="52"/>
  <c r="D6100" i="52"/>
  <c r="D6101" i="52"/>
  <c r="D6102" i="52"/>
  <c r="D6103" i="52"/>
  <c r="D6104" i="52"/>
  <c r="D6105" i="52"/>
  <c r="D6106" i="52"/>
  <c r="D6107" i="52"/>
  <c r="D6108" i="52"/>
  <c r="D6109" i="52"/>
  <c r="D6110" i="52"/>
  <c r="D6111" i="52"/>
  <c r="D6112" i="52"/>
  <c r="D6113" i="52"/>
  <c r="D6114" i="52"/>
  <c r="D6115" i="52"/>
  <c r="D6116" i="52"/>
  <c r="D6117" i="52"/>
  <c r="D6118" i="52"/>
  <c r="D6119" i="52"/>
  <c r="D6120" i="52"/>
  <c r="D6121" i="52"/>
  <c r="D6122" i="52"/>
  <c r="D6123" i="52"/>
  <c r="D6124" i="52"/>
  <c r="D6125" i="52"/>
  <c r="D6126" i="52"/>
  <c r="D6127" i="52"/>
  <c r="D6128" i="52"/>
  <c r="D6129" i="52"/>
  <c r="D6130" i="52"/>
  <c r="D6131" i="52"/>
  <c r="D6132" i="52"/>
  <c r="D6133" i="52"/>
  <c r="D6134" i="52"/>
  <c r="D6135" i="52"/>
  <c r="D6136" i="52"/>
  <c r="D6137" i="52"/>
  <c r="D6138" i="52"/>
  <c r="D6139" i="52"/>
  <c r="D6140" i="52"/>
  <c r="D6141" i="52"/>
  <c r="D6142" i="52"/>
  <c r="D6143" i="52"/>
  <c r="D6144" i="52"/>
  <c r="D6145" i="52"/>
  <c r="D6146" i="52"/>
  <c r="D6147" i="52"/>
  <c r="D6148" i="52"/>
  <c r="D6149" i="52"/>
  <c r="D6150" i="52"/>
  <c r="D6151" i="52"/>
  <c r="D6152" i="52"/>
  <c r="D6153" i="52"/>
  <c r="D6154" i="52"/>
  <c r="D6155" i="52"/>
  <c r="D6156" i="52"/>
  <c r="D6157" i="52"/>
  <c r="D6158" i="52"/>
  <c r="D6159" i="52"/>
  <c r="D6160" i="52"/>
  <c r="D6161" i="52"/>
  <c r="D6162" i="52"/>
  <c r="D6163" i="52"/>
  <c r="D6164" i="52"/>
  <c r="D6165" i="52"/>
  <c r="D6166" i="52"/>
  <c r="D6167" i="52"/>
  <c r="D6168" i="52"/>
  <c r="D6169" i="52"/>
  <c r="D6170" i="52"/>
  <c r="D6171" i="52"/>
  <c r="D6172" i="52"/>
  <c r="D6173" i="52"/>
  <c r="D6174" i="52"/>
  <c r="D6175" i="52"/>
  <c r="D6176" i="52"/>
  <c r="D6177" i="52"/>
  <c r="D6178" i="52"/>
  <c r="D6179" i="52"/>
  <c r="D6180" i="52"/>
  <c r="D6181" i="52"/>
  <c r="D6182" i="52"/>
  <c r="D6183" i="52"/>
  <c r="D6184" i="52"/>
  <c r="D6185" i="52"/>
  <c r="D6186" i="52"/>
  <c r="D6187" i="52"/>
  <c r="D6188" i="52"/>
  <c r="D6189" i="52"/>
  <c r="D6190" i="52"/>
  <c r="D6191" i="52"/>
  <c r="D6192" i="52"/>
  <c r="D6193" i="52"/>
  <c r="D6194" i="52"/>
  <c r="D6195" i="52"/>
  <c r="D6196" i="52"/>
  <c r="D6197" i="52"/>
  <c r="D6198" i="52"/>
  <c r="D6199" i="52"/>
  <c r="D6200" i="52"/>
  <c r="D6201" i="52"/>
  <c r="D6202" i="52"/>
  <c r="D6203" i="52"/>
  <c r="D6204" i="52"/>
  <c r="D6205" i="52"/>
  <c r="D6206" i="52"/>
  <c r="D6207" i="52"/>
  <c r="D6208" i="52"/>
  <c r="D6209" i="52"/>
  <c r="D6210" i="52"/>
  <c r="D6211" i="52"/>
  <c r="D6212" i="52"/>
  <c r="D6213" i="52"/>
  <c r="D6214" i="52"/>
  <c r="D6215" i="52"/>
  <c r="D6216" i="52"/>
  <c r="D6217" i="52"/>
  <c r="D6218" i="52"/>
  <c r="D6219" i="52"/>
  <c r="D6220" i="52"/>
  <c r="D6221" i="52"/>
  <c r="D6222" i="52"/>
  <c r="D6223" i="52"/>
  <c r="D6224" i="52"/>
  <c r="D6225" i="52"/>
  <c r="D6226" i="52"/>
  <c r="D6227" i="52"/>
  <c r="D6228" i="52"/>
  <c r="D6229" i="52"/>
  <c r="D6230" i="52"/>
  <c r="D6231" i="52"/>
  <c r="D6232" i="52"/>
  <c r="D6233" i="52"/>
  <c r="D6234" i="52"/>
  <c r="D6235" i="52"/>
  <c r="D6236" i="52"/>
  <c r="D6237" i="52"/>
  <c r="D6238" i="52"/>
  <c r="D6239" i="52"/>
  <c r="D6240" i="52"/>
  <c r="D6241" i="52"/>
  <c r="D6242" i="52"/>
  <c r="D6243" i="52"/>
  <c r="D6244" i="52"/>
  <c r="D6245" i="52"/>
  <c r="D6246" i="52"/>
  <c r="D6247" i="52"/>
  <c r="D6248" i="52"/>
  <c r="D6249" i="52"/>
  <c r="D6250" i="52"/>
  <c r="D6251" i="52"/>
  <c r="D6252" i="52"/>
  <c r="D6253" i="52"/>
  <c r="D6254" i="52"/>
  <c r="D6255" i="52"/>
  <c r="D6256" i="52"/>
  <c r="D6257" i="52"/>
  <c r="D6258" i="52"/>
  <c r="D6259" i="52"/>
  <c r="D6260" i="52"/>
  <c r="D6261" i="52"/>
  <c r="D6262" i="52"/>
  <c r="D6263" i="52"/>
  <c r="D6264" i="52"/>
  <c r="D6265" i="52"/>
  <c r="D6266" i="52"/>
  <c r="D6267" i="52"/>
  <c r="D6268" i="52"/>
  <c r="D6269" i="52"/>
  <c r="D6270" i="52"/>
  <c r="D6271" i="52"/>
  <c r="D6272" i="52"/>
  <c r="D6273" i="52"/>
  <c r="D6274" i="52"/>
  <c r="D6275" i="52"/>
  <c r="D6276" i="52"/>
  <c r="D6277" i="52"/>
  <c r="D6278" i="52"/>
  <c r="D6279" i="52"/>
  <c r="D6280" i="52"/>
  <c r="D6281" i="52"/>
  <c r="D6282" i="52"/>
  <c r="D6283" i="52"/>
  <c r="D6284" i="52"/>
  <c r="D6285" i="52"/>
  <c r="D6286" i="52"/>
  <c r="D6287" i="52"/>
  <c r="D6288" i="52"/>
  <c r="D6289" i="52"/>
  <c r="D6290" i="52"/>
  <c r="D6291" i="52"/>
  <c r="D6292" i="52"/>
  <c r="D6293" i="52"/>
  <c r="D6294" i="52"/>
  <c r="D6295" i="52"/>
  <c r="D6296" i="52"/>
  <c r="D6297" i="52"/>
  <c r="D6298" i="52"/>
  <c r="D6299" i="52"/>
  <c r="D6300" i="52"/>
  <c r="D6301" i="52"/>
  <c r="D6302" i="52"/>
  <c r="D6303" i="52"/>
  <c r="D6304" i="52"/>
  <c r="D6305" i="52"/>
  <c r="D6306" i="52"/>
  <c r="D6307" i="52"/>
  <c r="D6308" i="52"/>
  <c r="D6309" i="52"/>
  <c r="D6310" i="52"/>
  <c r="D6311" i="52"/>
  <c r="D6312" i="52"/>
  <c r="D6313" i="52"/>
  <c r="D6314" i="52"/>
  <c r="D6315" i="52"/>
  <c r="D6316" i="52"/>
  <c r="D6317" i="52"/>
  <c r="D6318" i="52"/>
  <c r="D6319" i="52"/>
  <c r="D6320" i="52"/>
  <c r="D6321" i="52"/>
  <c r="D6322" i="52"/>
  <c r="D6323" i="52"/>
  <c r="D6324" i="52"/>
  <c r="D6325" i="52"/>
  <c r="D6326" i="52"/>
  <c r="D6327" i="52"/>
  <c r="D6328" i="52"/>
  <c r="D6329" i="52"/>
  <c r="D6330" i="52"/>
  <c r="D6331" i="52"/>
  <c r="D6332" i="52"/>
  <c r="D6333" i="52"/>
  <c r="D6334" i="52"/>
  <c r="D6335" i="52"/>
  <c r="D6336" i="52"/>
  <c r="D6337" i="52"/>
  <c r="D6338" i="52"/>
  <c r="D6339" i="52"/>
  <c r="D6340" i="52"/>
  <c r="D6341" i="52"/>
  <c r="D6342" i="52"/>
  <c r="D6343" i="52"/>
  <c r="D6344" i="52"/>
  <c r="D6345" i="52"/>
  <c r="D6346" i="52"/>
  <c r="D6347" i="52"/>
  <c r="D6348" i="52"/>
  <c r="D6349" i="52"/>
  <c r="D6350" i="52"/>
  <c r="D6351" i="52"/>
  <c r="D6352" i="52"/>
  <c r="D6353" i="52"/>
  <c r="D6354" i="52"/>
  <c r="D6355" i="52"/>
  <c r="D6356" i="52"/>
  <c r="D6357" i="52"/>
  <c r="D6358" i="52"/>
  <c r="D6359" i="52"/>
  <c r="D6360" i="52"/>
  <c r="D6361" i="52"/>
  <c r="D6362" i="52"/>
  <c r="D6363" i="52"/>
  <c r="D6364" i="52"/>
  <c r="D6365" i="52"/>
  <c r="D6366" i="52"/>
  <c r="D6367" i="52"/>
  <c r="D6368" i="52"/>
  <c r="D6369" i="52"/>
  <c r="D6370" i="52"/>
  <c r="D6371" i="52"/>
  <c r="D6372" i="52"/>
  <c r="D6373" i="52"/>
  <c r="D6374" i="52"/>
  <c r="D6375" i="52"/>
  <c r="D6376" i="52"/>
  <c r="D6377" i="52"/>
  <c r="D6378" i="52"/>
  <c r="D6379" i="52"/>
  <c r="D6380" i="52"/>
  <c r="D6381" i="52"/>
  <c r="D6382" i="52"/>
  <c r="D6383" i="52"/>
  <c r="D6384" i="52"/>
  <c r="D6385" i="52"/>
  <c r="D6386" i="52"/>
  <c r="D6387" i="52"/>
  <c r="D6388" i="52"/>
  <c r="D6389" i="52"/>
  <c r="D6390" i="52"/>
  <c r="D6391" i="52"/>
  <c r="D6392" i="52"/>
  <c r="D6393" i="52"/>
  <c r="D6394" i="52"/>
  <c r="D6395" i="52"/>
  <c r="D6396" i="52"/>
  <c r="D6397" i="52"/>
  <c r="D6398" i="52"/>
  <c r="D6399" i="52"/>
  <c r="D6400" i="52"/>
  <c r="D6401" i="52"/>
  <c r="D6402" i="52"/>
  <c r="D6403" i="52"/>
  <c r="D6404" i="52"/>
  <c r="D6405" i="52"/>
  <c r="D6406" i="52"/>
  <c r="D6407" i="52"/>
  <c r="D6408" i="52"/>
  <c r="D6409" i="52"/>
  <c r="D6410" i="52"/>
  <c r="D6411" i="52"/>
  <c r="D6412" i="52"/>
  <c r="D6413" i="52"/>
  <c r="D6414" i="52"/>
  <c r="D6415" i="52"/>
  <c r="D6416" i="52"/>
  <c r="D6417" i="52"/>
  <c r="D6418" i="52"/>
  <c r="D6419" i="52"/>
  <c r="D6420" i="52"/>
  <c r="D6421" i="52"/>
  <c r="D6422" i="52"/>
  <c r="D6423" i="52"/>
  <c r="D6424" i="52"/>
  <c r="D6425" i="52"/>
  <c r="D6426" i="52"/>
  <c r="D6427" i="52"/>
  <c r="D6428" i="52"/>
  <c r="D6429" i="52"/>
  <c r="D6430" i="52"/>
  <c r="D6431" i="52"/>
  <c r="D6432" i="52"/>
  <c r="D6433" i="52"/>
  <c r="D6434" i="52"/>
  <c r="D6435" i="52"/>
  <c r="D6436" i="52"/>
  <c r="D6437" i="52"/>
  <c r="D6438" i="52"/>
  <c r="D6439" i="52"/>
  <c r="D6440" i="52"/>
  <c r="D6441" i="52"/>
  <c r="D6442" i="52"/>
  <c r="D6443" i="52"/>
  <c r="D6444" i="52"/>
  <c r="D6445" i="52"/>
  <c r="D6446" i="52"/>
  <c r="D6447" i="52"/>
  <c r="D6448" i="52"/>
  <c r="D6449" i="52"/>
  <c r="D6450" i="52"/>
  <c r="D6451" i="52"/>
  <c r="D6452" i="52"/>
  <c r="D6453" i="52"/>
  <c r="D6454" i="52"/>
  <c r="D6455" i="52"/>
  <c r="D6456" i="52"/>
  <c r="D6457" i="52"/>
  <c r="D6458" i="52"/>
  <c r="D6459" i="52"/>
  <c r="D6460" i="52"/>
  <c r="D6461" i="52"/>
  <c r="D6462" i="52"/>
  <c r="D6463" i="52"/>
  <c r="D6464" i="52"/>
  <c r="D6465" i="52"/>
  <c r="D6466" i="52"/>
  <c r="D6467" i="52"/>
  <c r="D6468" i="52"/>
  <c r="D6469" i="52"/>
  <c r="D6470" i="52"/>
  <c r="D6471" i="52"/>
  <c r="D6472" i="52"/>
  <c r="D6473" i="52"/>
  <c r="D6474" i="52"/>
  <c r="D6475" i="52"/>
  <c r="D6476" i="52"/>
  <c r="D6477" i="52"/>
  <c r="D6478" i="52"/>
  <c r="D6479" i="52"/>
  <c r="D6480" i="52"/>
  <c r="D6481" i="52"/>
  <c r="D6482" i="52"/>
  <c r="D6483" i="52"/>
  <c r="D6484" i="52"/>
  <c r="D6485" i="52"/>
  <c r="D6486" i="52"/>
  <c r="D6487" i="52"/>
  <c r="D6488" i="52"/>
  <c r="D6489" i="52"/>
  <c r="D6490" i="52"/>
  <c r="D6491" i="52"/>
  <c r="D6492" i="52"/>
  <c r="D6493" i="52"/>
  <c r="D6494" i="52"/>
  <c r="D6495" i="52"/>
  <c r="D6496" i="52"/>
  <c r="D6497" i="52"/>
  <c r="D6498" i="52"/>
  <c r="D6499" i="52"/>
  <c r="D6500" i="52"/>
  <c r="D6501" i="52"/>
  <c r="D6502" i="52"/>
  <c r="D6503" i="52"/>
  <c r="D6504" i="52"/>
  <c r="D6505" i="52"/>
  <c r="D6506" i="52"/>
  <c r="D6507" i="52"/>
  <c r="D6508" i="52"/>
  <c r="D6509" i="52"/>
  <c r="D6510" i="52"/>
  <c r="D6511" i="52"/>
  <c r="D6512" i="52"/>
  <c r="D6513" i="52"/>
  <c r="D6514" i="52"/>
  <c r="D6515" i="52"/>
  <c r="D6516" i="52"/>
  <c r="D6517" i="52"/>
  <c r="D6518" i="52"/>
  <c r="D6519" i="52"/>
  <c r="D6520" i="52"/>
  <c r="D6521" i="52"/>
  <c r="D6522" i="52"/>
  <c r="D6523" i="52"/>
  <c r="D6524" i="52"/>
  <c r="D6525" i="52"/>
  <c r="D6526" i="52"/>
  <c r="D6527" i="52"/>
  <c r="D6528" i="52"/>
  <c r="D6529" i="52"/>
  <c r="D6530" i="52"/>
  <c r="D6531" i="52"/>
  <c r="D6532" i="52"/>
  <c r="D6533" i="52"/>
  <c r="D6534" i="52"/>
  <c r="D6535" i="52"/>
  <c r="D6536" i="52"/>
  <c r="D6537" i="52"/>
  <c r="D6538" i="52"/>
  <c r="D6539" i="52"/>
  <c r="D6540" i="52"/>
  <c r="D6541" i="52"/>
  <c r="D6542" i="52"/>
  <c r="D6543" i="52"/>
  <c r="D6544" i="52"/>
  <c r="D6545" i="52"/>
  <c r="D6546" i="52"/>
  <c r="D6547" i="52"/>
  <c r="D6548" i="52"/>
  <c r="D6549" i="52"/>
  <c r="D6550" i="52"/>
  <c r="D6551" i="52"/>
  <c r="D6552" i="52"/>
  <c r="D6553" i="52"/>
  <c r="D6554" i="52"/>
  <c r="D6555" i="52"/>
  <c r="D6556" i="52"/>
  <c r="D6557" i="52"/>
  <c r="D6558" i="52"/>
  <c r="D6559" i="52"/>
  <c r="D6560" i="52"/>
  <c r="D6561" i="52"/>
  <c r="D6562" i="52"/>
  <c r="D6563" i="52"/>
  <c r="D6564" i="52"/>
  <c r="D6565" i="52"/>
  <c r="D6566" i="52"/>
  <c r="D6567" i="52"/>
  <c r="D6568" i="52"/>
  <c r="D6569" i="52"/>
  <c r="D6570" i="52"/>
  <c r="D6571" i="52"/>
  <c r="D6572" i="52"/>
  <c r="D6573" i="52"/>
  <c r="D6574" i="52"/>
  <c r="D6575" i="52"/>
  <c r="D6576" i="52"/>
  <c r="D6577" i="52"/>
  <c r="D6578" i="52"/>
  <c r="D6579" i="52"/>
  <c r="D6580" i="52"/>
  <c r="D6581" i="52"/>
  <c r="D6582" i="52"/>
  <c r="D6583" i="52"/>
  <c r="D6584" i="52"/>
  <c r="D6585" i="52"/>
  <c r="D6586" i="52"/>
  <c r="D6587" i="52"/>
  <c r="D6588" i="52"/>
  <c r="D6589" i="52"/>
  <c r="D6590" i="52"/>
  <c r="D6591" i="52"/>
  <c r="D6592" i="52"/>
  <c r="D6593" i="52"/>
  <c r="D6594" i="52"/>
  <c r="D6595" i="52"/>
  <c r="D6596" i="52"/>
  <c r="D6597" i="52"/>
  <c r="D6598" i="52"/>
  <c r="D6599" i="52"/>
  <c r="D6600" i="52"/>
  <c r="D6601" i="52"/>
  <c r="D6602" i="52"/>
  <c r="D6603" i="52"/>
  <c r="D6604" i="52"/>
  <c r="D6605" i="52"/>
  <c r="D6606" i="52"/>
  <c r="D6607" i="52"/>
  <c r="D6608" i="52"/>
  <c r="D6609" i="52"/>
  <c r="D6610" i="52"/>
  <c r="D6611" i="52"/>
  <c r="D6612" i="52"/>
  <c r="D6613" i="52"/>
  <c r="D6614" i="52"/>
  <c r="D6615" i="52"/>
  <c r="D6616" i="52"/>
  <c r="D6617" i="52"/>
  <c r="D6618" i="52"/>
  <c r="D6619" i="52"/>
  <c r="D6620" i="52"/>
  <c r="D6621" i="52"/>
  <c r="D6622" i="52"/>
  <c r="D6623" i="52"/>
  <c r="D6624" i="52"/>
  <c r="D6625" i="52"/>
  <c r="D6626" i="52"/>
  <c r="D6627" i="52"/>
  <c r="D6628" i="52"/>
  <c r="D6629" i="52"/>
  <c r="D6630" i="52"/>
  <c r="D6631" i="52"/>
  <c r="D6632" i="52"/>
  <c r="D6633" i="52"/>
  <c r="D6634" i="52"/>
  <c r="D6635" i="52"/>
  <c r="D6636" i="52"/>
  <c r="D6637" i="52"/>
  <c r="D6638" i="52"/>
  <c r="D6639" i="52"/>
  <c r="D6640" i="52"/>
  <c r="D6641" i="52"/>
  <c r="D6642" i="52"/>
  <c r="D6643" i="52"/>
  <c r="D6644" i="52"/>
  <c r="D6645" i="52"/>
  <c r="D6646" i="52"/>
  <c r="D6647" i="52"/>
  <c r="D6648" i="52"/>
  <c r="D6649" i="52"/>
  <c r="D6650" i="52"/>
  <c r="D6651" i="52"/>
  <c r="D6652" i="52"/>
  <c r="D6653" i="52"/>
  <c r="D6654" i="52"/>
  <c r="D6655" i="52"/>
  <c r="D6656" i="52"/>
  <c r="D6657" i="52"/>
  <c r="D6658" i="52"/>
  <c r="D6659" i="52"/>
  <c r="D6660" i="52"/>
  <c r="D6661" i="52"/>
  <c r="D6662" i="52"/>
  <c r="D6663" i="52"/>
  <c r="D6664" i="52"/>
  <c r="D6665" i="52"/>
  <c r="D6666" i="52"/>
  <c r="D6667" i="52"/>
  <c r="D6668" i="52"/>
  <c r="D6669" i="52"/>
  <c r="D6670" i="52"/>
  <c r="D6671" i="52"/>
  <c r="D6672" i="52"/>
  <c r="D6673" i="52"/>
  <c r="D6674" i="52"/>
  <c r="D6675" i="52"/>
  <c r="D6676" i="52"/>
  <c r="D6677" i="52"/>
  <c r="D6678" i="52"/>
  <c r="D6679" i="52"/>
  <c r="D6680" i="52"/>
  <c r="D6681" i="52"/>
  <c r="D6682" i="52"/>
  <c r="D6683" i="52"/>
  <c r="D6684" i="52"/>
  <c r="D6685" i="52"/>
  <c r="D6686" i="52"/>
  <c r="D6687" i="52"/>
  <c r="D6688" i="52"/>
  <c r="D6689" i="52"/>
  <c r="D6690" i="52"/>
  <c r="D6691" i="52"/>
  <c r="D6692" i="52"/>
  <c r="D6693" i="52"/>
  <c r="D6694" i="52"/>
  <c r="D6695" i="52"/>
  <c r="D6696" i="52"/>
  <c r="D6697" i="52"/>
  <c r="D6698" i="52"/>
  <c r="D6699" i="52"/>
  <c r="D6700" i="52"/>
  <c r="D6701" i="52"/>
  <c r="D6702" i="52"/>
  <c r="D6703" i="52"/>
  <c r="D6704" i="52"/>
  <c r="D6705" i="52"/>
  <c r="D6706" i="52"/>
  <c r="D6707" i="52"/>
  <c r="D6708" i="52"/>
  <c r="D6709" i="52"/>
  <c r="D6710" i="52"/>
  <c r="D6711" i="52"/>
  <c r="D6712" i="52"/>
  <c r="D6713" i="52"/>
  <c r="D6714" i="52"/>
  <c r="D6715" i="52"/>
  <c r="D6716" i="52"/>
  <c r="D6717" i="52"/>
  <c r="D6718" i="52"/>
  <c r="D6719" i="52"/>
  <c r="D6720" i="52"/>
  <c r="D6721" i="52"/>
  <c r="D6722" i="52"/>
  <c r="D6723" i="52"/>
  <c r="D6724" i="52"/>
  <c r="D6725" i="52"/>
  <c r="D6726" i="52"/>
  <c r="D6727" i="52"/>
  <c r="D6728" i="52"/>
  <c r="D6729" i="52"/>
  <c r="D6730" i="52"/>
  <c r="D6731" i="52"/>
  <c r="D6732" i="52"/>
  <c r="D6733" i="52"/>
  <c r="D6734" i="52"/>
  <c r="D6735" i="52"/>
  <c r="D6736" i="52"/>
  <c r="D6737" i="52"/>
  <c r="D6738" i="52"/>
  <c r="D6739" i="52"/>
  <c r="D6740" i="52"/>
  <c r="D6741" i="52"/>
  <c r="D6742" i="52"/>
  <c r="D6743" i="52"/>
  <c r="D6744" i="52"/>
  <c r="D6745" i="52"/>
  <c r="D6746" i="52"/>
  <c r="D6747" i="52"/>
  <c r="D6748" i="52"/>
  <c r="D6749" i="52"/>
  <c r="D6750" i="52"/>
  <c r="D6751" i="52"/>
  <c r="D6752" i="52"/>
  <c r="D6753" i="52"/>
  <c r="D6754" i="52"/>
  <c r="D6755" i="52"/>
  <c r="D6756" i="52"/>
  <c r="D6757" i="52"/>
  <c r="D6758" i="52"/>
  <c r="D6759" i="52"/>
  <c r="D6760" i="52"/>
  <c r="D6761" i="52"/>
  <c r="D6762" i="52"/>
  <c r="D6763" i="52"/>
  <c r="D6764" i="52"/>
  <c r="D6765" i="52"/>
  <c r="D6766" i="52"/>
  <c r="D6767" i="52"/>
  <c r="D6768" i="52"/>
  <c r="D6769" i="52"/>
  <c r="D6770" i="52"/>
  <c r="D6771" i="52"/>
  <c r="D6772" i="52"/>
  <c r="D6773" i="52"/>
  <c r="D6774" i="52"/>
  <c r="D6775" i="52"/>
  <c r="D6776" i="52"/>
  <c r="D6777" i="52"/>
  <c r="D6778" i="52"/>
  <c r="D6779" i="52"/>
  <c r="D6780" i="52"/>
  <c r="D6781" i="52"/>
  <c r="D6782" i="52"/>
  <c r="D6783" i="52"/>
  <c r="D6784" i="52"/>
  <c r="D6785" i="52"/>
  <c r="D6786" i="52"/>
  <c r="D6787" i="52"/>
  <c r="D6788" i="52"/>
  <c r="D6789" i="52"/>
  <c r="D6790" i="52"/>
  <c r="D6791" i="52"/>
  <c r="D6792" i="52"/>
  <c r="D6793" i="52"/>
  <c r="D6794" i="52"/>
  <c r="D6795" i="52"/>
  <c r="D6796" i="52"/>
  <c r="D6797" i="52"/>
  <c r="D6798" i="52"/>
  <c r="D6799" i="52"/>
  <c r="D6800" i="52"/>
  <c r="D6801" i="52"/>
  <c r="D6802" i="52"/>
  <c r="D6803" i="52"/>
  <c r="D6804" i="52"/>
  <c r="D6805" i="52"/>
  <c r="D6806" i="52"/>
  <c r="D6807" i="52"/>
  <c r="D6808" i="52"/>
  <c r="D6809" i="52"/>
  <c r="D6810" i="52"/>
  <c r="D6811" i="52"/>
  <c r="D6812" i="52"/>
  <c r="D6813" i="52"/>
  <c r="D6814" i="52"/>
  <c r="D6815" i="52"/>
  <c r="D6816" i="52"/>
  <c r="D6817" i="52"/>
  <c r="D6818" i="52"/>
  <c r="D6819" i="52"/>
  <c r="D6820" i="52"/>
  <c r="D6821" i="52"/>
  <c r="D6822" i="52"/>
  <c r="D6823" i="52"/>
  <c r="D6824" i="52"/>
  <c r="D6825" i="52"/>
  <c r="D6826" i="52"/>
  <c r="D6827" i="52"/>
  <c r="D6828" i="52"/>
  <c r="D6829" i="52"/>
  <c r="D6830" i="52"/>
  <c r="D6831" i="52"/>
  <c r="D6832" i="52"/>
  <c r="D6833" i="52"/>
  <c r="D6834" i="52"/>
  <c r="D6835" i="52"/>
  <c r="D6836" i="52"/>
  <c r="D6837" i="52"/>
  <c r="D6838" i="52"/>
  <c r="D6839" i="52"/>
  <c r="D6840" i="52"/>
  <c r="D6841" i="52"/>
  <c r="D6842" i="52"/>
  <c r="D6843" i="52"/>
  <c r="D6844" i="52"/>
  <c r="D6845" i="52"/>
  <c r="D6846" i="52"/>
  <c r="D6847" i="52"/>
  <c r="D6848" i="52"/>
  <c r="D6849" i="52"/>
  <c r="D6850" i="52"/>
  <c r="D6851" i="52"/>
  <c r="D6852" i="52"/>
  <c r="D6853" i="52"/>
  <c r="D6854" i="52"/>
  <c r="D6855" i="52"/>
  <c r="D6856" i="52"/>
  <c r="D6857" i="52"/>
  <c r="D6858" i="52"/>
  <c r="D6859" i="52"/>
  <c r="D6860" i="52"/>
  <c r="D6861" i="52"/>
  <c r="D6862" i="52"/>
  <c r="D6863" i="52"/>
  <c r="D6864" i="52"/>
  <c r="D6865" i="52"/>
  <c r="D6866" i="52"/>
  <c r="D6867" i="52"/>
  <c r="D6868" i="52"/>
  <c r="D6869" i="52"/>
  <c r="D6870" i="52"/>
  <c r="D6871" i="52"/>
  <c r="D6872" i="52"/>
  <c r="D6873" i="52"/>
  <c r="D6874" i="52"/>
  <c r="D6875" i="52"/>
  <c r="D6876" i="52"/>
  <c r="D6877" i="52"/>
  <c r="D6878" i="52"/>
  <c r="D6879" i="52"/>
  <c r="D6880" i="52"/>
  <c r="D6881" i="52"/>
  <c r="D6882" i="52"/>
  <c r="D6883" i="52"/>
  <c r="D6884" i="52"/>
  <c r="D6885" i="52"/>
  <c r="D6886" i="52"/>
  <c r="D6887" i="52"/>
  <c r="D6888" i="52"/>
  <c r="D6889" i="52"/>
  <c r="D6890" i="52"/>
  <c r="D6891" i="52"/>
  <c r="D6892" i="52"/>
  <c r="D6893" i="52"/>
  <c r="D6894" i="52"/>
  <c r="D6895" i="52"/>
  <c r="D6896" i="52"/>
  <c r="D6897" i="52"/>
  <c r="D6898" i="52"/>
  <c r="D6899" i="52"/>
  <c r="D6900" i="52"/>
  <c r="D6901" i="52"/>
  <c r="D6902" i="52"/>
  <c r="D6903" i="52"/>
  <c r="D6904" i="52"/>
  <c r="D6905" i="52"/>
  <c r="D6906" i="52"/>
  <c r="D6907" i="52"/>
  <c r="D6908" i="52"/>
  <c r="D6909" i="52"/>
  <c r="D6910" i="52"/>
  <c r="D6911" i="52"/>
  <c r="D6912" i="52"/>
  <c r="D6913" i="52"/>
  <c r="D6914" i="52"/>
  <c r="D6915" i="52"/>
  <c r="D6916" i="52"/>
  <c r="D6917" i="52"/>
  <c r="D6918" i="52"/>
  <c r="D6919" i="52"/>
  <c r="D6920" i="52"/>
  <c r="D6921" i="52"/>
  <c r="D6922" i="52"/>
  <c r="D6923" i="52"/>
  <c r="D6924" i="52"/>
  <c r="D6925" i="52"/>
  <c r="D6926" i="52"/>
  <c r="D6927" i="52"/>
  <c r="D6928" i="52"/>
  <c r="D6929" i="52"/>
  <c r="D6930" i="52"/>
  <c r="D6931" i="52"/>
  <c r="D6932" i="52"/>
  <c r="D6933" i="52"/>
  <c r="D6934" i="52"/>
  <c r="D6935" i="52"/>
  <c r="D6936" i="52"/>
  <c r="D6937" i="52"/>
  <c r="D6938" i="52"/>
  <c r="D6939" i="52"/>
  <c r="D6940" i="52"/>
  <c r="D6941" i="52"/>
  <c r="D6942" i="52"/>
  <c r="D6943" i="52"/>
  <c r="D6944" i="52"/>
  <c r="D6945" i="52"/>
  <c r="D6946" i="52"/>
  <c r="D6947" i="52"/>
  <c r="D6948" i="52"/>
  <c r="D6949" i="52"/>
  <c r="D6950" i="52"/>
  <c r="D6951" i="52"/>
  <c r="D6952" i="52"/>
  <c r="D6953" i="52"/>
  <c r="D6954" i="52"/>
  <c r="D6955" i="52"/>
  <c r="D6956" i="52"/>
  <c r="D6957" i="52"/>
  <c r="D6958" i="52"/>
  <c r="D6959" i="52"/>
  <c r="D6960" i="52"/>
  <c r="D6961" i="52"/>
  <c r="D6962" i="52"/>
  <c r="D6963" i="52"/>
  <c r="D6964" i="52"/>
  <c r="D6965" i="52"/>
  <c r="D6966" i="52"/>
  <c r="D6967" i="52"/>
  <c r="D6968" i="52"/>
  <c r="D6969" i="52"/>
  <c r="D6970" i="52"/>
  <c r="D6971" i="52"/>
  <c r="D6972" i="52"/>
  <c r="D6973" i="52"/>
  <c r="D6974" i="52"/>
  <c r="D6975" i="52"/>
  <c r="D6976" i="52"/>
  <c r="D6977" i="52"/>
  <c r="D6978" i="52"/>
  <c r="D6979" i="52"/>
  <c r="D6980" i="52"/>
  <c r="D6981" i="52"/>
  <c r="D6982" i="52"/>
  <c r="D6983" i="52"/>
  <c r="D6984" i="52"/>
  <c r="D6985" i="52"/>
  <c r="D6986" i="52"/>
  <c r="D6987" i="52"/>
  <c r="D6988" i="52"/>
  <c r="D6989" i="52"/>
  <c r="D6990" i="52"/>
  <c r="D6991" i="52"/>
  <c r="D6992" i="52"/>
  <c r="D6993" i="52"/>
  <c r="D6994" i="52"/>
  <c r="D6995" i="52"/>
  <c r="D6996" i="52"/>
  <c r="D6997" i="52"/>
  <c r="D6998" i="52"/>
  <c r="D6999" i="52"/>
  <c r="D7000" i="52"/>
  <c r="D7001" i="52"/>
  <c r="D7002" i="52"/>
  <c r="D7003" i="52"/>
  <c r="D7004" i="52"/>
  <c r="D7005" i="52"/>
  <c r="D7006" i="52"/>
  <c r="D7007" i="52"/>
  <c r="D7008" i="52"/>
  <c r="D7009" i="52"/>
  <c r="D7010" i="52"/>
  <c r="D7011" i="52"/>
  <c r="D7012" i="52"/>
  <c r="D7013" i="52"/>
  <c r="D7014" i="52"/>
  <c r="D7015" i="52"/>
  <c r="D7016" i="52"/>
  <c r="D7017" i="52"/>
  <c r="D7018" i="52"/>
  <c r="D7019" i="52"/>
  <c r="D7020" i="52"/>
  <c r="D7021" i="52"/>
  <c r="D7022" i="52"/>
  <c r="D7023" i="52"/>
  <c r="D7024" i="52"/>
  <c r="D7025" i="52"/>
  <c r="D7026" i="52"/>
  <c r="D7027" i="52"/>
  <c r="D7028" i="52"/>
  <c r="D7029" i="52"/>
  <c r="D7030" i="52"/>
  <c r="D7031" i="52"/>
  <c r="D7032" i="52"/>
  <c r="D7033" i="52"/>
  <c r="D7034" i="52"/>
  <c r="D7035" i="52"/>
  <c r="D7036" i="52"/>
  <c r="D7037" i="52"/>
  <c r="D7038" i="52"/>
  <c r="D7039" i="52"/>
  <c r="D7040" i="52"/>
  <c r="D7041" i="52"/>
  <c r="D7042" i="52"/>
  <c r="D7043" i="52"/>
  <c r="D7044" i="52"/>
  <c r="D7045" i="52"/>
  <c r="D7046" i="52"/>
  <c r="D7047" i="52"/>
  <c r="D7048" i="52"/>
  <c r="D7049" i="52"/>
  <c r="D7050" i="52"/>
  <c r="D7051" i="52"/>
  <c r="D7052" i="52"/>
  <c r="D7053" i="52"/>
  <c r="D7054" i="52"/>
  <c r="D7055" i="52"/>
  <c r="D7056" i="52"/>
  <c r="D7057" i="52"/>
  <c r="D7058" i="52"/>
  <c r="D7059" i="52"/>
  <c r="D7060" i="52"/>
  <c r="D7061" i="52"/>
  <c r="D7062" i="52"/>
  <c r="D7063" i="52"/>
  <c r="D7064" i="52"/>
  <c r="D7065" i="52"/>
  <c r="D7066" i="52"/>
  <c r="D7067" i="52"/>
  <c r="D7068" i="52"/>
  <c r="D7069" i="52"/>
  <c r="D7070" i="52"/>
  <c r="D7071" i="52"/>
  <c r="D7072" i="52"/>
  <c r="D7073" i="52"/>
  <c r="D7074" i="52"/>
  <c r="D7075" i="52"/>
  <c r="D7076" i="52"/>
  <c r="D7077" i="52"/>
  <c r="D7078" i="52"/>
  <c r="D7079" i="52"/>
  <c r="D7080" i="52"/>
  <c r="D7081" i="52"/>
  <c r="D7082" i="52"/>
  <c r="D7083" i="52"/>
  <c r="D7084" i="52"/>
  <c r="D7085" i="52"/>
  <c r="D7086" i="52"/>
  <c r="D7087" i="52"/>
  <c r="D7088" i="52"/>
  <c r="D7089" i="52"/>
  <c r="D7090" i="52"/>
  <c r="D7091" i="52"/>
  <c r="D7092" i="52"/>
  <c r="D7093" i="52"/>
  <c r="D7094" i="52"/>
  <c r="D7095" i="52"/>
  <c r="D7096" i="52"/>
  <c r="D7097" i="52"/>
  <c r="D7098" i="52"/>
  <c r="D7099" i="52"/>
  <c r="D7100" i="52"/>
  <c r="D7101" i="52"/>
  <c r="D7102" i="52"/>
  <c r="D7103" i="52"/>
  <c r="D7104" i="52"/>
  <c r="D7105" i="52"/>
  <c r="D7106" i="52"/>
  <c r="D7107" i="52"/>
  <c r="D7108" i="52"/>
  <c r="D7109" i="52"/>
  <c r="D7110" i="52"/>
  <c r="D7111" i="52"/>
  <c r="D7112" i="52"/>
  <c r="D7113" i="52"/>
  <c r="D7114" i="52"/>
  <c r="D7115" i="52"/>
  <c r="D7116" i="52"/>
  <c r="D7117" i="52"/>
  <c r="D7118" i="52"/>
  <c r="D7119" i="52"/>
  <c r="D7120" i="52"/>
  <c r="D7121" i="52"/>
  <c r="D7122" i="52"/>
  <c r="D7123" i="52"/>
  <c r="D7124" i="52"/>
  <c r="D7125" i="52"/>
  <c r="D7126" i="52"/>
  <c r="D7127" i="52"/>
  <c r="D7128" i="52"/>
  <c r="D7129" i="52"/>
  <c r="D7130" i="52"/>
  <c r="D7131" i="52"/>
  <c r="D7132" i="52"/>
  <c r="D7133" i="52"/>
  <c r="D7134" i="52"/>
  <c r="D7135" i="52"/>
  <c r="D7136" i="52"/>
  <c r="D7137" i="52"/>
  <c r="D7138" i="52"/>
  <c r="D7139" i="52"/>
  <c r="D7140" i="52"/>
  <c r="D7141" i="52"/>
  <c r="D7142" i="52"/>
  <c r="D7143" i="52"/>
  <c r="D7144" i="52"/>
  <c r="D7145" i="52"/>
  <c r="D7146" i="52"/>
  <c r="D7147" i="52"/>
  <c r="D7148" i="52"/>
  <c r="D7149" i="52"/>
  <c r="D7150" i="52"/>
  <c r="D7151" i="52"/>
  <c r="D7152" i="52"/>
  <c r="D7153" i="52"/>
  <c r="D7154" i="52"/>
  <c r="D7155" i="52"/>
  <c r="D7156" i="52"/>
  <c r="D7157" i="52"/>
  <c r="D7158" i="52"/>
  <c r="D7159" i="52"/>
  <c r="D7160" i="52"/>
  <c r="D7161" i="52"/>
  <c r="D7162" i="52"/>
  <c r="D7163" i="52"/>
  <c r="D7164" i="52"/>
  <c r="D7165" i="52"/>
  <c r="D7166" i="52"/>
  <c r="D7167" i="52"/>
  <c r="D7168" i="52"/>
  <c r="D7169" i="52"/>
  <c r="D7170" i="52"/>
  <c r="D7171" i="52"/>
  <c r="D7172" i="52"/>
  <c r="D7173" i="52"/>
  <c r="D7174" i="52"/>
  <c r="D7175" i="52"/>
  <c r="D7176" i="52"/>
  <c r="D7177" i="52"/>
  <c r="D7178" i="52"/>
  <c r="D7179" i="52"/>
  <c r="D7180" i="52"/>
  <c r="D7181" i="52"/>
  <c r="D7182" i="52"/>
  <c r="D7183" i="52"/>
  <c r="D7184" i="52"/>
  <c r="D7185" i="52"/>
  <c r="D7186" i="52"/>
  <c r="D7187" i="52"/>
  <c r="D7188" i="52"/>
  <c r="D7189" i="52"/>
  <c r="D7190" i="52"/>
  <c r="D7191" i="52"/>
  <c r="D7192" i="52"/>
  <c r="D7193" i="52"/>
  <c r="D7194" i="52"/>
  <c r="D7195" i="52"/>
  <c r="D7196" i="52"/>
  <c r="D7197" i="52"/>
  <c r="D7198" i="52"/>
  <c r="D7199" i="52"/>
  <c r="D7200" i="52"/>
  <c r="D7201" i="52"/>
  <c r="D7202" i="52"/>
  <c r="D7203" i="52"/>
  <c r="D7204" i="52"/>
  <c r="D7205" i="52"/>
  <c r="D7206" i="52"/>
  <c r="D7207" i="52"/>
  <c r="D7208" i="52"/>
  <c r="D7209" i="52"/>
  <c r="D7210" i="52"/>
  <c r="D7211" i="52"/>
  <c r="D7212" i="52"/>
  <c r="D7213" i="52"/>
  <c r="D7214" i="52"/>
  <c r="D7215" i="52"/>
  <c r="D7216" i="52"/>
  <c r="D7217" i="52"/>
  <c r="D7218" i="52"/>
  <c r="D7219" i="52"/>
  <c r="D7220" i="52"/>
  <c r="D7221" i="52"/>
  <c r="D7222" i="52"/>
  <c r="D7223" i="52"/>
  <c r="D7224" i="52"/>
  <c r="D7225" i="52"/>
  <c r="D7226" i="52"/>
  <c r="D7227" i="52"/>
  <c r="D7228" i="52"/>
  <c r="D7229" i="52"/>
  <c r="D7230" i="52"/>
  <c r="D7231" i="52"/>
  <c r="D7232" i="52"/>
  <c r="D7233" i="52"/>
  <c r="D7234" i="52"/>
  <c r="D7235" i="52"/>
  <c r="D7236" i="52"/>
  <c r="D7237" i="52"/>
  <c r="D7238" i="52"/>
  <c r="D7239" i="52"/>
  <c r="D7240" i="52"/>
  <c r="D7241" i="52"/>
  <c r="D7242" i="52"/>
  <c r="D7243" i="52"/>
  <c r="D7244" i="52"/>
  <c r="D7245" i="52"/>
  <c r="D7246" i="52"/>
  <c r="D7247" i="52"/>
  <c r="D7248" i="52"/>
  <c r="D7249" i="52"/>
  <c r="D7250" i="52"/>
  <c r="D7251" i="52"/>
  <c r="D7252" i="52"/>
  <c r="D7253" i="52"/>
  <c r="D7254" i="52"/>
  <c r="D7255" i="52"/>
  <c r="D7256" i="52"/>
  <c r="D7257" i="52"/>
  <c r="D7258" i="52"/>
  <c r="D7259" i="52"/>
  <c r="D7260" i="52"/>
  <c r="D7261" i="52"/>
  <c r="D7262" i="52"/>
  <c r="D7263" i="52"/>
  <c r="D7264" i="52"/>
  <c r="D7265" i="52"/>
  <c r="D7266" i="52"/>
  <c r="D7267" i="52"/>
  <c r="D7268" i="52"/>
  <c r="D7269" i="52"/>
  <c r="D7270" i="52"/>
  <c r="D7271" i="52"/>
  <c r="D7272" i="52"/>
  <c r="D7273" i="52"/>
  <c r="D7274" i="52"/>
  <c r="D7275" i="52"/>
  <c r="D7276" i="52"/>
  <c r="D7277" i="52"/>
  <c r="D7278" i="52"/>
  <c r="D7279" i="52"/>
  <c r="D7280" i="52"/>
  <c r="D7281" i="52"/>
  <c r="D7282" i="52"/>
  <c r="D7283" i="52"/>
  <c r="D7284" i="52"/>
  <c r="D7285" i="52"/>
  <c r="D7286" i="52"/>
  <c r="D7287" i="52"/>
  <c r="D7288" i="52"/>
  <c r="D7289" i="52"/>
  <c r="D7290" i="52"/>
  <c r="D7291" i="52"/>
  <c r="D7292" i="52"/>
  <c r="D7293" i="52"/>
  <c r="D7294" i="52"/>
  <c r="D7295" i="52"/>
  <c r="D7296" i="52"/>
  <c r="D7297" i="52"/>
  <c r="D7298" i="52"/>
  <c r="D7299" i="52"/>
  <c r="D7300" i="52"/>
  <c r="D7301" i="52"/>
  <c r="D7302" i="52"/>
  <c r="D7303" i="52"/>
  <c r="D7304" i="52"/>
  <c r="D7305" i="52"/>
  <c r="D7306" i="52"/>
  <c r="D7307" i="52"/>
  <c r="D7308" i="52"/>
  <c r="D7309" i="52"/>
  <c r="D7310" i="52"/>
  <c r="D7311" i="52"/>
  <c r="D7312" i="52"/>
  <c r="D7313" i="52"/>
  <c r="D7314" i="52"/>
  <c r="D7315" i="52"/>
  <c r="D7316" i="52"/>
  <c r="D7317" i="52"/>
  <c r="D7318" i="52"/>
  <c r="D7319" i="52"/>
  <c r="D7320" i="52"/>
  <c r="D7321" i="52"/>
  <c r="D7322" i="52"/>
  <c r="D7323" i="52"/>
  <c r="D7324" i="52"/>
  <c r="D7325" i="52"/>
  <c r="D7326" i="52"/>
  <c r="D7327" i="52"/>
  <c r="D7328" i="52"/>
  <c r="D7329" i="52"/>
  <c r="D7330" i="52"/>
  <c r="D7331" i="52"/>
  <c r="D7332" i="52"/>
  <c r="D7333" i="52"/>
  <c r="D7334" i="52"/>
  <c r="D7335" i="52"/>
  <c r="D7336" i="52"/>
  <c r="D7337" i="52"/>
  <c r="D7338" i="52"/>
  <c r="D7339" i="52"/>
  <c r="D7340" i="52"/>
  <c r="D7341" i="52"/>
  <c r="D7342" i="52"/>
  <c r="D7343" i="52"/>
  <c r="D7344" i="52"/>
  <c r="D7345" i="52"/>
  <c r="D7346" i="52"/>
  <c r="D7347" i="52"/>
  <c r="D7348" i="52"/>
  <c r="D7349" i="52"/>
  <c r="D7350" i="52"/>
  <c r="D7351" i="52"/>
  <c r="D7352" i="52"/>
  <c r="D7353" i="52"/>
  <c r="D7354" i="52"/>
  <c r="D7355" i="52"/>
  <c r="D7356" i="52"/>
  <c r="D7357" i="52"/>
  <c r="D7358" i="52"/>
  <c r="D7359" i="52"/>
  <c r="D7360" i="52"/>
  <c r="D7361" i="52"/>
  <c r="D7362" i="52"/>
  <c r="D7363" i="52"/>
  <c r="D7364" i="52"/>
  <c r="D7365" i="52"/>
  <c r="D7366" i="52"/>
  <c r="D7367" i="52"/>
  <c r="D7368" i="52"/>
  <c r="D7369" i="52"/>
  <c r="D7370" i="52"/>
  <c r="D7371" i="52"/>
  <c r="D7372" i="52"/>
  <c r="D7373" i="52"/>
  <c r="D7374" i="52"/>
  <c r="D7375" i="52"/>
  <c r="D7376" i="52"/>
  <c r="D7377" i="52"/>
  <c r="D7378" i="52"/>
  <c r="D7379" i="52"/>
  <c r="D7380" i="52"/>
  <c r="D7381" i="52"/>
  <c r="D7382" i="52"/>
  <c r="D7383" i="52"/>
  <c r="D7384" i="52"/>
  <c r="D7385" i="52"/>
  <c r="D7386" i="52"/>
  <c r="D7387" i="52"/>
  <c r="D7388" i="52"/>
  <c r="D7389" i="52"/>
  <c r="D7390" i="52"/>
  <c r="D7391" i="52"/>
  <c r="D7392" i="52"/>
  <c r="D7393" i="52"/>
  <c r="D7394" i="52"/>
  <c r="D7395" i="52"/>
  <c r="D7396" i="52"/>
  <c r="D7397" i="52"/>
  <c r="D7398" i="52"/>
  <c r="D7399" i="52"/>
  <c r="D7400" i="52"/>
  <c r="D7401" i="52"/>
  <c r="D7402" i="52"/>
  <c r="D7403" i="52"/>
  <c r="D7404" i="52"/>
  <c r="D7405" i="52"/>
  <c r="D7406" i="52"/>
  <c r="D7407" i="52"/>
  <c r="D7408" i="52"/>
  <c r="D7409" i="52"/>
  <c r="D7410" i="52"/>
  <c r="D7411" i="52"/>
  <c r="D7412" i="52"/>
  <c r="D7413" i="52"/>
  <c r="D7414" i="52"/>
  <c r="D7415" i="52"/>
  <c r="D7416" i="52"/>
  <c r="D7417" i="52"/>
  <c r="D7418" i="52"/>
  <c r="D7419" i="52"/>
  <c r="D7420" i="52"/>
  <c r="D7421" i="52"/>
  <c r="D7422" i="52"/>
  <c r="D7423" i="52"/>
  <c r="D7424" i="52"/>
  <c r="D7425" i="52"/>
  <c r="D7426" i="52"/>
  <c r="D7427" i="52"/>
  <c r="D7428" i="52"/>
  <c r="D7429" i="52"/>
  <c r="D7430" i="52"/>
  <c r="D7431" i="52"/>
  <c r="D7432" i="52"/>
  <c r="D7433" i="52"/>
  <c r="D7434" i="52"/>
  <c r="D7435" i="52"/>
  <c r="D7436" i="52"/>
  <c r="D7437" i="52"/>
  <c r="D7438" i="52"/>
  <c r="D7439" i="52"/>
  <c r="D7440" i="52"/>
  <c r="D7441" i="52"/>
  <c r="D7442" i="52"/>
  <c r="D7443" i="52"/>
  <c r="D7444" i="52"/>
  <c r="D7445" i="52"/>
  <c r="D7446" i="52"/>
  <c r="D7447" i="52"/>
  <c r="D7448" i="52"/>
  <c r="D7449" i="52"/>
  <c r="D7450" i="52"/>
  <c r="D7451" i="52"/>
  <c r="D7452" i="52"/>
  <c r="D7453" i="52"/>
  <c r="D7454" i="52"/>
  <c r="D7455" i="52"/>
  <c r="D7456" i="52"/>
  <c r="D7457" i="52"/>
  <c r="D7458" i="52"/>
  <c r="D7459" i="52"/>
  <c r="D7460" i="52"/>
  <c r="D7461" i="52"/>
  <c r="D7462" i="52"/>
  <c r="D7463" i="52"/>
  <c r="D7464" i="52"/>
  <c r="D7465" i="52"/>
  <c r="D7466" i="52"/>
  <c r="D7467" i="52"/>
  <c r="D7468" i="52"/>
  <c r="D7469" i="52"/>
  <c r="D7470" i="52"/>
  <c r="D7471" i="52"/>
  <c r="D7472" i="52"/>
  <c r="D7473" i="52"/>
  <c r="D7474" i="52"/>
  <c r="D7475" i="52"/>
  <c r="D7476" i="52"/>
  <c r="D7477" i="52"/>
  <c r="D7478" i="52"/>
  <c r="D7479" i="52"/>
  <c r="D7480" i="52"/>
  <c r="D7481" i="52"/>
  <c r="D7482" i="52"/>
  <c r="D7483" i="52"/>
  <c r="D7484" i="52"/>
  <c r="D7485" i="52"/>
  <c r="D7486" i="52"/>
  <c r="D7487" i="52"/>
  <c r="D7488" i="52"/>
  <c r="D7489" i="52"/>
  <c r="D7490" i="52"/>
  <c r="D7491" i="52"/>
  <c r="D7492" i="52"/>
  <c r="D7493" i="52"/>
  <c r="D7494" i="52"/>
  <c r="D7495" i="52"/>
  <c r="D7496" i="52"/>
  <c r="D7497" i="52"/>
  <c r="D7498" i="52"/>
  <c r="D7499" i="52"/>
  <c r="D7500" i="52"/>
  <c r="D7501" i="52"/>
  <c r="D7502" i="52"/>
  <c r="D7503" i="52"/>
  <c r="D7504" i="52"/>
  <c r="D7505" i="52"/>
  <c r="D7506" i="52"/>
  <c r="D7507" i="52"/>
  <c r="D7508" i="52"/>
  <c r="D7509" i="52"/>
  <c r="D7510" i="52"/>
  <c r="D7511" i="52"/>
  <c r="D7512" i="52"/>
  <c r="D7513" i="52"/>
  <c r="D7514" i="52"/>
  <c r="D7515" i="52"/>
  <c r="D7516" i="52"/>
  <c r="D7517" i="52"/>
  <c r="D7518" i="52"/>
  <c r="D7519" i="52"/>
  <c r="D7520" i="52"/>
  <c r="D7521" i="52"/>
  <c r="D7522" i="52"/>
  <c r="D7523" i="52"/>
  <c r="D7524" i="52"/>
  <c r="D7525" i="52"/>
  <c r="D7526" i="52"/>
  <c r="D7527" i="52"/>
  <c r="D7528" i="52"/>
  <c r="D7529" i="52"/>
  <c r="D7530" i="52"/>
  <c r="D7531" i="52"/>
  <c r="D7532" i="52"/>
  <c r="D7533" i="52"/>
  <c r="D7534" i="52"/>
  <c r="D7535" i="52"/>
  <c r="D7536" i="52"/>
  <c r="D7537" i="52"/>
  <c r="D7538" i="52"/>
  <c r="D7539" i="52"/>
  <c r="D7540" i="52"/>
  <c r="D7541" i="52"/>
  <c r="D7542" i="52"/>
  <c r="D7543" i="52"/>
  <c r="D7544" i="52"/>
  <c r="D7545" i="52"/>
  <c r="D7546" i="52"/>
  <c r="D7547" i="52"/>
  <c r="D7548" i="52"/>
  <c r="D7549" i="52"/>
  <c r="D7550" i="52"/>
  <c r="D7551" i="52"/>
  <c r="D7552" i="52"/>
  <c r="D7553" i="52"/>
  <c r="D7554" i="52"/>
  <c r="D7555" i="52"/>
  <c r="D7556" i="52"/>
  <c r="D7557" i="52"/>
  <c r="D7558" i="52"/>
  <c r="D7559" i="52"/>
  <c r="D7560" i="52"/>
  <c r="D7561" i="52"/>
  <c r="D7562" i="52"/>
  <c r="D7563" i="52"/>
  <c r="D7564" i="52"/>
  <c r="D7565" i="52"/>
  <c r="D7566" i="52"/>
  <c r="D7567" i="52"/>
  <c r="D7568" i="52"/>
  <c r="D7569" i="52"/>
  <c r="D7570" i="52"/>
  <c r="D7571" i="52"/>
  <c r="D7572" i="52"/>
  <c r="D7573" i="52"/>
  <c r="D7574" i="52"/>
  <c r="D7575" i="52"/>
  <c r="D7576" i="52"/>
  <c r="D7577" i="52"/>
  <c r="D7578" i="52"/>
  <c r="D7579" i="52"/>
  <c r="D7580" i="52"/>
  <c r="D7581" i="52"/>
  <c r="D7582" i="52"/>
  <c r="D7583" i="52"/>
  <c r="D7584" i="52"/>
  <c r="D7585" i="52"/>
  <c r="D7586" i="52"/>
  <c r="D7587" i="52"/>
  <c r="D7588" i="52"/>
  <c r="D7589" i="52"/>
  <c r="D7590" i="52"/>
  <c r="D7591" i="52"/>
  <c r="D7592" i="52"/>
  <c r="D7593" i="52"/>
  <c r="D7594" i="52"/>
  <c r="D7595" i="52"/>
  <c r="D7596" i="52"/>
  <c r="D7597" i="52"/>
  <c r="D7598" i="52"/>
  <c r="D7599" i="52"/>
  <c r="D7600" i="52"/>
  <c r="D7601" i="52"/>
  <c r="D7602" i="52"/>
  <c r="D7603" i="52"/>
  <c r="D7604" i="52"/>
  <c r="D7605" i="52"/>
  <c r="D7606" i="52"/>
  <c r="D7607" i="52"/>
  <c r="D7608" i="52"/>
  <c r="D7609" i="52"/>
  <c r="D7610" i="52"/>
  <c r="D7611" i="52"/>
  <c r="D7612" i="52"/>
  <c r="D7613" i="52"/>
  <c r="D7614" i="52"/>
  <c r="D7615" i="52"/>
  <c r="D7616" i="52"/>
  <c r="D7617" i="52"/>
  <c r="D7618" i="52"/>
  <c r="D7619" i="52"/>
  <c r="D7620" i="52"/>
  <c r="D7621" i="52"/>
  <c r="D7622" i="52"/>
  <c r="D7623" i="52"/>
  <c r="D7624" i="52"/>
  <c r="D7625" i="52"/>
  <c r="D7626" i="52"/>
  <c r="D7627" i="52"/>
  <c r="D7628" i="52"/>
  <c r="D7629" i="52"/>
  <c r="D7630" i="52"/>
  <c r="D7631" i="52"/>
  <c r="D7632" i="52"/>
  <c r="D7633" i="52"/>
  <c r="D7634" i="52"/>
  <c r="D7635" i="52"/>
  <c r="D7636" i="52"/>
  <c r="D7637" i="52"/>
  <c r="D7638" i="52"/>
  <c r="D7639" i="52"/>
  <c r="D7640" i="52"/>
  <c r="D7641" i="52"/>
  <c r="D7642" i="52"/>
  <c r="D7643" i="52"/>
  <c r="D7644" i="52"/>
  <c r="D7645" i="52"/>
  <c r="D7646" i="52"/>
  <c r="D7647" i="52"/>
  <c r="D7648" i="52"/>
  <c r="D7649" i="52"/>
  <c r="D7650" i="52"/>
  <c r="D7651" i="52"/>
  <c r="D7652" i="52"/>
  <c r="D7653" i="52"/>
  <c r="D7654" i="52"/>
  <c r="D7655" i="52"/>
  <c r="D7656" i="52"/>
  <c r="D7657" i="52"/>
  <c r="D7658" i="52"/>
  <c r="D7659" i="52"/>
  <c r="D7660" i="52"/>
  <c r="D7661" i="52"/>
  <c r="D7662" i="52"/>
  <c r="D7663" i="52"/>
  <c r="D7664" i="52"/>
  <c r="D7665" i="52"/>
  <c r="D7666" i="52"/>
  <c r="D7667" i="52"/>
  <c r="D7668" i="52"/>
  <c r="D7669" i="52"/>
  <c r="D7670" i="52"/>
  <c r="D7671" i="52"/>
  <c r="D7672" i="52"/>
  <c r="D7673" i="52"/>
  <c r="D7674" i="52"/>
  <c r="D7675" i="52"/>
  <c r="D7676" i="52"/>
  <c r="D7677" i="52"/>
  <c r="D7678" i="52"/>
  <c r="D7679" i="52"/>
  <c r="D7680" i="52"/>
  <c r="D7681" i="52"/>
  <c r="D7682" i="52"/>
  <c r="D7683" i="52"/>
  <c r="D7684" i="52"/>
  <c r="D7685" i="52"/>
  <c r="D7686" i="52"/>
  <c r="D7687" i="52"/>
  <c r="D7688" i="52"/>
  <c r="D7689" i="52"/>
  <c r="D7690" i="52"/>
  <c r="D7691" i="52"/>
  <c r="D7692" i="52"/>
  <c r="D7693" i="52"/>
  <c r="D7694" i="52"/>
  <c r="D7695" i="52"/>
  <c r="D7696" i="52"/>
  <c r="D7697" i="52"/>
  <c r="D7698" i="52"/>
  <c r="D7699" i="52"/>
  <c r="D7700" i="52"/>
  <c r="D7701" i="52"/>
  <c r="D7702" i="52"/>
  <c r="D7703" i="52"/>
  <c r="D7704" i="52"/>
  <c r="D7705" i="52"/>
  <c r="D7706" i="52"/>
  <c r="D7707" i="52"/>
  <c r="D7708" i="52"/>
  <c r="D7709" i="52"/>
  <c r="D7710" i="52"/>
  <c r="D7711" i="52"/>
  <c r="D7712" i="52"/>
  <c r="D7713" i="52"/>
  <c r="D7714" i="52"/>
  <c r="D7715" i="52"/>
  <c r="D7716" i="52"/>
  <c r="D7717" i="52"/>
  <c r="D7718" i="52"/>
  <c r="D7719" i="52"/>
  <c r="D7720" i="52"/>
  <c r="D7721" i="52"/>
  <c r="D7722" i="52"/>
  <c r="D7723" i="52"/>
  <c r="D7724" i="52"/>
  <c r="D7725" i="52"/>
  <c r="D7726" i="52"/>
  <c r="D7727" i="52"/>
  <c r="D7728" i="52"/>
  <c r="D7729" i="52"/>
  <c r="D7730" i="52"/>
  <c r="D7731" i="52"/>
  <c r="D7732" i="52"/>
  <c r="D7733" i="52"/>
  <c r="D7734" i="52"/>
  <c r="D7735" i="52"/>
  <c r="D7736" i="52"/>
  <c r="D7737" i="52"/>
  <c r="D7738" i="52"/>
  <c r="D7739" i="52"/>
  <c r="D7740" i="52"/>
  <c r="D7741" i="52"/>
  <c r="D7742" i="52"/>
  <c r="D7743" i="52"/>
  <c r="D7744" i="52"/>
  <c r="D7745" i="52"/>
  <c r="D7746" i="52"/>
  <c r="D7747" i="52"/>
  <c r="D7748" i="52"/>
  <c r="D7749" i="52"/>
  <c r="D7750" i="52"/>
  <c r="D7751" i="52"/>
  <c r="D7752" i="52"/>
  <c r="D7753" i="52"/>
  <c r="D7754" i="52"/>
  <c r="D7755" i="52"/>
  <c r="D7756" i="52"/>
  <c r="D7757" i="52"/>
  <c r="D7758" i="52"/>
  <c r="D7759" i="52"/>
  <c r="D7760" i="52"/>
  <c r="D7761" i="52"/>
  <c r="D7762" i="52"/>
  <c r="D7763" i="52"/>
  <c r="D7764" i="52"/>
  <c r="D7765" i="52"/>
  <c r="D7766" i="52"/>
  <c r="D7767" i="52"/>
  <c r="D7768" i="52"/>
  <c r="D7769" i="52"/>
  <c r="D7770" i="52"/>
  <c r="D7771" i="52"/>
  <c r="D7772" i="52"/>
  <c r="D7773" i="52"/>
  <c r="D7774" i="52"/>
  <c r="D7775" i="52"/>
  <c r="D7776" i="52"/>
  <c r="D7777" i="52"/>
  <c r="D7778" i="52"/>
  <c r="D7779" i="52"/>
  <c r="D7780" i="52"/>
  <c r="D7781" i="52"/>
  <c r="D7782" i="52"/>
  <c r="D7783" i="52"/>
  <c r="D7784" i="52"/>
  <c r="D7785" i="52"/>
  <c r="D7786" i="52"/>
  <c r="D7787" i="52"/>
  <c r="D7788" i="52"/>
  <c r="D7789" i="52"/>
  <c r="D7790" i="52"/>
  <c r="D7791" i="52"/>
  <c r="D7792" i="52"/>
  <c r="D7793" i="52"/>
  <c r="D7794" i="52"/>
  <c r="D7795" i="52"/>
  <c r="D7796" i="52"/>
  <c r="D7797" i="52"/>
  <c r="D7798" i="52"/>
  <c r="D7799" i="52"/>
  <c r="D7800" i="52"/>
  <c r="D7801" i="52"/>
  <c r="D7802" i="52"/>
  <c r="D7803" i="52"/>
  <c r="D7804" i="52"/>
  <c r="D7805" i="52"/>
  <c r="D7806" i="52"/>
  <c r="D7807" i="52"/>
  <c r="D7808" i="52"/>
  <c r="D7809" i="52"/>
  <c r="D7810" i="52"/>
  <c r="D7811" i="52"/>
  <c r="D7812" i="52"/>
  <c r="D7813" i="52"/>
  <c r="D7814" i="52"/>
  <c r="D7815" i="52"/>
  <c r="D7816" i="52"/>
  <c r="D7817" i="52"/>
  <c r="D7818" i="52"/>
  <c r="D7819" i="52"/>
  <c r="D7820" i="52"/>
  <c r="D7821" i="52"/>
  <c r="D7822" i="52"/>
  <c r="D7823" i="52"/>
  <c r="D7824" i="52"/>
  <c r="D7825" i="52"/>
  <c r="D7826" i="52"/>
  <c r="D7827" i="52"/>
  <c r="D7828" i="52"/>
  <c r="D7829" i="52"/>
  <c r="D7830" i="52"/>
  <c r="D7831" i="52"/>
  <c r="D7832" i="52"/>
  <c r="D7833" i="52"/>
  <c r="D7834" i="52"/>
  <c r="D7835" i="52"/>
  <c r="D7836" i="52"/>
  <c r="D7837" i="52"/>
  <c r="D7838" i="52"/>
  <c r="D7839" i="52"/>
  <c r="D7840" i="52"/>
  <c r="D7841" i="52"/>
  <c r="D7842" i="52"/>
  <c r="D7843" i="52"/>
  <c r="D7844" i="52"/>
  <c r="D7845" i="52"/>
  <c r="D7846" i="52"/>
  <c r="D7847" i="52"/>
  <c r="D7848" i="52"/>
  <c r="D7849" i="52"/>
  <c r="D7850" i="52"/>
  <c r="D7851" i="52"/>
  <c r="D7852" i="52"/>
  <c r="D7853" i="52"/>
  <c r="D7854" i="52"/>
  <c r="D7855" i="52"/>
  <c r="D7856" i="52"/>
  <c r="D7857" i="52"/>
  <c r="D7858" i="52"/>
  <c r="D7859" i="52"/>
  <c r="D7860" i="52"/>
  <c r="D7861" i="52"/>
  <c r="D7862" i="52"/>
  <c r="D7863" i="52"/>
  <c r="D7864" i="52"/>
  <c r="D7865" i="52"/>
  <c r="D7866" i="52"/>
  <c r="D7867" i="52"/>
  <c r="D7868" i="52"/>
  <c r="D7869" i="52"/>
  <c r="D7870" i="52"/>
  <c r="D7871" i="52"/>
  <c r="D7872" i="52"/>
  <c r="D7873" i="52"/>
  <c r="D7874" i="52"/>
  <c r="D7875" i="52"/>
  <c r="D7876" i="52"/>
  <c r="D7877" i="52"/>
  <c r="D7878" i="52"/>
  <c r="D7879" i="52"/>
  <c r="D7880" i="52"/>
  <c r="D7881" i="52"/>
  <c r="D7882" i="52"/>
  <c r="D7883" i="52"/>
  <c r="D7884" i="52"/>
  <c r="D7885" i="52"/>
  <c r="D7886" i="52"/>
  <c r="D7887" i="52"/>
  <c r="D7888" i="52"/>
  <c r="D7889" i="52"/>
  <c r="D7890" i="52"/>
  <c r="D7891" i="52"/>
  <c r="D7892" i="52"/>
  <c r="D7893" i="52"/>
  <c r="D7894" i="52"/>
  <c r="D7895" i="52"/>
  <c r="D7896" i="52"/>
  <c r="D7897" i="52"/>
  <c r="D7898" i="52"/>
  <c r="D7899" i="52"/>
  <c r="D7900" i="52"/>
  <c r="D7901" i="52"/>
  <c r="D7902" i="52"/>
  <c r="D7903" i="52"/>
  <c r="D7904" i="52"/>
  <c r="D7905" i="52"/>
  <c r="D7906" i="52"/>
  <c r="D7907" i="52"/>
  <c r="D7908" i="52"/>
  <c r="D7909" i="52"/>
  <c r="D7910" i="52"/>
  <c r="D7911" i="52"/>
  <c r="D7912" i="52"/>
  <c r="D7913" i="52"/>
  <c r="D7914" i="52"/>
  <c r="D7915" i="52"/>
  <c r="D7916" i="52"/>
  <c r="D7917" i="52"/>
  <c r="D7918" i="52"/>
  <c r="D7919" i="52"/>
  <c r="D7920" i="52"/>
  <c r="D7921" i="52"/>
  <c r="D7922" i="52"/>
  <c r="D7923" i="52"/>
  <c r="D7924" i="52"/>
  <c r="D7925" i="52"/>
  <c r="D7926" i="52"/>
  <c r="D7927" i="52"/>
  <c r="D7928" i="52"/>
  <c r="D7929" i="52"/>
  <c r="D7930" i="52"/>
  <c r="D7931" i="52"/>
  <c r="D7932" i="52"/>
  <c r="D7933" i="52"/>
  <c r="D7934" i="52"/>
  <c r="D7935" i="52"/>
  <c r="D7936" i="52"/>
  <c r="D7937" i="52"/>
  <c r="D7938" i="52"/>
  <c r="D7939" i="52"/>
  <c r="D7940" i="52"/>
  <c r="D7941" i="52"/>
  <c r="D7942" i="52"/>
  <c r="D7943" i="52"/>
  <c r="D7944" i="52"/>
  <c r="D7945" i="52"/>
  <c r="D7946" i="52"/>
  <c r="D7947" i="52"/>
  <c r="D7948" i="52"/>
  <c r="D7949" i="52"/>
  <c r="D7950" i="52"/>
  <c r="D7951" i="52"/>
  <c r="D7952" i="52"/>
  <c r="D7953" i="52"/>
  <c r="D7954" i="52"/>
  <c r="D7955" i="52"/>
  <c r="D7956" i="52"/>
  <c r="D7957" i="52"/>
  <c r="D7958" i="52"/>
  <c r="D7959" i="52"/>
  <c r="D7960" i="52"/>
  <c r="D7961" i="52"/>
  <c r="D7962" i="52"/>
  <c r="D7963" i="52"/>
  <c r="D7964" i="52"/>
  <c r="D7965" i="52"/>
  <c r="D7966" i="52"/>
  <c r="D7967" i="52"/>
  <c r="D7968" i="52"/>
  <c r="D7969" i="52"/>
  <c r="D7970" i="52"/>
  <c r="D7971" i="52"/>
  <c r="D7972" i="52"/>
  <c r="D7973" i="52"/>
  <c r="D7974" i="52"/>
  <c r="D7975" i="52"/>
  <c r="D7976" i="52"/>
  <c r="D7977" i="52"/>
  <c r="D7978" i="52"/>
  <c r="D7979" i="52"/>
  <c r="D7980" i="52"/>
  <c r="D7981" i="52"/>
  <c r="D7982" i="52"/>
  <c r="D7983" i="52"/>
  <c r="D7984" i="52"/>
  <c r="D7985" i="52"/>
  <c r="D7986" i="52"/>
  <c r="D7987" i="52"/>
  <c r="D7988" i="52"/>
  <c r="D7989" i="52"/>
  <c r="D7990" i="52"/>
  <c r="D7991" i="52"/>
  <c r="D7992" i="52"/>
  <c r="D7993" i="52"/>
  <c r="D7994" i="52"/>
  <c r="D7995" i="52"/>
  <c r="D7996" i="52"/>
  <c r="D7997" i="52"/>
  <c r="D7998" i="52"/>
  <c r="D7999" i="52"/>
  <c r="D8000" i="52"/>
  <c r="D8001" i="52"/>
  <c r="D8002" i="52"/>
  <c r="D8003" i="52"/>
  <c r="D8004" i="52"/>
  <c r="D8005" i="52"/>
  <c r="D8006" i="52"/>
  <c r="D8007" i="52"/>
  <c r="D8008" i="52"/>
  <c r="D8009" i="52"/>
  <c r="D8010" i="52"/>
  <c r="D8011" i="52"/>
  <c r="D8012" i="52"/>
  <c r="D8013" i="52"/>
  <c r="D8014" i="52"/>
  <c r="D8015" i="52"/>
  <c r="D8016" i="52"/>
  <c r="D8017" i="52"/>
  <c r="D8018" i="52"/>
  <c r="D8019" i="52"/>
  <c r="D8020" i="52"/>
  <c r="D8021" i="52"/>
  <c r="D8022" i="52"/>
  <c r="D8023" i="52"/>
  <c r="D8024" i="52"/>
  <c r="D8025" i="52"/>
  <c r="D8026" i="52"/>
  <c r="D8027" i="52"/>
  <c r="D8028" i="52"/>
  <c r="D8029" i="52"/>
  <c r="D8030" i="52"/>
  <c r="D8031" i="52"/>
  <c r="D8032" i="52"/>
  <c r="D8033" i="52"/>
  <c r="D8034" i="52"/>
  <c r="D8035" i="52"/>
  <c r="D8036" i="52"/>
  <c r="D8037" i="52"/>
  <c r="D8038" i="52"/>
  <c r="D8039" i="52"/>
  <c r="D8040" i="52"/>
  <c r="D8041" i="52"/>
  <c r="D8042" i="52"/>
  <c r="D8043" i="52"/>
  <c r="D8044" i="52"/>
  <c r="D8045" i="52"/>
  <c r="D8046" i="52"/>
  <c r="D8047" i="52"/>
  <c r="D8048" i="52"/>
  <c r="D8049" i="52"/>
  <c r="D8050" i="52"/>
  <c r="D8051" i="52"/>
  <c r="D8052" i="52"/>
  <c r="D8053" i="52"/>
  <c r="D8054" i="52"/>
  <c r="D8055" i="52"/>
  <c r="D8056" i="52"/>
  <c r="D8057" i="52"/>
  <c r="D8058" i="52"/>
  <c r="D8059" i="52"/>
  <c r="D8060" i="52"/>
  <c r="D8061" i="52"/>
  <c r="D8062" i="52"/>
  <c r="D8063" i="52"/>
  <c r="D8064" i="52"/>
  <c r="D8065" i="52"/>
  <c r="D8066" i="52"/>
  <c r="D8067" i="52"/>
  <c r="D8068" i="52"/>
  <c r="D8069" i="52"/>
  <c r="D8070" i="52"/>
  <c r="D8071" i="52"/>
  <c r="D8072" i="52"/>
  <c r="D8073" i="52"/>
  <c r="D8074" i="52"/>
  <c r="D8075" i="52"/>
  <c r="D8076" i="52"/>
  <c r="D8077" i="52"/>
  <c r="D8078" i="52"/>
  <c r="D8079" i="52"/>
  <c r="D8080" i="52"/>
  <c r="D8081" i="52"/>
  <c r="D8082" i="52"/>
  <c r="D8083" i="52"/>
  <c r="D8084" i="52"/>
  <c r="D8085" i="52"/>
  <c r="D8086" i="52"/>
  <c r="D8087" i="52"/>
  <c r="D8088" i="52"/>
  <c r="D8089" i="52"/>
  <c r="D8090" i="52"/>
  <c r="D8091" i="52"/>
  <c r="D8092" i="52"/>
  <c r="D8093" i="52"/>
  <c r="D8094" i="52"/>
  <c r="D8095" i="52"/>
  <c r="D8096" i="52"/>
  <c r="D8097" i="52"/>
  <c r="D8098" i="52"/>
  <c r="D8099" i="52"/>
  <c r="D8100" i="52"/>
  <c r="D8101" i="52"/>
  <c r="D8102" i="52"/>
  <c r="D8103" i="52"/>
  <c r="D8104" i="52"/>
  <c r="D8105" i="52"/>
  <c r="D8106" i="52"/>
  <c r="D8107" i="52"/>
  <c r="D8108" i="52"/>
  <c r="D8109" i="52"/>
  <c r="D8110" i="52"/>
  <c r="D8111" i="52"/>
  <c r="D8112" i="52"/>
  <c r="D8113" i="52"/>
  <c r="D8114" i="52"/>
  <c r="D8115" i="52"/>
  <c r="D8116" i="52"/>
  <c r="D8117" i="52"/>
  <c r="D8118" i="52"/>
  <c r="D8119" i="52"/>
  <c r="D8120" i="52"/>
  <c r="D8121" i="52"/>
  <c r="D8122" i="52"/>
  <c r="D8123" i="52"/>
  <c r="D8124" i="52"/>
  <c r="D8125" i="52"/>
  <c r="D8126" i="52"/>
  <c r="D8127" i="52"/>
  <c r="D8128" i="52"/>
  <c r="D8129" i="52"/>
  <c r="D8130" i="52"/>
  <c r="D8131" i="52"/>
  <c r="D8132" i="52"/>
  <c r="D8133" i="52"/>
  <c r="D8134" i="52"/>
  <c r="D8135" i="52"/>
  <c r="D8136" i="52"/>
  <c r="D8137" i="52"/>
  <c r="D8138" i="52"/>
  <c r="D8139" i="52"/>
  <c r="D8140" i="52"/>
  <c r="D8141" i="52"/>
  <c r="D8142" i="52"/>
  <c r="D8143" i="52"/>
  <c r="D8144" i="52"/>
  <c r="D8145" i="52"/>
  <c r="D8146" i="52"/>
  <c r="D8147" i="52"/>
  <c r="D8148" i="52"/>
  <c r="D8149" i="52"/>
  <c r="D8150" i="52"/>
  <c r="D8151" i="52"/>
  <c r="D8152" i="52"/>
  <c r="D8153" i="52"/>
  <c r="D8154" i="52"/>
  <c r="D8155" i="52"/>
  <c r="D8156" i="52"/>
  <c r="D8157" i="52"/>
  <c r="D8158" i="52"/>
  <c r="D8159" i="52"/>
  <c r="D8160" i="52"/>
  <c r="D8161" i="52"/>
  <c r="D8162" i="52"/>
  <c r="D8163" i="52"/>
  <c r="D8164" i="52"/>
  <c r="D8165" i="52"/>
  <c r="D8166" i="52"/>
  <c r="D8167" i="52"/>
  <c r="D8168" i="52"/>
  <c r="D8169" i="52"/>
  <c r="D8170" i="52"/>
  <c r="D8171" i="52"/>
  <c r="D8172" i="52"/>
  <c r="D8173" i="52"/>
  <c r="D8174" i="52"/>
  <c r="D8175" i="52"/>
  <c r="D8176" i="52"/>
  <c r="D8177" i="52"/>
  <c r="D8178" i="52"/>
  <c r="D8179" i="52"/>
  <c r="D8180" i="52"/>
  <c r="D8181" i="52"/>
  <c r="D8182" i="52"/>
  <c r="D8183" i="52"/>
  <c r="D8184" i="52"/>
  <c r="D8185" i="52"/>
  <c r="D8186" i="52"/>
  <c r="D8187" i="52"/>
  <c r="D8188" i="52"/>
  <c r="D8189" i="52"/>
  <c r="D8190" i="52"/>
  <c r="D8191" i="52"/>
  <c r="D8192" i="52"/>
  <c r="D8193" i="52"/>
  <c r="D8194" i="52"/>
  <c r="D8195" i="52"/>
  <c r="D8196" i="52"/>
  <c r="D8197" i="52"/>
  <c r="D8198" i="52"/>
  <c r="D8199" i="52"/>
  <c r="D8200" i="52"/>
  <c r="D8201" i="52"/>
  <c r="D8202" i="52"/>
  <c r="D8203" i="52"/>
  <c r="D8204" i="52"/>
  <c r="D8205" i="52"/>
  <c r="D8206" i="52"/>
  <c r="D8207" i="52"/>
  <c r="D8208" i="52"/>
  <c r="D8209" i="52"/>
  <c r="D8210" i="52"/>
  <c r="D8211" i="52"/>
  <c r="D8212" i="52"/>
  <c r="D8213" i="52"/>
  <c r="D8214" i="52"/>
  <c r="D8215" i="52"/>
  <c r="D8216" i="52"/>
  <c r="D8217" i="52"/>
  <c r="D8218" i="52"/>
  <c r="D8219" i="52"/>
  <c r="D8220" i="52"/>
  <c r="D8221" i="52"/>
  <c r="D8222" i="52"/>
  <c r="D8223" i="52"/>
  <c r="D8224" i="52"/>
  <c r="D8225" i="52"/>
  <c r="D8226" i="52"/>
  <c r="D8227" i="52"/>
  <c r="D8228" i="52"/>
  <c r="D8229" i="52"/>
  <c r="D8230" i="52"/>
  <c r="D8231" i="52"/>
  <c r="D8232" i="52"/>
  <c r="D8233" i="52"/>
  <c r="D8234" i="52"/>
  <c r="D8235" i="52"/>
  <c r="D8236" i="52"/>
  <c r="D8237" i="52"/>
  <c r="D8238" i="52"/>
  <c r="D8239" i="52"/>
  <c r="D8240" i="52"/>
  <c r="D8241" i="52"/>
  <c r="D8242" i="52"/>
  <c r="D8243" i="52"/>
  <c r="D8244" i="52"/>
  <c r="D8245" i="52"/>
  <c r="D8246" i="52"/>
  <c r="D8247" i="52"/>
  <c r="D8248" i="52"/>
  <c r="D8249" i="52"/>
  <c r="D8250" i="52"/>
  <c r="D8251" i="52"/>
  <c r="D8252" i="52"/>
  <c r="D8253" i="52"/>
  <c r="D8254" i="52"/>
  <c r="D8255" i="52"/>
  <c r="D8256" i="52"/>
  <c r="D8257" i="52"/>
  <c r="D8258" i="52"/>
  <c r="D8259" i="52"/>
  <c r="D8260" i="52"/>
  <c r="D8261" i="52"/>
  <c r="D8262" i="52"/>
  <c r="D8263" i="52"/>
  <c r="D8264" i="52"/>
  <c r="D8265" i="52"/>
  <c r="D8266" i="52"/>
  <c r="D8267" i="52"/>
  <c r="D8268" i="52"/>
  <c r="D8269" i="52"/>
  <c r="D8270" i="52"/>
  <c r="D8271" i="52"/>
  <c r="D8272" i="52"/>
  <c r="D8273" i="52"/>
  <c r="D8274" i="52"/>
  <c r="D8275" i="52"/>
  <c r="D8276" i="52"/>
  <c r="D8277" i="52"/>
  <c r="D8278" i="52"/>
  <c r="D8279" i="52"/>
  <c r="D8280" i="52"/>
  <c r="D8281" i="52"/>
  <c r="D8282" i="52"/>
  <c r="D8283" i="52"/>
  <c r="D8284" i="52"/>
  <c r="D8285" i="52"/>
  <c r="D8286" i="52"/>
  <c r="D8287" i="52"/>
  <c r="D8288" i="52"/>
  <c r="D8289" i="52"/>
  <c r="D8290" i="52"/>
  <c r="D8291" i="52"/>
  <c r="D8292" i="52"/>
  <c r="D8293" i="52"/>
  <c r="D8294" i="52"/>
  <c r="D8295" i="52"/>
  <c r="D8296" i="52"/>
  <c r="D8297" i="52"/>
  <c r="D8298" i="52"/>
  <c r="D8299" i="52"/>
  <c r="D8300" i="52"/>
  <c r="D8301" i="52"/>
  <c r="D8302" i="52"/>
  <c r="D8303" i="52"/>
  <c r="D8304" i="52"/>
  <c r="D8305" i="52"/>
  <c r="D8306" i="52"/>
  <c r="D8307" i="52"/>
  <c r="D8308" i="52"/>
  <c r="D8309" i="52"/>
  <c r="D8310" i="52"/>
  <c r="D8311" i="52"/>
  <c r="D8312" i="52"/>
  <c r="D8313" i="52"/>
  <c r="D8314" i="52"/>
  <c r="D8315" i="52"/>
  <c r="D8316" i="52"/>
  <c r="D8317" i="52"/>
  <c r="D8318" i="52"/>
  <c r="D8319" i="52"/>
  <c r="D8320" i="52"/>
  <c r="D8321" i="52"/>
  <c r="D8322" i="52"/>
  <c r="D8323" i="52"/>
  <c r="D8324" i="52"/>
  <c r="D8325" i="52"/>
  <c r="D8326" i="52"/>
  <c r="D8327" i="52"/>
  <c r="D8328" i="52"/>
  <c r="D8329" i="52"/>
  <c r="D8330" i="52"/>
  <c r="D8331" i="52"/>
  <c r="D8332" i="52"/>
  <c r="D8333" i="52"/>
  <c r="D8334" i="52"/>
  <c r="D8335" i="52"/>
  <c r="D8336" i="52"/>
  <c r="D8337" i="52"/>
  <c r="D8338" i="52"/>
  <c r="D8339" i="52"/>
  <c r="D8340" i="52"/>
  <c r="D8341" i="52"/>
  <c r="D8342" i="52"/>
  <c r="D8343" i="52"/>
  <c r="D8344" i="52"/>
  <c r="D8345" i="52"/>
  <c r="D8346" i="52"/>
  <c r="D8347" i="52"/>
  <c r="D8348" i="52"/>
  <c r="D8349" i="52"/>
  <c r="D8350" i="52"/>
  <c r="D8351" i="52"/>
  <c r="D8352" i="52"/>
  <c r="D8353" i="52"/>
  <c r="D8354" i="52"/>
  <c r="D8355" i="52"/>
  <c r="D8356" i="52"/>
  <c r="D8357" i="52"/>
  <c r="D8358" i="52"/>
  <c r="D8359" i="52"/>
  <c r="D8360" i="52"/>
  <c r="D8361" i="52"/>
  <c r="D8362" i="52"/>
  <c r="D8363" i="52"/>
  <c r="D8364" i="52"/>
  <c r="D8365" i="52"/>
  <c r="D8366" i="52"/>
  <c r="D8367" i="52"/>
  <c r="D8368" i="52"/>
  <c r="D8369" i="52"/>
  <c r="D8370" i="52"/>
  <c r="D8371" i="52"/>
  <c r="D8372" i="52"/>
  <c r="D8373" i="52"/>
  <c r="D8374" i="52"/>
  <c r="D8375" i="52"/>
  <c r="D8376" i="52"/>
  <c r="D8377" i="52"/>
  <c r="D8378" i="52"/>
  <c r="D8379" i="52"/>
  <c r="D8380" i="52"/>
  <c r="D8381" i="52"/>
  <c r="D8382" i="52"/>
  <c r="D8383" i="52"/>
  <c r="D8384" i="52"/>
  <c r="D8385" i="52"/>
  <c r="D8386" i="52"/>
  <c r="D8387" i="52"/>
  <c r="D8388" i="52"/>
  <c r="D8389" i="52"/>
  <c r="D8390" i="52"/>
  <c r="D8391" i="52"/>
  <c r="D8392" i="52"/>
  <c r="D8393" i="52"/>
  <c r="D8394" i="52"/>
  <c r="D8395" i="52"/>
  <c r="D8396" i="52"/>
  <c r="D8397" i="52"/>
  <c r="D8398" i="52"/>
  <c r="D8399" i="52"/>
  <c r="D8400" i="52"/>
  <c r="D8401" i="52"/>
  <c r="D8402" i="52"/>
  <c r="D8403" i="52"/>
  <c r="D8404" i="52"/>
  <c r="D8405" i="52"/>
  <c r="D8406" i="52"/>
  <c r="D8407" i="52"/>
  <c r="D8408" i="52"/>
  <c r="D8409" i="52"/>
  <c r="D8410" i="52"/>
  <c r="D8411" i="52"/>
  <c r="D8412" i="52"/>
  <c r="D8413" i="52"/>
  <c r="D8414" i="52"/>
  <c r="D8415" i="52"/>
  <c r="D8416" i="52"/>
  <c r="D8417" i="52"/>
  <c r="D8418" i="52"/>
  <c r="D8419" i="52"/>
  <c r="D8420" i="52"/>
  <c r="D8421" i="52"/>
  <c r="D8422" i="52"/>
  <c r="D8423" i="52"/>
  <c r="D8424" i="52"/>
  <c r="D8425" i="52"/>
  <c r="D8426" i="52"/>
  <c r="D8427" i="52"/>
  <c r="D8428" i="52"/>
  <c r="D8429" i="52"/>
  <c r="D8430" i="52"/>
  <c r="D8431" i="52"/>
  <c r="D8432" i="52"/>
  <c r="D8433" i="52"/>
  <c r="D8434" i="52"/>
  <c r="D8435" i="52"/>
  <c r="D8436" i="52"/>
  <c r="D8437" i="52"/>
  <c r="D8438" i="52"/>
  <c r="D8439" i="52"/>
  <c r="D8440" i="52"/>
  <c r="D8441" i="52"/>
  <c r="D8442" i="52"/>
  <c r="D8443" i="52"/>
  <c r="D8444" i="52"/>
  <c r="D8445" i="52"/>
  <c r="D8446" i="52"/>
  <c r="D8447" i="52"/>
  <c r="D8448" i="52"/>
  <c r="D8449" i="52"/>
  <c r="D8450" i="52"/>
  <c r="D8451" i="52"/>
  <c r="D8452" i="52"/>
  <c r="D8453" i="52"/>
  <c r="D8454" i="52"/>
  <c r="D8455" i="52"/>
  <c r="D8456" i="52"/>
  <c r="D8457" i="52"/>
  <c r="D8458" i="52"/>
  <c r="D8459" i="52"/>
  <c r="D8460" i="52"/>
  <c r="D8461" i="52"/>
  <c r="D8462" i="52"/>
  <c r="D8463" i="52"/>
  <c r="D8464" i="52"/>
  <c r="D8465" i="52"/>
  <c r="D8466" i="52"/>
  <c r="D8467" i="52"/>
  <c r="D8468" i="52"/>
  <c r="D8469" i="52"/>
  <c r="D8470" i="52"/>
  <c r="D8471" i="52"/>
  <c r="D8472" i="52"/>
  <c r="D8473" i="52"/>
  <c r="D8474" i="52"/>
  <c r="D8475" i="52"/>
  <c r="D8476" i="52"/>
  <c r="D8477" i="52"/>
  <c r="D8478" i="52"/>
  <c r="D8479" i="52"/>
  <c r="D8480" i="52"/>
  <c r="D8481" i="52"/>
  <c r="D8482" i="52"/>
  <c r="D8483" i="52"/>
  <c r="D8484" i="52"/>
  <c r="D8485" i="52"/>
  <c r="D8486" i="52"/>
  <c r="D8487" i="52"/>
  <c r="D8488" i="52"/>
  <c r="D8489" i="52"/>
  <c r="D8490" i="52"/>
  <c r="D8491" i="52"/>
  <c r="D8492" i="52"/>
  <c r="D8493" i="52"/>
  <c r="D8494" i="52"/>
  <c r="D8495" i="52"/>
  <c r="D8496" i="52"/>
  <c r="D8497" i="52"/>
  <c r="D8498" i="52"/>
  <c r="D8499" i="52"/>
  <c r="D8500" i="52"/>
  <c r="D8501" i="52"/>
  <c r="D8502" i="52"/>
  <c r="D8503" i="52"/>
  <c r="D8504" i="52"/>
  <c r="D8505" i="52"/>
  <c r="D8506" i="52"/>
  <c r="D8507" i="52"/>
  <c r="D8508" i="52"/>
  <c r="D8509" i="52"/>
  <c r="D8510" i="52"/>
  <c r="D8511" i="52"/>
  <c r="D8512" i="52"/>
  <c r="D8513" i="52"/>
  <c r="D8514" i="52"/>
  <c r="D8515" i="52"/>
  <c r="D8516" i="52"/>
  <c r="D8517" i="52"/>
  <c r="D8518" i="52"/>
  <c r="D8519" i="52"/>
  <c r="D8520" i="52"/>
  <c r="D8521" i="52"/>
  <c r="D8522" i="52"/>
  <c r="D8523" i="52"/>
  <c r="D8524" i="52"/>
  <c r="D8525" i="52"/>
  <c r="D8526" i="52"/>
  <c r="D8527" i="52"/>
  <c r="D8528" i="52"/>
  <c r="D8529" i="52"/>
  <c r="D8530" i="52"/>
  <c r="D8531" i="52"/>
  <c r="D8532" i="52"/>
  <c r="D8533" i="52"/>
  <c r="D8534" i="52"/>
  <c r="D8535" i="52"/>
  <c r="D8536" i="52"/>
  <c r="D8537" i="52"/>
  <c r="D8538" i="52"/>
  <c r="D8539" i="52"/>
  <c r="D8540" i="52"/>
  <c r="D8541" i="52"/>
  <c r="D8542" i="52"/>
  <c r="D8543" i="52"/>
  <c r="D8544" i="52"/>
  <c r="D8545" i="52"/>
  <c r="D8546" i="52"/>
  <c r="D8547" i="52"/>
  <c r="D8548" i="52"/>
  <c r="D8549" i="52"/>
  <c r="D8550" i="52"/>
  <c r="D8551" i="52"/>
  <c r="D8552" i="52"/>
  <c r="D8553" i="52"/>
  <c r="D8554" i="52"/>
  <c r="D8555" i="52"/>
  <c r="D8556" i="52"/>
  <c r="D8557" i="52"/>
  <c r="D8558" i="52"/>
  <c r="D8559" i="52"/>
  <c r="D8560" i="52"/>
  <c r="D8561" i="52"/>
  <c r="D8562" i="52"/>
  <c r="D8563" i="52"/>
  <c r="D8564" i="52"/>
  <c r="D8565" i="52"/>
  <c r="D8566" i="52"/>
  <c r="D8567" i="52"/>
  <c r="D8568" i="52"/>
  <c r="D8569" i="52"/>
  <c r="D8570" i="52"/>
  <c r="D8571" i="52"/>
  <c r="D8572" i="52"/>
  <c r="D8573" i="52"/>
  <c r="D8574" i="52"/>
  <c r="D8575" i="52"/>
  <c r="D8576" i="52"/>
  <c r="D8577" i="52"/>
  <c r="D8578" i="52"/>
  <c r="D8579" i="52"/>
  <c r="D8580" i="52"/>
  <c r="D8581" i="52"/>
  <c r="D8582" i="52"/>
  <c r="D8583" i="52"/>
  <c r="D8584" i="52"/>
  <c r="D8585" i="52"/>
  <c r="D8586" i="52"/>
  <c r="D8587" i="52"/>
  <c r="D8588" i="52"/>
  <c r="D8589" i="52"/>
  <c r="D8590" i="52"/>
  <c r="D8591" i="52"/>
  <c r="D8592" i="52"/>
  <c r="D8593" i="52"/>
  <c r="D8594" i="52"/>
  <c r="D8595" i="52"/>
  <c r="D8596" i="52"/>
  <c r="D8597" i="52"/>
  <c r="D8598" i="52"/>
  <c r="D8599" i="52"/>
  <c r="D8600" i="52"/>
  <c r="D8601" i="52"/>
  <c r="D8602" i="52"/>
  <c r="D8603" i="52"/>
  <c r="D8604" i="52"/>
  <c r="D8605" i="52"/>
  <c r="D8606" i="52"/>
  <c r="D8607" i="52"/>
  <c r="D8608" i="52"/>
  <c r="D8609" i="52"/>
  <c r="D8610" i="52"/>
  <c r="D8611" i="52"/>
  <c r="D8612" i="52"/>
  <c r="D8613" i="52"/>
  <c r="D8614" i="52"/>
  <c r="D8615" i="52"/>
  <c r="D8616" i="52"/>
  <c r="D8617" i="52"/>
  <c r="D8618" i="52"/>
  <c r="D8619" i="52"/>
  <c r="D8620" i="52"/>
  <c r="D8621" i="52"/>
  <c r="D8622" i="52"/>
  <c r="D8623" i="52"/>
  <c r="D8624" i="52"/>
  <c r="D8625" i="52"/>
  <c r="D8626" i="52"/>
  <c r="D8627" i="52"/>
  <c r="D8628" i="52"/>
  <c r="D8629" i="52"/>
  <c r="D8630" i="52"/>
  <c r="D8631" i="52"/>
  <c r="D8632" i="52"/>
  <c r="D8633" i="52"/>
  <c r="D8634" i="52"/>
  <c r="D8635" i="52"/>
  <c r="D8636" i="52"/>
  <c r="D8637" i="52"/>
  <c r="D8638" i="52"/>
  <c r="D8639" i="52"/>
  <c r="D8640" i="52"/>
  <c r="D8641" i="52"/>
  <c r="D8642" i="52"/>
  <c r="D8643" i="52"/>
  <c r="D8644" i="52"/>
  <c r="D8645" i="52"/>
  <c r="D8646" i="52"/>
  <c r="D8647" i="52"/>
  <c r="D8648" i="52"/>
  <c r="D8649" i="52"/>
  <c r="D8650" i="52"/>
  <c r="D8651" i="52"/>
  <c r="D8652" i="52"/>
  <c r="D8653" i="52"/>
  <c r="D8654" i="52"/>
  <c r="D8655" i="52"/>
  <c r="D8656" i="52"/>
  <c r="D8657" i="52"/>
  <c r="D8658" i="52"/>
  <c r="D8659" i="52"/>
  <c r="D8660" i="52"/>
  <c r="D8661" i="52"/>
  <c r="D8662" i="52"/>
  <c r="D8663" i="52"/>
  <c r="D8664" i="52"/>
  <c r="D8665" i="52"/>
  <c r="D8666" i="52"/>
  <c r="D8667" i="52"/>
  <c r="D8668" i="52"/>
  <c r="D8669" i="52"/>
  <c r="D8670" i="52"/>
  <c r="D8671" i="52"/>
  <c r="D8672" i="52"/>
  <c r="D8673" i="52"/>
  <c r="D8674" i="52"/>
  <c r="D8675" i="52"/>
  <c r="D8676" i="52"/>
  <c r="D8677" i="52"/>
  <c r="D8678" i="52"/>
  <c r="D8679" i="52"/>
  <c r="D8680" i="52"/>
  <c r="D8681" i="52"/>
  <c r="D8682" i="52"/>
  <c r="D8683" i="52"/>
  <c r="D8684" i="52"/>
  <c r="D8685" i="52"/>
  <c r="D8686" i="52"/>
  <c r="D8687" i="52"/>
  <c r="D8688" i="52"/>
  <c r="D8689" i="52"/>
  <c r="D8690" i="52"/>
  <c r="D8691" i="52"/>
  <c r="D8692" i="52"/>
  <c r="D8693" i="52"/>
  <c r="D8694" i="52"/>
  <c r="D8695" i="52"/>
  <c r="D8696" i="52"/>
  <c r="D8697" i="52"/>
  <c r="D8698" i="52"/>
  <c r="D8699" i="52"/>
  <c r="D8700" i="52"/>
  <c r="D8701" i="52"/>
  <c r="D8702" i="52"/>
  <c r="D8703" i="52"/>
  <c r="D8704" i="52"/>
  <c r="D8705" i="52"/>
  <c r="D8706" i="52"/>
  <c r="D8707" i="52"/>
  <c r="D8708" i="52"/>
  <c r="D8709" i="52"/>
  <c r="D8710" i="52"/>
  <c r="D8711" i="52"/>
  <c r="D8712" i="52"/>
  <c r="D8713" i="52"/>
  <c r="D8714" i="52"/>
  <c r="D8715" i="52"/>
  <c r="D8716" i="52"/>
  <c r="D8717" i="52"/>
  <c r="D8718" i="52"/>
  <c r="D8719" i="52"/>
  <c r="D8720" i="52"/>
  <c r="D8721" i="52"/>
  <c r="D8722" i="52"/>
  <c r="D8723" i="52"/>
  <c r="D8724" i="52"/>
  <c r="D8725" i="52"/>
  <c r="D8726" i="52"/>
  <c r="D8727" i="52"/>
  <c r="D8728" i="52"/>
  <c r="D8729" i="52"/>
  <c r="D8730" i="52"/>
  <c r="D8731" i="52"/>
  <c r="D8732" i="52"/>
  <c r="D8733" i="52"/>
  <c r="D8734" i="52"/>
  <c r="D8735" i="52"/>
  <c r="D8736" i="52"/>
  <c r="D8737" i="52"/>
  <c r="D8738" i="52"/>
  <c r="D8739" i="52"/>
  <c r="D8740" i="52"/>
  <c r="D8741" i="52"/>
  <c r="D8742" i="52"/>
  <c r="D8743" i="52"/>
  <c r="D8744" i="52"/>
  <c r="D8745" i="52"/>
  <c r="D8746" i="52"/>
  <c r="D8747" i="52"/>
  <c r="D8748" i="52"/>
  <c r="D8749" i="52"/>
  <c r="D8750" i="52"/>
  <c r="D8751" i="52"/>
  <c r="D8752" i="52"/>
  <c r="D8753" i="52"/>
  <c r="D8754" i="52"/>
  <c r="D8755" i="52"/>
  <c r="D8756" i="52"/>
  <c r="D8757" i="52"/>
  <c r="D8758" i="52"/>
  <c r="D8759" i="52"/>
  <c r="D8760" i="52"/>
  <c r="D8761" i="52"/>
  <c r="D8762" i="52"/>
  <c r="D8763" i="52"/>
  <c r="D8764" i="52"/>
  <c r="D8765" i="52"/>
  <c r="D8766" i="52"/>
  <c r="D8767" i="52"/>
  <c r="D8768" i="52"/>
  <c r="D8769" i="52"/>
  <c r="D8770" i="52"/>
  <c r="D8771" i="52"/>
  <c r="D8772" i="52"/>
  <c r="D8773" i="52"/>
  <c r="D8774" i="52"/>
  <c r="D8775" i="52"/>
  <c r="D8776" i="52"/>
  <c r="D8777" i="52"/>
  <c r="D8778" i="52"/>
  <c r="D8779" i="52"/>
  <c r="D8780" i="52"/>
  <c r="D8781" i="52"/>
  <c r="D8782" i="52"/>
  <c r="D8783" i="52"/>
  <c r="D8784" i="52"/>
  <c r="D8785" i="52"/>
  <c r="D8786" i="52"/>
  <c r="D8787" i="52"/>
  <c r="D8788" i="52"/>
  <c r="D8789" i="52"/>
  <c r="D8790" i="52"/>
  <c r="D8791" i="52"/>
  <c r="D8792" i="52"/>
  <c r="D8793" i="52"/>
  <c r="D8794" i="52"/>
  <c r="D8795" i="52"/>
  <c r="D8796" i="52"/>
  <c r="D8797" i="52"/>
  <c r="D8798" i="52"/>
  <c r="D8799" i="52"/>
  <c r="D8800" i="52"/>
  <c r="D8801" i="52"/>
  <c r="D8802" i="52"/>
  <c r="D8803" i="52"/>
  <c r="D8804" i="52"/>
  <c r="D8805" i="52"/>
  <c r="D8806" i="52"/>
  <c r="D8807" i="52"/>
  <c r="D8808" i="52"/>
  <c r="D8809" i="52"/>
  <c r="D8810" i="52"/>
  <c r="D8811" i="52"/>
  <c r="D8812" i="52"/>
  <c r="D8813" i="52"/>
  <c r="D8814" i="52"/>
  <c r="D8815" i="52"/>
  <c r="D8816" i="52"/>
  <c r="D8817" i="52"/>
  <c r="D8818" i="52"/>
  <c r="D8819" i="52"/>
  <c r="D8820" i="52"/>
  <c r="D8821" i="52"/>
  <c r="D8822" i="52"/>
  <c r="D8823" i="52"/>
  <c r="D8824" i="52"/>
  <c r="D8825" i="52"/>
  <c r="D8826" i="52"/>
  <c r="D8827" i="52"/>
  <c r="D8828" i="52"/>
  <c r="D8829" i="52"/>
  <c r="D8830" i="52"/>
  <c r="D8831" i="52"/>
  <c r="D8832" i="52"/>
  <c r="D8833" i="52"/>
  <c r="D8834" i="52"/>
  <c r="D8835" i="52"/>
  <c r="D8836" i="52"/>
  <c r="D8837" i="52"/>
  <c r="D8838" i="52"/>
  <c r="D8839" i="52"/>
  <c r="D8840" i="52"/>
  <c r="D8841" i="52"/>
  <c r="D8842" i="52"/>
  <c r="D8843" i="52"/>
  <c r="D8844" i="52"/>
  <c r="D8845" i="52"/>
  <c r="D8846" i="52"/>
  <c r="D8847" i="52"/>
  <c r="D8848" i="52"/>
  <c r="D8849" i="52"/>
  <c r="D8850" i="52"/>
  <c r="D8851" i="52"/>
  <c r="D8852" i="52"/>
  <c r="D8853" i="52"/>
  <c r="D8854" i="52"/>
  <c r="D8855" i="52"/>
  <c r="D8856" i="52"/>
  <c r="D8857" i="52"/>
  <c r="D8858" i="52"/>
  <c r="D8859" i="52"/>
  <c r="D8860" i="52"/>
  <c r="D8861" i="52"/>
  <c r="D8862" i="52"/>
  <c r="D8863" i="52"/>
  <c r="D8864" i="52"/>
  <c r="D8865" i="52"/>
  <c r="D8866" i="52"/>
  <c r="D8867" i="52"/>
  <c r="D8868" i="52"/>
  <c r="D8869" i="52"/>
  <c r="D8870" i="52"/>
  <c r="D8871" i="52"/>
  <c r="D8872" i="52"/>
  <c r="D8873" i="52"/>
  <c r="D8874" i="52"/>
  <c r="D8875" i="52"/>
  <c r="D8876" i="52"/>
  <c r="D8877" i="52"/>
  <c r="D8878" i="52"/>
  <c r="D8879" i="52"/>
  <c r="D8880" i="52"/>
  <c r="D8881" i="52"/>
  <c r="D8882" i="52"/>
  <c r="D8883" i="52"/>
  <c r="D8884" i="52"/>
  <c r="D8885" i="52"/>
  <c r="D8886" i="52"/>
  <c r="D8887" i="52"/>
  <c r="D8888" i="52"/>
  <c r="D8889" i="52"/>
  <c r="D8890" i="52"/>
  <c r="D8891" i="52"/>
  <c r="D8892" i="52"/>
  <c r="D8893" i="52"/>
  <c r="D8894" i="52"/>
  <c r="D8895" i="52"/>
  <c r="D8896" i="52"/>
  <c r="D8897" i="52"/>
  <c r="D8898" i="52"/>
  <c r="D8899" i="52"/>
  <c r="D8900" i="52"/>
  <c r="D8901" i="52"/>
  <c r="D8902" i="52"/>
  <c r="D8903" i="52"/>
  <c r="D8904" i="52"/>
  <c r="D8905" i="52"/>
  <c r="D8906" i="52"/>
  <c r="D8907" i="52"/>
  <c r="D8908" i="52"/>
  <c r="D8909" i="52"/>
  <c r="D8910" i="52"/>
  <c r="D8911" i="52"/>
  <c r="D8912" i="52"/>
  <c r="D8913" i="52"/>
  <c r="D8914" i="52"/>
  <c r="D8915" i="52"/>
  <c r="D8916" i="52"/>
  <c r="D8917" i="52"/>
  <c r="D8918" i="52"/>
  <c r="D8919" i="52"/>
  <c r="D8920" i="52"/>
  <c r="D8921" i="52"/>
  <c r="D8922" i="52"/>
  <c r="D8923" i="52"/>
  <c r="D8924" i="52"/>
  <c r="D8925" i="52"/>
  <c r="D8926" i="52"/>
  <c r="D8927" i="52"/>
  <c r="D8928" i="52"/>
  <c r="D8929" i="52"/>
  <c r="D8930" i="52"/>
  <c r="D8931" i="52"/>
  <c r="D8932" i="52"/>
  <c r="D8933" i="52"/>
  <c r="D8934" i="52"/>
  <c r="D8935" i="52"/>
  <c r="D8936" i="52"/>
  <c r="D8937" i="52"/>
  <c r="D8938" i="52"/>
  <c r="D8939" i="52"/>
  <c r="D8940" i="52"/>
  <c r="D8941" i="52"/>
  <c r="D8942" i="52"/>
  <c r="D8943" i="52"/>
  <c r="D8944" i="52"/>
  <c r="D8945" i="52"/>
  <c r="D8946" i="52"/>
  <c r="D8947" i="52"/>
  <c r="D8948" i="52"/>
  <c r="D8949" i="52"/>
  <c r="D8950" i="52"/>
  <c r="D8951" i="52"/>
  <c r="D8952" i="52"/>
  <c r="D8953" i="52"/>
  <c r="D8954" i="52"/>
  <c r="D8955" i="52"/>
  <c r="D8956" i="52"/>
  <c r="D8957" i="52"/>
  <c r="D8958" i="52"/>
  <c r="D8959" i="52"/>
  <c r="D8960" i="52"/>
  <c r="D8961" i="52"/>
  <c r="D8962" i="52"/>
  <c r="D8963" i="52"/>
  <c r="D8964" i="52"/>
  <c r="D8965" i="52"/>
  <c r="D8966" i="52"/>
  <c r="D8967" i="52"/>
  <c r="D8968" i="52"/>
  <c r="D8969" i="52"/>
  <c r="D8970" i="52"/>
  <c r="D8971" i="52"/>
  <c r="D8972" i="52"/>
  <c r="D8973" i="52"/>
  <c r="D8974" i="52"/>
  <c r="D8975" i="52"/>
  <c r="D8976" i="52"/>
  <c r="D8977" i="52"/>
  <c r="D8978" i="52"/>
  <c r="D8979" i="52"/>
  <c r="D8980" i="52"/>
  <c r="D8981" i="52"/>
  <c r="D8982" i="52"/>
  <c r="D8983" i="52"/>
  <c r="D8984" i="52"/>
  <c r="D8985" i="52"/>
  <c r="D8986" i="52"/>
  <c r="D8987" i="52"/>
  <c r="D8988" i="52"/>
  <c r="D8989" i="52"/>
  <c r="D8990" i="52"/>
  <c r="D8991" i="52"/>
  <c r="D8992" i="52"/>
  <c r="D8993" i="52"/>
  <c r="D8994" i="52"/>
  <c r="D8995" i="52"/>
  <c r="D8996" i="52"/>
  <c r="D8997" i="52"/>
  <c r="D8998" i="52"/>
  <c r="D8999" i="52"/>
  <c r="D9000" i="52"/>
  <c r="D9001" i="52"/>
  <c r="D9002" i="52"/>
  <c r="D9003" i="52"/>
  <c r="D9004" i="52"/>
  <c r="D9005" i="52"/>
  <c r="D9006" i="52"/>
  <c r="D9007" i="52"/>
  <c r="D9008" i="52"/>
  <c r="D9009" i="52"/>
  <c r="D9010" i="52"/>
  <c r="D9011" i="52"/>
  <c r="D9012" i="52"/>
  <c r="D9013" i="52"/>
  <c r="D9014" i="52"/>
  <c r="D9015" i="52"/>
  <c r="D9016" i="52"/>
  <c r="D9017" i="52"/>
  <c r="D9018" i="52"/>
  <c r="D9019" i="52"/>
  <c r="D9020" i="52"/>
  <c r="D9021" i="52"/>
  <c r="D9022" i="52"/>
  <c r="D9023" i="52"/>
  <c r="D9024" i="52"/>
  <c r="D9025" i="52"/>
  <c r="D9026" i="52"/>
  <c r="D9027" i="52"/>
  <c r="D9028" i="52"/>
  <c r="D9029" i="52"/>
  <c r="D9030" i="52"/>
  <c r="D9031" i="52"/>
  <c r="D9032" i="52"/>
  <c r="D9033" i="52"/>
  <c r="D9034" i="52"/>
  <c r="D9035" i="52"/>
  <c r="D9036" i="52"/>
  <c r="D9037" i="52"/>
  <c r="D9038" i="52"/>
  <c r="D9039" i="52"/>
  <c r="D9040" i="52"/>
  <c r="D9041" i="52"/>
  <c r="D9042" i="52"/>
  <c r="D9043" i="52"/>
  <c r="D9044" i="52"/>
  <c r="D9045" i="52"/>
  <c r="D9046" i="52"/>
  <c r="D9047" i="52"/>
  <c r="D9048" i="52"/>
  <c r="D9049" i="52"/>
  <c r="D9050" i="52"/>
  <c r="D9051" i="52"/>
  <c r="D9052" i="52"/>
  <c r="D9053" i="52"/>
  <c r="D9054" i="52"/>
  <c r="D9055" i="52"/>
  <c r="D9056" i="52"/>
  <c r="D9057" i="52"/>
  <c r="D9058" i="52"/>
  <c r="D9059" i="52"/>
  <c r="D9060" i="52"/>
  <c r="D9061" i="52"/>
  <c r="D9062" i="52"/>
  <c r="D9063" i="52"/>
  <c r="D9064" i="52"/>
  <c r="D9065" i="52"/>
  <c r="D9066" i="52"/>
  <c r="D9067" i="52"/>
  <c r="D9068" i="52"/>
  <c r="D9069" i="52"/>
  <c r="D9070" i="52"/>
  <c r="D9071" i="52"/>
  <c r="D9072" i="52"/>
  <c r="D9073" i="52"/>
  <c r="D9074" i="52"/>
  <c r="D9075" i="52"/>
  <c r="D9076" i="52"/>
  <c r="D9077" i="52"/>
  <c r="D9078" i="52"/>
  <c r="D9079" i="52"/>
  <c r="D9080" i="52"/>
  <c r="D9081" i="52"/>
  <c r="D9082" i="52"/>
  <c r="D9083" i="52"/>
  <c r="D9084" i="52"/>
  <c r="D9085" i="52"/>
  <c r="D9086" i="52"/>
  <c r="D9087" i="52"/>
  <c r="D9088" i="52"/>
  <c r="D9089" i="52"/>
  <c r="D9090" i="52"/>
  <c r="D9091" i="52"/>
  <c r="D9092" i="52"/>
  <c r="D9093" i="52"/>
  <c r="D9094" i="52"/>
  <c r="D9095" i="52"/>
  <c r="D9096" i="52"/>
  <c r="D9097" i="52"/>
  <c r="D9098" i="52"/>
  <c r="D9099" i="52"/>
  <c r="D9100" i="52"/>
  <c r="D9101" i="52"/>
  <c r="D9102" i="52"/>
  <c r="D9103" i="52"/>
  <c r="D9104" i="52"/>
  <c r="D9105" i="52"/>
  <c r="D9106" i="52"/>
  <c r="D9107" i="52"/>
  <c r="D9108" i="52"/>
  <c r="D9109" i="52"/>
  <c r="D9110" i="52"/>
  <c r="D9111" i="52"/>
  <c r="D9112" i="52"/>
  <c r="D9113" i="52"/>
  <c r="D9114" i="52"/>
  <c r="D9115" i="52"/>
  <c r="D9116" i="52"/>
  <c r="D9117" i="52"/>
  <c r="D9118" i="52"/>
  <c r="D9119" i="52"/>
  <c r="D9120" i="52"/>
  <c r="D9121" i="52"/>
  <c r="D9122" i="52"/>
  <c r="D9123" i="52"/>
  <c r="D9124" i="52"/>
  <c r="D9125" i="52"/>
  <c r="D9126" i="52"/>
  <c r="D9127" i="52"/>
  <c r="D9128" i="52"/>
  <c r="D9129" i="52"/>
  <c r="D9130" i="52"/>
  <c r="D9131" i="52"/>
  <c r="D9132" i="52"/>
  <c r="D9133" i="52"/>
  <c r="D9134" i="52"/>
  <c r="D9135" i="52"/>
  <c r="D9136" i="52"/>
  <c r="D9137" i="52"/>
  <c r="D9138" i="52"/>
  <c r="D9139" i="52"/>
  <c r="D9140" i="52"/>
  <c r="D9141" i="52"/>
  <c r="D9142" i="52"/>
  <c r="D9143" i="52"/>
  <c r="D9144" i="52"/>
  <c r="D9145" i="52"/>
  <c r="D9146" i="52"/>
  <c r="D9147" i="52"/>
  <c r="D9148" i="52"/>
  <c r="D9149" i="52"/>
  <c r="D9150" i="52"/>
  <c r="D9151" i="52"/>
  <c r="D9152" i="52"/>
  <c r="D9153" i="52"/>
  <c r="D9154" i="52"/>
  <c r="D9155" i="52"/>
  <c r="D9156" i="52"/>
  <c r="D9157" i="52"/>
  <c r="D9158" i="52"/>
  <c r="D9159" i="52"/>
  <c r="D9160" i="52"/>
  <c r="D9161" i="52"/>
  <c r="D9162" i="52"/>
  <c r="D9163" i="52"/>
  <c r="D9164" i="52"/>
  <c r="D9165" i="52"/>
  <c r="D9166" i="52"/>
  <c r="D9167" i="52"/>
  <c r="D9168" i="52"/>
  <c r="D9169" i="52"/>
  <c r="D9170" i="52"/>
  <c r="D9171" i="52"/>
  <c r="D9172" i="52"/>
  <c r="D9173" i="52"/>
  <c r="D9174" i="52"/>
  <c r="D9175" i="52"/>
  <c r="D9176" i="52"/>
  <c r="D9177" i="52"/>
  <c r="D9178" i="52"/>
  <c r="D9179" i="52"/>
  <c r="D9180" i="52"/>
  <c r="D9181" i="52"/>
  <c r="D9182" i="52"/>
  <c r="D9183" i="52"/>
  <c r="D9184" i="52"/>
  <c r="D9185" i="52"/>
  <c r="D9186" i="52"/>
  <c r="D9187" i="52"/>
  <c r="D9188" i="52"/>
  <c r="D9189" i="52"/>
  <c r="D9190" i="52"/>
  <c r="D9191" i="52"/>
  <c r="D9192" i="52"/>
  <c r="D9193" i="52"/>
  <c r="D9194" i="52"/>
  <c r="D9195" i="52"/>
  <c r="D9196" i="52"/>
  <c r="D9197" i="52"/>
  <c r="D9198" i="52"/>
  <c r="D9199" i="52"/>
  <c r="D9200" i="52"/>
  <c r="D9201" i="52"/>
  <c r="D9202" i="52"/>
  <c r="D9203" i="52"/>
  <c r="D9204" i="52"/>
  <c r="D9205" i="52"/>
  <c r="D9206" i="52"/>
  <c r="D9207" i="52"/>
  <c r="D9208" i="52"/>
  <c r="D9209" i="52"/>
  <c r="D9210" i="52"/>
  <c r="D9211" i="52"/>
  <c r="D9212" i="52"/>
  <c r="D9213" i="52"/>
  <c r="D9214" i="52"/>
  <c r="D9215" i="52"/>
  <c r="D9216" i="52"/>
  <c r="D9217" i="52"/>
  <c r="D9218" i="52"/>
  <c r="D9219" i="52"/>
  <c r="D9220" i="52"/>
  <c r="D9221" i="52"/>
  <c r="D9222" i="52"/>
  <c r="D9223" i="52"/>
  <c r="D9224" i="52"/>
  <c r="D9225" i="52"/>
  <c r="D9226" i="52"/>
  <c r="D9227" i="52"/>
  <c r="D9228" i="52"/>
  <c r="D9229" i="52"/>
  <c r="D9230" i="52"/>
  <c r="D9231" i="52"/>
  <c r="D9232" i="52"/>
  <c r="D9233" i="52"/>
  <c r="D9234" i="52"/>
  <c r="D9235" i="52"/>
  <c r="D9236" i="52"/>
  <c r="D9237" i="52"/>
  <c r="D9238" i="52"/>
  <c r="D9239" i="52"/>
  <c r="D9240" i="52"/>
  <c r="D9241" i="52"/>
  <c r="D9242" i="52"/>
  <c r="D9243" i="52"/>
  <c r="D9244" i="52"/>
  <c r="D9245" i="52"/>
  <c r="D9246" i="52"/>
  <c r="D9247" i="52"/>
  <c r="D9248" i="52"/>
  <c r="D9249" i="52"/>
  <c r="D9250" i="52"/>
  <c r="D9251" i="52"/>
  <c r="D9252" i="52"/>
  <c r="D9253" i="52"/>
  <c r="D9254" i="52"/>
  <c r="D9255" i="52"/>
  <c r="D9256" i="52"/>
  <c r="D9257" i="52"/>
  <c r="D9258" i="52"/>
  <c r="D9259" i="52"/>
  <c r="D9260" i="52"/>
  <c r="D9261" i="52"/>
  <c r="D9262" i="52"/>
  <c r="D9263" i="52"/>
  <c r="D9264" i="52"/>
  <c r="D9265" i="52"/>
  <c r="D9266" i="52"/>
  <c r="D9267" i="52"/>
  <c r="D9268" i="52"/>
  <c r="D9269" i="52"/>
  <c r="D9270" i="52"/>
  <c r="D9271" i="52"/>
  <c r="D9272" i="52"/>
  <c r="D9273" i="52"/>
  <c r="D9274" i="52"/>
  <c r="D9275" i="52"/>
  <c r="D9276" i="52"/>
  <c r="D9277" i="52"/>
  <c r="D9278" i="52"/>
  <c r="D9279" i="52"/>
  <c r="D9280" i="52"/>
  <c r="D9281" i="52"/>
  <c r="D9282" i="52"/>
  <c r="D9283" i="52"/>
  <c r="D9284" i="52"/>
  <c r="D9285" i="52"/>
  <c r="D9286" i="52"/>
  <c r="D9287" i="52"/>
  <c r="D9288" i="52"/>
  <c r="D9289" i="52"/>
  <c r="D9290" i="52"/>
  <c r="D9291" i="52"/>
  <c r="D9292" i="52"/>
  <c r="D9293" i="52"/>
  <c r="D9294" i="52"/>
  <c r="D9295" i="52"/>
  <c r="D9296" i="52"/>
  <c r="D9297" i="52"/>
  <c r="D9298" i="52"/>
  <c r="D9299" i="52"/>
  <c r="D9300" i="52"/>
  <c r="D9301" i="52"/>
  <c r="D9302" i="52"/>
  <c r="D9303" i="52"/>
  <c r="D9304" i="52"/>
  <c r="D9305" i="52"/>
  <c r="D9306" i="52"/>
  <c r="D9307" i="52"/>
  <c r="D9308" i="52"/>
  <c r="D9309" i="52"/>
  <c r="D9310" i="52"/>
  <c r="D9311" i="52"/>
  <c r="D9312" i="52"/>
  <c r="D9313" i="52"/>
  <c r="D9314" i="52"/>
  <c r="D9315" i="52"/>
  <c r="D9316" i="52"/>
  <c r="D9317" i="52"/>
  <c r="D9318" i="52"/>
  <c r="D9319" i="52"/>
  <c r="D9320" i="52"/>
  <c r="D9321" i="52"/>
  <c r="D9322" i="52"/>
  <c r="D9323" i="52"/>
  <c r="D9324" i="52"/>
  <c r="D9325" i="52"/>
  <c r="D9326" i="52"/>
  <c r="D9327" i="52"/>
  <c r="D9328" i="52"/>
  <c r="D9329" i="52"/>
  <c r="D9330" i="52"/>
  <c r="D9331" i="52"/>
  <c r="D9332" i="52"/>
  <c r="D9333" i="52"/>
  <c r="D9334" i="52"/>
  <c r="D9335" i="52"/>
  <c r="D9336" i="52"/>
  <c r="D9337" i="52"/>
  <c r="D9338" i="52"/>
  <c r="D9339" i="52"/>
  <c r="D9340" i="52"/>
  <c r="D9341" i="52"/>
  <c r="D9342" i="52"/>
  <c r="D9343" i="52"/>
  <c r="D9344" i="52"/>
  <c r="D9345" i="52"/>
  <c r="D9346" i="52"/>
  <c r="D9347" i="52"/>
  <c r="D9348" i="52"/>
  <c r="D9349" i="52"/>
  <c r="D9350" i="52"/>
  <c r="D9351" i="52"/>
  <c r="D9352" i="52"/>
  <c r="D9353" i="52"/>
  <c r="D9354" i="52"/>
  <c r="D9355" i="52"/>
  <c r="D9356" i="52"/>
  <c r="D9357" i="52"/>
  <c r="D9358" i="52"/>
  <c r="D9359" i="52"/>
  <c r="D9360" i="52"/>
  <c r="D9361" i="52"/>
  <c r="D9362" i="52"/>
  <c r="D9363" i="52"/>
  <c r="D9364" i="52"/>
  <c r="D9365" i="52"/>
  <c r="D9366" i="52"/>
  <c r="D9367" i="52"/>
  <c r="D9368" i="52"/>
  <c r="D9369" i="52"/>
  <c r="D9370" i="52"/>
  <c r="D9371" i="52"/>
  <c r="D9372" i="52"/>
  <c r="D9373" i="52"/>
  <c r="D9374" i="52"/>
  <c r="D9375" i="52"/>
  <c r="D9376" i="52"/>
  <c r="D9377" i="52"/>
  <c r="D9378" i="52"/>
  <c r="D9379" i="52"/>
  <c r="D9380" i="52"/>
  <c r="D9381" i="52"/>
  <c r="D9382" i="52"/>
  <c r="D9383" i="52"/>
  <c r="D9384" i="52"/>
  <c r="D9385" i="52"/>
  <c r="D9386" i="52"/>
  <c r="D9387" i="52"/>
  <c r="D9388" i="52"/>
  <c r="D9389" i="52"/>
  <c r="D9390" i="52"/>
  <c r="D9391" i="52"/>
  <c r="D9392" i="52"/>
  <c r="D9393" i="52"/>
  <c r="D9394" i="52"/>
  <c r="D9395" i="52"/>
  <c r="D9396" i="52"/>
  <c r="D9397" i="52"/>
  <c r="D9398" i="52"/>
  <c r="D9399" i="52"/>
  <c r="D9400" i="52"/>
  <c r="D9401" i="52"/>
  <c r="D9402" i="52"/>
  <c r="D9403" i="52"/>
  <c r="D9404" i="52"/>
  <c r="D9405" i="52"/>
  <c r="D9406" i="52"/>
  <c r="D9407" i="52"/>
  <c r="D9408" i="52"/>
  <c r="D9409" i="52"/>
  <c r="D9410" i="52"/>
  <c r="D9411" i="52"/>
  <c r="D9412" i="52"/>
  <c r="D9413" i="52"/>
  <c r="D9414" i="52"/>
  <c r="D9415" i="52"/>
  <c r="D9416" i="52"/>
  <c r="D9417" i="52"/>
  <c r="D9418" i="52"/>
  <c r="D9419" i="52"/>
  <c r="D9420" i="52"/>
  <c r="D9421" i="52"/>
  <c r="D9422" i="52"/>
  <c r="D9423" i="52"/>
  <c r="D9424" i="52"/>
  <c r="D9425" i="52"/>
  <c r="D9426" i="52"/>
  <c r="D9427" i="52"/>
  <c r="D9428" i="52"/>
  <c r="D9429" i="52"/>
  <c r="D9430" i="52"/>
  <c r="D9431" i="52"/>
  <c r="D9432" i="52"/>
  <c r="D9433" i="52"/>
  <c r="D9434" i="52"/>
  <c r="D9435" i="52"/>
  <c r="D9436" i="52"/>
  <c r="D9437" i="52"/>
  <c r="D9438" i="52"/>
  <c r="D9439" i="52"/>
  <c r="D9440" i="52"/>
  <c r="D9441" i="52"/>
  <c r="D9442" i="52"/>
  <c r="D9443" i="52"/>
  <c r="D9444" i="52"/>
  <c r="D9445" i="52"/>
  <c r="D9446" i="52"/>
  <c r="D9447" i="52"/>
  <c r="D9448" i="52"/>
  <c r="D9449" i="52"/>
  <c r="D9450" i="52"/>
  <c r="D9451" i="52"/>
  <c r="D9452" i="52"/>
  <c r="D9453" i="52"/>
  <c r="D9454" i="52"/>
  <c r="D9455" i="52"/>
  <c r="D9456" i="52"/>
  <c r="D9457" i="52"/>
  <c r="D9458" i="52"/>
  <c r="D9459" i="52"/>
  <c r="D9460" i="52"/>
  <c r="D9461" i="52"/>
  <c r="D9462" i="52"/>
  <c r="D9463" i="52"/>
  <c r="D9464" i="52"/>
  <c r="D9465" i="52"/>
  <c r="D9466" i="52"/>
  <c r="D9467" i="52"/>
  <c r="D9468" i="52"/>
  <c r="D9469" i="52"/>
  <c r="D9470" i="52"/>
  <c r="D9471" i="52"/>
  <c r="D9472" i="52"/>
  <c r="D9473" i="52"/>
  <c r="D9474" i="52"/>
  <c r="D9475" i="52"/>
  <c r="D9476" i="52"/>
  <c r="D9477" i="52"/>
  <c r="D9478" i="52"/>
  <c r="D9479" i="52"/>
  <c r="D9480" i="52"/>
  <c r="D9481" i="52"/>
  <c r="D9482" i="52"/>
  <c r="D9483" i="52"/>
  <c r="D9484" i="52"/>
  <c r="D9485" i="52"/>
  <c r="D9486" i="52"/>
  <c r="D9487" i="52"/>
  <c r="D9488" i="52"/>
  <c r="D9489" i="52"/>
  <c r="D9490" i="52"/>
  <c r="D9491" i="52"/>
  <c r="D9492" i="52"/>
  <c r="D9493" i="52"/>
  <c r="D9494" i="52"/>
  <c r="D9495" i="52"/>
  <c r="D9496" i="52"/>
  <c r="D9497" i="52"/>
  <c r="D9498" i="52"/>
  <c r="D9499" i="52"/>
  <c r="D9500" i="52"/>
  <c r="D9501" i="52"/>
  <c r="D9502" i="52"/>
  <c r="D9503" i="52"/>
  <c r="D9504" i="52"/>
  <c r="D9505" i="52"/>
  <c r="D9506" i="52"/>
  <c r="D9507" i="52"/>
  <c r="D9508" i="52"/>
  <c r="D9509" i="52"/>
  <c r="D9510" i="52"/>
  <c r="D9511" i="52"/>
  <c r="D9512" i="52"/>
  <c r="D9513" i="52"/>
  <c r="D9514" i="52"/>
  <c r="D9515" i="52"/>
  <c r="D9516" i="52"/>
  <c r="D9517" i="52"/>
  <c r="D9518" i="52"/>
  <c r="D9519" i="52"/>
  <c r="D9520" i="52"/>
  <c r="D9521" i="52"/>
  <c r="D9522" i="52"/>
  <c r="D9523" i="52"/>
  <c r="D9524" i="52"/>
  <c r="D9525" i="52"/>
  <c r="D9526" i="52"/>
  <c r="D9527" i="52"/>
  <c r="D9528" i="52"/>
  <c r="D9529" i="52"/>
  <c r="D9530" i="52"/>
  <c r="D9531" i="52"/>
  <c r="D9532" i="52"/>
  <c r="D9533" i="52"/>
  <c r="D9534" i="52"/>
  <c r="D9535" i="52"/>
  <c r="D9536" i="52"/>
  <c r="D9537" i="52"/>
  <c r="D9538" i="52"/>
  <c r="D9539" i="52"/>
  <c r="D9540" i="52"/>
  <c r="D9541" i="52"/>
  <c r="D9542" i="52"/>
  <c r="D9543" i="52"/>
  <c r="D9544" i="52"/>
  <c r="D9545" i="52"/>
  <c r="D9546" i="52"/>
  <c r="D9547" i="52"/>
  <c r="D9548" i="52"/>
  <c r="D9549" i="52"/>
  <c r="D9550" i="52"/>
  <c r="D9551" i="52"/>
  <c r="D9552" i="52"/>
  <c r="D9553" i="52"/>
  <c r="D9554" i="52"/>
  <c r="D9555" i="52"/>
  <c r="D9556" i="52"/>
  <c r="D9557" i="52"/>
  <c r="D9558" i="52"/>
  <c r="D9559" i="52"/>
  <c r="D9560" i="52"/>
  <c r="D9561" i="52"/>
  <c r="D9562" i="52"/>
  <c r="D9563" i="52"/>
  <c r="D9564" i="52"/>
  <c r="D9565" i="52"/>
  <c r="D9566" i="52"/>
  <c r="D9567" i="52"/>
  <c r="D9568" i="52"/>
  <c r="D9569" i="52"/>
  <c r="D9570" i="52"/>
  <c r="D9571" i="52"/>
  <c r="D9572" i="52"/>
  <c r="D9573" i="52"/>
  <c r="D9574" i="52"/>
  <c r="D9575" i="52"/>
  <c r="D9576" i="52"/>
  <c r="D9577" i="52"/>
  <c r="D9578" i="52"/>
  <c r="D9579" i="52"/>
  <c r="D9580" i="52"/>
  <c r="D9581" i="52"/>
  <c r="D9582" i="52"/>
  <c r="D9583" i="52"/>
  <c r="D9584" i="52"/>
  <c r="D9585" i="52"/>
  <c r="D9586" i="52"/>
  <c r="D9587" i="52"/>
  <c r="D9588" i="52"/>
  <c r="D9589" i="52"/>
  <c r="D9590" i="52"/>
  <c r="D9591" i="52"/>
  <c r="D9592" i="52"/>
  <c r="D9593" i="52"/>
  <c r="D9594" i="52"/>
  <c r="D9595" i="52"/>
  <c r="D9596" i="52"/>
  <c r="D9597" i="52"/>
  <c r="D9598" i="52"/>
  <c r="D9599" i="52"/>
  <c r="D9600" i="52"/>
  <c r="D9601" i="52"/>
  <c r="D9602" i="52"/>
  <c r="D9603" i="52"/>
  <c r="D9604" i="52"/>
  <c r="D9605" i="52"/>
  <c r="D9606" i="52"/>
  <c r="D9607" i="52"/>
  <c r="D9608" i="52"/>
  <c r="D9609" i="52"/>
  <c r="D9610" i="52"/>
  <c r="D9611" i="52"/>
  <c r="D9612" i="52"/>
  <c r="D9613" i="52"/>
  <c r="D9614" i="52"/>
  <c r="D9615" i="52"/>
  <c r="D9616" i="52"/>
  <c r="D9617" i="52"/>
  <c r="D9618" i="52"/>
  <c r="D9619" i="52"/>
  <c r="D9620" i="52"/>
  <c r="D9621" i="52"/>
  <c r="D9622" i="52"/>
  <c r="D9623" i="52"/>
  <c r="D9624" i="52"/>
  <c r="D9625" i="52"/>
  <c r="D9626" i="52"/>
  <c r="D9627" i="52"/>
  <c r="D9628" i="52"/>
  <c r="D9629" i="52"/>
  <c r="D9630" i="52"/>
  <c r="D9631" i="52"/>
  <c r="D9632" i="52"/>
  <c r="D9633" i="52"/>
  <c r="D9634" i="52"/>
  <c r="D9635" i="52"/>
  <c r="D9636" i="52"/>
  <c r="D9637" i="52"/>
  <c r="D9638" i="52"/>
  <c r="D9639" i="52"/>
  <c r="D9640" i="52"/>
  <c r="D9641" i="52"/>
  <c r="D9642" i="52"/>
  <c r="D9643" i="52"/>
  <c r="D9644" i="52"/>
  <c r="D9645" i="52"/>
  <c r="D9646" i="52"/>
  <c r="D9647" i="52"/>
  <c r="D9648" i="52"/>
  <c r="D9649" i="52"/>
  <c r="D9650" i="52"/>
  <c r="D9651" i="52"/>
  <c r="D9652" i="52"/>
  <c r="D9653" i="52"/>
  <c r="D9654" i="52"/>
  <c r="D9655" i="52"/>
  <c r="D9656" i="52"/>
  <c r="D9657" i="52"/>
  <c r="D9658" i="52"/>
  <c r="D9659" i="52"/>
  <c r="D9660" i="52"/>
  <c r="D9661" i="52"/>
  <c r="D9662" i="52"/>
  <c r="D9663" i="52"/>
  <c r="D9664" i="52"/>
  <c r="D9665" i="52"/>
  <c r="D9666" i="52"/>
  <c r="D9667" i="52"/>
  <c r="D9668" i="52"/>
  <c r="D9669" i="52"/>
  <c r="D9670" i="52"/>
  <c r="D9671" i="52"/>
  <c r="D9672" i="52"/>
  <c r="D9673" i="52"/>
  <c r="D9674" i="52"/>
  <c r="D9675" i="52"/>
  <c r="D9676" i="52"/>
  <c r="D9677" i="52"/>
  <c r="D9678" i="52"/>
  <c r="D9679" i="52"/>
  <c r="D9680" i="52"/>
  <c r="D9681" i="52"/>
  <c r="D9682" i="52"/>
  <c r="D9683" i="52"/>
  <c r="D9684" i="52"/>
  <c r="D9685" i="52"/>
  <c r="D9686" i="52"/>
  <c r="D9687" i="52"/>
  <c r="D9688" i="52"/>
  <c r="D9689" i="52"/>
  <c r="D9690" i="52"/>
  <c r="D9691" i="52"/>
  <c r="D9692" i="52"/>
  <c r="D9693" i="52"/>
  <c r="D9694" i="52"/>
  <c r="D9695" i="52"/>
  <c r="D9696" i="52"/>
  <c r="D9697" i="52"/>
  <c r="D9698" i="52"/>
  <c r="D9699" i="52"/>
  <c r="D9700" i="52"/>
  <c r="D9701" i="52"/>
  <c r="D9702" i="52"/>
  <c r="D9703" i="52"/>
  <c r="D9704" i="52"/>
  <c r="D9705" i="52"/>
  <c r="D9706" i="52"/>
  <c r="D9707" i="52"/>
  <c r="D9708" i="52"/>
  <c r="D9709" i="52"/>
  <c r="D9710" i="52"/>
  <c r="D9711" i="52"/>
  <c r="D9712" i="52"/>
  <c r="D9713" i="52"/>
  <c r="D9714" i="52"/>
  <c r="D9715" i="52"/>
  <c r="D9716" i="52"/>
  <c r="D9717" i="52"/>
  <c r="D9718" i="52"/>
  <c r="D9719" i="52"/>
  <c r="D9720" i="52"/>
  <c r="D9721" i="52"/>
  <c r="D9722" i="52"/>
  <c r="D9723" i="52"/>
  <c r="D9724" i="52"/>
  <c r="D9725" i="52"/>
  <c r="D9726" i="52"/>
  <c r="D9727" i="52"/>
  <c r="D9728" i="52"/>
  <c r="D9729" i="52"/>
  <c r="D9730" i="52"/>
  <c r="D9731" i="52"/>
  <c r="D9732" i="52"/>
  <c r="D9733" i="52"/>
  <c r="D9734" i="52"/>
  <c r="D9735" i="52"/>
  <c r="D9736" i="52"/>
  <c r="D9737" i="52"/>
  <c r="D9738" i="52"/>
  <c r="D9739" i="52"/>
  <c r="D9740" i="52"/>
  <c r="D9741" i="52"/>
  <c r="D9742" i="52"/>
  <c r="D9743" i="52"/>
  <c r="D9744" i="52"/>
  <c r="D9745" i="52"/>
  <c r="D9746" i="52"/>
  <c r="D9747" i="52"/>
  <c r="D9748" i="52"/>
  <c r="D9749" i="52"/>
  <c r="D9750" i="52"/>
  <c r="D9751" i="52"/>
  <c r="D9752" i="52"/>
  <c r="D9753" i="52"/>
  <c r="D9754" i="52"/>
  <c r="D9755" i="52"/>
  <c r="D9756" i="52"/>
  <c r="D9757" i="52"/>
  <c r="D9758" i="52"/>
  <c r="D9759" i="52"/>
  <c r="D9760" i="52"/>
  <c r="D9761" i="52"/>
  <c r="D9762" i="52"/>
  <c r="D9763" i="52"/>
  <c r="D9764" i="52"/>
  <c r="D9765" i="52"/>
  <c r="D9766" i="52"/>
  <c r="D9767" i="52"/>
  <c r="D9768" i="52"/>
  <c r="D9769" i="52"/>
  <c r="D9770" i="52"/>
  <c r="D9771" i="52"/>
  <c r="D9772" i="52"/>
  <c r="D9773" i="52"/>
  <c r="D9774" i="52"/>
  <c r="D9775" i="52"/>
  <c r="D9776" i="52"/>
  <c r="D9777" i="52"/>
  <c r="D9778" i="52"/>
  <c r="D9779" i="52"/>
  <c r="D9780" i="52"/>
  <c r="D9781" i="52"/>
  <c r="D9782" i="52"/>
  <c r="D9783" i="52"/>
  <c r="D9784" i="52"/>
  <c r="D9785" i="52"/>
  <c r="D9786" i="52"/>
  <c r="D9787" i="52"/>
  <c r="D9788" i="52"/>
  <c r="D9789" i="52"/>
  <c r="D9790" i="52"/>
  <c r="D9791" i="52"/>
  <c r="D9792" i="52"/>
  <c r="D9793" i="52"/>
  <c r="D9794" i="52"/>
  <c r="D9795" i="52"/>
  <c r="D9796" i="52"/>
  <c r="D9797" i="52"/>
  <c r="D9798" i="52"/>
  <c r="D9799" i="52"/>
  <c r="D9800" i="52"/>
  <c r="D9801" i="52"/>
  <c r="D9802" i="52"/>
  <c r="D9803" i="52"/>
  <c r="D9804" i="52"/>
  <c r="D9805" i="52"/>
  <c r="D9806" i="52"/>
  <c r="D9807" i="52"/>
  <c r="D9808" i="52"/>
  <c r="D9809" i="52"/>
  <c r="D9810" i="52"/>
  <c r="D9811" i="52"/>
  <c r="D9812" i="52"/>
  <c r="D9813" i="52"/>
  <c r="D9814" i="52"/>
  <c r="D9815" i="52"/>
  <c r="D9816" i="52"/>
  <c r="D9817" i="52"/>
  <c r="D9818" i="52"/>
  <c r="D9819" i="52"/>
  <c r="D9820" i="52"/>
  <c r="D9821" i="52"/>
  <c r="D9822" i="52"/>
  <c r="D9823" i="52"/>
  <c r="D9824" i="52"/>
  <c r="D9825" i="52"/>
  <c r="D9826" i="52"/>
  <c r="D9827" i="52"/>
  <c r="D9828" i="52"/>
  <c r="D9829" i="52"/>
  <c r="D9830" i="52"/>
  <c r="D9831" i="52"/>
  <c r="D9832" i="52"/>
  <c r="D9833" i="52"/>
  <c r="D9834" i="52"/>
  <c r="D9835" i="52"/>
  <c r="D9836" i="52"/>
  <c r="D9837" i="52"/>
  <c r="D9838" i="52"/>
  <c r="D9839" i="52"/>
  <c r="D9840" i="52"/>
  <c r="D9841" i="52"/>
  <c r="D9842" i="52"/>
  <c r="D9843" i="52"/>
  <c r="D9844" i="52"/>
  <c r="D9845" i="52"/>
  <c r="D9846" i="52"/>
  <c r="D9847" i="52"/>
  <c r="D9848" i="52"/>
  <c r="D9849" i="52"/>
  <c r="D9850" i="52"/>
  <c r="D9851" i="52"/>
  <c r="D9852" i="52"/>
  <c r="D9853" i="52"/>
  <c r="D9854" i="52"/>
  <c r="D9855" i="52"/>
  <c r="D9856" i="52"/>
  <c r="D9857" i="52"/>
  <c r="D9858" i="52"/>
  <c r="D9859" i="52"/>
  <c r="D9860" i="52"/>
  <c r="D9861" i="52"/>
  <c r="D9862" i="52"/>
  <c r="D9863" i="52"/>
  <c r="D9864" i="52"/>
  <c r="D9865" i="52"/>
  <c r="D9866" i="52"/>
  <c r="D9867" i="52"/>
  <c r="D9868" i="52"/>
  <c r="D9869" i="52"/>
  <c r="D9870" i="52"/>
  <c r="D9871" i="52"/>
  <c r="D9872" i="52"/>
  <c r="D9873" i="52"/>
  <c r="D9874" i="52"/>
  <c r="D9875" i="52"/>
  <c r="D9876" i="52"/>
  <c r="D9877" i="52"/>
  <c r="D9878" i="52"/>
  <c r="D9879" i="52"/>
  <c r="D9880" i="52"/>
  <c r="D9881" i="52"/>
  <c r="D9882" i="52"/>
  <c r="D9883" i="52"/>
  <c r="D9884" i="52"/>
  <c r="D9885" i="52"/>
  <c r="D9886" i="52"/>
  <c r="D9887" i="52"/>
  <c r="D9888" i="52"/>
  <c r="D9889" i="52"/>
  <c r="D9890" i="52"/>
  <c r="D9891" i="52"/>
  <c r="D9892" i="52"/>
  <c r="D9893" i="52"/>
  <c r="D9894" i="52"/>
  <c r="D9895" i="52"/>
  <c r="D9896" i="52"/>
  <c r="D9897" i="52"/>
  <c r="D9898" i="52"/>
  <c r="D9899" i="52"/>
  <c r="D9900" i="52"/>
  <c r="D9901" i="52"/>
  <c r="D9902" i="52"/>
  <c r="D9903" i="52"/>
  <c r="D9904" i="52"/>
  <c r="D9905" i="52"/>
  <c r="D9906" i="52"/>
  <c r="D9907" i="52"/>
  <c r="D9908" i="52"/>
  <c r="D9909" i="52"/>
  <c r="D9910" i="52"/>
  <c r="D9911" i="52"/>
  <c r="D9912" i="52"/>
  <c r="D9913" i="52"/>
  <c r="D9914" i="52"/>
  <c r="D9915" i="52"/>
  <c r="D9916" i="52"/>
  <c r="D9917" i="52"/>
  <c r="D9918" i="52"/>
  <c r="D9919" i="52"/>
  <c r="D9920" i="52"/>
  <c r="D9921" i="52"/>
  <c r="D9922" i="52"/>
  <c r="D9923" i="52"/>
  <c r="D9924" i="52"/>
  <c r="D9925" i="52"/>
  <c r="D9926" i="52"/>
  <c r="D9927" i="52"/>
  <c r="D9928" i="52"/>
  <c r="D9929" i="52"/>
  <c r="D9930" i="52"/>
  <c r="D9931" i="52"/>
  <c r="D9932" i="52"/>
  <c r="D9933" i="52"/>
  <c r="D9934" i="52"/>
  <c r="D9935" i="52"/>
  <c r="D9936" i="52"/>
  <c r="D9937" i="52"/>
  <c r="D9938" i="52"/>
  <c r="D9939" i="52"/>
  <c r="D9940" i="52"/>
  <c r="D9941" i="52"/>
  <c r="D9942" i="52"/>
  <c r="D9943" i="52"/>
  <c r="D9944" i="52"/>
  <c r="D9945" i="52"/>
  <c r="D9946" i="52"/>
  <c r="D9947" i="52"/>
  <c r="D9948" i="52"/>
  <c r="D9949" i="52"/>
  <c r="D9950" i="52"/>
  <c r="D9951" i="52"/>
  <c r="D9952" i="52"/>
  <c r="D9953" i="52"/>
  <c r="D9954" i="52"/>
  <c r="D9955" i="52"/>
  <c r="D9956" i="52"/>
  <c r="D9957" i="52"/>
  <c r="D9958" i="52"/>
  <c r="D9959" i="52"/>
  <c r="D9960" i="52"/>
  <c r="D9961" i="52"/>
  <c r="D9962" i="52"/>
  <c r="D9963" i="52"/>
  <c r="D9964" i="52"/>
  <c r="D9965" i="52"/>
  <c r="D9966" i="52"/>
  <c r="D9967" i="52"/>
  <c r="D9968" i="52"/>
  <c r="D9969" i="52"/>
  <c r="D9970" i="52"/>
  <c r="D9971" i="52"/>
  <c r="D9972" i="52"/>
  <c r="D9973" i="52"/>
  <c r="D9974" i="52"/>
  <c r="D9975" i="52"/>
  <c r="D9976" i="52"/>
  <c r="D9977" i="52"/>
  <c r="D9978" i="52"/>
  <c r="D9979" i="52"/>
  <c r="D9980" i="52"/>
  <c r="D9981" i="52"/>
  <c r="D9982" i="52"/>
  <c r="D9983" i="52"/>
  <c r="D9984" i="52"/>
  <c r="D9985" i="52"/>
  <c r="D9986" i="52"/>
  <c r="D9987" i="52"/>
  <c r="D9988" i="52"/>
  <c r="D9989" i="52"/>
  <c r="D9990" i="52"/>
  <c r="D9991" i="52"/>
  <c r="D9992" i="52"/>
  <c r="D9993" i="52"/>
  <c r="D9994" i="52"/>
  <c r="D9995" i="52"/>
  <c r="D9996" i="52"/>
  <c r="D9997" i="52"/>
  <c r="D9998" i="52"/>
  <c r="D9999" i="52"/>
  <c r="D10000" i="52"/>
  <c r="D10001" i="52"/>
  <c r="D10002" i="52"/>
  <c r="D10003" i="52"/>
  <c r="D10004" i="52"/>
  <c r="D10005" i="52"/>
  <c r="D10006" i="52"/>
  <c r="D10007" i="52"/>
  <c r="D10008" i="52"/>
  <c r="D10009" i="52"/>
  <c r="D10010" i="52"/>
  <c r="D10011" i="52"/>
  <c r="D10012" i="52"/>
  <c r="D10013" i="52"/>
  <c r="D10014" i="52"/>
  <c r="D10015" i="52"/>
  <c r="D10016" i="52"/>
  <c r="D10017" i="52"/>
  <c r="D10018" i="52"/>
  <c r="D10019" i="52"/>
  <c r="D10020" i="52"/>
  <c r="D10021" i="52"/>
  <c r="D10022" i="52"/>
  <c r="D10023" i="52"/>
  <c r="D10024" i="52"/>
  <c r="D10025" i="52"/>
  <c r="D10026" i="52"/>
  <c r="D10027" i="52"/>
  <c r="D10028" i="52"/>
  <c r="D10029" i="52"/>
  <c r="D10030" i="52"/>
  <c r="D10031" i="52"/>
  <c r="D10032" i="52"/>
  <c r="D10033" i="52"/>
  <c r="D10034" i="52"/>
  <c r="D10035" i="52"/>
  <c r="D10036" i="52"/>
  <c r="D10037" i="52"/>
  <c r="D10038" i="52"/>
  <c r="D10039" i="52"/>
  <c r="D10040" i="52"/>
  <c r="D10041" i="52"/>
  <c r="D10042" i="52"/>
  <c r="D10043" i="52"/>
  <c r="D10044" i="52"/>
  <c r="D10045" i="52"/>
  <c r="D10046" i="52"/>
  <c r="D10047" i="52"/>
  <c r="D10048" i="52"/>
  <c r="D10049" i="52"/>
  <c r="D10050" i="52"/>
  <c r="D10051" i="52"/>
  <c r="D10052" i="52"/>
  <c r="D10053" i="52"/>
  <c r="D10054" i="52"/>
  <c r="D10055" i="52"/>
  <c r="D10056" i="52"/>
  <c r="D10057" i="52"/>
  <c r="D10058" i="52"/>
  <c r="D10059" i="52"/>
  <c r="D10060" i="52"/>
  <c r="D10061" i="52"/>
  <c r="D10062" i="52"/>
  <c r="D10063" i="52"/>
  <c r="D10064" i="52"/>
  <c r="D10065" i="52"/>
  <c r="D10066" i="52"/>
  <c r="D10067" i="52"/>
  <c r="D10068" i="52"/>
  <c r="D10069" i="52"/>
  <c r="D10070" i="52"/>
  <c r="D10071" i="52"/>
  <c r="D10072" i="52"/>
  <c r="D10073" i="52"/>
  <c r="D10074" i="52"/>
  <c r="D10075" i="52"/>
  <c r="D10076" i="52"/>
  <c r="D10077" i="52"/>
  <c r="D10078" i="52"/>
  <c r="D10079" i="52"/>
  <c r="D10080" i="52"/>
  <c r="D10081" i="52"/>
  <c r="D10082" i="52"/>
  <c r="D10083" i="52"/>
  <c r="D10084" i="52"/>
  <c r="D10085" i="52"/>
  <c r="D10086" i="52"/>
  <c r="D10087" i="52"/>
  <c r="D10088" i="52"/>
  <c r="D10089" i="52"/>
  <c r="D10090" i="52"/>
  <c r="D10091" i="52"/>
  <c r="D10092" i="52"/>
  <c r="D10093" i="52"/>
  <c r="D10094" i="52"/>
  <c r="D10095" i="52"/>
  <c r="D10096" i="52"/>
  <c r="D10097" i="52"/>
  <c r="D10098" i="52"/>
  <c r="D10099" i="52"/>
  <c r="D10100" i="52"/>
  <c r="D10101" i="52"/>
  <c r="D10102" i="52"/>
  <c r="D10103" i="52"/>
  <c r="D10104" i="52"/>
  <c r="D10105" i="52"/>
  <c r="D10106" i="52"/>
  <c r="D10107" i="52"/>
  <c r="D10108" i="52"/>
  <c r="D10109" i="52"/>
  <c r="D10110" i="52"/>
  <c r="D10111" i="52"/>
  <c r="D10112" i="52"/>
  <c r="D10113" i="52"/>
  <c r="D10114" i="52"/>
  <c r="D10115" i="52"/>
  <c r="D10116" i="52"/>
  <c r="D10117" i="52"/>
  <c r="D10118" i="52"/>
  <c r="D10119" i="52"/>
  <c r="D10120" i="52"/>
  <c r="D10121" i="52"/>
  <c r="D10122" i="52"/>
  <c r="D10123" i="52"/>
  <c r="D10124" i="52"/>
  <c r="D10125" i="52"/>
  <c r="D10126" i="52"/>
  <c r="D10127" i="52"/>
  <c r="D10128" i="52"/>
  <c r="D10129" i="52"/>
  <c r="D10130" i="52"/>
  <c r="D10131" i="52"/>
  <c r="D10132" i="52"/>
  <c r="D10133" i="52"/>
  <c r="D10134" i="52"/>
  <c r="D10135" i="52"/>
  <c r="D10136" i="52"/>
  <c r="D10137" i="52"/>
  <c r="D10138" i="52"/>
  <c r="D10139" i="52"/>
  <c r="D10140" i="52"/>
  <c r="D10141" i="52"/>
  <c r="D10142" i="52"/>
  <c r="D10143" i="52"/>
  <c r="D10144" i="52"/>
  <c r="D10145" i="52"/>
  <c r="D10146" i="52"/>
  <c r="D10147" i="52"/>
  <c r="D10148" i="52"/>
  <c r="D10149" i="52"/>
  <c r="D10150" i="52"/>
  <c r="D10151" i="52"/>
  <c r="D10152" i="52"/>
  <c r="D10153" i="52"/>
  <c r="D10154" i="52"/>
  <c r="D10155" i="52"/>
  <c r="D10156" i="52"/>
  <c r="D10157" i="52"/>
  <c r="D10158" i="52"/>
  <c r="D10159" i="52"/>
  <c r="D10160" i="52"/>
  <c r="D10161" i="52"/>
  <c r="D10162" i="52"/>
  <c r="D10163" i="52"/>
  <c r="D10164" i="52"/>
  <c r="D10165" i="52"/>
  <c r="D10166" i="52"/>
  <c r="D10167" i="52"/>
  <c r="D10168" i="52"/>
  <c r="D10169" i="52"/>
  <c r="D10170" i="52"/>
  <c r="D10171" i="52"/>
  <c r="D10172" i="52"/>
  <c r="D10173" i="52"/>
  <c r="D10174" i="52"/>
  <c r="D10175" i="52"/>
  <c r="D10176" i="52"/>
  <c r="D10177" i="52"/>
  <c r="D10178" i="52"/>
  <c r="D10179" i="52"/>
  <c r="D10180" i="52"/>
  <c r="D10181" i="52"/>
  <c r="D10182" i="52"/>
  <c r="D10183" i="52"/>
  <c r="D10184" i="52"/>
  <c r="D10185" i="52"/>
  <c r="D10186" i="52"/>
  <c r="D10187" i="52"/>
  <c r="D10188" i="52"/>
  <c r="D10189" i="52"/>
  <c r="D10190" i="52"/>
  <c r="D10191" i="52"/>
  <c r="D10192" i="52"/>
  <c r="D10193" i="52"/>
  <c r="D10194" i="52"/>
  <c r="D10195" i="52"/>
  <c r="D10196" i="52"/>
  <c r="D10197" i="52"/>
  <c r="D10198" i="52"/>
  <c r="D10199" i="52"/>
  <c r="D10200" i="52"/>
  <c r="D10201" i="52"/>
  <c r="D10202" i="52"/>
  <c r="D10203" i="52"/>
  <c r="D10204" i="52"/>
  <c r="D10205" i="52"/>
  <c r="D10206" i="52"/>
  <c r="D10207" i="52"/>
  <c r="D10208" i="52"/>
  <c r="D10209" i="52"/>
  <c r="D10210" i="52"/>
  <c r="D10211" i="52"/>
  <c r="D10212" i="52"/>
  <c r="D10213" i="52"/>
  <c r="D10214" i="52"/>
  <c r="D10215" i="52"/>
  <c r="D10216" i="52"/>
  <c r="D10217" i="52"/>
  <c r="D10218" i="52"/>
  <c r="D10219" i="52"/>
  <c r="D10220" i="52"/>
  <c r="D10221" i="52"/>
  <c r="D10222" i="52"/>
  <c r="D10223" i="52"/>
  <c r="D10224" i="52"/>
  <c r="D10225" i="52"/>
  <c r="D10226" i="52"/>
  <c r="D10227" i="52"/>
  <c r="D10228" i="52"/>
  <c r="D10229" i="52"/>
  <c r="D10230" i="52"/>
  <c r="D10231" i="52"/>
  <c r="D10232" i="52"/>
  <c r="D10233" i="52"/>
  <c r="D10234" i="52"/>
  <c r="D10235" i="52"/>
  <c r="D10236" i="52"/>
  <c r="D10237" i="52"/>
  <c r="D10238" i="52"/>
  <c r="D10239" i="52"/>
  <c r="D10240" i="52"/>
  <c r="D10241" i="52"/>
  <c r="D10242" i="52"/>
  <c r="D10243" i="52"/>
  <c r="D10244" i="52"/>
  <c r="D10245" i="52"/>
  <c r="D10246" i="52"/>
  <c r="D10247" i="52"/>
  <c r="D10248" i="52"/>
  <c r="D10249" i="52"/>
  <c r="D10250" i="52"/>
  <c r="D10251" i="52"/>
  <c r="D10252" i="52"/>
  <c r="D10253" i="52"/>
  <c r="D10254" i="52"/>
  <c r="D10255" i="52"/>
  <c r="D10256" i="52"/>
  <c r="D10257" i="52"/>
  <c r="D10258" i="52"/>
  <c r="D10259" i="52"/>
  <c r="D10260" i="52"/>
  <c r="D10261" i="52"/>
  <c r="D10262" i="52"/>
  <c r="D10263" i="52"/>
  <c r="D10264" i="52"/>
  <c r="D10265" i="52"/>
  <c r="D10266" i="52"/>
  <c r="D10267" i="52"/>
  <c r="D10268" i="52"/>
  <c r="D10269" i="52"/>
  <c r="D10270" i="52"/>
  <c r="D10271" i="52"/>
  <c r="D10272" i="52"/>
  <c r="D10273" i="52"/>
  <c r="D10274" i="52"/>
  <c r="D10275" i="52"/>
  <c r="D10276" i="52"/>
  <c r="D10277" i="52"/>
  <c r="D10278" i="52"/>
  <c r="D10279" i="52"/>
  <c r="D10280" i="52"/>
  <c r="D10281" i="52"/>
  <c r="D10282" i="52"/>
  <c r="D10283" i="52"/>
  <c r="D10284" i="52"/>
  <c r="D10285" i="52"/>
  <c r="D10286" i="52"/>
  <c r="D10287" i="52"/>
  <c r="D10288" i="52"/>
  <c r="D10289" i="52"/>
  <c r="D10290" i="52"/>
  <c r="D10291" i="52"/>
  <c r="D10292" i="52"/>
  <c r="D10293" i="52"/>
  <c r="D10294" i="52"/>
  <c r="D10295" i="52"/>
  <c r="D10296" i="52"/>
  <c r="D10297" i="52"/>
  <c r="D10298" i="52"/>
  <c r="D10299" i="52"/>
  <c r="D10300" i="52"/>
  <c r="D10301" i="52"/>
  <c r="D10302" i="52"/>
  <c r="D10303" i="52"/>
  <c r="D10304" i="52"/>
  <c r="D10305" i="52"/>
  <c r="D10306" i="52"/>
  <c r="D10307" i="52"/>
  <c r="D10308" i="52"/>
  <c r="D10309" i="52"/>
  <c r="D10310" i="52"/>
  <c r="D10311" i="52"/>
  <c r="D10312" i="52"/>
  <c r="D10313" i="52"/>
  <c r="D10314" i="52"/>
  <c r="D10315" i="52"/>
  <c r="D10316" i="52"/>
  <c r="D10317" i="52"/>
  <c r="D10318" i="52"/>
  <c r="D10319" i="52"/>
  <c r="D10320" i="52"/>
  <c r="D10321" i="52"/>
  <c r="D10322" i="52"/>
  <c r="D10323" i="52"/>
  <c r="D10324" i="52"/>
  <c r="D10325" i="52"/>
  <c r="D10326" i="52"/>
  <c r="D10327" i="52"/>
  <c r="D10328" i="52"/>
  <c r="D10329" i="52"/>
  <c r="D10330" i="52"/>
  <c r="D10331" i="52"/>
  <c r="D10332" i="52"/>
  <c r="D10333" i="52"/>
  <c r="D10334" i="52"/>
  <c r="D10335" i="52"/>
  <c r="D10336" i="52"/>
  <c r="D10337" i="52"/>
  <c r="D10338" i="52"/>
  <c r="D10339" i="52"/>
  <c r="D10340" i="52"/>
  <c r="D10341" i="52"/>
  <c r="D10342" i="52"/>
  <c r="D10343" i="52"/>
  <c r="D10344" i="52"/>
  <c r="D10345" i="52"/>
  <c r="D10346" i="52"/>
  <c r="D10347" i="52"/>
  <c r="D10348" i="52"/>
  <c r="D10349" i="52"/>
  <c r="D10350" i="52"/>
  <c r="D10351" i="52"/>
  <c r="D10352" i="52"/>
  <c r="D10353" i="52"/>
  <c r="D10354" i="52"/>
  <c r="D10355" i="52"/>
  <c r="D10356" i="52"/>
  <c r="D10357" i="52"/>
  <c r="D10358" i="52"/>
  <c r="D10359" i="52"/>
  <c r="D10360" i="52"/>
  <c r="D10361" i="52"/>
  <c r="D10362" i="52"/>
  <c r="D10363" i="52"/>
  <c r="D10364" i="52"/>
  <c r="D10365" i="52"/>
  <c r="D10366" i="52"/>
  <c r="D10367" i="52"/>
  <c r="D10368" i="52"/>
  <c r="D10369" i="52"/>
  <c r="D10370" i="52"/>
  <c r="D10371" i="52"/>
  <c r="D10372" i="52"/>
  <c r="D10373" i="52"/>
  <c r="D10374" i="52"/>
  <c r="D10375" i="52"/>
  <c r="D10376" i="52"/>
  <c r="D10377" i="52"/>
  <c r="D10378" i="52"/>
  <c r="D10379" i="52"/>
  <c r="D10380" i="52"/>
  <c r="D10381" i="52"/>
  <c r="D10382" i="52"/>
  <c r="D10383" i="52"/>
  <c r="D10384" i="52"/>
  <c r="D10385" i="52"/>
  <c r="D10386" i="52"/>
  <c r="D10387" i="52"/>
  <c r="D10388" i="52"/>
  <c r="D10389" i="52"/>
  <c r="D10390" i="52"/>
  <c r="D10391" i="52"/>
  <c r="D10392" i="52"/>
  <c r="D10393" i="52"/>
  <c r="D10394" i="52"/>
  <c r="D10395" i="52"/>
  <c r="D10396" i="52"/>
  <c r="D10397" i="52"/>
  <c r="D10398" i="52"/>
  <c r="D10399" i="52"/>
  <c r="D10400" i="52"/>
  <c r="D10401" i="52"/>
  <c r="D10402" i="52"/>
  <c r="D10403" i="52"/>
  <c r="D10404" i="52"/>
  <c r="D10405" i="52"/>
  <c r="D10406" i="52"/>
  <c r="D10407" i="52"/>
  <c r="D10408" i="52"/>
  <c r="D10409" i="52"/>
  <c r="D10410" i="52"/>
  <c r="D10411" i="52"/>
  <c r="D10412" i="52"/>
  <c r="D10413" i="52"/>
  <c r="D10414" i="52"/>
  <c r="D10415" i="52"/>
  <c r="D10416" i="52"/>
  <c r="D10417" i="52"/>
  <c r="D10418" i="52"/>
  <c r="D10419" i="52"/>
  <c r="D10420" i="52"/>
  <c r="D10421" i="52"/>
  <c r="D10422" i="52"/>
  <c r="D10423" i="52"/>
  <c r="D10424" i="52"/>
  <c r="D10425" i="52"/>
  <c r="D10426" i="52"/>
  <c r="D10427" i="52"/>
  <c r="D10428" i="52"/>
  <c r="D10429" i="52"/>
  <c r="D10430" i="52"/>
  <c r="D10431" i="52"/>
  <c r="D10432" i="52"/>
  <c r="D10433" i="52"/>
  <c r="D10434" i="52"/>
  <c r="D10435" i="52"/>
  <c r="D10436" i="52"/>
  <c r="D10437" i="52"/>
  <c r="D10438" i="52"/>
  <c r="D10439" i="52"/>
  <c r="D10440" i="52"/>
  <c r="D10441" i="52"/>
  <c r="D10442" i="52"/>
  <c r="D10443" i="52"/>
  <c r="D10444" i="52"/>
  <c r="D10445" i="52"/>
  <c r="D10446" i="52"/>
  <c r="D10447" i="52"/>
  <c r="D10448" i="52"/>
  <c r="D10449" i="52"/>
  <c r="D10450" i="52"/>
  <c r="D10451" i="52"/>
  <c r="D10452" i="52"/>
  <c r="D10453" i="52"/>
  <c r="D10454" i="52"/>
  <c r="D10455" i="52"/>
  <c r="D10456" i="52"/>
  <c r="D10457" i="52"/>
  <c r="D10458" i="52"/>
  <c r="D10459" i="52"/>
  <c r="D10460" i="52"/>
  <c r="D10461" i="52"/>
  <c r="D10462" i="52"/>
  <c r="D10463" i="52"/>
  <c r="D10464" i="52"/>
  <c r="D10465" i="52"/>
  <c r="D10466" i="52"/>
  <c r="D10467" i="52"/>
  <c r="D10468" i="52"/>
  <c r="D10469" i="52"/>
  <c r="D10470" i="52"/>
  <c r="D10471" i="52"/>
  <c r="D10472" i="52"/>
  <c r="D10473" i="52"/>
  <c r="D10474" i="52"/>
  <c r="D10475" i="52"/>
  <c r="D10476" i="52"/>
  <c r="D10477" i="52"/>
  <c r="D10478" i="52"/>
  <c r="D10479" i="52"/>
  <c r="D10480" i="52"/>
  <c r="D10481" i="52"/>
  <c r="D10482" i="52"/>
  <c r="D10483" i="52"/>
  <c r="D10484" i="52"/>
  <c r="D10485" i="52"/>
  <c r="D10486" i="52"/>
  <c r="D10487" i="52"/>
  <c r="D10488" i="52"/>
  <c r="D10489" i="52"/>
  <c r="D10490" i="52"/>
  <c r="D10491" i="52"/>
  <c r="D10492" i="52"/>
  <c r="D10493" i="52"/>
  <c r="D10494" i="52"/>
  <c r="D10495" i="52"/>
  <c r="D10496" i="52"/>
  <c r="D10497" i="52"/>
  <c r="D10498" i="52"/>
  <c r="D10499" i="52"/>
  <c r="D10500" i="52"/>
  <c r="D10501" i="52"/>
  <c r="D10502" i="52"/>
  <c r="D10503" i="52"/>
  <c r="D10504" i="52"/>
  <c r="D10505" i="52"/>
  <c r="D10506" i="52"/>
  <c r="D10507" i="52"/>
  <c r="D10508" i="52"/>
  <c r="D10509" i="52"/>
  <c r="D10510" i="52"/>
  <c r="D10511" i="52"/>
  <c r="D10512" i="52"/>
  <c r="D10513" i="52"/>
  <c r="D10514" i="52"/>
  <c r="D10515" i="52"/>
  <c r="D10516" i="52"/>
  <c r="D10517" i="52"/>
  <c r="D10518" i="52"/>
  <c r="D10519" i="52"/>
  <c r="D10520" i="52"/>
  <c r="D10521" i="52"/>
  <c r="D10522" i="52"/>
  <c r="D10523" i="52"/>
  <c r="D10524" i="52"/>
  <c r="D10525" i="52"/>
  <c r="D10526" i="52"/>
  <c r="D10527" i="52"/>
  <c r="D10528" i="52"/>
  <c r="D10529" i="52"/>
  <c r="D10530" i="52"/>
  <c r="D10531" i="52"/>
  <c r="D10532" i="52"/>
  <c r="D10533" i="52"/>
  <c r="D10534" i="52"/>
  <c r="D10535" i="52"/>
  <c r="D10536" i="52"/>
  <c r="D10537" i="52"/>
  <c r="D10538" i="52"/>
  <c r="D10539" i="52"/>
  <c r="D10540" i="52"/>
  <c r="D10541" i="52"/>
  <c r="D10542" i="52"/>
  <c r="D10543" i="52"/>
  <c r="D10544" i="52"/>
  <c r="D10545" i="52"/>
  <c r="D10546" i="52"/>
  <c r="D10547" i="52"/>
  <c r="D10548" i="52"/>
  <c r="D10549" i="52"/>
  <c r="D10550" i="52"/>
  <c r="D10551" i="52"/>
  <c r="D10552" i="52"/>
  <c r="D10553" i="52"/>
  <c r="D10554" i="52"/>
  <c r="D10555" i="52"/>
  <c r="D10556" i="52"/>
  <c r="D10557" i="52"/>
  <c r="D10558" i="52"/>
  <c r="D10559" i="52"/>
  <c r="D10560" i="52"/>
  <c r="D10561" i="52"/>
  <c r="D10562" i="52"/>
  <c r="D10563" i="52"/>
  <c r="D10564" i="52"/>
  <c r="D10565" i="52"/>
  <c r="D10566" i="52"/>
  <c r="D10567" i="52"/>
  <c r="D10568" i="52"/>
  <c r="D10569" i="52"/>
  <c r="D10570" i="52"/>
  <c r="D10571" i="52"/>
  <c r="D10572" i="52"/>
  <c r="D10573" i="52"/>
  <c r="D10574" i="52"/>
  <c r="D10575" i="52"/>
  <c r="D10576" i="52"/>
  <c r="D10577" i="52"/>
  <c r="D10578" i="52"/>
  <c r="D10579" i="52"/>
  <c r="D10580" i="52"/>
  <c r="D10581" i="52"/>
  <c r="D10582" i="52"/>
  <c r="D10583" i="52"/>
  <c r="D10584" i="52"/>
  <c r="D10585" i="52"/>
  <c r="D10586" i="52"/>
  <c r="D10587" i="52"/>
  <c r="D10588" i="52"/>
  <c r="D10589" i="52"/>
  <c r="D10590" i="52"/>
  <c r="D10591" i="52"/>
  <c r="D10592" i="52"/>
  <c r="D10593" i="52"/>
  <c r="D10594" i="52"/>
  <c r="D10595" i="52"/>
  <c r="D10596" i="52"/>
  <c r="D10597" i="52"/>
  <c r="D10598" i="52"/>
  <c r="D10599" i="52"/>
  <c r="D10600" i="52"/>
  <c r="D10601" i="52"/>
  <c r="D10602" i="52"/>
  <c r="D10603" i="52"/>
  <c r="D10604" i="52"/>
  <c r="D10605" i="52"/>
  <c r="D10606" i="52"/>
  <c r="D10607" i="52"/>
  <c r="D10608" i="52"/>
  <c r="D10609" i="52"/>
  <c r="D10610" i="52"/>
  <c r="D10611" i="52"/>
  <c r="D10612" i="52"/>
  <c r="D10613" i="52"/>
  <c r="D10614" i="52"/>
  <c r="D10615" i="52"/>
  <c r="D10616" i="52"/>
  <c r="D10617" i="52"/>
  <c r="D10618" i="52"/>
  <c r="D10619" i="52"/>
  <c r="D10620" i="52"/>
  <c r="D10621" i="52"/>
  <c r="D10622" i="52"/>
  <c r="D10623" i="52"/>
  <c r="D10624" i="52"/>
  <c r="D10625" i="52"/>
  <c r="D10626" i="52"/>
  <c r="D10627" i="52"/>
  <c r="D10628" i="52"/>
  <c r="D10629" i="52"/>
  <c r="D10630" i="52"/>
  <c r="D10631" i="52"/>
  <c r="D10632" i="52"/>
  <c r="D10633" i="52"/>
  <c r="D10634" i="52"/>
  <c r="D10635" i="52"/>
  <c r="D10636" i="52"/>
  <c r="D10637" i="52"/>
  <c r="D10638" i="52"/>
  <c r="D10639" i="52"/>
  <c r="D10640" i="52"/>
  <c r="D10641" i="52"/>
  <c r="D10642" i="52"/>
  <c r="D10643" i="52"/>
  <c r="D10644" i="52"/>
  <c r="D10645" i="52"/>
  <c r="D10646" i="52"/>
  <c r="D10647" i="52"/>
  <c r="D10648" i="52"/>
  <c r="D10649" i="52"/>
  <c r="D10650" i="52"/>
  <c r="D10651" i="52"/>
  <c r="D10652" i="52"/>
  <c r="D10653" i="52"/>
  <c r="D10654" i="52"/>
  <c r="D10655" i="52"/>
  <c r="D10656" i="52"/>
  <c r="D10657" i="52"/>
  <c r="D10658" i="52"/>
  <c r="D10659" i="52"/>
  <c r="D10660" i="52"/>
  <c r="D10661" i="52"/>
  <c r="D10662" i="52"/>
  <c r="D10663" i="52"/>
  <c r="D10664" i="52"/>
  <c r="D10665" i="52"/>
  <c r="D10666" i="52"/>
  <c r="D10667" i="52"/>
  <c r="D10668" i="52"/>
  <c r="D10669" i="52"/>
  <c r="D10670" i="52"/>
  <c r="D10671" i="52"/>
  <c r="D10672" i="52"/>
  <c r="D10673" i="52"/>
  <c r="D10674" i="52"/>
  <c r="D10675" i="52"/>
  <c r="D10676" i="52"/>
  <c r="D10677" i="52"/>
  <c r="D10678" i="52"/>
  <c r="D10679" i="52"/>
  <c r="D10680" i="52"/>
  <c r="D10681" i="52"/>
  <c r="D10682" i="52"/>
  <c r="D10683" i="52"/>
  <c r="D10684" i="52"/>
  <c r="D10685" i="52"/>
  <c r="D10686" i="52"/>
  <c r="D10687" i="52"/>
  <c r="D10688" i="52"/>
  <c r="D10689" i="52"/>
  <c r="D10690" i="52"/>
  <c r="D10691" i="52"/>
  <c r="D10692" i="52"/>
  <c r="D10693" i="52"/>
  <c r="D10694" i="52"/>
  <c r="D10695" i="52"/>
  <c r="D10696" i="52"/>
  <c r="D10697" i="52"/>
  <c r="D10698" i="52"/>
  <c r="D10699" i="52"/>
  <c r="D10700" i="52"/>
  <c r="D10701" i="52"/>
  <c r="D10702" i="52"/>
  <c r="D10703" i="52"/>
  <c r="D10704" i="52"/>
  <c r="D10705" i="52"/>
  <c r="D10706" i="52"/>
  <c r="D10707" i="52"/>
  <c r="D10708" i="52"/>
  <c r="D10709" i="52"/>
  <c r="D10710" i="52"/>
  <c r="D10711" i="52"/>
  <c r="D10712" i="52"/>
  <c r="D10713" i="52"/>
  <c r="D10714" i="52"/>
  <c r="D10715" i="52"/>
  <c r="D10716" i="52"/>
  <c r="D10717" i="52"/>
  <c r="D10718" i="52"/>
  <c r="D10719" i="52"/>
  <c r="D10720" i="52"/>
  <c r="D10721" i="52"/>
  <c r="D10722" i="52"/>
  <c r="D10723" i="52"/>
  <c r="D10724" i="52"/>
  <c r="D10725" i="52"/>
  <c r="D10726" i="52"/>
  <c r="D10727" i="52"/>
  <c r="D10728" i="52"/>
  <c r="D10729" i="52"/>
  <c r="D10730" i="52"/>
  <c r="D10731" i="52"/>
  <c r="D10732" i="52"/>
  <c r="D10733" i="52"/>
  <c r="D10734" i="52"/>
  <c r="D10735" i="52"/>
  <c r="D10736" i="52"/>
  <c r="D10737" i="52"/>
  <c r="D10738" i="52"/>
  <c r="D10739" i="52"/>
  <c r="D10740" i="52"/>
  <c r="D10741" i="52"/>
  <c r="D10742" i="52"/>
  <c r="D10743" i="52"/>
  <c r="D10744" i="52"/>
  <c r="D10745" i="52"/>
  <c r="D10746" i="52"/>
  <c r="D10747" i="52"/>
  <c r="D10748" i="52"/>
  <c r="D10749" i="52"/>
  <c r="D10750" i="52"/>
  <c r="D10751" i="52"/>
  <c r="D10752" i="52"/>
  <c r="D10753" i="52"/>
  <c r="D10754" i="52"/>
  <c r="D10755" i="52"/>
  <c r="D10756" i="52"/>
  <c r="D10757" i="52"/>
  <c r="D10758" i="52"/>
  <c r="D10759" i="52"/>
  <c r="D10760" i="52"/>
  <c r="D10761" i="52"/>
  <c r="D10762" i="52"/>
  <c r="D10763" i="52"/>
  <c r="D10764" i="52"/>
  <c r="D10765" i="52"/>
  <c r="D10766" i="52"/>
  <c r="D10767" i="52"/>
  <c r="D10768" i="52"/>
  <c r="D10769" i="52"/>
  <c r="D10770" i="52"/>
  <c r="D10771" i="52"/>
  <c r="D10772" i="52"/>
  <c r="D10773" i="52"/>
  <c r="D10774" i="52"/>
  <c r="D10775" i="52"/>
  <c r="D10776" i="52"/>
  <c r="D10777" i="52"/>
  <c r="D10778" i="52"/>
  <c r="D10779" i="52"/>
  <c r="D10780" i="52"/>
  <c r="D10781" i="52"/>
  <c r="D10782" i="52"/>
  <c r="D10783" i="52"/>
  <c r="D10784" i="52"/>
  <c r="D10785" i="52"/>
  <c r="D10786" i="52"/>
  <c r="D10787" i="52"/>
  <c r="D10788" i="52"/>
  <c r="D10789" i="52"/>
  <c r="D10790" i="52"/>
  <c r="D10791" i="52"/>
  <c r="D10792" i="52"/>
  <c r="D10793" i="52"/>
  <c r="D10794" i="52"/>
  <c r="D10795" i="52"/>
  <c r="D10796" i="52"/>
  <c r="D10797" i="52"/>
  <c r="D10798" i="52"/>
  <c r="D10799" i="52"/>
  <c r="D10800" i="52"/>
  <c r="D10801" i="52"/>
  <c r="D10802" i="52"/>
  <c r="D10803" i="52"/>
  <c r="D10804" i="52"/>
  <c r="D10805" i="52"/>
  <c r="D10806" i="52"/>
  <c r="D10807" i="52"/>
  <c r="D10808" i="52"/>
  <c r="D10809" i="52"/>
  <c r="D10810" i="52"/>
  <c r="D10811" i="52"/>
  <c r="D10812" i="52"/>
  <c r="D10813" i="52"/>
  <c r="D10814" i="52"/>
  <c r="D10815" i="52"/>
  <c r="D10816" i="52"/>
  <c r="D10817" i="52"/>
  <c r="D10818" i="52"/>
  <c r="D10819" i="52"/>
  <c r="D10820" i="52"/>
  <c r="D10821" i="52"/>
  <c r="D10822" i="52"/>
  <c r="D10823" i="52"/>
  <c r="D10824" i="52"/>
  <c r="D10825" i="52"/>
  <c r="D10826" i="52"/>
  <c r="D10827" i="52"/>
  <c r="D10828" i="52"/>
  <c r="D10829" i="52"/>
  <c r="D10830" i="52"/>
  <c r="D10831" i="52"/>
  <c r="D10832" i="52"/>
  <c r="D10833" i="52"/>
  <c r="D10834" i="52"/>
  <c r="D10835" i="52"/>
  <c r="D10836" i="52"/>
  <c r="D10837" i="52"/>
  <c r="D10838" i="52"/>
  <c r="D10839" i="52"/>
  <c r="D10840" i="52"/>
  <c r="D10841" i="52"/>
  <c r="D10842" i="52"/>
  <c r="D10843" i="52"/>
  <c r="D10844" i="52"/>
  <c r="D10845" i="52"/>
  <c r="D10846" i="52"/>
  <c r="D10847" i="52"/>
  <c r="D10848" i="52"/>
  <c r="D10849" i="52"/>
  <c r="D10850" i="52"/>
  <c r="D10851" i="52"/>
  <c r="D10852" i="52"/>
  <c r="D10853" i="52"/>
  <c r="D10854" i="52"/>
  <c r="D10855" i="52"/>
  <c r="D10856" i="52"/>
  <c r="D10857" i="52"/>
  <c r="D10858" i="52"/>
  <c r="D10859" i="52"/>
  <c r="D10860" i="52"/>
  <c r="D10861" i="52"/>
  <c r="D10862" i="52"/>
  <c r="D10863" i="52"/>
  <c r="D10864" i="52"/>
  <c r="D10865" i="52"/>
  <c r="D10866" i="52"/>
  <c r="D10867" i="52"/>
  <c r="D10868" i="52"/>
  <c r="D10869" i="52"/>
  <c r="D10870" i="52"/>
  <c r="D10871" i="52"/>
  <c r="D10872" i="52"/>
  <c r="D10873" i="52"/>
  <c r="D10874" i="52"/>
  <c r="D10875" i="52"/>
  <c r="D10876" i="52"/>
  <c r="D10877" i="52"/>
  <c r="D10878" i="52"/>
  <c r="D10879" i="52"/>
  <c r="D10880" i="52"/>
  <c r="D10881" i="52"/>
  <c r="D10882" i="52"/>
  <c r="D10883" i="52"/>
  <c r="D10884" i="52"/>
  <c r="D10885" i="52"/>
  <c r="D10886" i="52"/>
  <c r="D10887" i="52"/>
  <c r="D10888" i="52"/>
  <c r="D10889" i="52"/>
  <c r="D10890" i="52"/>
  <c r="D10891" i="52"/>
  <c r="D10892" i="52"/>
  <c r="D10893" i="52"/>
  <c r="D10894" i="52"/>
  <c r="D10895" i="52"/>
  <c r="D10896" i="52"/>
  <c r="D10897" i="52"/>
  <c r="D10898" i="52"/>
  <c r="D10899" i="52"/>
  <c r="D10900" i="52"/>
  <c r="D10901" i="52"/>
  <c r="D10902" i="52"/>
  <c r="D10903" i="52"/>
  <c r="D10904" i="52"/>
  <c r="D10905" i="52"/>
  <c r="D10906" i="52"/>
  <c r="D10907" i="52"/>
  <c r="D10908" i="52"/>
  <c r="D10909" i="52"/>
  <c r="D10910" i="52"/>
  <c r="D10911" i="52"/>
  <c r="D10912" i="52"/>
  <c r="D10913" i="52"/>
  <c r="D10914" i="52"/>
  <c r="D10915" i="52"/>
  <c r="D10916" i="52"/>
  <c r="D10917" i="52"/>
  <c r="D10918" i="52"/>
  <c r="D10919" i="52"/>
  <c r="D10920" i="52"/>
  <c r="D10921" i="52"/>
  <c r="D10922" i="52"/>
  <c r="D10923" i="52"/>
  <c r="D10924" i="52"/>
  <c r="D10925" i="52"/>
  <c r="D10926" i="52"/>
  <c r="D10927" i="52"/>
  <c r="D10928" i="52"/>
  <c r="D10929" i="52"/>
  <c r="D10930" i="52"/>
  <c r="D10931" i="52"/>
  <c r="D10932" i="52"/>
  <c r="D10933" i="52"/>
  <c r="D10934" i="52"/>
  <c r="D10935" i="52"/>
  <c r="D10936" i="52"/>
  <c r="D10937" i="52"/>
  <c r="D10938" i="52"/>
  <c r="D10939" i="52"/>
  <c r="D10940" i="52"/>
  <c r="D10941" i="52"/>
  <c r="D10942" i="52"/>
  <c r="D10943" i="52"/>
  <c r="D10944" i="52"/>
  <c r="D10945" i="52"/>
  <c r="D10946" i="52"/>
  <c r="D10947" i="52"/>
  <c r="D10948" i="52"/>
  <c r="D10949" i="52"/>
  <c r="D10950" i="52"/>
  <c r="D10951" i="52"/>
  <c r="D10952" i="52"/>
  <c r="D10953" i="52"/>
  <c r="D10954" i="52"/>
  <c r="D10955" i="52"/>
  <c r="D10956" i="52"/>
  <c r="D10957" i="52"/>
  <c r="D10958" i="52"/>
  <c r="D10959" i="52"/>
  <c r="D10960" i="52"/>
  <c r="D10961" i="52"/>
  <c r="D10962" i="52"/>
  <c r="D10963" i="52"/>
  <c r="D10964" i="52"/>
  <c r="D10965" i="52"/>
  <c r="D10966" i="52"/>
  <c r="D10967" i="52"/>
  <c r="D10968" i="52"/>
  <c r="D10969" i="52"/>
  <c r="D10970" i="52"/>
  <c r="D10971" i="52"/>
  <c r="D10972" i="52"/>
  <c r="D10973" i="52"/>
  <c r="D10974" i="52"/>
  <c r="D10975" i="52"/>
  <c r="D10976" i="52"/>
  <c r="D10977" i="52"/>
  <c r="D10978" i="52"/>
  <c r="D10979" i="52"/>
  <c r="D10980" i="52"/>
  <c r="D10981" i="52"/>
  <c r="D10982" i="52"/>
  <c r="D10983" i="52"/>
  <c r="D10984" i="52"/>
  <c r="D10985" i="52"/>
  <c r="D10986" i="52"/>
  <c r="D10987" i="52"/>
  <c r="D10988" i="52"/>
  <c r="D10989" i="52"/>
  <c r="D10990" i="52"/>
  <c r="D10991" i="52"/>
  <c r="D10992" i="52"/>
  <c r="D10993" i="52"/>
  <c r="D10994" i="52"/>
  <c r="D10995" i="52"/>
  <c r="D10996" i="52"/>
  <c r="D10997" i="52"/>
  <c r="D10998" i="52"/>
  <c r="D10999" i="52"/>
  <c r="D11000" i="52"/>
  <c r="D11001" i="52"/>
  <c r="D11002" i="52"/>
  <c r="D11003" i="52"/>
  <c r="D11004" i="52"/>
  <c r="D11005" i="52"/>
  <c r="D11006" i="52"/>
  <c r="D11007" i="52"/>
  <c r="D11008" i="52"/>
  <c r="D11009" i="52"/>
  <c r="D11010" i="52"/>
  <c r="D11011" i="52"/>
  <c r="D11012" i="52"/>
  <c r="D11013" i="52"/>
  <c r="D11014" i="52"/>
  <c r="D11015" i="52"/>
  <c r="D11016" i="52"/>
  <c r="D11017" i="52"/>
  <c r="D11018" i="52"/>
  <c r="D11019" i="52"/>
  <c r="D11020" i="52"/>
  <c r="D11021" i="52"/>
  <c r="D11022" i="52"/>
  <c r="D11023" i="52"/>
  <c r="D11024" i="52"/>
  <c r="D11025" i="52"/>
  <c r="D11026" i="52"/>
  <c r="D11027" i="52"/>
  <c r="D11028" i="52"/>
  <c r="D11029" i="52"/>
  <c r="D11030" i="52"/>
  <c r="D11031" i="52"/>
  <c r="D11032" i="52"/>
  <c r="D11033" i="52"/>
  <c r="D11034" i="52"/>
  <c r="D11035" i="52"/>
  <c r="D11036" i="52"/>
  <c r="D11037" i="52"/>
  <c r="D11038" i="52"/>
  <c r="D11039" i="52"/>
  <c r="D11040" i="52"/>
  <c r="D11041" i="52"/>
  <c r="D11042" i="52"/>
  <c r="D11043" i="52"/>
  <c r="D11044" i="52"/>
  <c r="D11045" i="52"/>
  <c r="D11046" i="52"/>
  <c r="D11047" i="52"/>
  <c r="D11048" i="52"/>
  <c r="D11049" i="52"/>
  <c r="D11050" i="52"/>
  <c r="D11051" i="52"/>
  <c r="D11052" i="52"/>
  <c r="D11053" i="52"/>
  <c r="D11054" i="52"/>
  <c r="D11055" i="52"/>
  <c r="D11056" i="52"/>
  <c r="D11057" i="52"/>
  <c r="D11058" i="52"/>
  <c r="D11059" i="52"/>
  <c r="D11060" i="52"/>
  <c r="D11061" i="52"/>
  <c r="D11062" i="52"/>
  <c r="D11063" i="52"/>
  <c r="D11064" i="52"/>
  <c r="D11065" i="52"/>
  <c r="D11066" i="52"/>
  <c r="D11067" i="52"/>
  <c r="D11068" i="52"/>
  <c r="D11069" i="52"/>
  <c r="D11070" i="52"/>
  <c r="D11071" i="52"/>
  <c r="D11072" i="52"/>
  <c r="D11073" i="52"/>
  <c r="D11074" i="52"/>
  <c r="D11075" i="52"/>
  <c r="D11076" i="52"/>
  <c r="D11077" i="52"/>
  <c r="D11078" i="52"/>
  <c r="D11079" i="52"/>
  <c r="D11080" i="52"/>
  <c r="D11081" i="52"/>
  <c r="D11082" i="52"/>
  <c r="D11083" i="52"/>
  <c r="D11084" i="52"/>
  <c r="D11085" i="52"/>
  <c r="D11086" i="52"/>
  <c r="D11087" i="52"/>
  <c r="D11088" i="52"/>
  <c r="D11089" i="52"/>
  <c r="D11090" i="52"/>
  <c r="D11091" i="52"/>
  <c r="D11092" i="52"/>
  <c r="D11093" i="52"/>
  <c r="D11094" i="52"/>
  <c r="D11095" i="52"/>
  <c r="D11096" i="52"/>
  <c r="D11097" i="52"/>
  <c r="D11098" i="52"/>
  <c r="D11099" i="52"/>
  <c r="D11100" i="52"/>
  <c r="D11101" i="52"/>
  <c r="D11102" i="52"/>
  <c r="D11103" i="52"/>
  <c r="D11104" i="52"/>
  <c r="D11105" i="52"/>
  <c r="D11106" i="52"/>
  <c r="D11107" i="52"/>
  <c r="D11108" i="52"/>
  <c r="D11109" i="52"/>
  <c r="D11110" i="52"/>
  <c r="D11111" i="52"/>
  <c r="D11112" i="52"/>
  <c r="D11113" i="52"/>
  <c r="D11114" i="52"/>
  <c r="D11115" i="52"/>
  <c r="D11116" i="52"/>
  <c r="D11117" i="52"/>
  <c r="D11118" i="52"/>
  <c r="D11119" i="52"/>
  <c r="D11120" i="52"/>
  <c r="D11121" i="52"/>
  <c r="D11122" i="52"/>
  <c r="D11123" i="52"/>
  <c r="D11124" i="52"/>
  <c r="D11125" i="52"/>
  <c r="D11126" i="52"/>
  <c r="D11127" i="52"/>
  <c r="D11128" i="52"/>
  <c r="D11129" i="52"/>
  <c r="D11130" i="52"/>
  <c r="D11131" i="52"/>
  <c r="D11132" i="52"/>
  <c r="D11133" i="52"/>
  <c r="D11134" i="52"/>
  <c r="D11135" i="52"/>
  <c r="D11136" i="52"/>
  <c r="D11137" i="52"/>
  <c r="D11138" i="52"/>
  <c r="D11139" i="52"/>
  <c r="D11140" i="52"/>
  <c r="D11141" i="52"/>
  <c r="D11142" i="52"/>
  <c r="D11143" i="52"/>
  <c r="D11144" i="52"/>
  <c r="D11145" i="52"/>
  <c r="D11146" i="52"/>
  <c r="D11147" i="52"/>
  <c r="D11148" i="52"/>
  <c r="D11149" i="52"/>
  <c r="D11150" i="52"/>
  <c r="D11151" i="52"/>
  <c r="D11152" i="52"/>
  <c r="D11153" i="52"/>
  <c r="D11154" i="52"/>
  <c r="D11155" i="52"/>
  <c r="D11156" i="52"/>
  <c r="D11157" i="52"/>
  <c r="D11158" i="52"/>
  <c r="D11159" i="52"/>
  <c r="D11160" i="52"/>
  <c r="D11161" i="52"/>
  <c r="D11162" i="52"/>
  <c r="D11163" i="52"/>
  <c r="D11164" i="52"/>
  <c r="D11165" i="52"/>
  <c r="D11166" i="52"/>
  <c r="D11167" i="52"/>
  <c r="D11168" i="52"/>
  <c r="D11169" i="52"/>
  <c r="D11170" i="52"/>
  <c r="D11171" i="52"/>
  <c r="D11172" i="52"/>
  <c r="D11173" i="52"/>
  <c r="D11174" i="52"/>
  <c r="D11175" i="52"/>
  <c r="D11176" i="52"/>
  <c r="D11177" i="52"/>
  <c r="D11178" i="52"/>
  <c r="D11179" i="52"/>
  <c r="D11180" i="52"/>
  <c r="D11181" i="52"/>
  <c r="D11182" i="52"/>
  <c r="D11183" i="52"/>
  <c r="D11184" i="52"/>
  <c r="D11185" i="52"/>
  <c r="D11186" i="52"/>
  <c r="D11187" i="52"/>
  <c r="D11188" i="52"/>
  <c r="D11189" i="52"/>
  <c r="D11190" i="52"/>
  <c r="D11191" i="52"/>
  <c r="D11192" i="52"/>
  <c r="D11193" i="52"/>
  <c r="D11194" i="52"/>
  <c r="D11195" i="52"/>
  <c r="D11196" i="52"/>
  <c r="D11197" i="52"/>
  <c r="D11198" i="52"/>
  <c r="D11199" i="52"/>
  <c r="D11200" i="52"/>
  <c r="D11201" i="52"/>
  <c r="D11202" i="52"/>
  <c r="D11203" i="52"/>
  <c r="D11204" i="52"/>
  <c r="D11205" i="52"/>
  <c r="D11206" i="52"/>
  <c r="D11207" i="52"/>
  <c r="D11208" i="52"/>
  <c r="D11209" i="52"/>
  <c r="D11210" i="52"/>
  <c r="D11211" i="52"/>
  <c r="D11212" i="52"/>
  <c r="D11213" i="52"/>
  <c r="D11214" i="52"/>
  <c r="D11215" i="52"/>
  <c r="D11216" i="52"/>
  <c r="D11217" i="52"/>
  <c r="D11218" i="52"/>
  <c r="D11219" i="52"/>
  <c r="D11220" i="52"/>
  <c r="D11221" i="52"/>
  <c r="D11222" i="52"/>
  <c r="D11223" i="52"/>
  <c r="D11224" i="52"/>
  <c r="D11225" i="52"/>
  <c r="D11226" i="52"/>
  <c r="D11227" i="52"/>
  <c r="D11228" i="52"/>
  <c r="D11229" i="52"/>
  <c r="D11230" i="52"/>
  <c r="D11231" i="52"/>
  <c r="D11232" i="52"/>
  <c r="D11233" i="52"/>
  <c r="D11234" i="52"/>
  <c r="D11235" i="52"/>
  <c r="D11236" i="52"/>
  <c r="D11237" i="52"/>
  <c r="D11238" i="52"/>
  <c r="D11239" i="52"/>
  <c r="D11240" i="52"/>
  <c r="D11241" i="52"/>
  <c r="D11242" i="52"/>
  <c r="D11243" i="52"/>
  <c r="D11244" i="52"/>
  <c r="D11245" i="52"/>
  <c r="D11246" i="52"/>
  <c r="D11247" i="52"/>
  <c r="D11248" i="52"/>
  <c r="D11249" i="52"/>
  <c r="D11250" i="52"/>
  <c r="D11251" i="52"/>
  <c r="D11252" i="52"/>
  <c r="D11253" i="52"/>
  <c r="D11254" i="52"/>
  <c r="D11255" i="52"/>
  <c r="D11256" i="52"/>
  <c r="D11257" i="52"/>
  <c r="D11258" i="52"/>
  <c r="D11259" i="52"/>
  <c r="D11260" i="52"/>
  <c r="D11261" i="52"/>
  <c r="D11262" i="52"/>
  <c r="D11263" i="52"/>
  <c r="D11264" i="52"/>
  <c r="D11265" i="52"/>
  <c r="D11266" i="52"/>
  <c r="D11267" i="52"/>
  <c r="D11268" i="52"/>
  <c r="D11269" i="52"/>
  <c r="D11270" i="52"/>
  <c r="D11271" i="52"/>
  <c r="D11272" i="52"/>
  <c r="D11273" i="52"/>
  <c r="D11274" i="52"/>
  <c r="D11275" i="52"/>
  <c r="D11276" i="52"/>
  <c r="D11277" i="52"/>
  <c r="D11278" i="52"/>
  <c r="D11279" i="52"/>
  <c r="D11280" i="52"/>
  <c r="D11281" i="52"/>
  <c r="D11282" i="52"/>
  <c r="D11283" i="52"/>
  <c r="D11284" i="52"/>
  <c r="D11285" i="52"/>
  <c r="D11286" i="52"/>
  <c r="D11287" i="52"/>
  <c r="D11288" i="52"/>
  <c r="D11289" i="52"/>
  <c r="D11290" i="52"/>
  <c r="D11291" i="52"/>
  <c r="D11292" i="52"/>
  <c r="D11293" i="52"/>
  <c r="D11294" i="52"/>
  <c r="D11295" i="52"/>
  <c r="D11296" i="52"/>
  <c r="D11297" i="52"/>
  <c r="D11298" i="52"/>
  <c r="D11299" i="52"/>
  <c r="D11300" i="52"/>
  <c r="D11301" i="52"/>
  <c r="D11302" i="52"/>
  <c r="D11303" i="52"/>
  <c r="D11304" i="52"/>
  <c r="D11305" i="52"/>
  <c r="D11306" i="52"/>
  <c r="D11307" i="52"/>
  <c r="D11308" i="52"/>
  <c r="D11309" i="52"/>
  <c r="D11310" i="52"/>
  <c r="D11311" i="52"/>
  <c r="D11312" i="52"/>
  <c r="D11313" i="52"/>
  <c r="D11314" i="52"/>
  <c r="D11315" i="52"/>
  <c r="D11316" i="52"/>
  <c r="D11317" i="52"/>
  <c r="D11318" i="52"/>
  <c r="D11319" i="52"/>
  <c r="D11320" i="52"/>
  <c r="D11321" i="52"/>
  <c r="D11322" i="52"/>
  <c r="D11323" i="52"/>
  <c r="D11324" i="52"/>
  <c r="D11325" i="52"/>
  <c r="D11326" i="52"/>
  <c r="D11327" i="52"/>
  <c r="D11328" i="52"/>
  <c r="D11329" i="52"/>
  <c r="D11330" i="52"/>
  <c r="D11331" i="52"/>
  <c r="D11332" i="52"/>
  <c r="D11333" i="52"/>
  <c r="D11334" i="52"/>
  <c r="D11335" i="52"/>
  <c r="D11336" i="52"/>
  <c r="D11337" i="52"/>
  <c r="D11338" i="52"/>
  <c r="D11339" i="52"/>
  <c r="D11340" i="52"/>
  <c r="D11341" i="52"/>
  <c r="D11342" i="52"/>
  <c r="D11343" i="52"/>
  <c r="D11344" i="52"/>
  <c r="D11345" i="52"/>
  <c r="D11346" i="52"/>
  <c r="D11347" i="52"/>
  <c r="D11348" i="52"/>
  <c r="D11349" i="52"/>
  <c r="D11350" i="52"/>
  <c r="D11351" i="52"/>
  <c r="D11352" i="52"/>
  <c r="D11353" i="52"/>
  <c r="D11354" i="52"/>
  <c r="D11355" i="52"/>
  <c r="D11356" i="52"/>
  <c r="D11357" i="52"/>
  <c r="D11358" i="52"/>
  <c r="D11359" i="52"/>
  <c r="D11360" i="52"/>
  <c r="D11361" i="52"/>
  <c r="D11362" i="52"/>
  <c r="D11363" i="52"/>
  <c r="D11364" i="52"/>
  <c r="D11365" i="52"/>
  <c r="D11366" i="52"/>
  <c r="D11367" i="52"/>
  <c r="D11368" i="52"/>
  <c r="D11369" i="52"/>
  <c r="D11370" i="52"/>
  <c r="D11371" i="52"/>
  <c r="D11372" i="52"/>
  <c r="D11373" i="52"/>
  <c r="D11374" i="52"/>
  <c r="D11375" i="52"/>
  <c r="D11376" i="52"/>
  <c r="D11377" i="52"/>
  <c r="D11378" i="52"/>
  <c r="D11379" i="52"/>
  <c r="D11380" i="52"/>
  <c r="D11381" i="52"/>
  <c r="D11382" i="52"/>
  <c r="D11383" i="52"/>
  <c r="D11384" i="52"/>
  <c r="D11385" i="52"/>
  <c r="D11386" i="52"/>
  <c r="D11387" i="52"/>
  <c r="D11388" i="52"/>
  <c r="D11389" i="52"/>
  <c r="D11390" i="52"/>
  <c r="D11391" i="52"/>
  <c r="D11392" i="52"/>
  <c r="D11393" i="52"/>
  <c r="D11394" i="52"/>
  <c r="D11395" i="52"/>
  <c r="D11396" i="52"/>
  <c r="D11397" i="52"/>
  <c r="D11398" i="52"/>
  <c r="D11399" i="52"/>
  <c r="D11400" i="52"/>
  <c r="D11401" i="52"/>
  <c r="D11402" i="52"/>
  <c r="D11403" i="52"/>
  <c r="D11404" i="52"/>
  <c r="D11405" i="52"/>
  <c r="D11406" i="52"/>
  <c r="D11407" i="52"/>
  <c r="D11408" i="52"/>
  <c r="D11409" i="52"/>
  <c r="D11410" i="52"/>
  <c r="D11411" i="52"/>
  <c r="D11412" i="52"/>
  <c r="D11413" i="52"/>
  <c r="D11414" i="52"/>
  <c r="D11415" i="52"/>
  <c r="D11416" i="52"/>
  <c r="D11417" i="52"/>
  <c r="D11418" i="52"/>
  <c r="D11419" i="52"/>
  <c r="D11420" i="52"/>
  <c r="D11421" i="52"/>
  <c r="D11422" i="52"/>
  <c r="D11423" i="52"/>
  <c r="D11424" i="52"/>
  <c r="D11425" i="52"/>
  <c r="D11426" i="52"/>
  <c r="D11427" i="52"/>
  <c r="D11428" i="52"/>
  <c r="D11429" i="52"/>
  <c r="D11430" i="52"/>
  <c r="D11431" i="52"/>
  <c r="D11432" i="52"/>
  <c r="D11433" i="52"/>
  <c r="D11434" i="52"/>
  <c r="D11435" i="52"/>
  <c r="D11436" i="52"/>
  <c r="D11437" i="52"/>
  <c r="D11438" i="52"/>
  <c r="D11439" i="52"/>
  <c r="D11440" i="52"/>
  <c r="D11441" i="52"/>
  <c r="D11442" i="52"/>
  <c r="D11443" i="52"/>
  <c r="D11444" i="52"/>
  <c r="D11445" i="52"/>
  <c r="D11446" i="52"/>
  <c r="D11447" i="52"/>
  <c r="D11448" i="52"/>
  <c r="D11449" i="52"/>
  <c r="D11450" i="52"/>
  <c r="D11451" i="52"/>
  <c r="D11452" i="52"/>
  <c r="D11453" i="52"/>
  <c r="D11454" i="52"/>
  <c r="D11455" i="52"/>
  <c r="D11456" i="52"/>
  <c r="D11457" i="52"/>
  <c r="D11458" i="52"/>
  <c r="D11459" i="52"/>
  <c r="D11460" i="52"/>
  <c r="D11461" i="52"/>
  <c r="D11462" i="52"/>
  <c r="D11463" i="52"/>
  <c r="D11464" i="52"/>
  <c r="D11465" i="52"/>
  <c r="D11466" i="52"/>
  <c r="D11467" i="52"/>
  <c r="D11468" i="52"/>
  <c r="D11469" i="52"/>
  <c r="D11470" i="52"/>
  <c r="D11471" i="52"/>
  <c r="D11472" i="52"/>
  <c r="D11473" i="52"/>
  <c r="D11474" i="52"/>
  <c r="D11475" i="52"/>
  <c r="D11476" i="52"/>
  <c r="D11477" i="52"/>
  <c r="D11478" i="52"/>
  <c r="D11479" i="52"/>
  <c r="D11480" i="52"/>
  <c r="D11481" i="52"/>
  <c r="D11482" i="52"/>
  <c r="D11483" i="52"/>
  <c r="D11484" i="52"/>
  <c r="D11485" i="52"/>
  <c r="D11486" i="52"/>
  <c r="D11487" i="52"/>
  <c r="D11488" i="52"/>
  <c r="D11489" i="52"/>
  <c r="D11490" i="52"/>
  <c r="D11491" i="52"/>
  <c r="D11492" i="52"/>
  <c r="D11493" i="52"/>
  <c r="D11494" i="52"/>
  <c r="D11495" i="52"/>
  <c r="D11496" i="52"/>
  <c r="D11497" i="52"/>
  <c r="D11498" i="52"/>
  <c r="D11499" i="52"/>
  <c r="D11500" i="52"/>
  <c r="D11501" i="52"/>
  <c r="D11502" i="52"/>
  <c r="D11503" i="52"/>
  <c r="D11504" i="52"/>
  <c r="D11505" i="52"/>
  <c r="D11506" i="52"/>
  <c r="D11507" i="52"/>
  <c r="D11508" i="52"/>
  <c r="D11509" i="52"/>
  <c r="D11510" i="52"/>
  <c r="D11511" i="52"/>
  <c r="D11512" i="52"/>
  <c r="D11513" i="52"/>
  <c r="D11514" i="52"/>
  <c r="D11515" i="52"/>
  <c r="D11516" i="52"/>
  <c r="D11517" i="52"/>
  <c r="D11518" i="52"/>
  <c r="D11519" i="52"/>
  <c r="D11520" i="52"/>
  <c r="D11521" i="52"/>
  <c r="D11522" i="52"/>
  <c r="D11523" i="52"/>
  <c r="D11524" i="52"/>
  <c r="D11525" i="52"/>
  <c r="D11526" i="52"/>
  <c r="D11527" i="52"/>
  <c r="D11528" i="52"/>
  <c r="D11529" i="52"/>
  <c r="D11530" i="52"/>
  <c r="D11531" i="52"/>
  <c r="D11532" i="52"/>
  <c r="D11533" i="52"/>
  <c r="D11534" i="52"/>
  <c r="D11535" i="52"/>
  <c r="D11536" i="52"/>
  <c r="D11537" i="52"/>
  <c r="D11538" i="52"/>
  <c r="D11539" i="52"/>
  <c r="D11540" i="52"/>
  <c r="D11541" i="52"/>
  <c r="D11542" i="52"/>
  <c r="D11543" i="52"/>
  <c r="D11544" i="52"/>
  <c r="D11545" i="52"/>
  <c r="D11546" i="52"/>
  <c r="D11547" i="52"/>
  <c r="D11548" i="52"/>
  <c r="D11549" i="52"/>
  <c r="D11550" i="52"/>
  <c r="D11551" i="52"/>
  <c r="D11552" i="52"/>
  <c r="D11553" i="52"/>
  <c r="D11554" i="52"/>
  <c r="D11555" i="52"/>
  <c r="D11556" i="52"/>
  <c r="D11557" i="52"/>
  <c r="D11558" i="52"/>
  <c r="D11559" i="52"/>
  <c r="D11560" i="52"/>
  <c r="D11561" i="52"/>
  <c r="D11562" i="52"/>
  <c r="D11563" i="52"/>
  <c r="D11564" i="52"/>
  <c r="D11565" i="52"/>
  <c r="D11566" i="52"/>
  <c r="D11567" i="52"/>
  <c r="D11568" i="52"/>
  <c r="D11569" i="52"/>
  <c r="D11570" i="52"/>
  <c r="D11571" i="52"/>
  <c r="D11572" i="52"/>
  <c r="D11573" i="52"/>
  <c r="D11574" i="52"/>
  <c r="D11575" i="52"/>
  <c r="D11576" i="52"/>
  <c r="D11577" i="52"/>
  <c r="D11578" i="52"/>
  <c r="D11579" i="52"/>
  <c r="D11580" i="52"/>
  <c r="D11581" i="52"/>
  <c r="D11582" i="52"/>
  <c r="D11583" i="52"/>
  <c r="D11584" i="52"/>
  <c r="D11585" i="52"/>
  <c r="D11586" i="52"/>
  <c r="D11587" i="52"/>
  <c r="D11588" i="52"/>
  <c r="D11589" i="52"/>
  <c r="D11590" i="52"/>
  <c r="D11591" i="52"/>
  <c r="D11592" i="52"/>
  <c r="D11593" i="52"/>
  <c r="D11594" i="52"/>
  <c r="D11595" i="52"/>
  <c r="D11596" i="52"/>
  <c r="D11597" i="52"/>
  <c r="D11598" i="52"/>
  <c r="D11599" i="52"/>
  <c r="D11600" i="52"/>
  <c r="D11601" i="52"/>
  <c r="D11602" i="52"/>
  <c r="D11603" i="52"/>
  <c r="D11604" i="52"/>
  <c r="D11605" i="52"/>
  <c r="D11606" i="52"/>
  <c r="D11607" i="52"/>
  <c r="D11608" i="52"/>
  <c r="D11609" i="52"/>
  <c r="D11610" i="52"/>
  <c r="D11611" i="52"/>
  <c r="D11612" i="52"/>
  <c r="D11613" i="52"/>
  <c r="D11614" i="52"/>
  <c r="D11615" i="52"/>
  <c r="D11616" i="52"/>
  <c r="D11617" i="52"/>
  <c r="D11618" i="52"/>
  <c r="D11619" i="52"/>
  <c r="D11620" i="52"/>
  <c r="D11621" i="52"/>
  <c r="D11622" i="52"/>
  <c r="D11623" i="52"/>
  <c r="D11624" i="52"/>
  <c r="D11625" i="52"/>
  <c r="D11626" i="52"/>
  <c r="D11627" i="52"/>
  <c r="D11628" i="52"/>
  <c r="D11629" i="52"/>
  <c r="D11630" i="52"/>
  <c r="D11631" i="52"/>
  <c r="D11632" i="52"/>
  <c r="D11633" i="52"/>
  <c r="D11634" i="52"/>
  <c r="D11635" i="52"/>
  <c r="D11636" i="52"/>
  <c r="D11637" i="52"/>
  <c r="D11638" i="52"/>
  <c r="D11639" i="52"/>
  <c r="D11640" i="52"/>
  <c r="D11641" i="52"/>
  <c r="D11642" i="52"/>
  <c r="D11643" i="52"/>
  <c r="D11644" i="52"/>
  <c r="D11645" i="52"/>
  <c r="D11646" i="52"/>
  <c r="D11647" i="52"/>
  <c r="D11648" i="52"/>
  <c r="D11649" i="52"/>
  <c r="D11650" i="52"/>
  <c r="D11651" i="52"/>
  <c r="D11652" i="52"/>
  <c r="D11653" i="52"/>
  <c r="D11654" i="52"/>
  <c r="D11655" i="52"/>
  <c r="D11656" i="52"/>
  <c r="D11657" i="52"/>
  <c r="D11658" i="52"/>
  <c r="D11659" i="52"/>
  <c r="D11660" i="52"/>
  <c r="D11661" i="52"/>
  <c r="D11662" i="52"/>
  <c r="D11663" i="52"/>
  <c r="D11664" i="52"/>
  <c r="D11665" i="52"/>
  <c r="D11666" i="52"/>
  <c r="D11667" i="52"/>
  <c r="D11668" i="52"/>
  <c r="D11669" i="52"/>
  <c r="D11670" i="52"/>
  <c r="D11671" i="52"/>
  <c r="D11672" i="52"/>
  <c r="D11673" i="52"/>
  <c r="D11674" i="52"/>
  <c r="D11675" i="52"/>
  <c r="D11676" i="52"/>
  <c r="D11677" i="52"/>
  <c r="D11678" i="52"/>
  <c r="D11679" i="52"/>
  <c r="D11680" i="52"/>
  <c r="D11681" i="52"/>
  <c r="D11682" i="52"/>
  <c r="D11683" i="52"/>
  <c r="D11684" i="52"/>
  <c r="D11685" i="52"/>
  <c r="D11686" i="52"/>
  <c r="D11687" i="52"/>
  <c r="D11688" i="52"/>
  <c r="D11689" i="52"/>
  <c r="D11690" i="52"/>
  <c r="D11691" i="52"/>
  <c r="D11692" i="52"/>
  <c r="D11693" i="52"/>
  <c r="D11694" i="52"/>
  <c r="D11695" i="52"/>
  <c r="D11696" i="52"/>
  <c r="D11697" i="52"/>
  <c r="D11698" i="52"/>
  <c r="D11699" i="52"/>
  <c r="D11700" i="52"/>
  <c r="D11701" i="52"/>
  <c r="D11702" i="52"/>
  <c r="D11703" i="52"/>
  <c r="D11704" i="52"/>
  <c r="D11705" i="52"/>
  <c r="D11706" i="52"/>
  <c r="D11707" i="52"/>
  <c r="D11708" i="52"/>
  <c r="D11709" i="52"/>
  <c r="D11710" i="52"/>
  <c r="D11711" i="52"/>
  <c r="D11712" i="52"/>
  <c r="D11713" i="52"/>
  <c r="D11714" i="52"/>
  <c r="D11715" i="52"/>
  <c r="D11716" i="52"/>
  <c r="D11717" i="52"/>
  <c r="D11718" i="52"/>
  <c r="D11719" i="52"/>
  <c r="D11720" i="52"/>
  <c r="D11721" i="52"/>
  <c r="D11722" i="52"/>
  <c r="D11723" i="52"/>
  <c r="D11724" i="52"/>
  <c r="D11725" i="52"/>
  <c r="D11726" i="52"/>
  <c r="D11727" i="52"/>
  <c r="D11728" i="52"/>
  <c r="D11729" i="52"/>
  <c r="D11730" i="52"/>
  <c r="D11731" i="52"/>
  <c r="D11732" i="52"/>
  <c r="D11733" i="52"/>
  <c r="D11734" i="52"/>
  <c r="D11735" i="52"/>
  <c r="D11736" i="52"/>
  <c r="D11737" i="52"/>
  <c r="D11738" i="52"/>
  <c r="D11739" i="52"/>
  <c r="D11740" i="52"/>
  <c r="D11741" i="52"/>
  <c r="D11742" i="52"/>
  <c r="D11743" i="52"/>
  <c r="D11744" i="52"/>
  <c r="D11745" i="52"/>
  <c r="D11746" i="52"/>
  <c r="D11747" i="52"/>
  <c r="D11748" i="52"/>
  <c r="D11749" i="52"/>
  <c r="D11750" i="52"/>
  <c r="D11751" i="52"/>
  <c r="D11752" i="52"/>
  <c r="D11753" i="52"/>
  <c r="D11754" i="52"/>
  <c r="D11755" i="52"/>
  <c r="D11756" i="52"/>
  <c r="D11757" i="52"/>
  <c r="D11758" i="52"/>
  <c r="D11759" i="52"/>
  <c r="D11760" i="52"/>
  <c r="D11761" i="52"/>
  <c r="D11762" i="52"/>
  <c r="D11763" i="52"/>
  <c r="D11764" i="52"/>
  <c r="D11765" i="52"/>
  <c r="D11766" i="52"/>
  <c r="D11767" i="52"/>
  <c r="D11768" i="52"/>
  <c r="D11769" i="52"/>
  <c r="D11770" i="52"/>
  <c r="D11771" i="52"/>
  <c r="D11772" i="52"/>
  <c r="D11773" i="52"/>
  <c r="D11774" i="52"/>
  <c r="D11775" i="52"/>
  <c r="D11776" i="52"/>
  <c r="D11777" i="52"/>
  <c r="D11778" i="52"/>
  <c r="D11779" i="52"/>
  <c r="D11780" i="52"/>
  <c r="D11781" i="52"/>
  <c r="D11782" i="52"/>
  <c r="D11783" i="52"/>
  <c r="D11784" i="52"/>
  <c r="D11785" i="52"/>
  <c r="D11786" i="52"/>
  <c r="D11787" i="52"/>
  <c r="D11788" i="52"/>
  <c r="D11789" i="52"/>
  <c r="D11790" i="52"/>
  <c r="D11791" i="52"/>
  <c r="D11792" i="52"/>
  <c r="D11793" i="52"/>
  <c r="D11794" i="52"/>
  <c r="D11795" i="52"/>
  <c r="D11796" i="52"/>
  <c r="D11797" i="52"/>
  <c r="D11798" i="52"/>
  <c r="D11799" i="52"/>
  <c r="D11800" i="52"/>
  <c r="D11801" i="52"/>
  <c r="D11802" i="52"/>
  <c r="D11803" i="52"/>
  <c r="D11804" i="52"/>
  <c r="D11805" i="52"/>
  <c r="D11806" i="52"/>
  <c r="D11807" i="52"/>
  <c r="D11808" i="52"/>
  <c r="D11809" i="52"/>
  <c r="D11810" i="52"/>
  <c r="D11811" i="52"/>
  <c r="D11812" i="52"/>
  <c r="D11813" i="52"/>
  <c r="D11814" i="52"/>
  <c r="D11815" i="52"/>
  <c r="D11816" i="52"/>
  <c r="D11817" i="52"/>
  <c r="D11818" i="52"/>
  <c r="D11819" i="52"/>
  <c r="D11820" i="52"/>
  <c r="D11821" i="52"/>
  <c r="D11822" i="52"/>
  <c r="D11823" i="52"/>
  <c r="D11824" i="52"/>
  <c r="D11825" i="52"/>
  <c r="D11826" i="52"/>
  <c r="D11827" i="52"/>
  <c r="D11828" i="52"/>
  <c r="D11829" i="52"/>
  <c r="D11830" i="52"/>
  <c r="D11831" i="52"/>
  <c r="D11832" i="52"/>
  <c r="D11833" i="52"/>
  <c r="D11834" i="52"/>
  <c r="D11835" i="52"/>
  <c r="D11836" i="52"/>
  <c r="D11837" i="52"/>
  <c r="D11838" i="52"/>
  <c r="D11839" i="52"/>
  <c r="D11840" i="52"/>
  <c r="D11841" i="52"/>
  <c r="D11842" i="52"/>
  <c r="D11843" i="52"/>
  <c r="D11844" i="52"/>
  <c r="D11845" i="52"/>
  <c r="D11846" i="52"/>
  <c r="D11847" i="52"/>
  <c r="D11848" i="52"/>
  <c r="D11849" i="52"/>
  <c r="D11850" i="52"/>
  <c r="D11851" i="52"/>
  <c r="D11852" i="52"/>
  <c r="D11853" i="52"/>
  <c r="D11854" i="52"/>
  <c r="D11855" i="52"/>
  <c r="D11856" i="52"/>
  <c r="D11857" i="52"/>
  <c r="D11858" i="52"/>
  <c r="D11859" i="52"/>
  <c r="D11860" i="52"/>
  <c r="D11861" i="52"/>
  <c r="D11862" i="52"/>
  <c r="D11863" i="52"/>
  <c r="D11864" i="52"/>
  <c r="D11865" i="52"/>
  <c r="D11866" i="52"/>
  <c r="D11867" i="52"/>
  <c r="D11868" i="52"/>
  <c r="D11869" i="52"/>
  <c r="D11870" i="52"/>
  <c r="D11871" i="52"/>
  <c r="D11872" i="52"/>
  <c r="D11873" i="52"/>
  <c r="D11874" i="52"/>
  <c r="D11875" i="52"/>
  <c r="D11876" i="52"/>
  <c r="D11877" i="52"/>
  <c r="D11878" i="52"/>
  <c r="D11879" i="52"/>
  <c r="D11880" i="52"/>
  <c r="D11881" i="52"/>
  <c r="D11882" i="52"/>
  <c r="D11883" i="52"/>
  <c r="D11884" i="52"/>
  <c r="D11885" i="52"/>
  <c r="D11886" i="52"/>
  <c r="D11887" i="52"/>
  <c r="D11888" i="52"/>
  <c r="D11889" i="52"/>
  <c r="D11890" i="52"/>
  <c r="D11891" i="52"/>
  <c r="D11892" i="52"/>
  <c r="D11893" i="52"/>
  <c r="D11894" i="52"/>
  <c r="D11895" i="52"/>
  <c r="D11896" i="52"/>
  <c r="D11897" i="52"/>
  <c r="D11898" i="52"/>
  <c r="D11899" i="52"/>
  <c r="D11900" i="52"/>
  <c r="D11901" i="52"/>
  <c r="D11902" i="52"/>
  <c r="D11903" i="52"/>
  <c r="D11904" i="52"/>
  <c r="D11905" i="52"/>
  <c r="D11906" i="52"/>
  <c r="D11907" i="52"/>
  <c r="D11908" i="52"/>
  <c r="D11909" i="52"/>
  <c r="D11910" i="52"/>
  <c r="D11911" i="52"/>
  <c r="D11912" i="52"/>
  <c r="D11913" i="52"/>
  <c r="D11914" i="52"/>
  <c r="D11915" i="52"/>
  <c r="D11916" i="52"/>
  <c r="D11917" i="52"/>
  <c r="D11918" i="52"/>
  <c r="D11919" i="52"/>
  <c r="D11920" i="52"/>
  <c r="D11921" i="52"/>
  <c r="D11922" i="52"/>
  <c r="D11923" i="52"/>
  <c r="D11924" i="52"/>
  <c r="D11925" i="52"/>
  <c r="D11926" i="52"/>
  <c r="D11927" i="52"/>
  <c r="D11928" i="52"/>
  <c r="D11929" i="52"/>
  <c r="D11930" i="52"/>
  <c r="D11931" i="52"/>
  <c r="D11932" i="52"/>
  <c r="D11933" i="52"/>
  <c r="D11934" i="52"/>
  <c r="D11935" i="52"/>
  <c r="D11936" i="52"/>
  <c r="D11937" i="52"/>
  <c r="D11938" i="52"/>
  <c r="D11939" i="52"/>
  <c r="D11940" i="52"/>
  <c r="D11941" i="52"/>
  <c r="D11942" i="52"/>
  <c r="D11943" i="52"/>
  <c r="D11944" i="52"/>
  <c r="D11945" i="52"/>
  <c r="D11946" i="52"/>
  <c r="D11947" i="52"/>
  <c r="D11948" i="52"/>
  <c r="D11949" i="52"/>
  <c r="D11950" i="52"/>
  <c r="D11951" i="52"/>
  <c r="D11952" i="52"/>
  <c r="D11953" i="52"/>
  <c r="D11954" i="52"/>
  <c r="D11955" i="52"/>
  <c r="D11956" i="52"/>
  <c r="D11957" i="52"/>
  <c r="D11958" i="52"/>
  <c r="D11959" i="52"/>
  <c r="D11960" i="52"/>
  <c r="D11961" i="52"/>
  <c r="D11962" i="52"/>
  <c r="D11963" i="52"/>
  <c r="D11964" i="52"/>
  <c r="D11965" i="52"/>
  <c r="D11966" i="52"/>
  <c r="D11967" i="52"/>
  <c r="D11968" i="52"/>
  <c r="D11969" i="52"/>
  <c r="D11970" i="52"/>
  <c r="D11971" i="52"/>
  <c r="D11972" i="52"/>
  <c r="D11973" i="52"/>
  <c r="D11974" i="52"/>
  <c r="D11975" i="52"/>
  <c r="D11976" i="52"/>
  <c r="D11977" i="52"/>
  <c r="D11978" i="52"/>
  <c r="D11979" i="52"/>
  <c r="D11980" i="52"/>
  <c r="D11981" i="52"/>
  <c r="D11982" i="52"/>
  <c r="D11983" i="52"/>
  <c r="D11984" i="52"/>
  <c r="D11985" i="52"/>
  <c r="D11986" i="52"/>
  <c r="D11987" i="52"/>
  <c r="D11988" i="52"/>
  <c r="D11989" i="52"/>
  <c r="D11990" i="52"/>
  <c r="D11991" i="52"/>
  <c r="D11992" i="52"/>
  <c r="D11993" i="52"/>
  <c r="D11994" i="52"/>
  <c r="D11995" i="52"/>
  <c r="D11996" i="52"/>
  <c r="D11997" i="52"/>
  <c r="D11998" i="52"/>
  <c r="D11999" i="52"/>
  <c r="D12000" i="52"/>
  <c r="D12001" i="52"/>
  <c r="D12002" i="52"/>
  <c r="D12003" i="52"/>
  <c r="D12004" i="52"/>
  <c r="D12005" i="52"/>
  <c r="D12006" i="52"/>
  <c r="D12007" i="52"/>
  <c r="D12008" i="52"/>
  <c r="D12009" i="52"/>
  <c r="D12010" i="52"/>
  <c r="D12011" i="52"/>
  <c r="D12012" i="52"/>
  <c r="D12013" i="52"/>
  <c r="D12014" i="52"/>
  <c r="D12015" i="52"/>
  <c r="D12016" i="52"/>
  <c r="D12017" i="52"/>
  <c r="D12018" i="52"/>
  <c r="D12019" i="52"/>
  <c r="D12020" i="52"/>
  <c r="D12021" i="52"/>
  <c r="D12022" i="52"/>
  <c r="D12023" i="52"/>
  <c r="D12024" i="52"/>
  <c r="D12025" i="52"/>
  <c r="D12026" i="52"/>
  <c r="D12027" i="52"/>
  <c r="D12028" i="52"/>
  <c r="D12029" i="52"/>
  <c r="D12030" i="52"/>
  <c r="D12031" i="52"/>
  <c r="D12032" i="52"/>
  <c r="D12033" i="52"/>
  <c r="D12034" i="52"/>
  <c r="D12035" i="52"/>
  <c r="D12036" i="52"/>
  <c r="D12037" i="52"/>
  <c r="D12038" i="52"/>
  <c r="D12039" i="52"/>
  <c r="D12040" i="52"/>
  <c r="D12041" i="52"/>
  <c r="D12042" i="52"/>
  <c r="D12043" i="52"/>
  <c r="D12044" i="52"/>
  <c r="D12045" i="52"/>
  <c r="D12046" i="52"/>
  <c r="D12047" i="52"/>
  <c r="D12048" i="52"/>
  <c r="D12049" i="52"/>
  <c r="D12050" i="52"/>
  <c r="D12051" i="52"/>
  <c r="D12052" i="52"/>
  <c r="D12053" i="52"/>
  <c r="D12054" i="52"/>
  <c r="D12055" i="52"/>
  <c r="D12056" i="52"/>
  <c r="D12057" i="52"/>
  <c r="D12058" i="52"/>
  <c r="D12059" i="52"/>
  <c r="D12060" i="52"/>
  <c r="D12061" i="52"/>
  <c r="D12062" i="52"/>
  <c r="D12063" i="52"/>
  <c r="D12064" i="52"/>
  <c r="D12065" i="52"/>
  <c r="D12066" i="52"/>
  <c r="D12067" i="52"/>
  <c r="D12068" i="52"/>
  <c r="D12069" i="52"/>
  <c r="D12070" i="52"/>
  <c r="D12071" i="52"/>
  <c r="D12072" i="52"/>
  <c r="D12073" i="52"/>
  <c r="D12074" i="52"/>
  <c r="D12075" i="52"/>
  <c r="D12076" i="52"/>
  <c r="D12077" i="52"/>
  <c r="D12078" i="52"/>
  <c r="D12079" i="52"/>
  <c r="D12080" i="52"/>
  <c r="D12081" i="52"/>
  <c r="D12082" i="52"/>
  <c r="D12083" i="52"/>
  <c r="D12084" i="52"/>
  <c r="D12085" i="52"/>
  <c r="D12086" i="52"/>
  <c r="D12087" i="52"/>
  <c r="D12088" i="52"/>
  <c r="D12089" i="52"/>
  <c r="D12090" i="52"/>
  <c r="D12091" i="52"/>
  <c r="D12092" i="52"/>
  <c r="D12093" i="52"/>
  <c r="D12094" i="52"/>
  <c r="D12095" i="52"/>
  <c r="D12096" i="52"/>
  <c r="D12097" i="52"/>
  <c r="D12098" i="52"/>
  <c r="D12099" i="52"/>
  <c r="D12100" i="52"/>
  <c r="D12101" i="52"/>
  <c r="D12102" i="52"/>
  <c r="D12103" i="52"/>
  <c r="D12104" i="52"/>
  <c r="D12105" i="52"/>
  <c r="D12106" i="52"/>
  <c r="D12107" i="52"/>
  <c r="D12108" i="52"/>
  <c r="D12109" i="52"/>
  <c r="D12110" i="52"/>
  <c r="D12111" i="52"/>
  <c r="D12112" i="52"/>
  <c r="D12113" i="52"/>
  <c r="D12114" i="52"/>
  <c r="D12115" i="52"/>
  <c r="D12116" i="52"/>
  <c r="D12117" i="52"/>
  <c r="D12118" i="52"/>
  <c r="D12119" i="52"/>
  <c r="D12120" i="52"/>
  <c r="D12121" i="52"/>
  <c r="D12122" i="52"/>
  <c r="D12123" i="52"/>
  <c r="D12124" i="52"/>
  <c r="D12125" i="52"/>
  <c r="D12126" i="52"/>
  <c r="D12127" i="52"/>
  <c r="D12128" i="52"/>
  <c r="D12129" i="52"/>
  <c r="D12130" i="52"/>
  <c r="D12131" i="52"/>
  <c r="D12132" i="52"/>
  <c r="D12133" i="52"/>
  <c r="D12134" i="52"/>
  <c r="D12135" i="52"/>
  <c r="D12136" i="52"/>
  <c r="D12137" i="52"/>
  <c r="D12138" i="52"/>
  <c r="D12139" i="52"/>
  <c r="D12140" i="52"/>
  <c r="D12141" i="52"/>
  <c r="D12142" i="52"/>
  <c r="D12143" i="52"/>
  <c r="D12144" i="52"/>
  <c r="D12145" i="52"/>
  <c r="D12146" i="52"/>
  <c r="D12147" i="52"/>
  <c r="D12148" i="52"/>
  <c r="D12149" i="52"/>
  <c r="D12150" i="52"/>
  <c r="D12151" i="52"/>
  <c r="D12152" i="52"/>
  <c r="D12153" i="52"/>
  <c r="D12154" i="52"/>
  <c r="D12155" i="52"/>
  <c r="D12156" i="52"/>
  <c r="D12157" i="52"/>
  <c r="D12158" i="52"/>
  <c r="D12159" i="52"/>
  <c r="D12160" i="52"/>
  <c r="D12161" i="52"/>
  <c r="D12162" i="52"/>
  <c r="D12163" i="52"/>
  <c r="D12164" i="52"/>
  <c r="D12165" i="52"/>
  <c r="D12166" i="52"/>
  <c r="D12167" i="52"/>
  <c r="D12168" i="52"/>
  <c r="D12169" i="52"/>
  <c r="D12170" i="52"/>
  <c r="D12171" i="52"/>
  <c r="D12172" i="52"/>
  <c r="D12173" i="52"/>
  <c r="D12174" i="52"/>
  <c r="D12175" i="52"/>
  <c r="D12176" i="52"/>
  <c r="D12177" i="52"/>
  <c r="D12178" i="52"/>
  <c r="D12179" i="52"/>
  <c r="D12180" i="52"/>
  <c r="D12181" i="52"/>
  <c r="D12182" i="52"/>
  <c r="D12183" i="52"/>
  <c r="D12184" i="52"/>
  <c r="D12185" i="52"/>
  <c r="D12186" i="52"/>
  <c r="D12187" i="52"/>
  <c r="D12188" i="52"/>
  <c r="D12189" i="52"/>
  <c r="D12190" i="52"/>
  <c r="D12191" i="52"/>
  <c r="D12192" i="52"/>
  <c r="D12193" i="52"/>
  <c r="D12194" i="52"/>
  <c r="D12195" i="52"/>
  <c r="D12196" i="52"/>
  <c r="D12197" i="52"/>
  <c r="D12198" i="52"/>
  <c r="D12199" i="52"/>
  <c r="D12200" i="52"/>
  <c r="D12201" i="52"/>
  <c r="D12202" i="52"/>
  <c r="D12203" i="52"/>
  <c r="D12204" i="52"/>
  <c r="D12205" i="52"/>
  <c r="D12206" i="52"/>
  <c r="D12207" i="52"/>
  <c r="D12208" i="52"/>
  <c r="D12209" i="52"/>
  <c r="D12210" i="52"/>
  <c r="D12211" i="52"/>
  <c r="D12212" i="52"/>
  <c r="D12213" i="52"/>
  <c r="D12214" i="52"/>
  <c r="D12215" i="52"/>
  <c r="D12216" i="52"/>
  <c r="D12217" i="52"/>
  <c r="D12218" i="52"/>
  <c r="D12219" i="52"/>
  <c r="D12220" i="52"/>
  <c r="D12221" i="52"/>
  <c r="D12222" i="52"/>
  <c r="D12223" i="52"/>
  <c r="D12224" i="52"/>
  <c r="D12225" i="52"/>
  <c r="D12226" i="52"/>
  <c r="D12227" i="52"/>
  <c r="D12228" i="52"/>
  <c r="D12229" i="52"/>
  <c r="D12230" i="52"/>
  <c r="D12231" i="52"/>
  <c r="D12232" i="52"/>
  <c r="D12233" i="52"/>
  <c r="D12234" i="52"/>
  <c r="D12235" i="52"/>
  <c r="D12236" i="52"/>
  <c r="D12237" i="52"/>
  <c r="D12238" i="52"/>
  <c r="D12239" i="52"/>
  <c r="D12240" i="52"/>
  <c r="D12241" i="52"/>
  <c r="D12242" i="52"/>
  <c r="D12243" i="52"/>
  <c r="D12244" i="52"/>
  <c r="D12245" i="52"/>
  <c r="D12246" i="52"/>
  <c r="D12247" i="52"/>
  <c r="D12248" i="52"/>
  <c r="D12249" i="52"/>
  <c r="D12250" i="52"/>
  <c r="D12251" i="52"/>
  <c r="D12252" i="52"/>
  <c r="D12253" i="52"/>
  <c r="D12254" i="52"/>
  <c r="D12255" i="52"/>
  <c r="D12256" i="52"/>
  <c r="D12257" i="52"/>
  <c r="D12258" i="52"/>
  <c r="D12259" i="52"/>
  <c r="D12260" i="52"/>
  <c r="D12261" i="52"/>
  <c r="D12262" i="52"/>
  <c r="D12263" i="52"/>
  <c r="D12264" i="52"/>
  <c r="D12265" i="52"/>
  <c r="D12266" i="52"/>
  <c r="D12267" i="52"/>
  <c r="D12268" i="52"/>
  <c r="D12269" i="52"/>
  <c r="D12270" i="52"/>
  <c r="D12271" i="52"/>
  <c r="D12272" i="52"/>
  <c r="D12273" i="52"/>
  <c r="D12274" i="52"/>
  <c r="D12275" i="52"/>
  <c r="D12276" i="52"/>
  <c r="D12277" i="52"/>
  <c r="D12278" i="52"/>
  <c r="D12279" i="52"/>
  <c r="D12280" i="52"/>
  <c r="D12281" i="52"/>
  <c r="D12282" i="52"/>
  <c r="D12283" i="52"/>
  <c r="D12284" i="52"/>
  <c r="D12285" i="52"/>
  <c r="D12286" i="52"/>
  <c r="D12287" i="52"/>
  <c r="D12288" i="52"/>
  <c r="D12289" i="52"/>
  <c r="D12290" i="52"/>
  <c r="D12291" i="52"/>
  <c r="D12292" i="52"/>
  <c r="D12293" i="52"/>
  <c r="D12294" i="52"/>
  <c r="D12295" i="52"/>
  <c r="D12296" i="52"/>
  <c r="D12297" i="52"/>
  <c r="D12298" i="52"/>
  <c r="D12299" i="52"/>
  <c r="D12300" i="52"/>
  <c r="D12301" i="52"/>
  <c r="D12302" i="52"/>
  <c r="D12303" i="52"/>
  <c r="D12304" i="52"/>
  <c r="D12305" i="52"/>
  <c r="D12306" i="52"/>
  <c r="D12307" i="52"/>
  <c r="D12308" i="52"/>
  <c r="D12309" i="52"/>
  <c r="D12310" i="52"/>
  <c r="D12311" i="52"/>
  <c r="D12312" i="52"/>
  <c r="D12313" i="52"/>
  <c r="D12314" i="52"/>
  <c r="D12315" i="52"/>
  <c r="D12316" i="52"/>
  <c r="D12317" i="52"/>
  <c r="D12318" i="52"/>
  <c r="D12319" i="52"/>
  <c r="D12320" i="52"/>
  <c r="D12321" i="52"/>
  <c r="D12322" i="52"/>
  <c r="D12323" i="52"/>
  <c r="D12324" i="52"/>
  <c r="D12325" i="52"/>
  <c r="D12326" i="52"/>
  <c r="D12327" i="52"/>
  <c r="D12328" i="52"/>
  <c r="D12329" i="52"/>
  <c r="D12330" i="52"/>
  <c r="D12331" i="52"/>
  <c r="D12332" i="52"/>
  <c r="D12333" i="52"/>
  <c r="D12334" i="52"/>
  <c r="D12335" i="52"/>
  <c r="D12336" i="52"/>
  <c r="D12337" i="52"/>
  <c r="D12338" i="52"/>
  <c r="D12339" i="52"/>
  <c r="D12340" i="52"/>
  <c r="D12341" i="52"/>
  <c r="D12342" i="52"/>
  <c r="D12343" i="52"/>
  <c r="D12344" i="52"/>
  <c r="D12345" i="52"/>
  <c r="D12346" i="52"/>
  <c r="D12347" i="52"/>
  <c r="D12348" i="52"/>
  <c r="D12349" i="52"/>
  <c r="D12350" i="52"/>
  <c r="D12351" i="52"/>
  <c r="D12352" i="52"/>
  <c r="D12353" i="52"/>
  <c r="D12354" i="52"/>
  <c r="D12355" i="52"/>
  <c r="D12356" i="52"/>
  <c r="D12357" i="52"/>
  <c r="D12358" i="52"/>
  <c r="D12359" i="52"/>
  <c r="D12360" i="52"/>
  <c r="D12361" i="52"/>
  <c r="D12362" i="52"/>
  <c r="D12363" i="52"/>
  <c r="D12364" i="52"/>
  <c r="D12365" i="52"/>
  <c r="D12366" i="52"/>
  <c r="D12367" i="52"/>
  <c r="D12368" i="52"/>
  <c r="D12369" i="52"/>
  <c r="D12370" i="52"/>
  <c r="D12371" i="52"/>
  <c r="D12372" i="52"/>
  <c r="D12373" i="52"/>
  <c r="D12374" i="52"/>
  <c r="D12375" i="52"/>
  <c r="D12376" i="52"/>
  <c r="D12377" i="52"/>
  <c r="D12378" i="52"/>
  <c r="D12379" i="52"/>
  <c r="D12380" i="52"/>
  <c r="D12381" i="52"/>
  <c r="D12382" i="52"/>
  <c r="D12383" i="52"/>
  <c r="D12384" i="52"/>
  <c r="D12385" i="52"/>
  <c r="D12386" i="52"/>
  <c r="D12387" i="52"/>
  <c r="D12388" i="52"/>
  <c r="D12389" i="52"/>
  <c r="D12390" i="52"/>
  <c r="D12391" i="52"/>
  <c r="D12392" i="52"/>
  <c r="D12393" i="52"/>
  <c r="D12394" i="52"/>
  <c r="D12395" i="52"/>
  <c r="D12396" i="52"/>
  <c r="D12397" i="52"/>
  <c r="D12398" i="52"/>
  <c r="D12399" i="52"/>
  <c r="D12400" i="52"/>
  <c r="D12401" i="52"/>
  <c r="D12402" i="52"/>
  <c r="D12403" i="52"/>
  <c r="D12404" i="52"/>
  <c r="D12405" i="52"/>
  <c r="D12406" i="52"/>
  <c r="D12407" i="52"/>
  <c r="D12408" i="52"/>
  <c r="D12409" i="52"/>
  <c r="D12410" i="52"/>
  <c r="D12411" i="52"/>
  <c r="D12412" i="52"/>
  <c r="D12413" i="52"/>
  <c r="D12414" i="52"/>
  <c r="D12415" i="52"/>
  <c r="D12416" i="52"/>
  <c r="D12417" i="52"/>
  <c r="D12418" i="52"/>
  <c r="D12419" i="52"/>
  <c r="D12420" i="52"/>
  <c r="D12421" i="52"/>
  <c r="D12422" i="52"/>
  <c r="D12423" i="52"/>
  <c r="D12424" i="52"/>
  <c r="D12425" i="52"/>
  <c r="D12426" i="52"/>
  <c r="D12427" i="52"/>
  <c r="D12428" i="52"/>
  <c r="D12429" i="52"/>
  <c r="D12430" i="52"/>
  <c r="D12431" i="52"/>
  <c r="D12432" i="52"/>
  <c r="D12433" i="52"/>
  <c r="D12434" i="52"/>
  <c r="D12435" i="52"/>
  <c r="D12436" i="52"/>
  <c r="D12437" i="52"/>
  <c r="D12438" i="52"/>
  <c r="D12439" i="52"/>
  <c r="D12440" i="52"/>
  <c r="D12441" i="52"/>
  <c r="D12442" i="52"/>
  <c r="D12443" i="52"/>
  <c r="D12444" i="52"/>
  <c r="D12445" i="52"/>
  <c r="D12446" i="52"/>
  <c r="D12447" i="52"/>
  <c r="D12448" i="52"/>
  <c r="D12449" i="52"/>
  <c r="D12450" i="52"/>
  <c r="D12451" i="52"/>
  <c r="D12452" i="52"/>
  <c r="D12453" i="52"/>
  <c r="D12454" i="52"/>
  <c r="D12455" i="52"/>
  <c r="D12456" i="52"/>
  <c r="D12457" i="52"/>
  <c r="D12458" i="52"/>
  <c r="D12459" i="52"/>
  <c r="D12460" i="52"/>
  <c r="D12461" i="52"/>
  <c r="D12462" i="52"/>
  <c r="D12463" i="52"/>
  <c r="D12464" i="52"/>
  <c r="D12465" i="52"/>
  <c r="D12466" i="52"/>
  <c r="D12467" i="52"/>
  <c r="D12468" i="52"/>
  <c r="D12469" i="52"/>
  <c r="D12470" i="52"/>
  <c r="D12471" i="52"/>
  <c r="D12472" i="52"/>
  <c r="D12473" i="52"/>
  <c r="D12474" i="52"/>
  <c r="D12475" i="52"/>
  <c r="D12476" i="52"/>
  <c r="D12477" i="52"/>
  <c r="D12478" i="52"/>
  <c r="D12479" i="52"/>
  <c r="D12480" i="52"/>
  <c r="D12481" i="52"/>
  <c r="D12482" i="52"/>
  <c r="D12483" i="52"/>
  <c r="D12484" i="52"/>
  <c r="D12485" i="52"/>
  <c r="D12486" i="52"/>
  <c r="D12487" i="52"/>
  <c r="D12488" i="52"/>
  <c r="D12489" i="52"/>
  <c r="D12490" i="52"/>
  <c r="D12491" i="52"/>
  <c r="D12492" i="52"/>
  <c r="D12493" i="52"/>
  <c r="D12494" i="52"/>
  <c r="D12495" i="52"/>
  <c r="D12496" i="52"/>
  <c r="D12497" i="52"/>
  <c r="D12498" i="52"/>
  <c r="D12499" i="52"/>
  <c r="D12500" i="52"/>
  <c r="D12501" i="52"/>
  <c r="D12502" i="52"/>
  <c r="D12503" i="52"/>
  <c r="D12504" i="52"/>
  <c r="D12505" i="52"/>
  <c r="D12506" i="52"/>
  <c r="D12507" i="52"/>
  <c r="D12508" i="52"/>
  <c r="D12509" i="52"/>
  <c r="D12510" i="52"/>
  <c r="D12511" i="52"/>
  <c r="D12512" i="52"/>
  <c r="D12513" i="52"/>
  <c r="D12514" i="52"/>
  <c r="D12515" i="52"/>
  <c r="D12516" i="52"/>
  <c r="D12517" i="52"/>
  <c r="D12518" i="52"/>
  <c r="D12519" i="52"/>
  <c r="D12520" i="52"/>
  <c r="D12521" i="52"/>
  <c r="D12522" i="52"/>
  <c r="D12523" i="52"/>
  <c r="D12524" i="52"/>
  <c r="D12525" i="52"/>
  <c r="D12526" i="52"/>
  <c r="D12527" i="52"/>
  <c r="D12528" i="52"/>
  <c r="D12529" i="52"/>
  <c r="D12530" i="52"/>
  <c r="D12531" i="52"/>
  <c r="D12532" i="52"/>
  <c r="D12533" i="52"/>
  <c r="D12534" i="52"/>
  <c r="D12535" i="52"/>
  <c r="D12536" i="52"/>
  <c r="D12537" i="52"/>
  <c r="D12538" i="52"/>
  <c r="D12539" i="52"/>
  <c r="D12540" i="52"/>
  <c r="D12541" i="52"/>
  <c r="D12542" i="52"/>
  <c r="D12543" i="52"/>
  <c r="D12544" i="52"/>
  <c r="D12545" i="52"/>
  <c r="D12546" i="52"/>
  <c r="D12547" i="52"/>
  <c r="D12548" i="52"/>
  <c r="D12549" i="52"/>
  <c r="D12550" i="52"/>
  <c r="D12551" i="52"/>
  <c r="D12552" i="52"/>
  <c r="D12553" i="52"/>
  <c r="D12554" i="52"/>
  <c r="D12555" i="52"/>
  <c r="D12556" i="52"/>
  <c r="D12557" i="52"/>
  <c r="D12558" i="52"/>
  <c r="D12559" i="52"/>
  <c r="D12560" i="52"/>
  <c r="D12561" i="52"/>
  <c r="D12562" i="52"/>
  <c r="D12563" i="52"/>
  <c r="D12564" i="52"/>
  <c r="D12565" i="52"/>
  <c r="D12566" i="52"/>
  <c r="D12567" i="52"/>
  <c r="D12568" i="52"/>
  <c r="D12569" i="52"/>
  <c r="D12570" i="52"/>
  <c r="D12571" i="52"/>
  <c r="D12572" i="52"/>
  <c r="D12573" i="52"/>
  <c r="D12574" i="52"/>
  <c r="D12575" i="52"/>
  <c r="D12576" i="52"/>
  <c r="D12577" i="52"/>
  <c r="D12578" i="52"/>
  <c r="D12579" i="52"/>
  <c r="D12580" i="52"/>
  <c r="D12581" i="52"/>
  <c r="D12582" i="52"/>
  <c r="D12583" i="52"/>
  <c r="D12584" i="52"/>
  <c r="D12585" i="52"/>
  <c r="D12586" i="52"/>
  <c r="D12587" i="52"/>
  <c r="D12588" i="52"/>
  <c r="D12589" i="52"/>
  <c r="D12590" i="52"/>
  <c r="D12591" i="52"/>
  <c r="D12592" i="52"/>
  <c r="D12593" i="52"/>
  <c r="D12594" i="52"/>
  <c r="D12595" i="52"/>
  <c r="D12596" i="52"/>
  <c r="D12597" i="52"/>
  <c r="D12598" i="52"/>
  <c r="D12599" i="52"/>
  <c r="D12600" i="52"/>
  <c r="D12601" i="52"/>
  <c r="D12602" i="52"/>
  <c r="D12603" i="52"/>
  <c r="D12604" i="52"/>
  <c r="D12605" i="52"/>
  <c r="D12606" i="52"/>
  <c r="D12607" i="52"/>
  <c r="D12608" i="52"/>
  <c r="D12609" i="52"/>
  <c r="D12610" i="52"/>
  <c r="D12611" i="52"/>
  <c r="D12612" i="52"/>
  <c r="D12613" i="52"/>
  <c r="D12614" i="52"/>
  <c r="D12615" i="52"/>
  <c r="D12616" i="52"/>
  <c r="D12617" i="52"/>
  <c r="D12618" i="52"/>
  <c r="D12619" i="52"/>
  <c r="D12620" i="52"/>
  <c r="D12621" i="52"/>
  <c r="D12622" i="52"/>
  <c r="D12623" i="52"/>
  <c r="D12624" i="52"/>
  <c r="D12625" i="52"/>
  <c r="D12626" i="52"/>
  <c r="D12627" i="52"/>
  <c r="D12628" i="52"/>
  <c r="D12629" i="52"/>
  <c r="D12630" i="52"/>
  <c r="D12631" i="52"/>
  <c r="D12632" i="52"/>
  <c r="D12633" i="52"/>
  <c r="D12634" i="52"/>
  <c r="D12635" i="52"/>
  <c r="D12636" i="52"/>
  <c r="D12637" i="52"/>
  <c r="D12638" i="52"/>
  <c r="D12639" i="52"/>
  <c r="D12640" i="52"/>
  <c r="D12641" i="52"/>
  <c r="D12642" i="52"/>
  <c r="D12643" i="52"/>
  <c r="D12644" i="52"/>
  <c r="D12645" i="52"/>
  <c r="D12646" i="52"/>
  <c r="D12647" i="52"/>
  <c r="D12648" i="52"/>
  <c r="D12649" i="52"/>
  <c r="D12650" i="52"/>
  <c r="D12651" i="52"/>
  <c r="D12652" i="52"/>
  <c r="D12653" i="52"/>
  <c r="D12654" i="52"/>
  <c r="D12655" i="52"/>
  <c r="D12656" i="52"/>
  <c r="D12657" i="52"/>
  <c r="D12658" i="52"/>
  <c r="D12659" i="52"/>
  <c r="D12660" i="52"/>
  <c r="D12661" i="52"/>
  <c r="D12662" i="52"/>
  <c r="D12663" i="52"/>
  <c r="D12664" i="52"/>
  <c r="D12665" i="52"/>
  <c r="D12666" i="52"/>
  <c r="D12667" i="52"/>
  <c r="D12668" i="52"/>
  <c r="D12669" i="52"/>
  <c r="D12670" i="52"/>
  <c r="D12671" i="52"/>
  <c r="D12672" i="52"/>
  <c r="D12673" i="52"/>
  <c r="D12674" i="52"/>
  <c r="D12675" i="52"/>
  <c r="D12676" i="52"/>
  <c r="D12677" i="52"/>
  <c r="D12678" i="52"/>
  <c r="D12679" i="52"/>
  <c r="D12680" i="52"/>
  <c r="D12681" i="52"/>
  <c r="D12682" i="52"/>
  <c r="D12683" i="52"/>
  <c r="D12684" i="52"/>
  <c r="D12685" i="52"/>
  <c r="D12686" i="52"/>
  <c r="D12687" i="52"/>
  <c r="D12688" i="52"/>
  <c r="D12689" i="52"/>
  <c r="D12690" i="52"/>
  <c r="D12691" i="52"/>
  <c r="D12692" i="52"/>
  <c r="D12693" i="52"/>
  <c r="D12694" i="52"/>
  <c r="D12695" i="52"/>
  <c r="D12696" i="52"/>
  <c r="D12697" i="52"/>
  <c r="D12698" i="52"/>
  <c r="D12699" i="52"/>
  <c r="D12700" i="52"/>
  <c r="D12701" i="52"/>
  <c r="D12702" i="52"/>
  <c r="D12703" i="52"/>
  <c r="D12704" i="52"/>
  <c r="D12705" i="52"/>
  <c r="D12706" i="52"/>
  <c r="D12707" i="52"/>
  <c r="D12708" i="52"/>
  <c r="D12709" i="52"/>
  <c r="D12710" i="52"/>
  <c r="D12711" i="52"/>
  <c r="D12712" i="52"/>
  <c r="D12713" i="52"/>
  <c r="D12714" i="52"/>
  <c r="D12715" i="52"/>
  <c r="D12716" i="52"/>
  <c r="D12717" i="52"/>
  <c r="D12718" i="52"/>
  <c r="D12719" i="52"/>
  <c r="D12720" i="52"/>
  <c r="D12721" i="52"/>
  <c r="D12722" i="52"/>
  <c r="D12723" i="52"/>
  <c r="D12724" i="52"/>
  <c r="D12725" i="52"/>
  <c r="D12726" i="52"/>
  <c r="D12727" i="52"/>
  <c r="D12728" i="52"/>
  <c r="D12729" i="52"/>
  <c r="D12730" i="52"/>
  <c r="D12731" i="52"/>
  <c r="D12732" i="52"/>
  <c r="D12733" i="52"/>
  <c r="D12734" i="52"/>
  <c r="D12735" i="52"/>
  <c r="D12736" i="52"/>
  <c r="D12737" i="52"/>
  <c r="D12738" i="52"/>
  <c r="D12739" i="52"/>
  <c r="D12740" i="52"/>
  <c r="D12741" i="52"/>
  <c r="D12742" i="52"/>
  <c r="D12743" i="52"/>
  <c r="D12744" i="52"/>
  <c r="D12745" i="52"/>
  <c r="D12746" i="52"/>
  <c r="D12747" i="52"/>
  <c r="D12748" i="52"/>
  <c r="D12749" i="52"/>
  <c r="D12750" i="52"/>
  <c r="D12751" i="52"/>
  <c r="D12752" i="52"/>
  <c r="D12753" i="52"/>
  <c r="D12754" i="52"/>
  <c r="D12755" i="52"/>
  <c r="D12756" i="52"/>
  <c r="D12757" i="52"/>
  <c r="D12758" i="52"/>
  <c r="D12759" i="52"/>
  <c r="D12760" i="52"/>
  <c r="D12761" i="52"/>
  <c r="D12762" i="52"/>
  <c r="D12763" i="52"/>
  <c r="D12764" i="52"/>
  <c r="D12765" i="52"/>
  <c r="D12766" i="52"/>
  <c r="D12767" i="52"/>
  <c r="D12768" i="52"/>
  <c r="D12769" i="52"/>
  <c r="D12770" i="52"/>
  <c r="D12771" i="52"/>
  <c r="D12772" i="52"/>
  <c r="D12773" i="52"/>
  <c r="D12774" i="52"/>
  <c r="D12775" i="52"/>
  <c r="D12776" i="52"/>
  <c r="D12777" i="52"/>
  <c r="D12778" i="52"/>
  <c r="D12779" i="52"/>
  <c r="D12780" i="52"/>
  <c r="D12781" i="52"/>
  <c r="D12782" i="52"/>
  <c r="D12783" i="52"/>
  <c r="D12784" i="52"/>
  <c r="D12785" i="52"/>
  <c r="D12786" i="52"/>
  <c r="D12787" i="52"/>
  <c r="D12788" i="52"/>
  <c r="D12789" i="52"/>
  <c r="D12790" i="52"/>
  <c r="D12791" i="52"/>
  <c r="D12792" i="52"/>
  <c r="D12793" i="52"/>
  <c r="D12794" i="52"/>
  <c r="D12795" i="52"/>
  <c r="D12796" i="52"/>
  <c r="D12797" i="52"/>
  <c r="D12798" i="52"/>
  <c r="D12799" i="52"/>
  <c r="D12800" i="52"/>
  <c r="D12801" i="52"/>
  <c r="D12802" i="52"/>
  <c r="D12803" i="52"/>
  <c r="D12804" i="52"/>
  <c r="D12805" i="52"/>
  <c r="D12806" i="52"/>
  <c r="D12807" i="52"/>
  <c r="D12808" i="52"/>
  <c r="D12809" i="52"/>
  <c r="D12810" i="52"/>
  <c r="D12811" i="52"/>
  <c r="D12812" i="52"/>
  <c r="D12813" i="52"/>
  <c r="D12814" i="52"/>
  <c r="D12815" i="52"/>
  <c r="D12816" i="52"/>
  <c r="D12817" i="52"/>
  <c r="D12818" i="52"/>
  <c r="D12819" i="52"/>
  <c r="D12820" i="52"/>
  <c r="D12821" i="52"/>
  <c r="D12822" i="52"/>
  <c r="D12823" i="52"/>
  <c r="D12824" i="52"/>
  <c r="D12825" i="52"/>
  <c r="D12826" i="52"/>
  <c r="D12827" i="52"/>
  <c r="D12828" i="52"/>
  <c r="D12829" i="52"/>
  <c r="D12830" i="52"/>
  <c r="D12831" i="52"/>
  <c r="D12832" i="52"/>
  <c r="D12833" i="52"/>
  <c r="D12834" i="52"/>
  <c r="D12835" i="52"/>
  <c r="D12836" i="52"/>
  <c r="D12837" i="52"/>
  <c r="D12838" i="52"/>
  <c r="D12839" i="52"/>
  <c r="D12840" i="52"/>
  <c r="D12841" i="52"/>
  <c r="D12842" i="52"/>
  <c r="D12843" i="52"/>
  <c r="D12844" i="52"/>
  <c r="D12845" i="52"/>
  <c r="D12846" i="52"/>
  <c r="D12847" i="52"/>
  <c r="D12848" i="52"/>
  <c r="D12849" i="52"/>
  <c r="D12850" i="52"/>
  <c r="D12851" i="52"/>
  <c r="D12852" i="52"/>
  <c r="D12853" i="52"/>
  <c r="D12854" i="52"/>
  <c r="D12855" i="52"/>
  <c r="D12856" i="52"/>
  <c r="D12857" i="52"/>
  <c r="D12858" i="52"/>
  <c r="D12859" i="52"/>
  <c r="D12860" i="52"/>
  <c r="D12861" i="52"/>
  <c r="D12862" i="52"/>
  <c r="D12863" i="52"/>
  <c r="D12864" i="52"/>
  <c r="D12865" i="52"/>
  <c r="D12866" i="52"/>
  <c r="D12867" i="52"/>
  <c r="D12868" i="52"/>
  <c r="D12869" i="52"/>
  <c r="D12870" i="52"/>
  <c r="D12871" i="52"/>
  <c r="D12872" i="52"/>
  <c r="D12873" i="52"/>
  <c r="D12874" i="52"/>
  <c r="D12875" i="52"/>
  <c r="D12876" i="52"/>
  <c r="D12877" i="52"/>
  <c r="D12878" i="52"/>
  <c r="D12879" i="52"/>
  <c r="D12880" i="52"/>
  <c r="D12881" i="52"/>
  <c r="D12882" i="52"/>
  <c r="D12883" i="52"/>
  <c r="D12884" i="52"/>
  <c r="D12885" i="52"/>
  <c r="D12886" i="52"/>
  <c r="D12887" i="52"/>
  <c r="D12888" i="52"/>
  <c r="D12889" i="52"/>
  <c r="D12890" i="52"/>
  <c r="D12891" i="52"/>
  <c r="D12892" i="52"/>
  <c r="D12893" i="52"/>
  <c r="D12894" i="52"/>
  <c r="D12895" i="52"/>
  <c r="D12896" i="52"/>
  <c r="D12897" i="52"/>
  <c r="D12898" i="52"/>
  <c r="D12899" i="52"/>
  <c r="D12900" i="52"/>
  <c r="D12901" i="52"/>
  <c r="D12902" i="52"/>
  <c r="D12903" i="52"/>
  <c r="D12904" i="52"/>
  <c r="D12905" i="52"/>
  <c r="D12906" i="52"/>
  <c r="D12907" i="52"/>
  <c r="D12908" i="52"/>
  <c r="D12909" i="52"/>
  <c r="D12910" i="52"/>
  <c r="D12911" i="52"/>
  <c r="D12912" i="52"/>
  <c r="D12913" i="52"/>
  <c r="D12914" i="52"/>
  <c r="D12915" i="52"/>
  <c r="D12916" i="52"/>
  <c r="D12917" i="52"/>
  <c r="D12918" i="52"/>
  <c r="D12919" i="52"/>
  <c r="D12920" i="52"/>
  <c r="D12921" i="52"/>
  <c r="D12922" i="52"/>
  <c r="D12923" i="52"/>
  <c r="D12924" i="52"/>
  <c r="D12925" i="52"/>
  <c r="D12926" i="52"/>
  <c r="D12927" i="52"/>
  <c r="D12928" i="52"/>
  <c r="D12929" i="52"/>
  <c r="D12930" i="52"/>
  <c r="D12931" i="52"/>
  <c r="D12932" i="52"/>
  <c r="D12933" i="52"/>
  <c r="D12934" i="52"/>
  <c r="D12935" i="52"/>
  <c r="D12936" i="52"/>
  <c r="D12937" i="52"/>
  <c r="D12938" i="52"/>
  <c r="D12939" i="52"/>
  <c r="D12940" i="52"/>
  <c r="D12941" i="52"/>
  <c r="D12942" i="52"/>
  <c r="D12943" i="52"/>
  <c r="D12944" i="52"/>
  <c r="D12945" i="52"/>
  <c r="D12946" i="52"/>
  <c r="D12947" i="52"/>
  <c r="D12948" i="52"/>
  <c r="D12949" i="52"/>
  <c r="D12950" i="52"/>
  <c r="D12951" i="52"/>
  <c r="D12952" i="52"/>
  <c r="D12953" i="52"/>
  <c r="D12954" i="52"/>
  <c r="D12955" i="52"/>
  <c r="D12956" i="52"/>
  <c r="D12957" i="52"/>
  <c r="D12958" i="52"/>
  <c r="D12959" i="52"/>
  <c r="D12960" i="52"/>
  <c r="D12961" i="52"/>
  <c r="D12962" i="52"/>
  <c r="D12963" i="52"/>
  <c r="D12964" i="52"/>
  <c r="D12965" i="52"/>
  <c r="D12966" i="52"/>
  <c r="D12967" i="52"/>
  <c r="D12968" i="52"/>
  <c r="D12969" i="52"/>
  <c r="D12970" i="52"/>
  <c r="D12971" i="52"/>
  <c r="D12972" i="52"/>
  <c r="D12973" i="52"/>
  <c r="D12974" i="52"/>
  <c r="D12975" i="52"/>
  <c r="D12976" i="52"/>
  <c r="D12977" i="52"/>
  <c r="D12978" i="52"/>
  <c r="D12979" i="52"/>
  <c r="D12980" i="52"/>
  <c r="D12981" i="52"/>
  <c r="D12982" i="52"/>
  <c r="D12983" i="52"/>
  <c r="D12984" i="52"/>
  <c r="D12985" i="52"/>
  <c r="D12986" i="52"/>
  <c r="D12987" i="52"/>
  <c r="D12988" i="52"/>
  <c r="D12989" i="52"/>
  <c r="D12990" i="52"/>
  <c r="D12991" i="52"/>
  <c r="D12992" i="52"/>
  <c r="D12993" i="52"/>
  <c r="D12994" i="52"/>
  <c r="D12995" i="52"/>
  <c r="D12996" i="52"/>
  <c r="D12997" i="52"/>
  <c r="D12998" i="52"/>
  <c r="D12999" i="52"/>
  <c r="D13000" i="52"/>
  <c r="D13001" i="52"/>
  <c r="D13002" i="52"/>
  <c r="D13003" i="52"/>
  <c r="D13004" i="52"/>
  <c r="D13005" i="52"/>
  <c r="D13006" i="52"/>
  <c r="D13007" i="52"/>
  <c r="D13008" i="52"/>
  <c r="D13009" i="52"/>
  <c r="D13010" i="52"/>
  <c r="D13011" i="52"/>
  <c r="D13012" i="52"/>
  <c r="D13013" i="52"/>
  <c r="D13014" i="52"/>
  <c r="D13015" i="52"/>
  <c r="D13016" i="52"/>
  <c r="D13017" i="52"/>
  <c r="D13018" i="52"/>
  <c r="D13019" i="52"/>
  <c r="D13020" i="52"/>
  <c r="D13021" i="52"/>
  <c r="D13022" i="52"/>
  <c r="D13023" i="52"/>
  <c r="D13024" i="52"/>
  <c r="D13025" i="52"/>
  <c r="D13026" i="52"/>
  <c r="D13027" i="52"/>
  <c r="D13028" i="52"/>
  <c r="D13029" i="52"/>
  <c r="D13030" i="52"/>
  <c r="D13031" i="52"/>
  <c r="D13032" i="52"/>
  <c r="D13033" i="52"/>
  <c r="D13034" i="52"/>
  <c r="D13035" i="52"/>
  <c r="D13036" i="52"/>
  <c r="D13037" i="52"/>
  <c r="D13038" i="52"/>
  <c r="D13039" i="52"/>
  <c r="D13040" i="52"/>
  <c r="D13041" i="52"/>
  <c r="D13042" i="52"/>
  <c r="D13043" i="52"/>
  <c r="D13044" i="52"/>
  <c r="D13045" i="52"/>
  <c r="D13046" i="52"/>
  <c r="D13047" i="52"/>
  <c r="D13048" i="52"/>
  <c r="D13049" i="52"/>
  <c r="D13050" i="52"/>
  <c r="D13051" i="52"/>
  <c r="D13052" i="52"/>
  <c r="D13053" i="52"/>
  <c r="D13054" i="52"/>
  <c r="D13055" i="52"/>
  <c r="D13056" i="52"/>
  <c r="D13057" i="52"/>
  <c r="D13058" i="52"/>
  <c r="D13059" i="52"/>
  <c r="D13060" i="52"/>
  <c r="D13061" i="52"/>
  <c r="D13062" i="52"/>
  <c r="D13063" i="52"/>
  <c r="D13064" i="52"/>
  <c r="D13065" i="52"/>
  <c r="D13066" i="52"/>
  <c r="D13067" i="52"/>
  <c r="D13068" i="52"/>
  <c r="D13069" i="52"/>
  <c r="D13070" i="52"/>
  <c r="D13071" i="52"/>
  <c r="D13072" i="52"/>
  <c r="D13073" i="52"/>
  <c r="D13074" i="52"/>
  <c r="D13075" i="52"/>
  <c r="D13076" i="52"/>
  <c r="D13077" i="52"/>
  <c r="D13078" i="52"/>
  <c r="D13079" i="52"/>
  <c r="D13080" i="52"/>
  <c r="D13081" i="52"/>
  <c r="D13082" i="52"/>
  <c r="D13083" i="52"/>
  <c r="D13084" i="52"/>
  <c r="D13085" i="52"/>
  <c r="D13086" i="52"/>
  <c r="D13087" i="52"/>
  <c r="D13088" i="52"/>
  <c r="D13089" i="52"/>
  <c r="D13090" i="52"/>
  <c r="D13091" i="52"/>
  <c r="D13092" i="52"/>
  <c r="D13093" i="52"/>
  <c r="D13094" i="52"/>
  <c r="D13095" i="52"/>
  <c r="D13096" i="52"/>
  <c r="D13097" i="52"/>
  <c r="D13098" i="52"/>
  <c r="D13099" i="52"/>
  <c r="D13100" i="52"/>
  <c r="D13101" i="52"/>
  <c r="D13102" i="52"/>
  <c r="D13103" i="52"/>
  <c r="D13104" i="52"/>
  <c r="D13105" i="52"/>
  <c r="D13106" i="52"/>
  <c r="D13107" i="52"/>
  <c r="D13108" i="52"/>
  <c r="D13109" i="52"/>
  <c r="D13110" i="52"/>
  <c r="D13111" i="52"/>
  <c r="D13112" i="52"/>
  <c r="D13113" i="52"/>
  <c r="D13114" i="52"/>
  <c r="D13115" i="52"/>
  <c r="D13116" i="52"/>
  <c r="D13117" i="52"/>
  <c r="D13118" i="52"/>
  <c r="D13119" i="52"/>
  <c r="D13120" i="52"/>
  <c r="D13121" i="52"/>
  <c r="D13122" i="52"/>
  <c r="D13123" i="52"/>
  <c r="D13124" i="52"/>
  <c r="D13125" i="52"/>
  <c r="D13126" i="52"/>
  <c r="D13127" i="52"/>
  <c r="D13128" i="52"/>
  <c r="D13129" i="52"/>
  <c r="D13130" i="52"/>
  <c r="D13131" i="52"/>
  <c r="D13132" i="52"/>
  <c r="D13133" i="52"/>
  <c r="D13134" i="52"/>
  <c r="D13135" i="52"/>
  <c r="D13136" i="52"/>
  <c r="D13137" i="52"/>
  <c r="D13138" i="52"/>
  <c r="D13139" i="52"/>
  <c r="D13140" i="52"/>
  <c r="D13141" i="52"/>
  <c r="D13142" i="52"/>
  <c r="D13143" i="52"/>
  <c r="D13144" i="52"/>
  <c r="D13145" i="52"/>
  <c r="D13146" i="52"/>
  <c r="D13147" i="52"/>
  <c r="D13148" i="52"/>
  <c r="D13149" i="52"/>
  <c r="D13150" i="52"/>
  <c r="D13151" i="52"/>
  <c r="D13152" i="52"/>
  <c r="D13153" i="52"/>
  <c r="D13154" i="52"/>
  <c r="D13155" i="52"/>
  <c r="D13156" i="52"/>
  <c r="D13157" i="52"/>
  <c r="D13158" i="52"/>
  <c r="D13159" i="52"/>
  <c r="D13160" i="52"/>
  <c r="D13161" i="52"/>
  <c r="D13162" i="52"/>
  <c r="D13163" i="52"/>
  <c r="D13164" i="52"/>
  <c r="D13165" i="52"/>
  <c r="D13166" i="52"/>
  <c r="D13167" i="52"/>
  <c r="D13168" i="52"/>
  <c r="D13169" i="52"/>
  <c r="D13170" i="52"/>
  <c r="D13171" i="52"/>
  <c r="D13172" i="52"/>
  <c r="D13173" i="52"/>
  <c r="D13174" i="52"/>
  <c r="D13175" i="52"/>
  <c r="D13176" i="52"/>
  <c r="D13177" i="52"/>
  <c r="D13178" i="52"/>
  <c r="D13179" i="52"/>
  <c r="D13180" i="52"/>
  <c r="D13181" i="52"/>
  <c r="D13182" i="52"/>
  <c r="D13183" i="52"/>
  <c r="D13184" i="52"/>
  <c r="D13185" i="52"/>
  <c r="D13186" i="52"/>
  <c r="D13187" i="52"/>
  <c r="D13188" i="52"/>
  <c r="D13189" i="52"/>
  <c r="D13190" i="52"/>
  <c r="D13191" i="52"/>
  <c r="D13192" i="52"/>
  <c r="D13193" i="52"/>
  <c r="D13194" i="52"/>
  <c r="D13195" i="52"/>
  <c r="D13196" i="52"/>
  <c r="D13197" i="52"/>
  <c r="D13198" i="52"/>
  <c r="D13199" i="52"/>
  <c r="D13200" i="52"/>
  <c r="D13201" i="52"/>
  <c r="D13202" i="52"/>
  <c r="D13203" i="52"/>
  <c r="D13204" i="52"/>
  <c r="D13205" i="52"/>
  <c r="D13206" i="52"/>
  <c r="D13207" i="52"/>
  <c r="D13208" i="52"/>
  <c r="D13209" i="52"/>
  <c r="D13210" i="52"/>
  <c r="D13211" i="52"/>
  <c r="D13212" i="52"/>
  <c r="D13213" i="52"/>
  <c r="D13214" i="52"/>
  <c r="D13215" i="52"/>
  <c r="D13216" i="52"/>
  <c r="D13217" i="52"/>
  <c r="D13218" i="52"/>
  <c r="D13219" i="52"/>
  <c r="D13220" i="52"/>
  <c r="D13221" i="52"/>
  <c r="D13222" i="52"/>
  <c r="D13223" i="52"/>
  <c r="D13224" i="52"/>
  <c r="D13225" i="52"/>
  <c r="D13226" i="52"/>
  <c r="D13227" i="52"/>
  <c r="D13228" i="52"/>
  <c r="D13229" i="52"/>
  <c r="D13230" i="52"/>
  <c r="D13231" i="52"/>
  <c r="D13232" i="52"/>
  <c r="D13233" i="52"/>
  <c r="D13234" i="52"/>
  <c r="D13235" i="52"/>
  <c r="D13236" i="52"/>
  <c r="D13237" i="52"/>
  <c r="D13238" i="52"/>
  <c r="D13239" i="52"/>
  <c r="D13240" i="52"/>
  <c r="D13241" i="52"/>
  <c r="D13242" i="52"/>
  <c r="D13243" i="52"/>
  <c r="D13244" i="52"/>
  <c r="D13245" i="52"/>
  <c r="D13246" i="52"/>
  <c r="D13247" i="52"/>
  <c r="D13248" i="52"/>
  <c r="D13249" i="52"/>
  <c r="D13250" i="52"/>
  <c r="D13251" i="52"/>
  <c r="D13252" i="52"/>
  <c r="D13253" i="52"/>
  <c r="D13254" i="52"/>
  <c r="D13255" i="52"/>
  <c r="D13256" i="52"/>
  <c r="D13257" i="52"/>
  <c r="D13258" i="52"/>
  <c r="D13259" i="52"/>
  <c r="D13260" i="52"/>
  <c r="D13261" i="52"/>
  <c r="D13262" i="52"/>
  <c r="D13263" i="52"/>
  <c r="D13264" i="52"/>
  <c r="D13265" i="52"/>
  <c r="D13266" i="52"/>
  <c r="D13267" i="52"/>
  <c r="D13268" i="52"/>
  <c r="D13269" i="52"/>
  <c r="D13270" i="52"/>
  <c r="D13271" i="52"/>
  <c r="D13272" i="52"/>
  <c r="D13273" i="52"/>
  <c r="D13274" i="52"/>
  <c r="D13275" i="52"/>
  <c r="D13276" i="52"/>
  <c r="D13277" i="52"/>
  <c r="D13278" i="52"/>
  <c r="D13279" i="52"/>
  <c r="D13280" i="52"/>
  <c r="D13281" i="52"/>
  <c r="D13282" i="52"/>
  <c r="D13283" i="52"/>
  <c r="D13284" i="52"/>
  <c r="D13285" i="52"/>
  <c r="D13286" i="52"/>
  <c r="D13287" i="52"/>
  <c r="D13288" i="52"/>
  <c r="D13289" i="52"/>
  <c r="D13290" i="52"/>
  <c r="D13291" i="52"/>
  <c r="D13292" i="52"/>
  <c r="D13293" i="52"/>
  <c r="D13294" i="52"/>
  <c r="D13295" i="52"/>
  <c r="D13296" i="52"/>
  <c r="D13297" i="52"/>
  <c r="D13298" i="52"/>
  <c r="D13299" i="52"/>
  <c r="D13300" i="52"/>
  <c r="D13301" i="52"/>
  <c r="D13302" i="52"/>
  <c r="D13303" i="52"/>
  <c r="D13304" i="52"/>
  <c r="D13305" i="52"/>
  <c r="D13306" i="52"/>
  <c r="D13307" i="52"/>
  <c r="D13308" i="52"/>
  <c r="D13309" i="52"/>
  <c r="D13310" i="52"/>
  <c r="D13311" i="52"/>
  <c r="D13312" i="52"/>
  <c r="D13313" i="52"/>
  <c r="D13314" i="52"/>
  <c r="D13315" i="52"/>
  <c r="D13316" i="52"/>
  <c r="D13317" i="52"/>
  <c r="D13318" i="52"/>
  <c r="D13319" i="52"/>
  <c r="D13320" i="52"/>
  <c r="D13321" i="52"/>
  <c r="D13322" i="52"/>
  <c r="D13323" i="52"/>
  <c r="D13324" i="52"/>
  <c r="D13325" i="52"/>
  <c r="D13326" i="52"/>
  <c r="D13327" i="52"/>
  <c r="D13328" i="52"/>
  <c r="D13329" i="52"/>
  <c r="D13330" i="52"/>
  <c r="D13331" i="52"/>
  <c r="D13332" i="52"/>
  <c r="D13333" i="52"/>
  <c r="D13334" i="52"/>
  <c r="D13335" i="52"/>
  <c r="D13336" i="52"/>
  <c r="D13337" i="52"/>
  <c r="D13338" i="52"/>
  <c r="D13339" i="52"/>
  <c r="D13340" i="52"/>
  <c r="D13341" i="52"/>
  <c r="D13342" i="52"/>
  <c r="D13343" i="52"/>
  <c r="D13344" i="52"/>
  <c r="D13345" i="52"/>
  <c r="D13346" i="52"/>
  <c r="D13347" i="52"/>
  <c r="D13348" i="52"/>
  <c r="D13349" i="52"/>
  <c r="D13350" i="52"/>
  <c r="D13351" i="52"/>
  <c r="D13352" i="52"/>
  <c r="D13353" i="52"/>
  <c r="D13354" i="52"/>
  <c r="D13355" i="52"/>
  <c r="D13356" i="52"/>
  <c r="D13357" i="52"/>
  <c r="D13358" i="52"/>
  <c r="D13359" i="52"/>
  <c r="D13360" i="52"/>
  <c r="D13361" i="52"/>
  <c r="D13362" i="52"/>
  <c r="D13363" i="52"/>
  <c r="D13364" i="52"/>
  <c r="D13365" i="52"/>
  <c r="D13366" i="52"/>
  <c r="D13367" i="52"/>
  <c r="D13368" i="52"/>
  <c r="D13369" i="52"/>
  <c r="D13370" i="52"/>
  <c r="D13371" i="52"/>
  <c r="D13372" i="52"/>
  <c r="D13373" i="52"/>
  <c r="D13374" i="52"/>
  <c r="D13375" i="52"/>
  <c r="D13376" i="52"/>
  <c r="D13377" i="52"/>
  <c r="D13378" i="52"/>
  <c r="D13379" i="52"/>
  <c r="D13380" i="52"/>
  <c r="D13381" i="52"/>
  <c r="D13382" i="52"/>
  <c r="D13383" i="52"/>
  <c r="D13384" i="52"/>
  <c r="D13385" i="52"/>
  <c r="D13386" i="52"/>
  <c r="D13387" i="52"/>
  <c r="D13388" i="52"/>
  <c r="D13389" i="52"/>
  <c r="D13390" i="52"/>
  <c r="D13391" i="52"/>
  <c r="D13392" i="52"/>
  <c r="D13393" i="52"/>
  <c r="D13394" i="52"/>
  <c r="D13395" i="52"/>
  <c r="D13396" i="52"/>
  <c r="D13397" i="52"/>
  <c r="D13398" i="52"/>
  <c r="D13399" i="52"/>
  <c r="D13400" i="52"/>
  <c r="D13401" i="52"/>
  <c r="D13402" i="52"/>
  <c r="D13403" i="52"/>
  <c r="D13404" i="52"/>
  <c r="D13405" i="52"/>
  <c r="D13406" i="52"/>
  <c r="D13407" i="52"/>
  <c r="D13408" i="52"/>
  <c r="D13409" i="52"/>
  <c r="D13410" i="52"/>
  <c r="D13411" i="52"/>
  <c r="D13412" i="52"/>
  <c r="D13413" i="52"/>
  <c r="D13414" i="52"/>
  <c r="D13415" i="52"/>
  <c r="D13416" i="52"/>
  <c r="D13417" i="52"/>
  <c r="D13418" i="52"/>
  <c r="D13419" i="52"/>
  <c r="D13420" i="52"/>
  <c r="D13421" i="52"/>
  <c r="D13422" i="52"/>
  <c r="D13423" i="52"/>
  <c r="D13424" i="52"/>
  <c r="D13425" i="52"/>
  <c r="D13426" i="52"/>
  <c r="D13427" i="52"/>
  <c r="D13428" i="52"/>
  <c r="D13429" i="52"/>
  <c r="D13430" i="52"/>
  <c r="D13431" i="52"/>
  <c r="D13432" i="52"/>
  <c r="D13433" i="52"/>
  <c r="D13434" i="52"/>
  <c r="D13435" i="52"/>
  <c r="D13436" i="52"/>
  <c r="D13437" i="52"/>
  <c r="D13438" i="52"/>
  <c r="D13439" i="52"/>
  <c r="D13440" i="52"/>
  <c r="D13441" i="52"/>
  <c r="D13442" i="52"/>
  <c r="D13443" i="52"/>
  <c r="D13444" i="52"/>
  <c r="D13445" i="52"/>
  <c r="D13446" i="52"/>
  <c r="D13447" i="52"/>
  <c r="D13448" i="52"/>
  <c r="D13449" i="52"/>
  <c r="D13450" i="52"/>
  <c r="D13451" i="52"/>
  <c r="D13452" i="52"/>
  <c r="D13453" i="52"/>
  <c r="D13454" i="52"/>
  <c r="D13455" i="52"/>
  <c r="D13456" i="52"/>
  <c r="D13457" i="52"/>
  <c r="D13458" i="52"/>
  <c r="D13459" i="52"/>
  <c r="D13460" i="52"/>
  <c r="D13461" i="52"/>
  <c r="D13462" i="52"/>
  <c r="D13463" i="52"/>
  <c r="D13464" i="52"/>
  <c r="D13465" i="52"/>
  <c r="D13466" i="52"/>
  <c r="D13467" i="52"/>
  <c r="D13468" i="52"/>
  <c r="D13469" i="52"/>
  <c r="D13470" i="52"/>
  <c r="D13471" i="52"/>
  <c r="D13472" i="52"/>
  <c r="D13473" i="52"/>
  <c r="D13474" i="52"/>
  <c r="D13475" i="52"/>
  <c r="D13476" i="52"/>
  <c r="D13477" i="52"/>
  <c r="D13478" i="52"/>
  <c r="D13479" i="52"/>
  <c r="D13480" i="52"/>
  <c r="D13481" i="52"/>
  <c r="D13482" i="52"/>
  <c r="D13483" i="52"/>
  <c r="D13484" i="52"/>
  <c r="D13485" i="52"/>
  <c r="D13486" i="52"/>
  <c r="D13487" i="52"/>
  <c r="D13488" i="52"/>
  <c r="D13489" i="52"/>
  <c r="D13490" i="52"/>
  <c r="D13491" i="52"/>
  <c r="D13492" i="52"/>
  <c r="D13493" i="52"/>
  <c r="D13494" i="52"/>
  <c r="D13495" i="52"/>
  <c r="D13496" i="52"/>
  <c r="D13497" i="52"/>
  <c r="D13498" i="52"/>
  <c r="D13499" i="52"/>
  <c r="D13500" i="52"/>
  <c r="D13501" i="52"/>
  <c r="D13502" i="52"/>
  <c r="D13503" i="52"/>
  <c r="D13504" i="52"/>
  <c r="D13505" i="52"/>
  <c r="D13506" i="52"/>
  <c r="D13507" i="52"/>
  <c r="D13508" i="52"/>
  <c r="D13509" i="52"/>
  <c r="D13510" i="52"/>
  <c r="D13511" i="52"/>
  <c r="D13512" i="52"/>
  <c r="D13513" i="52"/>
  <c r="D13514" i="52"/>
  <c r="D13515" i="52"/>
  <c r="D13516" i="52"/>
  <c r="D13517" i="52"/>
  <c r="D13518" i="52"/>
  <c r="D13519" i="52"/>
  <c r="D13520" i="52"/>
  <c r="D13521" i="52"/>
  <c r="D13522" i="52"/>
  <c r="D13523" i="52"/>
  <c r="D13524" i="52"/>
  <c r="D13525" i="52"/>
  <c r="D13526" i="52"/>
  <c r="D13527" i="52"/>
  <c r="D13528" i="52"/>
  <c r="D13529" i="52"/>
  <c r="D13530" i="52"/>
  <c r="D13531" i="52"/>
  <c r="D13532" i="52"/>
  <c r="D13533" i="52"/>
  <c r="D13534" i="52"/>
  <c r="D13535" i="52"/>
  <c r="D13536" i="52"/>
  <c r="D13537" i="52"/>
  <c r="D13538" i="52"/>
  <c r="D13539" i="52"/>
  <c r="D13540" i="52"/>
  <c r="D13541" i="52"/>
  <c r="D13542" i="52"/>
  <c r="D13543" i="52"/>
  <c r="D13544" i="52"/>
  <c r="D13545" i="52"/>
  <c r="D13546" i="52"/>
  <c r="D13547" i="52"/>
  <c r="D13548" i="52"/>
  <c r="D13549" i="52"/>
  <c r="D13550" i="52"/>
  <c r="D13551" i="52"/>
  <c r="D13552" i="52"/>
  <c r="D13553" i="52"/>
  <c r="D13554" i="52"/>
  <c r="D13555" i="52"/>
  <c r="D13556" i="52"/>
  <c r="D13557" i="52"/>
  <c r="D13558" i="52"/>
  <c r="D13559" i="52"/>
  <c r="D13560" i="52"/>
  <c r="D13561" i="52"/>
  <c r="D13562" i="52"/>
  <c r="D13563" i="52"/>
  <c r="D13564" i="52"/>
  <c r="D13565" i="52"/>
  <c r="D13566" i="52"/>
  <c r="D13567" i="52"/>
  <c r="D13568" i="52"/>
  <c r="D13569" i="52"/>
  <c r="D13570" i="52"/>
  <c r="D13571" i="52"/>
  <c r="D13572" i="52"/>
  <c r="D13573" i="52"/>
  <c r="D13574" i="52"/>
  <c r="D13575" i="52"/>
  <c r="D13576" i="52"/>
  <c r="D13577" i="52"/>
  <c r="D13578" i="52"/>
  <c r="D13579" i="52"/>
  <c r="D13580" i="52"/>
  <c r="D13581" i="52"/>
  <c r="D13582" i="52"/>
  <c r="D13583" i="52"/>
  <c r="D13584" i="52"/>
  <c r="D13585" i="52"/>
  <c r="D13586" i="52"/>
  <c r="D13587" i="52"/>
  <c r="D13588" i="52"/>
  <c r="D13589" i="52"/>
  <c r="D13590" i="52"/>
  <c r="D13591" i="52"/>
  <c r="D13592" i="52"/>
  <c r="D13593" i="52"/>
  <c r="D13594" i="52"/>
  <c r="D13595" i="52"/>
  <c r="D13596" i="52"/>
  <c r="D13597" i="52"/>
  <c r="D13598" i="52"/>
  <c r="D13599" i="52"/>
  <c r="D13600" i="52"/>
  <c r="D13601" i="52"/>
  <c r="D13602" i="52"/>
  <c r="D13603" i="52"/>
  <c r="D13604" i="52"/>
  <c r="D13605" i="52"/>
  <c r="D13606" i="52"/>
  <c r="D13607" i="52"/>
  <c r="D13608" i="52"/>
  <c r="D13609" i="52"/>
  <c r="D13610" i="52"/>
  <c r="D13611" i="52"/>
  <c r="D13612" i="52"/>
  <c r="D13613" i="52"/>
  <c r="D13614" i="52"/>
  <c r="D13615" i="52"/>
  <c r="D13616" i="52"/>
  <c r="D13617" i="52"/>
  <c r="D13618" i="52"/>
  <c r="D13619" i="52"/>
  <c r="D13620" i="52"/>
  <c r="D13621" i="52"/>
  <c r="D13622" i="52"/>
  <c r="D13623" i="52"/>
  <c r="D13624" i="52"/>
  <c r="D13625" i="52"/>
  <c r="D13626" i="52"/>
  <c r="D13627" i="52"/>
  <c r="D13628" i="52"/>
  <c r="D13629" i="52"/>
  <c r="D13630" i="52"/>
  <c r="D13631" i="52"/>
  <c r="D13632" i="52"/>
  <c r="D13633" i="52"/>
  <c r="D13634" i="52"/>
  <c r="D13635" i="52"/>
  <c r="D13636" i="52"/>
  <c r="D13637" i="52"/>
  <c r="D13638" i="52"/>
  <c r="D13639" i="52"/>
  <c r="D13640" i="52"/>
  <c r="D13641" i="52"/>
  <c r="D13642" i="52"/>
  <c r="D13643" i="52"/>
  <c r="D13644" i="52"/>
  <c r="D13645" i="52"/>
  <c r="D13646" i="52"/>
  <c r="D13647" i="52"/>
  <c r="D13648" i="52"/>
  <c r="D13649" i="52"/>
  <c r="D13650" i="52"/>
  <c r="D13651" i="52"/>
  <c r="D13652" i="52"/>
  <c r="D13653" i="52"/>
  <c r="D13654" i="52"/>
  <c r="D13655" i="52"/>
  <c r="D13656" i="52"/>
  <c r="D13657" i="52"/>
  <c r="D13658" i="52"/>
  <c r="D13659" i="52"/>
  <c r="D13660" i="52"/>
  <c r="D13661" i="52"/>
  <c r="D13662" i="52"/>
  <c r="D13663" i="52"/>
  <c r="D13664" i="52"/>
  <c r="D13665" i="52"/>
  <c r="D13666" i="52"/>
  <c r="D13667" i="52"/>
  <c r="D13668" i="52"/>
  <c r="D13669" i="52"/>
  <c r="D13670" i="52"/>
  <c r="D13671" i="52"/>
  <c r="D13672" i="52"/>
  <c r="D13673" i="52"/>
  <c r="D13674" i="52"/>
  <c r="D13675" i="52"/>
  <c r="D13676" i="52"/>
  <c r="D13677" i="52"/>
  <c r="D13678" i="52"/>
  <c r="D13679" i="52"/>
  <c r="D13680" i="52"/>
  <c r="D13681" i="52"/>
  <c r="D13682" i="52"/>
  <c r="D13683" i="52"/>
  <c r="D13684" i="52"/>
  <c r="D13685" i="52"/>
  <c r="D13686" i="52"/>
  <c r="D13687" i="52"/>
  <c r="D13688" i="52"/>
  <c r="D13689" i="52"/>
  <c r="D13690" i="52"/>
  <c r="D13691" i="52"/>
  <c r="D13692" i="52"/>
  <c r="D13693" i="52"/>
  <c r="D13694" i="52"/>
  <c r="D13695" i="52"/>
  <c r="D13696" i="52"/>
  <c r="D13697" i="52"/>
  <c r="D13698" i="52"/>
  <c r="D13699" i="52"/>
  <c r="D13700" i="52"/>
  <c r="D13701" i="52"/>
  <c r="D13702" i="52"/>
  <c r="D13703" i="52"/>
  <c r="D13704" i="52"/>
  <c r="D13705" i="52"/>
  <c r="D13706" i="52"/>
  <c r="D13707" i="52"/>
  <c r="D13708" i="52"/>
  <c r="D13709" i="52"/>
  <c r="D13710" i="52"/>
  <c r="D13711" i="52"/>
  <c r="D13712" i="52"/>
  <c r="D13713" i="52"/>
  <c r="D13714" i="52"/>
  <c r="D13715" i="52"/>
  <c r="D13716" i="52"/>
  <c r="D13717" i="52"/>
  <c r="D13718" i="52"/>
  <c r="D13719" i="52"/>
  <c r="D13720" i="52"/>
  <c r="D13721" i="52"/>
  <c r="D13722" i="52"/>
  <c r="D13723" i="52"/>
  <c r="D13724" i="52"/>
  <c r="D13725" i="52"/>
  <c r="D13726" i="52"/>
  <c r="D13727" i="52"/>
  <c r="D13728" i="52"/>
  <c r="D13729" i="52"/>
  <c r="D13730" i="52"/>
  <c r="D13731" i="52"/>
  <c r="D13732" i="52"/>
  <c r="D13733" i="52"/>
  <c r="D13734" i="52"/>
  <c r="D13735" i="52"/>
  <c r="D13736" i="52"/>
  <c r="D13737" i="52"/>
  <c r="D13738" i="52"/>
  <c r="D13739" i="52"/>
  <c r="D13740" i="52"/>
  <c r="D13741" i="52"/>
  <c r="D13742" i="52"/>
  <c r="D13743" i="52"/>
  <c r="D13744" i="52"/>
  <c r="D13745" i="52"/>
  <c r="D13746" i="52"/>
  <c r="D13747" i="52"/>
  <c r="D13748" i="52"/>
  <c r="D13749" i="52"/>
  <c r="D13750" i="52"/>
  <c r="D13751" i="52"/>
  <c r="D13752" i="52"/>
  <c r="D13753" i="52"/>
  <c r="D13754" i="52"/>
  <c r="D13755" i="52"/>
  <c r="D13756" i="52"/>
  <c r="D13757" i="52"/>
  <c r="D13758" i="52"/>
  <c r="D13759" i="52"/>
  <c r="D13760" i="52"/>
  <c r="D13761" i="52"/>
  <c r="D13762" i="52"/>
  <c r="D13763" i="52"/>
  <c r="D13764" i="52"/>
  <c r="D13765" i="52"/>
  <c r="D13766" i="52"/>
  <c r="D13767" i="52"/>
  <c r="D13768" i="52"/>
  <c r="D13769" i="52"/>
  <c r="D13770" i="52"/>
  <c r="D13771" i="52"/>
  <c r="D13772" i="52"/>
  <c r="D13773" i="52"/>
  <c r="D13774" i="52"/>
  <c r="D13775" i="52"/>
  <c r="D13776" i="52"/>
  <c r="D13777" i="52"/>
  <c r="D13778" i="52"/>
  <c r="D13779" i="52"/>
  <c r="D13780" i="52"/>
  <c r="D13781" i="52"/>
  <c r="D13782" i="52"/>
  <c r="D13783" i="52"/>
  <c r="D13784" i="52"/>
  <c r="D13785" i="52"/>
  <c r="D13786" i="52"/>
  <c r="D13787" i="52"/>
  <c r="D13788" i="52"/>
  <c r="D13789" i="52"/>
  <c r="D13790" i="52"/>
  <c r="D13791" i="52"/>
  <c r="D13792" i="52"/>
  <c r="D13793" i="52"/>
  <c r="D13794" i="52"/>
  <c r="D13795" i="52"/>
  <c r="D13796" i="52"/>
  <c r="D13797" i="52"/>
  <c r="D13798" i="52"/>
  <c r="D13799" i="52"/>
  <c r="D13800" i="52"/>
  <c r="D13801" i="52"/>
  <c r="D13802" i="52"/>
  <c r="D13803" i="52"/>
  <c r="D13804" i="52"/>
  <c r="D13805" i="52"/>
  <c r="D13806" i="52"/>
  <c r="D13807" i="52"/>
  <c r="D13808" i="52"/>
  <c r="D13809" i="52"/>
  <c r="D13810" i="52"/>
  <c r="D13811" i="52"/>
  <c r="D13812" i="52"/>
  <c r="D13813" i="52"/>
  <c r="D13814" i="52"/>
  <c r="D13815" i="52"/>
  <c r="D13816" i="52"/>
  <c r="D13817" i="52"/>
  <c r="D13818" i="52"/>
  <c r="D13819" i="52"/>
  <c r="D13820" i="52"/>
  <c r="D13821" i="52"/>
  <c r="D13822" i="52"/>
  <c r="D13823" i="52"/>
  <c r="D13824" i="52"/>
  <c r="D13825" i="52"/>
  <c r="D13826" i="52"/>
  <c r="D13827" i="52"/>
  <c r="D13828" i="52"/>
  <c r="D13829" i="52"/>
  <c r="D13830" i="52"/>
  <c r="D13831" i="52"/>
  <c r="D13832" i="52"/>
  <c r="D13833" i="52"/>
  <c r="D13834" i="52"/>
  <c r="D13835" i="52"/>
  <c r="D13836" i="52"/>
  <c r="D13837" i="52"/>
  <c r="D13838" i="52"/>
  <c r="D13839" i="52"/>
  <c r="D13840" i="52"/>
  <c r="D13841" i="52"/>
  <c r="D13842" i="52"/>
  <c r="D13843" i="52"/>
  <c r="D13844" i="52"/>
  <c r="D13845" i="52"/>
  <c r="D13846" i="52"/>
  <c r="D13847" i="52"/>
  <c r="D13848" i="52"/>
  <c r="D13849" i="52"/>
  <c r="D13850" i="52"/>
  <c r="D13851" i="52"/>
  <c r="D13852" i="52"/>
  <c r="D13853" i="52"/>
  <c r="D13854" i="52"/>
  <c r="D13855" i="52"/>
  <c r="D13856" i="52"/>
  <c r="D13857" i="52"/>
  <c r="D13858" i="52"/>
  <c r="D13859" i="52"/>
  <c r="D13860" i="52"/>
  <c r="D13861" i="52"/>
  <c r="D13862" i="52"/>
  <c r="D13863" i="52"/>
  <c r="D13864" i="52"/>
  <c r="D13865" i="52"/>
  <c r="D13866" i="52"/>
  <c r="D13867" i="52"/>
  <c r="D13868" i="52"/>
  <c r="D13869" i="52"/>
  <c r="D13870" i="52"/>
  <c r="D13871" i="52"/>
  <c r="D13872" i="52"/>
  <c r="D13873" i="52"/>
  <c r="D13874" i="52"/>
  <c r="D13875" i="52"/>
  <c r="D13876" i="52"/>
  <c r="D13877" i="52"/>
  <c r="D13878" i="52"/>
  <c r="D13879" i="52"/>
  <c r="D13880" i="52"/>
  <c r="D13881" i="52"/>
  <c r="D13882" i="52"/>
  <c r="D13883" i="52"/>
  <c r="D13884" i="52"/>
  <c r="D13885" i="52"/>
  <c r="D13886" i="52"/>
  <c r="D13887" i="52"/>
  <c r="D13888" i="52"/>
  <c r="D13889" i="52"/>
  <c r="D13890" i="52"/>
  <c r="D13891" i="52"/>
  <c r="D13892" i="52"/>
  <c r="D13893" i="52"/>
  <c r="D13894" i="52"/>
  <c r="D13895" i="52"/>
  <c r="D13896" i="52"/>
  <c r="D13897" i="52"/>
  <c r="D13898" i="52"/>
  <c r="D13899" i="52"/>
  <c r="D13900" i="52"/>
  <c r="D13901" i="52"/>
  <c r="D13902" i="52"/>
  <c r="D13903" i="52"/>
  <c r="D13904" i="52"/>
  <c r="D13905" i="52"/>
  <c r="D13906" i="52"/>
  <c r="D13907" i="52"/>
  <c r="D13908" i="52"/>
  <c r="D13909" i="52"/>
  <c r="D13910" i="52"/>
  <c r="D13911" i="52"/>
  <c r="D13912" i="52"/>
  <c r="D13913" i="52"/>
  <c r="D13914" i="52"/>
  <c r="D13915" i="52"/>
  <c r="D13916" i="52"/>
  <c r="D13917" i="52"/>
  <c r="D13918" i="52"/>
  <c r="D13919" i="52"/>
  <c r="D13920" i="52"/>
  <c r="D13921" i="52"/>
  <c r="D13922" i="52"/>
  <c r="D13923" i="52"/>
  <c r="D13924" i="52"/>
  <c r="D13925" i="52"/>
  <c r="D13926" i="52"/>
  <c r="D13927" i="52"/>
  <c r="D13928" i="52"/>
  <c r="D13929" i="52"/>
  <c r="D13930" i="52"/>
  <c r="D13931" i="52"/>
  <c r="D13932" i="52"/>
  <c r="D13933" i="52"/>
  <c r="D13934" i="52"/>
  <c r="D13935" i="52"/>
  <c r="D13936" i="52"/>
  <c r="D13937" i="52"/>
  <c r="D13938" i="52"/>
  <c r="D13939" i="52"/>
  <c r="D13940" i="52"/>
  <c r="D13941" i="52"/>
  <c r="D13942" i="52"/>
  <c r="D13943" i="52"/>
  <c r="D13944" i="52"/>
  <c r="D13945" i="52"/>
  <c r="D13946" i="52"/>
  <c r="D13947" i="52"/>
  <c r="D13948" i="52"/>
  <c r="D13949" i="52"/>
  <c r="D13950" i="52"/>
  <c r="D13951" i="52"/>
  <c r="D13952" i="52"/>
  <c r="D13953" i="52"/>
  <c r="D13954" i="52"/>
  <c r="D13955" i="52"/>
  <c r="D13956" i="52"/>
  <c r="D13957" i="52"/>
  <c r="D13958" i="52"/>
  <c r="D13959" i="52"/>
  <c r="D13960" i="52"/>
  <c r="D13961" i="52"/>
  <c r="D13962" i="52"/>
  <c r="D13963" i="52"/>
  <c r="D13964" i="52"/>
  <c r="D13965" i="52"/>
  <c r="D13966" i="52"/>
  <c r="D13967" i="52"/>
  <c r="D13968" i="52"/>
  <c r="D13969" i="52"/>
  <c r="D13970" i="52"/>
  <c r="D13971" i="52"/>
  <c r="D13972" i="52"/>
  <c r="D13973" i="52"/>
  <c r="D13974" i="52"/>
  <c r="D13975" i="52"/>
  <c r="D13976" i="52"/>
  <c r="D13977" i="52"/>
  <c r="D13978" i="52"/>
  <c r="D13979" i="52"/>
  <c r="D13980" i="52"/>
  <c r="D13981" i="52"/>
  <c r="D13982" i="52"/>
  <c r="D13983" i="52"/>
  <c r="D13984" i="52"/>
  <c r="D13985" i="52"/>
  <c r="D13986" i="52"/>
  <c r="D13987" i="52"/>
  <c r="D13988" i="52"/>
  <c r="D13989" i="52"/>
  <c r="D13990" i="52"/>
  <c r="D13991" i="52"/>
  <c r="D13992" i="52"/>
  <c r="D13993" i="52"/>
  <c r="D13994" i="52"/>
  <c r="D13995" i="52"/>
  <c r="D13996" i="52"/>
  <c r="D13997" i="52"/>
  <c r="D13998" i="52"/>
  <c r="D13999" i="52"/>
  <c r="D14000" i="52"/>
  <c r="D14001" i="52"/>
  <c r="D14002" i="52"/>
  <c r="D14003" i="52"/>
  <c r="D14004" i="52"/>
  <c r="D14005" i="52"/>
  <c r="D14006" i="52"/>
  <c r="D14007" i="52"/>
  <c r="D14008" i="52"/>
  <c r="D14009" i="52"/>
  <c r="D14010" i="52"/>
  <c r="D14011" i="52"/>
  <c r="D14012" i="52"/>
  <c r="D14013" i="52"/>
  <c r="D14014" i="52"/>
  <c r="D14015" i="52"/>
  <c r="D14016" i="52"/>
  <c r="D14017" i="52"/>
  <c r="D14018" i="52"/>
  <c r="D14019" i="52"/>
  <c r="D14020" i="52"/>
  <c r="D14021" i="52"/>
  <c r="D14022" i="52"/>
  <c r="D14023" i="52"/>
  <c r="D14024" i="52"/>
  <c r="D14025" i="52"/>
  <c r="D14026" i="52"/>
  <c r="D14027" i="52"/>
  <c r="D14028" i="52"/>
  <c r="D14029" i="52"/>
  <c r="D14030" i="52"/>
  <c r="D14031" i="52"/>
  <c r="D14032" i="52"/>
  <c r="D14033" i="52"/>
  <c r="D14034" i="52"/>
  <c r="D14035" i="52"/>
  <c r="D14036" i="52"/>
  <c r="D14037" i="52"/>
  <c r="D14038" i="52"/>
  <c r="D14039" i="52"/>
  <c r="D14040" i="52"/>
  <c r="D14041" i="52"/>
  <c r="D14042" i="52"/>
  <c r="D14043" i="52"/>
  <c r="D14044" i="52"/>
  <c r="D14045" i="52"/>
  <c r="D14046" i="52"/>
  <c r="D14047" i="52"/>
  <c r="D14048" i="52"/>
  <c r="D14049" i="52"/>
  <c r="D14050" i="52"/>
  <c r="D14051" i="52"/>
  <c r="D14052" i="52"/>
  <c r="D14053" i="52"/>
  <c r="D14054" i="52"/>
  <c r="D14055" i="52"/>
  <c r="D14056" i="52"/>
  <c r="D14057" i="52"/>
  <c r="D14058" i="52"/>
  <c r="D14059" i="52"/>
  <c r="D14060" i="52"/>
  <c r="D14061" i="52"/>
  <c r="D14062" i="52"/>
  <c r="D14063" i="52"/>
  <c r="D14064" i="52"/>
  <c r="D14065" i="52"/>
  <c r="D14066" i="52"/>
  <c r="D14067" i="52"/>
  <c r="D14068" i="52"/>
  <c r="D14069" i="52"/>
  <c r="D14070" i="52"/>
  <c r="D14071" i="52"/>
  <c r="D14072" i="52"/>
  <c r="D14073" i="52"/>
  <c r="D14074" i="52"/>
  <c r="D14075" i="52"/>
  <c r="D14076" i="52"/>
  <c r="D14077" i="52"/>
  <c r="D14078" i="52"/>
  <c r="D14079" i="52"/>
  <c r="D14080" i="52"/>
  <c r="D14081" i="52"/>
  <c r="D14082" i="52"/>
  <c r="D14083" i="52"/>
  <c r="D14084" i="52"/>
  <c r="D14085" i="52"/>
  <c r="D14086" i="52"/>
  <c r="D14087" i="52"/>
  <c r="D14088" i="52"/>
  <c r="D14089" i="52"/>
  <c r="D14090" i="52"/>
  <c r="D14091" i="52"/>
  <c r="D14092" i="52"/>
  <c r="D14093" i="52"/>
  <c r="D14094" i="52"/>
  <c r="D14095" i="52"/>
  <c r="D14096" i="52"/>
  <c r="D14097" i="52"/>
  <c r="D14098" i="52"/>
  <c r="D14099" i="52"/>
  <c r="D14100" i="52"/>
  <c r="D14101" i="52"/>
  <c r="D14102" i="52"/>
  <c r="D14103" i="52"/>
  <c r="D14104" i="52"/>
  <c r="D14105" i="52"/>
  <c r="D14106" i="52"/>
  <c r="D14107" i="52"/>
  <c r="D14108" i="52"/>
  <c r="D14109" i="52"/>
  <c r="D14110" i="52"/>
  <c r="D14111" i="52"/>
  <c r="D14112" i="52"/>
  <c r="D14113" i="52"/>
  <c r="D14114" i="52"/>
  <c r="D14115" i="52"/>
  <c r="D14116" i="52"/>
  <c r="D14117" i="52"/>
  <c r="D14118" i="52"/>
  <c r="D14119" i="52"/>
  <c r="D14120" i="52"/>
  <c r="D14121" i="52"/>
  <c r="D14122" i="52"/>
  <c r="D14123" i="52"/>
  <c r="D14124" i="52"/>
  <c r="D14125" i="52"/>
  <c r="D14126" i="52"/>
  <c r="D14127" i="52"/>
  <c r="D14128" i="52"/>
  <c r="D14129" i="52"/>
  <c r="D14130" i="52"/>
  <c r="D14131" i="52"/>
  <c r="D14132" i="52"/>
  <c r="D14133" i="52"/>
  <c r="D14134" i="52"/>
  <c r="D14135" i="52"/>
  <c r="D14136" i="52"/>
  <c r="D14137" i="52"/>
  <c r="D14138" i="52"/>
  <c r="D14139" i="52"/>
  <c r="D14140" i="52"/>
  <c r="D14141" i="52"/>
  <c r="D14142" i="52"/>
  <c r="D14143" i="52"/>
  <c r="D14144" i="52"/>
  <c r="D14145" i="52"/>
  <c r="D14146" i="52"/>
  <c r="D14147" i="52"/>
  <c r="D14148" i="52"/>
  <c r="D14149" i="52"/>
  <c r="D14150" i="52"/>
  <c r="D14151" i="52"/>
  <c r="D14152" i="52"/>
  <c r="D14153" i="52"/>
  <c r="D14154" i="52"/>
  <c r="D14155" i="52"/>
  <c r="D14156" i="52"/>
  <c r="D14157" i="52"/>
  <c r="D14158" i="52"/>
  <c r="D14159" i="52"/>
  <c r="D14160" i="52"/>
  <c r="D14161" i="52"/>
  <c r="D14162" i="52"/>
  <c r="D14163" i="52"/>
  <c r="D14164" i="52"/>
  <c r="D14165" i="52"/>
  <c r="D14166" i="52"/>
  <c r="D14167" i="52"/>
  <c r="D14168" i="52"/>
  <c r="D14169" i="52"/>
  <c r="D14170" i="52"/>
  <c r="D14171" i="52"/>
  <c r="D14172" i="52"/>
  <c r="D14173" i="52"/>
  <c r="D14174" i="52"/>
  <c r="D14175" i="52"/>
  <c r="D14176" i="52"/>
  <c r="D14177" i="52"/>
  <c r="D14178" i="52"/>
  <c r="D14179" i="52"/>
  <c r="D14180" i="52"/>
  <c r="D14181" i="52"/>
  <c r="D14182" i="52"/>
  <c r="D14183" i="52"/>
  <c r="D14184" i="52"/>
  <c r="D14185" i="52"/>
  <c r="D14186" i="52"/>
  <c r="D14187" i="52"/>
  <c r="D14188" i="52"/>
  <c r="D14189" i="52"/>
  <c r="D14190" i="52"/>
  <c r="D14191" i="52"/>
  <c r="D14192" i="52"/>
  <c r="D14193" i="52"/>
  <c r="D14194" i="52"/>
  <c r="D14195" i="52"/>
  <c r="D14196" i="52"/>
  <c r="D14197" i="52"/>
  <c r="D14198" i="52"/>
  <c r="D14199" i="52"/>
  <c r="D14200" i="52"/>
  <c r="D14201" i="52"/>
  <c r="D14202" i="52"/>
  <c r="D14203" i="52"/>
  <c r="D14204" i="52"/>
  <c r="D14205" i="52"/>
  <c r="D14206" i="52"/>
  <c r="D14207" i="52"/>
  <c r="D14208" i="52"/>
  <c r="D14209" i="52"/>
  <c r="D14210" i="52"/>
  <c r="D14211" i="52"/>
  <c r="D14212" i="52"/>
  <c r="D14213" i="52"/>
  <c r="D14214" i="52"/>
  <c r="D14215" i="52"/>
  <c r="D14216" i="52"/>
  <c r="D14217" i="52"/>
  <c r="D14218" i="52"/>
  <c r="D14219" i="52"/>
  <c r="D14220" i="52"/>
  <c r="D14221" i="52"/>
  <c r="D14222" i="52"/>
  <c r="D14223" i="52"/>
  <c r="D14224" i="52"/>
  <c r="D14225" i="52"/>
  <c r="D14226" i="52"/>
  <c r="D14227" i="52"/>
  <c r="D14228" i="52"/>
  <c r="D14229" i="52"/>
  <c r="D14230" i="52"/>
  <c r="D14231" i="52"/>
  <c r="D14232" i="52"/>
  <c r="D14233" i="52"/>
  <c r="D14234" i="52"/>
  <c r="D14235" i="52"/>
  <c r="D14236" i="52"/>
  <c r="D14237" i="52"/>
  <c r="D14238" i="52"/>
  <c r="D14239" i="52"/>
  <c r="D14240" i="52"/>
  <c r="D14241" i="52"/>
  <c r="D14242" i="52"/>
  <c r="D14243" i="52"/>
  <c r="D14244" i="52"/>
  <c r="D14245" i="52"/>
  <c r="D14246" i="52"/>
  <c r="D14247" i="52"/>
  <c r="D14248" i="52"/>
  <c r="D14249" i="52"/>
  <c r="D14250" i="52"/>
  <c r="D14251" i="52"/>
  <c r="D14252" i="52"/>
  <c r="D14253" i="52"/>
  <c r="D14254" i="52"/>
  <c r="D14255" i="52"/>
  <c r="D14256" i="52"/>
  <c r="D14257" i="52"/>
  <c r="D14258" i="52"/>
  <c r="D14259" i="52"/>
  <c r="D14260" i="52"/>
  <c r="D14261" i="52"/>
  <c r="D14262" i="52"/>
  <c r="D14263" i="52"/>
  <c r="D14264" i="52"/>
  <c r="D14265" i="52"/>
  <c r="D14266" i="52"/>
  <c r="D14267" i="52"/>
  <c r="D14268" i="52"/>
  <c r="D14269" i="52"/>
  <c r="D14270" i="52"/>
  <c r="D14271" i="52"/>
  <c r="D14272" i="52"/>
  <c r="D14273" i="52"/>
  <c r="D14274" i="52"/>
  <c r="D14275" i="52"/>
  <c r="D14276" i="52"/>
  <c r="D14277" i="52"/>
  <c r="D14278" i="52"/>
  <c r="D14279" i="52"/>
  <c r="D14280" i="52"/>
  <c r="D14281" i="52"/>
  <c r="D14282" i="52"/>
  <c r="D14283" i="52"/>
  <c r="D14284" i="52"/>
  <c r="D14285" i="52"/>
  <c r="D14286" i="52"/>
  <c r="D14287" i="52"/>
  <c r="D14288" i="52"/>
  <c r="D14289" i="52"/>
  <c r="D14290" i="52"/>
  <c r="D14291" i="52"/>
  <c r="D14292" i="52"/>
  <c r="D14293" i="52"/>
  <c r="D14294" i="52"/>
  <c r="D14295" i="52"/>
  <c r="D14296" i="52"/>
  <c r="D14297" i="52"/>
  <c r="D14298" i="52"/>
  <c r="D14299" i="52"/>
  <c r="D14300" i="52"/>
  <c r="D14301" i="52"/>
  <c r="D14302" i="52"/>
  <c r="D14303" i="52"/>
  <c r="D14304" i="52"/>
  <c r="D14305" i="52"/>
  <c r="D14306" i="52"/>
  <c r="D14307" i="52"/>
  <c r="D14308" i="52"/>
  <c r="D14309" i="52"/>
  <c r="D14310" i="52"/>
  <c r="D14311" i="52"/>
  <c r="D14312" i="52"/>
  <c r="D14313" i="52"/>
  <c r="D14314" i="52"/>
  <c r="D14315" i="52"/>
  <c r="D14316" i="52"/>
  <c r="D14317" i="52"/>
  <c r="D14318" i="52"/>
  <c r="D14319" i="52"/>
  <c r="D14320" i="52"/>
  <c r="D14321" i="52"/>
  <c r="D14322" i="52"/>
  <c r="D14323" i="52"/>
  <c r="D14324" i="52"/>
  <c r="D14325" i="52"/>
  <c r="D14326" i="52"/>
  <c r="D14327" i="52"/>
  <c r="D14328" i="52"/>
  <c r="D14329" i="52"/>
  <c r="D14330" i="52"/>
  <c r="D14331" i="52"/>
  <c r="D14332" i="52"/>
  <c r="D14333" i="52"/>
  <c r="D14334" i="52"/>
  <c r="D14335" i="52"/>
  <c r="D14336" i="52"/>
  <c r="D14337" i="52"/>
  <c r="D14338" i="52"/>
  <c r="D14339" i="52"/>
  <c r="D14340" i="52"/>
  <c r="D14341" i="52"/>
  <c r="D14342" i="52"/>
  <c r="D14343" i="52"/>
  <c r="D14344" i="52"/>
  <c r="D14345" i="52"/>
  <c r="D14346" i="52"/>
  <c r="D14347" i="52"/>
  <c r="D14348" i="52"/>
  <c r="D14349" i="52"/>
  <c r="D14350" i="52"/>
  <c r="D14351" i="52"/>
  <c r="D14352" i="52"/>
  <c r="D14353" i="52"/>
  <c r="D14354" i="52"/>
  <c r="D14355" i="52"/>
  <c r="D14356" i="52"/>
  <c r="D14357" i="52"/>
  <c r="D14358" i="52"/>
  <c r="D14359" i="52"/>
  <c r="D14360" i="52"/>
  <c r="D14361" i="52"/>
  <c r="D14362" i="52"/>
  <c r="D14363" i="52"/>
  <c r="D14364" i="52"/>
  <c r="D14365" i="52"/>
  <c r="D14366" i="52"/>
  <c r="D14367" i="52"/>
  <c r="D14368" i="52"/>
  <c r="D14369" i="52"/>
  <c r="D14370" i="52"/>
  <c r="D14371" i="52"/>
  <c r="D14372" i="52"/>
  <c r="D14373" i="52"/>
  <c r="D14374" i="52"/>
  <c r="D14375" i="52"/>
  <c r="D14376" i="52"/>
  <c r="D14377" i="52"/>
  <c r="D14378" i="52"/>
  <c r="D14379" i="52"/>
  <c r="D14380" i="52"/>
  <c r="D14381" i="52"/>
  <c r="D14382" i="52"/>
  <c r="D14383" i="52"/>
  <c r="D14384" i="52"/>
  <c r="D14385" i="52"/>
  <c r="D14386" i="52"/>
  <c r="D14387" i="52"/>
  <c r="D14388" i="52"/>
  <c r="D14389" i="52"/>
  <c r="D14390" i="52"/>
  <c r="D14391" i="52"/>
  <c r="D14392" i="52"/>
  <c r="D14393" i="52"/>
  <c r="D14394" i="52"/>
  <c r="D14395" i="52"/>
  <c r="D14396" i="52"/>
  <c r="D14397" i="52"/>
  <c r="D14398" i="52"/>
  <c r="D14399" i="52"/>
  <c r="D14400" i="52"/>
  <c r="D14401" i="52"/>
  <c r="D14402" i="52"/>
  <c r="D14403" i="52"/>
  <c r="D14404" i="52"/>
  <c r="D14405" i="52"/>
  <c r="D14406" i="52"/>
  <c r="D14407" i="52"/>
  <c r="D14408" i="52"/>
  <c r="D14409" i="52"/>
  <c r="D14410" i="52"/>
  <c r="D14411" i="52"/>
  <c r="D14412" i="52"/>
  <c r="D14413" i="52"/>
  <c r="D14414" i="52"/>
  <c r="D14415" i="52"/>
  <c r="D14416" i="52"/>
  <c r="D14417" i="52"/>
  <c r="D14418" i="52"/>
  <c r="D14419" i="52"/>
  <c r="D14420" i="52"/>
  <c r="D14421" i="52"/>
  <c r="D14422" i="52"/>
  <c r="D14423" i="52"/>
  <c r="D14424" i="52"/>
  <c r="D14425" i="52"/>
  <c r="D14426" i="52"/>
  <c r="D14427" i="52"/>
  <c r="D14428" i="52"/>
  <c r="D14429" i="52"/>
  <c r="D14430" i="52"/>
  <c r="D14431" i="52"/>
  <c r="D14432" i="52"/>
  <c r="D14433" i="52"/>
  <c r="D14434" i="52"/>
  <c r="D14435" i="52"/>
  <c r="D14436" i="52"/>
  <c r="D14437" i="52"/>
  <c r="D14438" i="52"/>
  <c r="D14439" i="52"/>
  <c r="D14440" i="52"/>
  <c r="D14441" i="52"/>
  <c r="D14442" i="52"/>
  <c r="D14443" i="52"/>
  <c r="D14444" i="52"/>
  <c r="D14445" i="52"/>
  <c r="D14446" i="52"/>
  <c r="D14447" i="52"/>
  <c r="D14448" i="52"/>
  <c r="D14449" i="52"/>
  <c r="D14450" i="52"/>
  <c r="D14451" i="52"/>
  <c r="D14452" i="52"/>
  <c r="D14453" i="52"/>
  <c r="D14454" i="52"/>
  <c r="D14455" i="52"/>
  <c r="D14456" i="52"/>
  <c r="D14457" i="52"/>
  <c r="D14458" i="52"/>
  <c r="D14459" i="52"/>
  <c r="D14460" i="52"/>
  <c r="D14461" i="52"/>
  <c r="D14462" i="52"/>
  <c r="D14463" i="52"/>
  <c r="D14464" i="52"/>
  <c r="D14465" i="52"/>
  <c r="D14466" i="52"/>
  <c r="D14467" i="52"/>
  <c r="D14468" i="52"/>
  <c r="D14469" i="52"/>
  <c r="D14470" i="52"/>
  <c r="D14471" i="52"/>
  <c r="D14472" i="52"/>
  <c r="D14473" i="52"/>
  <c r="D14474" i="52"/>
  <c r="D14475" i="52"/>
  <c r="D14476" i="52"/>
  <c r="D14477" i="52"/>
  <c r="D14478" i="52"/>
  <c r="D14479" i="52"/>
  <c r="D14480" i="52"/>
  <c r="D14481" i="52"/>
  <c r="D14482" i="52"/>
  <c r="D14483" i="52"/>
  <c r="D14484" i="52"/>
  <c r="D14485" i="52"/>
  <c r="D14486" i="52"/>
  <c r="D14487" i="52"/>
  <c r="D14488" i="52"/>
  <c r="D14489" i="52"/>
  <c r="D14490" i="52"/>
  <c r="D14491" i="52"/>
  <c r="D14492" i="52"/>
  <c r="D14493" i="52"/>
  <c r="D14494" i="52"/>
  <c r="D14495" i="52"/>
  <c r="D14496" i="52"/>
  <c r="D14497" i="52"/>
  <c r="D14498" i="52"/>
  <c r="D14499" i="52"/>
  <c r="D14500" i="52"/>
  <c r="D14501" i="52"/>
  <c r="D14502" i="52"/>
  <c r="D14503" i="52"/>
  <c r="D14504" i="52"/>
  <c r="D14505" i="52"/>
  <c r="D14506" i="52"/>
  <c r="D14507" i="52"/>
  <c r="D14508" i="52"/>
  <c r="D14509" i="52"/>
  <c r="D14510" i="52"/>
  <c r="D14511" i="52"/>
  <c r="D14512" i="52"/>
  <c r="D14513" i="52"/>
  <c r="D14514" i="52"/>
  <c r="D14515" i="52"/>
  <c r="D14516" i="52"/>
  <c r="D14517" i="52"/>
  <c r="D14518" i="52"/>
  <c r="D14519" i="52"/>
  <c r="D14520" i="52"/>
  <c r="D14521" i="52"/>
  <c r="D14522" i="52"/>
  <c r="D14523" i="52"/>
  <c r="D14524" i="52"/>
  <c r="D14525" i="52"/>
  <c r="D14526" i="52"/>
  <c r="D14527" i="52"/>
  <c r="D14528" i="52"/>
  <c r="D14529" i="52"/>
  <c r="D14530" i="52"/>
  <c r="D14531" i="52"/>
  <c r="D14532" i="52"/>
  <c r="D14533" i="52"/>
  <c r="D14534" i="52"/>
  <c r="D14535" i="52"/>
  <c r="D14536" i="52"/>
  <c r="D14537" i="52"/>
  <c r="D14538" i="52"/>
  <c r="D14539" i="52"/>
  <c r="D14540" i="52"/>
  <c r="D14541" i="52"/>
  <c r="D14542" i="52"/>
  <c r="D14543" i="52"/>
  <c r="D14544" i="52"/>
  <c r="D14545" i="52"/>
  <c r="D14546" i="52"/>
  <c r="D14547" i="52"/>
  <c r="D14548" i="52"/>
  <c r="D14549" i="52"/>
  <c r="D14550" i="52"/>
  <c r="D14551" i="52"/>
  <c r="D14552" i="52"/>
  <c r="D14553" i="52"/>
  <c r="D14554" i="52"/>
  <c r="D14555" i="52"/>
  <c r="D14556" i="52"/>
  <c r="D14557" i="52"/>
  <c r="D14558" i="52"/>
  <c r="D14559" i="52"/>
  <c r="D14560" i="52"/>
  <c r="D14561" i="52"/>
  <c r="D14562" i="52"/>
  <c r="D14563" i="52"/>
  <c r="D14564" i="52"/>
  <c r="D14565" i="52"/>
  <c r="D14566" i="52"/>
  <c r="D14567" i="52"/>
  <c r="D14568" i="52"/>
  <c r="D14569" i="52"/>
  <c r="D14570" i="52"/>
  <c r="D14571" i="52"/>
  <c r="D14572" i="52"/>
  <c r="D14573" i="52"/>
  <c r="D14574" i="52"/>
  <c r="D14575" i="52"/>
  <c r="D14576" i="52"/>
  <c r="D14577" i="52"/>
  <c r="D14578" i="52"/>
  <c r="D14579" i="52"/>
  <c r="D14580" i="52"/>
  <c r="D14581" i="52"/>
  <c r="D14582" i="52"/>
  <c r="D14583" i="52"/>
  <c r="D14584" i="52"/>
  <c r="D14585" i="52"/>
  <c r="D14586" i="52"/>
  <c r="D14587" i="52"/>
  <c r="D14588" i="52"/>
  <c r="D14589" i="52"/>
  <c r="D14590" i="52"/>
  <c r="D14591" i="52"/>
  <c r="D14592" i="52"/>
  <c r="D14593" i="52"/>
  <c r="D14594" i="52"/>
  <c r="D14595" i="52"/>
  <c r="D14596" i="52"/>
  <c r="D14597" i="52"/>
  <c r="D14598" i="52"/>
  <c r="D14599" i="52"/>
  <c r="D14600" i="52"/>
  <c r="D14601" i="52"/>
  <c r="D14602" i="52"/>
  <c r="D14603" i="52"/>
  <c r="D14604" i="52"/>
  <c r="D14605" i="52"/>
  <c r="D14606" i="52"/>
  <c r="D14607" i="52"/>
  <c r="D14608" i="52"/>
  <c r="D14609" i="52"/>
  <c r="D14610" i="52"/>
  <c r="D14611" i="52"/>
  <c r="D14612" i="52"/>
  <c r="D14613" i="52"/>
  <c r="D14614" i="52"/>
  <c r="D14615" i="52"/>
  <c r="D14616" i="52"/>
  <c r="D14617" i="52"/>
  <c r="D14618" i="52"/>
  <c r="D14619" i="52"/>
  <c r="D14620" i="52"/>
  <c r="D14621" i="52"/>
  <c r="D14622" i="52"/>
  <c r="D14623" i="52"/>
  <c r="D14624" i="52"/>
  <c r="D14625" i="52"/>
  <c r="D14626" i="52"/>
  <c r="D14627" i="52"/>
  <c r="D14628" i="52"/>
  <c r="D14629" i="52"/>
  <c r="D14630" i="52"/>
  <c r="D14631" i="52"/>
  <c r="D14632" i="52"/>
  <c r="D14633" i="52"/>
  <c r="D14634" i="52"/>
  <c r="D14635" i="52"/>
  <c r="D14636" i="52"/>
  <c r="D14637" i="52"/>
  <c r="D14638" i="52"/>
  <c r="D14639" i="52"/>
  <c r="D14640" i="52"/>
  <c r="D14641" i="52"/>
  <c r="D14642" i="52"/>
  <c r="D14643" i="52"/>
  <c r="D14644" i="52"/>
  <c r="D14645" i="52"/>
  <c r="D14646" i="52"/>
  <c r="D14647" i="52"/>
  <c r="D14648" i="52"/>
  <c r="D14649" i="52"/>
  <c r="D14650" i="52"/>
  <c r="D14651" i="52"/>
  <c r="D14652" i="52"/>
  <c r="D14653" i="52"/>
  <c r="D14654" i="52"/>
  <c r="D14655" i="52"/>
  <c r="D14656" i="52"/>
  <c r="D14657" i="52"/>
  <c r="D14658" i="52"/>
  <c r="D14659" i="52"/>
  <c r="D14660" i="52"/>
  <c r="D14661" i="52"/>
  <c r="D14662" i="52"/>
  <c r="D14663" i="52"/>
  <c r="D14664" i="52"/>
  <c r="D14665" i="52"/>
  <c r="D14666" i="52"/>
  <c r="D14667" i="52"/>
  <c r="D14668" i="52"/>
  <c r="D14669" i="52"/>
  <c r="D14670" i="52"/>
  <c r="D14671" i="52"/>
  <c r="D14672" i="52"/>
  <c r="D14673" i="52"/>
  <c r="D14674" i="52"/>
  <c r="D14675" i="52"/>
  <c r="D14676" i="52"/>
  <c r="D14677" i="52"/>
  <c r="D14678" i="52"/>
  <c r="D14679" i="52"/>
  <c r="D14680" i="52"/>
  <c r="D14681" i="52"/>
  <c r="D14682" i="52"/>
  <c r="D14683" i="52"/>
  <c r="D14684" i="52"/>
  <c r="D14685" i="52"/>
  <c r="D14686" i="52"/>
  <c r="D14687" i="52"/>
  <c r="D14688" i="52"/>
  <c r="D14689" i="52"/>
  <c r="D14690" i="52"/>
  <c r="D14691" i="52"/>
  <c r="D14692" i="52"/>
  <c r="D14693" i="52"/>
  <c r="D14694" i="52"/>
  <c r="D14695" i="52"/>
  <c r="D14696" i="52"/>
  <c r="D14697" i="52"/>
  <c r="D14698" i="52"/>
  <c r="D14699" i="52"/>
  <c r="D14700" i="52"/>
  <c r="D14701" i="52"/>
  <c r="D14702" i="52"/>
  <c r="D14703" i="52"/>
  <c r="D14704" i="52"/>
  <c r="D14705" i="52"/>
  <c r="D14706" i="52"/>
  <c r="D14707" i="52"/>
  <c r="D14708" i="52"/>
  <c r="D14709" i="52"/>
  <c r="D14710" i="52"/>
  <c r="D14711" i="52"/>
  <c r="D14712" i="52"/>
  <c r="D14713" i="52"/>
  <c r="D14714" i="52"/>
  <c r="D14715" i="52"/>
  <c r="D14716" i="52"/>
  <c r="D14717" i="52"/>
  <c r="D14718" i="52"/>
  <c r="D14719" i="52"/>
  <c r="D14720" i="52"/>
  <c r="D14721" i="52"/>
  <c r="D14722" i="52"/>
  <c r="D14723" i="52"/>
  <c r="D14724" i="52"/>
  <c r="D14725" i="52"/>
  <c r="D14726" i="52"/>
  <c r="D14727" i="52"/>
  <c r="D14728" i="52"/>
  <c r="D14729" i="52"/>
  <c r="D14730" i="52"/>
  <c r="D14731" i="52"/>
  <c r="D14732" i="52"/>
  <c r="D14733" i="52"/>
  <c r="D14734" i="52"/>
  <c r="D14735" i="52"/>
  <c r="D14736" i="52"/>
  <c r="D14737" i="52"/>
  <c r="D14738" i="52"/>
  <c r="D14739" i="52"/>
  <c r="D14740" i="52"/>
  <c r="D14741" i="52"/>
  <c r="D14742" i="52"/>
  <c r="D14743" i="52"/>
  <c r="D14744" i="52"/>
  <c r="D14745" i="52"/>
  <c r="D14746" i="52"/>
  <c r="D14747" i="52"/>
  <c r="D14748" i="52"/>
  <c r="D14749" i="52"/>
  <c r="D14750" i="52"/>
  <c r="D14751" i="52"/>
  <c r="D14752" i="52"/>
  <c r="D14753" i="52"/>
  <c r="D14754" i="52"/>
  <c r="D14755" i="52"/>
  <c r="D14756" i="52"/>
  <c r="D14757" i="52"/>
  <c r="D14758" i="52"/>
  <c r="D14759" i="52"/>
  <c r="D14760" i="52"/>
  <c r="D14761" i="52"/>
  <c r="D14762" i="52"/>
  <c r="D14763" i="52"/>
  <c r="D14764" i="52"/>
  <c r="D14765" i="52"/>
  <c r="D14766" i="52"/>
  <c r="D14767" i="52"/>
  <c r="D14768" i="52"/>
  <c r="D14769" i="52"/>
  <c r="D14770" i="52"/>
  <c r="D14771" i="52"/>
  <c r="D14772" i="52"/>
  <c r="D14773" i="52"/>
  <c r="D14774" i="52"/>
  <c r="D14775" i="52"/>
  <c r="D14776" i="52"/>
  <c r="D14777" i="52"/>
  <c r="D14778" i="52"/>
  <c r="D14779" i="52"/>
  <c r="D14780" i="52"/>
  <c r="D14781" i="52"/>
  <c r="D14782" i="52"/>
  <c r="D14783" i="52"/>
  <c r="D14784" i="52"/>
  <c r="D14785" i="52"/>
  <c r="D14786" i="52"/>
  <c r="D14787" i="52"/>
  <c r="D14788" i="52"/>
  <c r="D14789" i="52"/>
  <c r="D14790" i="52"/>
  <c r="D14791" i="52"/>
  <c r="D14792" i="52"/>
  <c r="D14793" i="52"/>
  <c r="D14794" i="52"/>
  <c r="D14795" i="52"/>
  <c r="D14796" i="52"/>
  <c r="D14797" i="52"/>
  <c r="D14798" i="52"/>
  <c r="D14799" i="52"/>
  <c r="D14800" i="52"/>
  <c r="D14801" i="52"/>
  <c r="D14802" i="52"/>
  <c r="D14803" i="52"/>
  <c r="D14804" i="52"/>
  <c r="D14805" i="52"/>
  <c r="D14806" i="52"/>
  <c r="D14807" i="52"/>
  <c r="D14808" i="52"/>
  <c r="D14809" i="52"/>
  <c r="D14810" i="52"/>
  <c r="D14811" i="52"/>
  <c r="D14812" i="52"/>
  <c r="D14813" i="52"/>
  <c r="D14814" i="52"/>
  <c r="D14815" i="52"/>
  <c r="D14816" i="52"/>
  <c r="D14817" i="52"/>
  <c r="D14818" i="52"/>
  <c r="D14819" i="52"/>
  <c r="D14820" i="52"/>
  <c r="D14821" i="52"/>
  <c r="D14822" i="52"/>
  <c r="D14823" i="52"/>
  <c r="D14824" i="52"/>
  <c r="D14825" i="52"/>
  <c r="D14826" i="52"/>
  <c r="D14827" i="52"/>
  <c r="D14828" i="52"/>
  <c r="D14829" i="52"/>
  <c r="D14830" i="52"/>
  <c r="D14831" i="52"/>
  <c r="D14832" i="52"/>
  <c r="D14833" i="52"/>
  <c r="D14834" i="52"/>
  <c r="D14835" i="52"/>
  <c r="D14836" i="52"/>
  <c r="D14837" i="52"/>
  <c r="D14838" i="52"/>
  <c r="D14839" i="52"/>
  <c r="D14840" i="52"/>
  <c r="D14841" i="52"/>
  <c r="D14842" i="52"/>
  <c r="D14843" i="52"/>
  <c r="D14844" i="52"/>
  <c r="D14845" i="52"/>
  <c r="D14846" i="52"/>
  <c r="D14847" i="52"/>
  <c r="D14848" i="52"/>
  <c r="D14849" i="52"/>
  <c r="D14850" i="52"/>
  <c r="D14851" i="52"/>
  <c r="D14852" i="52"/>
  <c r="D14853" i="52"/>
  <c r="D14854" i="52"/>
  <c r="D14855" i="52"/>
  <c r="D14856" i="52"/>
  <c r="D14857" i="52"/>
  <c r="D14858" i="52"/>
  <c r="D14859" i="52"/>
  <c r="D14860" i="52"/>
  <c r="D14861" i="52"/>
  <c r="D14862" i="52"/>
  <c r="D14863" i="52"/>
  <c r="D14864" i="52"/>
  <c r="D14865" i="52"/>
  <c r="D14866" i="52"/>
  <c r="D14867" i="52"/>
  <c r="D14868" i="52"/>
  <c r="D14869" i="52"/>
  <c r="D14870" i="52"/>
  <c r="D14871" i="52"/>
  <c r="D14872" i="52"/>
  <c r="D14873" i="52"/>
  <c r="D14874" i="52"/>
  <c r="D14875" i="52"/>
  <c r="D14876" i="52"/>
  <c r="D14877" i="52"/>
  <c r="D14878" i="52"/>
  <c r="D14879" i="52"/>
  <c r="D14880" i="52"/>
  <c r="D14881" i="52"/>
  <c r="D14882" i="52"/>
  <c r="D14883" i="52"/>
  <c r="D14884" i="52"/>
  <c r="D14885" i="52"/>
  <c r="D14886" i="52"/>
  <c r="D14887" i="52"/>
  <c r="D14888" i="52"/>
  <c r="D14889" i="52"/>
  <c r="D14890" i="52"/>
  <c r="D14891" i="52"/>
  <c r="D14892" i="52"/>
  <c r="D14893" i="52"/>
  <c r="D14894" i="52"/>
  <c r="D14895" i="52"/>
  <c r="D14896" i="52"/>
  <c r="D14897" i="52"/>
  <c r="D14898" i="52"/>
  <c r="D14899" i="52"/>
  <c r="D14900" i="52"/>
  <c r="D14901" i="52"/>
  <c r="D14902" i="52"/>
  <c r="D14903" i="52"/>
  <c r="D14904" i="52"/>
  <c r="D14905" i="52"/>
  <c r="D14906" i="52"/>
  <c r="D14907" i="52"/>
  <c r="D14908" i="52"/>
  <c r="D14909" i="52"/>
  <c r="D14910" i="52"/>
  <c r="D14911" i="52"/>
  <c r="D14912" i="52"/>
  <c r="D14913" i="52"/>
  <c r="D14914" i="52"/>
  <c r="D14915" i="52"/>
  <c r="D14916" i="52"/>
  <c r="D14917" i="52"/>
  <c r="D14918" i="52"/>
  <c r="D14919" i="52"/>
  <c r="D14920" i="52"/>
  <c r="D14921" i="52"/>
  <c r="D14922" i="52"/>
  <c r="D14923" i="52"/>
  <c r="D14924" i="52"/>
  <c r="D14925" i="52"/>
  <c r="D14926" i="52"/>
  <c r="D14927" i="52"/>
  <c r="D14928" i="52"/>
  <c r="D14929" i="52"/>
  <c r="D14930" i="52"/>
  <c r="D14931" i="52"/>
  <c r="D14932" i="52"/>
  <c r="D14933" i="52"/>
  <c r="D14934" i="52"/>
  <c r="D14935" i="52"/>
  <c r="D14936" i="52"/>
  <c r="D14937" i="52"/>
  <c r="D14938" i="52"/>
  <c r="D14939" i="52"/>
  <c r="D14940" i="52"/>
  <c r="D14941" i="52"/>
  <c r="D14942" i="52"/>
  <c r="D14943" i="52"/>
  <c r="D14944" i="52"/>
  <c r="D14945" i="52"/>
  <c r="D14946" i="52"/>
  <c r="D14947" i="52"/>
  <c r="D14948" i="52"/>
  <c r="D14949" i="52"/>
  <c r="D14950" i="52"/>
  <c r="D14951" i="52"/>
  <c r="D14952" i="52"/>
  <c r="D14953" i="52"/>
  <c r="D14954" i="52"/>
  <c r="D14955" i="52"/>
  <c r="D14956" i="52"/>
  <c r="D14957" i="52"/>
  <c r="D14958" i="52"/>
  <c r="D14959" i="52"/>
  <c r="D14960" i="52"/>
  <c r="D14961" i="52"/>
  <c r="D14962" i="52"/>
  <c r="D14963" i="52"/>
  <c r="D14964" i="52"/>
  <c r="D14965" i="52"/>
  <c r="D14966" i="52"/>
  <c r="D14967" i="52"/>
  <c r="D14968" i="52"/>
  <c r="D14969" i="52"/>
  <c r="D14970" i="52"/>
  <c r="D14971" i="52"/>
  <c r="D14972" i="52"/>
  <c r="D14973" i="52"/>
  <c r="D14974" i="52"/>
  <c r="D14975" i="52"/>
  <c r="D14976" i="52"/>
  <c r="D14977" i="52"/>
  <c r="D14978" i="52"/>
  <c r="D14979" i="52"/>
  <c r="D14980" i="52"/>
  <c r="D14981" i="52"/>
  <c r="D14982" i="52"/>
  <c r="D14983" i="52"/>
  <c r="D14984" i="52"/>
  <c r="D14985" i="52"/>
  <c r="D14986" i="52"/>
  <c r="D14987" i="52"/>
  <c r="D14988" i="52"/>
  <c r="D14989" i="52"/>
  <c r="D14990" i="52"/>
  <c r="D14991" i="52"/>
  <c r="D14992" i="52"/>
  <c r="D14993" i="52"/>
  <c r="D14994" i="52"/>
  <c r="D14995" i="52"/>
  <c r="D14996" i="52"/>
  <c r="D14997" i="52"/>
  <c r="D14998" i="52"/>
  <c r="D14999" i="52"/>
  <c r="D15000" i="52"/>
  <c r="D15001" i="52"/>
  <c r="D15002" i="52"/>
  <c r="D15003" i="52"/>
  <c r="D15004" i="52"/>
  <c r="D15005" i="52"/>
  <c r="D15006" i="52"/>
  <c r="D15007" i="52"/>
  <c r="D15008" i="52"/>
  <c r="D15009" i="52"/>
  <c r="D15010" i="52"/>
  <c r="D15011" i="52"/>
  <c r="D15012" i="52"/>
  <c r="D15013" i="52"/>
  <c r="D15014" i="52"/>
  <c r="D15015" i="52"/>
  <c r="D15016" i="52"/>
  <c r="D15017" i="52"/>
  <c r="D15018" i="52"/>
  <c r="D15019" i="52"/>
  <c r="D15020" i="52"/>
  <c r="D15021" i="52"/>
  <c r="D15022" i="52"/>
  <c r="D15023" i="52"/>
  <c r="D15024" i="52"/>
  <c r="D15025" i="52"/>
  <c r="D15026" i="52"/>
  <c r="D15027" i="52"/>
  <c r="D15028" i="52"/>
  <c r="D15029" i="52"/>
  <c r="D15030" i="52"/>
  <c r="D15031" i="52"/>
  <c r="D15032" i="52"/>
  <c r="D15033" i="52"/>
  <c r="D15034" i="52"/>
  <c r="D15035" i="52"/>
  <c r="D15036" i="52"/>
  <c r="D15037" i="52"/>
  <c r="D15038" i="52"/>
  <c r="D15039" i="52"/>
  <c r="D15040" i="52"/>
  <c r="D15041" i="52"/>
  <c r="D15042" i="52"/>
  <c r="D15043" i="52"/>
  <c r="D15044" i="52"/>
  <c r="D15045" i="52"/>
  <c r="D15046" i="52"/>
  <c r="D15047" i="52"/>
  <c r="D15048" i="52"/>
  <c r="D15049" i="52"/>
  <c r="D15050" i="52"/>
  <c r="D15051" i="52"/>
  <c r="D15052" i="52"/>
  <c r="D15053" i="52"/>
  <c r="D15054" i="52"/>
  <c r="D15055" i="52"/>
  <c r="D15056" i="52"/>
  <c r="D15057" i="52"/>
  <c r="D15058" i="52"/>
  <c r="D15059" i="52"/>
  <c r="D15060" i="52"/>
  <c r="D15061" i="52"/>
  <c r="D15062" i="52"/>
  <c r="D15063" i="52"/>
  <c r="D15064" i="52"/>
  <c r="D15065" i="52"/>
  <c r="D15066" i="52"/>
  <c r="D15067" i="52"/>
  <c r="D15068" i="52"/>
  <c r="D15069" i="52"/>
  <c r="D15070" i="52"/>
  <c r="D15071" i="52"/>
  <c r="D15072" i="52"/>
  <c r="D15073" i="52"/>
  <c r="D15074" i="52"/>
  <c r="D15075" i="52"/>
  <c r="D15076" i="52"/>
  <c r="D15077" i="52"/>
  <c r="D15078" i="52"/>
  <c r="D15079" i="52"/>
  <c r="D15080" i="52"/>
  <c r="D15081" i="52"/>
  <c r="D15082" i="52"/>
  <c r="D15083" i="52"/>
  <c r="D15084" i="52"/>
  <c r="D15085" i="52"/>
  <c r="D15086" i="52"/>
  <c r="D15087" i="52"/>
  <c r="D15088" i="52"/>
  <c r="D15089" i="52"/>
  <c r="D15090" i="52"/>
  <c r="D15091" i="52"/>
  <c r="D15092" i="52"/>
  <c r="D15093" i="52"/>
  <c r="D15094" i="52"/>
  <c r="D15095" i="52"/>
  <c r="D15096" i="52"/>
  <c r="D15097" i="52"/>
  <c r="D15098" i="52"/>
  <c r="D15099" i="52"/>
  <c r="D15100" i="52"/>
  <c r="D15101" i="52"/>
  <c r="D15102" i="52"/>
  <c r="D15103" i="52"/>
  <c r="D15104" i="52"/>
  <c r="D15105" i="52"/>
  <c r="D15106" i="52"/>
  <c r="D15107" i="52"/>
  <c r="D15108" i="52"/>
  <c r="D15109" i="52"/>
  <c r="D15110" i="52"/>
  <c r="D15111" i="52"/>
  <c r="D15112" i="52"/>
  <c r="D15113" i="52"/>
  <c r="D15114" i="52"/>
  <c r="D15115" i="52"/>
  <c r="D15116" i="52"/>
  <c r="D15117" i="52"/>
  <c r="D15118" i="52"/>
  <c r="D15119" i="52"/>
  <c r="D15120" i="52"/>
  <c r="D15121" i="52"/>
  <c r="D15122" i="52"/>
  <c r="D15123" i="52"/>
  <c r="D15124" i="52"/>
  <c r="D15125" i="52"/>
  <c r="D15126" i="52"/>
  <c r="D15127" i="52"/>
  <c r="D15128" i="52"/>
  <c r="D15129" i="52"/>
  <c r="D15130" i="52"/>
  <c r="D15131" i="52"/>
  <c r="D15132" i="52"/>
  <c r="D15133" i="52"/>
  <c r="D15134" i="52"/>
  <c r="D15135" i="52"/>
  <c r="D15136" i="52"/>
  <c r="D15137" i="52"/>
  <c r="D15138" i="52"/>
  <c r="D15139" i="52"/>
  <c r="D15140" i="52"/>
  <c r="D15141" i="52"/>
  <c r="D15142" i="52"/>
  <c r="D15143" i="52"/>
  <c r="D15144" i="52"/>
  <c r="D15145" i="52"/>
  <c r="D15146" i="52"/>
  <c r="D15147" i="52"/>
  <c r="D15148" i="52"/>
  <c r="D15149" i="52"/>
  <c r="D15150" i="52"/>
  <c r="D15151" i="52"/>
  <c r="D15152" i="52"/>
  <c r="D15153" i="52"/>
  <c r="D15154" i="52"/>
  <c r="D15155" i="52"/>
  <c r="D15156" i="52"/>
  <c r="D15157" i="52"/>
  <c r="D15158" i="52"/>
  <c r="D15159" i="52"/>
  <c r="D15160" i="52"/>
  <c r="D15161" i="52"/>
  <c r="D15162" i="52"/>
  <c r="D15163" i="52"/>
  <c r="D15164" i="52"/>
  <c r="D15165" i="52"/>
  <c r="D15166" i="52"/>
  <c r="D15167" i="52"/>
  <c r="D15168" i="52"/>
  <c r="D15169" i="52"/>
  <c r="D15170" i="52"/>
  <c r="D15171" i="52"/>
  <c r="D15172" i="52"/>
  <c r="D15173" i="52"/>
  <c r="D15174" i="52"/>
  <c r="D15175" i="52"/>
  <c r="D15176" i="52"/>
  <c r="D15177" i="52"/>
  <c r="D15178" i="52"/>
  <c r="D15179" i="52"/>
  <c r="D15180" i="52"/>
  <c r="D15181" i="52"/>
  <c r="D15182" i="52"/>
  <c r="D15183" i="52"/>
  <c r="D15184" i="52"/>
  <c r="D15185" i="52"/>
  <c r="D15186" i="52"/>
  <c r="D15187" i="52"/>
  <c r="D15188" i="52"/>
  <c r="D15189" i="52"/>
  <c r="D15190" i="52"/>
  <c r="D15191" i="52"/>
  <c r="D15192" i="52"/>
  <c r="D15193" i="52"/>
  <c r="D15194" i="52"/>
  <c r="D15195" i="52"/>
  <c r="D15196" i="52"/>
  <c r="D15197" i="52"/>
  <c r="D15198" i="52"/>
  <c r="D15199" i="52"/>
  <c r="D15200" i="52"/>
  <c r="D15201" i="52"/>
  <c r="D15202" i="52"/>
  <c r="D15203" i="52"/>
  <c r="D15204" i="52"/>
  <c r="D15205" i="52"/>
  <c r="D15206" i="52"/>
  <c r="D15207" i="52"/>
  <c r="D15208" i="52"/>
  <c r="D15209" i="52"/>
  <c r="D15210" i="52"/>
  <c r="D15211" i="52"/>
  <c r="D15212" i="52"/>
  <c r="D15213" i="52"/>
  <c r="D15214" i="52"/>
  <c r="D15215" i="52"/>
  <c r="D15216" i="52"/>
  <c r="D15217" i="52"/>
  <c r="D15218" i="52"/>
  <c r="D15219" i="52"/>
  <c r="D15220" i="52"/>
  <c r="D15221" i="52"/>
  <c r="D15222" i="52"/>
  <c r="D15223" i="52"/>
  <c r="D15224" i="52"/>
  <c r="D15225" i="52"/>
  <c r="D15226" i="52"/>
  <c r="D15227" i="52"/>
  <c r="D15228" i="52"/>
  <c r="D15229" i="52"/>
  <c r="D15230" i="52"/>
  <c r="D15231" i="52"/>
  <c r="D15232" i="52"/>
  <c r="D15233" i="52"/>
  <c r="D15234" i="52"/>
  <c r="D15235" i="52"/>
  <c r="D15236" i="52"/>
  <c r="D15237" i="52"/>
  <c r="D15238" i="52"/>
  <c r="D15239" i="52"/>
  <c r="D15240" i="52"/>
  <c r="D15241" i="52"/>
  <c r="D15242" i="52"/>
  <c r="D15243" i="52"/>
  <c r="D15244" i="52"/>
  <c r="D15245" i="52"/>
  <c r="D15246" i="52"/>
  <c r="D15247" i="52"/>
  <c r="D15248" i="52"/>
  <c r="D15249" i="52"/>
  <c r="D15250" i="52"/>
  <c r="D15251" i="52"/>
  <c r="D15252" i="52"/>
  <c r="D15253" i="52"/>
  <c r="D15254" i="52"/>
  <c r="D15255" i="52"/>
  <c r="D15256" i="52"/>
  <c r="D15257" i="52"/>
  <c r="D15258" i="52"/>
  <c r="D15259" i="52"/>
  <c r="D15260" i="52"/>
  <c r="D15261" i="52"/>
  <c r="D15262" i="52"/>
  <c r="D15263" i="52"/>
  <c r="D15264" i="52"/>
  <c r="D15265" i="52"/>
  <c r="D15266" i="52"/>
  <c r="D15267" i="52"/>
  <c r="D15268" i="52"/>
  <c r="D15269" i="52"/>
  <c r="D15270" i="52"/>
  <c r="D15271" i="52"/>
  <c r="D15272" i="52"/>
  <c r="D15273" i="52"/>
  <c r="D15274" i="52"/>
  <c r="D15275" i="52"/>
  <c r="D15276" i="52"/>
  <c r="D15277" i="52"/>
  <c r="D15278" i="52"/>
  <c r="D15279" i="52"/>
  <c r="D15280" i="52"/>
  <c r="D15281" i="52"/>
  <c r="D15282" i="52"/>
  <c r="D15283" i="52"/>
  <c r="D15284" i="52"/>
  <c r="D15285" i="52"/>
  <c r="D15286" i="52"/>
  <c r="D15287" i="52"/>
  <c r="D15288" i="52"/>
  <c r="D15289" i="52"/>
  <c r="D15290" i="52"/>
  <c r="D15291" i="52"/>
  <c r="D15292" i="52"/>
  <c r="D15293" i="52"/>
  <c r="D15294" i="52"/>
  <c r="D15295" i="52"/>
  <c r="D15296" i="52"/>
  <c r="D15297" i="52"/>
  <c r="D15298" i="52"/>
  <c r="D15299" i="52"/>
  <c r="D15300" i="52"/>
  <c r="D15301" i="52"/>
  <c r="D15302" i="52"/>
  <c r="D15303" i="52"/>
  <c r="D15304" i="52"/>
  <c r="D15305" i="52"/>
  <c r="D15306" i="52"/>
  <c r="D15307" i="52"/>
  <c r="D15308" i="52"/>
  <c r="D15309" i="52"/>
  <c r="D15310" i="52"/>
  <c r="D15311" i="52"/>
  <c r="D15312" i="52"/>
  <c r="D15313" i="52"/>
  <c r="D15314" i="52"/>
  <c r="D15315" i="52"/>
  <c r="D15316" i="52"/>
  <c r="D15317" i="52"/>
  <c r="D15318" i="52"/>
  <c r="D15319" i="52"/>
  <c r="D15320" i="52"/>
  <c r="D15321" i="52"/>
  <c r="D15322" i="52"/>
  <c r="D15323" i="52"/>
  <c r="D15324" i="52"/>
  <c r="D15325" i="52"/>
  <c r="D15326" i="52"/>
  <c r="D15327" i="52"/>
  <c r="D15328" i="52"/>
  <c r="D15329" i="52"/>
  <c r="D15330" i="52"/>
  <c r="D15331" i="52"/>
  <c r="D15332" i="52"/>
  <c r="D15333" i="52"/>
  <c r="D15334" i="52"/>
  <c r="D15335" i="52"/>
  <c r="D15336" i="52"/>
  <c r="D15337" i="52"/>
  <c r="D15338" i="52"/>
  <c r="D15339" i="52"/>
  <c r="D15340" i="52"/>
  <c r="D15341" i="52"/>
  <c r="D15342" i="52"/>
  <c r="D15343" i="52"/>
  <c r="D15344" i="52"/>
  <c r="D15345" i="52"/>
  <c r="D15346" i="52"/>
  <c r="D15347" i="52"/>
  <c r="D15348" i="52"/>
  <c r="D15349" i="52"/>
  <c r="D15350" i="52"/>
  <c r="D15351" i="52"/>
  <c r="D15352" i="52"/>
  <c r="D15353" i="52"/>
  <c r="D15354" i="52"/>
  <c r="D15355" i="52"/>
  <c r="D15356" i="52"/>
  <c r="D15357" i="52"/>
  <c r="D15358" i="52"/>
  <c r="D15359" i="52"/>
  <c r="D15360" i="52"/>
  <c r="D15361" i="52"/>
  <c r="D15362" i="52"/>
  <c r="D15363" i="52"/>
  <c r="D15364" i="52"/>
  <c r="D15365" i="52"/>
  <c r="D15366" i="52"/>
  <c r="D15367" i="52"/>
  <c r="D15368" i="52"/>
  <c r="D15369" i="52"/>
  <c r="D15370" i="52"/>
  <c r="D15371" i="52"/>
  <c r="D15372" i="52"/>
  <c r="D15373" i="52"/>
  <c r="D15374" i="52"/>
  <c r="D15375" i="52"/>
  <c r="D15376" i="52"/>
  <c r="D15377" i="52"/>
  <c r="D15378" i="52"/>
  <c r="D15379" i="52"/>
  <c r="D15380" i="52"/>
  <c r="D15381" i="52"/>
  <c r="D15382" i="52"/>
  <c r="D15383" i="52"/>
  <c r="D15384" i="52"/>
  <c r="D15385" i="52"/>
  <c r="D15386" i="52"/>
  <c r="D15387" i="52"/>
  <c r="D15388" i="52"/>
  <c r="D15389" i="52"/>
  <c r="D15390" i="52"/>
  <c r="D15391" i="52"/>
  <c r="D15392" i="52"/>
  <c r="D15393" i="52"/>
  <c r="D15394" i="52"/>
  <c r="D15395" i="52"/>
  <c r="D15396" i="52"/>
  <c r="D15397" i="52"/>
  <c r="D15398" i="52"/>
  <c r="D15399" i="52"/>
  <c r="D15400" i="52"/>
  <c r="D15401" i="52"/>
  <c r="D15402" i="52"/>
  <c r="D15403" i="52"/>
  <c r="D15404" i="52"/>
  <c r="D15405" i="52"/>
  <c r="D15406" i="52"/>
  <c r="D15407" i="52"/>
  <c r="D15408" i="52"/>
  <c r="D15409" i="52"/>
  <c r="D15410" i="52"/>
  <c r="D15411" i="52"/>
  <c r="D15412" i="52"/>
  <c r="D15413" i="52"/>
  <c r="D15414" i="52"/>
  <c r="D15415" i="52"/>
  <c r="D15416" i="52"/>
  <c r="D15417" i="52"/>
  <c r="D15418" i="52"/>
  <c r="D15419" i="52"/>
  <c r="D15420" i="52"/>
  <c r="D15421" i="52"/>
  <c r="D15422" i="52"/>
  <c r="D15423" i="52"/>
  <c r="D15424" i="52"/>
  <c r="D15425" i="52"/>
  <c r="D15426" i="52"/>
  <c r="D15427" i="52"/>
  <c r="D15428" i="52"/>
  <c r="D15429" i="52"/>
  <c r="D15430" i="52"/>
  <c r="D15431" i="52"/>
  <c r="D15432" i="52"/>
  <c r="D15433" i="52"/>
  <c r="D15434" i="52"/>
  <c r="D15435" i="52"/>
  <c r="D15436" i="52"/>
  <c r="D15437" i="52"/>
  <c r="D15438" i="52"/>
  <c r="D15439" i="52"/>
  <c r="D15440" i="52"/>
  <c r="D15441" i="52"/>
  <c r="D15442" i="52"/>
  <c r="D15443" i="52"/>
  <c r="D15444" i="52"/>
  <c r="D15445" i="52"/>
  <c r="D15446" i="52"/>
  <c r="D15447" i="52"/>
  <c r="D15448" i="52"/>
  <c r="D15449" i="52"/>
  <c r="D15450" i="52"/>
  <c r="D15451" i="52"/>
  <c r="D15452" i="52"/>
  <c r="D15453" i="52"/>
  <c r="D15454" i="52"/>
  <c r="D15455" i="52"/>
  <c r="D15456" i="52"/>
  <c r="D15457" i="52"/>
  <c r="D15458" i="52"/>
  <c r="D15459" i="52"/>
  <c r="D15460" i="52"/>
  <c r="D15461" i="52"/>
  <c r="D15462" i="52"/>
  <c r="D15463" i="52"/>
  <c r="D15464" i="52"/>
  <c r="D15465" i="52"/>
  <c r="D15466" i="52"/>
  <c r="D15467" i="52"/>
  <c r="D15468" i="52"/>
  <c r="D15469" i="52"/>
  <c r="D15470" i="52"/>
  <c r="D15471" i="52"/>
  <c r="D15472" i="52"/>
  <c r="D15473" i="52"/>
  <c r="D15474" i="52"/>
  <c r="D15475" i="52"/>
  <c r="D15476" i="52"/>
  <c r="D15477" i="52"/>
  <c r="D15478" i="52"/>
  <c r="D15479" i="52"/>
  <c r="D15480" i="52"/>
  <c r="D15481" i="52"/>
  <c r="D15482" i="52"/>
  <c r="D15483" i="52"/>
  <c r="D15484" i="52"/>
  <c r="D15485" i="52"/>
  <c r="D15486" i="52"/>
  <c r="D15487" i="52"/>
  <c r="D15488" i="52"/>
  <c r="D15489" i="52"/>
  <c r="D15490" i="52"/>
  <c r="D15491" i="52"/>
  <c r="D15492" i="52"/>
  <c r="D15493" i="52"/>
  <c r="D15494" i="52"/>
  <c r="D15495" i="52"/>
  <c r="D15496" i="52"/>
  <c r="D15497" i="52"/>
  <c r="D15498" i="52"/>
  <c r="D15499" i="52"/>
  <c r="D15500" i="52"/>
  <c r="D15501" i="52"/>
  <c r="D15502" i="52"/>
  <c r="D15503" i="52"/>
  <c r="D15504" i="52"/>
  <c r="D15505" i="52"/>
  <c r="D15506" i="52"/>
  <c r="D15507" i="52"/>
  <c r="D15508" i="52"/>
  <c r="D15509" i="52"/>
  <c r="D15510" i="52"/>
  <c r="D15511" i="52"/>
  <c r="D15512" i="52"/>
  <c r="D15513" i="52"/>
  <c r="D15514" i="52"/>
  <c r="D15515" i="52"/>
  <c r="D15516" i="52"/>
  <c r="D15517" i="52"/>
  <c r="D15518" i="52"/>
  <c r="D15519" i="52"/>
  <c r="D15520" i="52"/>
  <c r="D15521" i="52"/>
  <c r="D15522" i="52"/>
  <c r="D15523" i="52"/>
  <c r="D15524" i="52"/>
  <c r="D15525" i="52"/>
  <c r="D15526" i="52"/>
  <c r="D15527" i="52"/>
  <c r="D15528" i="52"/>
  <c r="D15529" i="52"/>
  <c r="D15530" i="52"/>
  <c r="D15531" i="52"/>
  <c r="D15532" i="52"/>
  <c r="D15533" i="52"/>
  <c r="D15534" i="52"/>
  <c r="D15535" i="52"/>
  <c r="D15536" i="52"/>
  <c r="D15537" i="52"/>
  <c r="D15538" i="52"/>
  <c r="D15539" i="52"/>
  <c r="D15540" i="52"/>
  <c r="D15541" i="52"/>
  <c r="D15542" i="52"/>
  <c r="D15543" i="52"/>
  <c r="D15544" i="52"/>
  <c r="D15545" i="52"/>
  <c r="D15546" i="52"/>
  <c r="D15547" i="52"/>
  <c r="D15548" i="52"/>
  <c r="D15549" i="52"/>
  <c r="D15550" i="52"/>
  <c r="D15551" i="52"/>
  <c r="D15552" i="52"/>
  <c r="D15553" i="52"/>
  <c r="D15554" i="52"/>
  <c r="D15555" i="52"/>
  <c r="D15556" i="52"/>
  <c r="D15557" i="52"/>
  <c r="D15558" i="52"/>
  <c r="D15559" i="52"/>
  <c r="D15560" i="52"/>
  <c r="D15561" i="52"/>
  <c r="D15562" i="52"/>
  <c r="D15563" i="52"/>
  <c r="D15564" i="52"/>
  <c r="D15565" i="52"/>
  <c r="D15566" i="52"/>
  <c r="D15567" i="52"/>
  <c r="D15568" i="52"/>
  <c r="D15569" i="52"/>
  <c r="D15570" i="52"/>
  <c r="D15571" i="52"/>
  <c r="D15572" i="52"/>
  <c r="D15573" i="52"/>
  <c r="D15574" i="52"/>
  <c r="D15575" i="52"/>
  <c r="D15576" i="52"/>
  <c r="D15577" i="52"/>
  <c r="D15578" i="52"/>
  <c r="D15579" i="52"/>
  <c r="D15580" i="52"/>
  <c r="D15581" i="52"/>
  <c r="D15582" i="52"/>
  <c r="D15583" i="52"/>
  <c r="D15584" i="52"/>
  <c r="D15585" i="52"/>
  <c r="D15586" i="52"/>
  <c r="D15587" i="52"/>
  <c r="D15588" i="52"/>
  <c r="D15589" i="52"/>
  <c r="D15590" i="52"/>
  <c r="D15591" i="52"/>
  <c r="D15592" i="52"/>
  <c r="D15593" i="52"/>
  <c r="D15594" i="52"/>
  <c r="D15595" i="52"/>
  <c r="D15596" i="52"/>
  <c r="D15597" i="52"/>
  <c r="D15598" i="52"/>
  <c r="D15599" i="52"/>
  <c r="D15600" i="52"/>
  <c r="D15601" i="52"/>
  <c r="D15602" i="52"/>
  <c r="D15603" i="52"/>
  <c r="D15604" i="52"/>
  <c r="D15605" i="52"/>
  <c r="D15606" i="52"/>
  <c r="D15607" i="52"/>
  <c r="D15608" i="52"/>
  <c r="D15609" i="52"/>
  <c r="D15610" i="52"/>
  <c r="D15611" i="52"/>
  <c r="D15612" i="52"/>
  <c r="D15613" i="52"/>
  <c r="D15614" i="52"/>
  <c r="D15615" i="52"/>
  <c r="D15616" i="52"/>
  <c r="D15617" i="52"/>
  <c r="D15618" i="52"/>
  <c r="D15619" i="52"/>
  <c r="D15620" i="52"/>
  <c r="D15621" i="52"/>
  <c r="D15622" i="52"/>
  <c r="D15623" i="52"/>
  <c r="D15624" i="52"/>
  <c r="D15625" i="52"/>
  <c r="D15626" i="52"/>
  <c r="D15627" i="52"/>
  <c r="D15628" i="52"/>
  <c r="D15629" i="52"/>
  <c r="D15630" i="52"/>
  <c r="D15631" i="52"/>
  <c r="D15632" i="52"/>
  <c r="D15633" i="52"/>
  <c r="D15634" i="52"/>
  <c r="D15635" i="52"/>
  <c r="D15636" i="52"/>
  <c r="D15637" i="52"/>
  <c r="D15638" i="52"/>
  <c r="D15639" i="52"/>
  <c r="D15640" i="52"/>
  <c r="D15641" i="52"/>
  <c r="D15642" i="52"/>
  <c r="D15643" i="52"/>
  <c r="D15644" i="52"/>
  <c r="D15645" i="52"/>
  <c r="D15646" i="52"/>
  <c r="D15647" i="52"/>
  <c r="D15648" i="52"/>
  <c r="D15649" i="52"/>
  <c r="D15650" i="52"/>
  <c r="D15651" i="52"/>
  <c r="D15652" i="52"/>
  <c r="D15653" i="52"/>
  <c r="D15654" i="52"/>
  <c r="D15655" i="52"/>
  <c r="D15656" i="52"/>
  <c r="D15657" i="52"/>
  <c r="D15658" i="52"/>
  <c r="D15659" i="52"/>
  <c r="D15660" i="52"/>
  <c r="D15661" i="52"/>
  <c r="D15662" i="52"/>
  <c r="D15663" i="52"/>
  <c r="D15664" i="52"/>
  <c r="D15665" i="52"/>
  <c r="D15666" i="52"/>
  <c r="D15667" i="52"/>
  <c r="D15668" i="52"/>
  <c r="D15669" i="52"/>
  <c r="D15670" i="52"/>
  <c r="D15671" i="52"/>
  <c r="D15672" i="52"/>
  <c r="D15673" i="52"/>
  <c r="D15674" i="52"/>
  <c r="D15675" i="52"/>
  <c r="D15676" i="52"/>
  <c r="D15677" i="52"/>
  <c r="D15678" i="52"/>
  <c r="D15679" i="52"/>
  <c r="D15680" i="52"/>
  <c r="D15681" i="52"/>
  <c r="D15682" i="52"/>
  <c r="D15683" i="52"/>
  <c r="D15684" i="52"/>
  <c r="D15685" i="52"/>
  <c r="D15686" i="52"/>
  <c r="D15687" i="52"/>
  <c r="D15688" i="52"/>
  <c r="D15689" i="52"/>
  <c r="D15690" i="52"/>
  <c r="D15691" i="52"/>
  <c r="D15692" i="52"/>
  <c r="D15693" i="52"/>
  <c r="D15694" i="52"/>
  <c r="D15695" i="52"/>
  <c r="D15696" i="52"/>
  <c r="D15697" i="52"/>
  <c r="D15698" i="52"/>
  <c r="D15699" i="52"/>
  <c r="D15700" i="52"/>
  <c r="D15701" i="52"/>
  <c r="D15702" i="52"/>
  <c r="D15703" i="52"/>
  <c r="D15704" i="52"/>
  <c r="D15705" i="52"/>
  <c r="D15706" i="52"/>
  <c r="D15707" i="52"/>
  <c r="D15708" i="52"/>
  <c r="D15709" i="52"/>
  <c r="D15710" i="52"/>
  <c r="D15711" i="52"/>
  <c r="D15712" i="52"/>
  <c r="D15713" i="52"/>
  <c r="D15714" i="52"/>
  <c r="D15715" i="52"/>
  <c r="D15716" i="52"/>
  <c r="D15717" i="52"/>
  <c r="D15718" i="52"/>
  <c r="D15719" i="52"/>
  <c r="D15720" i="52"/>
  <c r="D15721" i="52"/>
  <c r="D15722" i="52"/>
  <c r="D15723" i="52"/>
  <c r="D15724" i="52"/>
  <c r="D15725" i="52"/>
  <c r="D15726" i="52"/>
  <c r="D15727" i="52"/>
  <c r="D15728" i="52"/>
  <c r="D15729" i="52"/>
  <c r="D15730" i="52"/>
  <c r="D15731" i="52"/>
  <c r="D15732" i="52"/>
  <c r="D15733" i="52"/>
  <c r="D15734" i="52"/>
  <c r="D15735" i="52"/>
  <c r="D15736" i="52"/>
  <c r="D15737" i="52"/>
  <c r="D15738" i="52"/>
  <c r="D15739" i="52"/>
  <c r="D15740" i="52"/>
  <c r="D15741" i="52"/>
  <c r="D15742" i="52"/>
  <c r="D15743" i="52"/>
  <c r="D15744" i="52"/>
  <c r="D15745" i="52"/>
  <c r="D15746" i="52"/>
  <c r="D15747" i="52"/>
  <c r="D15748" i="52"/>
  <c r="D15749" i="52"/>
  <c r="D15750" i="52"/>
  <c r="D15751" i="52"/>
  <c r="D15752" i="52"/>
  <c r="D15753" i="52"/>
  <c r="D15754" i="52"/>
  <c r="D15755" i="52"/>
  <c r="D15756" i="52"/>
  <c r="D15757" i="52"/>
  <c r="D15758" i="52"/>
  <c r="D15759" i="52"/>
  <c r="D15760" i="52"/>
  <c r="D15761" i="52"/>
  <c r="D15762" i="52"/>
  <c r="D15763" i="52"/>
  <c r="D15764" i="52"/>
  <c r="D15765" i="52"/>
  <c r="D15766" i="52"/>
  <c r="D15767" i="52"/>
  <c r="D15768" i="52"/>
  <c r="D15769" i="52"/>
  <c r="D15770" i="52"/>
  <c r="D15771" i="52"/>
  <c r="D15772" i="52"/>
  <c r="D15773" i="52"/>
  <c r="D15774" i="52"/>
  <c r="D15775" i="52"/>
  <c r="D15776" i="52"/>
  <c r="D15777" i="52"/>
  <c r="D15778" i="52"/>
  <c r="D15779" i="52"/>
  <c r="D15780" i="52"/>
  <c r="D15781" i="52"/>
  <c r="D15782" i="52"/>
  <c r="D15783" i="52"/>
  <c r="D15784" i="52"/>
  <c r="D15785" i="52"/>
  <c r="D15786" i="52"/>
  <c r="D15787" i="52"/>
  <c r="D15788" i="52"/>
  <c r="D15789" i="52"/>
  <c r="D15790" i="52"/>
  <c r="D15791" i="52"/>
  <c r="D15792" i="52"/>
  <c r="D15793" i="52"/>
  <c r="D15794" i="52"/>
  <c r="D15795" i="52"/>
  <c r="D15796" i="52"/>
  <c r="D15797" i="52"/>
  <c r="D15798" i="52"/>
  <c r="D15799" i="52"/>
  <c r="D15800" i="52"/>
  <c r="D15801" i="52"/>
  <c r="D15802" i="52"/>
  <c r="D15803" i="52"/>
  <c r="D15804" i="52"/>
  <c r="D15805" i="52"/>
  <c r="D15806" i="52"/>
  <c r="D15807" i="52"/>
  <c r="D15808" i="52"/>
  <c r="D15809" i="52"/>
  <c r="D15810" i="52"/>
  <c r="D15811" i="52"/>
  <c r="D15812" i="52"/>
  <c r="D15813" i="52"/>
  <c r="D15814" i="52"/>
  <c r="D15815" i="52"/>
  <c r="D15816" i="52"/>
  <c r="D15817" i="52"/>
  <c r="D15818" i="52"/>
  <c r="D15819" i="52"/>
  <c r="D15820" i="52"/>
  <c r="D15821" i="52"/>
  <c r="D15822" i="52"/>
  <c r="D15823" i="52"/>
  <c r="D15824" i="52"/>
  <c r="D15825" i="52"/>
  <c r="D15826" i="52"/>
  <c r="D15827" i="52"/>
  <c r="D15828" i="52"/>
  <c r="D15829" i="52"/>
  <c r="D15830" i="52"/>
  <c r="D15831" i="52"/>
  <c r="D15832" i="52"/>
  <c r="D15833" i="52"/>
  <c r="D15834" i="52"/>
  <c r="D15835" i="52"/>
  <c r="D15836" i="52"/>
  <c r="D15837" i="52"/>
  <c r="D15838" i="52"/>
  <c r="D15839" i="52"/>
  <c r="D15840" i="52"/>
  <c r="D15841" i="52"/>
  <c r="D15842" i="52"/>
  <c r="D15843" i="52"/>
  <c r="D15844" i="52"/>
  <c r="D15845" i="52"/>
  <c r="D15846" i="52"/>
  <c r="D15847" i="52"/>
  <c r="D15848" i="52"/>
  <c r="D15849" i="52"/>
  <c r="D15850" i="52"/>
  <c r="D15851" i="52"/>
  <c r="D15852" i="52"/>
  <c r="D15853" i="52"/>
  <c r="D15854" i="52"/>
  <c r="D15855" i="52"/>
  <c r="D15856" i="52"/>
  <c r="D15857" i="52"/>
  <c r="D15858" i="52"/>
  <c r="D15859" i="52"/>
  <c r="D15860" i="52"/>
  <c r="D15861" i="52"/>
  <c r="D15862" i="52"/>
  <c r="D15863" i="52"/>
  <c r="D15864" i="52"/>
  <c r="D15865" i="52"/>
  <c r="D15866" i="52"/>
  <c r="D15867" i="52"/>
  <c r="D15868" i="52"/>
  <c r="D15869" i="52"/>
  <c r="D15870" i="52"/>
  <c r="D15871" i="52"/>
  <c r="D15872" i="52"/>
  <c r="D15873" i="52"/>
  <c r="D15874" i="52"/>
  <c r="D15875" i="52"/>
  <c r="D15876" i="52"/>
  <c r="D15877" i="52"/>
  <c r="D15878" i="52"/>
  <c r="D15879" i="52"/>
  <c r="D15880" i="52"/>
  <c r="D15881" i="52"/>
  <c r="D15882" i="52"/>
  <c r="D15883" i="52"/>
  <c r="D15884" i="52"/>
  <c r="D15885" i="52"/>
  <c r="D15886" i="52"/>
  <c r="D15887" i="52"/>
  <c r="D15888" i="52"/>
  <c r="D15889" i="52"/>
  <c r="D15890" i="52"/>
  <c r="D15891" i="52"/>
  <c r="D15892" i="52"/>
  <c r="D15893" i="52"/>
  <c r="D15894" i="52"/>
  <c r="D15895" i="52"/>
  <c r="D15896" i="52"/>
  <c r="D15897" i="52"/>
  <c r="D15898" i="52"/>
  <c r="D15899" i="52"/>
  <c r="D15900" i="52"/>
  <c r="D15901" i="52"/>
  <c r="D15902" i="52"/>
  <c r="D15903" i="52"/>
  <c r="D15904" i="52"/>
  <c r="D15905" i="52"/>
  <c r="D15906" i="52"/>
  <c r="D15907" i="52"/>
  <c r="D15908" i="52"/>
  <c r="D15909" i="52"/>
  <c r="D15910" i="52"/>
  <c r="D15911" i="52"/>
  <c r="D15912" i="52"/>
  <c r="D15913" i="52"/>
  <c r="D15914" i="52"/>
  <c r="D15915" i="52"/>
  <c r="D15916" i="52"/>
  <c r="D15917" i="52"/>
  <c r="D15918" i="52"/>
  <c r="D15919" i="52"/>
  <c r="D15920" i="52"/>
  <c r="D15921" i="52"/>
  <c r="D15922" i="52"/>
  <c r="D15923" i="52"/>
  <c r="D15924" i="52"/>
  <c r="D15925" i="52"/>
  <c r="D15926" i="52"/>
  <c r="D15927" i="52"/>
  <c r="D15928" i="52"/>
  <c r="D15929" i="52"/>
  <c r="D15930" i="52"/>
  <c r="D15931" i="52"/>
  <c r="D15932" i="52"/>
  <c r="D15933" i="52"/>
  <c r="D15934" i="52"/>
  <c r="D15935" i="52"/>
  <c r="D15936" i="52"/>
  <c r="D15937" i="52"/>
  <c r="D15938" i="52"/>
  <c r="D15939" i="52"/>
  <c r="D15940" i="52"/>
  <c r="D15941" i="52"/>
  <c r="D15942" i="52"/>
  <c r="D15943" i="52"/>
  <c r="D15944" i="52"/>
  <c r="D15945" i="52"/>
  <c r="D15946" i="52"/>
  <c r="D15947" i="52"/>
  <c r="D15948" i="52"/>
  <c r="D15949" i="52"/>
  <c r="D15950" i="52"/>
  <c r="D15951" i="52"/>
  <c r="D15952" i="52"/>
  <c r="D15953" i="52"/>
  <c r="D15954" i="52"/>
  <c r="D15955" i="52"/>
  <c r="D15956" i="52"/>
  <c r="D15957" i="52"/>
  <c r="D15958" i="52"/>
  <c r="D15959" i="52"/>
  <c r="D15960" i="52"/>
  <c r="D15961" i="52"/>
  <c r="D15962" i="52"/>
  <c r="D15963" i="52"/>
  <c r="D15964" i="52"/>
  <c r="D15965" i="52"/>
  <c r="D15966" i="52"/>
  <c r="D15967" i="52"/>
  <c r="D15968" i="52"/>
  <c r="D15969" i="52"/>
  <c r="D15970" i="52"/>
  <c r="D15971" i="52"/>
  <c r="D15972" i="52"/>
  <c r="D15973" i="52"/>
  <c r="D15974" i="52"/>
  <c r="D15975" i="52"/>
  <c r="D15976" i="52"/>
  <c r="D15977" i="52"/>
  <c r="D15978" i="52"/>
  <c r="D15979" i="52"/>
  <c r="D15980" i="52"/>
  <c r="D15981" i="52"/>
  <c r="D15982" i="52"/>
  <c r="D15983" i="52"/>
  <c r="D15984" i="52"/>
  <c r="D15985" i="52"/>
  <c r="D15986" i="52"/>
  <c r="D15987" i="52"/>
  <c r="D15988" i="52"/>
  <c r="D15989" i="52"/>
  <c r="D15990" i="52"/>
  <c r="D15991" i="52"/>
  <c r="D15992" i="52"/>
  <c r="D15993" i="52"/>
  <c r="D15994" i="52"/>
  <c r="D15995" i="52"/>
  <c r="D15996" i="52"/>
  <c r="D15997" i="52"/>
  <c r="D15998" i="52"/>
  <c r="D15999" i="52"/>
  <c r="D16000" i="52"/>
  <c r="D16001" i="52"/>
  <c r="D16002" i="52"/>
  <c r="D16003" i="52"/>
  <c r="D16004" i="52"/>
  <c r="D16005" i="52"/>
  <c r="D16006" i="52"/>
  <c r="D16007" i="52"/>
  <c r="D16008" i="52"/>
  <c r="D16009" i="52"/>
  <c r="D16010" i="52"/>
  <c r="D16011" i="52"/>
  <c r="D16012" i="52"/>
  <c r="D16013" i="52"/>
  <c r="D16014" i="52"/>
  <c r="D16015" i="52"/>
  <c r="D16016" i="52"/>
  <c r="D16017" i="52"/>
  <c r="D16018" i="52"/>
  <c r="D16019" i="52"/>
  <c r="D16020" i="52"/>
  <c r="D16021" i="52"/>
  <c r="D16022" i="52"/>
  <c r="D16023" i="52"/>
  <c r="D16024" i="52"/>
  <c r="D16025" i="52"/>
  <c r="D16026" i="52"/>
  <c r="D16027" i="52"/>
  <c r="D16028" i="52"/>
  <c r="D16029" i="52"/>
  <c r="D16030" i="52"/>
  <c r="D16031" i="52"/>
  <c r="D16032" i="52"/>
  <c r="D16033" i="52"/>
  <c r="D16034" i="52"/>
  <c r="D16035" i="52"/>
  <c r="D16036" i="52"/>
  <c r="D16037" i="52"/>
  <c r="D16038" i="52"/>
  <c r="D16039" i="52"/>
  <c r="D16040" i="52"/>
  <c r="D16041" i="52"/>
  <c r="D16042" i="52"/>
  <c r="D16043" i="52"/>
  <c r="D16044" i="52"/>
  <c r="D16045" i="52"/>
  <c r="D16046" i="52"/>
  <c r="D16047" i="52"/>
  <c r="D16048" i="52"/>
  <c r="D16049" i="52"/>
  <c r="D16050" i="52"/>
  <c r="D16051" i="52"/>
  <c r="D16052" i="52"/>
  <c r="D16053" i="52"/>
  <c r="D16054" i="52"/>
  <c r="D16055" i="52"/>
  <c r="D16056" i="52"/>
  <c r="D16057" i="52"/>
  <c r="D16058" i="52"/>
  <c r="D16059" i="52"/>
  <c r="D16060" i="52"/>
  <c r="D16061" i="52"/>
  <c r="D16062" i="52"/>
  <c r="D16063" i="52"/>
  <c r="D16064" i="52"/>
  <c r="D16065" i="52"/>
  <c r="D16066" i="52"/>
  <c r="D16067" i="52"/>
  <c r="D16068" i="52"/>
  <c r="D16069" i="52"/>
  <c r="D16070" i="52"/>
  <c r="D16071" i="52"/>
  <c r="D16072" i="52"/>
  <c r="D16073" i="52"/>
  <c r="D16074" i="52"/>
  <c r="D16075" i="52"/>
  <c r="D16076" i="52"/>
  <c r="D16077" i="52"/>
  <c r="D16078" i="52"/>
  <c r="D16079" i="52"/>
  <c r="D16080" i="52"/>
  <c r="D16081" i="52"/>
  <c r="D16082" i="52"/>
  <c r="D16083" i="52"/>
  <c r="D16084" i="52"/>
  <c r="D16085" i="52"/>
  <c r="D16086" i="52"/>
  <c r="D16087" i="52"/>
  <c r="D16088" i="52"/>
  <c r="D16089" i="52"/>
  <c r="D16090" i="52"/>
  <c r="D16091" i="52"/>
  <c r="D16092" i="52"/>
  <c r="D16093" i="52"/>
  <c r="D16094" i="52"/>
  <c r="D16095" i="52"/>
  <c r="D16096" i="52"/>
  <c r="D16097" i="52"/>
  <c r="D16098" i="52"/>
  <c r="D16099" i="52"/>
  <c r="D16100" i="52"/>
  <c r="D16101" i="52"/>
  <c r="D16102" i="52"/>
  <c r="D16103" i="52"/>
  <c r="D16104" i="52"/>
  <c r="D16105" i="52"/>
  <c r="D16106" i="52"/>
  <c r="D16107" i="52"/>
  <c r="D16108" i="52"/>
  <c r="D16109" i="52"/>
  <c r="D16110" i="52"/>
  <c r="D16111" i="52"/>
  <c r="D16112" i="52"/>
  <c r="D16113" i="52"/>
  <c r="D16114" i="52"/>
  <c r="D16115" i="52"/>
  <c r="D16116" i="52"/>
  <c r="D16117" i="52"/>
  <c r="D16118" i="52"/>
  <c r="D16119" i="52"/>
  <c r="D16120" i="52"/>
  <c r="D16121" i="52"/>
  <c r="D16122" i="52"/>
  <c r="D16123" i="52"/>
  <c r="D16124" i="52"/>
  <c r="D16125" i="52"/>
  <c r="D16126" i="52"/>
  <c r="D16127" i="52"/>
  <c r="D16128" i="52"/>
  <c r="D16129" i="52"/>
  <c r="D16130" i="52"/>
  <c r="D16131" i="52"/>
  <c r="D16132" i="52"/>
  <c r="D16133" i="52"/>
  <c r="D16134" i="52"/>
  <c r="D16135" i="52"/>
  <c r="D16136" i="52"/>
  <c r="D16137" i="52"/>
  <c r="D16138" i="52"/>
  <c r="D16139" i="52"/>
  <c r="D16140" i="52"/>
  <c r="D16141" i="52"/>
  <c r="D16142" i="52"/>
  <c r="D16143" i="52"/>
  <c r="D16144" i="52"/>
  <c r="D16145" i="52"/>
  <c r="D16146" i="52"/>
  <c r="D16147" i="52"/>
  <c r="D16148" i="52"/>
  <c r="D16149" i="52"/>
  <c r="D16150" i="52"/>
  <c r="D16151" i="52"/>
  <c r="D16152" i="52"/>
  <c r="D16153" i="52"/>
  <c r="D16154" i="52"/>
  <c r="D16155" i="52"/>
  <c r="D16156" i="52"/>
  <c r="D16157" i="52"/>
  <c r="D16158" i="52"/>
  <c r="D16159" i="52"/>
  <c r="D16160" i="52"/>
  <c r="D16161" i="52"/>
  <c r="D16162" i="52"/>
  <c r="D16163" i="52"/>
  <c r="D16164" i="52"/>
  <c r="D16165" i="52"/>
  <c r="D16166" i="52"/>
  <c r="D16167" i="52"/>
  <c r="D16168" i="52"/>
  <c r="D16169" i="52"/>
  <c r="D16170" i="52"/>
  <c r="D16171" i="52"/>
  <c r="D16172" i="52"/>
  <c r="D16173" i="52"/>
  <c r="D16174" i="52"/>
  <c r="D16175" i="52"/>
  <c r="D16176" i="52"/>
  <c r="D16177" i="52"/>
  <c r="D16178" i="52"/>
  <c r="D16179" i="52"/>
  <c r="D16180" i="52"/>
  <c r="D16181" i="52"/>
  <c r="D16182" i="52"/>
  <c r="D16183" i="52"/>
  <c r="D16184" i="52"/>
  <c r="D16185" i="52"/>
  <c r="D16186" i="52"/>
  <c r="D16187" i="52"/>
  <c r="D16188" i="52"/>
  <c r="D16189" i="52"/>
  <c r="D16190" i="52"/>
  <c r="D16191" i="52"/>
  <c r="D16192" i="52"/>
  <c r="D16193" i="52"/>
  <c r="D16194" i="52"/>
  <c r="D16195" i="52"/>
  <c r="D16196" i="52"/>
  <c r="D16197" i="52"/>
  <c r="D16198" i="52"/>
  <c r="D16199" i="52"/>
  <c r="D16200" i="52"/>
  <c r="D16201" i="52"/>
  <c r="D16202" i="52"/>
  <c r="D16203" i="52"/>
  <c r="D16204" i="52"/>
  <c r="D16205" i="52"/>
  <c r="D16206" i="52"/>
  <c r="D16207" i="52"/>
  <c r="D16208" i="52"/>
  <c r="D16209" i="52"/>
  <c r="D16210" i="52"/>
  <c r="D16211" i="52"/>
  <c r="D16212" i="52"/>
  <c r="D16213" i="52"/>
  <c r="D16214" i="52"/>
  <c r="D16215" i="52"/>
  <c r="D16216" i="52"/>
  <c r="D16217" i="52"/>
  <c r="D16218" i="52"/>
  <c r="D16219" i="52"/>
  <c r="D16220" i="52"/>
  <c r="D16221" i="52"/>
  <c r="D16222" i="52"/>
  <c r="D16223" i="52"/>
  <c r="D16224" i="52"/>
  <c r="D16225" i="52"/>
  <c r="D16226" i="52"/>
  <c r="D16227" i="52"/>
  <c r="D16228" i="52"/>
  <c r="D16229" i="52"/>
  <c r="D16230" i="52"/>
  <c r="D16231" i="52"/>
  <c r="D16232" i="52"/>
  <c r="D16233" i="52"/>
  <c r="D16234" i="52"/>
  <c r="D16235" i="52"/>
  <c r="D16236" i="52"/>
  <c r="D16237" i="52"/>
  <c r="D16238" i="52"/>
  <c r="D16239" i="52"/>
  <c r="D16240" i="52"/>
  <c r="D16241" i="52"/>
  <c r="D16242" i="52"/>
  <c r="D16243" i="52"/>
  <c r="D16244" i="52"/>
  <c r="D16245" i="52"/>
  <c r="D16246" i="52"/>
  <c r="D16247" i="52"/>
  <c r="D16248" i="52"/>
  <c r="D16249" i="52"/>
  <c r="D16250" i="52"/>
  <c r="D16251" i="52"/>
  <c r="D16252" i="52"/>
  <c r="D16253" i="52"/>
  <c r="D16254" i="52"/>
  <c r="D16255" i="52"/>
  <c r="D16256" i="52"/>
  <c r="D16257" i="52"/>
  <c r="D16258" i="52"/>
  <c r="D16259" i="52"/>
  <c r="D16260" i="52"/>
  <c r="D16261" i="52"/>
  <c r="D16262" i="52"/>
  <c r="D16263" i="52"/>
  <c r="D16264" i="52"/>
  <c r="D16265" i="52"/>
  <c r="D16266" i="52"/>
  <c r="D16267" i="52"/>
  <c r="D16268" i="52"/>
  <c r="D16269" i="52"/>
  <c r="D16270" i="52"/>
  <c r="D16271" i="52"/>
  <c r="D16272" i="52"/>
  <c r="D16273" i="52"/>
  <c r="D16274" i="52"/>
  <c r="D16275" i="52"/>
  <c r="D16276" i="52"/>
  <c r="D16277" i="52"/>
  <c r="D16278" i="52"/>
  <c r="D16279" i="52"/>
  <c r="D16280" i="52"/>
  <c r="D16281" i="52"/>
  <c r="D16282" i="52"/>
  <c r="D16283" i="52"/>
  <c r="D16284" i="52"/>
  <c r="D16285" i="52"/>
  <c r="D16286" i="52"/>
  <c r="D16287" i="52"/>
  <c r="D16288" i="52"/>
  <c r="D16289" i="52"/>
  <c r="D16290" i="52"/>
  <c r="D16291" i="52"/>
  <c r="D16292" i="52"/>
  <c r="D16293" i="52"/>
  <c r="D16294" i="52"/>
  <c r="D16295" i="52"/>
  <c r="D16296" i="52"/>
  <c r="D16297" i="52"/>
  <c r="D16298" i="52"/>
  <c r="D16299" i="52"/>
  <c r="D16300" i="52"/>
  <c r="D16301" i="52"/>
  <c r="D16302" i="52"/>
  <c r="D16303" i="52"/>
  <c r="D16304" i="52"/>
  <c r="D16305" i="52"/>
  <c r="D16306" i="52"/>
  <c r="D16307" i="52"/>
  <c r="D16308" i="52"/>
  <c r="D16309" i="52"/>
  <c r="D16310" i="52"/>
  <c r="D16311" i="52"/>
  <c r="D16312" i="52"/>
  <c r="D16313" i="52"/>
  <c r="D16314" i="52"/>
  <c r="D16315" i="52"/>
  <c r="D16316" i="52"/>
  <c r="D16317" i="52"/>
  <c r="D16318" i="52"/>
  <c r="D16319" i="52"/>
  <c r="D16320" i="52"/>
  <c r="D16321" i="52"/>
  <c r="D16322" i="52"/>
  <c r="D16323" i="52"/>
  <c r="D16324" i="52"/>
  <c r="D16325" i="52"/>
  <c r="D16326" i="52"/>
  <c r="D16327" i="52"/>
  <c r="D16328" i="52"/>
  <c r="D16329" i="52"/>
  <c r="D16330" i="52"/>
  <c r="D16331" i="52"/>
  <c r="D16332" i="52"/>
  <c r="D16333" i="52"/>
  <c r="D16334" i="52"/>
  <c r="D16335" i="52"/>
  <c r="D16336" i="52"/>
  <c r="D16337" i="52"/>
  <c r="D16338" i="52"/>
  <c r="D16339" i="52"/>
  <c r="D16340" i="52"/>
  <c r="D16341" i="52"/>
  <c r="D16342" i="52"/>
  <c r="D16343" i="52"/>
  <c r="D16344" i="52"/>
  <c r="D16345" i="52"/>
  <c r="D16346" i="52"/>
  <c r="D16347" i="52"/>
  <c r="D16348" i="52"/>
  <c r="D16349" i="52"/>
  <c r="D16350" i="52"/>
  <c r="D16351" i="52"/>
  <c r="D16352" i="52"/>
  <c r="D16353" i="52"/>
  <c r="D16354" i="52"/>
  <c r="D16355" i="52"/>
  <c r="D16356" i="52"/>
  <c r="D16357" i="52"/>
  <c r="D16358" i="52"/>
  <c r="D16359" i="52"/>
  <c r="D16360" i="52"/>
  <c r="D16361" i="52"/>
  <c r="D16362" i="52"/>
  <c r="D16363" i="52"/>
  <c r="D16364" i="52"/>
  <c r="D16365" i="52"/>
  <c r="D16366" i="52"/>
  <c r="D16367" i="52"/>
  <c r="D16368" i="52"/>
  <c r="D16369" i="52"/>
  <c r="D16370" i="52"/>
  <c r="D16371" i="52"/>
  <c r="D16372" i="52"/>
  <c r="D16373" i="52"/>
  <c r="D16374" i="52"/>
  <c r="D16375" i="52"/>
  <c r="D16376" i="52"/>
  <c r="D16377" i="52"/>
  <c r="D16378" i="52"/>
  <c r="D16379" i="52"/>
  <c r="D16380" i="52"/>
  <c r="D16381" i="52"/>
  <c r="D16382" i="52"/>
  <c r="D16383" i="52"/>
  <c r="D16384" i="52"/>
  <c r="D2" i="52"/>
  <c r="D16385" i="52" s="1"/>
  <c r="BI61" i="41"/>
  <c r="BI51" i="41"/>
  <c r="BI34" i="41"/>
  <c r="BI8" i="41"/>
  <c r="J3" i="51"/>
  <c r="J4" i="51"/>
  <c r="J5" i="51"/>
  <c r="J6" i="51"/>
  <c r="J7" i="51"/>
  <c r="J8" i="51"/>
  <c r="J9" i="51"/>
  <c r="J10" i="51"/>
  <c r="J11" i="51"/>
  <c r="J12" i="51"/>
  <c r="J13" i="51"/>
  <c r="J14" i="51"/>
  <c r="J17" i="51"/>
  <c r="J18" i="51"/>
  <c r="J20" i="51"/>
  <c r="J21" i="51"/>
  <c r="J22" i="51"/>
  <c r="J23" i="51"/>
  <c r="J24" i="51"/>
  <c r="J25" i="51"/>
  <c r="J26" i="51"/>
  <c r="J29" i="51"/>
  <c r="J30" i="51"/>
  <c r="J31" i="51"/>
  <c r="J32" i="51"/>
  <c r="J33" i="51"/>
  <c r="J34" i="51"/>
  <c r="J35" i="51"/>
  <c r="J36" i="51"/>
  <c r="J37" i="51"/>
  <c r="J38" i="51"/>
  <c r="J39" i="51"/>
  <c r="J40" i="51"/>
  <c r="J41" i="51"/>
  <c r="J42" i="51"/>
  <c r="J43" i="51"/>
  <c r="J47" i="51"/>
  <c r="J50" i="51"/>
  <c r="J51" i="51"/>
  <c r="J52" i="51"/>
  <c r="J53" i="51"/>
  <c r="J54" i="51"/>
  <c r="J55" i="51"/>
  <c r="J56" i="51"/>
  <c r="J57" i="51"/>
  <c r="J58" i="51"/>
  <c r="J59" i="51"/>
  <c r="J60" i="51"/>
  <c r="J61" i="51"/>
  <c r="J64" i="51"/>
  <c r="J65" i="51"/>
  <c r="J67" i="51"/>
  <c r="J68" i="51"/>
  <c r="J69" i="51"/>
  <c r="J70" i="51"/>
  <c r="J71" i="51"/>
  <c r="J72" i="51"/>
  <c r="J73" i="51"/>
  <c r="J74" i="51"/>
  <c r="J75" i="51"/>
  <c r="J76" i="51"/>
  <c r="J77" i="51"/>
  <c r="J79" i="51"/>
  <c r="J80" i="51"/>
  <c r="J81" i="51"/>
  <c r="J82" i="51"/>
  <c r="J83" i="51"/>
  <c r="J84" i="51"/>
  <c r="J85" i="51"/>
  <c r="J86" i="51"/>
  <c r="J87" i="51"/>
  <c r="J88" i="51"/>
  <c r="J89" i="51"/>
  <c r="J90" i="51"/>
  <c r="J91" i="51"/>
  <c r="J92" i="51"/>
  <c r="J93" i="51"/>
  <c r="J94" i="51"/>
  <c r="J95" i="51"/>
  <c r="J96" i="51"/>
  <c r="J97" i="51"/>
  <c r="J98" i="51"/>
  <c r="J99" i="51"/>
  <c r="J100" i="51"/>
  <c r="J101" i="51"/>
  <c r="J102" i="51"/>
  <c r="J103" i="51"/>
  <c r="J104" i="51"/>
  <c r="J105" i="51"/>
  <c r="J106" i="51"/>
  <c r="J107" i="51"/>
  <c r="J108" i="51"/>
  <c r="J109" i="51"/>
  <c r="J110" i="51"/>
  <c r="J111" i="51"/>
  <c r="J112" i="51"/>
  <c r="J113" i="51"/>
  <c r="J114" i="51"/>
  <c r="J115" i="51"/>
  <c r="J116" i="51"/>
  <c r="J117" i="51"/>
  <c r="J118" i="51"/>
  <c r="J119" i="51"/>
  <c r="J120" i="51"/>
  <c r="J121" i="51"/>
  <c r="J122" i="51"/>
  <c r="J123" i="51"/>
  <c r="J124" i="51"/>
  <c r="J125" i="51"/>
  <c r="J126" i="51"/>
  <c r="J127" i="51"/>
  <c r="J128" i="51"/>
  <c r="J129" i="51"/>
  <c r="J130" i="51"/>
  <c r="J131" i="51"/>
  <c r="J132" i="51"/>
  <c r="J133" i="51"/>
  <c r="J134" i="51"/>
  <c r="J135" i="51"/>
  <c r="J136" i="51"/>
  <c r="J137" i="51"/>
  <c r="J138" i="51"/>
  <c r="J139" i="51"/>
  <c r="J140" i="51"/>
  <c r="J141" i="51"/>
  <c r="J142" i="51"/>
  <c r="J143" i="51"/>
  <c r="J144" i="51"/>
  <c r="J145" i="51"/>
  <c r="J146" i="51"/>
  <c r="J147" i="51"/>
  <c r="J148" i="51"/>
  <c r="J149" i="51"/>
  <c r="J150" i="51"/>
  <c r="J151" i="51"/>
  <c r="J152" i="51"/>
  <c r="J153" i="51"/>
  <c r="J154" i="51"/>
  <c r="J155" i="51"/>
  <c r="J156" i="51"/>
  <c r="J157" i="51"/>
  <c r="J158" i="51"/>
  <c r="J159" i="51"/>
  <c r="J160" i="51"/>
  <c r="J161" i="51"/>
  <c r="J162" i="51"/>
  <c r="J163" i="51"/>
  <c r="J164" i="51"/>
  <c r="J165" i="51"/>
  <c r="J166" i="51"/>
  <c r="J167" i="51"/>
  <c r="J168" i="51"/>
  <c r="J169" i="51"/>
  <c r="J170" i="51"/>
  <c r="J171" i="51"/>
  <c r="J172" i="51"/>
  <c r="J173" i="51"/>
  <c r="J174" i="51"/>
  <c r="J175" i="51"/>
  <c r="J176" i="51"/>
  <c r="J177" i="51"/>
  <c r="J178" i="51"/>
  <c r="J179" i="51"/>
  <c r="J180" i="51"/>
  <c r="J181" i="51"/>
  <c r="J182" i="51"/>
  <c r="J183" i="51"/>
  <c r="J184" i="51"/>
  <c r="J185" i="51"/>
  <c r="J186" i="51"/>
  <c r="J187" i="51"/>
  <c r="J188" i="51"/>
  <c r="J189" i="51"/>
  <c r="J190" i="51"/>
  <c r="J191" i="51"/>
  <c r="J192" i="51"/>
  <c r="J193" i="51"/>
  <c r="J194" i="51"/>
  <c r="J197" i="51"/>
  <c r="J198" i="51"/>
  <c r="J199" i="51"/>
  <c r="J200" i="51"/>
  <c r="J201" i="51"/>
  <c r="J202" i="51"/>
  <c r="J203" i="51"/>
  <c r="J204" i="51"/>
  <c r="J205" i="51"/>
  <c r="J206" i="51"/>
  <c r="J207" i="51"/>
  <c r="J208" i="51"/>
  <c r="J209" i="51"/>
  <c r="J210" i="51"/>
  <c r="J211" i="51"/>
  <c r="J215" i="51"/>
  <c r="J216" i="51"/>
  <c r="J217" i="51"/>
  <c r="J218" i="51"/>
  <c r="J219" i="51"/>
  <c r="J220" i="51"/>
  <c r="J221" i="51"/>
  <c r="J222" i="51"/>
  <c r="J223" i="51"/>
  <c r="J224" i="51"/>
  <c r="J225" i="51"/>
  <c r="J226" i="51"/>
  <c r="J227" i="51"/>
  <c r="J228" i="51"/>
  <c r="J229" i="51"/>
  <c r="J230" i="51"/>
  <c r="J231" i="51"/>
  <c r="J232" i="51"/>
  <c r="J233" i="51"/>
  <c r="J234" i="51"/>
  <c r="J235" i="51"/>
  <c r="J236" i="51"/>
  <c r="J237" i="51"/>
  <c r="J238" i="51"/>
  <c r="J239" i="51"/>
  <c r="J240" i="51"/>
  <c r="J241" i="51"/>
  <c r="J242" i="51"/>
  <c r="J244" i="51"/>
  <c r="J245" i="51"/>
  <c r="J246" i="51"/>
  <c r="J247" i="51"/>
  <c r="J248" i="51"/>
  <c r="J249" i="51"/>
  <c r="J250" i="51"/>
  <c r="J251" i="51"/>
  <c r="J252" i="51"/>
  <c r="J253" i="51"/>
  <c r="J254" i="51"/>
  <c r="J255" i="51"/>
  <c r="J256" i="51"/>
  <c r="J257" i="51"/>
  <c r="J258" i="51"/>
  <c r="J259" i="51"/>
  <c r="J260" i="51"/>
  <c r="J261" i="51"/>
  <c r="J262" i="51"/>
  <c r="J263" i="51"/>
  <c r="J264" i="51"/>
  <c r="J265" i="51"/>
  <c r="J266" i="51"/>
  <c r="J267" i="51"/>
  <c r="J268" i="51"/>
  <c r="J269" i="51"/>
  <c r="J270" i="51"/>
  <c r="J271" i="51"/>
  <c r="J272" i="51"/>
  <c r="J273" i="51"/>
  <c r="J274" i="51"/>
  <c r="J275" i="51"/>
  <c r="J276" i="51"/>
  <c r="J277" i="51"/>
  <c r="J278" i="51"/>
  <c r="J279" i="51"/>
  <c r="J280" i="51"/>
  <c r="J281" i="51"/>
  <c r="J282" i="51"/>
  <c r="J283" i="51"/>
  <c r="J284" i="51"/>
  <c r="J285" i="51"/>
  <c r="J286" i="51"/>
  <c r="J287" i="51"/>
  <c r="J288" i="51"/>
  <c r="J289" i="51"/>
  <c r="J290" i="51"/>
  <c r="J291" i="51"/>
  <c r="J292" i="51"/>
  <c r="J293" i="51"/>
  <c r="J294" i="51"/>
  <c r="J295" i="51"/>
  <c r="J299" i="51"/>
  <c r="J300" i="51"/>
  <c r="J301" i="51"/>
  <c r="J302" i="51"/>
  <c r="J303" i="51"/>
  <c r="J304" i="51"/>
  <c r="J305" i="51"/>
  <c r="J306" i="51"/>
  <c r="J307" i="51"/>
  <c r="J314" i="51"/>
  <c r="J315" i="51"/>
  <c r="J316" i="51"/>
  <c r="J317" i="51"/>
  <c r="J318" i="51"/>
  <c r="J319" i="51"/>
  <c r="J320" i="51"/>
  <c r="J322" i="51"/>
  <c r="J323" i="51"/>
  <c r="J324" i="51"/>
  <c r="J325" i="51"/>
  <c r="J326" i="51"/>
  <c r="J327" i="51"/>
  <c r="J328" i="51"/>
  <c r="J329" i="51"/>
  <c r="J330" i="51"/>
  <c r="J331" i="51"/>
  <c r="J332" i="51"/>
  <c r="J333" i="51"/>
  <c r="J334" i="51"/>
  <c r="J335" i="51"/>
  <c r="J336" i="51"/>
  <c r="J337" i="51"/>
  <c r="J338" i="51"/>
  <c r="J341" i="51"/>
  <c r="J342" i="51"/>
  <c r="J343" i="51"/>
  <c r="J344" i="51"/>
  <c r="J345" i="51"/>
  <c r="J346" i="51"/>
  <c r="J347" i="51"/>
  <c r="J348" i="51"/>
  <c r="J349" i="51"/>
  <c r="J350" i="51"/>
  <c r="J351" i="51"/>
  <c r="J352" i="51"/>
  <c r="J353" i="51"/>
  <c r="J354" i="51"/>
  <c r="J355" i="51"/>
  <c r="J356" i="51"/>
  <c r="J357" i="51"/>
  <c r="J358" i="51"/>
  <c r="J359" i="51"/>
  <c r="J360" i="51"/>
  <c r="J361" i="51"/>
  <c r="J362" i="51"/>
  <c r="J363" i="51"/>
  <c r="J364" i="51"/>
  <c r="J365" i="51"/>
  <c r="J366" i="51"/>
  <c r="J367" i="51"/>
  <c r="J368" i="51"/>
  <c r="J369" i="51"/>
  <c r="J370" i="51"/>
  <c r="J371" i="51"/>
  <c r="J372" i="51"/>
  <c r="J373" i="51"/>
  <c r="J374" i="51"/>
  <c r="J375" i="51"/>
  <c r="J376" i="51"/>
  <c r="J377" i="51"/>
  <c r="J378" i="51"/>
  <c r="J379" i="51"/>
  <c r="J380" i="51"/>
  <c r="J381" i="51"/>
  <c r="J382" i="51"/>
  <c r="J383" i="51"/>
  <c r="J384" i="51"/>
  <c r="J385" i="51"/>
  <c r="J386" i="51"/>
  <c r="J389" i="51"/>
  <c r="J390" i="51"/>
  <c r="J391" i="51"/>
  <c r="J392" i="51"/>
  <c r="J393" i="51"/>
  <c r="J394" i="51"/>
  <c r="J395" i="51"/>
  <c r="J396" i="51"/>
  <c r="J397" i="51"/>
  <c r="J398" i="51"/>
  <c r="J399" i="51"/>
  <c r="J400" i="51"/>
  <c r="J401" i="51"/>
  <c r="J402" i="51"/>
  <c r="J403" i="51"/>
  <c r="J404" i="51"/>
  <c r="J405" i="51"/>
  <c r="J406" i="51"/>
  <c r="J407" i="51"/>
  <c r="J408" i="51"/>
  <c r="J409" i="51"/>
  <c r="J410" i="51"/>
  <c r="J411" i="51"/>
  <c r="J412" i="51"/>
  <c r="J413" i="51"/>
  <c r="J414" i="51"/>
  <c r="J415" i="51"/>
  <c r="J416" i="51"/>
  <c r="J417" i="51"/>
  <c r="J418" i="51"/>
  <c r="J419" i="51"/>
  <c r="J420" i="51"/>
  <c r="J421" i="51"/>
  <c r="J422" i="51"/>
  <c r="J423" i="51"/>
  <c r="J424" i="51"/>
  <c r="J425" i="51"/>
  <c r="J426" i="51"/>
  <c r="J427" i="51"/>
  <c r="J428" i="51"/>
  <c r="J431" i="51"/>
  <c r="J432" i="51"/>
  <c r="J433" i="51"/>
  <c r="J434" i="51"/>
  <c r="J435" i="51"/>
  <c r="J436" i="51"/>
  <c r="J437" i="51"/>
  <c r="J438" i="51"/>
  <c r="J439" i="51"/>
  <c r="J440" i="51"/>
  <c r="J441" i="51"/>
  <c r="J442" i="51"/>
  <c r="J443" i="51"/>
  <c r="J444" i="51"/>
  <c r="J445" i="51"/>
  <c r="J446" i="51"/>
  <c r="J447" i="51"/>
  <c r="J448" i="51"/>
  <c r="J449" i="51"/>
  <c r="J450" i="51"/>
  <c r="J451" i="51"/>
  <c r="J2" i="51"/>
  <c r="BH30" i="41"/>
  <c r="BG30" i="41"/>
  <c r="BH9" i="41"/>
  <c r="BH12" i="41"/>
  <c r="BF62" i="41"/>
  <c r="BF52" i="41"/>
  <c r="BF35" i="41"/>
  <c r="BD30" i="41"/>
  <c r="BC62" i="41"/>
  <c r="BC52" i="41"/>
  <c r="BC35" i="41"/>
  <c r="AJ30" i="41"/>
  <c r="AL62" i="41"/>
  <c r="AL52" i="41"/>
  <c r="AL35" i="41"/>
  <c r="Y32" i="10" l="1"/>
  <c r="X32" i="10"/>
  <c r="W32" i="10"/>
  <c r="V32" i="10"/>
  <c r="U32" i="10"/>
  <c r="T32" i="10"/>
  <c r="S32" i="10"/>
  <c r="R32" i="10"/>
  <c r="Q32" i="10"/>
  <c r="P32" i="10"/>
  <c r="O32" i="10"/>
  <c r="N32" i="10"/>
  <c r="M32" i="10"/>
  <c r="L32" i="10"/>
  <c r="K32" i="10"/>
  <c r="J32" i="10"/>
  <c r="I32" i="10"/>
  <c r="H32" i="10"/>
  <c r="G32" i="10"/>
  <c r="F32" i="10"/>
  <c r="E32" i="10"/>
  <c r="D32" i="10"/>
  <c r="C32" i="10"/>
  <c r="B32" i="10"/>
  <c r="Z24" i="10"/>
  <c r="Z11" i="10"/>
  <c r="Z31" i="10"/>
  <c r="Z14" i="10"/>
  <c r="Z13" i="10"/>
  <c r="Z26" i="10"/>
  <c r="Z25" i="10"/>
  <c r="Z18" i="10"/>
  <c r="Z20" i="10"/>
  <c r="Z29" i="10"/>
  <c r="Z28" i="10"/>
  <c r="B28" i="10"/>
  <c r="Z23" i="10"/>
  <c r="Z2" i="10"/>
  <c r="Z17" i="10"/>
  <c r="Z3" i="10"/>
  <c r="Z15" i="10"/>
  <c r="Z30" i="10"/>
  <c r="Z12" i="10"/>
  <c r="Z19" i="10"/>
  <c r="Z21" i="10"/>
  <c r="Z8" i="10"/>
  <c r="Z9" i="10"/>
  <c r="Z22" i="10"/>
  <c r="Z7" i="10"/>
  <c r="H7" i="10"/>
  <c r="Z27" i="10"/>
  <c r="Z6" i="10"/>
  <c r="Z5" i="10"/>
  <c r="Z10" i="10"/>
  <c r="Z4" i="10"/>
  <c r="AB76" i="41"/>
  <c r="BQ73" i="41"/>
  <c r="BQ74" i="41" s="1"/>
  <c r="M73" i="41"/>
  <c r="M74" i="41" s="1"/>
  <c r="H74" i="41"/>
  <c r="J72" i="41"/>
  <c r="J70" i="41"/>
  <c r="AD63" i="41"/>
  <c r="AD61" i="41" s="1"/>
  <c r="E63" i="41"/>
  <c r="E61" i="41" s="1"/>
  <c r="BB62" i="41"/>
  <c r="AZ62" i="41"/>
  <c r="AT62" i="41"/>
  <c r="AR62" i="41"/>
  <c r="Y62" i="41"/>
  <c r="W62" i="41"/>
  <c r="V62" i="41"/>
  <c r="R62" i="41"/>
  <c r="P62" i="41"/>
  <c r="I62" i="41"/>
  <c r="H62" i="41"/>
  <c r="G62" i="41"/>
  <c r="F62" i="41"/>
  <c r="E62" i="41"/>
  <c r="C62" i="41"/>
  <c r="B62" i="41"/>
  <c r="BQ61" i="41"/>
  <c r="BP61" i="41"/>
  <c r="BO61" i="41"/>
  <c r="BN61" i="41"/>
  <c r="BM61" i="41"/>
  <c r="BL61" i="41"/>
  <c r="BK61" i="41"/>
  <c r="BJ61" i="41"/>
  <c r="BH61" i="41"/>
  <c r="BG61" i="41"/>
  <c r="BF61" i="41"/>
  <c r="BE61" i="41"/>
  <c r="BD61" i="41"/>
  <c r="BC61" i="41"/>
  <c r="BB61" i="41"/>
  <c r="BA61" i="41"/>
  <c r="AZ61" i="41"/>
  <c r="AX61" i="41"/>
  <c r="AW61" i="41"/>
  <c r="AV61" i="41"/>
  <c r="AU61" i="41"/>
  <c r="AT61" i="41"/>
  <c r="AS61" i="41"/>
  <c r="AR61" i="41"/>
  <c r="AQ61" i="41"/>
  <c r="AP61" i="41"/>
  <c r="AO61" i="41"/>
  <c r="AN61" i="41"/>
  <c r="AM61" i="41"/>
  <c r="AL61" i="41"/>
  <c r="AK61" i="41"/>
  <c r="AJ61" i="41"/>
  <c r="AI61" i="41"/>
  <c r="AH61" i="41"/>
  <c r="AG61" i="41"/>
  <c r="AF61" i="41"/>
  <c r="AE61" i="41"/>
  <c r="AC61" i="41"/>
  <c r="AB61" i="41"/>
  <c r="Z61" i="41"/>
  <c r="Y61" i="41"/>
  <c r="X61" i="41"/>
  <c r="W61" i="41"/>
  <c r="V61" i="41"/>
  <c r="U61" i="41"/>
  <c r="S61" i="41"/>
  <c r="R61" i="41"/>
  <c r="Q61" i="41"/>
  <c r="P61" i="41"/>
  <c r="O61" i="41"/>
  <c r="N61" i="41"/>
  <c r="L61" i="41"/>
  <c r="L62" i="41" s="1"/>
  <c r="K61" i="41"/>
  <c r="I61" i="41"/>
  <c r="H61" i="41"/>
  <c r="G61" i="41"/>
  <c r="F61" i="41"/>
  <c r="D61" i="41"/>
  <c r="C61" i="41"/>
  <c r="B61" i="41"/>
  <c r="AX60" i="41"/>
  <c r="AX52" i="41" s="1"/>
  <c r="D60" i="41"/>
  <c r="D51" i="41" s="1"/>
  <c r="D73" i="41" s="1"/>
  <c r="D72" i="41" s="1"/>
  <c r="J56" i="41"/>
  <c r="J51" i="41" s="1"/>
  <c r="E56" i="41"/>
  <c r="AR53" i="41"/>
  <c r="AR51" i="41" s="1"/>
  <c r="BA52" i="41"/>
  <c r="AZ52" i="41"/>
  <c r="AS52" i="41"/>
  <c r="AI52" i="41"/>
  <c r="AD52" i="41"/>
  <c r="AB52" i="41"/>
  <c r="R52" i="41"/>
  <c r="N52" i="41"/>
  <c r="I52" i="41"/>
  <c r="H52" i="41"/>
  <c r="G52" i="41"/>
  <c r="F52" i="41"/>
  <c r="C52" i="41"/>
  <c r="B52" i="41"/>
  <c r="BQ51" i="41"/>
  <c r="BP51" i="41"/>
  <c r="BO51" i="41"/>
  <c r="BN51" i="41"/>
  <c r="BM51" i="41"/>
  <c r="BL51" i="41"/>
  <c r="BK51" i="41"/>
  <c r="BH51" i="41"/>
  <c r="BG51" i="41"/>
  <c r="BF51" i="41"/>
  <c r="BE51" i="41"/>
  <c r="BD51" i="41"/>
  <c r="BC51" i="41"/>
  <c r="BB51" i="41"/>
  <c r="BA51" i="41"/>
  <c r="AZ51" i="41"/>
  <c r="AY51" i="41"/>
  <c r="AX51" i="41"/>
  <c r="AW51" i="41"/>
  <c r="AV51" i="41"/>
  <c r="AU51" i="41"/>
  <c r="AT51" i="41"/>
  <c r="AS51" i="41"/>
  <c r="AQ51" i="41"/>
  <c r="AP51" i="41"/>
  <c r="AO51" i="41"/>
  <c r="AN51" i="41"/>
  <c r="AM51" i="41"/>
  <c r="AL51" i="41"/>
  <c r="AK51" i="41"/>
  <c r="AJ51" i="41"/>
  <c r="AI51" i="41"/>
  <c r="AH51" i="41"/>
  <c r="AG51" i="41"/>
  <c r="AF51" i="41"/>
  <c r="AE51" i="41"/>
  <c r="AD51" i="41"/>
  <c r="AC51" i="41"/>
  <c r="AB51" i="41"/>
  <c r="Z51" i="41"/>
  <c r="Y51" i="41"/>
  <c r="X51" i="41"/>
  <c r="W51" i="41"/>
  <c r="V51" i="41"/>
  <c r="U51" i="41"/>
  <c r="T51" i="41"/>
  <c r="S51" i="41"/>
  <c r="R51" i="41"/>
  <c r="Q51" i="41"/>
  <c r="P51" i="41"/>
  <c r="O51" i="41"/>
  <c r="N51" i="41"/>
  <c r="L51" i="41"/>
  <c r="K51" i="41"/>
  <c r="K73" i="41" s="1"/>
  <c r="I51" i="41"/>
  <c r="I73" i="41" s="1"/>
  <c r="I74" i="41" s="1"/>
  <c r="H51" i="41"/>
  <c r="G51" i="41"/>
  <c r="F51" i="41"/>
  <c r="C51" i="41"/>
  <c r="B51" i="41"/>
  <c r="AZ50" i="41"/>
  <c r="C50" i="41"/>
  <c r="J43" i="41"/>
  <c r="J34" i="41" s="1"/>
  <c r="J37" i="41"/>
  <c r="AX35" i="41"/>
  <c r="AS35" i="41"/>
  <c r="AQ35" i="41"/>
  <c r="AM35" i="41"/>
  <c r="AH35" i="41"/>
  <c r="Z35" i="41"/>
  <c r="W35" i="41"/>
  <c r="V35" i="41"/>
  <c r="R35" i="41"/>
  <c r="H35" i="41"/>
  <c r="G35" i="41"/>
  <c r="F35" i="41"/>
  <c r="E35" i="41"/>
  <c r="E36" i="41" s="1"/>
  <c r="B35" i="41"/>
  <c r="BQ34" i="41"/>
  <c r="BP34" i="41"/>
  <c r="BO34" i="41"/>
  <c r="BN34" i="41"/>
  <c r="BM34" i="41"/>
  <c r="BL34" i="41"/>
  <c r="BK34" i="41"/>
  <c r="BJ34" i="41"/>
  <c r="BH34" i="41"/>
  <c r="BG34" i="41"/>
  <c r="BF34" i="41"/>
  <c r="BE34" i="41"/>
  <c r="BD34" i="41"/>
  <c r="BC34" i="41"/>
  <c r="BB34" i="41"/>
  <c r="BB35" i="41" s="1"/>
  <c r="BA34" i="41"/>
  <c r="AY34" i="41"/>
  <c r="AX34" i="41"/>
  <c r="AX75" i="41" s="1"/>
  <c r="AW34" i="41"/>
  <c r="AV34" i="41"/>
  <c r="AU34" i="41"/>
  <c r="AT34" i="41"/>
  <c r="AS34" i="41"/>
  <c r="AR34" i="41"/>
  <c r="AQ34" i="41"/>
  <c r="AP34" i="41"/>
  <c r="AO34" i="41"/>
  <c r="AN34" i="41"/>
  <c r="AM34" i="41"/>
  <c r="AL34" i="41"/>
  <c r="AK34" i="41"/>
  <c r="AJ34" i="41"/>
  <c r="AI34" i="41"/>
  <c r="AH34" i="41"/>
  <c r="AG34" i="41"/>
  <c r="AF34" i="41"/>
  <c r="AE34" i="41"/>
  <c r="AD34" i="41"/>
  <c r="AC34" i="41"/>
  <c r="AB34" i="41"/>
  <c r="AB35" i="41" s="1"/>
  <c r="Z34" i="41"/>
  <c r="Y34" i="41"/>
  <c r="Y35" i="41" s="1"/>
  <c r="X34" i="41"/>
  <c r="W34" i="41"/>
  <c r="V34" i="41"/>
  <c r="U34" i="41"/>
  <c r="T34" i="41"/>
  <c r="S34" i="41"/>
  <c r="R34" i="41"/>
  <c r="Q34" i="41"/>
  <c r="P34" i="41"/>
  <c r="O34" i="41"/>
  <c r="N34" i="41"/>
  <c r="L34" i="41"/>
  <c r="K34" i="41"/>
  <c r="I34" i="41"/>
  <c r="H34" i="41"/>
  <c r="G34" i="41"/>
  <c r="F34" i="41"/>
  <c r="E34" i="41"/>
  <c r="D34" i="41"/>
  <c r="B34" i="41"/>
  <c r="AD33" i="41"/>
  <c r="AN32" i="41"/>
  <c r="AZ31" i="41"/>
  <c r="AY31" i="41"/>
  <c r="AV31" i="41"/>
  <c r="AU31" i="41"/>
  <c r="AT31" i="41"/>
  <c r="AR31" i="41"/>
  <c r="AO31" i="41"/>
  <c r="AM31" i="41"/>
  <c r="AH31" i="41"/>
  <c r="AG31" i="41"/>
  <c r="AE31" i="41"/>
  <c r="AB31" i="41"/>
  <c r="Z31" i="41"/>
  <c r="Y31" i="41"/>
  <c r="X31" i="41"/>
  <c r="W31" i="41"/>
  <c r="V31" i="41"/>
  <c r="S31" i="41"/>
  <c r="R31" i="41"/>
  <c r="Q31" i="41"/>
  <c r="O31" i="41"/>
  <c r="I31" i="41"/>
  <c r="E31" i="41"/>
  <c r="D31" i="41"/>
  <c r="C31" i="41"/>
  <c r="BQ30" i="41"/>
  <c r="BP30" i="41"/>
  <c r="BO30" i="41"/>
  <c r="BN30" i="41"/>
  <c r="BM30" i="41"/>
  <c r="BL30" i="41"/>
  <c r="BK30" i="41"/>
  <c r="BJ30" i="41"/>
  <c r="BI30" i="41"/>
  <c r="BF30" i="41"/>
  <c r="BE30" i="41"/>
  <c r="BC30" i="41"/>
  <c r="BB30" i="41"/>
  <c r="BA30" i="41"/>
  <c r="AZ30" i="41"/>
  <c r="AY30" i="41"/>
  <c r="AW30" i="41"/>
  <c r="AV30" i="41"/>
  <c r="AU30" i="41"/>
  <c r="AT30" i="41"/>
  <c r="AS30" i="41"/>
  <c r="AR30" i="41"/>
  <c r="AQ30" i="41"/>
  <c r="AP30" i="41"/>
  <c r="AO30" i="41"/>
  <c r="AN30" i="41"/>
  <c r="AM30" i="41"/>
  <c r="AL30" i="41"/>
  <c r="AK30" i="41"/>
  <c r="AI30" i="41"/>
  <c r="AH30" i="41"/>
  <c r="AG30" i="41"/>
  <c r="AF30" i="41"/>
  <c r="AE30" i="41"/>
  <c r="AD30" i="41"/>
  <c r="AC30" i="41"/>
  <c r="AB30" i="41"/>
  <c r="Z30" i="41"/>
  <c r="Y30" i="41"/>
  <c r="X30" i="41"/>
  <c r="W30" i="41"/>
  <c r="V30" i="41"/>
  <c r="U30" i="41"/>
  <c r="T30" i="41"/>
  <c r="S30" i="41"/>
  <c r="R30" i="41"/>
  <c r="Q30" i="41"/>
  <c r="P30" i="41"/>
  <c r="O30" i="41"/>
  <c r="N30" i="41"/>
  <c r="L30" i="41"/>
  <c r="L31" i="41" s="1"/>
  <c r="K30" i="41"/>
  <c r="J30" i="41"/>
  <c r="I30" i="41"/>
  <c r="H30" i="41"/>
  <c r="G30" i="41"/>
  <c r="F30" i="41"/>
  <c r="E30" i="41"/>
  <c r="D30" i="41"/>
  <c r="C30" i="41"/>
  <c r="B30" i="41"/>
  <c r="E29" i="41"/>
  <c r="E23" i="41"/>
  <c r="E22" i="41"/>
  <c r="E21" i="41"/>
  <c r="E16" i="41"/>
  <c r="E15" i="41"/>
  <c r="E12" i="41" s="1"/>
  <c r="AS12" i="41"/>
  <c r="X12" i="41"/>
  <c r="I9" i="41"/>
  <c r="H12" i="41"/>
  <c r="H9" i="41" s="1"/>
  <c r="F12" i="41"/>
  <c r="C12" i="41"/>
  <c r="BQ11" i="41"/>
  <c r="BP11" i="41"/>
  <c r="BO11" i="41"/>
  <c r="BN11" i="41"/>
  <c r="BM11" i="41"/>
  <c r="BL11" i="41"/>
  <c r="BL8" i="41" s="1"/>
  <c r="BK11" i="41"/>
  <c r="BK8" i="41" s="1"/>
  <c r="BJ11" i="41"/>
  <c r="BJ8" i="41" s="1"/>
  <c r="BI11" i="41"/>
  <c r="BH11" i="41"/>
  <c r="BH8" i="41" s="1"/>
  <c r="BG11" i="41"/>
  <c r="BF11" i="41"/>
  <c r="BE11" i="41"/>
  <c r="BD11" i="41"/>
  <c r="BC11" i="41"/>
  <c r="BB11" i="41"/>
  <c r="BA11" i="41"/>
  <c r="AZ11" i="41"/>
  <c r="AZ8" i="41" s="1"/>
  <c r="AY11" i="41"/>
  <c r="AW11" i="41"/>
  <c r="AW8" i="41" s="1"/>
  <c r="AV11" i="41"/>
  <c r="AU11" i="41"/>
  <c r="AS11" i="41"/>
  <c r="AR11" i="41"/>
  <c r="AQ11" i="41"/>
  <c r="AP11" i="41"/>
  <c r="AO11" i="41"/>
  <c r="AN11" i="41"/>
  <c r="AN8" i="41" s="1"/>
  <c r="AN9" i="41" s="1"/>
  <c r="AM11" i="41"/>
  <c r="AM8" i="41" s="1"/>
  <c r="AM9" i="41" s="1"/>
  <c r="AL11" i="41"/>
  <c r="AL8" i="41" s="1"/>
  <c r="AK11" i="41"/>
  <c r="AK8" i="41" s="1"/>
  <c r="AJ11" i="41"/>
  <c r="AJ8" i="41" s="1"/>
  <c r="AH11" i="41"/>
  <c r="AF11" i="41"/>
  <c r="AE11" i="41"/>
  <c r="AD11" i="41"/>
  <c r="AC11" i="41"/>
  <c r="AB11" i="41"/>
  <c r="AB8" i="41" s="1"/>
  <c r="Z11" i="41"/>
  <c r="Z8" i="41" s="1"/>
  <c r="Y11" i="41"/>
  <c r="Y8" i="41" s="1"/>
  <c r="X11" i="41"/>
  <c r="X8" i="41" s="1"/>
  <c r="W11" i="41"/>
  <c r="W8" i="41" s="1"/>
  <c r="V11" i="41"/>
  <c r="U75" i="41"/>
  <c r="S11" i="41"/>
  <c r="R11" i="41"/>
  <c r="Q11" i="41"/>
  <c r="Q9" i="41" s="1"/>
  <c r="P11" i="41"/>
  <c r="O11" i="41"/>
  <c r="O8" i="41" s="1"/>
  <c r="N11" i="41"/>
  <c r="N8" i="41" s="1"/>
  <c r="L11" i="41"/>
  <c r="L8" i="41" s="1"/>
  <c r="K11" i="41"/>
  <c r="I8" i="41"/>
  <c r="I75" i="41" s="1"/>
  <c r="H11" i="41"/>
  <c r="G11" i="41"/>
  <c r="F11" i="41"/>
  <c r="E11" i="41"/>
  <c r="D11" i="41"/>
  <c r="C11" i="41"/>
  <c r="B11" i="41"/>
  <c r="B8" i="41" s="1"/>
  <c r="B73" i="41" s="1"/>
  <c r="B74" i="41" s="1"/>
  <c r="BG9" i="41"/>
  <c r="BA9" i="41"/>
  <c r="AT9" i="41"/>
  <c r="AR9" i="41"/>
  <c r="AQ9" i="41"/>
  <c r="AF9" i="41"/>
  <c r="AE9" i="41"/>
  <c r="Z9" i="41"/>
  <c r="Y9" i="41"/>
  <c r="R9" i="41"/>
  <c r="E9" i="41"/>
  <c r="B9" i="41"/>
  <c r="BQ8" i="41"/>
  <c r="BP8" i="41"/>
  <c r="BO8" i="41"/>
  <c r="BN8" i="41"/>
  <c r="BM8" i="41"/>
  <c r="BG8" i="41"/>
  <c r="BF8" i="41"/>
  <c r="BE8" i="41"/>
  <c r="BD8" i="41"/>
  <c r="BC8" i="41"/>
  <c r="BB8" i="41"/>
  <c r="BA8" i="41"/>
  <c r="AU8" i="41"/>
  <c r="AS8" i="41"/>
  <c r="AR8" i="41"/>
  <c r="AQ8" i="41"/>
  <c r="AP8" i="41"/>
  <c r="AO8" i="41"/>
  <c r="AI75" i="41"/>
  <c r="AH8" i="41"/>
  <c r="AF8" i="41"/>
  <c r="AE8" i="41"/>
  <c r="AD8" i="41"/>
  <c r="AC8" i="41"/>
  <c r="V8" i="41"/>
  <c r="S8" i="41"/>
  <c r="T15" i="41" s="1"/>
  <c r="T8" i="41" s="1"/>
  <c r="R8" i="41"/>
  <c r="Q8" i="41"/>
  <c r="P8" i="41"/>
  <c r="K8" i="41"/>
  <c r="H8" i="41"/>
  <c r="G8" i="41"/>
  <c r="F8" i="41"/>
  <c r="F9" i="41" s="1"/>
  <c r="E8" i="41"/>
  <c r="D8" i="41"/>
  <c r="C8" i="41"/>
  <c r="Z7" i="41"/>
  <c r="Z4" i="41"/>
  <c r="J430" i="51"/>
  <c r="F429" i="51"/>
  <c r="J429" i="51" s="1"/>
  <c r="I388" i="51"/>
  <c r="J388" i="51" s="1"/>
  <c r="I387" i="51"/>
  <c r="J387" i="51" s="1"/>
  <c r="I340" i="51"/>
  <c r="J340" i="51" s="1"/>
  <c r="I339" i="51"/>
  <c r="J339" i="51" s="1"/>
  <c r="I298" i="51"/>
  <c r="H298" i="51"/>
  <c r="G298" i="51"/>
  <c r="F298" i="51"/>
  <c r="I297" i="51"/>
  <c r="H297" i="51"/>
  <c r="G297" i="51"/>
  <c r="F297" i="51"/>
  <c r="J297" i="51" s="1"/>
  <c r="G296" i="51"/>
  <c r="J296" i="51" s="1"/>
  <c r="I214" i="51"/>
  <c r="H214" i="51"/>
  <c r="G214" i="51"/>
  <c r="I213" i="51"/>
  <c r="H213" i="51"/>
  <c r="G213" i="51"/>
  <c r="J213" i="51" s="1"/>
  <c r="I212" i="51"/>
  <c r="H212" i="51"/>
  <c r="G212" i="51"/>
  <c r="J212" i="51" s="1"/>
  <c r="I196" i="51"/>
  <c r="J196" i="51" s="1"/>
  <c r="I195" i="51"/>
  <c r="J195" i="51" s="1"/>
  <c r="F66" i="51"/>
  <c r="J66" i="51" s="1"/>
  <c r="H63" i="51"/>
  <c r="I62" i="51"/>
  <c r="J62" i="51" s="1"/>
  <c r="F49" i="51"/>
  <c r="J49" i="51" s="1"/>
  <c r="F48" i="51"/>
  <c r="J48" i="51" s="1"/>
  <c r="F46" i="51"/>
  <c r="J46" i="51" s="1"/>
  <c r="F45" i="51"/>
  <c r="J45" i="51" s="1"/>
  <c r="F44" i="51"/>
  <c r="J44" i="51" s="1"/>
  <c r="H28" i="51"/>
  <c r="F28" i="51"/>
  <c r="J28" i="51" s="1"/>
  <c r="H27" i="51"/>
  <c r="F27" i="51"/>
  <c r="J27" i="51" s="1"/>
  <c r="F19" i="51"/>
  <c r="J19" i="51" s="1"/>
  <c r="H16" i="51"/>
  <c r="J16" i="51" s="1"/>
  <c r="H15" i="51"/>
  <c r="J15" i="51" s="1"/>
  <c r="F63" i="37"/>
  <c r="K59" i="37"/>
  <c r="F59" i="37"/>
  <c r="M58" i="37"/>
  <c r="E58" i="37"/>
  <c r="T56" i="37"/>
  <c r="S56" i="37"/>
  <c r="R56" i="37"/>
  <c r="Q56" i="37"/>
  <c r="P56" i="37"/>
  <c r="O56" i="37"/>
  <c r="N56" i="37"/>
  <c r="T54" i="37"/>
  <c r="S54" i="37"/>
  <c r="R54" i="37"/>
  <c r="Q54" i="37"/>
  <c r="T53" i="37"/>
  <c r="S53" i="37"/>
  <c r="Q53" i="37"/>
  <c r="J53" i="37"/>
  <c r="R53" i="37" s="1"/>
  <c r="D53" i="37"/>
  <c r="T52" i="37"/>
  <c r="S52" i="37"/>
  <c r="R52" i="37"/>
  <c r="Q52" i="37"/>
  <c r="O52" i="37"/>
  <c r="N52" i="37"/>
  <c r="T51" i="37"/>
  <c r="S51" i="37"/>
  <c r="R51" i="37"/>
  <c r="Q51" i="37"/>
  <c r="O51" i="37"/>
  <c r="N51" i="37"/>
  <c r="T50" i="37"/>
  <c r="S50" i="37"/>
  <c r="R50" i="37"/>
  <c r="Q50" i="37"/>
  <c r="O50" i="37"/>
  <c r="N50" i="37"/>
  <c r="T49" i="37"/>
  <c r="S49" i="37"/>
  <c r="R49" i="37"/>
  <c r="Q49" i="37"/>
  <c r="O49" i="37"/>
  <c r="D18" i="25" s="1"/>
  <c r="N49" i="37"/>
  <c r="C18" i="25" s="1"/>
  <c r="T48" i="37"/>
  <c r="S48" i="37"/>
  <c r="R48" i="37"/>
  <c r="O48" i="37"/>
  <c r="D17" i="25" s="1"/>
  <c r="D48" i="37"/>
  <c r="N48" i="37" s="1"/>
  <c r="C17" i="25" s="1"/>
  <c r="T47" i="37"/>
  <c r="S47" i="37"/>
  <c r="R47" i="37"/>
  <c r="Q47" i="37"/>
  <c r="O47" i="37"/>
  <c r="N47" i="37"/>
  <c r="T46" i="37"/>
  <c r="S46" i="37"/>
  <c r="R46" i="37"/>
  <c r="Q46" i="37"/>
  <c r="O46" i="37"/>
  <c r="N46" i="37"/>
  <c r="T45" i="37"/>
  <c r="S45" i="37"/>
  <c r="R45" i="37"/>
  <c r="Q45" i="37"/>
  <c r="O45" i="37"/>
  <c r="N45" i="37"/>
  <c r="T44" i="37"/>
  <c r="S44" i="37"/>
  <c r="R44" i="37"/>
  <c r="Q44" i="37"/>
  <c r="O44" i="37"/>
  <c r="N44" i="37"/>
  <c r="T43" i="37"/>
  <c r="S43" i="37"/>
  <c r="R43" i="37"/>
  <c r="Q43" i="37"/>
  <c r="O43" i="37"/>
  <c r="N43" i="37"/>
  <c r="T42" i="37"/>
  <c r="S42" i="37"/>
  <c r="R42" i="37"/>
  <c r="Q42" i="37"/>
  <c r="O42" i="37"/>
  <c r="N42" i="37"/>
  <c r="T41" i="37"/>
  <c r="S41" i="37"/>
  <c r="R41" i="37"/>
  <c r="Q41" i="37"/>
  <c r="O41" i="37"/>
  <c r="N41" i="37"/>
  <c r="T40" i="37"/>
  <c r="S40" i="37"/>
  <c r="R40" i="37"/>
  <c r="Q40" i="37"/>
  <c r="O40" i="37"/>
  <c r="N40" i="37"/>
  <c r="S39" i="37"/>
  <c r="R39" i="37"/>
  <c r="M39" i="37"/>
  <c r="T39" i="37" s="1"/>
  <c r="L39" i="37"/>
  <c r="L58" i="37" s="1"/>
  <c r="H39" i="37"/>
  <c r="G39" i="37"/>
  <c r="T38" i="37"/>
  <c r="S38" i="37"/>
  <c r="R38" i="37"/>
  <c r="Q38" i="37"/>
  <c r="O38" i="37"/>
  <c r="N38" i="37"/>
  <c r="T37" i="37"/>
  <c r="S37" i="37"/>
  <c r="R37" i="37"/>
  <c r="Q37" i="37"/>
  <c r="O37" i="37"/>
  <c r="N37" i="37"/>
  <c r="T36" i="37"/>
  <c r="S36" i="37"/>
  <c r="R36" i="37"/>
  <c r="Q36" i="37"/>
  <c r="O36" i="37"/>
  <c r="N36" i="37"/>
  <c r="T35" i="37"/>
  <c r="S35" i="37"/>
  <c r="Q35" i="37"/>
  <c r="N35" i="37"/>
  <c r="J35" i="37"/>
  <c r="R35" i="37" s="1"/>
  <c r="T34" i="37"/>
  <c r="S34" i="37"/>
  <c r="R34" i="37"/>
  <c r="Q34" i="37"/>
  <c r="O34" i="37"/>
  <c r="N34" i="37"/>
  <c r="T33" i="37"/>
  <c r="S33" i="37"/>
  <c r="R33" i="37"/>
  <c r="Q33" i="37"/>
  <c r="O33" i="37"/>
  <c r="N33" i="37"/>
  <c r="T32" i="37"/>
  <c r="S32" i="37"/>
  <c r="R32" i="37"/>
  <c r="Q32" i="37"/>
  <c r="O32" i="37"/>
  <c r="N32" i="37"/>
  <c r="T31" i="37"/>
  <c r="S31" i="37"/>
  <c r="R31" i="37"/>
  <c r="Q31" i="37"/>
  <c r="O31" i="37"/>
  <c r="N31" i="37"/>
  <c r="T30" i="37"/>
  <c r="S30" i="37"/>
  <c r="R30" i="37"/>
  <c r="Q30" i="37"/>
  <c r="O30" i="37"/>
  <c r="N30" i="37"/>
  <c r="R29" i="37"/>
  <c r="Q29" i="37"/>
  <c r="T28" i="37"/>
  <c r="S28" i="37"/>
  <c r="R28" i="37"/>
  <c r="O28" i="37"/>
  <c r="N28" i="37"/>
  <c r="T27" i="37"/>
  <c r="S27" i="37"/>
  <c r="R27" i="37"/>
  <c r="Q27" i="37"/>
  <c r="O27" i="37"/>
  <c r="P27" i="37" s="1"/>
  <c r="T26" i="37"/>
  <c r="S26" i="37"/>
  <c r="R26" i="37"/>
  <c r="Q26" i="37"/>
  <c r="O26" i="37"/>
  <c r="N26" i="37"/>
  <c r="T25" i="37"/>
  <c r="S25" i="37"/>
  <c r="R25" i="37"/>
  <c r="Q25" i="37"/>
  <c r="O25" i="37"/>
  <c r="N25" i="37"/>
  <c r="T24" i="37"/>
  <c r="S24" i="37"/>
  <c r="R24" i="37"/>
  <c r="O24" i="37"/>
  <c r="D24" i="37"/>
  <c r="Q24" i="37" s="1"/>
  <c r="R23" i="37"/>
  <c r="Q23" i="37"/>
  <c r="O23" i="37"/>
  <c r="H23" i="37"/>
  <c r="T23" i="37" s="1"/>
  <c r="G23" i="37"/>
  <c r="S23" i="37" s="1"/>
  <c r="T22" i="37"/>
  <c r="S22" i="37"/>
  <c r="R22" i="37"/>
  <c r="Q22" i="37"/>
  <c r="O22" i="37"/>
  <c r="N22" i="37"/>
  <c r="T21" i="37"/>
  <c r="S21" i="37"/>
  <c r="R21" i="37"/>
  <c r="Q21" i="37"/>
  <c r="O21" i="37"/>
  <c r="N21" i="37"/>
  <c r="T19" i="37"/>
  <c r="S19" i="37"/>
  <c r="R19" i="37"/>
  <c r="Q19" i="37"/>
  <c r="O19" i="37"/>
  <c r="N19" i="37"/>
  <c r="T18" i="37"/>
  <c r="S18" i="37"/>
  <c r="R18" i="37"/>
  <c r="Q18" i="37"/>
  <c r="O18" i="37"/>
  <c r="N18" i="37"/>
  <c r="T17" i="37"/>
  <c r="S17" i="37"/>
  <c r="R17" i="37"/>
  <c r="Q17" i="37"/>
  <c r="O17" i="37"/>
  <c r="N17" i="37"/>
  <c r="T16" i="37"/>
  <c r="S16" i="37"/>
  <c r="R16" i="37"/>
  <c r="Q16" i="37"/>
  <c r="O16" i="37"/>
  <c r="N16" i="37"/>
  <c r="T15" i="37"/>
  <c r="S15" i="37"/>
  <c r="R15" i="37"/>
  <c r="Q15" i="37"/>
  <c r="O15" i="37"/>
  <c r="N15" i="37"/>
  <c r="T14" i="37"/>
  <c r="S14" i="37"/>
  <c r="R14" i="37"/>
  <c r="Q14" i="37"/>
  <c r="O14" i="37"/>
  <c r="N14" i="37"/>
  <c r="T13" i="37"/>
  <c r="S13" i="37"/>
  <c r="R13" i="37"/>
  <c r="Q13" i="37"/>
  <c r="O13" i="37"/>
  <c r="N13" i="37"/>
  <c r="T12" i="37"/>
  <c r="S12" i="37"/>
  <c r="R12" i="37"/>
  <c r="Q12" i="37"/>
  <c r="O12" i="37"/>
  <c r="N12" i="37"/>
  <c r="T11" i="37"/>
  <c r="S11" i="37"/>
  <c r="R11" i="37"/>
  <c r="Q11" i="37"/>
  <c r="O11" i="37"/>
  <c r="N11" i="37"/>
  <c r="T10" i="37"/>
  <c r="S10" i="37"/>
  <c r="R10" i="37"/>
  <c r="R9" i="37"/>
  <c r="Q9" i="37"/>
  <c r="O9" i="37"/>
  <c r="H9" i="37"/>
  <c r="G9" i="37"/>
  <c r="S9" i="37" s="1"/>
  <c r="T8" i="37"/>
  <c r="S8" i="37"/>
  <c r="R8" i="37"/>
  <c r="Q8" i="37"/>
  <c r="O8" i="37"/>
  <c r="N8" i="37"/>
  <c r="S7" i="37"/>
  <c r="R7" i="37"/>
  <c r="Q7" i="37"/>
  <c r="O7" i="37"/>
  <c r="K7" i="37"/>
  <c r="K58" i="37" s="1"/>
  <c r="H7" i="37"/>
  <c r="T7" i="37" s="1"/>
  <c r="G7" i="37"/>
  <c r="F7" i="37"/>
  <c r="F58" i="37" s="1"/>
  <c r="T6" i="37"/>
  <c r="S6" i="37"/>
  <c r="R6" i="37"/>
  <c r="Q6" i="37"/>
  <c r="O6" i="37"/>
  <c r="N6" i="37"/>
  <c r="T5" i="37"/>
  <c r="S5" i="37"/>
  <c r="R5" i="37"/>
  <c r="Q5" i="37"/>
  <c r="O5" i="37"/>
  <c r="N5" i="37"/>
  <c r="T4" i="37"/>
  <c r="S4" i="37"/>
  <c r="R4" i="37"/>
  <c r="Q4" i="37"/>
  <c r="O4" i="37"/>
  <c r="N4" i="37"/>
  <c r="T3" i="37"/>
  <c r="S3" i="37"/>
  <c r="R3" i="37"/>
  <c r="Q3" i="37"/>
  <c r="O3" i="37"/>
  <c r="N3" i="37"/>
  <c r="O2" i="37"/>
  <c r="N2" i="37"/>
  <c r="F12" i="25"/>
  <c r="E12" i="25"/>
  <c r="D12" i="25"/>
  <c r="D13" i="25" s="1"/>
  <c r="G11" i="25"/>
  <c r="F11" i="25"/>
  <c r="G10" i="25"/>
  <c r="F10" i="25"/>
  <c r="D10" i="25"/>
  <c r="G9" i="25"/>
  <c r="G8" i="25"/>
  <c r="G7" i="25"/>
  <c r="G6" i="25"/>
  <c r="G5" i="25"/>
  <c r="G4" i="25"/>
  <c r="G3" i="25"/>
  <c r="G2" i="25"/>
  <c r="G35" i="38"/>
  <c r="G11" i="38"/>
  <c r="G10" i="38"/>
  <c r="G38" i="38" s="1"/>
  <c r="L123" i="24"/>
  <c r="L124" i="24" s="1"/>
  <c r="P16" i="37" l="1"/>
  <c r="P14" i="37"/>
  <c r="P15" i="37"/>
  <c r="P11" i="37"/>
  <c r="J298" i="51"/>
  <c r="P32" i="37"/>
  <c r="I10" i="37"/>
  <c r="D10" i="37" s="1"/>
  <c r="D58" i="37" s="1"/>
  <c r="P21" i="37"/>
  <c r="E18" i="25"/>
  <c r="D19" i="25"/>
  <c r="E17" i="25"/>
  <c r="D20" i="25"/>
  <c r="P30" i="37"/>
  <c r="P41" i="37"/>
  <c r="P31" i="37"/>
  <c r="AP73" i="41"/>
  <c r="AP75" i="41"/>
  <c r="O39" i="37"/>
  <c r="N39" i="37"/>
  <c r="T73" i="41"/>
  <c r="T75" i="41"/>
  <c r="J63" i="51"/>
  <c r="J214" i="51"/>
  <c r="Q48" i="37"/>
  <c r="O35" i="37"/>
  <c r="N24" i="37"/>
  <c r="P24" i="37" s="1"/>
  <c r="N7" i="37"/>
  <c r="P7" i="37" s="1"/>
  <c r="H58" i="37"/>
  <c r="N23" i="37"/>
  <c r="J58" i="37"/>
  <c r="G58" i="37"/>
  <c r="P36" i="37"/>
  <c r="P48" i="37"/>
  <c r="P50" i="37"/>
  <c r="P52" i="37"/>
  <c r="P8" i="37"/>
  <c r="P5" i="37"/>
  <c r="BD73" i="41"/>
  <c r="BD74" i="41" s="1"/>
  <c r="AE73" i="41"/>
  <c r="AE72" i="41" s="1"/>
  <c r="AE74" i="41" s="1"/>
  <c r="AF73" i="41"/>
  <c r="AF72" i="41" s="1"/>
  <c r="AF74" i="41" s="1"/>
  <c r="BE73" i="41"/>
  <c r="BE74" i="41" s="1"/>
  <c r="AD73" i="41"/>
  <c r="AD72" i="41" s="1"/>
  <c r="AD74" i="41" s="1"/>
  <c r="BF73" i="41"/>
  <c r="BF74" i="41" s="1"/>
  <c r="C34" i="41"/>
  <c r="C73" i="41" s="1"/>
  <c r="C74" i="41" s="1"/>
  <c r="C35" i="41"/>
  <c r="AZ34" i="41"/>
  <c r="AZ73" i="41" s="1"/>
  <c r="AZ72" i="41" s="1"/>
  <c r="AZ74" i="41" s="1"/>
  <c r="AZ35" i="41"/>
  <c r="Q73" i="41"/>
  <c r="Q72" i="41" s="1"/>
  <c r="BC73" i="41"/>
  <c r="BC74" i="41" s="1"/>
  <c r="R73" i="41"/>
  <c r="R72" i="41" s="1"/>
  <c r="R74" i="41" s="1"/>
  <c r="S73" i="41"/>
  <c r="S72" i="41" s="1"/>
  <c r="S74" i="41" s="1"/>
  <c r="BO73" i="41"/>
  <c r="BO74" i="41" s="1"/>
  <c r="N73" i="41"/>
  <c r="N74" i="41" s="1"/>
  <c r="AN73" i="41"/>
  <c r="AN72" i="41" s="1"/>
  <c r="AN74" i="41" s="1"/>
  <c r="T74" i="41"/>
  <c r="E52" i="41"/>
  <c r="E51" i="41"/>
  <c r="BP73" i="41"/>
  <c r="BP74" i="41" s="1"/>
  <c r="AV9" i="41"/>
  <c r="AV8" i="41"/>
  <c r="AO73" i="41"/>
  <c r="AO72" i="41" s="1"/>
  <c r="AO74" i="41" s="1"/>
  <c r="BM73" i="41"/>
  <c r="BM74" i="41" s="1"/>
  <c r="AK73" i="41"/>
  <c r="AK74" i="41" s="1"/>
  <c r="AW73" i="41"/>
  <c r="AW74" i="41" s="1"/>
  <c r="AP74" i="41"/>
  <c r="BN73" i="41"/>
  <c r="BN74" i="41" s="1"/>
  <c r="BA73" i="41"/>
  <c r="BA72" i="41" s="1"/>
  <c r="BB73" i="41"/>
  <c r="BB72" i="41" s="1"/>
  <c r="BB9" i="41"/>
  <c r="AQ73" i="41"/>
  <c r="AQ72" i="41" s="1"/>
  <c r="AQ74" i="41" s="1"/>
  <c r="U73" i="41"/>
  <c r="U74" i="41" s="1"/>
  <c r="AH73" i="41"/>
  <c r="AH72" i="41" s="1"/>
  <c r="E73" i="41"/>
  <c r="E72" i="41" s="1"/>
  <c r="AR73" i="41"/>
  <c r="AR72" i="41" s="1"/>
  <c r="AR74" i="41" s="1"/>
  <c r="V73" i="41"/>
  <c r="V72" i="41" s="1"/>
  <c r="AI73" i="41"/>
  <c r="AI72" i="41" s="1"/>
  <c r="AU73" i="41"/>
  <c r="AU72" i="41" s="1"/>
  <c r="AU74" i="41" s="1"/>
  <c r="BG73" i="41"/>
  <c r="BG72" i="41" s="1"/>
  <c r="BG74" i="41" s="1"/>
  <c r="F73" i="41"/>
  <c r="F72" i="41" s="1"/>
  <c r="F74" i="41" s="1"/>
  <c r="AS73" i="41"/>
  <c r="AS72" i="41" s="1"/>
  <c r="AS74" i="41" s="1"/>
  <c r="W73" i="41"/>
  <c r="W72" i="41" s="1"/>
  <c r="W74" i="41" s="1"/>
  <c r="AV73" i="41"/>
  <c r="AV72" i="41" s="1"/>
  <c r="BH73" i="41"/>
  <c r="BH74" i="41" s="1"/>
  <c r="G73" i="41"/>
  <c r="G72" i="41" s="1"/>
  <c r="G74" i="41" s="1"/>
  <c r="AT74" i="41"/>
  <c r="X73" i="41"/>
  <c r="X72" i="41" s="1"/>
  <c r="X74" i="41" s="1"/>
  <c r="BI73" i="41"/>
  <c r="BI74" i="41" s="1"/>
  <c r="BJ73" i="41"/>
  <c r="BJ74" i="41" s="1"/>
  <c r="J73" i="41"/>
  <c r="AX73" i="41"/>
  <c r="AX72" i="41" s="1"/>
  <c r="AX74" i="41" s="1"/>
  <c r="P73" i="41"/>
  <c r="P74" i="41" s="1"/>
  <c r="AC73" i="41"/>
  <c r="AC74" i="41" s="1"/>
  <c r="Z73" i="41"/>
  <c r="Z74" i="41" s="1"/>
  <c r="AM73" i="41"/>
  <c r="AM72" i="41" s="1"/>
  <c r="AM74" i="41" s="1"/>
  <c r="BK73" i="41"/>
  <c r="BK74" i="41" s="1"/>
  <c r="L73" i="41"/>
  <c r="L72" i="41" s="1"/>
  <c r="L74" i="41" s="1"/>
  <c r="O73" i="41"/>
  <c r="O72" i="41" s="1"/>
  <c r="O74" i="41" s="1"/>
  <c r="BL73" i="41"/>
  <c r="BL74" i="41" s="1"/>
  <c r="Y73" i="41"/>
  <c r="AB73" i="41"/>
  <c r="D74" i="41"/>
  <c r="P54" i="37"/>
  <c r="P19" i="37"/>
  <c r="P22" i="37"/>
  <c r="N9" i="37"/>
  <c r="P9" i="37" s="1"/>
  <c r="P4" i="37"/>
  <c r="P6" i="37"/>
  <c r="P28" i="37"/>
  <c r="T9" i="37"/>
  <c r="P12" i="37"/>
  <c r="P42" i="37"/>
  <c r="P44" i="37"/>
  <c r="P46" i="37"/>
  <c r="AJ73" i="41"/>
  <c r="I58" i="37"/>
  <c r="O10" i="37"/>
  <c r="P2" i="37"/>
  <c r="AL73" i="41"/>
  <c r="J452" i="51" l="1"/>
  <c r="C21" i="25"/>
  <c r="D21" i="25"/>
  <c r="O58" i="37"/>
  <c r="J74" i="41"/>
  <c r="N10" i="37"/>
  <c r="N58" i="37" s="1"/>
  <c r="AV74" i="41"/>
  <c r="BA74" i="41"/>
  <c r="BB74" i="41"/>
  <c r="Q74" i="41"/>
  <c r="AI74" i="41"/>
  <c r="E74" i="41"/>
  <c r="V74" i="41"/>
  <c r="AH74" i="41"/>
  <c r="AB72" i="41"/>
  <c r="AB74" i="41" s="1"/>
  <c r="AJ72" i="41"/>
  <c r="AJ74" i="41" s="1"/>
  <c r="Y72" i="41"/>
  <c r="Y74" i="41" s="1"/>
  <c r="AL72" i="41"/>
  <c r="AL74" i="41" s="1"/>
  <c r="Q10" i="37"/>
  <c r="P58" i="37" l="1"/>
  <c r="P10" i="37"/>
  <c r="C136" i="63" l="1"/>
  <c r="M71" i="62"/>
  <c r="N71" i="62"/>
  <c r="L60" i="62"/>
  <c r="BZ60" i="62" l="1"/>
  <c r="L71" i="62"/>
  <c r="L72" i="62" s="1"/>
  <c r="I72" i="62" s="1"/>
  <c r="I60" i="62"/>
  <c r="J60" i="62" s="1"/>
  <c r="I71" i="62" l="1"/>
  <c r="BX60" i="62"/>
  <c r="BX71" i="62" s="1"/>
  <c r="BV60" i="62"/>
  <c r="BU60" i="62" s="1"/>
  <c r="J71" i="62"/>
  <c r="BW60" i="62"/>
  <c r="BA71" i="62"/>
  <c r="BI4" i="62"/>
  <c r="BI71" i="62" s="1"/>
  <c r="AZ4" i="62" l="1"/>
  <c r="AZ71" i="62" s="1"/>
  <c r="BV4" i="62"/>
  <c r="BV71" i="62" s="1"/>
  <c r="BU4" i="62" l="1"/>
  <c r="BU71" i="62" s="1"/>
  <c r="BV72" i="62" l="1"/>
  <c r="BW4" i="62"/>
  <c r="BW71" i="62" s="1"/>
</calcChain>
</file>

<file path=xl/comments1.xml><?xml version="1.0" encoding="utf-8"?>
<comments xmlns="http://schemas.openxmlformats.org/spreadsheetml/2006/main">
  <authors>
    <author>Fallou DIONE</author>
  </authors>
  <commentList>
    <comment ref="B102" authorId="0" shapeId="0">
      <text>
        <r>
          <rPr>
            <b/>
            <sz val="9"/>
            <color indexed="81"/>
            <rFont val="Tahoma"/>
            <family val="2"/>
          </rPr>
          <t>Fallou DIONE:</t>
        </r>
        <r>
          <rPr>
            <sz val="9"/>
            <color indexed="81"/>
            <rFont val="Tahoma"/>
            <family val="2"/>
          </rPr>
          <t xml:space="preserve">
decret modifiant le premier et supression de la ligne D2006  360</t>
        </r>
      </text>
    </comment>
  </commentList>
</comments>
</file>

<file path=xl/comments2.xml><?xml version="1.0" encoding="utf-8"?>
<comments xmlns="http://schemas.openxmlformats.org/spreadsheetml/2006/main">
  <authors>
    <author>Fallou DIONE</author>
  </authors>
  <commentList>
    <comment ref="G5" authorId="0" shapeId="0">
      <text>
        <r>
          <rPr>
            <b/>
            <sz val="9"/>
            <color indexed="81"/>
            <rFont val="Tahoma"/>
            <family val="2"/>
          </rPr>
          <t>Fallou DIONE:</t>
        </r>
        <r>
          <rPr>
            <sz val="9"/>
            <color indexed="81"/>
            <rFont val="Tahoma"/>
            <family val="2"/>
          </rPr>
          <t xml:space="preserve">
à completer</t>
        </r>
      </text>
    </comment>
    <comment ref="B9" authorId="0" shapeId="0">
      <text>
        <r>
          <rPr>
            <b/>
            <sz val="9"/>
            <color indexed="81"/>
            <rFont val="Tahoma"/>
            <family val="2"/>
          </rPr>
          <t>Fallou DIONE:</t>
        </r>
        <r>
          <rPr>
            <sz val="9"/>
            <color indexed="81"/>
            <rFont val="Tahoma"/>
            <family val="2"/>
          </rPr>
          <t xml:space="preserve">
à verifier auger (forage)</t>
        </r>
      </text>
    </comment>
    <comment ref="B26" authorId="0" shapeId="0">
      <text>
        <r>
          <rPr>
            <b/>
            <sz val="9"/>
            <color indexed="81"/>
            <rFont val="Tahoma"/>
            <family val="2"/>
          </rPr>
          <t>Fallou DIONE:</t>
        </r>
        <r>
          <rPr>
            <sz val="9"/>
            <color indexed="81"/>
            <rFont val="Tahoma"/>
            <family val="2"/>
          </rPr>
          <t xml:space="preserve">
Retrouver le formulaire de SMC</t>
        </r>
      </text>
    </comment>
  </commentList>
</comments>
</file>

<file path=xl/comments3.xml><?xml version="1.0" encoding="utf-8"?>
<comments xmlns="http://schemas.openxmlformats.org/spreadsheetml/2006/main">
  <authors>
    <author>Fallou DIONE</author>
  </authors>
  <commentList>
    <comment ref="G9" authorId="0" shapeId="0">
      <text>
        <r>
          <rPr>
            <b/>
            <sz val="9"/>
            <color indexed="81"/>
            <rFont val="Tahoma"/>
            <family val="2"/>
          </rPr>
          <t>Fallou DIONE:</t>
        </r>
        <r>
          <rPr>
            <sz val="9"/>
            <color indexed="81"/>
            <rFont val="Tahoma"/>
            <family val="2"/>
          </rPr>
          <t xml:space="preserve">
 estimer à pa à partir du prix implicite</t>
        </r>
      </text>
    </comment>
    <comment ref="L9" authorId="0" shapeId="0">
      <text>
        <r>
          <rPr>
            <b/>
            <sz val="9"/>
            <color indexed="81"/>
            <rFont val="Tahoma"/>
            <family val="2"/>
          </rPr>
          <t>Fallou DIONE:</t>
        </r>
        <r>
          <rPr>
            <sz val="9"/>
            <color indexed="81"/>
            <rFont val="Tahoma"/>
            <family val="2"/>
          </rPr>
          <t xml:space="preserve">
données etat financier</t>
        </r>
      </text>
    </comment>
    <comment ref="C10" authorId="0" shapeId="0">
      <text>
        <r>
          <rPr>
            <b/>
            <sz val="9"/>
            <color indexed="81"/>
            <rFont val="Tahoma"/>
            <family val="2"/>
          </rPr>
          <t>Fallou DIONE:</t>
        </r>
        <r>
          <rPr>
            <sz val="9"/>
            <color indexed="81"/>
            <rFont val="Tahoma"/>
            <family val="2"/>
          </rPr>
          <t xml:space="preserve">
Pas renseignée dans le formulaire</t>
        </r>
      </text>
    </comment>
    <comment ref="D10" authorId="0" shapeId="0">
      <text>
        <r>
          <rPr>
            <b/>
            <sz val="9"/>
            <color indexed="81"/>
            <rFont val="Tahoma"/>
            <family val="2"/>
          </rPr>
          <t>Fallou DIONE:</t>
        </r>
        <r>
          <rPr>
            <sz val="9"/>
            <color indexed="81"/>
            <rFont val="Tahoma"/>
            <family val="2"/>
          </rPr>
          <t xml:space="preserve">
estimer à partir du prix implicite des autres carrières de calcaire</t>
        </r>
      </text>
    </comment>
    <comment ref="A11" authorId="0" shapeId="0">
      <text>
        <r>
          <rPr>
            <b/>
            <sz val="9"/>
            <color indexed="81"/>
            <rFont val="Tahoma"/>
            <family val="2"/>
          </rPr>
          <t>Fallou DIONE:</t>
        </r>
        <r>
          <rPr>
            <sz val="9"/>
            <color indexed="81"/>
            <rFont val="Tahoma"/>
            <family val="2"/>
          </rPr>
          <t xml:space="preserve">
Ajout quantités calculées par Modou + décision sur la production globale</t>
        </r>
      </text>
    </comment>
    <comment ref="A13" authorId="0" shapeId="0">
      <text>
        <r>
          <rPr>
            <b/>
            <sz val="9"/>
            <color indexed="81"/>
            <rFont val="Tahoma"/>
            <family val="2"/>
          </rPr>
          <t>Fallou DIONE:</t>
        </r>
        <r>
          <rPr>
            <sz val="9"/>
            <color indexed="81"/>
            <rFont val="Tahoma"/>
            <family val="2"/>
          </rPr>
          <t xml:space="preserve">
informations à completer</t>
        </r>
      </text>
    </comment>
    <comment ref="D40" authorId="0" shapeId="0">
      <text>
        <r>
          <rPr>
            <b/>
            <sz val="9"/>
            <color indexed="81"/>
            <rFont val="Tahoma"/>
            <family val="2"/>
          </rPr>
          <t>Fallou DIONE:</t>
        </r>
        <r>
          <rPr>
            <sz val="9"/>
            <color indexed="81"/>
            <rFont val="Tahoma"/>
            <family val="2"/>
          </rPr>
          <t xml:space="preserve">
declaration</t>
        </r>
      </text>
    </comment>
    <comment ref="M46" authorId="0" shapeId="0">
      <text>
        <r>
          <rPr>
            <b/>
            <sz val="9"/>
            <color indexed="81"/>
            <rFont val="Tahoma"/>
            <family val="2"/>
          </rPr>
          <t>Fallou DIONE:</t>
        </r>
        <r>
          <rPr>
            <sz val="9"/>
            <color indexed="81"/>
            <rFont val="Tahoma"/>
            <family val="2"/>
          </rPr>
          <t xml:space="preserve">
Verifier la valeur de stock de cloture </t>
        </r>
      </text>
    </comment>
    <comment ref="A51" authorId="0" shapeId="0">
      <text>
        <r>
          <rPr>
            <b/>
            <sz val="9"/>
            <color indexed="81"/>
            <rFont val="Tahoma"/>
            <family val="2"/>
          </rPr>
          <t>Fallou DIONE:</t>
        </r>
        <r>
          <rPr>
            <sz val="9"/>
            <color indexed="81"/>
            <rFont val="Tahoma"/>
            <family val="2"/>
          </rPr>
          <t xml:space="preserve">
Ajouter la production dans les stocks de cloture</t>
        </r>
      </text>
    </comment>
    <comment ref="H51" authorId="0" shapeId="0">
      <text>
        <r>
          <rPr>
            <b/>
            <sz val="9"/>
            <color indexed="81"/>
            <rFont val="Tahoma"/>
            <family val="2"/>
          </rPr>
          <t>Fallou DIONE:</t>
        </r>
        <r>
          <rPr>
            <sz val="9"/>
            <color indexed="81"/>
            <rFont val="Tahoma"/>
            <family val="2"/>
          </rPr>
          <t xml:space="preserve">
à remplir une fois au bureau</t>
        </r>
      </text>
    </comment>
    <comment ref="M51" authorId="0" shapeId="0">
      <text>
        <r>
          <rPr>
            <b/>
            <sz val="9"/>
            <color indexed="81"/>
            <rFont val="Tahoma"/>
            <family val="2"/>
          </rPr>
          <t>Fallou DIONE:</t>
        </r>
        <r>
          <rPr>
            <sz val="9"/>
            <color indexed="81"/>
            <rFont val="Tahoma"/>
            <family val="2"/>
          </rPr>
          <t xml:space="preserve">
Ajouter la production</t>
        </r>
      </text>
    </comment>
    <comment ref="A52" authorId="0" shapeId="0">
      <text>
        <r>
          <rPr>
            <b/>
            <sz val="9"/>
            <color indexed="81"/>
            <rFont val="Tahoma"/>
            <family val="2"/>
          </rPr>
          <t>Fallou DIONE:</t>
        </r>
        <r>
          <rPr>
            <sz val="9"/>
            <color indexed="81"/>
            <rFont val="Tahoma"/>
            <family val="2"/>
          </rPr>
          <t xml:space="preserve">
Verifier la prod en valeur</t>
        </r>
      </text>
    </comment>
    <comment ref="A53" authorId="0" shapeId="0">
      <text>
        <r>
          <rPr>
            <b/>
            <sz val="9"/>
            <color indexed="81"/>
            <rFont val="Tahoma"/>
            <family val="2"/>
          </rPr>
          <t>Fallou DIONE:</t>
        </r>
        <r>
          <rPr>
            <sz val="9"/>
            <color indexed="81"/>
            <rFont val="Tahoma"/>
            <family val="2"/>
          </rPr>
          <t xml:space="preserve">
Contacter pour voir la  différence entre le formulaire et l'ETAT</t>
        </r>
      </text>
    </comment>
    <comment ref="L53" authorId="0" shapeId="0">
      <text>
        <r>
          <rPr>
            <b/>
            <sz val="9"/>
            <color indexed="81"/>
            <rFont val="Tahoma"/>
            <family val="2"/>
          </rPr>
          <t>Fallou DIONE:</t>
        </r>
        <r>
          <rPr>
            <sz val="9"/>
            <color indexed="81"/>
            <rFont val="Tahoma"/>
            <family val="2"/>
          </rPr>
          <t xml:space="preserve">
 EF : 393350</t>
        </r>
      </text>
    </comment>
    <comment ref="M53" authorId="0" shapeId="0">
      <text>
        <r>
          <rPr>
            <b/>
            <sz val="9"/>
            <color indexed="81"/>
            <rFont val="Tahoma"/>
            <family val="2"/>
          </rPr>
          <t>Fallou DIONE:</t>
        </r>
        <r>
          <rPr>
            <sz val="9"/>
            <color indexed="81"/>
            <rFont val="Tahoma"/>
            <family val="2"/>
          </rPr>
          <t xml:space="preserve">
EF : 413653</t>
        </r>
      </text>
    </comment>
  </commentList>
</comments>
</file>

<file path=xl/comments4.xml><?xml version="1.0" encoding="utf-8"?>
<comments xmlns="http://schemas.openxmlformats.org/spreadsheetml/2006/main">
  <authors>
    <author>Fallou DIONE</author>
  </authors>
  <commentList>
    <comment ref="C5" authorId="0" shapeId="0">
      <text>
        <r>
          <rPr>
            <b/>
            <sz val="9"/>
            <color indexed="81"/>
            <rFont val="Tahoma"/>
            <family val="2"/>
          </rPr>
          <t>Fallou DIONE:</t>
        </r>
        <r>
          <rPr>
            <sz val="9"/>
            <color indexed="81"/>
            <rFont val="Tahoma"/>
            <family val="2"/>
          </rPr>
          <t xml:space="preserve">
Demander la production d'electricité GCO en qte et en valeur</t>
        </r>
      </text>
    </comment>
    <comment ref="D6" authorId="0" shapeId="0">
      <text>
        <r>
          <rPr>
            <b/>
            <sz val="9"/>
            <color indexed="81"/>
            <rFont val="Tahoma"/>
            <family val="2"/>
          </rPr>
          <t>Fallou DIONE:</t>
        </r>
        <r>
          <rPr>
            <sz val="9"/>
            <color indexed="81"/>
            <rFont val="Tahoma"/>
            <family val="2"/>
          </rPr>
          <t xml:space="preserve">
Demander le cout de production de l'electricité</t>
        </r>
      </text>
    </comment>
  </commentList>
</comments>
</file>

<file path=xl/comments5.xml><?xml version="1.0" encoding="utf-8"?>
<comments xmlns="http://schemas.openxmlformats.org/spreadsheetml/2006/main">
  <authors>
    <author>Fallou DIONE</author>
  </authors>
  <commentList>
    <comment ref="X1" authorId="0" shapeId="0">
      <text>
        <r>
          <rPr>
            <b/>
            <sz val="9"/>
            <color indexed="81"/>
            <rFont val="Tahoma"/>
            <family val="2"/>
          </rPr>
          <t>Fallou DIONE:</t>
        </r>
        <r>
          <rPr>
            <sz val="9"/>
            <color indexed="81"/>
            <rFont val="Tahoma"/>
            <family val="2"/>
          </rPr>
          <t xml:space="preserve">
L'entreprise a subi une perte de près de 4 milliards</t>
        </r>
      </text>
    </comment>
    <comment ref="AK1" authorId="0" shapeId="0">
      <text>
        <r>
          <rPr>
            <b/>
            <sz val="9"/>
            <color indexed="81"/>
            <rFont val="Tahoma"/>
            <family val="2"/>
          </rPr>
          <t>Fallou DIONE:</t>
        </r>
        <r>
          <rPr>
            <sz val="9"/>
            <color indexed="81"/>
            <rFont val="Tahoma"/>
            <family val="2"/>
          </rPr>
          <t xml:space="preserve">
Appeler pour complement d'information sur les charges</t>
        </r>
      </text>
    </comment>
    <comment ref="AT1" authorId="0" shapeId="0">
      <text>
        <r>
          <rPr>
            <b/>
            <sz val="9"/>
            <color indexed="81"/>
            <rFont val="Tahoma"/>
            <family val="2"/>
          </rPr>
          <t>Fallou DIONE:</t>
        </r>
        <r>
          <rPr>
            <sz val="9"/>
            <color indexed="81"/>
            <rFont val="Tahoma"/>
            <family val="2"/>
          </rPr>
          <t xml:space="preserve">
Contacter SSM pour confirmer les charges</t>
        </r>
      </text>
    </comment>
    <comment ref="AW1" authorId="0" shapeId="0">
      <text>
        <r>
          <rPr>
            <b/>
            <sz val="9"/>
            <color indexed="81"/>
            <rFont val="Tahoma"/>
            <family val="2"/>
          </rPr>
          <t>Fallou DIONE:</t>
        </r>
        <r>
          <rPr>
            <sz val="9"/>
            <color indexed="81"/>
            <rFont val="Tahoma"/>
            <family val="2"/>
          </rPr>
          <t xml:space="preserve">
Revoir le formulaire de 2022</t>
        </r>
      </text>
    </comment>
    <comment ref="AD55" authorId="0" shapeId="0">
      <text>
        <r>
          <rPr>
            <b/>
            <sz val="9"/>
            <color indexed="81"/>
            <rFont val="Tahoma"/>
            <family val="2"/>
          </rPr>
          <t>Fallou DIONE:</t>
        </r>
        <r>
          <rPr>
            <sz val="9"/>
            <color indexed="81"/>
            <rFont val="Tahoma"/>
            <family val="2"/>
          </rPr>
          <t xml:space="preserve">
S'assurer que Holding a payé droit d'entrée en 2022</t>
        </r>
      </text>
    </comment>
    <comment ref="C57" authorId="0" shapeId="0">
      <text>
        <r>
          <rPr>
            <b/>
            <sz val="9"/>
            <color indexed="81"/>
            <rFont val="Tahoma"/>
            <family val="2"/>
          </rPr>
          <t>Fallou DIONE:</t>
        </r>
        <r>
          <rPr>
            <sz val="9"/>
            <color indexed="81"/>
            <rFont val="Tahoma"/>
            <family val="2"/>
          </rPr>
          <t xml:space="preserve">
Difference des paiements de redevances mais meme montant que la declaration</t>
        </r>
      </text>
    </comment>
    <comment ref="Z62" authorId="0" shapeId="0">
      <text>
        <r>
          <rPr>
            <b/>
            <sz val="9"/>
            <color indexed="81"/>
            <rFont val="Tahoma"/>
            <family val="2"/>
          </rPr>
          <t>Fallou DIONE:</t>
        </r>
        <r>
          <rPr>
            <sz val="9"/>
            <color indexed="81"/>
            <rFont val="Tahoma"/>
            <family val="2"/>
          </rPr>
          <t xml:space="preserve">
Le personnel de SEPHOS travaille sur le perimetre de GPHOS</t>
        </r>
      </text>
    </comment>
    <comment ref="H63" authorId="0" shapeId="0">
      <text>
        <r>
          <rPr>
            <b/>
            <sz val="9"/>
            <color indexed="81"/>
            <rFont val="Tahoma"/>
            <family val="2"/>
          </rPr>
          <t>Fallou DIONE:</t>
        </r>
        <r>
          <rPr>
            <sz val="9"/>
            <color indexed="81"/>
            <rFont val="Tahoma"/>
            <family val="2"/>
          </rPr>
          <t xml:space="preserve">
à confirmer avec le point focal</t>
        </r>
      </text>
    </comment>
    <comment ref="AS63" authorId="0" shapeId="0">
      <text>
        <r>
          <rPr>
            <b/>
            <sz val="9"/>
            <color indexed="81"/>
            <rFont val="Tahoma"/>
            <family val="2"/>
          </rPr>
          <t>Fallou DIONE:</t>
        </r>
        <r>
          <rPr>
            <sz val="9"/>
            <color indexed="81"/>
            <rFont val="Tahoma"/>
            <family val="2"/>
          </rPr>
          <t xml:space="preserve">
à confirmer</t>
        </r>
      </text>
    </comment>
  </commentList>
</comments>
</file>

<file path=xl/comments6.xml><?xml version="1.0" encoding="utf-8"?>
<comments xmlns="http://schemas.openxmlformats.org/spreadsheetml/2006/main">
  <authors>
    <author>Fallou DIONE</author>
  </authors>
  <commentList>
    <comment ref="BF3" authorId="0" shapeId="0">
      <text>
        <r>
          <rPr>
            <b/>
            <sz val="9"/>
            <color indexed="81"/>
            <rFont val="Tahoma"/>
            <family val="2"/>
          </rPr>
          <t>Fallou DIONE:</t>
        </r>
        <r>
          <rPr>
            <sz val="9"/>
            <color indexed="81"/>
            <rFont val="Tahoma"/>
            <family val="2"/>
          </rPr>
          <t xml:space="preserve">
Difference des paiements de redevances mais meme montant que la declaration</t>
        </r>
      </text>
    </comment>
    <comment ref="BL8" authorId="0" shapeId="0">
      <text>
        <r>
          <rPr>
            <b/>
            <sz val="9"/>
            <color indexed="81"/>
            <rFont val="Tahoma"/>
            <family val="2"/>
          </rPr>
          <t>Fallou DIONE:</t>
        </r>
        <r>
          <rPr>
            <sz val="9"/>
            <color indexed="81"/>
            <rFont val="Tahoma"/>
            <family val="2"/>
          </rPr>
          <t xml:space="preserve">
à confirmer avec le point focal</t>
        </r>
      </text>
    </comment>
    <comment ref="A24" authorId="0" shapeId="0">
      <text>
        <r>
          <rPr>
            <b/>
            <sz val="9"/>
            <color indexed="81"/>
            <rFont val="Tahoma"/>
            <family val="2"/>
          </rPr>
          <t>Fallou DIONE:</t>
        </r>
        <r>
          <rPr>
            <sz val="9"/>
            <color indexed="81"/>
            <rFont val="Tahoma"/>
            <family val="2"/>
          </rPr>
          <t xml:space="preserve">
L'entreprise a subi une perte de près de 4 milliards</t>
        </r>
      </text>
    </comment>
    <comment ref="BK26" authorId="0" shapeId="0">
      <text>
        <r>
          <rPr>
            <b/>
            <sz val="9"/>
            <color indexed="81"/>
            <rFont val="Tahoma"/>
            <family val="2"/>
          </rPr>
          <t>Fallou DIONE:</t>
        </r>
        <r>
          <rPr>
            <sz val="9"/>
            <color indexed="81"/>
            <rFont val="Tahoma"/>
            <family val="2"/>
          </rPr>
          <t xml:space="preserve">
Le personnel de SEPHOS travaille sur le perimetre de GPHOS</t>
        </r>
      </text>
    </comment>
    <comment ref="BD30" authorId="0" shapeId="0">
      <text>
        <r>
          <rPr>
            <b/>
            <sz val="9"/>
            <color indexed="81"/>
            <rFont val="Tahoma"/>
            <family val="2"/>
          </rPr>
          <t>Fallou DIONE:</t>
        </r>
        <r>
          <rPr>
            <sz val="9"/>
            <color indexed="81"/>
            <rFont val="Tahoma"/>
            <family val="2"/>
          </rPr>
          <t xml:space="preserve">
S'assurer que Holding a payé droit d'entrée en 2022</t>
        </r>
      </text>
    </comment>
    <comment ref="A37" authorId="0" shapeId="0">
      <text>
        <r>
          <rPr>
            <b/>
            <sz val="9"/>
            <color indexed="81"/>
            <rFont val="Tahoma"/>
            <family val="2"/>
          </rPr>
          <t>Fallou DIONE:</t>
        </r>
        <r>
          <rPr>
            <sz val="9"/>
            <color indexed="81"/>
            <rFont val="Tahoma"/>
            <family val="2"/>
          </rPr>
          <t xml:space="preserve">
Appeler pour complement d'information sur les charges</t>
        </r>
      </text>
    </comment>
    <comment ref="BL45" authorId="0" shapeId="0">
      <text>
        <r>
          <rPr>
            <b/>
            <sz val="9"/>
            <color indexed="81"/>
            <rFont val="Tahoma"/>
            <family val="2"/>
          </rPr>
          <t>Fallou DIONE:</t>
        </r>
        <r>
          <rPr>
            <sz val="9"/>
            <color indexed="81"/>
            <rFont val="Tahoma"/>
            <family val="2"/>
          </rPr>
          <t xml:space="preserve">
à confirmer</t>
        </r>
      </text>
    </comment>
    <comment ref="A46" authorId="0" shapeId="0">
      <text>
        <r>
          <rPr>
            <b/>
            <sz val="9"/>
            <color indexed="81"/>
            <rFont val="Tahoma"/>
            <family val="2"/>
          </rPr>
          <t>Fallou DIONE:</t>
        </r>
        <r>
          <rPr>
            <sz val="9"/>
            <color indexed="81"/>
            <rFont val="Tahoma"/>
            <family val="2"/>
          </rPr>
          <t xml:space="preserve">
Contacter SSM pour confirmer les charges</t>
        </r>
      </text>
    </comment>
    <comment ref="A49" authorId="0" shapeId="0">
      <text>
        <r>
          <rPr>
            <b/>
            <sz val="9"/>
            <color indexed="81"/>
            <rFont val="Tahoma"/>
            <family val="2"/>
          </rPr>
          <t>Fallou DIONE:</t>
        </r>
        <r>
          <rPr>
            <sz val="9"/>
            <color indexed="81"/>
            <rFont val="Tahoma"/>
            <family val="2"/>
          </rPr>
          <t xml:space="preserve">
Revoir le formulaire de 2022</t>
        </r>
      </text>
    </comment>
  </commentList>
</comments>
</file>

<file path=xl/comments7.xml><?xml version="1.0" encoding="utf-8"?>
<comments xmlns="http://schemas.openxmlformats.org/spreadsheetml/2006/main">
  <authors>
    <author>Fallou DIONE</author>
  </authors>
  <commentList>
    <comment ref="A19" authorId="0" shapeId="0">
      <text>
        <r>
          <rPr>
            <b/>
            <sz val="9"/>
            <color indexed="81"/>
            <rFont val="Tahoma"/>
            <family val="2"/>
          </rPr>
          <t>Fallou DIONE:</t>
        </r>
        <r>
          <rPr>
            <sz val="9"/>
            <color indexed="81"/>
            <rFont val="Tahoma"/>
            <family val="2"/>
          </rPr>
          <t xml:space="preserve">
Tous les achats 2022 ne sont pas nécessairement payés et tous les paiements ne concernent pas forcément des achats de 2022. De façon générale Il peut y avoir des charges qui sont engagées pour une année et qui ne sont pas payées dans l’exercice où elles ont été engagées comme il peut y avoir des charges qui sont payées et qui ne sont pas rattachées à l’année ou elles ont été payées. Aussi les paiements aux fournisseurs peuvent être relatifs à des paiements de factures d’investissement (immobilisations) qui ne sont pas classées dans les charges. Tout cela fait qu’il sera difficile d’avoir les charges qui sont égales aux paiements des fournisseurs.
Ce cas de figure a été déjà évoquée pour l’année 2021.
Vous pouvez m’appeler ou organiser une réunion pour en discuter plus amplement.
Cordialement,</t>
        </r>
      </text>
    </comment>
  </commentList>
</comments>
</file>

<file path=xl/comments8.xml><?xml version="1.0" encoding="utf-8"?>
<comments xmlns="http://schemas.openxmlformats.org/spreadsheetml/2006/main">
  <authors>
    <author>Fallou DIONE</author>
  </authors>
  <commentList>
    <comment ref="A7" authorId="0" shapeId="0">
      <text>
        <r>
          <rPr>
            <b/>
            <sz val="9"/>
            <color indexed="81"/>
            <rFont val="Tahoma"/>
            <family val="2"/>
          </rPr>
          <t>Fallou DIONE:</t>
        </r>
        <r>
          <rPr>
            <sz val="9"/>
            <color indexed="81"/>
            <rFont val="Tahoma"/>
            <family val="2"/>
          </rPr>
          <t xml:space="preserve">
Verifier pourquoi pas d'Achats</t>
        </r>
      </text>
    </comment>
    <comment ref="A9" authorId="0" shapeId="0">
      <text>
        <r>
          <rPr>
            <b/>
            <sz val="9"/>
            <color indexed="81"/>
            <rFont val="Tahoma"/>
            <family val="2"/>
          </rPr>
          <t>Fallou DIONE
Les charges sont largement supérieures à la production (VERIFIER POUR 2021 et 2022)</t>
        </r>
      </text>
    </comment>
    <comment ref="A14" authorId="0" shapeId="0">
      <text>
        <r>
          <rPr>
            <b/>
            <sz val="9"/>
            <color indexed="81"/>
            <rFont val="Tahoma"/>
            <family val="2"/>
          </rPr>
          <t>Fallou DIONE:</t>
        </r>
        <r>
          <rPr>
            <sz val="9"/>
            <color indexed="81"/>
            <rFont val="Tahoma"/>
            <family val="2"/>
          </rPr>
          <t xml:space="preserve">
Verifier les de charges de personnel
</t>
        </r>
      </text>
    </comment>
    <comment ref="A20" authorId="0" shapeId="0">
      <text>
        <r>
          <rPr>
            <b/>
            <sz val="9"/>
            <color indexed="81"/>
            <rFont val="Tahoma"/>
            <family val="2"/>
          </rPr>
          <t>Fallou DIONE:</t>
        </r>
        <r>
          <rPr>
            <sz val="9"/>
            <color indexed="81"/>
            <rFont val="Tahoma"/>
            <family val="2"/>
          </rPr>
          <t xml:space="preserve">
Demander les charges detaillées et une confirmation de la masse salariale</t>
        </r>
      </text>
    </comment>
    <comment ref="A21" authorId="0" shapeId="0">
      <text>
        <r>
          <rPr>
            <b/>
            <sz val="9"/>
            <color indexed="81"/>
            <rFont val="Tahoma"/>
            <family val="2"/>
          </rPr>
          <t>Fallou DIONE:</t>
        </r>
        <r>
          <rPr>
            <sz val="9"/>
            <color indexed="81"/>
            <rFont val="Tahoma"/>
            <family val="2"/>
          </rPr>
          <t xml:space="preserve">
demander à Damash de renseigner les charges detaillées</t>
        </r>
      </text>
    </comment>
    <comment ref="A24" authorId="0" shapeId="0">
      <text>
        <r>
          <rPr>
            <b/>
            <sz val="9"/>
            <color indexed="81"/>
            <rFont val="Tahoma"/>
            <family val="2"/>
          </rPr>
          <t>Fallou DIONE:</t>
        </r>
        <r>
          <rPr>
            <sz val="9"/>
            <color indexed="81"/>
            <rFont val="Tahoma"/>
            <family val="2"/>
          </rPr>
          <t xml:space="preserve">
L'entreprise a subi une perte de près de 4 milliards</t>
        </r>
      </text>
    </comment>
    <comment ref="A28" authorId="0" shapeId="0">
      <text>
        <r>
          <rPr>
            <b/>
            <sz val="9"/>
            <color indexed="81"/>
            <rFont val="Tahoma"/>
            <family val="2"/>
          </rPr>
          <t>Fallou DIONE:</t>
        </r>
        <r>
          <rPr>
            <sz val="9"/>
            <color indexed="81"/>
            <rFont val="Tahoma"/>
            <family val="2"/>
          </rPr>
          <t xml:space="preserve">
Demander les charges de la mine</t>
        </r>
      </text>
    </comment>
    <comment ref="A32" authorId="0" shapeId="0">
      <text>
        <r>
          <rPr>
            <b/>
            <sz val="9"/>
            <color indexed="81"/>
            <rFont val="Tahoma"/>
            <family val="2"/>
          </rPr>
          <t>Fallou DIONE:</t>
        </r>
        <r>
          <rPr>
            <sz val="9"/>
            <color indexed="81"/>
            <rFont val="Tahoma"/>
            <family val="2"/>
          </rPr>
          <t xml:space="preserve">
Attente confirmation charge de personnel</t>
        </r>
      </text>
    </comment>
    <comment ref="A34" authorId="0" shapeId="0">
      <text>
        <r>
          <rPr>
            <b/>
            <sz val="9"/>
            <color indexed="81"/>
            <rFont val="Tahoma"/>
            <family val="2"/>
          </rPr>
          <t>Fallou DIONE:</t>
        </r>
        <r>
          <rPr>
            <sz val="9"/>
            <color indexed="81"/>
            <rFont val="Tahoma"/>
            <family val="2"/>
          </rPr>
          <t xml:space="preserve">
Sous reserve verification de charges personnel/masse sariale</t>
        </r>
      </text>
    </comment>
    <comment ref="A35" authorId="0" shapeId="0">
      <text>
        <r>
          <rPr>
            <b/>
            <sz val="9"/>
            <color indexed="81"/>
            <rFont val="Tahoma"/>
            <family val="2"/>
          </rPr>
          <t>Fallou DIONE:</t>
        </r>
        <r>
          <rPr>
            <sz val="9"/>
            <color indexed="81"/>
            <rFont val="Tahoma"/>
            <family val="2"/>
          </rPr>
          <t xml:space="preserve">
Completer les charges et production</t>
        </r>
      </text>
    </comment>
    <comment ref="A36" authorId="0" shapeId="0">
      <text>
        <r>
          <rPr>
            <b/>
            <sz val="9"/>
            <color indexed="81"/>
            <rFont val="Tahoma"/>
            <family val="2"/>
          </rPr>
          <t>Fallou DIONE:</t>
        </r>
        <r>
          <rPr>
            <sz val="9"/>
            <color indexed="81"/>
            <rFont val="Tahoma"/>
            <family val="2"/>
          </rPr>
          <t xml:space="preserve">
Appeler pour complement d'information sur les charges</t>
        </r>
      </text>
    </comment>
    <comment ref="A45" authorId="0" shapeId="0">
      <text>
        <r>
          <rPr>
            <b/>
            <sz val="9"/>
            <color indexed="81"/>
            <rFont val="Tahoma"/>
            <family val="2"/>
          </rPr>
          <t>Fallou DIONE:</t>
        </r>
        <r>
          <rPr>
            <sz val="9"/>
            <color indexed="81"/>
            <rFont val="Tahoma"/>
            <family val="2"/>
          </rPr>
          <t xml:space="preserve">
Contacter SSM pour confirmer les charges</t>
        </r>
      </text>
    </comment>
    <comment ref="A48" authorId="0" shapeId="0">
      <text>
        <r>
          <rPr>
            <b/>
            <sz val="9"/>
            <color indexed="81"/>
            <rFont val="Tahoma"/>
            <family val="2"/>
          </rPr>
          <t>Fallou DIONE:</t>
        </r>
        <r>
          <rPr>
            <sz val="9"/>
            <color indexed="81"/>
            <rFont val="Tahoma"/>
            <family val="2"/>
          </rPr>
          <t xml:space="preserve">
Revoir le formulaire de 2022</t>
        </r>
      </text>
    </comment>
    <comment ref="A59" authorId="0" shapeId="0">
      <text>
        <r>
          <rPr>
            <b/>
            <sz val="9"/>
            <color indexed="81"/>
            <rFont val="Tahoma"/>
            <family val="2"/>
          </rPr>
          <t>Fallou DIONE:</t>
        </r>
        <r>
          <rPr>
            <sz val="9"/>
            <color indexed="81"/>
            <rFont val="Tahoma"/>
            <family val="2"/>
          </rPr>
          <t xml:space="preserve">
Charges largement supérieur à la production</t>
        </r>
      </text>
    </comment>
  </commentList>
</comments>
</file>

<file path=xl/comments9.xml><?xml version="1.0" encoding="utf-8"?>
<comments xmlns="http://schemas.openxmlformats.org/spreadsheetml/2006/main">
  <authors>
    <author>Fatou Laye MBAYE</author>
    <author>Fallou DIONE</author>
  </authors>
  <commentList>
    <comment ref="A38" authorId="0" shapeId="0">
      <text>
        <r>
          <rPr>
            <b/>
            <sz val="9"/>
            <color indexed="81"/>
            <rFont val="Tahoma"/>
            <family val="2"/>
          </rPr>
          <t>Fatou Laye MBAYE:</t>
        </r>
        <r>
          <rPr>
            <sz val="9"/>
            <color indexed="81"/>
            <rFont val="Tahoma"/>
            <family val="2"/>
          </rPr>
          <t xml:space="preserve">
Formulaire envoyé</t>
        </r>
      </text>
    </comment>
    <comment ref="A50" authorId="0" shapeId="0">
      <text>
        <r>
          <rPr>
            <b/>
            <sz val="9"/>
            <color indexed="81"/>
            <rFont val="Tahoma"/>
            <family val="2"/>
          </rPr>
          <t>Fatou Laye MBAYE:</t>
        </r>
        <r>
          <rPr>
            <sz val="9"/>
            <color indexed="81"/>
            <rFont val="Tahoma"/>
            <family val="2"/>
          </rPr>
          <t xml:space="preserve">
Appeler pour verifier les salaires par catégories</t>
        </r>
      </text>
    </comment>
    <comment ref="A56" authorId="1" shapeId="0">
      <text>
        <r>
          <rPr>
            <b/>
            <sz val="9"/>
            <color indexed="81"/>
            <rFont val="Tahoma"/>
            <family val="2"/>
          </rPr>
          <t>Fallou DIONE:</t>
        </r>
        <r>
          <rPr>
            <sz val="9"/>
            <color indexed="81"/>
            <rFont val="Tahoma"/>
            <family val="2"/>
          </rPr>
          <t xml:space="preserve">
DCSOM</t>
        </r>
      </text>
    </comment>
    <comment ref="F58" authorId="0" shapeId="0">
      <text>
        <r>
          <rPr>
            <b/>
            <sz val="9"/>
            <color indexed="81"/>
            <rFont val="Tahoma"/>
            <family val="2"/>
          </rPr>
          <t>Fatou Laye MBAYE:</t>
        </r>
        <r>
          <rPr>
            <sz val="9"/>
            <color indexed="81"/>
            <rFont val="Tahoma"/>
            <family val="2"/>
          </rPr>
          <t xml:space="preserve">
Verifier les cadres superieurs effectif et salaire (c'est OK) </t>
        </r>
      </text>
    </comment>
    <comment ref="A62" authorId="0" shapeId="0">
      <text>
        <r>
          <rPr>
            <b/>
            <sz val="9"/>
            <color indexed="81"/>
            <rFont val="Tahoma"/>
            <family val="2"/>
          </rPr>
          <t>Fatou Laye MBAYE:</t>
        </r>
        <r>
          <rPr>
            <sz val="9"/>
            <color indexed="81"/>
            <rFont val="Tahoma"/>
            <family val="2"/>
          </rPr>
          <t xml:space="preserve">
Appeler pour avoir les données sur les salaires</t>
        </r>
      </text>
    </comment>
    <comment ref="A68" authorId="0" shapeId="0">
      <text>
        <r>
          <rPr>
            <b/>
            <sz val="9"/>
            <color indexed="81"/>
            <rFont val="Tahoma"/>
            <family val="2"/>
          </rPr>
          <t>Fatou Laye MBAYE:</t>
        </r>
        <r>
          <rPr>
            <sz val="9"/>
            <color indexed="81"/>
            <rFont val="Tahoma"/>
            <family val="2"/>
          </rPr>
          <t xml:space="preserve">
Appeler pour confirmer
Pas d'activité en 2022 donc auncune main d'oeuvre</t>
        </r>
      </text>
    </comment>
    <comment ref="A92" authorId="0" shapeId="0">
      <text>
        <r>
          <rPr>
            <b/>
            <sz val="9"/>
            <color indexed="81"/>
            <rFont val="Tahoma"/>
            <family val="2"/>
          </rPr>
          <t>Fatou Laye MBAYE:</t>
        </r>
        <r>
          <rPr>
            <sz val="9"/>
            <color indexed="81"/>
            <rFont val="Tahoma"/>
            <family val="2"/>
          </rPr>
          <t xml:space="preserve">
Verifier effectif et salaire
(Corriger des DSF)</t>
        </r>
      </text>
    </comment>
    <comment ref="A98" authorId="0" shapeId="0">
      <text>
        <r>
          <rPr>
            <b/>
            <sz val="9"/>
            <color indexed="81"/>
            <rFont val="Tahoma"/>
            <family val="2"/>
          </rPr>
          <t>Fatou Laye MBAYE:</t>
        </r>
        <r>
          <rPr>
            <sz val="9"/>
            <color indexed="81"/>
            <rFont val="Tahoma"/>
            <family val="2"/>
          </rPr>
          <t xml:space="preserve">
C'est le personnel de SEN HMC qui s'active là bas
</t>
        </r>
      </text>
    </comment>
    <comment ref="A116" authorId="0" shapeId="0">
      <text>
        <r>
          <rPr>
            <b/>
            <sz val="9"/>
            <color indexed="81"/>
            <rFont val="Tahoma"/>
            <family val="2"/>
          </rPr>
          <t>Fatou Laye MBAYE:</t>
        </r>
        <r>
          <rPr>
            <sz val="9"/>
            <color indexed="81"/>
            <rFont val="Tahoma"/>
            <family val="2"/>
          </rPr>
          <t xml:space="preserve">
Appeler pour confirmer</t>
        </r>
      </text>
    </comment>
    <comment ref="A200" authorId="0" shapeId="0">
      <text>
        <r>
          <rPr>
            <b/>
            <sz val="9"/>
            <color indexed="81"/>
            <rFont val="Tahoma"/>
            <family val="2"/>
          </rPr>
          <t>Fatou Laye MBAYE:</t>
        </r>
        <r>
          <rPr>
            <sz val="9"/>
            <color indexed="81"/>
            <rFont val="Tahoma"/>
            <family val="2"/>
          </rPr>
          <t xml:space="preserve">
Formulaire non retrouvé</t>
        </r>
      </text>
    </comment>
    <comment ref="A206" authorId="0" shapeId="0">
      <text>
        <r>
          <rPr>
            <b/>
            <sz val="9"/>
            <color indexed="81"/>
            <rFont val="Tahoma"/>
            <family val="2"/>
          </rPr>
          <t>Fatou Laye MBAYE:</t>
        </r>
        <r>
          <rPr>
            <sz val="9"/>
            <color indexed="81"/>
            <rFont val="Tahoma"/>
            <family val="2"/>
          </rPr>
          <t xml:space="preserve">
PAS DE MO, c'est le personnel de SEPHOS qui s'active là bas
</t>
        </r>
      </text>
    </comment>
    <comment ref="A236" authorId="0" shapeId="0">
      <text>
        <r>
          <rPr>
            <b/>
            <sz val="9"/>
            <color indexed="81"/>
            <rFont val="Tahoma"/>
            <family val="2"/>
          </rPr>
          <t>Fatou Laye MBAYE:</t>
        </r>
        <r>
          <rPr>
            <sz val="9"/>
            <color indexed="81"/>
            <rFont val="Tahoma"/>
            <family val="2"/>
          </rPr>
          <t xml:space="preserve">
Formulaire non retrouvé</t>
        </r>
      </text>
    </comment>
    <comment ref="A248" authorId="0" shapeId="0">
      <text>
        <r>
          <rPr>
            <b/>
            <sz val="9"/>
            <color indexed="81"/>
            <rFont val="Tahoma"/>
            <family val="2"/>
          </rPr>
          <t>Fatou Laye MBAYE:</t>
        </r>
        <r>
          <rPr>
            <sz val="9"/>
            <color indexed="81"/>
            <rFont val="Tahoma"/>
            <family val="2"/>
          </rPr>
          <t xml:space="preserve">
Demander les salaires par catégories (Amina)</t>
        </r>
      </text>
    </comment>
    <comment ref="A278" authorId="0" shapeId="0">
      <text>
        <r>
          <rPr>
            <b/>
            <sz val="9"/>
            <color indexed="81"/>
            <rFont val="Tahoma"/>
            <family val="2"/>
          </rPr>
          <t>Fatou Laye MBAYE:</t>
        </r>
        <r>
          <rPr>
            <sz val="9"/>
            <color indexed="81"/>
            <rFont val="Tahoma"/>
            <family val="2"/>
          </rPr>
          <t xml:space="preserve">
Confirmer la masse salariale</t>
        </r>
      </text>
    </comment>
    <comment ref="A290" authorId="0" shapeId="0">
      <text>
        <r>
          <rPr>
            <b/>
            <sz val="9"/>
            <color indexed="81"/>
            <rFont val="Tahoma"/>
            <family val="2"/>
          </rPr>
          <t>Fatou Laye MBAYE:</t>
        </r>
        <r>
          <rPr>
            <sz val="9"/>
            <color indexed="81"/>
            <rFont val="Tahoma"/>
            <family val="2"/>
          </rPr>
          <t xml:space="preserve">
Contacter le point focal pour demander d'information sur les salariés et la masse salariale</t>
        </r>
      </text>
    </comment>
    <comment ref="A326" authorId="0" shapeId="0">
      <text>
        <r>
          <rPr>
            <b/>
            <sz val="9"/>
            <color indexed="81"/>
            <rFont val="Tahoma"/>
            <family val="2"/>
          </rPr>
          <t>Fatou Laye MBAYE:</t>
        </r>
        <r>
          <rPr>
            <sz val="9"/>
            <color indexed="81"/>
            <rFont val="Tahoma"/>
            <family val="2"/>
          </rPr>
          <t xml:space="preserve">
Les travailleurs de SMC interviennent au niveau de SGO dans le perimètre de Massawa</t>
        </r>
      </text>
    </comment>
    <comment ref="F328" authorId="0" shapeId="0">
      <text>
        <r>
          <rPr>
            <b/>
            <sz val="9"/>
            <color indexed="81"/>
            <rFont val="Tahoma"/>
            <family val="2"/>
          </rPr>
          <t>Fatou Laye MBAYE:</t>
        </r>
        <r>
          <rPr>
            <sz val="9"/>
            <color indexed="81"/>
            <rFont val="Tahoma"/>
            <family val="2"/>
          </rPr>
          <t xml:space="preserve">
Verifier cette valeur</t>
        </r>
      </text>
    </comment>
    <comment ref="A356" authorId="0" shapeId="0">
      <text>
        <r>
          <rPr>
            <b/>
            <sz val="9"/>
            <color indexed="81"/>
            <rFont val="Tahoma"/>
            <family val="2"/>
          </rPr>
          <t>Fatou Laye MBAYE:</t>
        </r>
        <r>
          <rPr>
            <sz val="9"/>
            <color indexed="81"/>
            <rFont val="Tahoma"/>
            <family val="2"/>
          </rPr>
          <t xml:space="preserve">
Appeler pour avoir les salaires désagrégées par catégories</t>
        </r>
      </text>
    </comment>
    <comment ref="A404" authorId="0" shapeId="0">
      <text>
        <r>
          <rPr>
            <b/>
            <sz val="9"/>
            <color indexed="81"/>
            <rFont val="Tahoma"/>
            <family val="2"/>
          </rPr>
          <t>Fatou Laye MBAYE:</t>
        </r>
        <r>
          <rPr>
            <sz val="9"/>
            <color indexed="81"/>
            <rFont val="Tahoma"/>
            <family val="2"/>
          </rPr>
          <t xml:space="preserve">
Appeler pour renseigner les salaires
</t>
        </r>
      </text>
    </comment>
    <comment ref="A410" authorId="0" shapeId="0">
      <text>
        <r>
          <rPr>
            <b/>
            <sz val="9"/>
            <color indexed="81"/>
            <rFont val="Tahoma"/>
            <family val="2"/>
          </rPr>
          <t>Fatou Laye MBAYE:</t>
        </r>
        <r>
          <rPr>
            <sz val="9"/>
            <color indexed="81"/>
            <rFont val="Tahoma"/>
            <family val="2"/>
          </rPr>
          <t xml:space="preserve">
Appeler pour donner les valeurs</t>
        </r>
      </text>
    </comment>
    <comment ref="A416" authorId="0" shapeId="0">
      <text>
        <r>
          <rPr>
            <b/>
            <sz val="9"/>
            <color indexed="81"/>
            <rFont val="Tahoma"/>
            <family val="2"/>
          </rPr>
          <t>Fatou Laye MBAYE
Géré par le personnel de I am Gold (Joint venture)</t>
        </r>
      </text>
    </comment>
  </commentList>
</comments>
</file>

<file path=xl/comments10.xml><?xml version="1.0" encoding="utf-8"?>
<comments xmlns="http://schemas.openxmlformats.org/spreadsheetml/2006/main">
  <authors>
    <author>Fatou Laye MBAYE</author>
  </authors>
  <commentList>
    <comment ref="B13" authorId="0" shapeId="0">
      <text>
        <r>
          <rPr>
            <b/>
            <sz val="9"/>
            <color indexed="81"/>
            <rFont val="Tahoma"/>
            <family val="2"/>
          </rPr>
          <t>Fatou Laye MBAYE:</t>
        </r>
        <r>
          <rPr>
            <sz val="9"/>
            <color indexed="81"/>
            <rFont val="Tahoma"/>
            <family val="2"/>
          </rPr>
          <t xml:space="preserve">
initialement (Activites socio)
</t>
        </r>
      </text>
    </comment>
    <comment ref="A17" authorId="0" shapeId="0">
      <text>
        <r>
          <rPr>
            <b/>
            <sz val="9"/>
            <color indexed="81"/>
            <rFont val="Tahoma"/>
            <family val="2"/>
          </rPr>
          <t>Fatou Laye MBAYE:</t>
        </r>
        <r>
          <rPr>
            <sz val="9"/>
            <color indexed="81"/>
            <rFont val="Tahoma"/>
            <family val="2"/>
          </rPr>
          <t xml:space="preserve">
Renseigner  les montants des réalisations ( Périmètre DIAMBO SUD)
</t>
        </r>
      </text>
    </comment>
    <comment ref="A157" authorId="0" shapeId="0">
      <text>
        <r>
          <rPr>
            <b/>
            <sz val="9"/>
            <color indexed="81"/>
            <rFont val="Tahoma"/>
            <family val="2"/>
          </rPr>
          <t>Fatou Laye MBAYE:</t>
        </r>
        <r>
          <rPr>
            <sz val="9"/>
            <color indexed="81"/>
            <rFont val="Tahoma"/>
            <family val="2"/>
          </rPr>
          <t xml:space="preserve">
A enlever parce que ce ne sont pas des rélaisations sociales
</t>
        </r>
      </text>
    </comment>
    <comment ref="B161" authorId="0" shapeId="0">
      <text>
        <r>
          <rPr>
            <b/>
            <sz val="9"/>
            <color indexed="81"/>
            <rFont val="Tahoma"/>
            <family val="2"/>
          </rPr>
          <t>Fatou Laye MBAYE:</t>
        </r>
        <r>
          <rPr>
            <sz val="9"/>
            <color indexed="81"/>
            <rFont val="Tahoma"/>
            <family val="2"/>
          </rPr>
          <t xml:space="preserve">
Initialement
Autres
</t>
        </r>
      </text>
    </comment>
    <comment ref="A168" authorId="0" shapeId="0">
      <text>
        <r>
          <rPr>
            <b/>
            <sz val="9"/>
            <color indexed="81"/>
            <rFont val="Tahoma"/>
            <family val="2"/>
          </rPr>
          <t>Fatou Laye MBAYE:</t>
        </r>
        <r>
          <rPr>
            <sz val="9"/>
            <color indexed="81"/>
            <rFont val="Tahoma"/>
            <family val="2"/>
          </rPr>
          <t xml:space="preserve">
Montant à verifier</t>
        </r>
      </text>
    </comment>
  </commentList>
</comments>
</file>

<file path=xl/sharedStrings.xml><?xml version="1.0" encoding="utf-8"?>
<sst xmlns="http://schemas.openxmlformats.org/spreadsheetml/2006/main" count="7926" uniqueCount="1180">
  <si>
    <t>formulaire_id</t>
  </si>
  <si>
    <t>entreprise_id</t>
  </si>
  <si>
    <t>AMAFRIQUE SENEGAL</t>
  </si>
  <si>
    <t>SONKO ET FILS SARL</t>
  </si>
  <si>
    <t>ARDIMINES SARL</t>
  </si>
  <si>
    <t>BB FIRST COMMODITY HOLDING LIMITED</t>
  </si>
  <si>
    <t>MASSAWA JERSEY LIMITED</t>
  </si>
  <si>
    <t>VAPROM AFRICA SA</t>
  </si>
  <si>
    <t>ALBINA SENEGAL SARL</t>
  </si>
  <si>
    <t>BAMBUK MINERALS SARL</t>
  </si>
  <si>
    <t>KUTLU GABANE HOLDING S.A</t>
  </si>
  <si>
    <t>BHAIRAVA AGRICOLE SARL</t>
  </si>
  <si>
    <t>GLOBAL IMMO SENEGAL SARL</t>
  </si>
  <si>
    <t>INCA SARL</t>
  </si>
  <si>
    <t>SEN-HMC SUARL</t>
  </si>
  <si>
    <t>G.H MINING</t>
  </si>
  <si>
    <t>IAMGOLD BOTO S.A</t>
  </si>
  <si>
    <t>AGEM SENEGAL EXPLORATION SUARL</t>
  </si>
  <si>
    <t>BOYA SA</t>
  </si>
  <si>
    <t>INTERNATIONAL MINING COMPANY (IMC)</t>
  </si>
  <si>
    <t>GRANDE COTE OPERATIONS</t>
  </si>
  <si>
    <t>CSE GRANULATS</t>
  </si>
  <si>
    <t>G-PHOS S.A</t>
  </si>
  <si>
    <t>INDUSTRIES CHIMIQUES DU SENEGAL</t>
  </si>
  <si>
    <t>PETOWAL MINING COMPANY (PMC) SA</t>
  </si>
  <si>
    <t>AFRIGOLD SA</t>
  </si>
  <si>
    <t>SOCIETE MINIERE DE LA VALLEE DU FLEUVE SENEGAL –SOMIVA</t>
  </si>
  <si>
    <t>AFRIGEM</t>
  </si>
  <si>
    <t>GECAMINES</t>
  </si>
  <si>
    <t>BOSFOR SARL</t>
  </si>
  <si>
    <t>SODEMINES</t>
  </si>
  <si>
    <t>SABODALA MINING COMPANY SARL</t>
  </si>
  <si>
    <t>TALIX-MINES</t>
  </si>
  <si>
    <t>SABODALA GOLD OPERATIONS</t>
  </si>
  <si>
    <t>SENEGAL MINES</t>
  </si>
  <si>
    <t>SOCIETE SENEGALAISE DE NEGOCE INTERNATIONALE (SNEPAC) SARL</t>
  </si>
  <si>
    <t>DALEMA</t>
  </si>
  <si>
    <t>SOCIETE SENEGALAISE DES PHOSPHATES DE THIES</t>
  </si>
  <si>
    <t>ATIC SARL</t>
  </si>
  <si>
    <t>SOCIETE DE CONCASSAGE ET DU BETON</t>
  </si>
  <si>
    <t>CHALLENGER NORD-SUD INTERNATIONAL INC</t>
  </si>
  <si>
    <t>SEPHOS SENEGAL SA</t>
  </si>
  <si>
    <t>HOLDING ATLANTQUE MINING PETROLUM-SA</t>
  </si>
  <si>
    <t>SERIGNE SALIOU MBACKE SUARL</t>
  </si>
  <si>
    <t>DANGOTE CEMENT SENEGAL</t>
  </si>
  <si>
    <t>TANOR SAS</t>
  </si>
  <si>
    <t>CAYOR PHOSPHATE MINING SAU</t>
  </si>
  <si>
    <t>AGROMINE</t>
  </si>
  <si>
    <t>LES CARRIERES CTG SARL</t>
  </si>
  <si>
    <t>COMPAGNIE GENERALE D'EXPLOITATION DE CARRIERE</t>
  </si>
  <si>
    <t>SOCABEG MINING</t>
  </si>
  <si>
    <t>DAMASH MINERALS LTD</t>
  </si>
  <si>
    <t>GROUPEMENT D'ENTREPRISE SINTRAM HOUAR</t>
  </si>
  <si>
    <t>CIMENTS DU SAHEL</t>
  </si>
  <si>
    <t>CHESSER</t>
  </si>
  <si>
    <t>NIAMAYA GOLD SARL</t>
  </si>
  <si>
    <t>SORED-MINES SA</t>
  </si>
  <si>
    <t>ROYAL SENEGAL MINES ET EQUIPEMENTS</t>
  </si>
  <si>
    <t>GAZAL CARRIERES</t>
  </si>
  <si>
    <t>KANEL RESOURCES</t>
  </si>
  <si>
    <t>GECAMINES S.A</t>
  </si>
  <si>
    <t>STRATEX-EMC SA</t>
  </si>
  <si>
    <t>num_titre_minier</t>
  </si>
  <si>
    <t>nom_perimetre</t>
  </si>
  <si>
    <t>nm_nature</t>
  </si>
  <si>
    <t>nm_region</t>
  </si>
  <si>
    <t>substance_desc</t>
  </si>
  <si>
    <t>nm_commune</t>
  </si>
  <si>
    <t>nm_departement</t>
  </si>
  <si>
    <t>date_signature</t>
  </si>
  <si>
    <t>date_octroi</t>
  </si>
  <si>
    <t>superficie_octroye</t>
  </si>
  <si>
    <t>superficie_exploite</t>
  </si>
  <si>
    <t>superficie_rendue</t>
  </si>
  <si>
    <t>superficie_rehabilite</t>
  </si>
  <si>
    <t>date_fin</t>
  </si>
  <si>
    <t>99   1020</t>
  </si>
  <si>
    <t>TOBENE NORD</t>
  </si>
  <si>
    <t>Concession minière</t>
  </si>
  <si>
    <t>THIES</t>
  </si>
  <si>
    <t>Phosphate de chaux</t>
  </si>
  <si>
    <t>DAROU KHOUDOSS</t>
  </si>
  <si>
    <t>TIVAOUANE</t>
  </si>
  <si>
    <t>15M</t>
  </si>
  <si>
    <t>Attapulgite</t>
  </si>
  <si>
    <t>N’GUENIENE</t>
  </si>
  <si>
    <t>M’BOUR</t>
  </si>
  <si>
    <t>N’DIEYENE SIRAKH</t>
  </si>
  <si>
    <t>Autres</t>
  </si>
  <si>
    <t>2015-1136</t>
  </si>
  <si>
    <t>SABODALA</t>
  </si>
  <si>
    <t>KEDOUGOU</t>
  </si>
  <si>
    <t>Or</t>
  </si>
  <si>
    <t>SARAYA</t>
  </si>
  <si>
    <t>……….</t>
  </si>
  <si>
    <t>Carrière</t>
  </si>
  <si>
    <t>Calcaire</t>
  </si>
  <si>
    <t>2007-1327</t>
  </si>
  <si>
    <t>NIAMIA</t>
  </si>
  <si>
    <t>KHOSSANTO</t>
  </si>
  <si>
    <t>10357/MMI/PME/DMG</t>
  </si>
  <si>
    <t>Petite mine</t>
  </si>
  <si>
    <t>2016-995</t>
  </si>
  <si>
    <t>MAKO</t>
  </si>
  <si>
    <t>TOMBORONKOTO</t>
  </si>
  <si>
    <t>008633/MMG/DGM</t>
  </si>
  <si>
    <t>DIACK</t>
  </si>
  <si>
    <t>Basalte</t>
  </si>
  <si>
    <t>N’GOUNDIANE</t>
  </si>
  <si>
    <t>000363MMG/DMG</t>
  </si>
  <si>
    <t>Sud Saint louis</t>
  </si>
  <si>
    <t>LOUGA</t>
  </si>
  <si>
    <t>Minéraux Lourds</t>
  </si>
  <si>
    <t>LEONA</t>
  </si>
  <si>
    <t>00489/MMG/DMG</t>
  </si>
  <si>
    <t>SANSAMBA</t>
  </si>
  <si>
    <t>qte_brute</t>
  </si>
  <si>
    <t>cout_production</t>
  </si>
  <si>
    <t>qte_transforme</t>
  </si>
  <si>
    <t>Argile</t>
  </si>
  <si>
    <t>Zircon</t>
  </si>
  <si>
    <t>Ilménite</t>
  </si>
  <si>
    <t>Silex</t>
  </si>
  <si>
    <t>Latérite</t>
  </si>
  <si>
    <t>Manganése</t>
  </si>
  <si>
    <t>Rutile</t>
  </si>
  <si>
    <t>qte_prd_vendu_pays</t>
  </si>
  <si>
    <t>qte_prd_vendu_etrger</t>
  </si>
  <si>
    <t>qte_prd_immobilise</t>
  </si>
  <si>
    <t>qte_stock_ouverture</t>
  </si>
  <si>
    <t>qte_prd_stock_cloture</t>
  </si>
  <si>
    <t>val_prd_vendu_pays</t>
  </si>
  <si>
    <t>val_prd_vendu_etrger</t>
  </si>
  <si>
    <t>val_prd_immobilise</t>
  </si>
  <si>
    <t>val_prd_stock_ouverture</t>
  </si>
  <si>
    <t>val_prd_stock_cloture</t>
  </si>
  <si>
    <t>Argent</t>
  </si>
  <si>
    <t>Manganèse</t>
  </si>
  <si>
    <t>Phosphates</t>
  </si>
  <si>
    <t>Acide phosphorique</t>
  </si>
  <si>
    <t>Ciment</t>
  </si>
  <si>
    <t>Engrais</t>
  </si>
  <si>
    <t/>
  </si>
  <si>
    <t>sondage_desc</t>
  </si>
  <si>
    <t>grille_maille_desc</t>
  </si>
  <si>
    <t>metrage</t>
  </si>
  <si>
    <t>intervalle</t>
  </si>
  <si>
    <t>intersection</t>
  </si>
  <si>
    <t>Carotté</t>
  </si>
  <si>
    <t>250*250m</t>
  </si>
  <si>
    <t>0-0</t>
  </si>
  <si>
    <t>200</t>
  </si>
  <si>
    <t>15m</t>
  </si>
  <si>
    <t>89mm</t>
  </si>
  <si>
    <t>3</t>
  </si>
  <si>
    <t>RC</t>
  </si>
  <si>
    <t>25*25</t>
  </si>
  <si>
    <t>10*10</t>
  </si>
  <si>
    <t>24</t>
  </si>
  <si>
    <t>Tarrière</t>
  </si>
  <si>
    <t>50m*50m</t>
  </si>
  <si>
    <t>RAB</t>
  </si>
  <si>
    <t>0-864</t>
  </si>
  <si>
    <t>nbr_fourn_loc</t>
  </si>
  <si>
    <t>ttl_paye_fourn_loc</t>
  </si>
  <si>
    <t>pct_paye_fourn_loc</t>
  </si>
  <si>
    <t>nbr_fourn_etrg</t>
  </si>
  <si>
    <t>ttl_pay_fourn_etrg</t>
  </si>
  <si>
    <t>pct_pay_fourn_etrg</t>
  </si>
  <si>
    <t>matier_consmbl</t>
  </si>
  <si>
    <t>matier_combustbl</t>
  </si>
  <si>
    <t>gaz_industriel</t>
  </si>
  <si>
    <t>gaz_naturel</t>
  </si>
  <si>
    <t>essence</t>
  </si>
  <si>
    <t>gas_oil</t>
  </si>
  <si>
    <t>fuel_oil</t>
  </si>
  <si>
    <t>huile_lubrif</t>
  </si>
  <si>
    <t>charbon</t>
  </si>
  <si>
    <t>autre_combustbl</t>
  </si>
  <si>
    <t>fourn_bureau_infmtq</t>
  </si>
  <si>
    <t>eau</t>
  </si>
  <si>
    <t>electricite</t>
  </si>
  <si>
    <t>autre_energ</t>
  </si>
  <si>
    <t>fourn_bureau_nonstockbl</t>
  </si>
  <si>
    <t>achat_materl_outilg</t>
  </si>
  <si>
    <t>achat_etud_servc</t>
  </si>
  <si>
    <t>achat_materl_equip</t>
  </si>
  <si>
    <t>autre_achat</t>
  </si>
  <si>
    <t>transprt_marchnds</t>
  </si>
  <si>
    <t>soustraitc_generl</t>
  </si>
  <si>
    <t>loctn_charg_lctv</t>
  </si>
  <si>
    <t>redvanc_creditbail</t>
  </si>
  <si>
    <t>entretn_repar_maint</t>
  </si>
  <si>
    <t>prime_assur</t>
  </si>
  <si>
    <t>etud_rech_doc</t>
  </si>
  <si>
    <t>pub_publictn</t>
  </si>
  <si>
    <t>frais_telecom</t>
  </si>
  <si>
    <t>autre_service</t>
  </si>
  <si>
    <t>remuneratn_conseil</t>
  </si>
  <si>
    <t>frais_formtn_persnl</t>
  </si>
  <si>
    <t>redvanc_brevt_licn</t>
  </si>
  <si>
    <t>remuneratn_pers_ext</t>
  </si>
  <si>
    <t>autre_charg_ext</t>
  </si>
  <si>
    <t>impot_tax_entreprs</t>
  </si>
  <si>
    <t>impot_tax_indirect</t>
  </si>
  <si>
    <t>droit_entre</t>
  </si>
  <si>
    <t>tax_superficiaire</t>
  </si>
  <si>
    <t>redvanc_miniere</t>
  </si>
  <si>
    <t>droit_enregistrmt</t>
  </si>
  <si>
    <t>penalit_amend_fiscl</t>
  </si>
  <si>
    <t>autre_droit_imp</t>
  </si>
  <si>
    <t>salair_direct_nat</t>
  </si>
  <si>
    <t>salair_direct_nonnat</t>
  </si>
  <si>
    <t>Indemnt_forfait_pers</t>
  </si>
  <si>
    <t>avantage_nature</t>
  </si>
  <si>
    <t>charg_social</t>
  </si>
  <si>
    <t>autre_charg_social</t>
  </si>
  <si>
    <t>cartographie</t>
  </si>
  <si>
    <t>geochimie</t>
  </si>
  <si>
    <t>geophysique</t>
  </si>
  <si>
    <t>sondage</t>
  </si>
  <si>
    <t>tranchee</t>
  </si>
  <si>
    <t>echantillonnage</t>
  </si>
  <si>
    <t>analyse_echantillon</t>
  </si>
  <si>
    <t>substance_dangers</t>
  </si>
  <si>
    <t>metallurgie</t>
  </si>
  <si>
    <t>explosif</t>
  </si>
  <si>
    <t>cyanure</t>
  </si>
  <si>
    <t>substance_autre</t>
  </si>
  <si>
    <t>consultation</t>
  </si>
  <si>
    <t>logement</t>
  </si>
  <si>
    <t>restauration</t>
  </si>
  <si>
    <t>construction_usine</t>
  </si>
  <si>
    <t>securite_employe</t>
  </si>
  <si>
    <t>securite_site</t>
  </si>
  <si>
    <t>evaluatn_environmt</t>
  </si>
  <si>
    <t>gestion_dechet_minier</t>
  </si>
  <si>
    <t>rehabilittn_environmt</t>
  </si>
  <si>
    <t>deloc_pop_recasemt</t>
  </si>
  <si>
    <t>deloc_pop_indemnisatn</t>
  </si>
  <si>
    <t>autre_depense</t>
  </si>
  <si>
    <t>TAMBACOUNDA</t>
  </si>
  <si>
    <t>2008-1431</t>
  </si>
  <si>
    <t>CHERIF LO NGAKHAM</t>
  </si>
  <si>
    <t>2011770</t>
  </si>
  <si>
    <t>NDENDORY</t>
  </si>
  <si>
    <t>Sud Kanel</t>
  </si>
  <si>
    <t>Permis de recherche</t>
  </si>
  <si>
    <t>019235</t>
  </si>
  <si>
    <t>CARRIERE DE CALCAIRE DE KEUR LAT DIOP FALL</t>
  </si>
  <si>
    <t>GECAMINES BANDIA</t>
  </si>
  <si>
    <t>POUT</t>
  </si>
  <si>
    <t>Permis d’exploitation</t>
  </si>
  <si>
    <t>011842/MIM/DMG</t>
  </si>
  <si>
    <t>DIAMBA NORD</t>
  </si>
  <si>
    <t>002734</t>
  </si>
  <si>
    <t>Tombo</t>
  </si>
  <si>
    <t>MAMANKANTI</t>
  </si>
  <si>
    <t>012394/ MMG/DMG</t>
  </si>
  <si>
    <t>15099MIM/DMG</t>
  </si>
  <si>
    <t>BANTACCO</t>
  </si>
  <si>
    <t>DIAMBA SUD</t>
  </si>
  <si>
    <t>036584</t>
  </si>
  <si>
    <t>UTM WGS 84 ZONE 28N</t>
  </si>
  <si>
    <t>Morichou</t>
  </si>
  <si>
    <t>010978/MMG/DMG/25/06/2020</t>
  </si>
  <si>
    <t>BOUROUBOUROU</t>
  </si>
  <si>
    <t>BRANSAN</t>
  </si>
  <si>
    <t>2020-981</t>
  </si>
  <si>
    <t>012395/MMG/DMG</t>
  </si>
  <si>
    <t>NOUMOUFOUKHA</t>
  </si>
  <si>
    <t>020031/MIM/DMG</t>
  </si>
  <si>
    <t>DOUTA</t>
  </si>
  <si>
    <t>bandia</t>
  </si>
  <si>
    <t>12950</t>
  </si>
  <si>
    <t>NIAKHENE</t>
  </si>
  <si>
    <t>023735</t>
  </si>
  <si>
    <t>KOULOUNTOU EST</t>
  </si>
  <si>
    <t>014934</t>
  </si>
  <si>
    <t>SANGOLA</t>
  </si>
  <si>
    <t>024218</t>
  </si>
  <si>
    <t>Ngoudiane-EGCCBN</t>
  </si>
  <si>
    <t>013957</t>
  </si>
  <si>
    <t>Ndindy</t>
  </si>
  <si>
    <t>DIOURBEL</t>
  </si>
  <si>
    <t>AINOUMANE</t>
  </si>
  <si>
    <t>MATAM</t>
  </si>
  <si>
    <t>SENALA</t>
  </si>
  <si>
    <t>001928MMG</t>
  </si>
  <si>
    <t>LAMBAYE</t>
  </si>
  <si>
    <t>KOLDA</t>
  </si>
  <si>
    <t>Aircore</t>
  </si>
  <si>
    <t>realistn_autre_desc</t>
  </si>
  <si>
    <t>realistn_desc</t>
  </si>
  <si>
    <t>benefic_autre_desc</t>
  </si>
  <si>
    <t>montant_realisatn</t>
  </si>
  <si>
    <t>Autre_com</t>
  </si>
  <si>
    <t>Autre_Dep</t>
  </si>
  <si>
    <t>realistn_soc_typ_desc</t>
  </si>
  <si>
    <t>Appuis pour la réalisation du centre de santé de darou khoudouss</t>
  </si>
  <si>
    <t>Santé</t>
  </si>
  <si>
    <t>Agriculture</t>
  </si>
  <si>
    <t>Dons</t>
  </si>
  <si>
    <t>Réparation des véhicules de la gendarmerie et des eaux et forêt</t>
  </si>
  <si>
    <t>DIASS</t>
  </si>
  <si>
    <t>Aide au village de Tieo</t>
  </si>
  <si>
    <t>BANDIA</t>
  </si>
  <si>
    <t>Approvisonnement d'eau au village de bandia</t>
  </si>
  <si>
    <t>Eaux et assainissement des eaux</t>
  </si>
  <si>
    <t>don au village de Sange</t>
  </si>
  <si>
    <t>THIES EST</t>
  </si>
  <si>
    <t>Activités socio-culturelles</t>
  </si>
  <si>
    <t>M’BORO</t>
  </si>
  <si>
    <t>Eaux et assanissement des eaux</t>
  </si>
  <si>
    <t>Sport ETICS et autres</t>
  </si>
  <si>
    <t>Construction d'un ouvrage de franchissement sur la rivière Gamba-Gamba qui est sur la piste d'entrée principale du village</t>
  </si>
  <si>
    <t>Infrastructure routière</t>
  </si>
  <si>
    <t>Achat de médicaments de démarrage pour la case de santé de Gamba-Gamba</t>
  </si>
  <si>
    <t>Appui social</t>
  </si>
  <si>
    <t>denréee</t>
  </si>
  <si>
    <t>appui financier</t>
  </si>
  <si>
    <t>Infractructures</t>
  </si>
  <si>
    <t>Caserne Sapeurs Pompiers</t>
  </si>
  <si>
    <t>Gare routiére de la zone de DIOGO</t>
  </si>
  <si>
    <t>EXTENSION RESEAU D4EAU DE LA COMMUNE DE MEKHE</t>
  </si>
  <si>
    <t>MEKHE</t>
  </si>
  <si>
    <t>fonds social minier</t>
  </si>
  <si>
    <t>fonds social massawa</t>
  </si>
  <si>
    <t>khossanto
missirah
saraya
bembou 
kedougou</t>
  </si>
  <si>
    <t>dépenses générales &amp; activités génératrices de revenus</t>
  </si>
  <si>
    <t>sabodala, khossanto, saraya, missirah, bemboula, kedougou</t>
  </si>
  <si>
    <t>projet électrification</t>
  </si>
  <si>
    <t>Pour la communauté religieuse</t>
  </si>
  <si>
    <t>Pour les mairies</t>
  </si>
  <si>
    <t>Pour les hopitaux</t>
  </si>
  <si>
    <t>Pour le forage</t>
  </si>
  <si>
    <t>Mise à disposition d'un bus de 34 places pour le déplaement des conseils municipaux à SARAYA dans le cadre de l'élection du haut conseil des collectivités territoriales</t>
  </si>
  <si>
    <t>FORAGE ET CHATEAU D’EAU</t>
  </si>
  <si>
    <t>DIVERS</t>
  </si>
  <si>
    <t>MEDICAMENT ET SENSIBILISATION</t>
  </si>
  <si>
    <t>ARANDING/DAOROLA/ILIMALO/LINHUEKHOTO/BABOUA/FODE BINEA/BOTO</t>
  </si>
  <si>
    <t>PISTE ACCES LAM LAM</t>
  </si>
  <si>
    <t>LAM LAM</t>
  </si>
  <si>
    <t>DONS</t>
  </si>
  <si>
    <t>CONSTRUCTION CENTRE DE SANTE</t>
  </si>
  <si>
    <t>KEUR MOUSSA</t>
  </si>
  <si>
    <t>aid el kebir - bebe de l'année</t>
  </si>
  <si>
    <t>construction wip de puits de forage</t>
  </si>
  <si>
    <t>elevage</t>
  </si>
  <si>
    <t>construction de poulailler</t>
  </si>
  <si>
    <t>Gestion des ordures menageres dans la commune de Tomboronkoto</t>
  </si>
  <si>
    <t>Fonds d'apui aux demandes sociales</t>
  </si>
  <si>
    <t>don de beton ala population 1000tonnes</t>
  </si>
  <si>
    <t>Construction maison personnel decede</t>
  </si>
  <si>
    <t>2 Tonnes ciment</t>
  </si>
  <si>
    <t>KHOMBOLE</t>
  </si>
  <si>
    <t>Contruction maison personnel decede</t>
  </si>
  <si>
    <t>6 Tonnes basalte 8/16</t>
  </si>
  <si>
    <t>Construction Mosquée</t>
  </si>
  <si>
    <t>30 Tonnes basalte et transport</t>
  </si>
  <si>
    <t>FETE FIN D'ANNEE</t>
  </si>
  <si>
    <t>Montant forfaitaire remis aux collectivités locales</t>
  </si>
  <si>
    <t>BABA GARAGE</t>
  </si>
  <si>
    <t>BAMBEY</t>
  </si>
  <si>
    <t>Dons et Aides Sociales</t>
  </si>
  <si>
    <t>événements religieux</t>
  </si>
  <si>
    <t>ouverture mosquée diack, cérémonie keur ayib, jubilé paroisse khombole</t>
  </si>
  <si>
    <t>dons granulat au poste de santé de diack, foyer sainte anne, mairie de ngoudiane, université ngoudiane, village pilote</t>
  </si>
  <si>
    <t>Achat equipements</t>
  </si>
  <si>
    <t>THIENABA</t>
  </si>
  <si>
    <t>TASSETTE</t>
  </si>
  <si>
    <t>subvention</t>
  </si>
  <si>
    <t>niakhéne</t>
  </si>
  <si>
    <t>tivaoune</t>
  </si>
  <si>
    <t>Réalisation de forages</t>
  </si>
  <si>
    <t>Mur cimetière Gandiole</t>
  </si>
  <si>
    <t>SAINT-LOUIS</t>
  </si>
  <si>
    <t>Divers</t>
  </si>
  <si>
    <t>Achats nattes de priere</t>
  </si>
  <si>
    <t>Dons de moutons aux Imams et Notaires de la localité</t>
  </si>
  <si>
    <t>APPUI FINANCIER</t>
  </si>
  <si>
    <t>DIOKOUL</t>
  </si>
  <si>
    <t>KEBEMER</t>
  </si>
  <si>
    <t>UNION MARAICHERS ET FORESTIERS</t>
  </si>
  <si>
    <t>THIEPPE</t>
  </si>
  <si>
    <t>sabodala
bembou 
kedougou</t>
  </si>
  <si>
    <t>kedougou</t>
  </si>
  <si>
    <t>dons</t>
  </si>
  <si>
    <t>Éducation</t>
  </si>
  <si>
    <t>Dotation pour les jeunes et ASC</t>
  </si>
  <si>
    <t>Appui financier aux Eaux et Forêt dans le cadre de la journée nationale de reboisement</t>
  </si>
  <si>
    <t>SUBVENTION</t>
  </si>
  <si>
    <t>Complement au fond d'appui à la formation aux jeunes</t>
  </si>
  <si>
    <t>Promotion aux activités de jeunesses, sports et culture</t>
  </si>
  <si>
    <t>EDUCATION</t>
  </si>
  <si>
    <t>KANEL ,NDENDORY</t>
  </si>
  <si>
    <t>Appui aus associations entreaide SENEGAL ET FOODE</t>
  </si>
  <si>
    <t>Dotation en ballons</t>
  </si>
  <si>
    <t>Achat de moulin multifonctionnel (patte d'arachide et son)</t>
  </si>
  <si>
    <t>Infrastructure communautaire</t>
  </si>
  <si>
    <t>Construction d'un batiment de 16m² qui contient le moulin</t>
  </si>
  <si>
    <t>Aménagement et cloture d'un périmètre de culture maraicher</t>
  </si>
  <si>
    <t>dons non distribués jusqu'à date</t>
  </si>
  <si>
    <t>APPUI FINANCIER AU GROUPEMENT FEMININ</t>
  </si>
  <si>
    <t>JARDIN</t>
  </si>
  <si>
    <t>agriculture</t>
  </si>
  <si>
    <t>Engrais (jardins maraicgers)</t>
  </si>
  <si>
    <t>Medicaments</t>
  </si>
  <si>
    <t>POPOGUINE</t>
  </si>
  <si>
    <t>Poste de santé</t>
  </si>
  <si>
    <t>FONDS SOCIAL MINIER</t>
  </si>
  <si>
    <t>khossanto
missirah
saraya
bembou</t>
  </si>
  <si>
    <t>fonds social  massawa</t>
  </si>
  <si>
    <t>Fonds d'apui au fonctionnement de l'ambulance</t>
  </si>
  <si>
    <t>Dotation de medicaments aux trois postes de santé</t>
  </si>
  <si>
    <t>Dotationen fournutures, matariél et équipements scolaires aux écoles de la commune Tomborocoto</t>
  </si>
  <si>
    <t>SANTE</t>
  </si>
  <si>
    <t>Carburant</t>
  </si>
  <si>
    <t>Médicaments</t>
  </si>
  <si>
    <t>Lycée de mboro et autres écoles</t>
  </si>
  <si>
    <t>Salle de classe</t>
  </si>
  <si>
    <t>Fourniture scolaire</t>
  </si>
  <si>
    <t>Matériel &amp; mobilier</t>
  </si>
  <si>
    <t>Uniforme scolaire</t>
  </si>
  <si>
    <t>confection de tables bancs</t>
  </si>
  <si>
    <t>MEOUANE</t>
  </si>
  <si>
    <t>sabodala
khossanto
missirah
 kedougou</t>
  </si>
  <si>
    <t>Soutien au Lycée dans le cadre des 72 heures</t>
  </si>
  <si>
    <t>FOURNITURES ET CONSTRUCTION</t>
  </si>
  <si>
    <t>mandankholy</t>
  </si>
  <si>
    <t>construction de salle de classe</t>
  </si>
  <si>
    <t>bourse d'étude</t>
  </si>
  <si>
    <t>POUT
DIASS
MONT ROLLAND</t>
  </si>
  <si>
    <t>Construire un bloc de deux salles de classe</t>
  </si>
  <si>
    <t>achat de matériels scolaires et aide diverses pour les écoles de ngoudiane</t>
  </si>
  <si>
    <t>Fournitures scolaires</t>
  </si>
  <si>
    <t>Boutiques scolaires</t>
  </si>
  <si>
    <t>Refection salle de classe</t>
  </si>
  <si>
    <t>Appui</t>
  </si>
  <si>
    <t>Eau et forets</t>
  </si>
  <si>
    <t>JOAL- FADIOUTH</t>
  </si>
  <si>
    <t>Fourniture et logement</t>
  </si>
  <si>
    <t>Eleves et etudiants</t>
  </si>
  <si>
    <t>Poste de sante</t>
  </si>
  <si>
    <t>Equipement informatique</t>
  </si>
  <si>
    <t>Logiciel etat civil</t>
  </si>
  <si>
    <t>Mairie Nguendiène</t>
  </si>
  <si>
    <t>Appui fete religieux</t>
  </si>
  <si>
    <t>Autorités réligieuses locales</t>
  </si>
  <si>
    <t>bouteille d'eau</t>
  </si>
  <si>
    <t>organismes religieux</t>
  </si>
  <si>
    <t>appui institutionnel (labo pcd)</t>
  </si>
  <si>
    <t>mairies et partenaires</t>
  </si>
  <si>
    <t>non precisé</t>
  </si>
  <si>
    <t>elux locaux, jeunesse</t>
  </si>
  <si>
    <t>khossanto, bembou</t>
  </si>
  <si>
    <t>fonds gora</t>
  </si>
  <si>
    <t>comité gestion fonds gora</t>
  </si>
  <si>
    <t>khossanto</t>
  </si>
  <si>
    <t>Formation des conseillers municipaux</t>
  </si>
  <si>
    <t>Fonds complémentaire pour la réalisation de la 1ère phase de l'aire de stationnement entre Mako-Niemenike</t>
  </si>
  <si>
    <t>Fonds de communication et de suivi des projets du fise</t>
  </si>
  <si>
    <t>Sport</t>
  </si>
  <si>
    <t>soutien et achat de ballons asc diack</t>
  </si>
  <si>
    <t>commune de ngoundiane</t>
  </si>
  <si>
    <t>achat de livres pour la bibliotheque de ngoudiane</t>
  </si>
  <si>
    <t>commune ngoundiane</t>
  </si>
  <si>
    <t>2SBCI</t>
  </si>
  <si>
    <t>09142/MIM/DMG</t>
  </si>
  <si>
    <t>MBOUR</t>
  </si>
  <si>
    <t>AFRIGEM SL</t>
  </si>
  <si>
    <t>A010333/MMIAPME/DMG</t>
  </si>
  <si>
    <t>LINGEKHOTO</t>
  </si>
  <si>
    <t>AFRIGOLD SARL</t>
  </si>
  <si>
    <t>UTMWGS 84 ZONE 28</t>
  </si>
  <si>
    <t>KARAKHAENA</t>
  </si>
  <si>
    <t>13984/MIM/DMG</t>
  </si>
  <si>
    <t>DAORALA</t>
  </si>
  <si>
    <t>MEDINA BAFFE</t>
  </si>
  <si>
    <t>025823</t>
  </si>
  <si>
    <t>Seune Sèrère</t>
  </si>
  <si>
    <t>017130/MMG/DMG</t>
  </si>
  <si>
    <t>A018603/MMG/DMG</t>
  </si>
  <si>
    <t>Thilogne</t>
  </si>
  <si>
    <t>AGNAM-CIVOL</t>
  </si>
  <si>
    <t>09MAI2018009738</t>
  </si>
  <si>
    <t>ATIC SILEX</t>
  </si>
  <si>
    <t>BAMBADJI SA</t>
  </si>
  <si>
    <t>BAMBADJI</t>
  </si>
  <si>
    <t>MADINA BAFFE</t>
  </si>
  <si>
    <t>BANDAFASSI</t>
  </si>
  <si>
    <t>00487/MMG/DMG</t>
  </si>
  <si>
    <t>MADINA FOULBE</t>
  </si>
  <si>
    <t>BAKEL</t>
  </si>
  <si>
    <t>BMCC SA</t>
  </si>
  <si>
    <t>001840/MMG/DMG</t>
  </si>
  <si>
    <t>0062254 MEMDMGBD</t>
  </si>
  <si>
    <t>bandia/thiés</t>
  </si>
  <si>
    <t>011843 MIM/DMG</t>
  </si>
  <si>
    <t>025475</t>
  </si>
  <si>
    <t>A07102/MIM/DMG</t>
  </si>
  <si>
    <t>Coki</t>
  </si>
  <si>
    <t>COKI</t>
  </si>
  <si>
    <t>CIMENTS DE L' AFRIQUE SA</t>
  </si>
  <si>
    <t>005494</t>
  </si>
  <si>
    <t>2-N°2000-106 du 22 février 2000</t>
  </si>
  <si>
    <t>Argile et latérite Tchiky</t>
  </si>
  <si>
    <t>3-2015-639 du 15 mai 2015</t>
  </si>
  <si>
    <t>Bandia-Kirène</t>
  </si>
  <si>
    <t>007541/MMITPME</t>
  </si>
  <si>
    <t>008569/MEMIMEFP</t>
  </si>
  <si>
    <t>010284</t>
  </si>
  <si>
    <t>N'GOUDIANE</t>
  </si>
  <si>
    <t>6283/MIM/DMG</t>
  </si>
  <si>
    <t>07540/MIMTPME/DMG</t>
  </si>
  <si>
    <t>04252/MIMTPME/DMG</t>
  </si>
  <si>
    <t>001557/MMG/CAB/CT1</t>
  </si>
  <si>
    <t>0010283</t>
  </si>
  <si>
    <t>BEMBOU</t>
  </si>
  <si>
    <t>008633MMG/DMG</t>
  </si>
  <si>
    <t>033738</t>
  </si>
  <si>
    <t>DIALACOTO</t>
  </si>
  <si>
    <t>19005</t>
  </si>
  <si>
    <t>MEDINA  EL HADJI</t>
  </si>
  <si>
    <t>2015-368</t>
  </si>
  <si>
    <t>TCHIKY</t>
  </si>
  <si>
    <t>latérite, argile</t>
  </si>
  <si>
    <t>DIYAN EXPLOITATION MINIERE SUARL</t>
  </si>
  <si>
    <t>ICS Darou Khoudoss Mboro</t>
  </si>
  <si>
    <t>ENTREPRISE MAPATHE NDIOUCK SA</t>
  </si>
  <si>
    <t>Grès</t>
  </si>
  <si>
    <t>ICS</t>
  </si>
  <si>
    <t>ENTREPRISE OUSMANE SOW</t>
  </si>
  <si>
    <t>006243/MMG/DMG</t>
  </si>
  <si>
    <t>Sud Kéniéba &amp; Madina Foulbé</t>
  </si>
  <si>
    <t>GAZAL CARRIERES SUARL</t>
  </si>
  <si>
    <t>6101/MIMTPME/DMG</t>
  </si>
  <si>
    <t>001331/MMG/DMG</t>
  </si>
  <si>
    <t>001332</t>
  </si>
  <si>
    <t>08847/MIM/DMG</t>
  </si>
  <si>
    <t>026694/MMG/DMG</t>
  </si>
  <si>
    <t>03044/MEM/DMG</t>
  </si>
  <si>
    <t>0032820</t>
  </si>
  <si>
    <t>A09098</t>
  </si>
  <si>
    <t>GECAMINE DIACK</t>
  </si>
  <si>
    <t>013588</t>
  </si>
  <si>
    <t>G-PHOS S.A.U</t>
  </si>
  <si>
    <t>Niakhène</t>
  </si>
  <si>
    <t>1326</t>
  </si>
  <si>
    <t>Grande Côte</t>
  </si>
  <si>
    <t>Ilménite, zircon, rutile, leucoxène</t>
  </si>
  <si>
    <t>004068MMI/DMG</t>
  </si>
  <si>
    <t>Carrière de basalte de Diack</t>
  </si>
  <si>
    <t>025476</t>
  </si>
  <si>
    <t>DINGUIRAYE</t>
  </si>
  <si>
    <t>Boto</t>
  </si>
  <si>
    <t>10660</t>
  </si>
  <si>
    <t>D1999-1021</t>
  </si>
  <si>
    <t>TOBENE SUD</t>
  </si>
  <si>
    <t>PIRE GOUREY</t>
  </si>
  <si>
    <t>D1999-1020</t>
  </si>
  <si>
    <t>015098</t>
  </si>
  <si>
    <t>OGO</t>
  </si>
  <si>
    <t>MONT- ROLLAND</t>
  </si>
  <si>
    <t>0070/MMG</t>
  </si>
  <si>
    <t>Kanoumba</t>
  </si>
  <si>
    <t>011650</t>
  </si>
  <si>
    <t>NIAMAYA</t>
  </si>
  <si>
    <t>PROCHIMAT SA</t>
  </si>
  <si>
    <t>966720</t>
  </si>
  <si>
    <t>96536</t>
  </si>
  <si>
    <t>MBODIENE</t>
  </si>
  <si>
    <t>MALICOUNDA</t>
  </si>
  <si>
    <t>007930</t>
  </si>
  <si>
    <t>NIANING</t>
  </si>
  <si>
    <t>ROYAL SENEGAL MINES ET EQUIPEMENT</t>
  </si>
  <si>
    <t>00365/MMG/DMG</t>
  </si>
  <si>
    <t>SABODALA MINING COMPANY</t>
  </si>
  <si>
    <t>008707/MMG/DMG</t>
  </si>
  <si>
    <t>14179 DU 22/09/2016</t>
  </si>
  <si>
    <t>PERIMETRE DES INDUSTRIES CHIMIQUES DU SENEGAL DANS LA REGION DE THIES</t>
  </si>
  <si>
    <t>10357MMITPME/DMG</t>
  </si>
  <si>
    <t>PAMBAL</t>
  </si>
  <si>
    <t>N’DINDY</t>
  </si>
  <si>
    <t>SOCIETE DE CONCASSAGE ET DU BETON (SOCOBE)</t>
  </si>
  <si>
    <t>10862</t>
  </si>
  <si>
    <t>INDUSTRIES CHIMIQUES DU SENEGAL (ICS)</t>
  </si>
  <si>
    <t>Ndendory</t>
  </si>
  <si>
    <t>KANEL</t>
  </si>
  <si>
    <t>SOCIETE SENEGALAISE DES PHOSPHATES DE THIES (SSPT)</t>
  </si>
  <si>
    <t>D1985-411</t>
  </si>
  <si>
    <t>ALLOU KAGNE</t>
  </si>
  <si>
    <t>D1985-409</t>
  </si>
  <si>
    <t>D1985-413</t>
  </si>
  <si>
    <t>SEBIKHOTANE</t>
  </si>
  <si>
    <t>D1985-399</t>
  </si>
  <si>
    <t>WARRANG</t>
  </si>
  <si>
    <t>SOCOCIM INDUSTRIES</t>
  </si>
  <si>
    <t>D2006-359</t>
  </si>
  <si>
    <t>BARGNY</t>
  </si>
  <si>
    <t>DAKAR</t>
  </si>
  <si>
    <t>Marno calcaires</t>
  </si>
  <si>
    <t>RUFISQUE</t>
  </si>
  <si>
    <t>D2006-361</t>
  </si>
  <si>
    <t>017372/MMG/CAB/CTI</t>
  </si>
  <si>
    <t>latérite</t>
  </si>
  <si>
    <t>NGOUNDIANE</t>
  </si>
  <si>
    <t>2009-1470</t>
  </si>
  <si>
    <t>NGUEKHOKH</t>
  </si>
  <si>
    <t>017372</t>
  </si>
  <si>
    <t>030225</t>
  </si>
  <si>
    <t>030226</t>
  </si>
  <si>
    <t>026843</t>
  </si>
  <si>
    <t>031213</t>
  </si>
  <si>
    <t>DIOBASS</t>
  </si>
  <si>
    <t>013308</t>
  </si>
  <si>
    <t>013309</t>
  </si>
  <si>
    <t>023589/DMG/MMG</t>
  </si>
  <si>
    <t>Wassadou Nord</t>
  </si>
  <si>
    <t>23599/DMG/MMG</t>
  </si>
  <si>
    <t>Wassadou Sud</t>
  </si>
  <si>
    <t>SODEVCO</t>
  </si>
  <si>
    <t xml:space="preserve">09047/MEF/MMAI </t>
  </si>
  <si>
    <t>004166</t>
  </si>
  <si>
    <t>SORED MINES SA</t>
  </si>
  <si>
    <t>STRATEX-EMC.SA</t>
  </si>
  <si>
    <t>006745</t>
  </si>
  <si>
    <t>09104MMITPMEDGM</t>
  </si>
  <si>
    <t>TALIX-MINES SITE DE DIACK</t>
  </si>
  <si>
    <t>CAYOR PHOSPHATE MINING</t>
  </si>
  <si>
    <t>Phosphate</t>
  </si>
  <si>
    <t>NDANDE/ THILOM FALL/ NGOURANE</t>
  </si>
  <si>
    <t>008205</t>
  </si>
  <si>
    <t>TRIYANGS INTERNATIONAL MINING GROUP SA</t>
  </si>
  <si>
    <t>09040/MMD/MMG</t>
  </si>
  <si>
    <t>Bandia</t>
  </si>
  <si>
    <t>CONSULTING BUSINESS AGENCY</t>
  </si>
  <si>
    <t>SOCIETE DE MANUFACTURE DE PRODUCTION INDUSTRIELLE DU SENEGAL (SOMAPIS)</t>
  </si>
  <si>
    <t>Bondola</t>
  </si>
  <si>
    <t>006873873</t>
  </si>
  <si>
    <t>Sadatou</t>
  </si>
  <si>
    <t>Bembou</t>
  </si>
  <si>
    <t>Kedougou</t>
  </si>
  <si>
    <t>MANSADALA</t>
  </si>
  <si>
    <t>CHERIF Lo</t>
  </si>
  <si>
    <t>Diourbel</t>
  </si>
  <si>
    <t>Marne</t>
  </si>
  <si>
    <t>PRODUCTION EN QUANTITE</t>
  </si>
  <si>
    <t>PRODUCTION EN VALEUR</t>
  </si>
  <si>
    <t>produit_desc_ok</t>
  </si>
  <si>
    <t>SWAMI MINES SA</t>
  </si>
  <si>
    <t>Clinker</t>
  </si>
  <si>
    <t>SOCIETE MINIERE DE LA VALLEE DU FLEUVE SENEGAL – SOMIVA</t>
  </si>
  <si>
    <t>Leucoxene</t>
  </si>
  <si>
    <t>CONSULTING BUSINESS AGENGY SARL</t>
  </si>
  <si>
    <t>Makabingui Gold Operations S.A</t>
  </si>
  <si>
    <t>NEW ENERGY INVESTMENT SARL</t>
  </si>
  <si>
    <t>100MMITPME/DMG</t>
  </si>
  <si>
    <t>GABOU</t>
  </si>
  <si>
    <t>Petite Mine</t>
  </si>
  <si>
    <t>20736</t>
  </si>
  <si>
    <t>Mboro</t>
  </si>
  <si>
    <t>20181904</t>
  </si>
  <si>
    <t>Sambarabougou</t>
  </si>
  <si>
    <t>MISSIRAH SIRIMANA</t>
  </si>
  <si>
    <t>D2006-360/2019-1239</t>
  </si>
  <si>
    <t>A025607/MMG/DMG</t>
  </si>
  <si>
    <t>MADINA TOUBAKOTA</t>
  </si>
  <si>
    <t>026689/MMG/DMG</t>
  </si>
  <si>
    <t>Carrière d'entreprise Ousmane SOW</t>
  </si>
  <si>
    <t>05FEV2019002204</t>
  </si>
  <si>
    <t>Kéniékoto</t>
  </si>
  <si>
    <t>09MAI2018009739</t>
  </si>
  <si>
    <t>Ylimalo</t>
  </si>
  <si>
    <t>Lithium</t>
  </si>
  <si>
    <t>007526/DMG/MMG</t>
  </si>
  <si>
    <t>ICS Darou Khoudoss</t>
  </si>
  <si>
    <t>002203/MMG/DMG</t>
  </si>
  <si>
    <t>Souroumdou</t>
  </si>
  <si>
    <t>006246/MMG/DMG</t>
  </si>
  <si>
    <t>Djindji Bassari</t>
  </si>
  <si>
    <t>KAOUROU</t>
  </si>
  <si>
    <t>Bakel</t>
  </si>
  <si>
    <t>Cout de production/qte</t>
  </si>
  <si>
    <t>Prix pays</t>
  </si>
  <si>
    <t>Prix etgr</t>
  </si>
  <si>
    <t>prix stck ouv</t>
  </si>
  <si>
    <t>Prix stock Cltur</t>
  </si>
  <si>
    <t>Hormite</t>
  </si>
  <si>
    <t>Destructif</t>
  </si>
  <si>
    <t>F1 ACHATS</t>
  </si>
  <si>
    <t>F2 TRANSPORTS</t>
  </si>
  <si>
    <t>transprt_persnl</t>
  </si>
  <si>
    <t>F3 SERVICES EXTERIEURS</t>
  </si>
  <si>
    <t>frais bancaire</t>
  </si>
  <si>
    <t>F4 IMPOTS ET TAXES</t>
  </si>
  <si>
    <t>F5 CHARGES DE PERSONNEL</t>
  </si>
  <si>
    <t>F6 FRAIS FINANCIERS</t>
  </si>
  <si>
    <t>F7 AUTRES CHARGES</t>
  </si>
  <si>
    <t>F8 IMPOTS SUR LE RESULTAT</t>
  </si>
  <si>
    <t>TOTAL CHARGES</t>
  </si>
  <si>
    <t>Modalités</t>
  </si>
  <si>
    <t>Nationalite</t>
  </si>
  <si>
    <t>femme</t>
  </si>
  <si>
    <t>homme</t>
  </si>
  <si>
    <t>salaire</t>
  </si>
  <si>
    <t>Employés sénégalais</t>
  </si>
  <si>
    <t>Employés expatriés</t>
  </si>
  <si>
    <t>Cadres supérieurs</t>
  </si>
  <si>
    <t>Techniciens supérieurs et cadres moyens</t>
  </si>
  <si>
    <t>Techniciens, agents de maîtrise et ouvriers qualifiés</t>
  </si>
  <si>
    <t>Employés, manœuvres, ouvriers et apprentis</t>
  </si>
  <si>
    <t>BMCC</t>
  </si>
  <si>
    <t>SOCOCIM</t>
  </si>
  <si>
    <t xml:space="preserve">Total </t>
  </si>
  <si>
    <t>F1 ACHATS RECALCULES</t>
  </si>
  <si>
    <t>F2 TRANSPORTS RECALCULES</t>
  </si>
  <si>
    <t>F3 SERVICES EXTERIEURS RECALCULES</t>
  </si>
  <si>
    <t>F4 IMPOTS ET TAXES RECALCULES</t>
  </si>
  <si>
    <t>F5 CHARGES DE PERSONNEL RECALCULEES</t>
  </si>
  <si>
    <t>TOTAL CHARGES RECALCULE</t>
  </si>
  <si>
    <t>PROCHIMAT</t>
  </si>
  <si>
    <t>matier_combustbl RECALCULEE</t>
  </si>
  <si>
    <t>ECART TOTAL</t>
  </si>
  <si>
    <t>Permis d'exploitation</t>
  </si>
  <si>
    <t>Minéraux lourds</t>
  </si>
  <si>
    <t>CONTRÔLE</t>
  </si>
  <si>
    <t>TOTAL PAYE</t>
  </si>
  <si>
    <t>PROXI FOURNISSEUR</t>
  </si>
  <si>
    <t>dalema</t>
  </si>
  <si>
    <t>012394</t>
  </si>
  <si>
    <t>Total CHARGES</t>
  </si>
  <si>
    <t>PART</t>
  </si>
  <si>
    <t>electrc_propr_consommtn</t>
  </si>
  <si>
    <t>qte_electrc_autoconsom</t>
  </si>
  <si>
    <t>estimatn_autoconsommtn</t>
  </si>
  <si>
    <t>vendu_electrc_ind</t>
  </si>
  <si>
    <t>qte_electrc_vendu</t>
  </si>
  <si>
    <t>solaire_ind</t>
  </si>
  <si>
    <t>fuel_ind</t>
  </si>
  <si>
    <t>fuel_qte</t>
  </si>
  <si>
    <t>fuel_unite_mesr</t>
  </si>
  <si>
    <t>diesel_ind</t>
  </si>
  <si>
    <t>diesel_qte</t>
  </si>
  <si>
    <t>diesel_unite_mesr</t>
  </si>
  <si>
    <t>charbon_ind</t>
  </si>
  <si>
    <t>charbon_qte</t>
  </si>
  <si>
    <t>charbon_unite_mesr</t>
  </si>
  <si>
    <t>gaz_nat_ind</t>
  </si>
  <si>
    <t>gaz_nat_qte</t>
  </si>
  <si>
    <t>gaz_nat_unite_mesr</t>
  </si>
  <si>
    <t>autre_source</t>
  </si>
  <si>
    <t>autre_ind</t>
  </si>
  <si>
    <t>autre_qte</t>
  </si>
  <si>
    <t>autre_unite_mesr</t>
  </si>
  <si>
    <t>autre_unite_mesr_desc</t>
  </si>
  <si>
    <t>Prix Implicite</t>
  </si>
  <si>
    <t>2</t>
  </si>
  <si>
    <t>1</t>
  </si>
  <si>
    <t>Beneficiaire</t>
  </si>
  <si>
    <t>District sanitaire</t>
  </si>
  <si>
    <t>Population générale</t>
  </si>
  <si>
    <t>Association</t>
  </si>
  <si>
    <t>Amicale IST</t>
  </si>
  <si>
    <t>Femmes</t>
  </si>
  <si>
    <t>Ecole</t>
  </si>
  <si>
    <t>Réabilitation annuelle de la route pour les camions et les produits maraichers</t>
  </si>
  <si>
    <t>Appui financier</t>
  </si>
  <si>
    <t xml:space="preserve">Bouteille d'eau pour organisations religieuses </t>
  </si>
  <si>
    <t>TOUBA</t>
  </si>
  <si>
    <t>MBACKE</t>
  </si>
  <si>
    <t>Jeunesse</t>
  </si>
  <si>
    <t>Dotation pour la scolarité</t>
  </si>
  <si>
    <t>Agricultureurs</t>
  </si>
  <si>
    <t>Sapeurs pompiers (Fête de fin d'année)</t>
  </si>
  <si>
    <t>Construction maison</t>
  </si>
  <si>
    <t>Construction mur de cloture des écoles primaires</t>
  </si>
  <si>
    <t>Réalisation d'un forage à pompe solaire</t>
  </si>
  <si>
    <t>40 000</t>
  </si>
  <si>
    <t>Complément du montant réservé pour l'achat d'une parcelle pour construction d'un immeuble pour les élèves et étudiants ressortissants de Kédougou à Dakar</t>
  </si>
  <si>
    <t>Réhabilitation du collège Annexe Bakary
Dansokho à Kédougou</t>
  </si>
  <si>
    <t>Réhabilitation du Bloc Scientifique et technologique</t>
  </si>
  <si>
    <t>Achat d'un Mini-bus à l'effigie de PMC et du Conseil Départemental pour la mobilité pendant les activités de jeunesse, de sports et de culture</t>
  </si>
  <si>
    <t>Fonds d'appuis social</t>
  </si>
  <si>
    <t>Communication et suivi des projets</t>
  </si>
  <si>
    <t>Appui institutionnel pour l'acquisition d'un véhicule pour le Conseil départemental pour faciliter la mobilité de l'équipe pour le suivi des projets</t>
  </si>
  <si>
    <t>Appui aux projets et activités d'auto-emploi des femmes et des jeunes</t>
  </si>
  <si>
    <t>Projet de construction de piste (desenclavement de la zone de Tikankali)</t>
  </si>
  <si>
    <t>Location d'un immeuble pour les élèves et étudiants ressortissants de Kédougou à Dakar</t>
  </si>
  <si>
    <t xml:space="preserve"> Frais de gestion de l'immeuble pour les élèves et étudiants ressortissants de Kédougou à Dakar</t>
  </si>
  <si>
    <t>Soutien divers</t>
  </si>
  <si>
    <t>CIMENTS DE L'AFRIQUE</t>
  </si>
  <si>
    <t>BAMBADJI S.A</t>
  </si>
  <si>
    <t xml:space="preserve">Forage </t>
  </si>
  <si>
    <t>MOUSSALA</t>
  </si>
  <si>
    <t>Electrification solaire école</t>
  </si>
  <si>
    <t>SATADOUGOU</t>
  </si>
  <si>
    <t>Pouponnière de Kédougou</t>
  </si>
  <si>
    <t>Suivi et entretien moulins</t>
  </si>
  <si>
    <t>LINGUEYA MADINA GAMBA GAMBA KOLIA</t>
  </si>
  <si>
    <t>Construction puit à Kolia</t>
  </si>
  <si>
    <t>KOLIA</t>
  </si>
  <si>
    <t>Construction salle de classe</t>
  </si>
  <si>
    <t>DIALAKOTO</t>
  </si>
  <si>
    <t>Visite médicale</t>
  </si>
  <si>
    <t>Dons externes</t>
  </si>
  <si>
    <t>Population Générale</t>
  </si>
  <si>
    <t>Prise en charge médicale</t>
  </si>
  <si>
    <t>Rufisque</t>
  </si>
  <si>
    <t>Réfection salle de classes/Bourses scolaires/Dons fournitures</t>
  </si>
  <si>
    <t>Dons daaras/associations/aides individuelles/aides ramadan</t>
  </si>
  <si>
    <t>Subventions fondations/Sponsoring</t>
  </si>
  <si>
    <t>Aides construction</t>
  </si>
  <si>
    <t>Dons alimentaires</t>
  </si>
  <si>
    <t xml:space="preserve">Ndindy </t>
  </si>
  <si>
    <t>Sécurité</t>
  </si>
  <si>
    <t xml:space="preserve"> </t>
  </si>
  <si>
    <t>produit_desc</t>
  </si>
  <si>
    <t>exportation_id</t>
  </si>
  <si>
    <t>produit_id</t>
  </si>
  <si>
    <t>pays_id</t>
  </si>
  <si>
    <t>Pays</t>
  </si>
  <si>
    <t>qte_vendu_pays</t>
  </si>
  <si>
    <t>val_produit</t>
  </si>
  <si>
    <t>Inde</t>
  </si>
  <si>
    <t>Burkina Faso</t>
  </si>
  <si>
    <t>Gambie</t>
  </si>
  <si>
    <t>Guinée</t>
  </si>
  <si>
    <t>Guinée-Bissau</t>
  </si>
  <si>
    <t>Mali</t>
  </si>
  <si>
    <t>Mauritanie</t>
  </si>
  <si>
    <t>Chine</t>
  </si>
  <si>
    <t>Afrique du Sud</t>
  </si>
  <si>
    <t>Allemagne</t>
  </si>
  <si>
    <t>Angleterre</t>
  </si>
  <si>
    <t>Australie</t>
  </si>
  <si>
    <t>Brésil</t>
  </si>
  <si>
    <t>Corée du Sud</t>
  </si>
  <si>
    <t>Emirat Arabe Unis</t>
  </si>
  <si>
    <t>Espagne</t>
  </si>
  <si>
    <t>États-Unis</t>
  </si>
  <si>
    <t>France</t>
  </si>
  <si>
    <t>Italie</t>
  </si>
  <si>
    <t>Japon</t>
  </si>
  <si>
    <t>Norvège</t>
  </si>
  <si>
    <t>Pays-Bas</t>
  </si>
  <si>
    <t>Taiwan</t>
  </si>
  <si>
    <t>Turquie</t>
  </si>
  <si>
    <t>Maurice</t>
  </si>
  <si>
    <t>Suisse</t>
  </si>
  <si>
    <t>Belgique</t>
  </si>
  <si>
    <t>Royaume-Uni</t>
  </si>
  <si>
    <t>Panamá</t>
  </si>
  <si>
    <t>Salvador</t>
  </si>
  <si>
    <t>Liban</t>
  </si>
  <si>
    <t>Lituanie</t>
  </si>
  <si>
    <t>TOTAL</t>
  </si>
  <si>
    <t>Étiquettes de lignes</t>
  </si>
  <si>
    <t>Total général</t>
  </si>
  <si>
    <t>Somme de qte_vendu_pays</t>
  </si>
  <si>
    <t>Somme de val_produit</t>
  </si>
  <si>
    <t>(Plusieurs éléments)</t>
  </si>
  <si>
    <t>Cote d'ivore</t>
  </si>
  <si>
    <t xml:space="preserve">Somme de Total </t>
  </si>
  <si>
    <t>Somme de PRODUCTION EN QUANTITE</t>
  </si>
  <si>
    <t>Somme de PRODUCTION EN VALEUR</t>
  </si>
  <si>
    <t>Somme de qte_brute</t>
  </si>
  <si>
    <t>Somme de cout_production</t>
  </si>
  <si>
    <t>SUBSTANCES</t>
  </si>
  <si>
    <t>Quantite</t>
  </si>
  <si>
    <t>2022</t>
  </si>
  <si>
    <t>Valeur (Milliers FCFA)</t>
  </si>
  <si>
    <t>Nombre de entreprise_id</t>
  </si>
  <si>
    <t>Nombre de entreprise_id2</t>
  </si>
  <si>
    <t>Étiquettes de colonnes</t>
  </si>
  <si>
    <t>Nombre de nm_nature</t>
  </si>
  <si>
    <t>Nombre de nm_nature2</t>
  </si>
  <si>
    <t>Somme de superficie_octroye</t>
  </si>
  <si>
    <t>Somme de superficie_octroye2</t>
  </si>
  <si>
    <t>Somme de superficie_rendue</t>
  </si>
  <si>
    <t>Répartition des surfaces octroyées et rendues (km²) par type de titre en 2022</t>
  </si>
  <si>
    <t>Répartition des titres miniers par type en 2022</t>
  </si>
  <si>
    <t>Répartition des titres miniers selon le type par région en 2022</t>
  </si>
  <si>
    <t>Répartition des titres miniers par région en 2022</t>
  </si>
  <si>
    <t>Répartition des surfaces octroyées et rendues (km²) par région en 2022</t>
  </si>
  <si>
    <t>THIOLOME FALL</t>
  </si>
  <si>
    <t>Somme de metrage</t>
  </si>
  <si>
    <t>Somme de metrage2</t>
  </si>
  <si>
    <t xml:space="preserve">Substance </t>
  </si>
  <si>
    <t>2020/ 2021</t>
  </si>
  <si>
    <t xml:space="preserve">Argent </t>
  </si>
  <si>
    <t>31,8%</t>
  </si>
  <si>
    <t xml:space="preserve">Argile </t>
  </si>
  <si>
    <t>60,4%</t>
  </si>
  <si>
    <t xml:space="preserve">Attapulgite </t>
  </si>
  <si>
    <t>-4,2%</t>
  </si>
  <si>
    <t xml:space="preserve">Basalte </t>
  </si>
  <si>
    <t>46,3%</t>
  </si>
  <si>
    <t xml:space="preserve">Calcaire </t>
  </si>
  <si>
    <t>13,9%</t>
  </si>
  <si>
    <t xml:space="preserve">Grès </t>
  </si>
  <si>
    <t xml:space="preserve">Hormite </t>
  </si>
  <si>
    <t>-35,9%</t>
  </si>
  <si>
    <t xml:space="preserve">Ilménite </t>
  </si>
  <si>
    <t>4,1%</t>
  </si>
  <si>
    <t xml:space="preserve">Latérite </t>
  </si>
  <si>
    <t>12,5%</t>
  </si>
  <si>
    <t xml:space="preserve">Leucoxène </t>
  </si>
  <si>
    <t>27,0%</t>
  </si>
  <si>
    <t xml:space="preserve">Manganèse </t>
  </si>
  <si>
    <t>-39,9%</t>
  </si>
  <si>
    <t xml:space="preserve">Marne </t>
  </si>
  <si>
    <t>6,5%</t>
  </si>
  <si>
    <t xml:space="preserve">Minéraux lourds </t>
  </si>
  <si>
    <t>165,7%</t>
  </si>
  <si>
    <t xml:space="preserve">Or </t>
  </si>
  <si>
    <t>35,0%</t>
  </si>
  <si>
    <t xml:space="preserve">Phosphates </t>
  </si>
  <si>
    <t>12,1%</t>
  </si>
  <si>
    <t xml:space="preserve">Rutile </t>
  </si>
  <si>
    <t>9,6%</t>
  </si>
  <si>
    <t xml:space="preserve">Silex </t>
  </si>
  <si>
    <t>298,4%</t>
  </si>
  <si>
    <t xml:space="preserve">Zircon </t>
  </si>
  <si>
    <t>7,5%</t>
  </si>
  <si>
    <t xml:space="preserve">pays </t>
  </si>
  <si>
    <t>etger</t>
  </si>
  <si>
    <t>Talix Mines</t>
  </si>
  <si>
    <t>Répartition des entreprises ayant fait des sondages selon le type en 2022</t>
  </si>
  <si>
    <t xml:space="preserve"> Répartition des linéaires de sondage par nature du titre minier 2022</t>
  </si>
  <si>
    <t>Nombre de sondage_desc</t>
  </si>
  <si>
    <t>Nombre de sondage_desc2</t>
  </si>
  <si>
    <t>Production en valeur par substance (en milliards)</t>
  </si>
  <si>
    <t>Somme de Cout de production/qte</t>
  </si>
  <si>
    <t>Production en valeur par substance (en milliers FCFA)</t>
  </si>
  <si>
    <t xml:space="preserve">TOTAL </t>
  </si>
  <si>
    <t>Production par substance (en tonnes) 2022</t>
  </si>
  <si>
    <t xml:space="preserve">SUBSTANCES </t>
  </si>
  <si>
    <t>STRUCTURE 2022 (%)</t>
  </si>
  <si>
    <t>2021/2022 (%)</t>
  </si>
  <si>
    <t>Région</t>
  </si>
  <si>
    <t>Production en valeur (en milliers FCFA)</t>
  </si>
  <si>
    <t>Produits minéraux vendus localement ou utilisés en consommation intermédiaire en 2022 (en millions FCFA)</t>
  </si>
  <si>
    <t>Répartition de la production minière par région en 2022</t>
  </si>
  <si>
    <t>Somme de val_prd_vendu_pays</t>
  </si>
  <si>
    <t>Substance</t>
  </si>
  <si>
    <t>En valeur (milliers Fcfa)</t>
  </si>
  <si>
    <t>Somme de val_prd_vendu_etrger</t>
  </si>
  <si>
    <t>Production totale et ventes au Sénégal en quantité (tonnes) et en valeur (milliers FCFA)</t>
  </si>
  <si>
    <t xml:space="preserve">Substances </t>
  </si>
  <si>
    <t xml:space="preserve">Production totale </t>
  </si>
  <si>
    <t>Vente au Sénégal</t>
  </si>
  <si>
    <t xml:space="preserve">Quantité </t>
  </si>
  <si>
    <t xml:space="preserve">Valeur </t>
  </si>
  <si>
    <t xml:space="preserve">Acide phosphorique </t>
  </si>
  <si>
    <t xml:space="preserve">Ciment </t>
  </si>
  <si>
    <t xml:space="preserve">Clinker </t>
  </si>
  <si>
    <t xml:space="preserve">Engrais </t>
  </si>
  <si>
    <t>Somme de qte_prd_vendu_pays</t>
  </si>
  <si>
    <t>Répartition de la production d’électricité par type d’activité</t>
  </si>
  <si>
    <t>Type d'activité</t>
  </si>
  <si>
    <t>Electricité produite en quantité (MWH)</t>
  </si>
  <si>
    <t>Electricité produite en valeur (Milliers  FCFA)</t>
  </si>
  <si>
    <t>Pourcentage par type d'activité</t>
  </si>
  <si>
    <t xml:space="preserve">Carrière </t>
  </si>
  <si>
    <t>Répartition des exportations par substance en 2022 (en valeur)</t>
  </si>
  <si>
    <t>MONTANT (milliers FCFA)</t>
  </si>
  <si>
    <t>%</t>
  </si>
  <si>
    <t>Répartition des exportations des produits miniers par pays en 2022</t>
  </si>
  <si>
    <t>Somme de val_produit2</t>
  </si>
  <si>
    <t>PAYS</t>
  </si>
  <si>
    <t>VALEUR VENDUE</t>
  </si>
  <si>
    <t>Répartition des exportations des produits par pays en 2022 (en milliers FCFA)</t>
  </si>
  <si>
    <t>Autres pays</t>
  </si>
  <si>
    <t>REPARTITION DES PRODUITS MINIERS PAR PAYS D’EXPORTATIONS</t>
  </si>
  <si>
    <t>Somme de F6 FRAIS FINANCIERS</t>
  </si>
  <si>
    <t>Somme de F1 ACHATS</t>
  </si>
  <si>
    <t>Somme de F2 TRANSPORTS</t>
  </si>
  <si>
    <t>Somme de F3 SERVICES EXTERIEURS</t>
  </si>
  <si>
    <t>Somme de F4 IMPOTS ET TAXES</t>
  </si>
  <si>
    <t>Somme de F5 CHARGES DE PERSONNEL</t>
  </si>
  <si>
    <t>Somme de F7 AUTRES CHARGES</t>
  </si>
  <si>
    <t>Somme de F8 IMPOTS SUR LE RESULTAT</t>
  </si>
  <si>
    <t>CHARGES</t>
  </si>
  <si>
    <t>MONTANT</t>
  </si>
  <si>
    <t>IMPOTS SUR LE RESULTAT</t>
  </si>
  <si>
    <t>FRAIS FINANCIERS</t>
  </si>
  <si>
    <t>IMPOTS ET TAXES</t>
  </si>
  <si>
    <t>AUTRES CHARGES</t>
  </si>
  <si>
    <t>TRANSPORTS</t>
  </si>
  <si>
    <t>CHARGES DE PERSONNEL</t>
  </si>
  <si>
    <t>SERVICES EXTERIEURS</t>
  </si>
  <si>
    <t>ACHATS</t>
  </si>
  <si>
    <t>Structure des charges selon le type en 2022</t>
  </si>
  <si>
    <t>Structure des charges selon le type de titre minier en 2022</t>
  </si>
  <si>
    <t>Structure des achats selon le type en 2022</t>
  </si>
  <si>
    <t>ACHAT</t>
  </si>
  <si>
    <t>Autres achats</t>
  </si>
  <si>
    <t>Matière consommable</t>
  </si>
  <si>
    <t>Matière combustible</t>
  </si>
  <si>
    <t>Fourniture de bureau et pour l'informatique</t>
  </si>
  <si>
    <t>Eau</t>
  </si>
  <si>
    <t>Electricité</t>
  </si>
  <si>
    <t>Autres énergies</t>
  </si>
  <si>
    <t>Fournitures de bureau et d'entretien non stockables</t>
  </si>
  <si>
    <t>Achat de petit matériel et outillage</t>
  </si>
  <si>
    <t>Achats d'études et prestations de services</t>
  </si>
  <si>
    <t>Achats de matériels et équipements</t>
  </si>
  <si>
    <t>Total</t>
  </si>
  <si>
    <t>Somme de matier_combustbl</t>
  </si>
  <si>
    <t>Somme de fourn_bureau_infmtq</t>
  </si>
  <si>
    <t>Somme de eau</t>
  </si>
  <si>
    <t>Somme de electricite</t>
  </si>
  <si>
    <t>Somme de autre_energ</t>
  </si>
  <si>
    <t>Somme de fourn_bureau_nonstockbl</t>
  </si>
  <si>
    <t>Somme de achat_materl_outilg</t>
  </si>
  <si>
    <t>Somme de achat_etud_servc</t>
  </si>
  <si>
    <t>Somme de achat_materl_equip</t>
  </si>
  <si>
    <t>Somme de autre_achat</t>
  </si>
  <si>
    <t>Somme de matier_consmbl</t>
  </si>
  <si>
    <t>Structure des matières combustibles selon le type en 2022</t>
  </si>
  <si>
    <t>Somme de gaz_industriel</t>
  </si>
  <si>
    <t>Somme de gaz_naturel</t>
  </si>
  <si>
    <t>Somme de essence</t>
  </si>
  <si>
    <t>Somme de gas_oil</t>
  </si>
  <si>
    <t>Somme de fuel_oil</t>
  </si>
  <si>
    <t>Somme de huile_lubrif</t>
  </si>
  <si>
    <t>Somme de charbon</t>
  </si>
  <si>
    <t>Somme de autre_combustbl</t>
  </si>
  <si>
    <t>Montant</t>
  </si>
  <si>
    <t>Autres combustibles</t>
  </si>
  <si>
    <t>Gaz industriel</t>
  </si>
  <si>
    <t>Gaz naturel</t>
  </si>
  <si>
    <t>Essence</t>
  </si>
  <si>
    <t>Gas-oil</t>
  </si>
  <si>
    <t>Fuel-oil</t>
  </si>
  <si>
    <t>huiles et lubrifiants</t>
  </si>
  <si>
    <t>Charbon (houille)</t>
  </si>
  <si>
    <t>nn_nature</t>
  </si>
  <si>
    <t>Somme de TOTAL CHARGES</t>
  </si>
  <si>
    <t>Somme de TOTAL CHARGES2</t>
  </si>
  <si>
    <t>Répartition des charges selon le type de titre en 2022 (en pourcentage)</t>
  </si>
  <si>
    <t>Charges</t>
  </si>
  <si>
    <t>Somme de sondage</t>
  </si>
  <si>
    <t>Somme de echantillonnage</t>
  </si>
  <si>
    <t>Somme de analyse_echantillon</t>
  </si>
  <si>
    <t>Somme de evaluatn_environmt</t>
  </si>
  <si>
    <t>Somme de rehabilittn_environmt</t>
  </si>
  <si>
    <t>Somme de cartographie</t>
  </si>
  <si>
    <t>Somme de tranchee</t>
  </si>
  <si>
    <t>Somme de geochimie</t>
  </si>
  <si>
    <t>Somme de geophysique</t>
  </si>
  <si>
    <t>Somme de consultation</t>
  </si>
  <si>
    <t>Somme de explosif</t>
  </si>
  <si>
    <t>Somme de cyanure</t>
  </si>
  <si>
    <t>Somme de substance_autre</t>
  </si>
  <si>
    <t>Sondage</t>
  </si>
  <si>
    <t>Echantillonnage</t>
  </si>
  <si>
    <t>Analyse des échantillons</t>
  </si>
  <si>
    <t>Evaluation environnementale</t>
  </si>
  <si>
    <t>Rehabilition environnementale</t>
  </si>
  <si>
    <t>Cartographie</t>
  </si>
  <si>
    <t>Tranchée</t>
  </si>
  <si>
    <t>Geochimie</t>
  </si>
  <si>
    <t>Géophysique</t>
  </si>
  <si>
    <t>Consultation</t>
  </si>
  <si>
    <t>Explosif</t>
  </si>
  <si>
    <t>Cyanure</t>
  </si>
  <si>
    <t>Répartition des dépenses relatives aux travaux miniers (en milliers FCFA)</t>
  </si>
  <si>
    <t>DEPENSES</t>
  </si>
  <si>
    <t>Somme de Cadres supérieurs</t>
  </si>
  <si>
    <t>Somme de Techniciens supérieurs et cadres moyens</t>
  </si>
  <si>
    <t>Somme de Techniciens, agents de maîtrise et ouvriers qualifiés</t>
  </si>
  <si>
    <t>Somme de Employés, manœuvres, ouvriers et apprentis</t>
  </si>
  <si>
    <t>SEXE</t>
  </si>
  <si>
    <t>Effectif</t>
  </si>
  <si>
    <t>Répartition de la main d’œuvre utilisée dans le secteur minier selon le sexe</t>
  </si>
  <si>
    <t>Femme</t>
  </si>
  <si>
    <t>Homme</t>
  </si>
  <si>
    <t>La main d’œuvre utilisée dans le secteur minier selon le sexe</t>
  </si>
  <si>
    <t>CATEGORIE</t>
  </si>
  <si>
    <t>Somme de Total 2</t>
  </si>
  <si>
    <t>Nationalité</t>
  </si>
  <si>
    <t>Structure de la main d’œuvre selon la nationalité sénégalaise par catégorie 2022</t>
  </si>
  <si>
    <t>Structure de la main d’œuvre selon les expatriés par catégorie 2022</t>
  </si>
  <si>
    <t>Salaire</t>
  </si>
  <si>
    <t>Effectif (%)</t>
  </si>
  <si>
    <t>Salaire (%)</t>
  </si>
  <si>
    <t>Rémunération des employés dans le secteur minier selon la catégorie en 2022 (en milliers FCFA)</t>
  </si>
  <si>
    <t>Nature</t>
  </si>
  <si>
    <t>Nombre</t>
  </si>
  <si>
    <t>REGION</t>
  </si>
  <si>
    <t>(vide)</t>
  </si>
  <si>
    <t>Somme de superficie_rendue2</t>
  </si>
  <si>
    <t>Superficie octroyée</t>
  </si>
  <si>
    <t>Superficie rendue</t>
  </si>
  <si>
    <t>Km²</t>
  </si>
  <si>
    <t>TYPE DE SONDAGE</t>
  </si>
  <si>
    <t>METRAGE</t>
  </si>
  <si>
    <t>En valeur (million Fcfa)</t>
  </si>
  <si>
    <t>Somme de qte_prd_vendu_etrger</t>
  </si>
  <si>
    <t>Montant (Milliards FCFA)</t>
  </si>
  <si>
    <t>Somme de TOTAL CHARGES RECALCULE</t>
  </si>
  <si>
    <t>Somme de F1 ACHATS RECALCULES</t>
  </si>
  <si>
    <t>NATURE</t>
  </si>
  <si>
    <t>Moyenne</t>
  </si>
  <si>
    <t>Salaire mensuel</t>
  </si>
  <si>
    <t>Mbour</t>
  </si>
  <si>
    <t>Bargny</t>
  </si>
  <si>
    <t>Somme de montant_realisatn</t>
  </si>
  <si>
    <t>Somme de montant_realisatn2</t>
  </si>
  <si>
    <t>TYPE</t>
  </si>
  <si>
    <t>BENEFICIAIRES</t>
  </si>
  <si>
    <t>CA/Tonnes</t>
  </si>
  <si>
    <t>Charges/tonnes</t>
  </si>
  <si>
    <t>Clincker</t>
  </si>
  <si>
    <t>QUANTITE</t>
  </si>
  <si>
    <t>VALEUR</t>
  </si>
  <si>
    <t>CA/Qte</t>
  </si>
  <si>
    <t>NATIONALITE</t>
  </si>
  <si>
    <t>Electricité produite en valeur</t>
  </si>
  <si>
    <t>( en million FCFA)</t>
  </si>
  <si>
    <t>4 345</t>
  </si>
  <si>
    <t>134 248</t>
  </si>
  <si>
    <t>236 074,5</t>
  </si>
  <si>
    <t>Carrières</t>
  </si>
  <si>
    <t>CARRIERES ET SABLES</t>
  </si>
  <si>
    <t>27008142F3</t>
  </si>
  <si>
    <t>CARRIERE S ET SABLES</t>
  </si>
  <si>
    <t>339395454/786369681</t>
  </si>
  <si>
    <t>ousmane.mbaye@dangote.com</t>
  </si>
  <si>
    <t>338693181/765525100</t>
  </si>
  <si>
    <t>daour.dieng@eramet.com</t>
  </si>
  <si>
    <t>aniasse@groupecse,com</t>
  </si>
  <si>
    <t>770994069/339395073</t>
  </si>
  <si>
    <t>ysidibe@ics.sn</t>
  </si>
  <si>
    <t>773327272 </t>
  </si>
  <si>
    <t>Bruno.Delanoue@petowal.com</t>
  </si>
  <si>
    <t>771531795/338230023</t>
  </si>
  <si>
    <t>nafprochimat@orange.sn</t>
  </si>
  <si>
    <t>Aminata.ly@endeavourmining.com</t>
  </si>
  <si>
    <t>339578825/775692387</t>
  </si>
  <si>
    <t>alfonso.gonzalez@senegalmines.com</t>
  </si>
  <si>
    <t>fbsall@senhmc.sn</t>
  </si>
  <si>
    <t>moustapha.dieng.dlg.@sephossenegal.com</t>
  </si>
  <si>
    <t>338695999/773155612/776366197</t>
  </si>
  <si>
    <t>338207560/777403904</t>
  </si>
  <si>
    <t>cjkallala@somiva-sn.com</t>
  </si>
  <si>
    <t>338233283/776564227</t>
  </si>
  <si>
    <t>fsanchez@tolsa.com / asoumare@tolsa.com</t>
  </si>
  <si>
    <t xml:space="preserve"> babacar.drame@sococim.sn</t>
  </si>
  <si>
    <t>Injoingnable</t>
  </si>
  <si>
    <t>FCFA</t>
  </si>
  <si>
    <t>doit me revenir</t>
  </si>
  <si>
    <t>Demande d'envoi d'un mail</t>
  </si>
  <si>
    <t>ok</t>
  </si>
  <si>
    <t>maria.gaye1090@gmail.com</t>
  </si>
  <si>
    <t xml:space="preserve">En </t>
  </si>
  <si>
    <t>va me revenir</t>
  </si>
  <si>
    <t>OK</t>
  </si>
  <si>
    <t>AUTRES REGIONS</t>
  </si>
  <si>
    <t>Autres produits</t>
  </si>
  <si>
    <t>Montant 
(Milliards FCFA)</t>
  </si>
  <si>
    <t>Ilménite, Rutile et Leucoxène</t>
  </si>
  <si>
    <t>kk</t>
  </si>
  <si>
    <t>MONTANT (milliards FCFA)</t>
  </si>
  <si>
    <t>Permis d'exploitation, Permis de recherche et Petite mine</t>
  </si>
  <si>
    <t>Somme de TOTAL PAYE</t>
  </si>
  <si>
    <t>Somme de ttl_paye_fourn_loc</t>
  </si>
  <si>
    <t>Somme de ttl_pay_fourn_etrg</t>
  </si>
  <si>
    <t>Barrick Gold</t>
  </si>
  <si>
    <t>ttl_paye_fourn_loc ITIE</t>
  </si>
  <si>
    <t>ttl_pay_fourn_etrg ITIE</t>
  </si>
  <si>
    <t>TOTAL PAYE ITIE</t>
  </si>
  <si>
    <t>Somme de TOTAL PAYE2</t>
  </si>
  <si>
    <t>Titre minier</t>
  </si>
  <si>
    <t>Somme de metallurgie</t>
  </si>
  <si>
    <t>Autres substances dangereuses</t>
  </si>
  <si>
    <t>Metallurgie</t>
  </si>
  <si>
    <t>Substances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</si>
</sst>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1" formatCode="_-* #,##0\ _C_F_A_-;\-* #,##0\ _C_F_A_-;_-* &quot;-&quot;\ _C_F_A_-;_-@_-"/>
    <numFmt numFmtId="43" formatCode="_-* #,##0.00\ _C_F_A_-;\-* #,##0.00\ _C_F_A_-;_-* &quot;-&quot;??\ _C_F_A_-;_-@_-"/>
    <numFmt numFmtId="164" formatCode="_-* #,##0.00_-;\-* #,##0.00_-;_-* &quot;-&quot;??_-;_-@_-"/>
    <numFmt numFmtId="165" formatCode="_-* #,##0.0\ _C_F_A_-;\-* #,##0.0\ _C_F_A_-;_-* &quot;-&quot;\ _C_F_A_-;_-@_-"/>
    <numFmt numFmtId="166" formatCode="_-* #,##0.00\ _C_F_A_-;\-* #,##0.00\ _C_F_A_-;_-* &quot;-&quot;\ _C_F_A_-;_-@_-"/>
    <numFmt numFmtId="167" formatCode="_-* #,##0.000\ _C_F_A_-;\-* #,##0.000\ _C_F_A_-;_-* &quot;-&quot;\ _C_F_A_-;_-@_-"/>
    <numFmt numFmtId="168" formatCode="_-* #,##0.0000\ _C_F_A_-;\-* #,##0.0000\ _C_F_A_-;_-* &quot;-&quot;\ _C_F_A_-;_-@_-"/>
    <numFmt numFmtId="169" formatCode="_-* #,##0\ _€_-;\-* #,##0\ _€_-;_-* &quot;-&quot;??\ _€_-;_-@_-"/>
    <numFmt numFmtId="170" formatCode="0.0%"/>
    <numFmt numFmtId="171" formatCode="0.000%"/>
    <numFmt numFmtId="172" formatCode="_-* #,##0.0\ _C_F_A_-;\-* #,##0.0\ _C_F_A_-;_-* &quot;-&quot;?\ _C_F_A_-;_-@_-"/>
  </numFmts>
  <fonts count="21">
    <font>
      <sz val="11"/>
      <color theme="1"/>
      <name val="Calibri"/>
      <family val="2"/>
      <scheme val="minor"/>
    </font>
    <font>
      <sz val="11"/>
      <color theme="1"/>
      <name val="Calibri"/>
      <family val="2"/>
      <scheme val="minor"/>
    </font>
    <font>
      <b/>
      <sz val="11"/>
      <color rgb="FF000000"/>
      <name val="Calibri"/>
      <family val="2"/>
    </font>
    <font>
      <sz val="11"/>
      <color rgb="FF000000"/>
      <name val="Calibri"/>
      <family val="2"/>
    </font>
    <font>
      <b/>
      <sz val="11"/>
      <color theme="1"/>
      <name val="Calibri"/>
      <family val="2"/>
      <scheme val="minor"/>
    </font>
    <font>
      <sz val="11"/>
      <color rgb="FF000000"/>
      <name val="Calibri"/>
      <family val="2"/>
    </font>
    <font>
      <sz val="11"/>
      <name val="Calibri"/>
      <family val="2"/>
      <scheme val="minor"/>
    </font>
    <font>
      <sz val="11"/>
      <name val="Calibri"/>
      <family val="2"/>
    </font>
    <font>
      <b/>
      <sz val="11"/>
      <color rgb="FF000000"/>
      <name val="Calibri"/>
      <family val="2"/>
    </font>
    <font>
      <b/>
      <sz val="9"/>
      <color indexed="81"/>
      <name val="Tahoma"/>
      <family val="2"/>
    </font>
    <font>
      <sz val="9"/>
      <color indexed="81"/>
      <name val="Tahoma"/>
      <family val="2"/>
    </font>
    <font>
      <b/>
      <sz val="12"/>
      <color rgb="FF000000"/>
      <name val="Calibri"/>
      <family val="2"/>
    </font>
    <font>
      <sz val="11"/>
      <color theme="1"/>
      <name val="Calibri"/>
      <family val="2"/>
    </font>
    <font>
      <sz val="11"/>
      <color rgb="FF000000"/>
      <name val="Futura-Light"/>
    </font>
    <font>
      <b/>
      <sz val="11"/>
      <color rgb="FFED7D31"/>
      <name val="Futura-Heavy"/>
    </font>
    <font>
      <b/>
      <sz val="11"/>
      <color rgb="FF000000"/>
      <name val="Futura-Light"/>
    </font>
    <font>
      <sz val="12"/>
      <color rgb="FF000000"/>
      <name val="Futura-Light"/>
    </font>
    <font>
      <sz val="11"/>
      <color theme="1"/>
      <name val="Tahoma"/>
      <family val="2"/>
    </font>
    <font>
      <b/>
      <sz val="11"/>
      <color theme="1"/>
      <name val="Tahoma"/>
      <family val="2"/>
    </font>
    <font>
      <b/>
      <sz val="11"/>
      <color rgb="FF000000"/>
      <name val="Tahoma"/>
      <family val="2"/>
    </font>
    <font>
      <sz val="11"/>
      <color rgb="FF000000"/>
      <name val="Tahoma"/>
      <family val="2"/>
    </font>
  </fonts>
  <fills count="27">
    <fill>
      <patternFill patternType="none"/>
    </fill>
    <fill>
      <patternFill patternType="gray125"/>
    </fill>
    <fill>
      <patternFill patternType="solid">
        <fgColor rgb="FFC0C0C0"/>
        <bgColor rgb="FFC0C0C0"/>
      </patternFill>
    </fill>
    <fill>
      <patternFill patternType="solid">
        <fgColor theme="5" tint="0.79998168889431442"/>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bgColor indexed="64"/>
      </patternFill>
    </fill>
    <fill>
      <patternFill patternType="solid">
        <fgColor theme="9"/>
        <bgColor indexed="64"/>
      </patternFill>
    </fill>
    <fill>
      <patternFill patternType="solid">
        <fgColor rgb="FFFF0000"/>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FFFF00"/>
        <bgColor rgb="FFC0C0C0"/>
      </patternFill>
    </fill>
    <fill>
      <patternFill patternType="solid">
        <fgColor rgb="FF00B0F0"/>
        <bgColor rgb="FFC0C0C0"/>
      </patternFill>
    </fill>
    <fill>
      <patternFill patternType="solid">
        <fgColor rgb="FF92D050"/>
        <bgColor indexed="64"/>
      </patternFill>
    </fill>
    <fill>
      <patternFill patternType="solid">
        <fgColor rgb="FFFFC000"/>
        <bgColor indexed="64"/>
      </patternFill>
    </fill>
    <fill>
      <patternFill patternType="solid">
        <fgColor theme="7" tint="-0.249977111117893"/>
        <bgColor rgb="FFC0C0C0"/>
      </patternFill>
    </fill>
    <fill>
      <patternFill patternType="solid">
        <fgColor theme="7" tint="-0.249977111117893"/>
        <bgColor indexed="64"/>
      </patternFill>
    </fill>
    <fill>
      <patternFill patternType="solid">
        <fgColor theme="7" tint="0.39997558519241921"/>
        <bgColor rgb="FFC0C0C0"/>
      </patternFill>
    </fill>
    <fill>
      <patternFill patternType="solid">
        <fgColor theme="7"/>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rgb="FF00B0F0"/>
        <bgColor indexed="64"/>
      </patternFill>
    </fill>
    <fill>
      <patternFill patternType="solid">
        <fgColor rgb="FFFFD966"/>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rgb="FFD0D7E5"/>
      </left>
      <right style="thin">
        <color rgb="FFD0D7E5"/>
      </right>
      <top style="thin">
        <color rgb="FFD0D7E5"/>
      </top>
      <bottom style="thin">
        <color rgb="FFD0D7E5"/>
      </bottom>
      <diagonal/>
    </border>
    <border>
      <left/>
      <right style="thin">
        <color auto="1"/>
      </right>
      <top style="thin">
        <color auto="1"/>
      </top>
      <bottom style="thin">
        <color auto="1"/>
      </bottom>
      <diagonal/>
    </border>
    <border>
      <left/>
      <right/>
      <top style="thin">
        <color theme="4" tint="0.39997558519241921"/>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s>
  <cellStyleXfs count="7">
    <xf numFmtId="0" fontId="0" fillId="0" borderId="0"/>
    <xf numFmtId="41" fontId="1" fillId="0" borderId="0" applyFont="0" applyFill="0" applyBorder="0" applyAlignment="0" applyProtection="0"/>
    <xf numFmtId="0" fontId="1" fillId="0" borderId="0"/>
    <xf numFmtId="0" fontId="7" fillId="0" borderId="0"/>
    <xf numFmtId="16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507">
    <xf numFmtId="0" fontId="0" fillId="0" borderId="0" xfId="0"/>
    <xf numFmtId="0" fontId="2" fillId="2" borderId="1" xfId="0" applyFont="1" applyFill="1" applyBorder="1" applyAlignment="1" applyProtection="1">
      <alignment horizontal="center" vertical="center"/>
    </xf>
    <xf numFmtId="0" fontId="2" fillId="2" borderId="1" xfId="0" applyFont="1" applyFill="1" applyBorder="1" applyAlignment="1" applyProtection="1">
      <alignment horizontal="center" vertical="center" wrapText="1"/>
    </xf>
    <xf numFmtId="0" fontId="3" fillId="0" borderId="1" xfId="0" applyFont="1" applyFill="1" applyBorder="1" applyAlignment="1" applyProtection="1">
      <alignment horizontal="right" vertical="center" wrapText="1"/>
    </xf>
    <xf numFmtId="0" fontId="3" fillId="0" borderId="1" xfId="0" applyFont="1" applyFill="1" applyBorder="1" applyAlignment="1" applyProtection="1">
      <alignment vertical="center" wrapText="1"/>
    </xf>
    <xf numFmtId="0" fontId="0" fillId="0" borderId="0" xfId="0" applyAlignment="1"/>
    <xf numFmtId="14" fontId="3" fillId="0" borderId="1" xfId="0" applyNumberFormat="1" applyFont="1" applyFill="1" applyBorder="1" applyAlignment="1" applyProtection="1">
      <alignment horizontal="right" vertical="center" wrapText="1"/>
    </xf>
    <xf numFmtId="15" fontId="3" fillId="0" borderId="1" xfId="0" applyNumberFormat="1" applyFont="1" applyFill="1" applyBorder="1" applyAlignment="1" applyProtection="1">
      <alignment horizontal="right" vertical="center" wrapText="1"/>
    </xf>
    <xf numFmtId="41" fontId="2" fillId="2" borderId="1" xfId="1" applyFont="1" applyFill="1" applyBorder="1" applyAlignment="1" applyProtection="1">
      <alignment horizontal="center" vertical="center"/>
    </xf>
    <xf numFmtId="41" fontId="3" fillId="0" borderId="1" xfId="1" applyFont="1" applyFill="1" applyBorder="1" applyAlignment="1" applyProtection="1">
      <alignment horizontal="right" vertical="center" wrapText="1"/>
    </xf>
    <xf numFmtId="41" fontId="0" fillId="0" borderId="0" xfId="1" applyFont="1"/>
    <xf numFmtId="165" fontId="2" fillId="2" borderId="1" xfId="1" applyNumberFormat="1" applyFont="1" applyFill="1" applyBorder="1" applyAlignment="1" applyProtection="1">
      <alignment horizontal="center" vertical="center"/>
    </xf>
    <xf numFmtId="165" fontId="3" fillId="0" borderId="1" xfId="1" applyNumberFormat="1" applyFont="1" applyFill="1" applyBorder="1" applyAlignment="1" applyProtection="1">
      <alignment horizontal="right" vertical="center" wrapText="1"/>
    </xf>
    <xf numFmtId="165" fontId="0" fillId="0" borderId="0" xfId="1" applyNumberFormat="1" applyFont="1"/>
    <xf numFmtId="41" fontId="0" fillId="0" borderId="1" xfId="1" applyFont="1" applyBorder="1"/>
    <xf numFmtId="0" fontId="3" fillId="0" borderId="1" xfId="0" applyFont="1" applyFill="1" applyBorder="1" applyAlignment="1" applyProtection="1">
      <alignment vertical="center"/>
    </xf>
    <xf numFmtId="0" fontId="5" fillId="0" borderId="1" xfId="2" applyFont="1" applyFill="1" applyBorder="1" applyAlignment="1">
      <alignment vertical="center"/>
    </xf>
    <xf numFmtId="0" fontId="7" fillId="0" borderId="1" xfId="0" applyFont="1" applyFill="1" applyBorder="1" applyAlignment="1">
      <alignment vertical="center"/>
    </xf>
    <xf numFmtId="0" fontId="6" fillId="0" borderId="1" xfId="0" applyFont="1" applyFill="1" applyBorder="1"/>
    <xf numFmtId="14" fontId="6" fillId="0" borderId="1" xfId="0" applyNumberFormat="1" applyFont="1" applyFill="1" applyBorder="1"/>
    <xf numFmtId="0" fontId="7" fillId="0" borderId="1" xfId="0" applyFont="1" applyFill="1" applyBorder="1" applyAlignment="1">
      <alignment horizontal="right" vertical="center"/>
    </xf>
    <xf numFmtId="15" fontId="7" fillId="0" borderId="1" xfId="0" applyNumberFormat="1" applyFont="1" applyFill="1" applyBorder="1" applyAlignment="1">
      <alignment horizontal="right" vertical="center"/>
    </xf>
    <xf numFmtId="14" fontId="7" fillId="0" borderId="1" xfId="0" applyNumberFormat="1" applyFont="1" applyFill="1" applyBorder="1" applyAlignment="1">
      <alignment horizontal="right" vertical="center"/>
    </xf>
    <xf numFmtId="14" fontId="5" fillId="0" borderId="1" xfId="2" applyNumberFormat="1" applyFont="1" applyFill="1" applyBorder="1" applyAlignment="1">
      <alignment horizontal="right" vertical="center"/>
    </xf>
    <xf numFmtId="0" fontId="5" fillId="0" borderId="1" xfId="2" applyFont="1" applyFill="1" applyBorder="1" applyAlignment="1">
      <alignment horizontal="right" vertical="center"/>
    </xf>
    <xf numFmtId="15" fontId="5" fillId="0" borderId="1" xfId="2" applyNumberFormat="1" applyFont="1" applyFill="1" applyBorder="1" applyAlignment="1">
      <alignment horizontal="right" vertical="center"/>
    </xf>
    <xf numFmtId="0" fontId="1" fillId="0" borderId="1" xfId="2" applyFill="1" applyBorder="1"/>
    <xf numFmtId="0" fontId="0" fillId="0" borderId="1" xfId="2" applyFont="1" applyFill="1" applyBorder="1"/>
    <xf numFmtId="14" fontId="1" fillId="0" borderId="1" xfId="2" applyNumberFormat="1" applyFill="1" applyBorder="1"/>
    <xf numFmtId="0" fontId="0" fillId="0" borderId="1" xfId="2" quotePrefix="1" applyFont="1" applyFill="1" applyBorder="1"/>
    <xf numFmtId="14" fontId="0" fillId="0" borderId="1" xfId="2" applyNumberFormat="1" applyFont="1" applyFill="1" applyBorder="1"/>
    <xf numFmtId="0" fontId="5" fillId="0" borderId="1" xfId="2" quotePrefix="1" applyFont="1" applyFill="1" applyBorder="1" applyAlignment="1">
      <alignment vertical="center"/>
    </xf>
    <xf numFmtId="0" fontId="7" fillId="0" borderId="1" xfId="3" applyFill="1" applyBorder="1"/>
    <xf numFmtId="14" fontId="7" fillId="0" borderId="1" xfId="3" applyNumberFormat="1" applyFill="1" applyBorder="1"/>
    <xf numFmtId="49" fontId="0" fillId="0" borderId="1" xfId="2" applyNumberFormat="1" applyFont="1" applyFill="1" applyBorder="1"/>
    <xf numFmtId="0" fontId="0" fillId="0" borderId="1" xfId="0" applyFill="1" applyBorder="1" applyAlignment="1">
      <alignment vertical="center"/>
    </xf>
    <xf numFmtId="0" fontId="0" fillId="3" borderId="1" xfId="0" applyFill="1" applyBorder="1" applyAlignment="1">
      <alignment vertical="center"/>
    </xf>
    <xf numFmtId="0" fontId="0" fillId="0" borderId="1" xfId="0" applyFill="1" applyBorder="1" applyAlignment="1">
      <alignment horizontal="left" vertical="center"/>
    </xf>
    <xf numFmtId="49" fontId="0" fillId="0" borderId="1" xfId="0" applyNumberFormat="1" applyFill="1" applyBorder="1" applyAlignment="1">
      <alignment horizontal="left" vertical="center"/>
    </xf>
    <xf numFmtId="0" fontId="5" fillId="0" borderId="1" xfId="0" applyFont="1" applyFill="1" applyBorder="1" applyAlignment="1" applyProtection="1">
      <alignment vertical="center" wrapText="1"/>
    </xf>
    <xf numFmtId="41" fontId="4" fillId="0" borderId="0" xfId="1" applyFont="1"/>
    <xf numFmtId="41" fontId="5" fillId="0" borderId="1" xfId="1" applyFont="1" applyFill="1" applyBorder="1" applyAlignment="1" applyProtection="1">
      <alignment horizontal="right" vertical="center" wrapText="1"/>
    </xf>
    <xf numFmtId="0" fontId="8" fillId="2" borderId="1" xfId="0" applyFont="1" applyFill="1" applyBorder="1" applyAlignment="1" applyProtection="1">
      <alignment horizontal="center" vertical="center"/>
    </xf>
    <xf numFmtId="41" fontId="5" fillId="0" borderId="1" xfId="1" applyFont="1" applyFill="1" applyBorder="1" applyAlignment="1" applyProtection="1">
      <alignment vertical="center" wrapText="1"/>
    </xf>
    <xf numFmtId="41" fontId="3" fillId="0" borderId="1" xfId="1" applyFont="1" applyFill="1" applyBorder="1" applyAlignment="1" applyProtection="1">
      <alignment vertical="center" wrapText="1"/>
    </xf>
    <xf numFmtId="165" fontId="2" fillId="2" borderId="1" xfId="1" applyNumberFormat="1" applyFont="1" applyFill="1" applyBorder="1" applyAlignment="1" applyProtection="1">
      <alignment vertical="center"/>
    </xf>
    <xf numFmtId="165" fontId="3" fillId="0" borderId="1" xfId="1" applyNumberFormat="1" applyFont="1" applyFill="1" applyBorder="1" applyAlignment="1" applyProtection="1">
      <alignment vertical="center" wrapText="1"/>
    </xf>
    <xf numFmtId="165" fontId="0" fillId="0" borderId="1" xfId="1" applyNumberFormat="1" applyFont="1" applyBorder="1" applyAlignment="1">
      <alignment vertical="center"/>
    </xf>
    <xf numFmtId="165" fontId="0" fillId="0" borderId="1" xfId="1" applyNumberFormat="1" applyFont="1" applyFill="1" applyBorder="1" applyAlignment="1">
      <alignment vertical="center"/>
    </xf>
    <xf numFmtId="165" fontId="5" fillId="0" borderId="1" xfId="1" applyNumberFormat="1" applyFont="1" applyFill="1" applyBorder="1" applyAlignment="1" applyProtection="1">
      <alignment vertical="center" wrapText="1"/>
    </xf>
    <xf numFmtId="165" fontId="0" fillId="0" borderId="0" xfId="1" applyNumberFormat="1" applyFont="1" applyAlignment="1">
      <alignment vertical="center"/>
    </xf>
    <xf numFmtId="165" fontId="0" fillId="0" borderId="0" xfId="0" applyNumberFormat="1" applyAlignment="1">
      <alignment vertical="center"/>
    </xf>
    <xf numFmtId="165" fontId="8" fillId="2" borderId="1" xfId="1" applyNumberFormat="1" applyFont="1" applyFill="1" applyBorder="1" applyAlignment="1">
      <alignment horizontal="center" vertical="center" wrapText="1"/>
    </xf>
    <xf numFmtId="165" fontId="0" fillId="3" borderId="1" xfId="1" applyNumberFormat="1" applyFont="1" applyFill="1" applyBorder="1" applyAlignment="1">
      <alignment vertical="center"/>
    </xf>
    <xf numFmtId="165" fontId="3" fillId="4" borderId="1" xfId="1" applyNumberFormat="1" applyFont="1" applyFill="1" applyBorder="1" applyAlignment="1" applyProtection="1">
      <alignment vertical="center" wrapText="1"/>
    </xf>
    <xf numFmtId="165" fontId="5" fillId="3" borderId="1" xfId="1" applyNumberFormat="1" applyFont="1" applyFill="1" applyBorder="1" applyAlignment="1" applyProtection="1">
      <alignment vertical="center" wrapText="1"/>
    </xf>
    <xf numFmtId="165" fontId="4" fillId="0" borderId="1" xfId="1" applyNumberFormat="1" applyFont="1" applyFill="1" applyBorder="1" applyAlignment="1">
      <alignment vertical="center"/>
    </xf>
    <xf numFmtId="0" fontId="0" fillId="0" borderId="0" xfId="0" applyBorder="1"/>
    <xf numFmtId="0" fontId="5" fillId="7" borderId="1" xfId="0" applyFont="1" applyFill="1" applyBorder="1" applyAlignment="1" applyProtection="1">
      <alignment vertical="center" wrapText="1"/>
    </xf>
    <xf numFmtId="0" fontId="0" fillId="7" borderId="1" xfId="2" applyFont="1" applyFill="1" applyBorder="1"/>
    <xf numFmtId="14" fontId="5" fillId="0" borderId="1" xfId="2" applyNumberFormat="1" applyFont="1" applyFill="1" applyBorder="1" applyAlignment="1">
      <alignment vertical="center"/>
    </xf>
    <xf numFmtId="0" fontId="5" fillId="8" borderId="1" xfId="2" applyFont="1" applyFill="1" applyBorder="1" applyAlignment="1">
      <alignment horizontal="right" vertical="center"/>
    </xf>
    <xf numFmtId="0" fontId="1" fillId="8" borderId="1" xfId="2" applyFill="1" applyBorder="1"/>
    <xf numFmtId="49" fontId="0" fillId="10" borderId="1" xfId="2" applyNumberFormat="1" applyFont="1" applyFill="1" applyBorder="1"/>
    <xf numFmtId="0" fontId="0" fillId="0" borderId="0" xfId="0" applyFill="1"/>
    <xf numFmtId="0" fontId="1" fillId="6" borderId="1" xfId="2" applyFill="1" applyBorder="1"/>
    <xf numFmtId="0" fontId="0" fillId="0" borderId="1" xfId="0" applyFill="1" applyBorder="1"/>
    <xf numFmtId="165" fontId="0" fillId="0" borderId="1" xfId="1" applyNumberFormat="1" applyFont="1" applyFill="1" applyBorder="1"/>
    <xf numFmtId="41" fontId="0" fillId="0" borderId="0" xfId="0" applyNumberFormat="1"/>
    <xf numFmtId="41" fontId="2" fillId="2" borderId="2" xfId="1" applyFont="1" applyFill="1" applyBorder="1" applyAlignment="1" applyProtection="1">
      <alignment horizontal="center" vertical="center"/>
    </xf>
    <xf numFmtId="0" fontId="3" fillId="0" borderId="1" xfId="2" applyFont="1" applyFill="1" applyBorder="1" applyAlignment="1">
      <alignment vertical="center"/>
    </xf>
    <xf numFmtId="165" fontId="0" fillId="8" borderId="1" xfId="1" applyNumberFormat="1" applyFont="1" applyFill="1" applyBorder="1" applyAlignment="1">
      <alignment vertical="center"/>
    </xf>
    <xf numFmtId="0" fontId="3" fillId="8" borderId="1" xfId="0" applyFont="1" applyFill="1" applyBorder="1" applyAlignment="1" applyProtection="1">
      <alignment vertical="center"/>
    </xf>
    <xf numFmtId="0" fontId="3" fillId="8" borderId="1" xfId="0" applyFont="1" applyFill="1" applyBorder="1" applyAlignment="1" applyProtection="1">
      <alignment vertical="center" wrapText="1"/>
    </xf>
    <xf numFmtId="165" fontId="3" fillId="0" borderId="1" xfId="1" applyNumberFormat="1" applyFont="1" applyFill="1" applyBorder="1" applyAlignment="1" applyProtection="1">
      <alignment horizontal="center" vertical="center" wrapText="1"/>
    </xf>
    <xf numFmtId="165" fontId="0" fillId="0" borderId="0" xfId="1" applyNumberFormat="1" applyFont="1" applyAlignment="1">
      <alignment horizontal="center" vertical="center"/>
    </xf>
    <xf numFmtId="0" fontId="3" fillId="4" borderId="1" xfId="0" applyFont="1" applyFill="1" applyBorder="1" applyAlignment="1" applyProtection="1">
      <alignment vertical="center"/>
    </xf>
    <xf numFmtId="0" fontId="5" fillId="4" borderId="1" xfId="0" applyFont="1" applyFill="1" applyBorder="1" applyAlignment="1" applyProtection="1">
      <alignment vertical="center" wrapText="1"/>
    </xf>
    <xf numFmtId="165" fontId="3" fillId="4" borderId="1" xfId="1" applyNumberFormat="1" applyFont="1" applyFill="1" applyBorder="1" applyAlignment="1" applyProtection="1">
      <alignment horizontal="center" vertical="center" wrapText="1"/>
    </xf>
    <xf numFmtId="165" fontId="0" fillId="4" borderId="1" xfId="1" applyNumberFormat="1" applyFont="1" applyFill="1" applyBorder="1" applyAlignment="1">
      <alignment vertical="center"/>
    </xf>
    <xf numFmtId="0" fontId="0" fillId="11" borderId="0" xfId="0" applyFill="1"/>
    <xf numFmtId="0" fontId="3" fillId="0" borderId="0" xfId="0" applyFont="1" applyFill="1" applyBorder="1" applyAlignment="1" applyProtection="1">
      <alignment vertical="center"/>
    </xf>
    <xf numFmtId="0" fontId="3" fillId="0" borderId="0" xfId="0" applyFont="1" applyFill="1" applyBorder="1" applyAlignment="1" applyProtection="1">
      <alignment vertical="center" wrapText="1"/>
    </xf>
    <xf numFmtId="165" fontId="3" fillId="0" borderId="0" xfId="1" applyNumberFormat="1" applyFont="1" applyFill="1" applyBorder="1" applyAlignment="1" applyProtection="1">
      <alignment vertical="center" wrapText="1"/>
    </xf>
    <xf numFmtId="165" fontId="0" fillId="0" borderId="0" xfId="1" applyNumberFormat="1" applyFont="1" applyFill="1" applyBorder="1" applyAlignment="1">
      <alignment vertical="center"/>
    </xf>
    <xf numFmtId="165" fontId="0" fillId="0" borderId="0" xfId="1" applyNumberFormat="1" applyFont="1" applyFill="1" applyBorder="1"/>
    <xf numFmtId="0" fontId="0" fillId="0" borderId="0" xfId="0" applyFill="1" applyBorder="1"/>
    <xf numFmtId="0" fontId="0" fillId="3" borderId="0" xfId="0" applyFill="1"/>
    <xf numFmtId="167" fontId="3" fillId="0" borderId="1" xfId="1" applyNumberFormat="1" applyFont="1" applyFill="1" applyBorder="1" applyAlignment="1" applyProtection="1">
      <alignment vertical="center" wrapText="1"/>
    </xf>
    <xf numFmtId="168" fontId="3" fillId="0" borderId="1" xfId="1" applyNumberFormat="1" applyFont="1" applyFill="1" applyBorder="1" applyAlignment="1" applyProtection="1">
      <alignment vertical="center" wrapText="1"/>
    </xf>
    <xf numFmtId="167" fontId="0" fillId="0" borderId="1" xfId="1" applyNumberFormat="1" applyFont="1" applyBorder="1" applyAlignment="1">
      <alignment vertical="center"/>
    </xf>
    <xf numFmtId="167" fontId="0" fillId="8" borderId="1" xfId="1" applyNumberFormat="1" applyFont="1" applyFill="1" applyBorder="1" applyAlignment="1">
      <alignment vertical="center"/>
    </xf>
    <xf numFmtId="0" fontId="3" fillId="4" borderId="1" xfId="0" applyFont="1" applyFill="1" applyBorder="1" applyAlignment="1" applyProtection="1">
      <alignment vertical="center" wrapText="1"/>
    </xf>
    <xf numFmtId="168" fontId="3" fillId="4" borderId="1" xfId="1" applyNumberFormat="1" applyFont="1" applyFill="1" applyBorder="1" applyAlignment="1" applyProtection="1">
      <alignment vertical="center" wrapText="1"/>
    </xf>
    <xf numFmtId="167" fontId="3" fillId="4" borderId="1" xfId="1" applyNumberFormat="1" applyFont="1" applyFill="1" applyBorder="1" applyAlignment="1" applyProtection="1">
      <alignment vertical="center" wrapText="1"/>
    </xf>
    <xf numFmtId="167" fontId="0" fillId="4" borderId="1" xfId="1" applyNumberFormat="1" applyFont="1" applyFill="1" applyBorder="1" applyAlignment="1">
      <alignment vertical="center"/>
    </xf>
    <xf numFmtId="0" fontId="0" fillId="4" borderId="1" xfId="0" applyFill="1" applyBorder="1" applyAlignment="1">
      <alignment vertical="center"/>
    </xf>
    <xf numFmtId="0" fontId="0" fillId="8" borderId="1" xfId="0" applyFill="1" applyBorder="1" applyAlignment="1">
      <alignment vertical="center"/>
    </xf>
    <xf numFmtId="168" fontId="0" fillId="8" borderId="1" xfId="1" applyNumberFormat="1" applyFont="1" applyFill="1" applyBorder="1" applyAlignment="1">
      <alignment vertical="center"/>
    </xf>
    <xf numFmtId="0" fontId="3" fillId="7" borderId="1" xfId="0" applyFont="1" applyFill="1" applyBorder="1" applyAlignment="1" applyProtection="1">
      <alignment vertical="center" wrapText="1"/>
    </xf>
    <xf numFmtId="0" fontId="3" fillId="7" borderId="1" xfId="0" applyFont="1" applyFill="1" applyBorder="1" applyAlignment="1" applyProtection="1">
      <alignment horizontal="right" vertical="center" wrapText="1"/>
    </xf>
    <xf numFmtId="0" fontId="0" fillId="7" borderId="1" xfId="0" applyFill="1" applyBorder="1"/>
    <xf numFmtId="41" fontId="3" fillId="7" borderId="1" xfId="1" applyFont="1" applyFill="1" applyBorder="1" applyAlignment="1" applyProtection="1">
      <alignment horizontal="right" vertical="center" wrapText="1"/>
    </xf>
    <xf numFmtId="0" fontId="0" fillId="11" borderId="1" xfId="0" applyFill="1" applyBorder="1"/>
    <xf numFmtId="0" fontId="0" fillId="8" borderId="1" xfId="0" applyFill="1" applyBorder="1"/>
    <xf numFmtId="0" fontId="0" fillId="3" borderId="1" xfId="0" applyFill="1" applyBorder="1"/>
    <xf numFmtId="41" fontId="0" fillId="3" borderId="1" xfId="1" applyFont="1" applyFill="1" applyBorder="1"/>
    <xf numFmtId="0" fontId="5" fillId="7" borderId="1" xfId="2" applyFont="1" applyFill="1" applyBorder="1" applyAlignment="1">
      <alignment vertical="center"/>
    </xf>
    <xf numFmtId="41" fontId="0" fillId="7" borderId="1" xfId="1" applyFont="1" applyFill="1" applyBorder="1"/>
    <xf numFmtId="0" fontId="0" fillId="7" borderId="1" xfId="0" applyFill="1" applyBorder="1" applyAlignment="1">
      <alignment vertical="center"/>
    </xf>
    <xf numFmtId="0" fontId="7" fillId="7" borderId="1" xfId="0" applyFont="1" applyFill="1" applyBorder="1" applyAlignment="1">
      <alignment vertical="center"/>
    </xf>
    <xf numFmtId="0" fontId="11" fillId="13" borderId="1" xfId="2" applyFont="1" applyFill="1" applyBorder="1" applyAlignment="1">
      <alignment horizontal="left" vertical="center"/>
    </xf>
    <xf numFmtId="0" fontId="2" fillId="2" borderId="1" xfId="2" applyFont="1" applyFill="1" applyBorder="1" applyAlignment="1">
      <alignment horizontal="left" vertical="center"/>
    </xf>
    <xf numFmtId="0" fontId="2" fillId="14" borderId="1" xfId="2" applyFont="1" applyFill="1" applyBorder="1" applyAlignment="1">
      <alignment horizontal="left" vertical="center"/>
    </xf>
    <xf numFmtId="0" fontId="2" fillId="13" borderId="1" xfId="2" applyFont="1" applyFill="1" applyBorder="1" applyAlignment="1">
      <alignment horizontal="left" vertical="center"/>
    </xf>
    <xf numFmtId="41" fontId="3" fillId="0" borderId="2" xfId="1" applyFont="1" applyFill="1" applyBorder="1" applyAlignment="1" applyProtection="1">
      <alignment horizontal="right" vertical="center" wrapText="1"/>
    </xf>
    <xf numFmtId="0" fontId="0" fillId="5" borderId="1" xfId="0" applyFill="1" applyBorder="1"/>
    <xf numFmtId="41" fontId="3" fillId="5" borderId="1" xfId="1" applyFont="1" applyFill="1" applyBorder="1" applyAlignment="1" applyProtection="1">
      <alignment horizontal="right" vertical="center" wrapText="1"/>
    </xf>
    <xf numFmtId="41" fontId="3" fillId="8" borderId="1" xfId="1" applyFont="1" applyFill="1" applyBorder="1" applyAlignment="1" applyProtection="1">
      <alignment horizontal="right" vertical="center" wrapText="1"/>
    </xf>
    <xf numFmtId="41" fontId="0" fillId="5" borderId="1" xfId="1" applyFont="1" applyFill="1" applyBorder="1"/>
    <xf numFmtId="0" fontId="2" fillId="2" borderId="1" xfId="2" applyFont="1" applyFill="1" applyBorder="1" applyAlignment="1">
      <alignment horizontal="right" vertical="center"/>
    </xf>
    <xf numFmtId="0" fontId="11" fillId="17" borderId="1" xfId="2" applyFont="1" applyFill="1" applyBorder="1" applyAlignment="1">
      <alignment horizontal="left" vertical="center"/>
    </xf>
    <xf numFmtId="41" fontId="3" fillId="18" borderId="1" xfId="1" applyFont="1" applyFill="1" applyBorder="1" applyAlignment="1" applyProtection="1">
      <alignment horizontal="right" vertical="center" wrapText="1"/>
    </xf>
    <xf numFmtId="0" fontId="2" fillId="17" borderId="1" xfId="2" applyFont="1" applyFill="1" applyBorder="1" applyAlignment="1">
      <alignment horizontal="left" vertical="center"/>
    </xf>
    <xf numFmtId="0" fontId="0" fillId="3" borderId="1" xfId="2" quotePrefix="1" applyFont="1" applyFill="1" applyBorder="1"/>
    <xf numFmtId="0" fontId="0" fillId="3" borderId="1" xfId="2" applyFont="1" applyFill="1" applyBorder="1"/>
    <xf numFmtId="0" fontId="5" fillId="3" borderId="1" xfId="2" applyFont="1" applyFill="1" applyBorder="1" applyAlignment="1">
      <alignment vertical="center"/>
    </xf>
    <xf numFmtId="0" fontId="1" fillId="3" borderId="1" xfId="2" applyFill="1" applyBorder="1"/>
    <xf numFmtId="14" fontId="1" fillId="3" borderId="1" xfId="2" applyNumberFormat="1" applyFill="1" applyBorder="1"/>
    <xf numFmtId="14" fontId="5" fillId="3" borderId="1" xfId="2" applyNumberFormat="1" applyFont="1" applyFill="1" applyBorder="1" applyAlignment="1">
      <alignment horizontal="right" vertical="center"/>
    </xf>
    <xf numFmtId="0" fontId="5" fillId="3" borderId="1" xfId="2" applyFont="1" applyFill="1" applyBorder="1" applyAlignment="1">
      <alignment horizontal="right" vertical="center"/>
    </xf>
    <xf numFmtId="15" fontId="5" fillId="3" borderId="1" xfId="2" applyNumberFormat="1" applyFont="1" applyFill="1" applyBorder="1" applyAlignment="1">
      <alignment horizontal="right" vertical="center"/>
    </xf>
    <xf numFmtId="0" fontId="0" fillId="3" borderId="1" xfId="0" applyFill="1" applyBorder="1" applyAlignment="1">
      <alignment horizontal="right"/>
    </xf>
    <xf numFmtId="0" fontId="0" fillId="3" borderId="1" xfId="0" applyFill="1" applyBorder="1" applyAlignment="1">
      <alignment horizontal="center" vertical="center" wrapText="1"/>
    </xf>
    <xf numFmtId="0" fontId="0" fillId="0" borderId="0" xfId="0" applyAlignment="1">
      <alignment horizontal="center" vertical="center" wrapText="1"/>
    </xf>
    <xf numFmtId="9" fontId="3" fillId="0" borderId="1" xfId="1" applyNumberFormat="1" applyFont="1" applyFill="1" applyBorder="1" applyAlignment="1" applyProtection="1">
      <alignment horizontal="right" vertical="center" wrapText="1"/>
    </xf>
    <xf numFmtId="0" fontId="0" fillId="7" borderId="1" xfId="0" applyFill="1" applyBorder="1" applyAlignment="1">
      <alignment horizontal="left"/>
    </xf>
    <xf numFmtId="0" fontId="2" fillId="19" borderId="1" xfId="2" applyFont="1" applyFill="1" applyBorder="1" applyAlignment="1">
      <alignment horizontal="left" vertical="center"/>
    </xf>
    <xf numFmtId="41" fontId="3" fillId="12" borderId="1" xfId="1" applyFont="1" applyFill="1" applyBorder="1" applyAlignment="1" applyProtection="1">
      <alignment horizontal="right" vertical="center" wrapText="1"/>
    </xf>
    <xf numFmtId="0" fontId="3" fillId="16" borderId="1" xfId="0" applyFont="1" applyFill="1" applyBorder="1" applyAlignment="1" applyProtection="1">
      <alignment horizontal="center" vertical="center" wrapText="1"/>
    </xf>
    <xf numFmtId="0" fontId="3" fillId="8" borderId="1" xfId="0" applyFont="1" applyFill="1" applyBorder="1" applyAlignment="1" applyProtection="1">
      <alignment horizontal="center" vertical="center" wrapText="1"/>
    </xf>
    <xf numFmtId="0" fontId="3" fillId="15" borderId="1" xfId="0" applyFont="1" applyFill="1" applyBorder="1" applyAlignment="1" applyProtection="1">
      <alignment horizontal="center" vertical="center" wrapText="1"/>
    </xf>
    <xf numFmtId="0" fontId="0" fillId="16" borderId="1" xfId="0" applyFill="1" applyBorder="1" applyAlignment="1">
      <alignment horizontal="left"/>
    </xf>
    <xf numFmtId="0" fontId="0" fillId="9" borderId="1" xfId="0" applyFill="1" applyBorder="1" applyAlignment="1">
      <alignment horizontal="left"/>
    </xf>
    <xf numFmtId="0" fontId="0" fillId="15" borderId="0" xfId="0" applyFill="1" applyAlignment="1">
      <alignment horizontal="center" vertical="center" wrapText="1"/>
    </xf>
    <xf numFmtId="41" fontId="2" fillId="0" borderId="1" xfId="1" applyFont="1" applyFill="1" applyBorder="1" applyAlignment="1" applyProtection="1">
      <alignment horizontal="right" vertical="center" wrapText="1"/>
    </xf>
    <xf numFmtId="0" fontId="3" fillId="20" borderId="1" xfId="0" applyFont="1" applyFill="1" applyBorder="1" applyAlignment="1" applyProtection="1">
      <alignment horizontal="center" vertical="center" wrapText="1"/>
    </xf>
    <xf numFmtId="41" fontId="0" fillId="5" borderId="1" xfId="1" applyFont="1" applyFill="1" applyBorder="1" applyAlignment="1">
      <alignment horizontal="right"/>
    </xf>
    <xf numFmtId="41" fontId="2" fillId="13" borderId="1" xfId="2" applyNumberFormat="1" applyFont="1" applyFill="1" applyBorder="1" applyAlignment="1">
      <alignment horizontal="left" vertical="center"/>
    </xf>
    <xf numFmtId="41" fontId="0" fillId="0" borderId="1" xfId="1" applyFont="1" applyFill="1" applyBorder="1"/>
    <xf numFmtId="0" fontId="0" fillId="7" borderId="1" xfId="0" applyFill="1" applyBorder="1" applyAlignment="1">
      <alignment horizontal="left" vertical="center" wrapText="1"/>
    </xf>
    <xf numFmtId="0" fontId="3" fillId="16" borderId="1" xfId="0" applyFont="1" applyFill="1" applyBorder="1" applyAlignment="1" applyProtection="1">
      <alignment horizontal="left" vertical="center" wrapText="1"/>
    </xf>
    <xf numFmtId="0" fontId="3" fillId="8" borderId="1" xfId="0" applyFont="1" applyFill="1" applyBorder="1" applyAlignment="1" applyProtection="1">
      <alignment horizontal="left" vertical="center" wrapText="1"/>
    </xf>
    <xf numFmtId="0" fontId="3" fillId="7" borderId="1" xfId="0" applyFont="1" applyFill="1" applyBorder="1" applyAlignment="1" applyProtection="1">
      <alignment horizontal="left" vertical="center" wrapText="1"/>
    </xf>
    <xf numFmtId="0" fontId="3" fillId="20" borderId="1" xfId="0" applyFont="1" applyFill="1" applyBorder="1" applyAlignment="1" applyProtection="1">
      <alignment horizontal="left" vertical="center" wrapText="1"/>
    </xf>
    <xf numFmtId="0" fontId="3" fillId="3" borderId="1" xfId="2" applyFont="1" applyFill="1" applyBorder="1" applyAlignment="1">
      <alignment horizontal="left" vertical="center" wrapText="1"/>
    </xf>
    <xf numFmtId="0" fontId="0" fillId="3" borderId="1" xfId="0" applyFill="1" applyBorder="1" applyAlignment="1">
      <alignment horizontal="left" vertical="center" wrapText="1"/>
    </xf>
    <xf numFmtId="0" fontId="2" fillId="2" borderId="2" xfId="0" applyFont="1" applyFill="1" applyBorder="1" applyAlignment="1" applyProtection="1">
      <alignment horizontal="center" vertical="center" wrapText="1"/>
    </xf>
    <xf numFmtId="41" fontId="2" fillId="2" borderId="2" xfId="1" applyFont="1" applyFill="1" applyBorder="1" applyAlignment="1" applyProtection="1">
      <alignment horizontal="center" vertical="center" wrapText="1"/>
    </xf>
    <xf numFmtId="0" fontId="0" fillId="7" borderId="0" xfId="0" applyFill="1" applyAlignment="1">
      <alignment horizontal="left" vertical="center" wrapText="1"/>
    </xf>
    <xf numFmtId="41" fontId="2" fillId="17" borderId="1" xfId="1" applyFont="1" applyFill="1" applyBorder="1" applyAlignment="1">
      <alignment horizontal="left" vertical="center"/>
    </xf>
    <xf numFmtId="41" fontId="2" fillId="2" borderId="1" xfId="1" applyFont="1" applyFill="1" applyBorder="1" applyAlignment="1" applyProtection="1">
      <alignment horizontal="center" vertical="center" wrapText="1"/>
    </xf>
    <xf numFmtId="166" fontId="0" fillId="0" borderId="1" xfId="0" applyNumberFormat="1" applyBorder="1"/>
    <xf numFmtId="0" fontId="0" fillId="0" borderId="0" xfId="0" applyFill="1" applyAlignment="1">
      <alignment horizontal="center" vertical="center" wrapText="1"/>
    </xf>
    <xf numFmtId="0" fontId="0" fillId="0" borderId="0" xfId="0" applyFill="1" applyAlignment="1">
      <alignment horizontal="right"/>
    </xf>
    <xf numFmtId="41" fontId="0" fillId="0" borderId="0" xfId="1" applyFont="1" applyFill="1"/>
    <xf numFmtId="0" fontId="2" fillId="23" borderId="1" xfId="2" applyFont="1" applyFill="1" applyBorder="1" applyAlignment="1">
      <alignment horizontal="left" vertical="center"/>
    </xf>
    <xf numFmtId="41" fontId="0" fillId="0" borderId="1" xfId="0" applyNumberFormat="1" applyBorder="1"/>
    <xf numFmtId="0" fontId="5" fillId="22" borderId="1" xfId="2" applyFont="1" applyFill="1" applyBorder="1" applyAlignment="1">
      <alignment vertical="center"/>
    </xf>
    <xf numFmtId="0" fontId="0" fillId="22" borderId="1" xfId="0" applyFill="1" applyBorder="1"/>
    <xf numFmtId="0" fontId="3" fillId="22" borderId="1" xfId="0" applyFont="1" applyFill="1" applyBorder="1" applyAlignment="1" applyProtection="1">
      <alignment vertical="center" wrapText="1"/>
    </xf>
    <xf numFmtId="41" fontId="0" fillId="22" borderId="1" xfId="1" applyFont="1" applyFill="1" applyBorder="1"/>
    <xf numFmtId="165" fontId="5" fillId="4" borderId="1" xfId="1" applyNumberFormat="1" applyFont="1" applyFill="1" applyBorder="1" applyAlignment="1" applyProtection="1">
      <alignment vertical="center" wrapText="1"/>
    </xf>
    <xf numFmtId="165" fontId="4" fillId="0" borderId="6" xfId="1" applyNumberFormat="1" applyFont="1" applyFill="1" applyBorder="1" applyAlignment="1">
      <alignment vertical="center"/>
    </xf>
    <xf numFmtId="0" fontId="3" fillId="7" borderId="1" xfId="0" applyFont="1" applyFill="1" applyBorder="1" applyAlignment="1" applyProtection="1">
      <alignment vertical="center"/>
    </xf>
    <xf numFmtId="169" fontId="0" fillId="7" borderId="1" xfId="4" applyNumberFormat="1" applyFont="1" applyFill="1" applyBorder="1"/>
    <xf numFmtId="41" fontId="3" fillId="7" borderId="4" xfId="1" applyFont="1" applyFill="1" applyBorder="1" applyAlignment="1" applyProtection="1">
      <alignment horizontal="right" vertical="center" wrapText="1"/>
    </xf>
    <xf numFmtId="0" fontId="3" fillId="7" borderId="4" xfId="0" applyFont="1" applyFill="1" applyBorder="1" applyAlignment="1" applyProtection="1">
      <alignment horizontal="right" vertical="center" wrapText="1"/>
    </xf>
    <xf numFmtId="0" fontId="3" fillId="7" borderId="0" xfId="0" applyFont="1" applyFill="1" applyBorder="1" applyAlignment="1" applyProtection="1">
      <alignment horizontal="right" vertical="center" wrapText="1"/>
    </xf>
    <xf numFmtId="0" fontId="3" fillId="7" borderId="4" xfId="0" applyFont="1" applyFill="1" applyBorder="1" applyAlignment="1" applyProtection="1">
      <alignment vertical="center" wrapText="1"/>
    </xf>
    <xf numFmtId="0" fontId="3" fillId="21" borderId="1" xfId="0" applyFont="1" applyFill="1" applyBorder="1" applyAlignment="1" applyProtection="1">
      <alignment vertical="center" wrapText="1"/>
    </xf>
    <xf numFmtId="41" fontId="3" fillId="21" borderId="1" xfId="1" applyFont="1" applyFill="1" applyBorder="1" applyAlignment="1" applyProtection="1">
      <alignment horizontal="right" vertical="center" wrapText="1"/>
    </xf>
    <xf numFmtId="0" fontId="0" fillId="0" borderId="1" xfId="0" applyFill="1" applyBorder="1" applyAlignment="1">
      <alignment horizontal="left" vertical="center" wrapText="1"/>
    </xf>
    <xf numFmtId="9" fontId="0" fillId="0" borderId="0" xfId="0" applyNumberFormat="1"/>
    <xf numFmtId="0" fontId="3" fillId="0" borderId="1" xfId="0" applyFont="1" applyFill="1" applyBorder="1" applyAlignment="1" applyProtection="1">
      <alignment horizontal="left" vertical="center" wrapText="1"/>
    </xf>
    <xf numFmtId="41" fontId="3" fillId="0" borderId="1" xfId="1" applyFont="1" applyFill="1" applyBorder="1" applyAlignment="1" applyProtection="1">
      <alignment horizontal="left" vertical="center" wrapText="1"/>
    </xf>
    <xf numFmtId="41" fontId="4" fillId="0" borderId="0" xfId="0" applyNumberFormat="1" applyFont="1" applyAlignment="1">
      <alignment vertical="center"/>
    </xf>
    <xf numFmtId="0" fontId="2" fillId="2" borderId="2" xfId="0" applyFont="1" applyFill="1" applyBorder="1" applyAlignment="1" applyProtection="1">
      <alignment horizontal="center" vertical="center"/>
    </xf>
    <xf numFmtId="166" fontId="0" fillId="0" borderId="0" xfId="1" applyNumberFormat="1" applyFont="1" applyBorder="1"/>
    <xf numFmtId="41" fontId="0" fillId="0" borderId="0" xfId="1" applyFont="1" applyBorder="1"/>
    <xf numFmtId="0" fontId="3" fillId="15" borderId="1" xfId="0" applyFont="1" applyFill="1" applyBorder="1" applyAlignment="1" applyProtection="1">
      <alignment vertical="center"/>
    </xf>
    <xf numFmtId="0" fontId="3" fillId="15" borderId="1" xfId="0" applyFont="1" applyFill="1" applyBorder="1" applyAlignment="1" applyProtection="1">
      <alignment vertical="center" wrapText="1"/>
    </xf>
    <xf numFmtId="0" fontId="0" fillId="15" borderId="0" xfId="0" applyFill="1"/>
    <xf numFmtId="41" fontId="3" fillId="15" borderId="1" xfId="1" applyFont="1" applyFill="1" applyBorder="1" applyAlignment="1" applyProtection="1">
      <alignment horizontal="right" vertical="center" wrapText="1"/>
    </xf>
    <xf numFmtId="0" fontId="3" fillId="0" borderId="5" xfId="0" applyFont="1" applyBorder="1" applyAlignment="1">
      <alignment vertical="center" wrapText="1"/>
    </xf>
    <xf numFmtId="0" fontId="3" fillId="15" borderId="1" xfId="0" applyFont="1" applyFill="1" applyBorder="1" applyAlignment="1">
      <alignment vertical="center" wrapText="1"/>
    </xf>
    <xf numFmtId="0" fontId="3" fillId="0" borderId="1" xfId="0" applyFont="1" applyBorder="1" applyAlignment="1">
      <alignment vertical="center" wrapText="1"/>
    </xf>
    <xf numFmtId="0" fontId="3" fillId="15" borderId="5" xfId="0" applyFont="1" applyFill="1" applyBorder="1" applyAlignment="1">
      <alignment vertical="center" wrapText="1"/>
    </xf>
    <xf numFmtId="0" fontId="3" fillId="20" borderId="1" xfId="0" applyFont="1" applyFill="1" applyBorder="1" applyAlignment="1" applyProtection="1">
      <alignment vertical="center" wrapText="1"/>
    </xf>
    <xf numFmtId="0" fontId="3" fillId="15" borderId="4" xfId="0" applyFont="1" applyFill="1" applyBorder="1" applyAlignment="1" applyProtection="1">
      <alignment vertical="center" wrapText="1"/>
    </xf>
    <xf numFmtId="0" fontId="3" fillId="15" borderId="3" xfId="0" applyFont="1" applyFill="1" applyBorder="1" applyAlignment="1" applyProtection="1">
      <alignment vertical="center" wrapText="1"/>
    </xf>
    <xf numFmtId="0" fontId="0" fillId="15" borderId="1" xfId="0" applyFill="1" applyBorder="1"/>
    <xf numFmtId="0" fontId="3" fillId="0" borderId="5" xfId="0" applyFont="1" applyFill="1" applyBorder="1" applyAlignment="1" applyProtection="1">
      <alignment vertical="center" wrapText="1"/>
    </xf>
    <xf numFmtId="0" fontId="3" fillId="15" borderId="5" xfId="0" applyFont="1" applyFill="1" applyBorder="1" applyAlignment="1" applyProtection="1">
      <alignment vertical="center" wrapText="1"/>
    </xf>
    <xf numFmtId="0" fontId="3" fillId="8" borderId="1" xfId="0" applyFont="1" applyFill="1" applyBorder="1" applyAlignment="1">
      <alignment vertical="center" wrapText="1"/>
    </xf>
    <xf numFmtId="0" fontId="3" fillId="8" borderId="5" xfId="0" applyFont="1" applyFill="1" applyBorder="1" applyAlignment="1">
      <alignment vertical="center" wrapText="1"/>
    </xf>
    <xf numFmtId="0" fontId="3" fillId="8" borderId="3" xfId="0" applyFont="1" applyFill="1" applyBorder="1" applyAlignment="1">
      <alignment vertical="center" wrapText="1"/>
    </xf>
    <xf numFmtId="0" fontId="2" fillId="2" borderId="1" xfId="0" applyFont="1" applyFill="1" applyBorder="1" applyAlignment="1" applyProtection="1">
      <alignment horizontal="left" vertical="center"/>
    </xf>
    <xf numFmtId="166" fontId="3" fillId="7" borderId="1" xfId="1" applyNumberFormat="1" applyFont="1" applyFill="1" applyBorder="1" applyAlignment="1" applyProtection="1">
      <alignment horizontal="right" vertical="center" wrapText="1"/>
    </xf>
    <xf numFmtId="0" fontId="0" fillId="0" borderId="1" xfId="0" applyBorder="1"/>
    <xf numFmtId="0" fontId="3" fillId="20" borderId="1" xfId="0" applyFont="1" applyFill="1" applyBorder="1" applyAlignment="1" applyProtection="1">
      <alignment horizontal="right" vertical="center" wrapText="1"/>
    </xf>
    <xf numFmtId="0" fontId="0" fillId="0" borderId="0" xfId="0" applyAlignment="1">
      <alignment horizontal="left"/>
    </xf>
    <xf numFmtId="166" fontId="4" fillId="0" borderId="0" xfId="1" applyNumberFormat="1" applyFont="1"/>
    <xf numFmtId="41" fontId="0" fillId="7" borderId="1" xfId="1" applyFont="1" applyFill="1" applyBorder="1" applyAlignment="1">
      <alignment horizontal="left"/>
    </xf>
    <xf numFmtId="41" fontId="0" fillId="0" borderId="1" xfId="1" applyFont="1" applyFill="1" applyBorder="1" applyAlignment="1">
      <alignment horizontal="right"/>
    </xf>
    <xf numFmtId="41" fontId="3" fillId="15" borderId="1" xfId="1" applyFont="1" applyFill="1" applyBorder="1" applyAlignment="1">
      <alignment horizontal="center" vertical="center" wrapText="1"/>
    </xf>
    <xf numFmtId="165" fontId="3" fillId="15" borderId="1" xfId="1" applyNumberFormat="1" applyFont="1" applyFill="1" applyBorder="1" applyAlignment="1" applyProtection="1">
      <alignment vertical="center" wrapText="1"/>
    </xf>
    <xf numFmtId="165" fontId="0" fillId="15" borderId="1" xfId="1" applyNumberFormat="1" applyFont="1" applyFill="1" applyBorder="1" applyAlignment="1">
      <alignment vertical="center"/>
    </xf>
    <xf numFmtId="41" fontId="5" fillId="7" borderId="1" xfId="1" applyFont="1" applyFill="1" applyBorder="1" applyAlignment="1" applyProtection="1">
      <alignment vertical="center" wrapText="1"/>
    </xf>
    <xf numFmtId="165" fontId="0" fillId="7" borderId="1" xfId="1" applyNumberFormat="1" applyFont="1" applyFill="1" applyBorder="1" applyAlignment="1">
      <alignment vertical="center"/>
    </xf>
    <xf numFmtId="41" fontId="3" fillId="7" borderId="1" xfId="1" applyFont="1" applyFill="1" applyBorder="1" applyAlignment="1" applyProtection="1">
      <alignment vertical="center" wrapText="1"/>
    </xf>
    <xf numFmtId="41" fontId="0" fillId="16" borderId="1" xfId="1" applyFont="1" applyFill="1" applyBorder="1" applyAlignment="1">
      <alignment horizontal="left"/>
    </xf>
    <xf numFmtId="41" fontId="0" fillId="9" borderId="1" xfId="1" applyFont="1" applyFill="1" applyBorder="1" applyAlignment="1">
      <alignment horizontal="left"/>
    </xf>
    <xf numFmtId="41" fontId="12" fillId="7" borderId="1" xfId="1" applyFont="1" applyFill="1" applyBorder="1" applyAlignment="1" applyProtection="1">
      <alignment vertical="center" wrapText="1"/>
    </xf>
    <xf numFmtId="0" fontId="0" fillId="0" borderId="0" xfId="0" pivotButton="1"/>
    <xf numFmtId="41" fontId="3" fillId="7" borderId="1" xfId="1" applyFont="1" applyFill="1" applyBorder="1" applyAlignment="1" applyProtection="1">
      <alignment horizontal="right" vertical="center"/>
    </xf>
    <xf numFmtId="41" fontId="0" fillId="0" borderId="1" xfId="1" applyFont="1" applyFill="1" applyBorder="1" applyAlignment="1"/>
    <xf numFmtId="165" fontId="3" fillId="7" borderId="1" xfId="1" applyNumberFormat="1" applyFont="1" applyFill="1" applyBorder="1" applyAlignment="1" applyProtection="1">
      <alignment vertical="center" wrapText="1"/>
    </xf>
    <xf numFmtId="0" fontId="0" fillId="0" borderId="0" xfId="0" applyNumberFormat="1"/>
    <xf numFmtId="41" fontId="2" fillId="0" borderId="1" xfId="1" applyFont="1" applyFill="1" applyBorder="1" applyAlignment="1" applyProtection="1">
      <alignment horizontal="center" vertical="center" wrapText="1"/>
    </xf>
    <xf numFmtId="169" fontId="0" fillId="8" borderId="1" xfId="4" applyNumberFormat="1" applyFont="1" applyFill="1" applyBorder="1"/>
    <xf numFmtId="169" fontId="0" fillId="7" borderId="1" xfId="4" applyNumberFormat="1" applyFont="1" applyFill="1" applyBorder="1" applyAlignment="1"/>
    <xf numFmtId="169" fontId="0" fillId="21" borderId="1" xfId="4" applyNumberFormat="1" applyFont="1" applyFill="1" applyBorder="1"/>
    <xf numFmtId="41" fontId="2" fillId="0" borderId="0" xfId="1" applyFont="1" applyFill="1" applyBorder="1" applyAlignment="1" applyProtection="1">
      <alignment horizontal="center" vertical="center" wrapText="1"/>
    </xf>
    <xf numFmtId="41" fontId="0" fillId="0" borderId="0" xfId="1" applyFont="1" applyFill="1" applyBorder="1"/>
    <xf numFmtId="41" fontId="0" fillId="0" borderId="0" xfId="1" applyFont="1" applyFill="1" applyBorder="1" applyAlignment="1"/>
    <xf numFmtId="166" fontId="0" fillId="0" borderId="0" xfId="0" applyNumberFormat="1"/>
    <xf numFmtId="0" fontId="0" fillId="0" borderId="1" xfId="0" applyBorder="1" applyAlignment="1">
      <alignment horizontal="left"/>
    </xf>
    <xf numFmtId="0" fontId="0" fillId="0" borderId="1" xfId="0" applyFill="1" applyBorder="1" applyAlignment="1">
      <alignment horizontal="left"/>
    </xf>
    <xf numFmtId="0" fontId="0" fillId="0" borderId="1" xfId="0" applyFill="1" applyBorder="1" applyAlignment="1">
      <alignment horizontal="center"/>
    </xf>
    <xf numFmtId="166" fontId="0" fillId="0" borderId="1" xfId="1" applyNumberFormat="1" applyFont="1" applyFill="1" applyBorder="1"/>
    <xf numFmtId="41" fontId="0" fillId="0" borderId="1" xfId="1" applyFont="1" applyBorder="1" applyAlignment="1">
      <alignment horizontal="center" vertical="center"/>
    </xf>
    <xf numFmtId="41" fontId="4" fillId="0" borderId="1" xfId="1" applyFont="1" applyBorder="1" applyAlignment="1">
      <alignment horizontal="center" vertical="center"/>
    </xf>
    <xf numFmtId="0" fontId="0" fillId="0" borderId="0" xfId="0" applyAlignment="1">
      <alignment wrapText="1"/>
    </xf>
    <xf numFmtId="41" fontId="3" fillId="15" borderId="1" xfId="1" applyFont="1" applyFill="1" applyBorder="1" applyAlignment="1" applyProtection="1">
      <alignment vertical="center"/>
    </xf>
    <xf numFmtId="41" fontId="3" fillId="15" borderId="1" xfId="1" applyFont="1" applyFill="1" applyBorder="1" applyAlignment="1" applyProtection="1">
      <alignment vertical="center" wrapText="1"/>
    </xf>
    <xf numFmtId="43" fontId="0" fillId="0" borderId="0" xfId="0" applyNumberFormat="1" applyFill="1"/>
    <xf numFmtId="41" fontId="4" fillId="0" borderId="0" xfId="1" applyFont="1" applyFill="1" applyBorder="1" applyAlignment="1">
      <alignment vertical="center"/>
    </xf>
    <xf numFmtId="41" fontId="3" fillId="0" borderId="0" xfId="1" applyFont="1" applyFill="1" applyBorder="1" applyAlignment="1" applyProtection="1">
      <alignment vertical="center" wrapText="1"/>
    </xf>
    <xf numFmtId="41" fontId="0" fillId="0" borderId="0" xfId="1" applyFont="1" applyFill="1" applyBorder="1" applyAlignment="1">
      <alignment vertical="center"/>
    </xf>
    <xf numFmtId="41" fontId="3" fillId="7" borderId="1" xfId="1" applyFont="1" applyFill="1" applyBorder="1" applyAlignment="1" applyProtection="1">
      <alignment horizontal="left" vertical="center" wrapText="1"/>
    </xf>
    <xf numFmtId="41" fontId="4" fillId="23" borderId="1" xfId="0" applyNumberFormat="1" applyFont="1" applyFill="1" applyBorder="1"/>
    <xf numFmtId="41" fontId="4" fillId="23" borderId="1" xfId="1" applyFont="1" applyFill="1" applyBorder="1"/>
    <xf numFmtId="0" fontId="4" fillId="0" borderId="0" xfId="0" applyFont="1" applyFill="1"/>
    <xf numFmtId="0" fontId="5" fillId="0" borderId="0" xfId="2" applyFont="1" applyFill="1" applyBorder="1" applyAlignment="1">
      <alignment vertical="center"/>
    </xf>
    <xf numFmtId="10" fontId="0" fillId="0" borderId="0" xfId="0" applyNumberFormat="1"/>
    <xf numFmtId="170" fontId="0" fillId="0" borderId="0" xfId="5" applyNumberFormat="1" applyFont="1"/>
    <xf numFmtId="170" fontId="0" fillId="0" borderId="0" xfId="0" applyNumberFormat="1"/>
    <xf numFmtId="165" fontId="0" fillId="0" borderId="0" xfId="0" applyNumberFormat="1"/>
    <xf numFmtId="0" fontId="0" fillId="0" borderId="0" xfId="0" pivotButton="1" applyAlignment="1">
      <alignment vertical="center"/>
    </xf>
    <xf numFmtId="0" fontId="0" fillId="0" borderId="0" xfId="0" applyAlignment="1">
      <alignment vertical="center"/>
    </xf>
    <xf numFmtId="0" fontId="3" fillId="0" borderId="7" xfId="2" applyFont="1" applyFill="1" applyBorder="1" applyAlignment="1">
      <alignment horizontal="right" vertical="center"/>
    </xf>
    <xf numFmtId="0" fontId="3" fillId="0" borderId="0" xfId="0" applyFont="1" applyFill="1" applyBorder="1" applyAlignment="1" applyProtection="1">
      <alignment horizontal="right" vertical="center" wrapText="1"/>
    </xf>
    <xf numFmtId="0" fontId="13" fillId="0" borderId="1" xfId="0" applyFont="1" applyBorder="1" applyAlignment="1">
      <alignment vertical="center" wrapText="1"/>
    </xf>
    <xf numFmtId="41" fontId="13" fillId="0" borderId="1" xfId="1" applyFont="1" applyBorder="1" applyAlignment="1">
      <alignment vertical="center" wrapText="1"/>
    </xf>
    <xf numFmtId="41" fontId="14" fillId="0" borderId="1" xfId="1" applyFont="1" applyBorder="1" applyAlignment="1">
      <alignment vertical="center" wrapText="1"/>
    </xf>
    <xf numFmtId="9" fontId="0" fillId="0" borderId="1" xfId="0" applyNumberFormat="1" applyBorder="1"/>
    <xf numFmtId="9" fontId="0" fillId="7" borderId="1" xfId="0" applyNumberFormat="1" applyFill="1" applyBorder="1"/>
    <xf numFmtId="41" fontId="0" fillId="0" borderId="0" xfId="0" pivotButton="1" applyNumberFormat="1"/>
    <xf numFmtId="41" fontId="0" fillId="0" borderId="0" xfId="0" applyNumberFormat="1" applyAlignment="1">
      <alignment horizontal="left"/>
    </xf>
    <xf numFmtId="165" fontId="13" fillId="0" borderId="1" xfId="1" applyNumberFormat="1" applyFont="1" applyBorder="1" applyAlignment="1">
      <alignment vertical="center" wrapText="1"/>
    </xf>
    <xf numFmtId="166" fontId="13" fillId="0" borderId="1" xfId="1" applyNumberFormat="1" applyFont="1" applyBorder="1" applyAlignment="1">
      <alignment vertical="center" wrapText="1"/>
    </xf>
    <xf numFmtId="0" fontId="15" fillId="0" borderId="1" xfId="0" applyFont="1" applyBorder="1" applyAlignment="1">
      <alignment horizontal="center" vertical="center" wrapText="1"/>
    </xf>
    <xf numFmtId="41" fontId="15" fillId="0" borderId="1" xfId="1" applyFont="1" applyBorder="1" applyAlignment="1">
      <alignment vertical="center" wrapText="1"/>
    </xf>
    <xf numFmtId="41" fontId="0" fillId="0" borderId="0" xfId="1" applyFont="1" applyAlignment="1">
      <alignment vertical="center"/>
    </xf>
    <xf numFmtId="165" fontId="15" fillId="0" borderId="1" xfId="1" applyNumberFormat="1" applyFont="1" applyBorder="1" applyAlignment="1">
      <alignment vertical="center" wrapText="1"/>
    </xf>
    <xf numFmtId="170" fontId="13" fillId="0" borderId="1" xfId="0" applyNumberFormat="1" applyFont="1" applyBorder="1" applyAlignment="1">
      <alignment horizontal="center" vertical="center" wrapText="1"/>
    </xf>
    <xf numFmtId="0" fontId="4" fillId="0" borderId="1" xfId="0" applyFont="1" applyBorder="1"/>
    <xf numFmtId="41" fontId="4" fillId="0" borderId="1" xfId="1" applyFont="1" applyBorder="1"/>
    <xf numFmtId="0" fontId="4" fillId="0" borderId="0" xfId="0" applyFont="1"/>
    <xf numFmtId="0" fontId="16" fillId="0" borderId="1" xfId="0" applyFont="1" applyBorder="1" applyAlignment="1">
      <alignment vertical="center" wrapText="1"/>
    </xf>
    <xf numFmtId="0" fontId="16" fillId="0" borderId="1" xfId="0" applyFont="1" applyBorder="1" applyAlignment="1">
      <alignment horizontal="center" vertical="center" wrapText="1"/>
    </xf>
    <xf numFmtId="41" fontId="16" fillId="0" borderId="1" xfId="0" applyNumberFormat="1" applyFont="1" applyBorder="1" applyAlignment="1">
      <alignment vertical="center" wrapText="1"/>
    </xf>
    <xf numFmtId="41" fontId="4" fillId="0" borderId="0" xfId="0" applyNumberFormat="1" applyFont="1"/>
    <xf numFmtId="170" fontId="16" fillId="0" borderId="1" xfId="0" applyNumberFormat="1" applyFont="1" applyBorder="1" applyAlignment="1">
      <alignment vertical="center" wrapText="1"/>
    </xf>
    <xf numFmtId="0" fontId="4" fillId="0" borderId="1" xfId="0" applyFont="1" applyBorder="1" applyAlignment="1">
      <alignment horizontal="center" vertical="center"/>
    </xf>
    <xf numFmtId="41" fontId="17" fillId="0" borderId="0" xfId="1" applyFont="1"/>
    <xf numFmtId="0" fontId="17" fillId="0" borderId="0" xfId="0" applyFont="1"/>
    <xf numFmtId="0" fontId="18" fillId="0" borderId="1" xfId="0" applyFont="1" applyBorder="1" applyAlignment="1">
      <alignment horizontal="center" vertical="center"/>
    </xf>
    <xf numFmtId="41" fontId="18" fillId="0" borderId="1" xfId="1" applyFont="1" applyBorder="1" applyAlignment="1">
      <alignment horizontal="center" vertical="center"/>
    </xf>
    <xf numFmtId="0" fontId="18" fillId="0" borderId="0" xfId="0" applyFont="1" applyAlignment="1">
      <alignment horizontal="center" vertical="center"/>
    </xf>
    <xf numFmtId="0" fontId="17" fillId="0" borderId="1" xfId="0" applyFont="1" applyBorder="1"/>
    <xf numFmtId="41" fontId="17" fillId="0" borderId="1" xfId="1" applyFont="1" applyBorder="1"/>
    <xf numFmtId="41" fontId="17" fillId="0" borderId="1" xfId="0" applyNumberFormat="1" applyFont="1" applyBorder="1"/>
    <xf numFmtId="41" fontId="3" fillId="25" borderId="1" xfId="1" applyFont="1" applyFill="1" applyBorder="1" applyAlignment="1" applyProtection="1">
      <alignment horizontal="right" vertical="center" wrapText="1"/>
    </xf>
    <xf numFmtId="41" fontId="0" fillId="25" borderId="1" xfId="1" applyFont="1" applyFill="1" applyBorder="1"/>
    <xf numFmtId="0" fontId="0" fillId="25" borderId="1" xfId="0" applyFill="1" applyBorder="1"/>
    <xf numFmtId="41" fontId="3" fillId="15" borderId="1" xfId="1" applyFont="1" applyFill="1" applyBorder="1" applyAlignment="1">
      <alignment vertical="center" wrapText="1"/>
    </xf>
    <xf numFmtId="0" fontId="18" fillId="0" borderId="1" xfId="0" applyFont="1" applyBorder="1" applyAlignment="1">
      <alignment horizontal="left"/>
    </xf>
    <xf numFmtId="41" fontId="18" fillId="0" borderId="1" xfId="0" applyNumberFormat="1" applyFont="1" applyBorder="1"/>
    <xf numFmtId="0" fontId="17" fillId="0" borderId="1" xfId="0" applyFont="1" applyBorder="1" applyAlignment="1">
      <alignment horizontal="left" indent="1"/>
    </xf>
    <xf numFmtId="0" fontId="17" fillId="0" borderId="0" xfId="0" applyFont="1" applyAlignment="1">
      <alignment vertical="center"/>
    </xf>
    <xf numFmtId="41" fontId="17" fillId="0" borderId="0" xfId="1" applyFont="1" applyAlignment="1">
      <alignment vertical="center"/>
    </xf>
    <xf numFmtId="0" fontId="2" fillId="2" borderId="1" xfId="0" applyFont="1" applyFill="1" applyBorder="1" applyAlignment="1" applyProtection="1">
      <alignment horizontal="left" vertical="center" wrapText="1"/>
    </xf>
    <xf numFmtId="0" fontId="17" fillId="0" borderId="0" xfId="0" applyNumberFormat="1" applyFont="1" applyAlignment="1">
      <alignment vertical="center"/>
    </xf>
    <xf numFmtId="41" fontId="17" fillId="0" borderId="1" xfId="1" applyFont="1" applyBorder="1" applyAlignment="1">
      <alignment vertical="center"/>
    </xf>
    <xf numFmtId="170" fontId="17" fillId="0" borderId="1" xfId="0" applyNumberFormat="1" applyFont="1" applyBorder="1" applyAlignment="1">
      <alignment horizontal="center" vertical="center"/>
    </xf>
    <xf numFmtId="0" fontId="17" fillId="0" borderId="1" xfId="0" applyFont="1" applyFill="1" applyBorder="1" applyAlignment="1">
      <alignment vertical="center"/>
    </xf>
    <xf numFmtId="0" fontId="17" fillId="0" borderId="1" xfId="0" applyFont="1" applyBorder="1" applyAlignment="1">
      <alignment vertical="center"/>
    </xf>
    <xf numFmtId="0" fontId="17" fillId="0" borderId="0" xfId="0" applyFont="1" applyFill="1" applyBorder="1" applyAlignment="1">
      <alignment vertical="center"/>
    </xf>
    <xf numFmtId="41" fontId="17" fillId="0" borderId="1" xfId="0" applyNumberFormat="1" applyFont="1" applyBorder="1" applyAlignment="1">
      <alignment vertical="center"/>
    </xf>
    <xf numFmtId="170" fontId="17" fillId="0" borderId="1" xfId="0" applyNumberFormat="1" applyFont="1" applyBorder="1" applyAlignment="1">
      <alignment vertical="center"/>
    </xf>
    <xf numFmtId="0" fontId="18" fillId="0" borderId="0" xfId="0" applyFont="1" applyAlignment="1">
      <alignment vertical="center"/>
    </xf>
    <xf numFmtId="170" fontId="0" fillId="0" borderId="1" xfId="1" applyNumberFormat="1" applyFont="1" applyBorder="1" applyAlignment="1">
      <alignment horizontal="center" vertical="center"/>
    </xf>
    <xf numFmtId="170" fontId="17" fillId="0" borderId="1" xfId="1" applyNumberFormat="1" applyFont="1" applyBorder="1" applyAlignment="1">
      <alignment horizontal="center" vertical="center"/>
    </xf>
    <xf numFmtId="41" fontId="18" fillId="0" borderId="1" xfId="1" applyFont="1" applyBorder="1" applyAlignment="1">
      <alignment vertical="center"/>
    </xf>
    <xf numFmtId="170" fontId="18" fillId="0" borderId="1" xfId="1" applyNumberFormat="1" applyFont="1" applyBorder="1" applyAlignment="1">
      <alignment horizontal="center" vertical="center"/>
    </xf>
    <xf numFmtId="41" fontId="18" fillId="0" borderId="0" xfId="1" applyFont="1" applyAlignment="1">
      <alignment vertical="center"/>
    </xf>
    <xf numFmtId="0" fontId="0" fillId="0" borderId="1" xfId="0" applyNumberFormat="1" applyBorder="1" applyAlignment="1">
      <alignment vertical="center"/>
    </xf>
    <xf numFmtId="0" fontId="4" fillId="0" borderId="1" xfId="0" applyNumberFormat="1" applyFont="1" applyBorder="1" applyAlignment="1">
      <alignment horizontal="center" vertical="center"/>
    </xf>
    <xf numFmtId="41" fontId="0" fillId="15" borderId="0" xfId="1" applyFont="1" applyFill="1" applyAlignment="1">
      <alignment horizontal="center" vertical="center" wrapText="1"/>
    </xf>
    <xf numFmtId="0" fontId="0" fillId="0" borderId="1" xfId="0" applyBorder="1" applyAlignment="1">
      <alignment vertical="center"/>
    </xf>
    <xf numFmtId="0" fontId="4" fillId="0" borderId="1" xfId="0" applyFont="1" applyBorder="1" applyAlignment="1">
      <alignment vertical="center"/>
    </xf>
    <xf numFmtId="0" fontId="0" fillId="0" borderId="1" xfId="0" applyBorder="1" applyAlignment="1">
      <alignment horizontal="center" vertical="center"/>
    </xf>
    <xf numFmtId="170" fontId="0" fillId="0" borderId="1" xfId="0" applyNumberFormat="1" applyBorder="1" applyAlignment="1">
      <alignment horizontal="center" vertical="center"/>
    </xf>
    <xf numFmtId="0" fontId="0" fillId="0" borderId="0" xfId="0" applyAlignment="1">
      <alignment horizontal="left" indent="1"/>
    </xf>
    <xf numFmtId="41" fontId="0" fillId="0" borderId="0" xfId="0" applyNumberFormat="1" applyAlignment="1">
      <alignment horizontal="left" indent="1"/>
    </xf>
    <xf numFmtId="165" fontId="2" fillId="2" borderId="1" xfId="1" applyNumberFormat="1" applyFont="1" applyFill="1" applyBorder="1" applyAlignment="1">
      <alignment horizontal="center" vertical="center" wrapText="1"/>
    </xf>
    <xf numFmtId="0" fontId="0" fillId="0" borderId="0" xfId="0" applyNumberFormat="1" applyAlignment="1">
      <alignment vertical="center"/>
    </xf>
    <xf numFmtId="0" fontId="0" fillId="0" borderId="0" xfId="0" applyAlignment="1">
      <alignment horizontal="left" vertical="center"/>
    </xf>
    <xf numFmtId="41" fontId="0" fillId="0" borderId="0" xfId="0" applyNumberFormat="1" applyAlignment="1">
      <alignment vertical="center"/>
    </xf>
    <xf numFmtId="41" fontId="17" fillId="0" borderId="0" xfId="0" applyNumberFormat="1" applyFont="1" applyAlignment="1">
      <alignment vertical="center"/>
    </xf>
    <xf numFmtId="10" fontId="0" fillId="0" borderId="0" xfId="0" applyNumberFormat="1" applyAlignment="1">
      <alignment vertical="center"/>
    </xf>
    <xf numFmtId="0" fontId="17" fillId="0" borderId="0" xfId="0" applyFont="1" applyAlignment="1">
      <alignment horizontal="left"/>
    </xf>
    <xf numFmtId="41" fontId="17" fillId="0" borderId="0" xfId="0" applyNumberFormat="1" applyFont="1"/>
    <xf numFmtId="170" fontId="0" fillId="0" borderId="1" xfId="0" applyNumberFormat="1" applyBorder="1"/>
    <xf numFmtId="165" fontId="0" fillId="0" borderId="0" xfId="0" applyNumberFormat="1" applyBorder="1"/>
    <xf numFmtId="170" fontId="0" fillId="0" borderId="0" xfId="0" applyNumberFormat="1" applyBorder="1"/>
    <xf numFmtId="167" fontId="0" fillId="0" borderId="0" xfId="0" applyNumberFormat="1" applyBorder="1"/>
    <xf numFmtId="166" fontId="0" fillId="0" borderId="0" xfId="0" applyNumberFormat="1" applyBorder="1"/>
    <xf numFmtId="10" fontId="0" fillId="0" borderId="0" xfId="0" applyNumberFormat="1" applyBorder="1"/>
    <xf numFmtId="0" fontId="19" fillId="26" borderId="1" xfId="0" applyFont="1" applyFill="1" applyBorder="1" applyAlignment="1">
      <alignment horizontal="center" vertical="center" wrapText="1"/>
    </xf>
    <xf numFmtId="41" fontId="0" fillId="0" borderId="1" xfId="1" applyFont="1" applyBorder="1" applyAlignment="1">
      <alignment vertical="center"/>
    </xf>
    <xf numFmtId="170" fontId="0" fillId="0" borderId="1" xfId="0" applyNumberFormat="1" applyBorder="1" applyAlignment="1">
      <alignment vertical="center"/>
    </xf>
    <xf numFmtId="41" fontId="15" fillId="0" borderId="1" xfId="1" applyFont="1" applyBorder="1" applyAlignment="1">
      <alignment horizontal="center" vertical="center" wrapText="1"/>
    </xf>
    <xf numFmtId="41" fontId="16" fillId="0" borderId="1" xfId="1" applyFont="1" applyBorder="1" applyAlignment="1">
      <alignment horizontal="center" vertical="center" wrapText="1"/>
    </xf>
    <xf numFmtId="41" fontId="16" fillId="0" borderId="1" xfId="1" applyFont="1" applyBorder="1" applyAlignment="1">
      <alignment vertical="center" wrapText="1"/>
    </xf>
    <xf numFmtId="166" fontId="14" fillId="0" borderId="1" xfId="1" applyNumberFormat="1" applyFont="1" applyBorder="1" applyAlignment="1">
      <alignment vertical="center" wrapText="1"/>
    </xf>
    <xf numFmtId="170" fontId="15" fillId="0" borderId="1" xfId="0" applyNumberFormat="1" applyFont="1" applyBorder="1" applyAlignment="1">
      <alignment horizontal="center" vertical="center" wrapText="1"/>
    </xf>
    <xf numFmtId="165" fontId="13" fillId="6" borderId="1" xfId="1" applyNumberFormat="1" applyFont="1" applyFill="1" applyBorder="1" applyAlignment="1">
      <alignment vertical="center" wrapText="1"/>
    </xf>
    <xf numFmtId="170" fontId="0" fillId="0" borderId="1" xfId="1" applyNumberFormat="1" applyFont="1" applyBorder="1" applyAlignment="1">
      <alignment horizontal="center"/>
    </xf>
    <xf numFmtId="41" fontId="4" fillId="0" borderId="1" xfId="1" applyFont="1" applyBorder="1" applyAlignment="1">
      <alignment vertical="center"/>
    </xf>
    <xf numFmtId="0" fontId="0" fillId="0" borderId="1" xfId="0" applyBorder="1" applyAlignment="1">
      <alignment horizontal="left" vertical="center"/>
    </xf>
    <xf numFmtId="0" fontId="4" fillId="0" borderId="0" xfId="0" applyFont="1" applyAlignment="1">
      <alignment vertical="center"/>
    </xf>
    <xf numFmtId="41" fontId="4" fillId="0" borderId="0" xfId="1" applyFont="1" applyAlignment="1">
      <alignment vertical="center"/>
    </xf>
    <xf numFmtId="9" fontId="0" fillId="0" borderId="0" xfId="0" applyNumberFormat="1" applyAlignment="1">
      <alignment vertical="center"/>
    </xf>
    <xf numFmtId="170" fontId="0" fillId="0" borderId="0" xfId="0" applyNumberFormat="1" applyAlignment="1">
      <alignment vertical="center"/>
    </xf>
    <xf numFmtId="41" fontId="0" fillId="0" borderId="1" xfId="0" applyNumberFormat="1" applyBorder="1" applyAlignment="1">
      <alignment vertical="center"/>
    </xf>
    <xf numFmtId="41" fontId="4" fillId="0" borderId="1" xfId="0" applyNumberFormat="1" applyFont="1" applyBorder="1" applyAlignment="1">
      <alignment vertical="center"/>
    </xf>
    <xf numFmtId="41" fontId="16" fillId="0" borderId="0" xfId="1" applyFont="1" applyBorder="1" applyAlignment="1">
      <alignment vertical="center"/>
    </xf>
    <xf numFmtId="41" fontId="16" fillId="0" borderId="0" xfId="1" applyFont="1" applyBorder="1" applyAlignment="1">
      <alignment vertical="center" wrapText="1"/>
    </xf>
    <xf numFmtId="170" fontId="0" fillId="0" borderId="0" xfId="1" applyNumberFormat="1" applyFont="1"/>
    <xf numFmtId="41" fontId="18" fillId="24" borderId="9" xfId="0" applyNumberFormat="1" applyFont="1" applyFill="1" applyBorder="1"/>
    <xf numFmtId="170" fontId="4" fillId="0" borderId="0" xfId="0" applyNumberFormat="1" applyFont="1"/>
    <xf numFmtId="171" fontId="16" fillId="0" borderId="1" xfId="0" applyNumberFormat="1" applyFont="1" applyBorder="1" applyAlignment="1">
      <alignment vertical="center" wrapText="1"/>
    </xf>
    <xf numFmtId="0" fontId="20" fillId="0" borderId="10" xfId="0" applyFont="1" applyBorder="1" applyAlignment="1">
      <alignment horizontal="center" vertical="center"/>
    </xf>
    <xf numFmtId="41" fontId="16" fillId="0" borderId="1" xfId="1" applyFont="1" applyBorder="1" applyAlignment="1">
      <alignment horizontal="left" vertical="center"/>
    </xf>
    <xf numFmtId="41" fontId="16" fillId="0" borderId="0" xfId="1" applyFont="1" applyBorder="1" applyAlignment="1">
      <alignment horizontal="left" vertical="center"/>
    </xf>
    <xf numFmtId="170" fontId="17" fillId="0" borderId="0" xfId="1" applyNumberFormat="1" applyFont="1"/>
    <xf numFmtId="10" fontId="17" fillId="0" borderId="1" xfId="1" applyNumberFormat="1" applyFont="1" applyBorder="1" applyAlignment="1">
      <alignment horizontal="center" vertical="center"/>
    </xf>
    <xf numFmtId="41" fontId="17" fillId="0" borderId="1" xfId="0" applyNumberFormat="1" applyFont="1" applyBorder="1" applyAlignment="1">
      <alignment horizontal="left" vertical="center"/>
    </xf>
    <xf numFmtId="165" fontId="17" fillId="0" borderId="0" xfId="0" applyNumberFormat="1" applyFont="1" applyAlignment="1">
      <alignment vertical="center"/>
    </xf>
    <xf numFmtId="165" fontId="17" fillId="0" borderId="1" xfId="0" applyNumberFormat="1" applyFont="1" applyBorder="1" applyAlignment="1">
      <alignment vertical="center"/>
    </xf>
    <xf numFmtId="170" fontId="17" fillId="0" borderId="0" xfId="0" applyNumberFormat="1" applyFont="1" applyAlignment="1">
      <alignment vertical="center"/>
    </xf>
    <xf numFmtId="0" fontId="18" fillId="0" borderId="1" xfId="0" applyFont="1" applyBorder="1" applyAlignment="1">
      <alignment vertical="center"/>
    </xf>
    <xf numFmtId="41" fontId="18" fillId="0" borderId="1" xfId="0" applyNumberFormat="1" applyFont="1" applyBorder="1" applyAlignment="1">
      <alignment vertical="center"/>
    </xf>
    <xf numFmtId="10" fontId="18" fillId="0" borderId="1" xfId="0" applyNumberFormat="1" applyFont="1" applyBorder="1" applyAlignment="1">
      <alignment vertical="center"/>
    </xf>
    <xf numFmtId="0" fontId="18" fillId="0" borderId="0" xfId="0" applyFont="1" applyBorder="1" applyAlignment="1">
      <alignment vertical="center"/>
    </xf>
    <xf numFmtId="41" fontId="18" fillId="0" borderId="0" xfId="0" applyNumberFormat="1" applyFont="1" applyBorder="1" applyAlignment="1">
      <alignment vertical="center"/>
    </xf>
    <xf numFmtId="170" fontId="18" fillId="0" borderId="1" xfId="0" applyNumberFormat="1" applyFont="1" applyBorder="1" applyAlignment="1">
      <alignment horizontal="center" vertical="center"/>
    </xf>
    <xf numFmtId="165" fontId="17" fillId="0" borderId="1" xfId="1" applyNumberFormat="1" applyFont="1" applyBorder="1" applyAlignment="1">
      <alignment vertical="center"/>
    </xf>
    <xf numFmtId="170" fontId="4" fillId="0" borderId="1" xfId="0" applyNumberFormat="1" applyFont="1" applyBorder="1" applyAlignment="1">
      <alignment horizontal="center" vertical="center"/>
    </xf>
    <xf numFmtId="170" fontId="4" fillId="0" borderId="1" xfId="1" applyNumberFormat="1" applyFont="1" applyFill="1" applyBorder="1" applyAlignment="1">
      <alignment horizontal="center" vertical="center"/>
    </xf>
    <xf numFmtId="0" fontId="4" fillId="0" borderId="0" xfId="0" applyFont="1" applyBorder="1" applyAlignment="1">
      <alignment vertical="center"/>
    </xf>
    <xf numFmtId="41" fontId="4" fillId="0" borderId="0" xfId="1" applyFont="1" applyBorder="1" applyAlignment="1">
      <alignment vertical="center"/>
    </xf>
    <xf numFmtId="170" fontId="4" fillId="0" borderId="0" xfId="0" applyNumberFormat="1" applyFont="1" applyBorder="1" applyAlignment="1">
      <alignment vertical="center"/>
    </xf>
    <xf numFmtId="170" fontId="0" fillId="0" borderId="0" xfId="0" applyNumberFormat="1" applyAlignment="1">
      <alignment horizontal="center" vertical="center"/>
    </xf>
    <xf numFmtId="170" fontId="0" fillId="0" borderId="0" xfId="1" applyNumberFormat="1" applyFont="1" applyAlignment="1">
      <alignment horizontal="center" vertical="center"/>
    </xf>
    <xf numFmtId="0" fontId="0" fillId="0" borderId="0" xfId="0" applyAlignment="1">
      <alignment horizontal="center" vertical="center"/>
    </xf>
    <xf numFmtId="9" fontId="0" fillId="0" borderId="0" xfId="5" applyFont="1" applyAlignment="1">
      <alignment vertical="center"/>
    </xf>
    <xf numFmtId="0" fontId="4" fillId="0" borderId="0" xfId="0" applyNumberFormat="1" applyFont="1" applyAlignment="1">
      <alignment vertical="center"/>
    </xf>
    <xf numFmtId="165" fontId="0" fillId="0" borderId="1" xfId="1" applyNumberFormat="1" applyFont="1" applyBorder="1" applyAlignment="1">
      <alignment horizontal="center" vertical="center"/>
    </xf>
    <xf numFmtId="165" fontId="4" fillId="0" borderId="1" xfId="1" applyNumberFormat="1" applyFont="1" applyBorder="1" applyAlignment="1">
      <alignment horizontal="center" vertical="center"/>
    </xf>
    <xf numFmtId="170" fontId="0" fillId="0" borderId="1" xfId="5" applyNumberFormat="1" applyFont="1" applyBorder="1" applyAlignment="1">
      <alignment horizontal="center" vertical="center"/>
    </xf>
    <xf numFmtId="41" fontId="0" fillId="6" borderId="0" xfId="0" applyNumberFormat="1" applyFill="1" applyAlignment="1">
      <alignment vertical="center"/>
    </xf>
    <xf numFmtId="166" fontId="0" fillId="0" borderId="1" xfId="1" applyNumberFormat="1" applyFont="1" applyBorder="1" applyAlignment="1">
      <alignment vertical="center"/>
    </xf>
    <xf numFmtId="41" fontId="0" fillId="0" borderId="1" xfId="1" applyFont="1" applyFill="1" applyBorder="1" applyAlignment="1">
      <alignment vertical="center"/>
    </xf>
    <xf numFmtId="41" fontId="3" fillId="0" borderId="1" xfId="1" applyFont="1" applyFill="1" applyBorder="1" applyAlignment="1" applyProtection="1">
      <alignment vertical="center"/>
    </xf>
    <xf numFmtId="0" fontId="3" fillId="0" borderId="1" xfId="0" applyFont="1" applyFill="1" applyBorder="1" applyAlignment="1" applyProtection="1">
      <alignment horizontal="center" vertical="center" wrapText="1"/>
    </xf>
    <xf numFmtId="165" fontId="0" fillId="0" borderId="1" xfId="0" applyNumberFormat="1" applyBorder="1"/>
    <xf numFmtId="41" fontId="0" fillId="0" borderId="0" xfId="1" pivotButton="1" applyFont="1" applyAlignment="1">
      <alignment vertical="center"/>
    </xf>
    <xf numFmtId="41" fontId="0" fillId="0" borderId="0" xfId="1" applyFont="1" applyAlignment="1">
      <alignment horizontal="left" vertical="center"/>
    </xf>
    <xf numFmtId="41" fontId="0" fillId="0" borderId="0" xfId="1" applyFont="1" applyAlignment="1">
      <alignment horizontal="center" vertical="center"/>
    </xf>
    <xf numFmtId="0" fontId="19" fillId="26" borderId="13" xfId="0" applyFont="1" applyFill="1" applyBorder="1" applyAlignment="1">
      <alignment horizontal="center" vertical="center" wrapText="1"/>
    </xf>
    <xf numFmtId="0" fontId="19" fillId="26" borderId="10" xfId="0" applyFont="1" applyFill="1" applyBorder="1" applyAlignment="1">
      <alignment horizontal="center" vertical="center" wrapText="1"/>
    </xf>
    <xf numFmtId="0" fontId="20" fillId="0" borderId="12" xfId="0" applyFont="1" applyBorder="1" applyAlignment="1">
      <alignment vertical="center"/>
    </xf>
    <xf numFmtId="0" fontId="19" fillId="0" borderId="12" xfId="0" applyFont="1" applyBorder="1" applyAlignment="1">
      <alignment vertical="center"/>
    </xf>
    <xf numFmtId="0" fontId="19" fillId="0" borderId="10" xfId="0" applyFont="1" applyBorder="1" applyAlignment="1">
      <alignment horizontal="center" vertical="center"/>
    </xf>
    <xf numFmtId="170" fontId="20" fillId="0" borderId="10" xfId="0" applyNumberFormat="1" applyFont="1" applyBorder="1" applyAlignment="1">
      <alignment horizontal="center" vertical="center"/>
    </xf>
    <xf numFmtId="41" fontId="3" fillId="0" borderId="0" xfId="1" applyFont="1" applyFill="1" applyBorder="1" applyAlignment="1" applyProtection="1">
      <alignment horizontal="right" vertical="center" wrapText="1"/>
    </xf>
    <xf numFmtId="165" fontId="2" fillId="0" borderId="1" xfId="1" applyNumberFormat="1" applyFont="1" applyFill="1" applyBorder="1" applyAlignment="1" applyProtection="1">
      <alignment horizontal="right" vertical="center" wrapText="1"/>
    </xf>
    <xf numFmtId="0" fontId="2" fillId="2" borderId="1" xfId="0" applyFont="1" applyFill="1" applyBorder="1" applyAlignment="1" applyProtection="1">
      <alignment horizontal="center" vertical="center" wrapText="1"/>
    </xf>
    <xf numFmtId="0" fontId="3" fillId="7" borderId="1" xfId="2" applyFont="1" applyFill="1" applyBorder="1" applyAlignment="1">
      <alignment vertical="center"/>
    </xf>
    <xf numFmtId="14" fontId="5" fillId="7" borderId="1" xfId="2" applyNumberFormat="1" applyFont="1" applyFill="1" applyBorder="1" applyAlignment="1">
      <alignment horizontal="right" vertical="center"/>
    </xf>
    <xf numFmtId="0" fontId="5" fillId="7" borderId="1" xfId="2" applyFont="1" applyFill="1" applyBorder="1" applyAlignment="1">
      <alignment horizontal="right" vertical="center"/>
    </xf>
    <xf numFmtId="15" fontId="5" fillId="7" borderId="1" xfId="2" applyNumberFormat="1" applyFont="1" applyFill="1" applyBorder="1" applyAlignment="1">
      <alignment horizontal="right" vertical="center"/>
    </xf>
    <xf numFmtId="0" fontId="0" fillId="7" borderId="0" xfId="0" applyFill="1"/>
    <xf numFmtId="41" fontId="0" fillId="0" borderId="1" xfId="1" applyFont="1" applyBorder="1" applyAlignment="1">
      <alignment horizontal="left" vertical="center"/>
    </xf>
    <xf numFmtId="41" fontId="0" fillId="3" borderId="1" xfId="1" applyFont="1" applyFill="1" applyBorder="1" applyAlignment="1">
      <alignment vertical="center" wrapText="1"/>
    </xf>
    <xf numFmtId="41" fontId="0" fillId="3" borderId="1" xfId="1" applyFont="1" applyFill="1" applyBorder="1" applyAlignment="1">
      <alignment horizontal="right"/>
    </xf>
    <xf numFmtId="41" fontId="0" fillId="15" borderId="1" xfId="1" applyFont="1" applyFill="1" applyBorder="1" applyAlignment="1">
      <alignment vertical="center" wrapText="1"/>
    </xf>
    <xf numFmtId="41" fontId="3" fillId="16" borderId="1" xfId="1" applyFont="1" applyFill="1" applyBorder="1" applyAlignment="1" applyProtection="1">
      <alignment vertical="center" wrapText="1"/>
    </xf>
    <xf numFmtId="41" fontId="3" fillId="8" borderId="1" xfId="1" applyFont="1" applyFill="1" applyBorder="1" applyAlignment="1" applyProtection="1">
      <alignment vertical="center" wrapText="1"/>
    </xf>
    <xf numFmtId="41" fontId="0" fillId="23" borderId="1" xfId="1" applyFont="1" applyFill="1" applyBorder="1"/>
    <xf numFmtId="41" fontId="3" fillId="20" borderId="1" xfId="1" applyFont="1" applyFill="1" applyBorder="1" applyAlignment="1" applyProtection="1">
      <alignment vertical="center" wrapText="1"/>
    </xf>
    <xf numFmtId="41" fontId="3" fillId="13" borderId="1" xfId="1" applyFont="1" applyFill="1" applyBorder="1" applyAlignment="1">
      <alignment horizontal="left" vertical="center"/>
    </xf>
    <xf numFmtId="41" fontId="0" fillId="0" borderId="0" xfId="1" applyFont="1" applyAlignment="1">
      <alignment horizontal="left"/>
    </xf>
    <xf numFmtId="0" fontId="2" fillId="2" borderId="1" xfId="2" applyFont="1" applyFill="1" applyBorder="1" applyAlignment="1">
      <alignment horizontal="center" vertical="center"/>
    </xf>
    <xf numFmtId="41" fontId="3" fillId="0" borderId="1" xfId="1" applyFont="1" applyFill="1" applyBorder="1" applyAlignment="1" applyProtection="1">
      <alignment horizontal="center" vertical="center" wrapText="1"/>
    </xf>
    <xf numFmtId="41" fontId="0" fillId="0" borderId="1" xfId="1" applyFont="1" applyFill="1" applyBorder="1" applyAlignment="1">
      <alignment horizontal="center"/>
    </xf>
    <xf numFmtId="41" fontId="0" fillId="3" borderId="1" xfId="1" applyFont="1" applyFill="1" applyBorder="1" applyAlignment="1">
      <alignment horizontal="center"/>
    </xf>
    <xf numFmtId="41" fontId="0" fillId="0" borderId="0" xfId="1" applyFont="1" applyAlignment="1">
      <alignment horizontal="center"/>
    </xf>
    <xf numFmtId="0" fontId="0" fillId="0" borderId="0" xfId="0" applyAlignment="1">
      <alignment horizontal="center"/>
    </xf>
    <xf numFmtId="167" fontId="0" fillId="0" borderId="0" xfId="0" applyNumberFormat="1"/>
    <xf numFmtId="166" fontId="17" fillId="0" borderId="1" xfId="0" applyNumberFormat="1" applyFont="1" applyBorder="1" applyAlignment="1">
      <alignment vertical="center"/>
    </xf>
    <xf numFmtId="172" fontId="0" fillId="0" borderId="0" xfId="0" applyNumberFormat="1"/>
    <xf numFmtId="0" fontId="17" fillId="0" borderId="0" xfId="0" pivotButton="1" applyFont="1" applyAlignment="1">
      <alignment vertical="center"/>
    </xf>
    <xf numFmtId="0" fontId="17" fillId="0" borderId="0" xfId="0" applyFont="1" applyAlignment="1">
      <alignment horizontal="left" vertical="center"/>
    </xf>
    <xf numFmtId="0" fontId="17" fillId="0" borderId="0" xfId="0" applyNumberFormat="1" applyFont="1"/>
    <xf numFmtId="0" fontId="17" fillId="0" borderId="0" xfId="0" pivotButton="1" applyFont="1"/>
    <xf numFmtId="41" fontId="17" fillId="0" borderId="0" xfId="0" applyNumberFormat="1" applyFont="1" applyAlignment="1">
      <alignment horizontal="left"/>
    </xf>
    <xf numFmtId="166" fontId="17" fillId="0" borderId="0" xfId="0" applyNumberFormat="1" applyFont="1"/>
    <xf numFmtId="0" fontId="17" fillId="0" borderId="0" xfId="0" applyFont="1" applyAlignment="1">
      <alignment horizontal="left" indent="1"/>
    </xf>
    <xf numFmtId="41" fontId="17" fillId="0" borderId="0" xfId="0" pivotButton="1" applyNumberFormat="1" applyFont="1"/>
    <xf numFmtId="10" fontId="17" fillId="0" borderId="0" xfId="0" applyNumberFormat="1" applyFont="1"/>
    <xf numFmtId="0" fontId="0" fillId="0" borderId="1" xfId="6" applyNumberFormat="1" applyFont="1" applyFill="1" applyBorder="1" applyAlignment="1">
      <alignment horizontal="left" vertical="center"/>
    </xf>
    <xf numFmtId="41" fontId="0" fillId="0" borderId="0" xfId="0" applyNumberFormat="1" applyFill="1"/>
    <xf numFmtId="0" fontId="0" fillId="0" borderId="5" xfId="0" applyBorder="1"/>
    <xf numFmtId="0" fontId="0" fillId="0" borderId="5" xfId="0" applyBorder="1" applyAlignment="1">
      <alignment horizontal="left"/>
    </xf>
    <xf numFmtId="170" fontId="0" fillId="0" borderId="1" xfId="1" applyNumberFormat="1" applyFont="1" applyBorder="1"/>
    <xf numFmtId="166" fontId="3" fillId="0" borderId="1" xfId="1" applyNumberFormat="1" applyFont="1" applyFill="1" applyBorder="1" applyAlignment="1" applyProtection="1">
      <alignment horizontal="right" vertical="center" wrapText="1"/>
    </xf>
    <xf numFmtId="166" fontId="2" fillId="0" borderId="1" xfId="1" applyNumberFormat="1" applyFont="1" applyFill="1" applyBorder="1" applyAlignment="1" applyProtection="1">
      <alignment horizontal="right" vertical="center" wrapText="1"/>
    </xf>
    <xf numFmtId="165" fontId="20" fillId="0" borderId="10" xfId="1" applyNumberFormat="1" applyFont="1" applyBorder="1" applyAlignment="1">
      <alignment horizontal="center" vertical="center"/>
    </xf>
    <xf numFmtId="165" fontId="19" fillId="0" borderId="10" xfId="1" applyNumberFormat="1" applyFont="1" applyBorder="1" applyAlignment="1">
      <alignment horizontal="center" vertical="center"/>
    </xf>
    <xf numFmtId="165" fontId="0" fillId="0" borderId="0" xfId="1" applyNumberFormat="1" applyFont="1" applyBorder="1"/>
    <xf numFmtId="165" fontId="0" fillId="0" borderId="0" xfId="1" applyNumberFormat="1" applyFont="1" applyFill="1"/>
    <xf numFmtId="41" fontId="1" fillId="23" borderId="1" xfId="1" applyFont="1" applyFill="1" applyBorder="1"/>
    <xf numFmtId="41" fontId="0" fillId="0" borderId="0" xfId="0" applyNumberFormat="1" applyFill="1" applyAlignment="1">
      <alignment horizontal="left"/>
    </xf>
    <xf numFmtId="0" fontId="18" fillId="0" borderId="1" xfId="0" applyFont="1" applyBorder="1" applyAlignment="1">
      <alignment horizontal="center" vertical="center" wrapText="1"/>
    </xf>
    <xf numFmtId="41" fontId="18" fillId="0" borderId="0" xfId="1" applyFont="1" applyBorder="1" applyAlignment="1">
      <alignment vertical="center"/>
    </xf>
    <xf numFmtId="41" fontId="18" fillId="24" borderId="9" xfId="1" applyNumberFormat="1" applyFont="1" applyFill="1" applyBorder="1" applyAlignment="1">
      <alignment vertical="center"/>
    </xf>
    <xf numFmtId="41" fontId="17" fillId="0" borderId="0" xfId="1" applyFont="1" applyBorder="1" applyAlignment="1">
      <alignment vertical="center"/>
    </xf>
    <xf numFmtId="170" fontId="17" fillId="0" borderId="0" xfId="0" applyNumberFormat="1" applyFont="1" applyBorder="1" applyAlignment="1">
      <alignment horizontal="center" vertical="center"/>
    </xf>
    <xf numFmtId="166" fontId="17" fillId="0" borderId="0" xfId="0" applyNumberFormat="1" applyFont="1" applyBorder="1" applyAlignment="1">
      <alignment vertical="center"/>
    </xf>
    <xf numFmtId="41" fontId="17" fillId="0" borderId="1" xfId="1" applyFont="1" applyBorder="1" applyAlignment="1">
      <alignment horizontal="left" vertical="center"/>
    </xf>
    <xf numFmtId="170" fontId="17" fillId="0" borderId="1" xfId="0" applyNumberFormat="1" applyFont="1" applyBorder="1" applyAlignment="1">
      <alignment horizontal="left" vertical="center"/>
    </xf>
    <xf numFmtId="165" fontId="5" fillId="7" borderId="1" xfId="1" applyNumberFormat="1" applyFont="1" applyFill="1" applyBorder="1" applyAlignment="1" applyProtection="1">
      <alignment vertical="center" wrapText="1"/>
    </xf>
    <xf numFmtId="41" fontId="0" fillId="7" borderId="1" xfId="1" applyFont="1" applyFill="1" applyBorder="1" applyAlignment="1">
      <alignment vertical="center" wrapText="1"/>
    </xf>
    <xf numFmtId="167" fontId="0" fillId="0" borderId="1" xfId="1" applyNumberFormat="1" applyFont="1" applyBorder="1"/>
    <xf numFmtId="0" fontId="4" fillId="0" borderId="1" xfId="0" applyFont="1" applyBorder="1" applyAlignment="1">
      <alignment horizontal="center" vertical="center" wrapText="1"/>
    </xf>
    <xf numFmtId="41" fontId="4" fillId="0" borderId="1" xfId="1" applyFont="1" applyBorder="1" applyAlignment="1">
      <alignment horizontal="center" vertical="center" wrapText="1"/>
    </xf>
    <xf numFmtId="41" fontId="0" fillId="0" borderId="0" xfId="1" applyFont="1" applyAlignment="1">
      <alignment horizontal="center" vertical="center" wrapText="1"/>
    </xf>
    <xf numFmtId="170" fontId="0" fillId="0" borderId="0" xfId="0" applyNumberFormat="1" applyAlignment="1">
      <alignment horizontal="center"/>
    </xf>
    <xf numFmtId="0" fontId="4" fillId="0" borderId="0" xfId="0" applyFont="1" applyAlignment="1">
      <alignment horizontal="center" vertical="center"/>
    </xf>
    <xf numFmtId="41" fontId="0" fillId="0" borderId="0" xfId="0" applyNumberFormat="1" applyAlignment="1">
      <alignment horizontal="center" vertical="center"/>
    </xf>
    <xf numFmtId="41" fontId="0" fillId="0" borderId="0" xfId="0" applyNumberFormat="1" applyAlignment="1">
      <alignment horizontal="center"/>
    </xf>
    <xf numFmtId="0" fontId="4" fillId="0" borderId="0" xfId="0" applyFont="1" applyAlignment="1">
      <alignment horizontal="center"/>
    </xf>
    <xf numFmtId="41" fontId="16" fillId="0" borderId="1" xfId="1" applyFont="1" applyBorder="1" applyAlignment="1"/>
    <xf numFmtId="170" fontId="0" fillId="0" borderId="0" xfId="1" applyNumberFormat="1" applyFont="1" applyBorder="1"/>
    <xf numFmtId="0" fontId="16" fillId="0" borderId="0" xfId="0" applyFont="1"/>
    <xf numFmtId="0" fontId="17" fillId="0" borderId="1" xfId="0" applyFont="1" applyBorder="1" applyAlignment="1">
      <alignment horizontal="center" vertical="center"/>
    </xf>
    <xf numFmtId="166" fontId="17" fillId="0" borderId="1" xfId="1" applyNumberFormat="1" applyFont="1" applyBorder="1" applyAlignment="1">
      <alignment vertical="center"/>
    </xf>
    <xf numFmtId="165" fontId="17" fillId="0" borderId="1" xfId="0" applyNumberFormat="1" applyFont="1" applyBorder="1" applyAlignment="1">
      <alignment horizontal="left" vertical="center"/>
    </xf>
    <xf numFmtId="10" fontId="17" fillId="0" borderId="1" xfId="0" applyNumberFormat="1" applyFont="1" applyBorder="1" applyAlignment="1">
      <alignment horizontal="center" vertical="center"/>
    </xf>
    <xf numFmtId="170" fontId="17" fillId="0" borderId="1" xfId="5" applyNumberFormat="1" applyFont="1" applyBorder="1" applyAlignment="1">
      <alignment vertical="center"/>
    </xf>
    <xf numFmtId="170" fontId="0" fillId="0" borderId="0" xfId="5" applyNumberFormat="1" applyFont="1" applyAlignment="1">
      <alignment vertical="center"/>
    </xf>
    <xf numFmtId="41" fontId="2" fillId="2" borderId="1" xfId="1" applyFont="1" applyFill="1" applyBorder="1" applyAlignment="1" applyProtection="1">
      <alignment vertical="center" wrapText="1"/>
    </xf>
    <xf numFmtId="41" fontId="0" fillId="0" borderId="1" xfId="1" applyFont="1" applyBorder="1" applyAlignment="1"/>
    <xf numFmtId="41" fontId="0" fillId="0" borderId="0" xfId="1" applyFont="1" applyAlignment="1"/>
    <xf numFmtId="170" fontId="0" fillId="0" borderId="0" xfId="1" applyNumberFormat="1" applyFont="1" applyAlignment="1">
      <alignment horizontal="center"/>
    </xf>
    <xf numFmtId="41" fontId="0" fillId="5" borderId="0" xfId="1" applyFont="1" applyFill="1"/>
    <xf numFmtId="0" fontId="3" fillId="3" borderId="1" xfId="2" applyFont="1" applyFill="1" applyBorder="1" applyAlignment="1">
      <alignment vertical="center"/>
    </xf>
    <xf numFmtId="10" fontId="0" fillId="0" borderId="1" xfId="0" applyNumberFormat="1" applyBorder="1" applyAlignment="1">
      <alignment horizontal="center" vertical="center"/>
    </xf>
    <xf numFmtId="0" fontId="19" fillId="26" borderId="5" xfId="0" applyFont="1" applyFill="1" applyBorder="1" applyAlignment="1">
      <alignment horizontal="center" vertical="center" wrapText="1"/>
    </xf>
    <xf numFmtId="0" fontId="19" fillId="26" borderId="8" xfId="0" applyFont="1" applyFill="1" applyBorder="1" applyAlignment="1">
      <alignment horizontal="center" vertical="center" wrapText="1"/>
    </xf>
    <xf numFmtId="0" fontId="16" fillId="0" borderId="5"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3" xfId="0" applyFont="1" applyBorder="1" applyAlignment="1">
      <alignment horizontal="center" vertical="center" wrapText="1"/>
    </xf>
    <xf numFmtId="0" fontId="19" fillId="26" borderId="11" xfId="0" applyFont="1" applyFill="1" applyBorder="1" applyAlignment="1">
      <alignment horizontal="center" vertical="center" wrapText="1"/>
    </xf>
    <xf numFmtId="0" fontId="19" fillId="26" borderId="12" xfId="0" applyFont="1" applyFill="1" applyBorder="1" applyAlignment="1">
      <alignment horizontal="center" vertical="center" wrapText="1"/>
    </xf>
    <xf numFmtId="49" fontId="0" fillId="0" borderId="1" xfId="0" applyNumberFormat="1" applyFill="1" applyBorder="1" applyAlignment="1">
      <alignment horizontal="center" vertical="center"/>
    </xf>
    <xf numFmtId="0" fontId="0" fillId="0" borderId="4" xfId="0" applyFill="1" applyBorder="1" applyAlignment="1">
      <alignment horizontal="center" vertical="center"/>
    </xf>
    <xf numFmtId="0" fontId="0" fillId="0" borderId="3" xfId="0" applyFill="1" applyBorder="1" applyAlignment="1">
      <alignment horizontal="center" vertical="center"/>
    </xf>
    <xf numFmtId="0" fontId="2" fillId="2" borderId="1" xfId="0" applyFont="1" applyFill="1" applyBorder="1" applyAlignment="1" applyProtection="1">
      <alignment horizontal="center" vertical="center" wrapText="1"/>
    </xf>
    <xf numFmtId="0" fontId="18" fillId="0" borderId="1" xfId="1" applyNumberFormat="1" applyFont="1" applyBorder="1" applyAlignment="1">
      <alignment horizontal="center" vertical="center"/>
    </xf>
    <xf numFmtId="41" fontId="18" fillId="0" borderId="1" xfId="1" applyFont="1" applyBorder="1" applyAlignment="1">
      <alignment horizontal="center" vertical="center"/>
    </xf>
  </cellXfs>
  <cellStyles count="7">
    <cellStyle name="Milliers" xfId="6" builtinId="3"/>
    <cellStyle name="Milliers [0]" xfId="1" builtinId="6"/>
    <cellStyle name="Milliers 2 3" xfId="4"/>
    <cellStyle name="Normal" xfId="0" builtinId="0"/>
    <cellStyle name="Normal 2" xfId="2"/>
    <cellStyle name="Normal 3" xfId="3"/>
    <cellStyle name="Pourcentage" xfId="5" builtinId="5"/>
  </cellStyles>
  <dxfs count="469">
    <dxf>
      <font>
        <color auto="1"/>
      </font>
    </dxf>
    <dxf>
      <font>
        <color auto="1"/>
      </font>
    </dxf>
    <dxf>
      <font>
        <color auto="1"/>
      </font>
    </dxf>
    <dxf>
      <font>
        <color auto="1"/>
      </font>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center" readingOrder="0"/>
    </dxf>
    <dxf>
      <alignment vertical="center" readingOrder="0"/>
    </dxf>
    <dxf>
      <alignment vertical="center" readingOrder="0"/>
    </dxf>
    <dxf>
      <alignment vertical="center" readingOrder="0"/>
    </dxf>
    <dxf>
      <alignment vertical="center" readingOrder="0"/>
    </dxf>
    <dxf>
      <numFmt numFmtId="33" formatCode="_-* #,##0\ _C_F_A_-;\-* #,##0\ _C_F_A_-;_-* &quot;-&quot;\ _C_F_A_-;_-@_-"/>
    </dxf>
    <dxf>
      <numFmt numFmtId="170" formatCode="0.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33" formatCode="_-* #,##0\ _C_F_A_-;\-* #,##0\ _C_F_A_-;_-* &quot;-&quot;\ _C_F_A_-;_-@_-"/>
    </dxf>
    <dxf>
      <numFmt numFmtId="170" formatCode="0.0%"/>
    </dxf>
    <dxf>
      <numFmt numFmtId="170" formatCode="0.0%"/>
    </dxf>
    <dxf>
      <numFmt numFmtId="14" formatCode="0.0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center" readingOrder="0"/>
    </dxf>
    <dxf>
      <alignment vertical="center" readingOrder="0"/>
    </dxf>
    <dxf>
      <alignment vertical="center" readingOrder="0"/>
    </dxf>
    <dxf>
      <alignment vertical="center" readingOrder="0"/>
    </dxf>
    <dxf>
      <alignment vertical="center" readingOrder="0"/>
    </dxf>
    <dxf>
      <numFmt numFmtId="33" formatCode="_-* #,##0\ _C_F_A_-;\-* #,##0\ _C_F_A_-;_-* &quot;-&quot;\ _C_F_A_-;_-@_-"/>
    </dxf>
    <dxf>
      <numFmt numFmtId="170" formatCode="0.0%"/>
    </dxf>
    <dxf>
      <alignment wrapText="0" readingOrder="0"/>
    </dxf>
    <dxf>
      <alignment wrapText="0" readingOrder="0"/>
    </dxf>
    <dxf>
      <alignment wrapText="1" readingOrder="0"/>
    </dxf>
    <dxf>
      <alignment wrapText="1" readingOrder="0"/>
    </dxf>
    <dxf>
      <alignment vertical="center" readingOrder="0"/>
    </dxf>
    <dxf>
      <alignment vertical="center" readingOrder="0"/>
    </dxf>
    <dxf>
      <alignment vertical="center" readingOrder="0"/>
    </dxf>
    <dxf>
      <alignment wrapText="0" readingOrder="0"/>
    </dxf>
    <dxf>
      <alignment wrapText="0" readingOrder="0"/>
    </dxf>
    <dxf>
      <alignment wrapText="1" readingOrder="0"/>
    </dxf>
    <dxf>
      <alignment wrapText="1" readingOrder="0"/>
    </dxf>
    <dxf>
      <alignment vertical="center" readingOrder="0"/>
    </dxf>
    <dxf>
      <alignment vertical="center" readingOrder="0"/>
    </dxf>
    <dxf>
      <alignment vertical="center" readingOrder="0"/>
    </dxf>
    <dxf>
      <numFmt numFmtId="33" formatCode="_-* #,##0\ _C_F_A_-;\-* #,##0\ _C_F_A_-;_-* &quot;-&quot;\ _C_F_A_-;_-@_-"/>
    </dxf>
    <dxf>
      <alignment wrapText="0" readingOrder="0"/>
    </dxf>
    <dxf>
      <alignment wrapText="0" readingOrder="0"/>
    </dxf>
    <dxf>
      <alignment wrapText="0"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wrapText="0" readingOrder="0"/>
    </dxf>
    <dxf>
      <alignment wrapText="0" readingOrder="0"/>
    </dxf>
    <dxf>
      <alignment wrapText="0"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wrapText="0" readingOrder="0"/>
    </dxf>
    <dxf>
      <alignment wrapText="0" readingOrder="0"/>
    </dxf>
    <dxf>
      <alignment wrapText="1" readingOrder="0"/>
    </dxf>
    <dxf>
      <alignment wrapText="1" readingOrder="0"/>
    </dxf>
    <dxf>
      <alignment vertical="center" readingOrder="0"/>
    </dxf>
    <dxf>
      <alignment vertical="center" readingOrder="0"/>
    </dxf>
    <dxf>
      <alignment vertical="center" readingOrder="0"/>
    </dxf>
    <dxf>
      <alignment wrapText="0" readingOrder="0"/>
    </dxf>
    <dxf>
      <alignment wrapText="0" readingOrder="0"/>
    </dxf>
    <dxf>
      <alignment wrapText="0" readingOrder="0"/>
    </dxf>
    <dxf>
      <alignment wrapText="1" readingOrder="0"/>
    </dxf>
    <dxf>
      <alignment wrapText="1" readingOrder="0"/>
    </dxf>
    <dxf>
      <alignment wrapText="1" readingOrder="0"/>
    </dxf>
    <dxf>
      <numFmt numFmtId="170" formatCode="0.0%"/>
    </dxf>
    <dxf>
      <numFmt numFmtId="14" formatCode="0.00%"/>
    </dxf>
    <dxf>
      <numFmt numFmtId="33" formatCode="_-* #,##0\ _C_F_A_-;\-* #,##0\ _C_F_A_-;_-* &quot;-&quot;\ _C_F_A_-;_-@_-"/>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wrapText="0" readingOrder="0"/>
    </dxf>
    <dxf>
      <alignment wrapText="0" readingOrder="0"/>
    </dxf>
    <dxf>
      <alignment wrapText="1" readingOrder="0"/>
    </dxf>
    <dxf>
      <alignment wrapText="1" readingOrder="0"/>
    </dxf>
    <dxf>
      <alignment vertical="center" readingOrder="0"/>
    </dxf>
    <dxf>
      <alignment vertical="center" readingOrder="0"/>
    </dxf>
    <dxf>
      <alignment vertical="center" readingOrder="0"/>
    </dxf>
    <dxf>
      <alignment wrapText="0" readingOrder="0"/>
    </dxf>
    <dxf>
      <alignment wrapText="0"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wrapText="0" readingOrder="0"/>
    </dxf>
    <dxf>
      <alignment wrapText="0"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13" formatCode="0%"/>
    </dxf>
    <dxf>
      <numFmt numFmtId="170" formatCode="0.0%"/>
    </dxf>
    <dxf>
      <numFmt numFmtId="14" formatCode="0.00%"/>
    </dxf>
    <dxf>
      <numFmt numFmtId="171" formatCode="0.000%"/>
    </dxf>
    <dxf>
      <numFmt numFmtId="173" formatCode="0.0000%"/>
    </dxf>
    <dxf>
      <numFmt numFmtId="171" formatCode="0.000%"/>
    </dxf>
    <dxf>
      <alignment wrapText="0" readingOrder="0"/>
    </dxf>
    <dxf>
      <alignment wrapText="0" readingOrder="0"/>
    </dxf>
    <dxf>
      <alignment wrapText="0"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font>
        <name val="Tahoma"/>
        <scheme val="none"/>
      </font>
    </dxf>
    <dxf>
      <font>
        <name val="Tahoma"/>
        <scheme val="none"/>
      </font>
    </dxf>
    <dxf>
      <font>
        <name val="Tahoma"/>
        <scheme val="none"/>
      </font>
    </dxf>
    <dxf>
      <numFmt numFmtId="33" formatCode="_-* #,##0\ _C_F_A_-;\-* #,##0\ _C_F_A_-;_-* &quot;-&quot;\ _C_F_A_-;_-@_-"/>
    </dxf>
    <dxf>
      <numFmt numFmtId="33" formatCode="_-* #,##0\ _C_F_A_-;\-* #,##0\ _C_F_A_-;_-* &quot;-&quot;\ _C_F_A_-;_-@_-"/>
    </dxf>
    <dxf>
      <numFmt numFmtId="33" formatCode="_-* #,##0\ _C_F_A_-;\-* #,##0\ _C_F_A_-;_-* &quot;-&quot;\ _C_F_A_-;_-@_-"/>
    </dxf>
    <dxf>
      <numFmt numFmtId="33" formatCode="_-* #,##0\ _C_F_A_-;\-* #,##0\ _C_F_A_-;_-* &quot;-&quot;\ _C_F_A_-;_-@_-"/>
    </dxf>
    <dxf>
      <numFmt numFmtId="33" formatCode="_-* #,##0\ _C_F_A_-;\-* #,##0\ _C_F_A_-;_-* &quot;-&quot;\ _C_F_A_-;_-@_-"/>
    </dxf>
    <dxf>
      <numFmt numFmtId="33" formatCode="_-* #,##0\ _C_F_A_-;\-* #,##0\ _C_F_A_-;_-* &quot;-&quot;\ _C_F_A_-;_-@_-"/>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font>
        <name val="Tahoma"/>
        <scheme val="none"/>
      </font>
    </dxf>
    <dxf>
      <font>
        <name val="Tahoma"/>
        <scheme val="none"/>
      </font>
    </dxf>
    <dxf>
      <font>
        <name val="Tahoma"/>
        <scheme val="none"/>
      </font>
    </dxf>
    <dxf>
      <font>
        <name val="Tahoma"/>
        <scheme val="none"/>
      </font>
    </dxf>
    <dxf>
      <font>
        <name val="Tahoma"/>
        <scheme val="none"/>
      </font>
    </dxf>
    <dxf>
      <font>
        <name val="Tahoma"/>
        <scheme val="none"/>
      </font>
    </dxf>
    <dxf>
      <numFmt numFmtId="33" formatCode="_-* #,##0\ _C_F_A_-;\-* #,##0\ _C_F_A_-;_-* &quot;-&quot;\ _C_F_A_-;_-@_-"/>
    </dxf>
    <dxf>
      <numFmt numFmtId="33" formatCode="_-* #,##0\ _C_F_A_-;\-* #,##0\ _C_F_A_-;_-* &quot;-&quot;\ _C_F_A_-;_-@_-"/>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font>
        <name val="Tahoma"/>
        <scheme val="none"/>
      </font>
    </dxf>
    <dxf>
      <font>
        <name val="Tahoma"/>
        <scheme val="none"/>
      </font>
    </dxf>
    <dxf>
      <font>
        <name val="Tahoma"/>
        <scheme val="none"/>
      </font>
    </dxf>
    <dxf>
      <alignment vertical="center" readingOrder="0"/>
    </dxf>
    <dxf>
      <alignment vertical="center" readingOrder="0"/>
    </dxf>
    <dxf>
      <numFmt numFmtId="170" formatCode="0.0%"/>
    </dxf>
    <dxf>
      <numFmt numFmtId="33" formatCode="_-* #,##0\ _C_F_A_-;\-* #,##0\ _C_F_A_-;_-* &quot;-&quot;\ _C_F_A_-;_-@_-"/>
    </dxf>
    <dxf>
      <numFmt numFmtId="14" formatCode="0.00%"/>
    </dxf>
    <dxf>
      <alignment vertical="center" readingOrder="0"/>
    </dxf>
    <dxf>
      <alignment vertical="center" readingOrder="0"/>
    </dxf>
    <dxf>
      <alignment vertical="bottom" readingOrder="0"/>
    </dxf>
    <dxf>
      <alignment vertical="bottom" readingOrder="0"/>
    </dxf>
    <dxf>
      <font>
        <name val="Tahoma"/>
        <scheme val="none"/>
      </font>
    </dxf>
    <dxf>
      <font>
        <name val="Tahoma"/>
        <scheme val="none"/>
      </font>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font>
        <name val="Tahoma"/>
        <scheme val="none"/>
      </font>
    </dxf>
    <dxf>
      <font>
        <name val="Tahoma"/>
        <scheme val="none"/>
      </font>
    </dxf>
    <dxf>
      <font>
        <name val="Tahoma"/>
        <scheme val="none"/>
      </font>
    </dxf>
    <dxf>
      <alignment vertical="center" readingOrder="0"/>
    </dxf>
    <dxf>
      <alignment vertical="center" readingOrder="0"/>
    </dxf>
    <dxf>
      <numFmt numFmtId="170" formatCode="0.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font>
        <name val="Tahoma"/>
        <scheme val="none"/>
      </font>
    </dxf>
    <dxf>
      <font>
        <name val="Tahoma"/>
        <scheme val="none"/>
      </font>
    </dxf>
    <dxf>
      <font>
        <name val="Tahoma"/>
        <scheme val="none"/>
      </font>
    </dxf>
    <dxf>
      <font>
        <name val="Tahoma"/>
        <scheme val="none"/>
      </font>
    </dxf>
    <dxf>
      <font>
        <name val="Tahoma"/>
        <scheme val="none"/>
      </font>
    </dxf>
    <dxf>
      <font>
        <name val="Tahoma"/>
        <scheme val="none"/>
      </font>
    </dxf>
    <dxf>
      <numFmt numFmtId="14" formatCode="0.00%"/>
    </dxf>
    <dxf>
      <numFmt numFmtId="33" formatCode="_-* #,##0\ _C_F_A_-;\-* #,##0\ _C_F_A_-;_-* &quot;-&quot;\ _C_F_A_-;_-@_-"/>
    </dxf>
    <dxf>
      <numFmt numFmtId="33" formatCode="_-* #,##0\ _C_F_A_-;\-* #,##0\ _C_F_A_-;_-* &quot;-&quot;\ _C_F_A_-;_-@_-"/>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font>
        <name val="Tahoma"/>
        <scheme val="none"/>
      </font>
    </dxf>
    <dxf>
      <font>
        <name val="Tahoma"/>
        <scheme val="none"/>
      </font>
    </dxf>
    <dxf>
      <font>
        <name val="Tahoma"/>
        <scheme val="none"/>
      </font>
    </dxf>
    <dxf>
      <font>
        <name val="Tahoma"/>
        <scheme val="none"/>
      </font>
    </dxf>
    <dxf>
      <font>
        <name val="Tahoma"/>
        <scheme val="none"/>
      </font>
    </dxf>
    <dxf>
      <font>
        <name val="Tahoma"/>
        <scheme val="none"/>
      </font>
    </dxf>
    <dxf>
      <numFmt numFmtId="33" formatCode="_-* #,##0\ _C_F_A_-;\-* #,##0\ _C_F_A_-;_-* &quot;-&quot;\ _C_F_A_-;_-@_-"/>
    </dxf>
    <dxf>
      <numFmt numFmtId="33" formatCode="_-* #,##0\ _C_F_A_-;\-* #,##0\ _C_F_A_-;_-* &quot;-&quot;\ _C_F_A_-;_-@_-"/>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font>
        <name val="Tahoma"/>
        <scheme val="none"/>
      </font>
    </dxf>
    <dxf>
      <font>
        <name val="Tahoma"/>
        <scheme val="none"/>
      </font>
    </dxf>
    <dxf>
      <alignment vertical="center" readingOrder="0"/>
    </dxf>
    <dxf>
      <alignment vertical="center" readingOrder="0"/>
    </dxf>
    <dxf>
      <numFmt numFmtId="33" formatCode="_-* #,##0\ _C_F_A_-;\-* #,##0\ _C_F_A_-;_-* &quot;-&quot;\ _C_F_A_-;_-@_-"/>
    </dxf>
    <dxf>
      <numFmt numFmtId="33" formatCode="_-* #,##0\ _C_F_A_-;\-* #,##0\ _C_F_A_-;_-* &quot;-&quot;\ _C_F_A_-;_-@_-"/>
    </dxf>
    <dxf>
      <numFmt numFmtId="33" formatCode="_-* #,##0\ _C_F_A_-;\-* #,##0\ _C_F_A_-;_-* &quot;-&quot;\ _C_F_A_-;_-@_-"/>
    </dxf>
    <dxf>
      <numFmt numFmtId="33" formatCode="_-* #,##0\ _C_F_A_-;\-* #,##0\ _C_F_A_-;_-* &quot;-&quot;\ _C_F_A_-;_-@_-"/>
    </dxf>
    <dxf>
      <font>
        <name val="Tahoma"/>
        <scheme val="none"/>
      </font>
    </dxf>
    <dxf>
      <font>
        <name val="Tahoma"/>
        <scheme val="none"/>
      </font>
    </dxf>
    <dxf>
      <font>
        <name val="Tahoma"/>
        <scheme val="none"/>
      </font>
    </dxf>
    <dxf>
      <font>
        <name val="Tahoma"/>
        <scheme val="none"/>
      </font>
    </dxf>
    <dxf>
      <font>
        <name val="Tahoma"/>
        <scheme val="none"/>
      </font>
    </dxf>
    <dxf>
      <font>
        <name val="Tahoma"/>
        <scheme val="none"/>
      </font>
    </dxf>
    <dxf>
      <font>
        <name val="Tahoma"/>
        <scheme val="none"/>
      </font>
    </dxf>
    <dxf>
      <font>
        <name val="Tahoma"/>
        <scheme val="none"/>
      </font>
    </dxf>
    <dxf>
      <font>
        <name val="Tahoma"/>
        <scheme val="none"/>
      </font>
    </dxf>
    <dxf>
      <font>
        <name val="Tahoma"/>
        <scheme val="none"/>
      </font>
    </dxf>
    <dxf>
      <font>
        <name val="Tahoma"/>
        <scheme val="none"/>
      </font>
    </dxf>
    <dxf>
      <font>
        <name val="Tahoma"/>
        <scheme val="none"/>
      </font>
    </dxf>
    <dxf>
      <numFmt numFmtId="14" formatCode="0.00%"/>
    </dxf>
    <dxf>
      <numFmt numFmtId="33" formatCode="_-* #,##0\ _C_F_A_-;\-* #,##0\ _C_F_A_-;_-* &quot;-&quot;\ _C_F_A_-;_-@_-"/>
    </dxf>
    <dxf>
      <numFmt numFmtId="33" formatCode="_-* #,##0\ _C_F_A_-;\-* #,##0\ _C_F_A_-;_-* &quot;-&quot;\ _C_F_A_-;_-@_-"/>
    </dxf>
    <dxf>
      <numFmt numFmtId="33" formatCode="_-* #,##0\ _C_F_A_-;\-* #,##0\ _C_F_A_-;_-* &quot;-&quot;\ _C_F_A_-;_-@_-"/>
    </dxf>
    <dxf>
      <numFmt numFmtId="33" formatCode="_-* #,##0\ _C_F_A_-;\-* #,##0\ _C_F_A_-;_-* &quot;-&quot;\ _C_F_A_-;_-@_-"/>
    </dxf>
    <dxf>
      <numFmt numFmtId="33" formatCode="_-* #,##0\ _C_F_A_-;\-* #,##0\ _C_F_A_-;_-* &quot;-&quot;\ _C_F_A_-;_-@_-"/>
    </dxf>
    <dxf>
      <numFmt numFmtId="33" formatCode="_-* #,##0\ _C_F_A_-;\-* #,##0\ _C_F_A_-;_-* &quot;-&quot;\ _C_F_A_-;_-@_-"/>
    </dxf>
    <dxf>
      <numFmt numFmtId="33" formatCode="_-* #,##0\ _C_F_A_-;\-* #,##0\ _C_F_A_-;_-* &quot;-&quot;\ _C_F_A_-;_-@_-"/>
    </dxf>
    <dxf>
      <font>
        <name val="Tahoma"/>
        <scheme val="none"/>
      </font>
    </dxf>
    <dxf>
      <font>
        <name val="Tahoma"/>
        <scheme val="none"/>
      </font>
    </dxf>
    <dxf>
      <font>
        <name val="Tahoma"/>
        <scheme val="none"/>
      </font>
    </dxf>
    <dxf>
      <font>
        <name val="Tahoma"/>
        <scheme val="none"/>
      </font>
    </dxf>
    <dxf>
      <font>
        <name val="Tahoma"/>
        <scheme val="none"/>
      </font>
    </dxf>
    <dxf>
      <font>
        <name val="Tahoma"/>
        <scheme val="none"/>
      </font>
    </dxf>
    <dxf>
      <numFmt numFmtId="33" formatCode="_-* #,##0\ _C_F_A_-;\-* #,##0\ _C_F_A_-;_-* &quot;-&quot;\ _C_F_A_-;_-@_-"/>
    </dxf>
    <dxf>
      <font>
        <name val="Tahoma"/>
        <scheme val="none"/>
      </font>
    </dxf>
    <dxf>
      <font>
        <name val="Tahoma"/>
        <scheme val="none"/>
      </font>
    </dxf>
    <dxf>
      <font>
        <name val="Tahoma"/>
        <scheme val="none"/>
      </font>
    </dxf>
    <dxf>
      <font>
        <name val="Tahoma"/>
        <scheme val="none"/>
      </font>
    </dxf>
    <dxf>
      <font>
        <name val="Tahoma"/>
        <scheme val="none"/>
      </font>
    </dxf>
    <dxf>
      <font>
        <name val="Tahoma"/>
        <scheme val="none"/>
      </font>
    </dxf>
    <dxf>
      <numFmt numFmtId="166" formatCode="_-* #,##0.00\ _C_F_A_-;\-* #,##0.00\ _C_F_A_-;_-* &quot;-&quot;\ _C_F_A_-;_-@_-"/>
    </dxf>
    <dxf>
      <numFmt numFmtId="165" formatCode="_-* #,##0.0\ _C_F_A_-;\-* #,##0.0\ _C_F_A_-;_-* &quot;-&quot;\ _C_F_A_-;_-@_-"/>
    </dxf>
    <dxf>
      <numFmt numFmtId="166" formatCode="_-* #,##0.00\ _C_F_A_-;\-* #,##0.00\ _C_F_A_-;_-* &quot;-&quot;\ _C_F_A_-;_-@_-"/>
    </dxf>
    <dxf>
      <numFmt numFmtId="165" formatCode="_-* #,##0.0\ _C_F_A_-;\-* #,##0.0\ _C_F_A_-;_-* &quot;-&quot;\ _C_F_A_-;_-@_-"/>
    </dxf>
    <dxf>
      <numFmt numFmtId="33" formatCode="_-* #,##0\ _C_F_A_-;\-* #,##0\ _C_F_A_-;_-* &quot;-&quot;\ _C_F_A_-;_-@_-"/>
    </dxf>
    <dxf>
      <font>
        <name val="Tahoma"/>
        <scheme val="none"/>
      </font>
    </dxf>
    <dxf>
      <font>
        <name val="Tahoma"/>
        <scheme val="none"/>
      </font>
    </dxf>
    <dxf>
      <font>
        <name val="Tahoma"/>
        <scheme val="none"/>
      </font>
    </dxf>
    <dxf>
      <font>
        <name val="Tahoma"/>
        <scheme val="none"/>
      </font>
    </dxf>
    <dxf>
      <font>
        <name val="Tahoma"/>
        <scheme val="none"/>
      </font>
    </dxf>
    <dxf>
      <font>
        <name val="Tahoma"/>
        <scheme val="none"/>
      </font>
    </dxf>
    <dxf>
      <numFmt numFmtId="33" formatCode="_-* #,##0\ _C_F_A_-;\-* #,##0\ _C_F_A_-;_-* &quot;-&quot;\ _C_F_A_-;_-@_-"/>
    </dxf>
    <dxf>
      <numFmt numFmtId="33" formatCode="_-* #,##0\ _C_F_A_-;\-* #,##0\ _C_F_A_-;_-* &quot;-&quot;\ _C_F_A_-;_-@_-"/>
    </dxf>
    <dxf>
      <numFmt numFmtId="33" formatCode="_-* #,##0\ _C_F_A_-;\-* #,##0\ _C_F_A_-;_-* &quot;-&quot;\ _C_F_A_-;_-@_-"/>
    </dxf>
    <dxf>
      <numFmt numFmtId="33" formatCode="_-* #,##0\ _C_F_A_-;\-* #,##0\ _C_F_A_-;_-* &quot;-&quot;\ _C_F_A_-;_-@_-"/>
    </dxf>
    <dxf>
      <numFmt numFmtId="33" formatCode="_-* #,##0\ _C_F_A_-;\-* #,##0\ _C_F_A_-;_-* &quot;-&quot;\ _C_F_A_-;_-@_-"/>
    </dxf>
    <dxf>
      <numFmt numFmtId="33" formatCode="_-* #,##0\ _C_F_A_-;\-* #,##0\ _C_F_A_-;_-* &quot;-&quot;\ _C_F_A_-;_-@_-"/>
    </dxf>
    <dxf>
      <numFmt numFmtId="33" formatCode="_-* #,##0\ _C_F_A_-;\-* #,##0\ _C_F_A_-;_-* &quot;-&quot;\ _C_F_A_-;_-@_-"/>
    </dxf>
    <dxf>
      <numFmt numFmtId="33" formatCode="_-* #,##0\ _C_F_A_-;\-* #,##0\ _C_F_A_-;_-* &quot;-&quot;\ _C_F_A_-;_-@_-"/>
    </dxf>
    <dxf>
      <numFmt numFmtId="166" formatCode="_-* #,##0.00\ _C_F_A_-;\-* #,##0.00\ _C_F_A_-;_-* &quot;-&quot;\ _C_F_A_-;_-@_-"/>
    </dxf>
    <dxf>
      <numFmt numFmtId="166" formatCode="_-* #,##0.00\ _C_F_A_-;\-* #,##0.00\ _C_F_A_-;_-* &quot;-&quot;\ _C_F_A_-;_-@_-"/>
    </dxf>
    <dxf>
      <numFmt numFmtId="165" formatCode="_-* #,##0.0\ _C_F_A_-;\-* #,##0.0\ _C_F_A_-;_-* &quot;-&quot;\ _C_F_A_-;_-@_-"/>
    </dxf>
    <dxf>
      <numFmt numFmtId="33" formatCode="_-* #,##0\ _C_F_A_-;\-* #,##0\ _C_F_A_-;_-* &quot;-&quot;\ _C_F_A_-;_-@_-"/>
    </dxf>
    <dxf>
      <numFmt numFmtId="167" formatCode="_-* #,##0.000\ _C_F_A_-;\-* #,##0.000\ _C_F_A_-;_-* &quot;-&quot;\ _C_F_A_-;_-@_-"/>
    </dxf>
    <dxf>
      <numFmt numFmtId="166" formatCode="_-* #,##0.00\ _C_F_A_-;\-* #,##0.00\ _C_F_A_-;_-* &quot;-&quot;\ _C_F_A_-;_-@_-"/>
    </dxf>
    <dxf>
      <numFmt numFmtId="165" formatCode="_-* #,##0.0\ _C_F_A_-;\-* #,##0.0\ _C_F_A_-;_-* &quot;-&quot;\ _C_F_A_-;_-@_-"/>
    </dxf>
    <dxf>
      <fill>
        <patternFill patternType="none">
          <fgColor indexed="64"/>
          <bgColor indexed="65"/>
        </patternFill>
      </fill>
    </dxf>
    <dxf>
      <fill>
        <patternFill patternType="none">
          <fgColor indexed="64"/>
          <bgColor indexed="65"/>
        </patternFill>
      </fill>
    </dxf>
    <dxf>
      <fill>
        <patternFill patternType="solid">
          <bgColor theme="9"/>
        </patternFill>
      </fill>
    </dxf>
    <dxf>
      <fill>
        <patternFill patternType="solid">
          <bgColor theme="4"/>
        </patternFill>
      </fill>
    </dxf>
    <dxf>
      <numFmt numFmtId="33" formatCode="_-* #,##0\ _C_F_A_-;\-* #,##0\ _C_F_A_-;_-* &quot;-&quot;\ _C_F_A_-;_-@_-"/>
    </dxf>
    <dxf>
      <numFmt numFmtId="33" formatCode="_-* #,##0\ _C_F_A_-;\-* #,##0\ _C_F_A_-;_-* &quot;-&quot;\ _C_F_A_-;_-@_-"/>
    </dxf>
    <dxf>
      <numFmt numFmtId="33" formatCode="_-* #,##0\ _C_F_A_-;\-* #,##0\ _C_F_A_-;_-* &quot;-&quot;\ _C_F_A_-;_-@_-"/>
    </dxf>
    <dxf>
      <numFmt numFmtId="33" formatCode="_-* #,##0\ _C_F_A_-;\-* #,##0\ _C_F_A_-;_-* &quot;-&quot;\ _C_F_A_-;_-@_-"/>
    </dxf>
    <dxf>
      <numFmt numFmtId="33" formatCode="_-* #,##0\ _C_F_A_-;\-* #,##0\ _C_F_A_-;_-* &quot;-&quot;\ _C_F_A_-;_-@_-"/>
    </dxf>
    <dxf>
      <numFmt numFmtId="33" formatCode="_-* #,##0\ _C_F_A_-;\-* #,##0\ _C_F_A_-;_-* &quot;-&quot;\ _C_F_A_-;_-@_-"/>
    </dxf>
    <dxf>
      <numFmt numFmtId="33" formatCode="_-* #,##0\ _C_F_A_-;\-* #,##0\ _C_F_A_-;_-* &quot;-&quot;\ _C_F_A_-;_-@_-"/>
    </dxf>
    <dxf>
      <numFmt numFmtId="166" formatCode="_-* #,##0.00\ _C_F_A_-;\-* #,##0.00\ _C_F_A_-;_-* &quot;-&quot;\ _C_F_A_-;_-@_-"/>
    </dxf>
    <dxf>
      <numFmt numFmtId="167" formatCode="_-* #,##0.000\ _C_F_A_-;\-* #,##0.000\ _C_F_A_-;_-* &quot;-&quot;\ _C_F_A_-;_-@_-"/>
    </dxf>
    <dxf>
      <numFmt numFmtId="166" formatCode="_-* #,##0.00\ _C_F_A_-;\-* #,##0.00\ _C_F_A_-;_-* &quot;-&quot;\ _C_F_A_-;_-@_-"/>
    </dxf>
    <dxf>
      <numFmt numFmtId="165" formatCode="_-* #,##0.0\ _C_F_A_-;\-* #,##0.0\ _C_F_A_-;_-* &quot;-&quot;\ _C_F_A_-;_-@_-"/>
    </dxf>
    <dxf>
      <numFmt numFmtId="166" formatCode="_-* #,##0.00\ _C_F_A_-;\-* #,##0.00\ _C_F_A_-;_-* &quot;-&quot;\ _C_F_A_-;_-@_-"/>
    </dxf>
    <dxf>
      <numFmt numFmtId="165" formatCode="_-* #,##0.0\ _C_F_A_-;\-* #,##0.0\ _C_F_A_-;_-* &quot;-&quot;\ _C_F_A_-;_-@_-"/>
    </dxf>
    <dxf>
      <numFmt numFmtId="33" formatCode="_-* #,##0\ _C_F_A_-;\-* #,##0\ _C_F_A_-;_-* &quot;-&quot;\ _C_F_A_-;_-@_-"/>
    </dxf>
    <dxf>
      <numFmt numFmtId="33" formatCode="_-* #,##0\ _C_F_A_-;\-* #,##0\ _C_F_A_-;_-* &quot;-&quot;\ _C_F_A_-;_-@_-"/>
    </dxf>
    <dxf>
      <alignment vertical="center" readingOrder="0"/>
    </dxf>
    <dxf>
      <alignment vertical="center" readingOrder="0"/>
    </dxf>
    <dxf>
      <numFmt numFmtId="33" formatCode="_-* #,##0\ _C_F_A_-;\-* #,##0\ _C_F_A_-;_-* &quot;-&quot;\ _C_F_A_-;_-@_-"/>
    </dxf>
    <dxf>
      <numFmt numFmtId="166" formatCode="_-* #,##0.00\ _C_F_A_-;\-* #,##0.00\ _C_F_A_-;_-* &quot;-&quot;\ _C_F_A_-;_-@_-"/>
    </dxf>
    <dxf>
      <numFmt numFmtId="167" formatCode="_-* #,##0.000\ _C_F_A_-;\-* #,##0.000\ _C_F_A_-;_-* &quot;-&quot;\ _C_F_A_-;_-@_-"/>
    </dxf>
    <dxf>
      <numFmt numFmtId="166" formatCode="_-* #,##0.00\ _C_F_A_-;\-* #,##0.00\ _C_F_A_-;_-* &quot;-&quot;\ _C_F_A_-;_-@_-"/>
    </dxf>
    <dxf>
      <numFmt numFmtId="165" formatCode="_-* #,##0.0\ _C_F_A_-;\-* #,##0.0\ _C_F_A_-;_-* &quot;-&quot;\ _C_F_A_-;_-@_-"/>
    </dxf>
    <dxf>
      <numFmt numFmtId="166" formatCode="_-* #,##0.00\ _C_F_A_-;\-* #,##0.00\ _C_F_A_-;_-* &quot;-&quot;\ _C_F_A_-;_-@_-"/>
    </dxf>
    <dxf>
      <numFmt numFmtId="165" formatCode="_-* #,##0.0\ _C_F_A_-;\-* #,##0.0\ _C_F_A_-;_-* &quot;-&quot;\ _C_F_A_-;_-@_-"/>
    </dxf>
    <dxf>
      <numFmt numFmtId="33" formatCode="_-* #,##0\ _C_F_A_-;\-* #,##0\ _C_F_A_-;_-* &quot;-&quot;\ _C_F_A_-;_-@_-"/>
    </dxf>
    <dxf>
      <numFmt numFmtId="166" formatCode="_-* #,##0.00\ _C_F_A_-;\-* #,##0.00\ _C_F_A_-;_-* &quot;-&quot;\ _C_F_A_-;_-@_-"/>
    </dxf>
    <dxf>
      <numFmt numFmtId="167" formatCode="_-* #,##0.000\ _C_F_A_-;\-* #,##0.000\ _C_F_A_-;_-* &quot;-&quot;\ _C_F_A_-;_-@_-"/>
    </dxf>
    <dxf>
      <numFmt numFmtId="166" formatCode="_-* #,##0.00\ _C_F_A_-;\-* #,##0.00\ _C_F_A_-;_-* &quot;-&quot;\ _C_F_A_-;_-@_-"/>
    </dxf>
    <dxf>
      <numFmt numFmtId="165" formatCode="_-* #,##0.0\ _C_F_A_-;\-* #,##0.0\ _C_F_A_-;_-* &quot;-&quot;\ _C_F_A_-;_-@_-"/>
    </dxf>
    <dxf>
      <numFmt numFmtId="166" formatCode="_-* #,##0.00\ _C_F_A_-;\-* #,##0.00\ _C_F_A_-;_-* &quot;-&quot;\ _C_F_A_-;_-@_-"/>
    </dxf>
    <dxf>
      <numFmt numFmtId="165" formatCode="_-* #,##0.0\ _C_F_A_-;\-* #,##0.0\ _C_F_A_-;_-* &quot;-&quot;\ _C_F_A_-;_-@_-"/>
    </dxf>
    <dxf>
      <numFmt numFmtId="33" formatCode="_-* #,##0\ _C_F_A_-;\-* #,##0\ _C_F_A_-;_-* &quot;-&quot;\ _C_F_A_-;_-@_-"/>
    </dxf>
    <dxf>
      <numFmt numFmtId="33" formatCode="_-* #,##0\ _C_F_A_-;\-* #,##0\ _C_F_A_-;_-* &quot;-&quot;\ _C_F_A_-;_-@_-"/>
    </dxf>
    <dxf>
      <numFmt numFmtId="166" formatCode="_-* #,##0.00\ _C_F_A_-;\-* #,##0.00\ _C_F_A_-;_-* &quot;-&quot;\ _C_F_A_-;_-@_-"/>
    </dxf>
    <dxf>
      <numFmt numFmtId="167" formatCode="_-* #,##0.000\ _C_F_A_-;\-* #,##0.000\ _C_F_A_-;_-* &quot;-&quot;\ _C_F_A_-;_-@_-"/>
    </dxf>
    <dxf>
      <numFmt numFmtId="166" formatCode="_-* #,##0.00\ _C_F_A_-;\-* #,##0.00\ _C_F_A_-;_-* &quot;-&quot;\ _C_F_A_-;_-@_-"/>
    </dxf>
    <dxf>
      <numFmt numFmtId="165" formatCode="_-* #,##0.0\ _C_F_A_-;\-* #,##0.0\ _C_F_A_-;_-* &quot;-&quot;\ _C_F_A_-;_-@_-"/>
    </dxf>
    <dxf>
      <numFmt numFmtId="166" formatCode="_-* #,##0.00\ _C_F_A_-;\-* #,##0.00\ _C_F_A_-;_-* &quot;-&quot;\ _C_F_A_-;_-@_-"/>
    </dxf>
    <dxf>
      <numFmt numFmtId="165" formatCode="_-* #,##0.0\ _C_F_A_-;\-* #,##0.0\ _C_F_A_-;_-* &quot;-&quot;\ _C_F_A_-;_-@_-"/>
    </dxf>
    <dxf>
      <numFmt numFmtId="33" formatCode="_-* #,##0\ _C_F_A_-;\-* #,##0\ _C_F_A_-;_-* &quot;-&quot;\ _C_F_A_-;_-@_-"/>
    </dxf>
    <dxf>
      <numFmt numFmtId="33" formatCode="_-* #,##0\ _C_F_A_-;\-* #,##0\ _C_F_A_-;_-* &quot;-&quot;\ _C_F_A_-;_-@_-"/>
    </dxf>
    <dxf>
      <alignment horizontal="center" readingOrder="0"/>
    </dxf>
    <dxf>
      <alignment horizontal="center" readingOrder="0"/>
    </dxf>
    <dxf>
      <alignment vertical="center" readingOrder="0"/>
    </dxf>
    <dxf>
      <alignment vertical="center" readingOrder="0"/>
    </dxf>
    <dxf>
      <numFmt numFmtId="33" formatCode="_-* #,##0\ _C_F_A_-;\-* #,##0\ _C_F_A_-;_-* &quot;-&quot;\ _C_F_A_-;_-@_-"/>
    </dxf>
    <dxf>
      <numFmt numFmtId="166" formatCode="_-* #,##0.00\ _C_F_A_-;\-* #,##0.00\ _C_F_A_-;_-* &quot;-&quot;\ _C_F_A_-;_-@_-"/>
    </dxf>
    <dxf>
      <numFmt numFmtId="167" formatCode="_-* #,##0.000\ _C_F_A_-;\-* #,##0.000\ _C_F_A_-;_-* &quot;-&quot;\ _C_F_A_-;_-@_-"/>
    </dxf>
    <dxf>
      <numFmt numFmtId="166" formatCode="_-* #,##0.00\ _C_F_A_-;\-* #,##0.00\ _C_F_A_-;_-* &quot;-&quot;\ _C_F_A_-;_-@_-"/>
    </dxf>
    <dxf>
      <numFmt numFmtId="165" formatCode="_-* #,##0.0\ _C_F_A_-;\-* #,##0.0\ _C_F_A_-;_-* &quot;-&quot;\ _C_F_A_-;_-@_-"/>
    </dxf>
    <dxf>
      <numFmt numFmtId="166" formatCode="_-* #,##0.00\ _C_F_A_-;\-* #,##0.00\ _C_F_A_-;_-* &quot;-&quot;\ _C_F_A_-;_-@_-"/>
    </dxf>
    <dxf>
      <numFmt numFmtId="165" formatCode="_-* #,##0.0\ _C_F_A_-;\-* #,##0.0\ _C_F_A_-;_-* &quot;-&quot;\ _C_F_A_-;_-@_-"/>
    </dxf>
    <dxf>
      <numFmt numFmtId="170" formatCode="0.0%"/>
    </dxf>
    <dxf>
      <numFmt numFmtId="33" formatCode="_-* #,##0\ _C_F_A_-;\-* #,##0\ _C_F_A_-;_-* &quot;-&quot;\ _C_F_A_-;_-@_-"/>
    </dxf>
    <dxf>
      <numFmt numFmtId="170" formatCode="0.0%"/>
    </dxf>
    <dxf>
      <numFmt numFmtId="14" formatCode="0.00%"/>
    </dxf>
    <dxf>
      <numFmt numFmtId="170" formatCode="0.0%"/>
    </dxf>
    <dxf>
      <alignment vertical="center" readingOrder="0"/>
    </dxf>
    <dxf>
      <alignment vertical="center" readingOrder="0"/>
    </dxf>
    <dxf>
      <numFmt numFmtId="14" formatCode="0.00%"/>
    </dxf>
    <dxf>
      <numFmt numFmtId="14" formatCode="0.00%"/>
    </dxf>
    <dxf>
      <numFmt numFmtId="165" formatCode="_-* #,##0.0\ _C_F_A_-;\-* #,##0.0\ _C_F_A_-;_-* &quot;-&quot;\ _C_F_A_-;_-@_-"/>
    </dxf>
    <dxf>
      <numFmt numFmtId="33" formatCode="_-* #,##0\ _C_F_A_-;\-* #,##0\ _C_F_A_-;_-* &quot;-&quot;\ _C_F_A_-;_-@_-"/>
    </dxf>
    <dxf>
      <numFmt numFmtId="14" formatCode="0.00%"/>
    </dxf>
    <dxf>
      <numFmt numFmtId="14" formatCode="0.00%"/>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70" formatCode="0.0%"/>
    </dxf>
    <dxf>
      <numFmt numFmtId="166" formatCode="_-* #,##0.00\ _C_F_A_-;\-* #,##0.00\ _C_F_A_-;_-* &quot;-&quot;\ _C_F_A_-;_-@_-"/>
    </dxf>
    <dxf>
      <numFmt numFmtId="165" formatCode="_-* #,##0.0\ _C_F_A_-;\-* #,##0.0\ _C_F_A_-;_-* &quot;-&quot;\ _C_F_A_-;_-@_-"/>
    </dxf>
    <dxf>
      <numFmt numFmtId="33" formatCode="_-* #,##0\ _C_F_A_-;\-* #,##0\ _C_F_A_-;_-* &quot;-&quot;\ _C_F_A_-;_-@_-"/>
    </dxf>
    <dxf>
      <numFmt numFmtId="167" formatCode="_-* #,##0.000\ _C_F_A_-;\-* #,##0.000\ _C_F_A_-;_-* &quot;-&quot;\ _C_F_A_-;_-@_-"/>
    </dxf>
    <dxf>
      <numFmt numFmtId="168" formatCode="_-* #,##0.0000\ _C_F_A_-;\-* #,##0.0000\ _C_F_A_-;_-* &quot;-&quot;\ _C_F_A_-;_-@_-"/>
    </dxf>
    <dxf>
      <numFmt numFmtId="167" formatCode="_-* #,##0.000\ _C_F_A_-;\-* #,##0.000\ _C_F_A_-;_-* &quot;-&quot;\ _C_F_A_-;_-@_-"/>
    </dxf>
    <dxf>
      <numFmt numFmtId="166" formatCode="_-* #,##0.00\ _C_F_A_-;\-* #,##0.00\ _C_F_A_-;_-* &quot;-&quot;\ _C_F_A_-;_-@_-"/>
    </dxf>
    <dxf>
      <alignment vertical="center" readingOrder="0"/>
    </dxf>
    <dxf>
      <alignment vertical="center" readingOrder="0"/>
    </dxf>
    <dxf>
      <numFmt numFmtId="14" formatCode="0.00%"/>
    </dxf>
    <dxf>
      <numFmt numFmtId="14" formatCode="0.00%"/>
    </dxf>
    <dxf>
      <numFmt numFmtId="165" formatCode="_-* #,##0.0\ _C_F_A_-;\-* #,##0.0\ _C_F_A_-;_-* &quot;-&quot;\ _C_F_A_-;_-@_-"/>
    </dxf>
    <dxf>
      <numFmt numFmtId="33" formatCode="_-* #,##0\ _C_F_A_-;\-* #,##0\ _C_F_A_-;_-* &quot;-&quot;\ _C_F_A_-;_-@_-"/>
    </dxf>
    <dxf>
      <numFmt numFmtId="170" formatCode="0.0%"/>
    </dxf>
    <dxf>
      <numFmt numFmtId="13" formatCode="0%"/>
    </dxf>
    <dxf>
      <numFmt numFmtId="33" formatCode="_-* #,##0\ _C_F_A_-;\-* #,##0\ _C_F_A_-;_-* &quot;-&quot;\ _C_F_A_-;_-@_-"/>
    </dxf>
    <dxf>
      <numFmt numFmtId="33" formatCode="_-* #,##0\ _C_F_A_-;\-* #,##0\ _C_F_A_-;_-* &quot;-&quot;\ _C_F_A_-;_-@_-"/>
    </dxf>
    <dxf>
      <numFmt numFmtId="33" formatCode="_-* #,##0\ _C_F_A_-;\-* #,##0\ _C_F_A_-;_-* &quot;-&quot;\ _C_F_A_-;_-@_-"/>
    </dxf>
    <dxf>
      <numFmt numFmtId="33" formatCode="_-* #,##0\ _C_F_A_-;\-* #,##0\ _C_F_A_-;_-* &quot;-&quot;\ _C_F_A_-;_-@_-"/>
    </dxf>
    <dxf>
      <numFmt numFmtId="33" formatCode="_-* #,##0\ _C_F_A_-;\-* #,##0\ _C_F_A_-;_-* &quot;-&quot;\ _C_F_A_-;_-@_-"/>
    </dxf>
    <dxf>
      <numFmt numFmtId="33" formatCode="_-* #,##0\ _C_F_A_-;\-* #,##0\ _C_F_A_-;_-* &quot;-&quot;\ _C_F_A_-;_-@_-"/>
    </dxf>
    <dxf>
      <numFmt numFmtId="170" formatCode="0.0%"/>
    </dxf>
    <dxf>
      <numFmt numFmtId="170"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2.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pivotCacheDefinition" Target="pivotCache/pivotCacheDefinition10.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openxmlformats.org/officeDocument/2006/relationships/pivotCacheDefinition" Target="pivotCache/pivotCacheDefinition9.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pivotCacheDefinition" Target="pivotCache/pivotCacheDefinition8.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pivotCacheDefinition" Target="pivotCache/pivotCacheDefinition4.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3.xml"/><Relationship Id="rId30" Type="http://schemas.openxmlformats.org/officeDocument/2006/relationships/pivotCacheDefinition" Target="pivotCache/pivotCacheDefinition6.xml"/><Relationship Id="rId35" Type="http://schemas.openxmlformats.org/officeDocument/2006/relationships/pivotCacheDefinition" Target="pivotCache/pivotCacheDefinition1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340377090588957E-2"/>
          <c:y val="0.12010139706322079"/>
          <c:w val="0.80931924581882209"/>
          <c:h val="0.68263309047227516"/>
        </c:manualLayout>
      </c:layout>
      <c:pie3DChart>
        <c:varyColors val="1"/>
        <c:ser>
          <c:idx val="0"/>
          <c:order val="0"/>
          <c:tx>
            <c:strRef>
              <c:f>INFOTITRE!$C$41</c:f>
              <c:strCache>
                <c:ptCount val="1"/>
                <c:pt idx="0">
                  <c:v>%</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57A-4256-A6D8-E7AC007234E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57A-4256-A6D8-E7AC007234E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57A-4256-A6D8-E7AC007234E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57A-4256-A6D8-E7AC007234E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57A-4256-A6D8-E7AC007234E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INFOTITRE!$A$42:$A$46</c:f>
              <c:strCache>
                <c:ptCount val="5"/>
                <c:pt idx="0">
                  <c:v>Carrière</c:v>
                </c:pt>
                <c:pt idx="1">
                  <c:v>Permis de recherche</c:v>
                </c:pt>
                <c:pt idx="2">
                  <c:v>Concession minière</c:v>
                </c:pt>
                <c:pt idx="3">
                  <c:v>Petite Mine</c:v>
                </c:pt>
                <c:pt idx="4">
                  <c:v>Permis d’exploitation</c:v>
                </c:pt>
              </c:strCache>
            </c:strRef>
          </c:cat>
          <c:val>
            <c:numRef>
              <c:f>INFOTITRE!$C$42:$C$46</c:f>
              <c:numCache>
                <c:formatCode>0.0%</c:formatCode>
                <c:ptCount val="5"/>
                <c:pt idx="0">
                  <c:v>0.38333333333333336</c:v>
                </c:pt>
                <c:pt idx="1">
                  <c:v>0.33333333333333331</c:v>
                </c:pt>
                <c:pt idx="2">
                  <c:v>0.19166666666666668</c:v>
                </c:pt>
                <c:pt idx="3">
                  <c:v>0.05</c:v>
                </c:pt>
                <c:pt idx="4">
                  <c:v>4.1666666666666664E-2</c:v>
                </c:pt>
              </c:numCache>
            </c:numRef>
          </c:val>
          <c:extLst>
            <c:ext xmlns:c16="http://schemas.microsoft.com/office/drawing/2014/chart" uri="{C3380CC4-5D6E-409C-BE32-E72D297353CC}">
              <c16:uniqueId val="{00000000-0F58-4F1F-9790-FBF3527329FB}"/>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SONDAGE!$M$3</c:f>
              <c:strCache>
                <c:ptCount val="1"/>
                <c:pt idx="0">
                  <c: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SONDAGE!$K$4:$K$9</c:f>
              <c:strCache>
                <c:ptCount val="6"/>
                <c:pt idx="0">
                  <c:v>RC</c:v>
                </c:pt>
                <c:pt idx="1">
                  <c:v>Carotté</c:v>
                </c:pt>
                <c:pt idx="2">
                  <c:v>Tarrière</c:v>
                </c:pt>
                <c:pt idx="3">
                  <c:v>Destructif</c:v>
                </c:pt>
                <c:pt idx="4">
                  <c:v>RAB</c:v>
                </c:pt>
                <c:pt idx="5">
                  <c:v>Aircore</c:v>
                </c:pt>
              </c:strCache>
            </c:strRef>
          </c:cat>
          <c:val>
            <c:numRef>
              <c:f>SONDAGE!$M$4:$M$9</c:f>
              <c:numCache>
                <c:formatCode>0.0%</c:formatCode>
                <c:ptCount val="6"/>
                <c:pt idx="0">
                  <c:v>0.33333333333333331</c:v>
                </c:pt>
                <c:pt idx="1">
                  <c:v>0.27777777777777779</c:v>
                </c:pt>
                <c:pt idx="2">
                  <c:v>0.19444444444444445</c:v>
                </c:pt>
                <c:pt idx="3">
                  <c:v>8.3333333333333329E-2</c:v>
                </c:pt>
                <c:pt idx="4">
                  <c:v>8.3333333333333329E-2</c:v>
                </c:pt>
                <c:pt idx="5">
                  <c:v>2.7777777777777776E-2</c:v>
                </c:pt>
              </c:numCache>
            </c:numRef>
          </c:val>
          <c:extLst>
            <c:ext xmlns:c16="http://schemas.microsoft.com/office/drawing/2014/chart" uri="{C3380CC4-5D6E-409C-BE32-E72D297353CC}">
              <c16:uniqueId val="{00000000-E28B-4A41-81D5-CFDD6A22244E}"/>
            </c:ext>
          </c:extLst>
        </c:ser>
        <c:dLbls>
          <c:dLblPos val="outEnd"/>
          <c:showLegendKey val="0"/>
          <c:showVal val="1"/>
          <c:showCatName val="0"/>
          <c:showSerName val="0"/>
          <c:showPercent val="0"/>
          <c:showBubbleSize val="0"/>
        </c:dLbls>
        <c:gapWidth val="219"/>
        <c:overlap val="-27"/>
        <c:axId val="160275312"/>
        <c:axId val="160253680"/>
      </c:barChart>
      <c:catAx>
        <c:axId val="16027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53680"/>
        <c:crosses val="autoZero"/>
        <c:auto val="1"/>
        <c:lblAlgn val="ctr"/>
        <c:lblOffset val="100"/>
        <c:noMultiLvlLbl val="0"/>
      </c:catAx>
      <c:valAx>
        <c:axId val="1602536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75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560337763209461E-2"/>
          <c:y val="4.3443812622264606E-2"/>
          <c:w val="0.92283653515823594"/>
          <c:h val="0.95655608214849919"/>
        </c:manualLayout>
      </c:layout>
      <c:pie3DChart>
        <c:varyColors val="1"/>
        <c:ser>
          <c:idx val="0"/>
          <c:order val="0"/>
          <c:tx>
            <c:strRef>
              <c:f>PRODUCTION!$C$103</c:f>
              <c:strCache>
                <c:ptCount val="1"/>
                <c:pt idx="0">
                  <c:v>%</c:v>
                </c:pt>
              </c:strCache>
            </c:strRef>
          </c:tx>
          <c:dPt>
            <c:idx val="0"/>
            <c:bubble3D val="0"/>
            <c:explosion val="13"/>
            <c:spPr>
              <a:solidFill>
                <a:schemeClr val="accent6">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3069-45DC-A353-D8F63BDE4ECF}"/>
              </c:ext>
            </c:extLst>
          </c:dPt>
          <c:dPt>
            <c:idx val="1"/>
            <c:bubble3D val="0"/>
            <c:explosion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3069-45DC-A353-D8F63BDE4ECF}"/>
              </c:ext>
            </c:extLst>
          </c:dPt>
          <c:dPt>
            <c:idx val="2"/>
            <c:bubble3D val="0"/>
            <c:explosion val="8"/>
            <c:spPr>
              <a:solidFill>
                <a:schemeClr val="accent2">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3069-45DC-A353-D8F63BDE4ECF}"/>
              </c:ext>
            </c:extLst>
          </c:dPt>
          <c:dPt>
            <c:idx val="3"/>
            <c:bubble3D val="0"/>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3069-45DC-A353-D8F63BDE4EC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3069-45DC-A353-D8F63BDE4EC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3069-45DC-A353-D8F63BDE4ECF}"/>
              </c:ext>
            </c:extLst>
          </c:dPt>
          <c:dPt>
            <c:idx val="6"/>
            <c:bubble3D val="0"/>
            <c:explosion val="14"/>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3069-45DC-A353-D8F63BDE4ECF}"/>
              </c:ext>
            </c:extLst>
          </c:dPt>
          <c:dLbls>
            <c:dLbl>
              <c:idx val="0"/>
              <c:layout>
                <c:manualLayout>
                  <c:x val="-3.7500000000000075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069-45DC-A353-D8F63BDE4ECF}"/>
                </c:ext>
              </c:extLst>
            </c:dLbl>
            <c:dLbl>
              <c:idx val="1"/>
              <c:layout>
                <c:manualLayout>
                  <c:x val="3.3333333333333333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069-45DC-A353-D8F63BDE4EC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6-3069-45DC-A353-D8F63BDE4ECF}"/>
                </c:ext>
              </c:extLst>
            </c:dLbl>
            <c:dLbl>
              <c:idx val="3"/>
              <c:layout>
                <c:manualLayout>
                  <c:x val="-6.2500000000000003E-3"/>
                  <c:y val="2.226179875333913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069-45DC-A353-D8F63BDE4ECF}"/>
                </c:ext>
              </c:extLst>
            </c:dLbl>
            <c:dLbl>
              <c:idx val="4"/>
              <c:layout>
                <c:manualLayout>
                  <c:x val="-2.7083333333333324E-2"/>
                  <c:y val="4.081329771445532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069-45DC-A353-D8F63BDE4ECF}"/>
                </c:ext>
              </c:extLst>
            </c:dLbl>
            <c:dLbl>
              <c:idx val="5"/>
              <c:layout>
                <c:manualLayout>
                  <c:x val="-4.3750000000000011E-2"/>
                  <c:y val="-2.968239833778569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069-45DC-A353-D8F63BDE4ECF}"/>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3069-45DC-A353-D8F63BDE4ECF}"/>
                </c:ext>
              </c:extLst>
            </c:dLbl>
            <c:spPr>
              <a:noFill/>
              <a:ln>
                <a:noFill/>
              </a:ln>
              <a:effectLst/>
            </c:sp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PRODUCTION!$A$104:$A$110</c:f>
              <c:strCache>
                <c:ptCount val="7"/>
                <c:pt idx="0">
                  <c:v>DAKAR</c:v>
                </c:pt>
                <c:pt idx="1">
                  <c:v>DIOURBEL</c:v>
                </c:pt>
                <c:pt idx="2">
                  <c:v>KEDOUGOU</c:v>
                </c:pt>
                <c:pt idx="3">
                  <c:v>MATAM</c:v>
                </c:pt>
                <c:pt idx="4">
                  <c:v>SAINT-LOUIS</c:v>
                </c:pt>
                <c:pt idx="5">
                  <c:v>TAMBACOUNDA</c:v>
                </c:pt>
                <c:pt idx="6">
                  <c:v>THIES</c:v>
                </c:pt>
              </c:strCache>
            </c:strRef>
          </c:cat>
          <c:val>
            <c:numRef>
              <c:f>PRODUCTION!$C$104:$C$110</c:f>
              <c:numCache>
                <c:formatCode>0.0%</c:formatCode>
                <c:ptCount val="7"/>
                <c:pt idx="0">
                  <c:v>6.987718599609281E-3</c:v>
                </c:pt>
                <c:pt idx="1">
                  <c:v>4.1066095425201675E-3</c:v>
                </c:pt>
                <c:pt idx="2">
                  <c:v>0.56327252737388489</c:v>
                </c:pt>
                <c:pt idx="3">
                  <c:v>5.8873838763249337E-2</c:v>
                </c:pt>
                <c:pt idx="4">
                  <c:v>2.3047441317465144E-3</c:v>
                </c:pt>
                <c:pt idx="5">
                  <c:v>1.8026359767384682E-3</c:v>
                </c:pt>
                <c:pt idx="6">
                  <c:v>0.36265192561225129</c:v>
                </c:pt>
              </c:numCache>
            </c:numRef>
          </c:val>
          <c:extLst>
            <c:ext xmlns:c16="http://schemas.microsoft.com/office/drawing/2014/chart" uri="{C3380CC4-5D6E-409C-BE32-E72D297353CC}">
              <c16:uniqueId val="{00000000-3069-45DC-A353-D8F63BDE4ECF}"/>
            </c:ext>
          </c:extLst>
        </c:ser>
        <c:dLbls>
          <c:dLblPos val="out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1.3150671283890558E-2"/>
          <c:y val="0.89469623465313286"/>
          <c:w val="0.97376032348050734"/>
          <c:h val="6.76375464915226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PRODUCTION!$A$136:$A$144</c:f>
              <c:strCache>
                <c:ptCount val="9"/>
                <c:pt idx="0">
                  <c:v>Attapulgite</c:v>
                </c:pt>
                <c:pt idx="1">
                  <c:v>Latérite</c:v>
                </c:pt>
                <c:pt idx="2">
                  <c:v>Argile</c:v>
                </c:pt>
                <c:pt idx="3">
                  <c:v>Marne</c:v>
                </c:pt>
                <c:pt idx="4">
                  <c:v>Silex</c:v>
                </c:pt>
                <c:pt idx="5">
                  <c:v>Or</c:v>
                </c:pt>
                <c:pt idx="6">
                  <c:v>Calcaire</c:v>
                </c:pt>
                <c:pt idx="7">
                  <c:v>Basalte</c:v>
                </c:pt>
                <c:pt idx="8">
                  <c:v>Phosphates</c:v>
                </c:pt>
              </c:strCache>
            </c:strRef>
          </c:cat>
          <c:val>
            <c:numRef>
              <c:f>PRODUCTION!$C$136:$C$144</c:f>
              <c:numCache>
                <c:formatCode>_(* #,##0_);_(* \(#,##0\);_(* "-"_);_(@_)</c:formatCode>
                <c:ptCount val="9"/>
                <c:pt idx="0">
                  <c:v>356.78899999999999</c:v>
                </c:pt>
                <c:pt idx="1">
                  <c:v>727.03800000000001</c:v>
                </c:pt>
                <c:pt idx="2">
                  <c:v>1710.855</c:v>
                </c:pt>
                <c:pt idx="3">
                  <c:v>4370.1019999999999</c:v>
                </c:pt>
                <c:pt idx="4">
                  <c:v>5855.0900259999999</c:v>
                </c:pt>
                <c:pt idx="5">
                  <c:v>11102.714</c:v>
                </c:pt>
                <c:pt idx="6">
                  <c:v>17459.407188999998</c:v>
                </c:pt>
                <c:pt idx="7">
                  <c:v>45359.453526999998</c:v>
                </c:pt>
                <c:pt idx="8">
                  <c:v>72081.535940000002</c:v>
                </c:pt>
              </c:numCache>
            </c:numRef>
          </c:val>
          <c:extLst>
            <c:ext xmlns:c16="http://schemas.microsoft.com/office/drawing/2014/chart" uri="{C3380CC4-5D6E-409C-BE32-E72D297353CC}">
              <c16:uniqueId val="{00000000-62F6-4FAD-B351-744E417C358C}"/>
            </c:ext>
          </c:extLst>
        </c:ser>
        <c:dLbls>
          <c:dLblPos val="outEnd"/>
          <c:showLegendKey val="0"/>
          <c:showVal val="1"/>
          <c:showCatName val="0"/>
          <c:showSerName val="0"/>
          <c:showPercent val="0"/>
          <c:showBubbleSize val="0"/>
        </c:dLbls>
        <c:gapWidth val="182"/>
        <c:axId val="250798992"/>
        <c:axId val="250799824"/>
      </c:barChart>
      <c:catAx>
        <c:axId val="25079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crossAx val="250799824"/>
        <c:crosses val="autoZero"/>
        <c:auto val="1"/>
        <c:lblAlgn val="ctr"/>
        <c:lblOffset val="100"/>
        <c:noMultiLvlLbl val="0"/>
      </c:catAx>
      <c:valAx>
        <c:axId val="250799824"/>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250798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PRODUCTION!$K$133:$K$141</c:f>
              <c:strCache>
                <c:ptCount val="9"/>
                <c:pt idx="0">
                  <c:v>Phosphates</c:v>
                </c:pt>
                <c:pt idx="1">
                  <c:v>Basalte</c:v>
                </c:pt>
                <c:pt idx="2">
                  <c:v>Calcaire</c:v>
                </c:pt>
                <c:pt idx="3">
                  <c:v>Or</c:v>
                </c:pt>
                <c:pt idx="4">
                  <c:v>Silex</c:v>
                </c:pt>
                <c:pt idx="5">
                  <c:v>Marne</c:v>
                </c:pt>
                <c:pt idx="6">
                  <c:v>Argile</c:v>
                </c:pt>
                <c:pt idx="7">
                  <c:v>Latérite</c:v>
                </c:pt>
                <c:pt idx="8">
                  <c:v>Attapulgite</c:v>
                </c:pt>
              </c:strCache>
            </c:strRef>
          </c:cat>
          <c:val>
            <c:numRef>
              <c:f>PRODUCTION!$L$133:$L$141</c:f>
              <c:numCache>
                <c:formatCode>_(* #,##0_);_(* \(#,##0\);_(* "-"_);_(@_)</c:formatCode>
                <c:ptCount val="9"/>
                <c:pt idx="0">
                  <c:v>72081.535940000002</c:v>
                </c:pt>
                <c:pt idx="1">
                  <c:v>45359.453526999998</c:v>
                </c:pt>
                <c:pt idx="2">
                  <c:v>17459.407188999998</c:v>
                </c:pt>
                <c:pt idx="3">
                  <c:v>11102.714</c:v>
                </c:pt>
                <c:pt idx="4">
                  <c:v>5855.0900259999999</c:v>
                </c:pt>
                <c:pt idx="5">
                  <c:v>4370.1019999999999</c:v>
                </c:pt>
                <c:pt idx="6">
                  <c:v>1710.855</c:v>
                </c:pt>
                <c:pt idx="7">
                  <c:v>727.03800000000001</c:v>
                </c:pt>
                <c:pt idx="8">
                  <c:v>356.78899999999999</c:v>
                </c:pt>
              </c:numCache>
            </c:numRef>
          </c:val>
          <c:extLst>
            <c:ext xmlns:c16="http://schemas.microsoft.com/office/drawing/2014/chart" uri="{C3380CC4-5D6E-409C-BE32-E72D297353CC}">
              <c16:uniqueId val="{00000000-70FB-4585-9639-38A14CE263CA}"/>
            </c:ext>
          </c:extLst>
        </c:ser>
        <c:dLbls>
          <c:dLblPos val="outEnd"/>
          <c:showLegendKey val="0"/>
          <c:showVal val="1"/>
          <c:showCatName val="0"/>
          <c:showSerName val="0"/>
          <c:showPercent val="0"/>
          <c:showBubbleSize val="0"/>
        </c:dLbls>
        <c:gapWidth val="219"/>
        <c:overlap val="-27"/>
        <c:axId val="433007776"/>
        <c:axId val="433008608"/>
      </c:barChart>
      <c:catAx>
        <c:axId val="43300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008608"/>
        <c:crosses val="autoZero"/>
        <c:auto val="1"/>
        <c:lblAlgn val="ctr"/>
        <c:lblOffset val="100"/>
        <c:noMultiLvlLbl val="0"/>
      </c:catAx>
      <c:valAx>
        <c:axId val="433008608"/>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433007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1941-43F3-BE9C-3A18123AEE86}"/>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1941-43F3-BE9C-3A18123AEE8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1941-43F3-BE9C-3A18123AEE8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1941-43F3-BE9C-3A18123AEE8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2-1941-43F3-BE9C-3A18123AEE8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1941-43F3-BE9C-3A18123AEE86}"/>
                </c:ext>
              </c:extLst>
            </c:dLbl>
            <c:spPr>
              <a:noFill/>
              <a:ln>
                <a:noFill/>
              </a:ln>
              <a:effectLst/>
            </c:sp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PRODUCTION!$D$104:$D$106</c:f>
              <c:strCache>
                <c:ptCount val="3"/>
                <c:pt idx="0">
                  <c:v>AUTRES REGIONS</c:v>
                </c:pt>
                <c:pt idx="1">
                  <c:v>KEDOUGOU</c:v>
                </c:pt>
                <c:pt idx="2">
                  <c:v>THIES</c:v>
                </c:pt>
              </c:strCache>
            </c:strRef>
          </c:cat>
          <c:val>
            <c:numRef>
              <c:f>PRODUCTION!$F$104:$F$106</c:f>
              <c:numCache>
                <c:formatCode>0.0%</c:formatCode>
                <c:ptCount val="3"/>
                <c:pt idx="0">
                  <c:v>7.4075547013863818E-2</c:v>
                </c:pt>
                <c:pt idx="1">
                  <c:v>0.56327252737388489</c:v>
                </c:pt>
                <c:pt idx="2">
                  <c:v>0.36265192561225129</c:v>
                </c:pt>
              </c:numCache>
            </c:numRef>
          </c:val>
          <c:extLst>
            <c:ext xmlns:c16="http://schemas.microsoft.com/office/drawing/2014/chart" uri="{C3380CC4-5D6E-409C-BE32-E72D297353CC}">
              <c16:uniqueId val="{00000000-1941-43F3-BE9C-3A18123AEE86}"/>
            </c:ext>
          </c:extLst>
        </c:ser>
        <c:dLbls>
          <c:dLblPos val="out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12725898068711558"/>
          <c:y val="0.83850685331000296"/>
          <c:w val="0.76577584518353115"/>
          <c:h val="0.159587600569536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ABF9-4846-BDF9-254ED5A410F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ABF9-4846-BDF9-254ED5A410F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ABF9-4846-BDF9-254ED5A410F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ABF9-4846-BDF9-254ED5A410F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ABF9-4846-BDF9-254ED5A410F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B-ABF9-4846-BDF9-254ED5A410F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D-ABF9-4846-BDF9-254ED5A410F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F-ABF9-4846-BDF9-254ED5A410F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1-ABF9-4846-BDF9-254ED5A410F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3-ABF9-4846-BDF9-254ED5A410F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5-ABF9-4846-BDF9-254ED5A410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EXPORTATION!$A$21:$A$31</c:f>
              <c:strCache>
                <c:ptCount val="11"/>
                <c:pt idx="0">
                  <c:v>Or</c:v>
                </c:pt>
                <c:pt idx="1">
                  <c:v>Ilménite</c:v>
                </c:pt>
                <c:pt idx="2">
                  <c:v>Zircon</c:v>
                </c:pt>
                <c:pt idx="3">
                  <c:v>Phosphates</c:v>
                </c:pt>
                <c:pt idx="4">
                  <c:v>Leucoxene</c:v>
                </c:pt>
                <c:pt idx="5">
                  <c:v>Rutile</c:v>
                </c:pt>
                <c:pt idx="6">
                  <c:v>Attapulgite</c:v>
                </c:pt>
                <c:pt idx="7">
                  <c:v>Minéraux lourds</c:v>
                </c:pt>
                <c:pt idx="8">
                  <c:v>Manganèse</c:v>
                </c:pt>
                <c:pt idx="9">
                  <c:v>Basalte</c:v>
                </c:pt>
                <c:pt idx="10">
                  <c:v>Argent</c:v>
                </c:pt>
              </c:strCache>
            </c:strRef>
          </c:cat>
          <c:val>
            <c:numRef>
              <c:f>EXPORTATION!$C$21:$C$31</c:f>
              <c:numCache>
                <c:formatCode>0.0%</c:formatCode>
                <c:ptCount val="11"/>
                <c:pt idx="0">
                  <c:v>0.66722672045578435</c:v>
                </c:pt>
                <c:pt idx="1">
                  <c:v>0.13753421561888068</c:v>
                </c:pt>
                <c:pt idx="2">
                  <c:v>0.11048553992666782</c:v>
                </c:pt>
                <c:pt idx="3">
                  <c:v>6.0268556093644315E-2</c:v>
                </c:pt>
                <c:pt idx="4">
                  <c:v>6.9470278519005958E-3</c:v>
                </c:pt>
                <c:pt idx="5">
                  <c:v>6.6431689775166662E-3</c:v>
                </c:pt>
                <c:pt idx="6">
                  <c:v>5.5529373688664434E-3</c:v>
                </c:pt>
                <c:pt idx="7" formatCode="0.00%">
                  <c:v>2.7944852473085454E-3</c:v>
                </c:pt>
                <c:pt idx="8" formatCode="0.00%">
                  <c:v>1.5863160452812962E-3</c:v>
                </c:pt>
                <c:pt idx="9" formatCode="0.00%">
                  <c:v>4.9029738295680071E-4</c:v>
                </c:pt>
                <c:pt idx="10" formatCode="0.00%">
                  <c:v>4.7073503119253544E-4</c:v>
                </c:pt>
              </c:numCache>
            </c:numRef>
          </c:val>
          <c:extLst>
            <c:ext xmlns:c16="http://schemas.microsoft.com/office/drawing/2014/chart" uri="{C3380CC4-5D6E-409C-BE32-E72D297353CC}">
              <c16:uniqueId val="{00000000-F0D1-4C0C-BDF7-6E483699937B}"/>
            </c:ext>
          </c:extLst>
        </c:ser>
        <c:dLbls>
          <c:dLblPos val="bestFit"/>
          <c:showLegendKey val="0"/>
          <c:showVal val="1"/>
          <c:showCatName val="0"/>
          <c:showSerName val="0"/>
          <c:showPercent val="0"/>
          <c:showBubbleSize val="0"/>
          <c:showLeaderLines val="1"/>
        </c:dLbls>
      </c:pie3DChart>
      <c:spPr>
        <a:noFill/>
        <a:ln>
          <a:noFill/>
        </a:ln>
        <a:effectLst/>
      </c:spPr>
    </c:plotArea>
    <c:legend>
      <c:legendPos val="b"/>
      <c:layout>
        <c:manualLayout>
          <c:xMode val="edge"/>
          <c:yMode val="edge"/>
          <c:x val="2.7780135337393718E-2"/>
          <c:y val="0.86282648876387025"/>
          <c:w val="0.93588515586163412"/>
          <c:h val="0.118934517224360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304-4FE1-96CA-AA33DC21B1A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7304-4FE1-96CA-AA33DC21B1A7}"/>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304-4FE1-96CA-AA33DC21B1A7}"/>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7304-4FE1-96CA-AA33DC21B1A7}"/>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304-4FE1-96CA-AA33DC21B1A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7304-4FE1-96CA-AA33DC21B1A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7304-4FE1-96CA-AA33DC21B1A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7304-4FE1-96CA-AA33DC21B1A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7304-4FE1-96CA-AA33DC21B1A7}"/>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7304-4FE1-96CA-AA33DC21B1A7}"/>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EXPORTATION!$A$71:$A$75</c:f>
              <c:strCache>
                <c:ptCount val="5"/>
                <c:pt idx="0">
                  <c:v>Emirat Arabe Unis</c:v>
                </c:pt>
                <c:pt idx="1">
                  <c:v>France</c:v>
                </c:pt>
                <c:pt idx="2">
                  <c:v>Australie</c:v>
                </c:pt>
                <c:pt idx="3">
                  <c:v>Suisse</c:v>
                </c:pt>
                <c:pt idx="4">
                  <c:v>Autres pays</c:v>
                </c:pt>
              </c:strCache>
            </c:strRef>
          </c:cat>
          <c:val>
            <c:numRef>
              <c:f>EXPORTATION!$C$71:$C$75</c:f>
              <c:numCache>
                <c:formatCode>0.0%</c:formatCode>
                <c:ptCount val="5"/>
                <c:pt idx="0">
                  <c:v>0.37041275961886555</c:v>
                </c:pt>
                <c:pt idx="1">
                  <c:v>0.20504795422617358</c:v>
                </c:pt>
                <c:pt idx="2">
                  <c:v>0.1867616108465194</c:v>
                </c:pt>
                <c:pt idx="3">
                  <c:v>0.11916950617643809</c:v>
                </c:pt>
                <c:pt idx="4">
                  <c:v>0.11860816913200344</c:v>
                </c:pt>
              </c:numCache>
            </c:numRef>
          </c:val>
          <c:extLst>
            <c:ext xmlns:c16="http://schemas.microsoft.com/office/drawing/2014/chart" uri="{C3380CC4-5D6E-409C-BE32-E72D297353CC}">
              <c16:uniqueId val="{00000000-7304-4FE1-96CA-AA33DC21B1A7}"/>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EXPORTATION!$C$70</c:f>
              <c:strCache>
                <c:ptCount val="1"/>
                <c:pt idx="0">
                  <c:v>%</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2C-400E-8E72-117A6307C1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2C-400E-8E72-117A6307C1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2C-400E-8E72-117A6307C1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2C-400E-8E72-117A6307C1E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42C-400E-8E72-117A6307C1E2}"/>
              </c:ext>
            </c:extLst>
          </c:dPt>
          <c:dLbls>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EXPORTATION!$A$71:$A$75</c:f>
              <c:strCache>
                <c:ptCount val="5"/>
                <c:pt idx="0">
                  <c:v>Emirat Arabe Unis</c:v>
                </c:pt>
                <c:pt idx="1">
                  <c:v>France</c:v>
                </c:pt>
                <c:pt idx="2">
                  <c:v>Australie</c:v>
                </c:pt>
                <c:pt idx="3">
                  <c:v>Suisse</c:v>
                </c:pt>
                <c:pt idx="4">
                  <c:v>Autres pays</c:v>
                </c:pt>
              </c:strCache>
            </c:strRef>
          </c:cat>
          <c:val>
            <c:numRef>
              <c:f>EXPORTATION!$C$71:$C$75</c:f>
              <c:numCache>
                <c:formatCode>0.0%</c:formatCode>
                <c:ptCount val="5"/>
                <c:pt idx="0">
                  <c:v>0.37041275961886555</c:v>
                </c:pt>
                <c:pt idx="1">
                  <c:v>0.20504795422617358</c:v>
                </c:pt>
                <c:pt idx="2">
                  <c:v>0.1867616108465194</c:v>
                </c:pt>
                <c:pt idx="3">
                  <c:v>0.11916950617643809</c:v>
                </c:pt>
                <c:pt idx="4">
                  <c:v>0.11860816913200344</c:v>
                </c:pt>
              </c:numCache>
            </c:numRef>
          </c:val>
          <c:extLst>
            <c:ext xmlns:c16="http://schemas.microsoft.com/office/drawing/2014/chart" uri="{C3380CC4-5D6E-409C-BE32-E72D297353CC}">
              <c16:uniqueId val="{00000000-BBFD-4F76-9FDA-12AD295FC89E}"/>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4F6E-4EA4-8734-17158C79E11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4F6E-4EA4-8734-17158C79E11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4F6E-4EA4-8734-17158C79E11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4F6E-4EA4-8734-17158C79E11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4F6E-4EA4-8734-17158C79E1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EXPORTATION!$D$21:$D$25</c:f>
              <c:strCache>
                <c:ptCount val="5"/>
                <c:pt idx="0">
                  <c:v>Or</c:v>
                </c:pt>
                <c:pt idx="1">
                  <c:v>Ilménite, Rutile et Leucoxène</c:v>
                </c:pt>
                <c:pt idx="2">
                  <c:v>Zircon</c:v>
                </c:pt>
                <c:pt idx="3">
                  <c:v>Phosphates</c:v>
                </c:pt>
                <c:pt idx="4">
                  <c:v>Autres produits</c:v>
                </c:pt>
              </c:strCache>
            </c:strRef>
          </c:cat>
          <c:val>
            <c:numRef>
              <c:f>EXPORTATION!$E$21:$E$25</c:f>
              <c:numCache>
                <c:formatCode>0.0%</c:formatCode>
                <c:ptCount val="5"/>
                <c:pt idx="0">
                  <c:v>0.66722672045578435</c:v>
                </c:pt>
                <c:pt idx="1">
                  <c:v>0.15112441244829794</c:v>
                </c:pt>
                <c:pt idx="2">
                  <c:v>0.11048553992666782</c:v>
                </c:pt>
                <c:pt idx="3">
                  <c:v>6.0268556093644315E-2</c:v>
                </c:pt>
                <c:pt idx="4">
                  <c:v>1.0894771075605658E-2</c:v>
                </c:pt>
              </c:numCache>
            </c:numRef>
          </c:val>
          <c:extLst>
            <c:ext xmlns:c16="http://schemas.microsoft.com/office/drawing/2014/chart" uri="{C3380CC4-5D6E-409C-BE32-E72D297353CC}">
              <c16:uniqueId val="{00000000-D93F-44CA-956E-37062A4692C7}"/>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924627572238402"/>
          <c:y val="1.2903225806451613E-2"/>
          <c:w val="0.7223811986695321"/>
          <c:h val="0.98709677419354835"/>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CHARGE!$B$8:$B$15</c:f>
              <c:strCache>
                <c:ptCount val="8"/>
                <c:pt idx="0">
                  <c:v>IMPOTS SUR LE RESULTAT</c:v>
                </c:pt>
                <c:pt idx="1">
                  <c:v>FRAIS FINANCIERS</c:v>
                </c:pt>
                <c:pt idx="2">
                  <c:v>IMPOTS ET TAXES</c:v>
                </c:pt>
                <c:pt idx="3">
                  <c:v>TRANSPORTS</c:v>
                </c:pt>
                <c:pt idx="4">
                  <c:v>AUTRES CHARGES</c:v>
                </c:pt>
                <c:pt idx="5">
                  <c:v>CHARGES DE PERSONNEL</c:v>
                </c:pt>
                <c:pt idx="6">
                  <c:v>SERVICES EXTERIEURS</c:v>
                </c:pt>
                <c:pt idx="7">
                  <c:v>ACHATS</c:v>
                </c:pt>
              </c:strCache>
            </c:strRef>
          </c:cat>
          <c:val>
            <c:numRef>
              <c:f>CHARGE!$D$8:$D$15</c:f>
              <c:numCache>
                <c:formatCode>0.0%</c:formatCode>
                <c:ptCount val="8"/>
                <c:pt idx="0">
                  <c:v>4.6570058275562001E-2</c:v>
                </c:pt>
                <c:pt idx="1">
                  <c:v>4.7455273161215082E-2</c:v>
                </c:pt>
                <c:pt idx="2">
                  <c:v>5.2968243233051188E-2</c:v>
                </c:pt>
                <c:pt idx="3">
                  <c:v>5.8429350542899813E-2</c:v>
                </c:pt>
                <c:pt idx="4">
                  <c:v>5.8703845061871894E-2</c:v>
                </c:pt>
                <c:pt idx="5">
                  <c:v>9.3307496397520423E-2</c:v>
                </c:pt>
                <c:pt idx="6">
                  <c:v>0.18830272608895615</c:v>
                </c:pt>
                <c:pt idx="7">
                  <c:v>0.45426300723892343</c:v>
                </c:pt>
              </c:numCache>
            </c:numRef>
          </c:val>
          <c:extLst>
            <c:ext xmlns:c16="http://schemas.microsoft.com/office/drawing/2014/chart" uri="{C3380CC4-5D6E-409C-BE32-E72D297353CC}">
              <c16:uniqueId val="{00000000-AF0E-421E-A721-4DBA10A3C619}"/>
            </c:ext>
          </c:extLst>
        </c:ser>
        <c:dLbls>
          <c:dLblPos val="outEnd"/>
          <c:showLegendKey val="0"/>
          <c:showVal val="1"/>
          <c:showCatName val="0"/>
          <c:showSerName val="0"/>
          <c:showPercent val="0"/>
          <c:showBubbleSize val="0"/>
        </c:dLbls>
        <c:gapWidth val="182"/>
        <c:axId val="1764085231"/>
        <c:axId val="1764086479"/>
      </c:barChart>
      <c:catAx>
        <c:axId val="1764085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crossAx val="1764086479"/>
        <c:crosses val="autoZero"/>
        <c:auto val="1"/>
        <c:lblAlgn val="ctr"/>
        <c:lblOffset val="100"/>
        <c:noMultiLvlLbl val="0"/>
      </c:catAx>
      <c:valAx>
        <c:axId val="1764086479"/>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764085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691279776899898"/>
          <c:y val="0"/>
          <c:w val="0.62147357746406551"/>
          <c:h val="0.92907440547845921"/>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CHARGE!$B$45:$B$55</c:f>
              <c:strCache>
                <c:ptCount val="11"/>
                <c:pt idx="0">
                  <c:v>Eau</c:v>
                </c:pt>
                <c:pt idx="1">
                  <c:v>Fournitures de bureau et d'entretien non stockables</c:v>
                </c:pt>
                <c:pt idx="2">
                  <c:v>Achat de petit matériel et outillage</c:v>
                </c:pt>
                <c:pt idx="3">
                  <c:v>Autres énergies</c:v>
                </c:pt>
                <c:pt idx="4">
                  <c:v>Achats de matériels et équipements</c:v>
                </c:pt>
                <c:pt idx="5">
                  <c:v>Fourniture de bureau et pour l'informatique</c:v>
                </c:pt>
                <c:pt idx="6">
                  <c:v>Electricité</c:v>
                </c:pt>
                <c:pt idx="7">
                  <c:v>Autres achats</c:v>
                </c:pt>
                <c:pt idx="8">
                  <c:v>Achats d'études et prestations de services</c:v>
                </c:pt>
                <c:pt idx="9">
                  <c:v>Matière combustible</c:v>
                </c:pt>
                <c:pt idx="10">
                  <c:v>Matière consommable</c:v>
                </c:pt>
              </c:strCache>
            </c:strRef>
          </c:cat>
          <c:val>
            <c:numRef>
              <c:f>CHARGE!$D$45:$D$55</c:f>
              <c:numCache>
                <c:formatCode>0.0%</c:formatCode>
                <c:ptCount val="11"/>
                <c:pt idx="0">
                  <c:v>1.6335658177740744E-3</c:v>
                </c:pt>
                <c:pt idx="1">
                  <c:v>2.6533190450672862E-3</c:v>
                </c:pt>
                <c:pt idx="2">
                  <c:v>1.0878801764706297E-2</c:v>
                </c:pt>
                <c:pt idx="3">
                  <c:v>1.3120551332837554E-2</c:v>
                </c:pt>
                <c:pt idx="4">
                  <c:v>1.335361753597542E-2</c:v>
                </c:pt>
                <c:pt idx="5">
                  <c:v>1.7727854072528266E-2</c:v>
                </c:pt>
                <c:pt idx="6">
                  <c:v>3.1170947550938279E-2</c:v>
                </c:pt>
                <c:pt idx="7">
                  <c:v>3.5203676228470336E-2</c:v>
                </c:pt>
                <c:pt idx="8">
                  <c:v>3.6100044977071567E-2</c:v>
                </c:pt>
                <c:pt idx="9">
                  <c:v>0.39970594170202517</c:v>
                </c:pt>
                <c:pt idx="10">
                  <c:v>0.43845167997260576</c:v>
                </c:pt>
              </c:numCache>
            </c:numRef>
          </c:val>
          <c:extLst>
            <c:ext xmlns:c16="http://schemas.microsoft.com/office/drawing/2014/chart" uri="{C3380CC4-5D6E-409C-BE32-E72D297353CC}">
              <c16:uniqueId val="{00000000-E85E-488D-B80D-4A1B9316B570}"/>
            </c:ext>
          </c:extLst>
        </c:ser>
        <c:dLbls>
          <c:dLblPos val="outEnd"/>
          <c:showLegendKey val="0"/>
          <c:showVal val="1"/>
          <c:showCatName val="0"/>
          <c:showSerName val="0"/>
          <c:showPercent val="0"/>
          <c:showBubbleSize val="0"/>
        </c:dLbls>
        <c:gapWidth val="182"/>
        <c:axId val="1304003119"/>
        <c:axId val="1304003951"/>
      </c:barChart>
      <c:catAx>
        <c:axId val="1304003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003951"/>
        <c:crosses val="autoZero"/>
        <c:auto val="1"/>
        <c:lblAlgn val="ctr"/>
        <c:lblOffset val="100"/>
        <c:noMultiLvlLbl val="0"/>
      </c:catAx>
      <c:valAx>
        <c:axId val="1304003951"/>
        <c:scaling>
          <c:orientation val="minMax"/>
        </c:scaling>
        <c:delete val="1"/>
        <c:axPos val="b"/>
        <c:numFmt formatCode="0.0%" sourceLinked="1"/>
        <c:majorTickMark val="none"/>
        <c:minorTickMark val="none"/>
        <c:tickLblPos val="nextTo"/>
        <c:crossAx val="13040031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429085094723705"/>
          <c:y val="3.0320669841546827E-2"/>
          <c:w val="0.78871611352126236"/>
          <c:h val="0.93935866031690629"/>
        </c:manualLayout>
      </c:layout>
      <c:barChart>
        <c:barDir val="bar"/>
        <c:grouping val="clustered"/>
        <c:varyColors val="0"/>
        <c:ser>
          <c:idx val="0"/>
          <c:order val="0"/>
          <c:tx>
            <c:strRef>
              <c:f>CHARGE!$J$97</c:f>
              <c:strCache>
                <c:ptCount val="1"/>
                <c:pt idx="0">
                  <c:v>CHARGES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CHARGE!$I$98:$I$102</c:f>
              <c:strCache>
                <c:ptCount val="5"/>
                <c:pt idx="0">
                  <c:v>Petite mine</c:v>
                </c:pt>
                <c:pt idx="1">
                  <c:v>Permis de recherche</c:v>
                </c:pt>
                <c:pt idx="2">
                  <c:v>Permis d’exploitation</c:v>
                </c:pt>
                <c:pt idx="3">
                  <c:v>Carrière</c:v>
                </c:pt>
                <c:pt idx="4">
                  <c:v>Concession minière</c:v>
                </c:pt>
              </c:strCache>
            </c:strRef>
          </c:cat>
          <c:val>
            <c:numRef>
              <c:f>CHARGE!$J$98:$J$102</c:f>
              <c:numCache>
                <c:formatCode>_-* #,##0.0\ _C_F_A_-;\-* #,##0.0\ _C_F_A_-;_-* "-"\ _C_F_A_-;_-@_-</c:formatCode>
                <c:ptCount val="5"/>
                <c:pt idx="0">
                  <c:v>7.0657921170000009</c:v>
                </c:pt>
                <c:pt idx="1">
                  <c:v>11.159372157000002</c:v>
                </c:pt>
                <c:pt idx="2">
                  <c:v>20.905947804</c:v>
                </c:pt>
                <c:pt idx="3">
                  <c:v>56.483398329463668</c:v>
                </c:pt>
                <c:pt idx="4">
                  <c:v>1214.567639355</c:v>
                </c:pt>
              </c:numCache>
            </c:numRef>
          </c:val>
          <c:extLst>
            <c:ext xmlns:c16="http://schemas.microsoft.com/office/drawing/2014/chart" uri="{C3380CC4-5D6E-409C-BE32-E72D297353CC}">
              <c16:uniqueId val="{00000000-3A70-4A1E-8879-B8D9352E37A8}"/>
            </c:ext>
          </c:extLst>
        </c:ser>
        <c:dLbls>
          <c:showLegendKey val="0"/>
          <c:showVal val="0"/>
          <c:showCatName val="0"/>
          <c:showSerName val="0"/>
          <c:showPercent val="0"/>
          <c:showBubbleSize val="0"/>
        </c:dLbls>
        <c:gapWidth val="182"/>
        <c:axId val="1944342015"/>
        <c:axId val="1944340351"/>
      </c:barChart>
      <c:catAx>
        <c:axId val="194434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340351"/>
        <c:crosses val="autoZero"/>
        <c:auto val="1"/>
        <c:lblAlgn val="ctr"/>
        <c:lblOffset val="100"/>
        <c:noMultiLvlLbl val="0"/>
      </c:catAx>
      <c:valAx>
        <c:axId val="1944340351"/>
        <c:scaling>
          <c:orientation val="minMax"/>
        </c:scaling>
        <c:delete val="1"/>
        <c:axPos val="b"/>
        <c:numFmt formatCode="_-* #,##0.0\ _C_F_A_-;\-* #,##0.0\ _C_F_A_-;_-* &quot;-&quot;\ _C_F_A_-;_-@_-" sourceLinked="1"/>
        <c:majorTickMark val="none"/>
        <c:minorTickMark val="none"/>
        <c:tickLblPos val="nextTo"/>
        <c:crossAx val="19443420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x:chartSpace xmlns:a="http://schemas.openxmlformats.org/drawingml/2006/main" xmlns:r="http://schemas.openxmlformats.org/officeDocument/2006/relationships" xmlns:cx="http://schemas.microsoft.com/office/drawing/2014/chartex">
  <cx:chartData>
    <cx:data id="0">
      <cx:numDim type="size">
        <cx:f>_xlchart.1</cx:f>
      </cx:numDim>
    </cx:data>
  </cx:chartData>
  <cx:chart>
    <cx:plotArea>
      <cx:plotAreaRegion>
        <cx:series layoutId="sunburst" uniqueId="{2377EA08-29FC-4E41-B6EF-E430D11B4559}">
          <cx:tx>
            <cx:txData>
              <cx:f>_xlchart.0</cx:f>
              <cx:v>Petite mine</cx:v>
            </cx:txData>
          </cx:tx>
          <cx:dataLabels pos="inEnd">
            <cx:visibility seriesName="0" categoryName="1" value="0"/>
          </cx:dataLabels>
          <cx:dataId val="0"/>
          <cx:layoutPr>
            <cx:parentLabelLayout val="overlapping"/>
          </cx:layoutPr>
        </cx:series>
      </cx:plotAreaRegion>
    </cx:plotArea>
  </cx:chart>
  <cx:clrMapOvr bg1="lt1" tx1="dk1" bg2="lt2" tx2="dk2" accent1="accent1" accent2="accent2" accent3="accent3" accent4="accent4" accent5="accent5" accent6="accent6" hlink="hlink" folHlink="folHlink"/>
</cx: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CHARGE!$D$24</c:f>
              <c:strCache>
                <c:ptCount val="1"/>
                <c:pt idx="0">
                  <c: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CHARGE!$B$25:$B$35</c:f>
              <c:strCache>
                <c:ptCount val="11"/>
                <c:pt idx="0">
                  <c:v>Eau</c:v>
                </c:pt>
                <c:pt idx="1">
                  <c:v>Fournitures de bureau et d'entretien non stockables</c:v>
                </c:pt>
                <c:pt idx="2">
                  <c:v>Achat de petit matériel et outillage</c:v>
                </c:pt>
                <c:pt idx="3">
                  <c:v>Autres énergies</c:v>
                </c:pt>
                <c:pt idx="4">
                  <c:v>Achats de matériels et équipements</c:v>
                </c:pt>
                <c:pt idx="5">
                  <c:v>Fourniture de bureau et pour l'informatique</c:v>
                </c:pt>
                <c:pt idx="6">
                  <c:v>Electricité</c:v>
                </c:pt>
                <c:pt idx="7">
                  <c:v>Autres achats</c:v>
                </c:pt>
                <c:pt idx="8">
                  <c:v>Achats d'études et prestations de services</c:v>
                </c:pt>
                <c:pt idx="9">
                  <c:v>Matière combustible</c:v>
                </c:pt>
                <c:pt idx="10">
                  <c:v>Matière consommable</c:v>
                </c:pt>
              </c:strCache>
            </c:strRef>
          </c:cat>
          <c:val>
            <c:numRef>
              <c:f>CHARGE!$D$25:$D$35</c:f>
              <c:numCache>
                <c:formatCode>0.0%</c:formatCode>
                <c:ptCount val="11"/>
                <c:pt idx="0">
                  <c:v>1.6335658177740744E-3</c:v>
                </c:pt>
                <c:pt idx="1">
                  <c:v>2.6533190450672862E-3</c:v>
                </c:pt>
                <c:pt idx="2">
                  <c:v>1.0878801764706297E-2</c:v>
                </c:pt>
                <c:pt idx="3">
                  <c:v>1.3120551332837554E-2</c:v>
                </c:pt>
                <c:pt idx="4">
                  <c:v>1.335361753597542E-2</c:v>
                </c:pt>
                <c:pt idx="5">
                  <c:v>1.7727854072528266E-2</c:v>
                </c:pt>
                <c:pt idx="6">
                  <c:v>3.1170947550938279E-2</c:v>
                </c:pt>
                <c:pt idx="7">
                  <c:v>3.5203676228470336E-2</c:v>
                </c:pt>
                <c:pt idx="8">
                  <c:v>3.6100044977071567E-2</c:v>
                </c:pt>
                <c:pt idx="9">
                  <c:v>0.39970594170202517</c:v>
                </c:pt>
                <c:pt idx="10">
                  <c:v>0.43845167997260576</c:v>
                </c:pt>
              </c:numCache>
            </c:numRef>
          </c:val>
          <c:extLst>
            <c:ext xmlns:c16="http://schemas.microsoft.com/office/drawing/2014/chart" uri="{C3380CC4-5D6E-409C-BE32-E72D297353CC}">
              <c16:uniqueId val="{00000000-713F-47DA-8B66-519BC217EDCB}"/>
            </c:ext>
          </c:extLst>
        </c:ser>
        <c:dLbls>
          <c:dLblPos val="outEnd"/>
          <c:showLegendKey val="0"/>
          <c:showVal val="1"/>
          <c:showCatName val="0"/>
          <c:showSerName val="0"/>
          <c:showPercent val="0"/>
          <c:showBubbleSize val="0"/>
        </c:dLbls>
        <c:gapWidth val="182"/>
        <c:axId val="1252968048"/>
        <c:axId val="1252968880"/>
      </c:barChart>
      <c:catAx>
        <c:axId val="125296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968880"/>
        <c:crosses val="autoZero"/>
        <c:auto val="1"/>
        <c:lblAlgn val="ctr"/>
        <c:lblOffset val="100"/>
        <c:noMultiLvlLbl val="0"/>
      </c:catAx>
      <c:valAx>
        <c:axId val="1252968880"/>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252968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CHARGE!$E$44</c:f>
              <c:strCache>
                <c:ptCount val="1"/>
                <c:pt idx="0">
                  <c:v>MONTANT (milliards FCFA)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CHARGE!$B$45:$B$55</c:f>
              <c:strCache>
                <c:ptCount val="11"/>
                <c:pt idx="0">
                  <c:v>Eau</c:v>
                </c:pt>
                <c:pt idx="1">
                  <c:v>Fournitures de bureau et d'entretien non stockables</c:v>
                </c:pt>
                <c:pt idx="2">
                  <c:v>Achat de petit matériel et outillage</c:v>
                </c:pt>
                <c:pt idx="3">
                  <c:v>Autres énergies</c:v>
                </c:pt>
                <c:pt idx="4">
                  <c:v>Achats de matériels et équipements</c:v>
                </c:pt>
                <c:pt idx="5">
                  <c:v>Fourniture de bureau et pour l'informatique</c:v>
                </c:pt>
                <c:pt idx="6">
                  <c:v>Electricité</c:v>
                </c:pt>
                <c:pt idx="7">
                  <c:v>Autres achats</c:v>
                </c:pt>
                <c:pt idx="8">
                  <c:v>Achats d'études et prestations de services</c:v>
                </c:pt>
                <c:pt idx="9">
                  <c:v>Matière combustible</c:v>
                </c:pt>
                <c:pt idx="10">
                  <c:v>Matière consommable</c:v>
                </c:pt>
              </c:strCache>
            </c:strRef>
          </c:cat>
          <c:val>
            <c:numRef>
              <c:f>CHARGE!$E$45:$E$55</c:f>
              <c:numCache>
                <c:formatCode>_-* #,##0.0\ _C_F_A_-;\-* #,##0.0\ _C_F_A_-;_-* "-"\ _C_F_A_-;_-@_-</c:formatCode>
                <c:ptCount val="11"/>
                <c:pt idx="0">
                  <c:v>0.97224493008503798</c:v>
                </c:pt>
                <c:pt idx="1">
                  <c:v>1.5791686881523119</c:v>
                </c:pt>
                <c:pt idx="2">
                  <c:v>6.4747068933825247</c:v>
                </c:pt>
                <c:pt idx="3">
                  <c:v>7.8089228939999993</c:v>
                </c:pt>
                <c:pt idx="4">
                  <c:v>7.9476362729832379</c:v>
                </c:pt>
                <c:pt idx="5">
                  <c:v>10.55103874956739</c:v>
                </c:pt>
                <c:pt idx="6">
                  <c:v>18.55192817614266</c:v>
                </c:pt>
                <c:pt idx="7">
                  <c:v>20.952076347999999</c:v>
                </c:pt>
                <c:pt idx="8">
                  <c:v>21.485565701065504</c:v>
                </c:pt>
                <c:pt idx="9">
                  <c:v>237.89189949762135</c:v>
                </c:pt>
                <c:pt idx="10">
                  <c:v>260.95209528900006</c:v>
                </c:pt>
              </c:numCache>
            </c:numRef>
          </c:val>
          <c:extLst>
            <c:ext xmlns:c16="http://schemas.microsoft.com/office/drawing/2014/chart" uri="{C3380CC4-5D6E-409C-BE32-E72D297353CC}">
              <c16:uniqueId val="{00000000-A84D-41BE-81BC-AD5A2FB82839}"/>
            </c:ext>
          </c:extLst>
        </c:ser>
        <c:dLbls>
          <c:dLblPos val="outEnd"/>
          <c:showLegendKey val="0"/>
          <c:showVal val="1"/>
          <c:showCatName val="0"/>
          <c:showSerName val="0"/>
          <c:showPercent val="0"/>
          <c:showBubbleSize val="0"/>
        </c:dLbls>
        <c:gapWidth val="182"/>
        <c:axId val="1512236752"/>
        <c:axId val="1512217616"/>
      </c:barChart>
      <c:catAx>
        <c:axId val="151223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217616"/>
        <c:crosses val="autoZero"/>
        <c:auto val="1"/>
        <c:lblAlgn val="ctr"/>
        <c:lblOffset val="100"/>
        <c:noMultiLvlLbl val="0"/>
      </c:catAx>
      <c:valAx>
        <c:axId val="1512217616"/>
        <c:scaling>
          <c:orientation val="minMax"/>
        </c:scaling>
        <c:delete val="1"/>
        <c:axPos val="b"/>
        <c:majorGridlines>
          <c:spPr>
            <a:ln w="9525" cap="flat" cmpd="sng" algn="ctr">
              <a:solidFill>
                <a:schemeClr val="tx1">
                  <a:lumMod val="15000"/>
                  <a:lumOff val="85000"/>
                </a:schemeClr>
              </a:solidFill>
              <a:round/>
            </a:ln>
            <a:effectLst/>
          </c:spPr>
        </c:majorGridlines>
        <c:numFmt formatCode="_-* #,##0.0\ _C_F_A_-;\-* #,##0.0\ _C_F_A_-;_-* &quot;-&quot;\ _C_F_A_-;_-@_-" sourceLinked="1"/>
        <c:majorTickMark val="none"/>
        <c:minorTickMark val="none"/>
        <c:tickLblPos val="nextTo"/>
        <c:crossAx val="1512236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5240464344941956E-2"/>
          <c:y val="2.7676872513405986E-2"/>
          <c:w val="0.95439469320066339"/>
          <c:h val="0.7260831588547354"/>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CHARGE!$M$66:$M$73</c:f>
              <c:strCache>
                <c:ptCount val="8"/>
                <c:pt idx="0">
                  <c:v>Charbon (houille)</c:v>
                </c:pt>
                <c:pt idx="1">
                  <c:v>Gas-oil</c:v>
                </c:pt>
                <c:pt idx="2">
                  <c:v>Fuel-oil</c:v>
                </c:pt>
                <c:pt idx="3">
                  <c:v>Autres combustibles</c:v>
                </c:pt>
                <c:pt idx="4">
                  <c:v>huiles et lubrifiants</c:v>
                </c:pt>
                <c:pt idx="5">
                  <c:v>Gaz industriel</c:v>
                </c:pt>
                <c:pt idx="6">
                  <c:v>Essence</c:v>
                </c:pt>
                <c:pt idx="7">
                  <c:v>Gaz naturel</c:v>
                </c:pt>
              </c:strCache>
            </c:strRef>
          </c:cat>
          <c:val>
            <c:numRef>
              <c:f>CHARGE!$O$66:$O$73</c:f>
              <c:numCache>
                <c:formatCode>_-* #,##0.0\ _C_F_A_-;\-* #,##0.0\ _C_F_A_-;_-* "-"\ _C_F_A_-;_-@_-</c:formatCode>
                <c:ptCount val="8"/>
                <c:pt idx="0">
                  <c:v>112.177374</c:v>
                </c:pt>
                <c:pt idx="1">
                  <c:v>63.656838864790977</c:v>
                </c:pt>
                <c:pt idx="2">
                  <c:v>44.54764402806326</c:v>
                </c:pt>
                <c:pt idx="3">
                  <c:v>13.312856754641452</c:v>
                </c:pt>
                <c:pt idx="4">
                  <c:v>3.5569522669999998</c:v>
                </c:pt>
                <c:pt idx="5">
                  <c:v>0.41686389759999998</c:v>
                </c:pt>
                <c:pt idx="6" formatCode="_-* #,##0.00\ _C_F_A_-;\-* #,##0.00\ _C_F_A_-;_-* &quot;-&quot;\ _C_F_A_-;_-@_-">
                  <c:v>0.12293071112566616</c:v>
                </c:pt>
                <c:pt idx="7" formatCode="_-* #,##0.00\ _C_F_A_-;\-* #,##0.00\ _C_F_A_-;_-* &quot;-&quot;\ _C_F_A_-;_-@_-">
                  <c:v>0.10043897439999999</c:v>
                </c:pt>
              </c:numCache>
            </c:numRef>
          </c:val>
          <c:extLst>
            <c:ext xmlns:c16="http://schemas.microsoft.com/office/drawing/2014/chart" uri="{C3380CC4-5D6E-409C-BE32-E72D297353CC}">
              <c16:uniqueId val="{00000000-C67D-4310-93DD-2D4C87E42EBC}"/>
            </c:ext>
          </c:extLst>
        </c:ser>
        <c:dLbls>
          <c:dLblPos val="outEnd"/>
          <c:showLegendKey val="0"/>
          <c:showVal val="1"/>
          <c:showCatName val="0"/>
          <c:showSerName val="0"/>
          <c:showPercent val="0"/>
          <c:showBubbleSize val="0"/>
        </c:dLbls>
        <c:gapWidth val="219"/>
        <c:overlap val="-27"/>
        <c:axId val="1524345424"/>
        <c:axId val="1524344176"/>
      </c:barChart>
      <c:catAx>
        <c:axId val="152434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344176"/>
        <c:crosses val="autoZero"/>
        <c:auto val="1"/>
        <c:lblAlgn val="ctr"/>
        <c:lblOffset val="100"/>
        <c:noMultiLvlLbl val="0"/>
      </c:catAx>
      <c:valAx>
        <c:axId val="1524344176"/>
        <c:scaling>
          <c:orientation val="minMax"/>
        </c:scaling>
        <c:delete val="1"/>
        <c:axPos val="l"/>
        <c:numFmt formatCode="_-* #,##0.0\ _C_F_A_-;\-* #,##0.0\ _C_F_A_-;_-* &quot;-&quot;\ _C_F_A_-;_-@_-" sourceLinked="1"/>
        <c:majorTickMark val="none"/>
        <c:minorTickMark val="none"/>
        <c:tickLblPos val="nextTo"/>
        <c:crossAx val="1524345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84DE-464B-8598-C45F92CC79B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84DE-464B-8598-C45F92CC79B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84DE-464B-8598-C45F92CC79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CHARGE!$F$98:$F$100</c:f>
              <c:strCache>
                <c:ptCount val="3"/>
                <c:pt idx="0">
                  <c:v>Concession minière</c:v>
                </c:pt>
                <c:pt idx="1">
                  <c:v>Carrière</c:v>
                </c:pt>
                <c:pt idx="2">
                  <c:v>Permis d'exploitation, Permis de recherche et Petite mine</c:v>
                </c:pt>
              </c:strCache>
            </c:strRef>
          </c:cat>
          <c:val>
            <c:numRef>
              <c:f>CHARGE!$G$98:$G$100</c:f>
              <c:numCache>
                <c:formatCode>0.0%</c:formatCode>
                <c:ptCount val="3"/>
                <c:pt idx="0">
                  <c:v>0.92702197139168874</c:v>
                </c:pt>
                <c:pt idx="1">
                  <c:v>4.3111103551291795E-2</c:v>
                </c:pt>
                <c:pt idx="2">
                  <c:v>2.9866925057019489E-2</c:v>
                </c:pt>
              </c:numCache>
            </c:numRef>
          </c:val>
          <c:extLst>
            <c:ext xmlns:c16="http://schemas.microsoft.com/office/drawing/2014/chart" uri="{C3380CC4-5D6E-409C-BE32-E72D297353CC}">
              <c16:uniqueId val="{00000000-C8CC-4D8C-ACF8-3607047F5468}"/>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151364649313383E-2"/>
          <c:y val="9.2791027427246334E-2"/>
          <c:w val="0.83429665205044479"/>
          <c:h val="0.68129520899870988"/>
        </c:manualLayout>
      </c:layout>
      <c:pie3DChart>
        <c:varyColors val="1"/>
        <c:ser>
          <c:idx val="0"/>
          <c:order val="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FB0E-4F4A-8690-C7988119752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B0E-4F4A-8690-C7988119752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FB0E-4F4A-8690-C7988119752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FB0E-4F4A-8690-C79881197523}"/>
                </c:ext>
              </c:extLst>
            </c:dLbl>
            <c:spPr>
              <a:noFill/>
              <a:ln>
                <a:noFill/>
              </a:ln>
              <a:effectLst/>
            </c:sp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'MAIN D''OEUVRE'!$B$10:$B$11</c:f>
              <c:strCache>
                <c:ptCount val="2"/>
                <c:pt idx="0">
                  <c:v>Femme</c:v>
                </c:pt>
                <c:pt idx="1">
                  <c:v>Homme</c:v>
                </c:pt>
              </c:strCache>
            </c:strRef>
          </c:cat>
          <c:val>
            <c:numRef>
              <c:f>'MAIN D''OEUVRE'!$D$10:$D$11</c:f>
              <c:numCache>
                <c:formatCode>0.0%</c:formatCode>
                <c:ptCount val="2"/>
                <c:pt idx="0">
                  <c:v>8.822790113112694E-2</c:v>
                </c:pt>
                <c:pt idx="1">
                  <c:v>0.91177209886887312</c:v>
                </c:pt>
              </c:numCache>
            </c:numRef>
          </c:val>
          <c:extLst>
            <c:ext xmlns:c16="http://schemas.microsoft.com/office/drawing/2014/chart" uri="{C3380CC4-5D6E-409C-BE32-E72D297353CC}">
              <c16:uniqueId val="{00000000-CA8A-41FB-AEF6-4FA1BA3DA41C}"/>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2659811003743377E-2"/>
          <c:y val="3.5996496748520221E-2"/>
          <c:w val="0.97901429356067171"/>
          <c:h val="0.76522794319821263"/>
        </c:manualLayout>
      </c:layout>
      <c:pie3DChart>
        <c:varyColors val="1"/>
        <c:ser>
          <c:idx val="0"/>
          <c:order val="0"/>
          <c:tx>
            <c:strRef>
              <c:f>'MAIN D''OEUVRE'!$F$22</c:f>
              <c:strCache>
                <c:ptCount val="1"/>
                <c:pt idx="0">
                  <c:v>%</c:v>
                </c:pt>
              </c:strCache>
            </c:strRef>
          </c:tx>
          <c:dPt>
            <c:idx val="0"/>
            <c:bubble3D val="0"/>
            <c:explosion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D41-4AF2-8774-460E77A1A366}"/>
              </c:ext>
            </c:extLst>
          </c:dPt>
          <c:dPt>
            <c:idx val="1"/>
            <c:bubble3D val="0"/>
            <c:explosion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D41-4AF2-8774-460E77A1A366}"/>
              </c:ext>
            </c:extLst>
          </c:dPt>
          <c:dPt>
            <c:idx val="2"/>
            <c:bubble3D val="0"/>
            <c:explosion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D41-4AF2-8774-460E77A1A366}"/>
              </c:ext>
            </c:extLst>
          </c:dPt>
          <c:dPt>
            <c:idx val="3"/>
            <c:bubble3D val="0"/>
            <c:explosion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D41-4AF2-8774-460E77A1A3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'MAIN D''OEUVRE'!$B$23:$B$26</c:f>
              <c:strCache>
                <c:ptCount val="4"/>
                <c:pt idx="0">
                  <c:v>Cadres supérieurs</c:v>
                </c:pt>
                <c:pt idx="1">
                  <c:v>Techniciens supérieurs et cadres moyens</c:v>
                </c:pt>
                <c:pt idx="2">
                  <c:v>Techniciens, agents de maîtrise et ouvriers qualifiés</c:v>
                </c:pt>
                <c:pt idx="3">
                  <c:v>Employés, manœuvres, ouvriers et apprentis</c:v>
                </c:pt>
              </c:strCache>
            </c:strRef>
          </c:cat>
          <c:val>
            <c:numRef>
              <c:f>'MAIN D''OEUVRE'!$F$23:$F$26</c:f>
              <c:numCache>
                <c:formatCode>0.0%</c:formatCode>
                <c:ptCount val="4"/>
                <c:pt idx="0">
                  <c:v>7.0967741935483872E-2</c:v>
                </c:pt>
                <c:pt idx="1">
                  <c:v>9.1998324256388778E-2</c:v>
                </c:pt>
                <c:pt idx="2">
                  <c:v>0.34252199413489737</c:v>
                </c:pt>
                <c:pt idx="3">
                  <c:v>0.49451193967322998</c:v>
                </c:pt>
              </c:numCache>
            </c:numRef>
          </c:val>
          <c:extLst>
            <c:ext xmlns:c16="http://schemas.microsoft.com/office/drawing/2014/chart" uri="{C3380CC4-5D6E-409C-BE32-E72D297353CC}">
              <c16:uniqueId val="{00000000-14D9-4A94-A2B6-82DE1C70C14F}"/>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1944444444444445E-2"/>
          <c:y val="9.5516484316404249E-2"/>
          <c:w val="0.81388888888888888"/>
          <c:h val="0.78420448533550324"/>
        </c:manualLayout>
      </c:layout>
      <c:pie3DChart>
        <c:varyColors val="1"/>
        <c:ser>
          <c:idx val="0"/>
          <c:order val="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E9AF-4296-B97D-5AA64144E98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E9AF-4296-B97D-5AA64144E98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E9AF-4296-B97D-5AA64144E981}"/>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2-E9AF-4296-B97D-5AA64144E981}"/>
                </c:ext>
              </c:extLst>
            </c:dLbl>
            <c:spPr>
              <a:noFill/>
              <a:ln>
                <a:noFill/>
              </a:ln>
              <a:effectLst/>
            </c:sp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'MAIN D''OEUVRE'!$B$42:$B$43</c:f>
              <c:strCache>
                <c:ptCount val="2"/>
                <c:pt idx="0">
                  <c:v>Employés expatriés</c:v>
                </c:pt>
                <c:pt idx="1">
                  <c:v>Employés sénégalais</c:v>
                </c:pt>
              </c:strCache>
            </c:strRef>
          </c:cat>
          <c:val>
            <c:numRef>
              <c:f>'MAIN D''OEUVRE'!$D$42:$D$43</c:f>
              <c:numCache>
                <c:formatCode>0.0%</c:formatCode>
                <c:ptCount val="2"/>
                <c:pt idx="0">
                  <c:v>3.6782572266443235E-2</c:v>
                </c:pt>
                <c:pt idx="1">
                  <c:v>0.96321742773355679</c:v>
                </c:pt>
              </c:numCache>
            </c:numRef>
          </c:val>
          <c:extLst>
            <c:ext xmlns:c16="http://schemas.microsoft.com/office/drawing/2014/chart" uri="{C3380CC4-5D6E-409C-BE32-E72D297353CC}">
              <c16:uniqueId val="{00000000-E9AF-4296-B97D-5AA64144E981}"/>
            </c:ext>
          </c:extLst>
        </c:ser>
        <c:dLbls>
          <c:dLblPos val="out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6578172843655756"/>
          <c:y val="0.83093365492975835"/>
          <c:w val="0.14955093676427905"/>
          <c:h val="0.1411577339571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404785299957677"/>
          <c:y val="0.15107503633670244"/>
          <c:w val="0.45924194467970403"/>
          <c:h val="0.79705400708042617"/>
        </c:manualLayout>
      </c:layout>
      <c:pieChart>
        <c:varyColors val="1"/>
        <c:ser>
          <c:idx val="0"/>
          <c:order val="0"/>
          <c:tx>
            <c:strRef>
              <c:f>'MAIN D''OEUVRE'!$E$88</c:f>
              <c:strCache>
                <c:ptCount val="1"/>
                <c:pt idx="0">
                  <c:v>Effectif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8324-453D-90A1-93E55818BA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8324-453D-90A1-93E55818BA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8324-453D-90A1-93E55818BA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8324-453D-90A1-93E55818BACB}"/>
              </c:ext>
            </c:extLst>
          </c:dPt>
          <c:dLbls>
            <c:dLbl>
              <c:idx val="0"/>
              <c:layout>
                <c:manualLayout>
                  <c:x val="0.12452459396897188"/>
                  <c:y val="-0.58813847282628406"/>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4947"/>
                        <a:gd name="adj2" fmla="val 58309"/>
                      </a:avLst>
                    </a:prstGeom>
                    <a:noFill/>
                    <a:ln>
                      <a:noFill/>
                    </a:ln>
                  </c15:spPr>
                  <c15:layout>
                    <c:manualLayout>
                      <c:w val="0.15565317063534223"/>
                      <c:h val="8.9332771660440832E-2"/>
                    </c:manualLayout>
                  </c15:layout>
                </c:ext>
                <c:ext xmlns:c16="http://schemas.microsoft.com/office/drawing/2014/chart" uri="{C3380CC4-5D6E-409C-BE32-E72D297353CC}">
                  <c16:uniqueId val="{00000004-8324-453D-90A1-93E55818BACB}"/>
                </c:ext>
              </c:extLst>
            </c:dLbl>
            <c:dLbl>
              <c:idx val="1"/>
              <c:layout>
                <c:manualLayout>
                  <c:x val="-9.1862405386946469E-2"/>
                  <c:y val="0.18069314526590655"/>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6512"/>
                        <a:gd name="adj2" fmla="val -27962"/>
                      </a:avLst>
                    </a:prstGeom>
                    <a:noFill/>
                    <a:ln>
                      <a:noFill/>
                    </a:ln>
                  </c15:spPr>
                </c:ext>
                <c:ext xmlns:c16="http://schemas.microsoft.com/office/drawing/2014/chart" uri="{C3380CC4-5D6E-409C-BE32-E72D297353CC}">
                  <c16:uniqueId val="{00000001-8324-453D-90A1-93E55818BACB}"/>
                </c:ext>
              </c:extLst>
            </c:dLbl>
            <c:dLbl>
              <c:idx val="2"/>
              <c:layout>
                <c:manualLayout>
                  <c:x val="-5.1034669659414743E-2"/>
                  <c:y val="2.834402278680887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324-453D-90A1-93E55818BACB}"/>
                </c:ext>
              </c:extLst>
            </c:dLbl>
            <c:dLbl>
              <c:idx val="3"/>
              <c:layout>
                <c:manualLayout>
                  <c:x val="0.13881430147360793"/>
                  <c:y val="1.062900854505332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324-453D-90A1-93E55818BAC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'MAIN D''OEUVRE'!$B$89:$B$92</c:f>
              <c:strCache>
                <c:ptCount val="4"/>
                <c:pt idx="0">
                  <c:v>Cadres supérieurs</c:v>
                </c:pt>
                <c:pt idx="1">
                  <c:v>Techniciens supérieurs et cadres moyens</c:v>
                </c:pt>
                <c:pt idx="2">
                  <c:v>Techniciens, agents de maîtrise et ouvriers qualifiés</c:v>
                </c:pt>
                <c:pt idx="3">
                  <c:v>Employés, manœuvres, ouvriers et apprentis</c:v>
                </c:pt>
              </c:strCache>
            </c:strRef>
          </c:cat>
          <c:val>
            <c:numRef>
              <c:f>'MAIN D''OEUVRE'!$E$89:$E$92</c:f>
              <c:numCache>
                <c:formatCode>0.0%</c:formatCode>
                <c:ptCount val="4"/>
                <c:pt idx="0">
                  <c:v>0.83143507972665143</c:v>
                </c:pt>
                <c:pt idx="1">
                  <c:v>9.5671981776765377E-2</c:v>
                </c:pt>
                <c:pt idx="2">
                  <c:v>5.9225512528473807E-2</c:v>
                </c:pt>
                <c:pt idx="3">
                  <c:v>1.366742596810934E-2</c:v>
                </c:pt>
              </c:numCache>
            </c:numRef>
          </c:val>
          <c:extLst>
            <c:ext xmlns:c16="http://schemas.microsoft.com/office/drawing/2014/chart" uri="{C3380CC4-5D6E-409C-BE32-E72D297353CC}">
              <c16:uniqueId val="{00000000-8324-453D-90A1-93E55818BAC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'MAIN D''OEUVRE'!$J$88</c:f>
              <c:strCache>
                <c:ptCount val="1"/>
                <c:pt idx="0">
                  <c:v>Employés expatriés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D''OEUVRE'!$I$89:$I$92</c:f>
              <c:strCache>
                <c:ptCount val="4"/>
                <c:pt idx="0">
                  <c:v>Cadres supérieurs</c:v>
                </c:pt>
                <c:pt idx="1">
                  <c:v>Techniciens supérieurs et cadres moyens</c:v>
                </c:pt>
                <c:pt idx="2">
                  <c:v>Techniciens, agents de maîtrise et ouvriers qualifiés</c:v>
                </c:pt>
                <c:pt idx="3">
                  <c:v>Employés, manœuvres, ouvriers et apprentis</c:v>
                </c:pt>
              </c:strCache>
            </c:strRef>
          </c:cat>
          <c:val>
            <c:numRef>
              <c:f>'MAIN D''OEUVRE'!$J$89:$J$92</c:f>
              <c:numCache>
                <c:formatCode>0.0%</c:formatCode>
                <c:ptCount val="4"/>
                <c:pt idx="0">
                  <c:v>0.83143507972665143</c:v>
                </c:pt>
                <c:pt idx="1">
                  <c:v>9.5671981776765377E-2</c:v>
                </c:pt>
                <c:pt idx="2">
                  <c:v>5.9225512528473807E-2</c:v>
                </c:pt>
                <c:pt idx="3">
                  <c:v>1.366742596810934E-2</c:v>
                </c:pt>
              </c:numCache>
            </c:numRef>
          </c:val>
          <c:extLst>
            <c:ext xmlns:c16="http://schemas.microsoft.com/office/drawing/2014/chart" uri="{C3380CC4-5D6E-409C-BE32-E72D297353CC}">
              <c16:uniqueId val="{00000000-CD53-46E4-8DBB-6D7D907CDC60}"/>
            </c:ext>
          </c:extLst>
        </c:ser>
        <c:ser>
          <c:idx val="1"/>
          <c:order val="1"/>
          <c:tx>
            <c:strRef>
              <c:f>'MAIN D''OEUVRE'!$K$88</c:f>
              <c:strCache>
                <c:ptCount val="1"/>
                <c:pt idx="0">
                  <c:v>Employés sénégalais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D''OEUVRE'!$I$89:$I$92</c:f>
              <c:strCache>
                <c:ptCount val="4"/>
                <c:pt idx="0">
                  <c:v>Cadres supérieurs</c:v>
                </c:pt>
                <c:pt idx="1">
                  <c:v>Techniciens supérieurs et cadres moyens</c:v>
                </c:pt>
                <c:pt idx="2">
                  <c:v>Techniciens, agents de maîtrise et ouvriers qualifiés</c:v>
                </c:pt>
                <c:pt idx="3">
                  <c:v>Employés, manœuvres, ouvriers et apprentis</c:v>
                </c:pt>
              </c:strCache>
            </c:strRef>
          </c:cat>
          <c:val>
            <c:numRef>
              <c:f>'MAIN D''OEUVRE'!$K$89:$K$92</c:f>
              <c:numCache>
                <c:formatCode>0.0%</c:formatCode>
                <c:ptCount val="4"/>
                <c:pt idx="0">
                  <c:v>4.1927627000695897E-2</c:v>
                </c:pt>
                <c:pt idx="1">
                  <c:v>9.1858037578288101E-2</c:v>
                </c:pt>
                <c:pt idx="2">
                  <c:v>0.35334029227557412</c:v>
                </c:pt>
                <c:pt idx="3">
                  <c:v>0.51287404314544194</c:v>
                </c:pt>
              </c:numCache>
            </c:numRef>
          </c:val>
          <c:extLst>
            <c:ext xmlns:c16="http://schemas.microsoft.com/office/drawing/2014/chart" uri="{C3380CC4-5D6E-409C-BE32-E72D297353CC}">
              <c16:uniqueId val="{00000001-CD53-46E4-8DBB-6D7D907CDC60}"/>
            </c:ext>
          </c:extLst>
        </c:ser>
        <c:dLbls>
          <c:dLblPos val="outEnd"/>
          <c:showLegendKey val="0"/>
          <c:showVal val="1"/>
          <c:showCatName val="0"/>
          <c:showSerName val="0"/>
          <c:showPercent val="0"/>
          <c:showBubbleSize val="0"/>
        </c:dLbls>
        <c:gapWidth val="182"/>
        <c:axId val="2114513471"/>
        <c:axId val="2114513887"/>
      </c:barChart>
      <c:catAx>
        <c:axId val="2114513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513887"/>
        <c:crosses val="autoZero"/>
        <c:auto val="1"/>
        <c:lblAlgn val="ctr"/>
        <c:lblOffset val="100"/>
        <c:noMultiLvlLbl val="0"/>
      </c:catAx>
      <c:valAx>
        <c:axId val="211451388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513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'MAIN D''OEUVRE'!$F$104</c:f>
              <c:strCache>
                <c:ptCount val="1"/>
                <c:pt idx="0">
                  <c:v>Salaire mensuel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D''OEUVRE'!$B$105:$B$109</c:f>
              <c:strCache>
                <c:ptCount val="5"/>
                <c:pt idx="0">
                  <c:v>Cadres supérieurs</c:v>
                </c:pt>
                <c:pt idx="1">
                  <c:v>Techniciens supérieurs et cadres moyens</c:v>
                </c:pt>
                <c:pt idx="2">
                  <c:v>Techniciens, agents de maîtrise et ouvriers qualifiés</c:v>
                </c:pt>
                <c:pt idx="3">
                  <c:v>Employés, manœuvres, ouvriers et apprentis</c:v>
                </c:pt>
                <c:pt idx="4">
                  <c:v>Moyenne</c:v>
                </c:pt>
              </c:strCache>
            </c:strRef>
          </c:cat>
          <c:val>
            <c:numRef>
              <c:f>'MAIN D''OEUVRE'!$F$105:$F$109</c:f>
              <c:numCache>
                <c:formatCode>_(* #,##0_);_(* \(#,##0\);_(* "-"_);_(@_)</c:formatCode>
                <c:ptCount val="5"/>
                <c:pt idx="0">
                  <c:v>3952838.4717630856</c:v>
                </c:pt>
                <c:pt idx="1">
                  <c:v>1146518.5168488161</c:v>
                </c:pt>
                <c:pt idx="2">
                  <c:v>700401.98568982386</c:v>
                </c:pt>
                <c:pt idx="3">
                  <c:v>263785.18317237101</c:v>
                </c:pt>
                <c:pt idx="4">
                  <c:v>756349.81027789414</c:v>
                </c:pt>
              </c:numCache>
            </c:numRef>
          </c:val>
          <c:extLst>
            <c:ext xmlns:c16="http://schemas.microsoft.com/office/drawing/2014/chart" uri="{C3380CC4-5D6E-409C-BE32-E72D297353CC}">
              <c16:uniqueId val="{00000000-4848-40AB-B9D7-D97B0510BEF7}"/>
            </c:ext>
          </c:extLst>
        </c:ser>
        <c:dLbls>
          <c:dLblPos val="outEnd"/>
          <c:showLegendKey val="0"/>
          <c:showVal val="1"/>
          <c:showCatName val="0"/>
          <c:showSerName val="0"/>
          <c:showPercent val="0"/>
          <c:showBubbleSize val="0"/>
        </c:dLbls>
        <c:gapWidth val="219"/>
        <c:overlap val="-27"/>
        <c:axId val="215857583"/>
        <c:axId val="215860911"/>
      </c:barChart>
      <c:catAx>
        <c:axId val="21585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60911"/>
        <c:crosses val="autoZero"/>
        <c:auto val="1"/>
        <c:lblAlgn val="ctr"/>
        <c:lblOffset val="100"/>
        <c:noMultiLvlLbl val="0"/>
      </c:catAx>
      <c:valAx>
        <c:axId val="21586091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57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RSE!$A$15:$A$23</c:f>
              <c:strCache>
                <c:ptCount val="9"/>
                <c:pt idx="0">
                  <c:v>Autres</c:v>
                </c:pt>
                <c:pt idx="1">
                  <c:v>Sécurité</c:v>
                </c:pt>
                <c:pt idx="2">
                  <c:v>Agriculture</c:v>
                </c:pt>
                <c:pt idx="3">
                  <c:v>Infrastructure routière</c:v>
                </c:pt>
                <c:pt idx="4">
                  <c:v>Santé</c:v>
                </c:pt>
                <c:pt idx="5">
                  <c:v>Activités socio-culturelles</c:v>
                </c:pt>
                <c:pt idx="6">
                  <c:v>Éducation</c:v>
                </c:pt>
                <c:pt idx="7">
                  <c:v>Eaux et assainissement des eaux</c:v>
                </c:pt>
                <c:pt idx="8">
                  <c:v>Dons</c:v>
                </c:pt>
              </c:strCache>
            </c:strRef>
          </c:cat>
          <c:val>
            <c:numRef>
              <c:f>RSE!$B$15:$B$23</c:f>
              <c:numCache>
                <c:formatCode>_-* #,##0.00\ _C_F_A_-;\-* #,##0.00\ _C_F_A_-;_-* "-"\ _C_F_A_-;_-@_-</c:formatCode>
                <c:ptCount val="9"/>
                <c:pt idx="0">
                  <c:v>2.0415700000000002E-2</c:v>
                </c:pt>
                <c:pt idx="1">
                  <c:v>1.3292999999999999E-2</c:v>
                </c:pt>
                <c:pt idx="2">
                  <c:v>6.8157999999999996E-2</c:v>
                </c:pt>
                <c:pt idx="3" formatCode="_-* #,##0.0\ _C_F_A_-;\-* #,##0.0\ _C_F_A_-;_-* &quot;-&quot;\ _C_F_A_-;_-@_-">
                  <c:v>0.24987500000000001</c:v>
                </c:pt>
                <c:pt idx="4" formatCode="_-* #,##0.0\ _C_F_A_-;\-* #,##0.0\ _C_F_A_-;_-* &quot;-&quot;\ _C_F_A_-;_-@_-">
                  <c:v>0.59089199999999997</c:v>
                </c:pt>
                <c:pt idx="5" formatCode="_-* #,##0.0\ _C_F_A_-;\-* #,##0.0\ _C_F_A_-;_-* &quot;-&quot;\ _C_F_A_-;_-@_-">
                  <c:v>1.0788519999999999</c:v>
                </c:pt>
                <c:pt idx="6" formatCode="_-* #,##0.0\ _C_F_A_-;\-* #,##0.0\ _C_F_A_-;_-* &quot;-&quot;\ _C_F_A_-;_-@_-">
                  <c:v>1.215718079</c:v>
                </c:pt>
                <c:pt idx="7" formatCode="_-* #,##0.0\ _C_F_A_-;\-* #,##0.0\ _C_F_A_-;_-* &quot;-&quot;\ _C_F_A_-;_-@_-">
                  <c:v>1.2969949999999999</c:v>
                </c:pt>
                <c:pt idx="8" formatCode="_-* #,##0.0\ _C_F_A_-;\-* #,##0.0\ _C_F_A_-;_-* &quot;-&quot;\ _C_F_A_-;_-@_-">
                  <c:v>2.7385790000000001</c:v>
                </c:pt>
              </c:numCache>
            </c:numRef>
          </c:val>
          <c:extLst>
            <c:ext xmlns:c16="http://schemas.microsoft.com/office/drawing/2014/chart" uri="{C3380CC4-5D6E-409C-BE32-E72D297353CC}">
              <c16:uniqueId val="{00000000-1A4F-45CA-A6F7-58EF96D63F6E}"/>
            </c:ext>
          </c:extLst>
        </c:ser>
        <c:dLbls>
          <c:dLblPos val="outEnd"/>
          <c:showLegendKey val="0"/>
          <c:showVal val="1"/>
          <c:showCatName val="0"/>
          <c:showSerName val="0"/>
          <c:showPercent val="0"/>
          <c:showBubbleSize val="0"/>
        </c:dLbls>
        <c:gapWidth val="182"/>
        <c:axId val="1865382047"/>
        <c:axId val="1865381215"/>
      </c:barChart>
      <c:catAx>
        <c:axId val="1865382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381215"/>
        <c:crosses val="autoZero"/>
        <c:auto val="1"/>
        <c:lblAlgn val="ctr"/>
        <c:lblOffset val="100"/>
        <c:noMultiLvlLbl val="0"/>
      </c:catAx>
      <c:valAx>
        <c:axId val="1865381215"/>
        <c:scaling>
          <c:orientation val="minMax"/>
        </c:scaling>
        <c:delete val="1"/>
        <c:axPos val="b"/>
        <c:numFmt formatCode="_-* #,##0.00\ _C_F_A_-;\-* #,##0.00\ _C_F_A_-;_-* &quot;-&quot;\ _C_F_A_-;_-@_-" sourceLinked="1"/>
        <c:majorTickMark val="none"/>
        <c:minorTickMark val="none"/>
        <c:tickLblPos val="nextTo"/>
        <c:crossAx val="18653820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117542944019605"/>
          <c:y val="5.0925925925925923E-2"/>
          <c:w val="0.69515627009159875"/>
          <c:h val="0.91574876057159504"/>
        </c:manualLayout>
      </c:layout>
      <c:barChart>
        <c:barDir val="bar"/>
        <c:grouping val="clustered"/>
        <c:varyColors val="0"/>
        <c:ser>
          <c:idx val="0"/>
          <c:order val="0"/>
          <c:tx>
            <c:strRef>
              <c:f>RSE!$C$36</c:f>
              <c:strCache>
                <c:ptCount val="1"/>
                <c:pt idx="0">
                  <c:v>%</c:v>
                </c:pt>
              </c:strCache>
            </c:strRef>
          </c:tx>
          <c:spPr>
            <a:solidFill>
              <a:schemeClr val="accent1"/>
            </a:solidFill>
            <a:ln>
              <a:noFill/>
            </a:ln>
            <a:effectLst/>
          </c:spPr>
          <c:invertIfNegative val="0"/>
          <c:dLbls>
            <c:dLbl>
              <c:idx val="0"/>
              <c:tx>
                <c:rich>
                  <a:bodyPr/>
                  <a:lstStyle/>
                  <a:p>
                    <a:fld id="{E5182385-E50B-4779-8357-5F7D841D1F2E}" type="VALUE">
                      <a:rPr lang="en-US"/>
                      <a:pPr/>
                      <a:t>[VALEUR]</a:t>
                    </a:fld>
                    <a:endParaRPr lang="en-US"/>
                  </a:p>
                  <a:p>
                    <a:r>
                      <a:rPr lang="en-US"/>
                      <a:t>0,053</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1250-4E8D-B5B7-6B0F46A93A4B}"/>
                </c:ext>
              </c:extLst>
            </c:dLbl>
            <c:dLbl>
              <c:idx val="1"/>
              <c:tx>
                <c:rich>
                  <a:bodyPr/>
                  <a:lstStyle/>
                  <a:p>
                    <a:fld id="{4B310026-3475-4665-A08B-05131ACA355A}" type="VALUE">
                      <a:rPr lang="en-US"/>
                      <a:pPr/>
                      <a:t>[VALEUR]</a:t>
                    </a:fld>
                    <a:endParaRPr lang="en-US"/>
                  </a:p>
                  <a:p>
                    <a:r>
                      <a:rPr lang="en-US"/>
                      <a:t>0,15</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250-4E8D-B5B7-6B0F46A93A4B}"/>
                </c:ext>
              </c:extLst>
            </c:dLbl>
            <c:dLbl>
              <c:idx val="2"/>
              <c:tx>
                <c:rich>
                  <a:bodyPr/>
                  <a:lstStyle/>
                  <a:p>
                    <a:fld id="{628BEA5C-8871-4A3E-8316-F2B9A296A692}" type="VALUE">
                      <a:rPr lang="en-US"/>
                      <a:pPr/>
                      <a:t>[VALEUR]</a:t>
                    </a:fld>
                    <a:endParaRPr lang="en-US"/>
                  </a:p>
                  <a:p>
                    <a:r>
                      <a:rPr lang="en-US"/>
                      <a:t>0,24</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1250-4E8D-B5B7-6B0F46A93A4B}"/>
                </c:ext>
              </c:extLst>
            </c:dLbl>
            <c:dLbl>
              <c:idx val="3"/>
              <c:tx>
                <c:rich>
                  <a:bodyPr/>
                  <a:lstStyle/>
                  <a:p>
                    <a:fld id="{B5F3D5E0-41E9-48C6-8410-FBA771DD4D0F}" type="VALUE">
                      <a:rPr lang="en-US"/>
                      <a:pPr/>
                      <a:t>[VALEUR]</a:t>
                    </a:fld>
                    <a:endParaRPr lang="en-US"/>
                  </a:p>
                  <a:p>
                    <a:r>
                      <a:rPr lang="en-US"/>
                      <a:t>0,54</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250-4E8D-B5B7-6B0F46A93A4B}"/>
                </c:ext>
              </c:extLst>
            </c:dLbl>
            <c:dLbl>
              <c:idx val="4"/>
              <c:tx>
                <c:rich>
                  <a:bodyPr/>
                  <a:lstStyle/>
                  <a:p>
                    <a:fld id="{443FCD92-3728-4A2A-BC87-9FE70BF8D749}" type="VALUE">
                      <a:rPr lang="en-US"/>
                      <a:pPr/>
                      <a:t>[VALEUR]</a:t>
                    </a:fld>
                    <a:endParaRPr lang="en-US"/>
                  </a:p>
                  <a:p>
                    <a:r>
                      <a:rPr lang="en-US"/>
                      <a:t>1,08</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250-4E8D-B5B7-6B0F46A93A4B}"/>
                </c:ext>
              </c:extLst>
            </c:dLbl>
            <c:dLbl>
              <c:idx val="5"/>
              <c:tx>
                <c:rich>
                  <a:bodyPr/>
                  <a:lstStyle/>
                  <a:p>
                    <a:fld id="{F087B7FD-BA55-46A1-AF5C-F3FC8A2A5B3F}" type="VALUE">
                      <a:rPr lang="en-US"/>
                      <a:pPr/>
                      <a:t>[VALEUR]</a:t>
                    </a:fld>
                    <a:endParaRPr lang="en-US"/>
                  </a:p>
                  <a:p>
                    <a:r>
                      <a:rPr lang="en-US"/>
                      <a:t>5,20</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250-4E8D-B5B7-6B0F46A93A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RSE!$A$37:$A$42</c:f>
              <c:strCache>
                <c:ptCount val="6"/>
                <c:pt idx="0">
                  <c:v>Femmes</c:v>
                </c:pt>
                <c:pt idx="1">
                  <c:v>Jeunesse</c:v>
                </c:pt>
                <c:pt idx="2">
                  <c:v>Association</c:v>
                </c:pt>
                <c:pt idx="3">
                  <c:v>District sanitaire</c:v>
                </c:pt>
                <c:pt idx="4">
                  <c:v>Ecole</c:v>
                </c:pt>
                <c:pt idx="5">
                  <c:v>Population générale</c:v>
                </c:pt>
              </c:strCache>
            </c:strRef>
          </c:cat>
          <c:val>
            <c:numRef>
              <c:f>RSE!$C$37:$C$42</c:f>
              <c:numCache>
                <c:formatCode>0.0%</c:formatCode>
                <c:ptCount val="6"/>
                <c:pt idx="0">
                  <c:v>7.346848978980745E-3</c:v>
                </c:pt>
                <c:pt idx="1">
                  <c:v>2.1191490333311337E-2</c:v>
                </c:pt>
                <c:pt idx="2">
                  <c:v>3.2615735996352105E-2</c:v>
                </c:pt>
                <c:pt idx="3">
                  <c:v>7.4203697184076989E-2</c:v>
                </c:pt>
                <c:pt idx="4">
                  <c:v>0.14866617843349889</c:v>
                </c:pt>
                <c:pt idx="5">
                  <c:v>0.71597604907377987</c:v>
                </c:pt>
              </c:numCache>
            </c:numRef>
          </c:val>
          <c:extLst>
            <c:ext xmlns:c16="http://schemas.microsoft.com/office/drawing/2014/chart" uri="{C3380CC4-5D6E-409C-BE32-E72D297353CC}">
              <c16:uniqueId val="{00000000-1250-4E8D-B5B7-6B0F46A93A4B}"/>
            </c:ext>
          </c:extLst>
        </c:ser>
        <c:dLbls>
          <c:dLblPos val="outEnd"/>
          <c:showLegendKey val="0"/>
          <c:showVal val="1"/>
          <c:showCatName val="0"/>
          <c:showSerName val="0"/>
          <c:showPercent val="0"/>
          <c:showBubbleSize val="0"/>
        </c:dLbls>
        <c:gapWidth val="80"/>
        <c:axId val="293365120"/>
        <c:axId val="293365952"/>
      </c:barChart>
      <c:catAx>
        <c:axId val="293365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365952"/>
        <c:crosses val="autoZero"/>
        <c:auto val="1"/>
        <c:lblAlgn val="ctr"/>
        <c:lblOffset val="100"/>
        <c:noMultiLvlLbl val="0"/>
      </c:catAx>
      <c:valAx>
        <c:axId val="293365952"/>
        <c:scaling>
          <c:orientation val="minMax"/>
        </c:scaling>
        <c:delete val="1"/>
        <c:axPos val="b"/>
        <c:numFmt formatCode="0.0%" sourceLinked="1"/>
        <c:majorTickMark val="none"/>
        <c:minorTickMark val="none"/>
        <c:tickLblPos val="nextTo"/>
        <c:crossAx val="293365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7">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bg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dropLine>
  <cs:errorBar>
    <cs:lnRef idx="0"/>
    <cs:fillRef idx="0"/>
    <cs:effectRef idx="0"/>
    <cs:fontRef idx="minor">
      <a:schemeClr val="dk1"/>
    </cs:fontRef>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hiLoLine>
  <cs:leaderLine>
    <cs:lnRef idx="0"/>
    <cs:fillRef idx="0"/>
    <cs:effectRef idx="0"/>
    <cs:fontRef idx="minor">
      <a:schemeClr val="dk1"/>
    </cs:fontRef>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6</xdr:col>
      <xdr:colOff>229339</xdr:colOff>
      <xdr:row>29</xdr:row>
      <xdr:rowOff>110970</xdr:rowOff>
    </xdr:from>
    <xdr:to>
      <xdr:col>12</xdr:col>
      <xdr:colOff>577049</xdr:colOff>
      <xdr:row>48</xdr:row>
      <xdr:rowOff>118369</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1318260</xdr:colOff>
      <xdr:row>14</xdr:row>
      <xdr:rowOff>72390</xdr:rowOff>
    </xdr:from>
    <xdr:to>
      <xdr:col>13</xdr:col>
      <xdr:colOff>251460</xdr:colOff>
      <xdr:row>31</xdr:row>
      <xdr:rowOff>114300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411480</xdr:colOff>
      <xdr:row>94</xdr:row>
      <xdr:rowOff>113776</xdr:rowOff>
    </xdr:from>
    <xdr:to>
      <xdr:col>9</xdr:col>
      <xdr:colOff>1033349</xdr:colOff>
      <xdr:row>109</xdr:row>
      <xdr:rowOff>106680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1649506</xdr:colOff>
      <xdr:row>130</xdr:row>
      <xdr:rowOff>170330</xdr:rowOff>
    </xdr:from>
    <xdr:to>
      <xdr:col>9</xdr:col>
      <xdr:colOff>1570182</xdr:colOff>
      <xdr:row>145</xdr:row>
      <xdr:rowOff>0</xdr:rowOff>
    </xdr:to>
    <xdr:graphicFrame macro="">
      <xdr:nvGraphicFramePr>
        <xdr:cNvPr id="4" name="Graphique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1020554</xdr:colOff>
      <xdr:row>115</xdr:row>
      <xdr:rowOff>13024</xdr:rowOff>
    </xdr:from>
    <xdr:to>
      <xdr:col>12</xdr:col>
      <xdr:colOff>776138</xdr:colOff>
      <xdr:row>131</xdr:row>
      <xdr:rowOff>19764</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251460</xdr:colOff>
      <xdr:row>94</xdr:row>
      <xdr:rowOff>140970</xdr:rowOff>
    </xdr:from>
    <xdr:to>
      <xdr:col>12</xdr:col>
      <xdr:colOff>1295400</xdr:colOff>
      <xdr:row>109</xdr:row>
      <xdr:rowOff>83820</xdr:rowOff>
    </xdr:to>
    <xdr:graphicFrame macro="">
      <xdr:nvGraphicFramePr>
        <xdr:cNvPr id="6" name="Graphique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166644</xdr:colOff>
      <xdr:row>20</xdr:row>
      <xdr:rowOff>316401</xdr:rowOff>
    </xdr:from>
    <xdr:to>
      <xdr:col>12</xdr:col>
      <xdr:colOff>606962</xdr:colOff>
      <xdr:row>33</xdr:row>
      <xdr:rowOff>116669</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914399</xdr:colOff>
      <xdr:row>35</xdr:row>
      <xdr:rowOff>40851</xdr:rowOff>
    </xdr:from>
    <xdr:to>
      <xdr:col>11</xdr:col>
      <xdr:colOff>361102</xdr:colOff>
      <xdr:row>65</xdr:row>
      <xdr:rowOff>83820</xdr:rowOff>
    </xdr:to>
    <xdr:graphicFrame macro="">
      <xdr:nvGraphicFramePr>
        <xdr:cNvPr id="4" name="Graphique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148165</xdr:colOff>
      <xdr:row>54</xdr:row>
      <xdr:rowOff>157692</xdr:rowOff>
    </xdr:from>
    <xdr:to>
      <xdr:col>20</xdr:col>
      <xdr:colOff>486832</xdr:colOff>
      <xdr:row>75</xdr:row>
      <xdr:rowOff>31750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206189</xdr:colOff>
      <xdr:row>21</xdr:row>
      <xdr:rowOff>31375</xdr:rowOff>
    </xdr:from>
    <xdr:to>
      <xdr:col>22</xdr:col>
      <xdr:colOff>161366</xdr:colOff>
      <xdr:row>33</xdr:row>
      <xdr:rowOff>35858</xdr:rowOff>
    </xdr:to>
    <xdr:graphicFrame macro="">
      <xdr:nvGraphicFramePr>
        <xdr:cNvPr id="5" name="Graphique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512005</xdr:colOff>
      <xdr:row>5</xdr:row>
      <xdr:rowOff>36253</xdr:rowOff>
    </xdr:from>
    <xdr:to>
      <xdr:col>9</xdr:col>
      <xdr:colOff>2307396</xdr:colOff>
      <xdr:row>19</xdr:row>
      <xdr:rowOff>53340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1502602</xdr:colOff>
      <xdr:row>43</xdr:row>
      <xdr:rowOff>82993</xdr:rowOff>
    </xdr:from>
    <xdr:to>
      <xdr:col>11</xdr:col>
      <xdr:colOff>1657056</xdr:colOff>
      <xdr:row>56</xdr:row>
      <xdr:rowOff>137452</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1024621</xdr:colOff>
      <xdr:row>94</xdr:row>
      <xdr:rowOff>9122</xdr:rowOff>
    </xdr:from>
    <xdr:to>
      <xdr:col>13</xdr:col>
      <xdr:colOff>301687</xdr:colOff>
      <xdr:row>103</xdr:row>
      <xdr:rowOff>161523</xdr:rowOff>
    </xdr:to>
    <xdr:graphicFrame macro="">
      <xdr:nvGraphicFramePr>
        <xdr:cNvPr id="6" name="Graphique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1083972</xdr:colOff>
      <xdr:row>127</xdr:row>
      <xdr:rowOff>104104</xdr:rowOff>
    </xdr:from>
    <xdr:to>
      <xdr:col>10</xdr:col>
      <xdr:colOff>2028422</xdr:colOff>
      <xdr:row>138</xdr:row>
      <xdr:rowOff>150253</xdr:rowOff>
    </xdr:to>
    <mc:AlternateContent xmlns:mc="http://schemas.openxmlformats.org/markup-compatibility/2006">
      <mc:Choice xmlns:cx="http://schemas.microsoft.com/office/drawing/2014/chartex" Requires="cx">
        <xdr:graphicFrame macro="">
          <xdr:nvGraphicFramePr>
            <xdr:cNvPr id="8" name="Graphique 7"/>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4"/>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5</xdr:col>
      <xdr:colOff>274320</xdr:colOff>
      <xdr:row>23</xdr:row>
      <xdr:rowOff>114300</xdr:rowOff>
    </xdr:from>
    <xdr:to>
      <xdr:col>9</xdr:col>
      <xdr:colOff>2468880</xdr:colOff>
      <xdr:row>38</xdr:row>
      <xdr:rowOff>220980</xdr:rowOff>
    </xdr:to>
    <xdr:graphicFrame macro="">
      <xdr:nvGraphicFramePr>
        <xdr:cNvPr id="7" name="Graphique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236220</xdr:colOff>
      <xdr:row>43</xdr:row>
      <xdr:rowOff>72390</xdr:rowOff>
    </xdr:from>
    <xdr:to>
      <xdr:col>9</xdr:col>
      <xdr:colOff>167640</xdr:colOff>
      <xdr:row>54</xdr:row>
      <xdr:rowOff>121920</xdr:rowOff>
    </xdr:to>
    <xdr:graphicFrame macro="">
      <xdr:nvGraphicFramePr>
        <xdr:cNvPr id="9" name="Graphique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1516380</xdr:colOff>
      <xdr:row>76</xdr:row>
      <xdr:rowOff>41910</xdr:rowOff>
    </xdr:from>
    <xdr:to>
      <xdr:col>15</xdr:col>
      <xdr:colOff>815340</xdr:colOff>
      <xdr:row>86</xdr:row>
      <xdr:rowOff>0</xdr:rowOff>
    </xdr:to>
    <xdr:graphicFrame macro="">
      <xdr:nvGraphicFramePr>
        <xdr:cNvPr id="10" name="Graphique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944880</xdr:colOff>
      <xdr:row>97</xdr:row>
      <xdr:rowOff>224790</xdr:rowOff>
    </xdr:from>
    <xdr:to>
      <xdr:col>7</xdr:col>
      <xdr:colOff>1234440</xdr:colOff>
      <xdr:row>102</xdr:row>
      <xdr:rowOff>300990</xdr:rowOff>
    </xdr:to>
    <xdr:graphicFrame macro="">
      <xdr:nvGraphicFramePr>
        <xdr:cNvPr id="13" name="Graphique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741135</xdr:colOff>
      <xdr:row>3</xdr:row>
      <xdr:rowOff>23448</xdr:rowOff>
    </xdr:from>
    <xdr:to>
      <xdr:col>8</xdr:col>
      <xdr:colOff>1607514</xdr:colOff>
      <xdr:row>12</xdr:row>
      <xdr:rowOff>93255</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286390</xdr:colOff>
      <xdr:row>17</xdr:row>
      <xdr:rowOff>154467</xdr:rowOff>
    </xdr:from>
    <xdr:to>
      <xdr:col>9</xdr:col>
      <xdr:colOff>1079074</xdr:colOff>
      <xdr:row>28</xdr:row>
      <xdr:rowOff>97167</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803752</xdr:colOff>
      <xdr:row>31</xdr:row>
      <xdr:rowOff>147812</xdr:rowOff>
    </xdr:from>
    <xdr:to>
      <xdr:col>9</xdr:col>
      <xdr:colOff>803754</xdr:colOff>
      <xdr:row>46</xdr:row>
      <xdr:rowOff>31946</xdr:rowOff>
    </xdr:to>
    <xdr:graphicFrame macro="">
      <xdr:nvGraphicFramePr>
        <xdr:cNvPr id="4" name="Graphique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14253</xdr:colOff>
      <xdr:row>96</xdr:row>
      <xdr:rowOff>115137</xdr:rowOff>
    </xdr:from>
    <xdr:to>
      <xdr:col>19</xdr:col>
      <xdr:colOff>724062</xdr:colOff>
      <xdr:row>114</xdr:row>
      <xdr:rowOff>163870</xdr:rowOff>
    </xdr:to>
    <xdr:graphicFrame macro="">
      <xdr:nvGraphicFramePr>
        <xdr:cNvPr id="6" name="Graphique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481241</xdr:colOff>
      <xdr:row>92</xdr:row>
      <xdr:rowOff>94315</xdr:rowOff>
    </xdr:from>
    <xdr:to>
      <xdr:col>12</xdr:col>
      <xdr:colOff>664832</xdr:colOff>
      <xdr:row>105</xdr:row>
      <xdr:rowOff>143194</xdr:rowOff>
    </xdr:to>
    <xdr:graphicFrame macro="">
      <xdr:nvGraphicFramePr>
        <xdr:cNvPr id="8" name="Graphique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297902</xdr:colOff>
      <xdr:row>105</xdr:row>
      <xdr:rowOff>182250</xdr:rowOff>
    </xdr:from>
    <xdr:to>
      <xdr:col>12</xdr:col>
      <xdr:colOff>59377</xdr:colOff>
      <xdr:row>122</xdr:row>
      <xdr:rowOff>9897</xdr:rowOff>
    </xdr:to>
    <xdr:graphicFrame macro="">
      <xdr:nvGraphicFramePr>
        <xdr:cNvPr id="10" name="Graphique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563880</xdr:colOff>
      <xdr:row>6</xdr:row>
      <xdr:rowOff>57150</xdr:rowOff>
    </xdr:from>
    <xdr:to>
      <xdr:col>8</xdr:col>
      <xdr:colOff>1333500</xdr:colOff>
      <xdr:row>21</xdr:row>
      <xdr:rowOff>167640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594360</xdr:colOff>
      <xdr:row>30</xdr:row>
      <xdr:rowOff>140970</xdr:rowOff>
    </xdr:from>
    <xdr:to>
      <xdr:col>7</xdr:col>
      <xdr:colOff>2225040</xdr:colOff>
      <xdr:row>45</xdr:row>
      <xdr:rowOff>251460</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TATMINES/2021/WOUDDOU/DCSOM_DATABASE_14_07_20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TATMINES/2022/DCSOM_DATABASE_2022_2211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UEIL"/>
      <sheetName val="Requete_INFOTITREMINIER OK"/>
      <sheetName val="INFOTITRE"/>
      <sheetName val="Feuil6"/>
      <sheetName val="SONDAGE"/>
      <sheetName val="Requete_SONDAGE"/>
      <sheetName val="Feuil3"/>
      <sheetName val="Requete_PRODUCTION CIMICS OK"/>
      <sheetName val="PRO"/>
      <sheetName val="PRODUC CIMICS"/>
      <sheetName val="Feuil4"/>
      <sheetName val="PRODUCTION"/>
      <sheetName val="Production vendue OK"/>
      <sheetName val="Maindoeuvre_OK"/>
      <sheetName val="Requete_PRODUCTIONELECTRICI_OK"/>
      <sheetName val="Requete_EXPORTATION_OK"/>
      <sheetName val="EXPORTATION"/>
      <sheetName val="CHARGE"/>
      <sheetName val="Charges rectifiées T"/>
      <sheetName val="Charges rectifiées"/>
      <sheetName val="Feuil9"/>
      <sheetName val="DEPENSES TRAV MIN"/>
      <sheetName val="MAINDOEUVRE"/>
      <sheetName val="Feuil7"/>
      <sheetName val="Fournisseurs"/>
      <sheetName val="FOURNISR"/>
      <sheetName val="Fournisseurs_OK"/>
      <sheetName val="Feuil1"/>
      <sheetName val="Compar"/>
      <sheetName val="Charges_compar"/>
      <sheetName val="Feuil2"/>
      <sheetName val="Charges"/>
      <sheetName val="Requete_REALISATIONSOCIALE"/>
      <sheetName val="RSE"/>
      <sheetName val="Requete_REALISATIONSOCIALE (2)"/>
      <sheetName val="Feuil5"/>
    </sheetNames>
    <sheetDataSet>
      <sheetData sheetId="0"/>
      <sheetData sheetId="1">
        <row r="1">
          <cell r="A1" t="str">
            <v>entreprise_id</v>
          </cell>
          <cell r="B1" t="str">
            <v>num_titre_minier</v>
          </cell>
          <cell r="C1" t="str">
            <v>nom_perimetre</v>
          </cell>
          <cell r="D1" t="str">
            <v>nm_nature</v>
          </cell>
          <cell r="E1" t="str">
            <v>nm_region</v>
          </cell>
          <cell r="F1" t="str">
            <v>substance_desc</v>
          </cell>
          <cell r="G1" t="str">
            <v>nm_commune</v>
          </cell>
          <cell r="H1" t="str">
            <v>nm_departement</v>
          </cell>
          <cell r="I1" t="str">
            <v>date_signature</v>
          </cell>
          <cell r="J1" t="str">
            <v>date_octroi</v>
          </cell>
          <cell r="K1" t="str">
            <v>superficie_octroye</v>
          </cell>
          <cell r="L1" t="str">
            <v>superficie_exploite</v>
          </cell>
          <cell r="M1" t="str">
            <v>superficie_rendue</v>
          </cell>
        </row>
        <row r="2">
          <cell r="A2" t="str">
            <v>2SBCI</v>
          </cell>
          <cell r="B2" t="str">
            <v>09142/MIM/DMG</v>
          </cell>
          <cell r="C2" t="str">
            <v>BANDIA</v>
          </cell>
          <cell r="D2" t="str">
            <v>Carrière</v>
          </cell>
          <cell r="E2" t="str">
            <v>THIES</v>
          </cell>
          <cell r="F2" t="str">
            <v>Calcaire</v>
          </cell>
          <cell r="G2" t="str">
            <v>BANDIA</v>
          </cell>
          <cell r="H2" t="str">
            <v>MBOUR</v>
          </cell>
          <cell r="I2">
            <v>42886</v>
          </cell>
          <cell r="J2">
            <v>42886</v>
          </cell>
          <cell r="K2">
            <v>0.3</v>
          </cell>
          <cell r="L2"/>
          <cell r="M2"/>
        </row>
        <row r="3">
          <cell r="A3" t="str">
            <v>AFRICAN INVESTMENT GROUP SA</v>
          </cell>
          <cell r="B3" t="str">
            <v>000363/MMG/DMG</v>
          </cell>
          <cell r="C3" t="str">
            <v>SUD SAINT-LOUIS</v>
          </cell>
          <cell r="D3" t="str">
            <v>Petite mine</v>
          </cell>
          <cell r="E3" t="str">
            <v>SAINT-LOUIS</v>
          </cell>
          <cell r="F3" t="str">
            <v>Minéraux lourds</v>
          </cell>
          <cell r="G3" t="str">
            <v>NDIEBENE GANDIOLE</v>
          </cell>
          <cell r="H3" t="str">
            <v>SAINT-LOUIS</v>
          </cell>
          <cell r="I3">
            <v>40931</v>
          </cell>
          <cell r="J3">
            <v>43474</v>
          </cell>
          <cell r="K3">
            <v>4.5</v>
          </cell>
          <cell r="L3"/>
          <cell r="M3">
            <v>2.57</v>
          </cell>
        </row>
        <row r="4">
          <cell r="A4" t="str">
            <v>AFRICAN INVESTMENT GROUP SA</v>
          </cell>
          <cell r="B4" t="str">
            <v>001669</v>
          </cell>
          <cell r="C4" t="str">
            <v>KEBEMER</v>
          </cell>
          <cell r="D4" t="str">
            <v>Permis de recherche</v>
          </cell>
          <cell r="E4" t="str">
            <v>LOUGA</v>
          </cell>
          <cell r="F4" t="str">
            <v>Phosphates</v>
          </cell>
          <cell r="G4" t="str">
            <v>THIOLOME FALL</v>
          </cell>
          <cell r="H4" t="str">
            <v>LOUGA</v>
          </cell>
          <cell r="I4">
            <v>41327</v>
          </cell>
          <cell r="J4">
            <v>41465</v>
          </cell>
          <cell r="K4">
            <v>898.5</v>
          </cell>
          <cell r="L4">
            <v>0</v>
          </cell>
          <cell r="M4">
            <v>545.1</v>
          </cell>
        </row>
        <row r="5">
          <cell r="A5" t="str">
            <v>AFRIGEM SL</v>
          </cell>
          <cell r="B5" t="str">
            <v>A010333/MMIAPME/DMG</v>
          </cell>
          <cell r="C5" t="str">
            <v>LINGEKHOTO</v>
          </cell>
          <cell r="D5" t="str">
            <v>Permis de recherche</v>
          </cell>
          <cell r="E5" t="str">
            <v>KEDOUGOU</v>
          </cell>
          <cell r="F5" t="str">
            <v>Or</v>
          </cell>
          <cell r="G5" t="str">
            <v>KEDOUGOU</v>
          </cell>
          <cell r="H5" t="str">
            <v>KEDOUGOU</v>
          </cell>
          <cell r="I5">
            <v>40513</v>
          </cell>
          <cell r="J5">
            <v>40513</v>
          </cell>
          <cell r="K5">
            <v>157</v>
          </cell>
          <cell r="L5">
            <v>0</v>
          </cell>
          <cell r="M5">
            <v>120.5</v>
          </cell>
        </row>
        <row r="6">
          <cell r="A6" t="str">
            <v>AFRIGEM SL</v>
          </cell>
          <cell r="B6" t="str">
            <v>010978/MMG/DMG/25/06/2020</v>
          </cell>
          <cell r="C6" t="str">
            <v>BOUROUBOUROU</v>
          </cell>
          <cell r="D6" t="str">
            <v>Permis de recherche</v>
          </cell>
          <cell r="E6" t="str">
            <v>KEDOUGOU</v>
          </cell>
          <cell r="F6" t="str">
            <v>Or</v>
          </cell>
          <cell r="G6" t="str">
            <v>KEDOUGOU</v>
          </cell>
          <cell r="H6" t="str">
            <v>KEDOUGOU</v>
          </cell>
          <cell r="I6">
            <v>40513</v>
          </cell>
          <cell r="J6">
            <v>40513</v>
          </cell>
          <cell r="K6">
            <v>187</v>
          </cell>
          <cell r="L6">
            <v>0</v>
          </cell>
          <cell r="M6">
            <v>110</v>
          </cell>
        </row>
        <row r="7">
          <cell r="A7" t="str">
            <v>AFRIGOLD SARL</v>
          </cell>
          <cell r="B7" t="str">
            <v>UTMWGS 84 ZONE 28</v>
          </cell>
          <cell r="C7" t="str">
            <v>KARAKHAENA</v>
          </cell>
          <cell r="D7" t="str">
            <v>Permis d’exploitation</v>
          </cell>
          <cell r="E7" t="str">
            <v>KEDOUGOU</v>
          </cell>
          <cell r="F7" t="str">
            <v>Or</v>
          </cell>
          <cell r="G7" t="str">
            <v>SARAYA</v>
          </cell>
          <cell r="H7" t="str">
            <v>SARAYA</v>
          </cell>
          <cell r="I7">
            <v>42285</v>
          </cell>
          <cell r="J7">
            <v>42402</v>
          </cell>
          <cell r="K7">
            <v>39</v>
          </cell>
          <cell r="L7">
            <v>39</v>
          </cell>
          <cell r="M7">
            <v>0</v>
          </cell>
        </row>
        <row r="8">
          <cell r="A8" t="str">
            <v>AGEM SENEGAL EXPLORATION SUARL</v>
          </cell>
          <cell r="B8" t="str">
            <v>13984/MIM/DMG</v>
          </cell>
          <cell r="C8" t="str">
            <v>DAORALA</v>
          </cell>
          <cell r="D8" t="str">
            <v>Permis de recherche</v>
          </cell>
          <cell r="E8" t="str">
            <v>KEDOUGOU</v>
          </cell>
          <cell r="F8" t="str">
            <v>Or</v>
          </cell>
          <cell r="G8" t="str">
            <v>MEDINA BAFFE</v>
          </cell>
          <cell r="H8" t="str">
            <v>SARAYA</v>
          </cell>
          <cell r="I8">
            <v>38215</v>
          </cell>
          <cell r="J8">
            <v>38415</v>
          </cell>
          <cell r="K8">
            <v>420</v>
          </cell>
          <cell r="L8">
            <v>0</v>
          </cell>
          <cell r="M8">
            <v>184</v>
          </cell>
        </row>
        <row r="9">
          <cell r="A9" t="str">
            <v>AGEM SENEGAL EXPLORATION SUARL</v>
          </cell>
          <cell r="B9" t="str">
            <v>012395/MMG/DMG</v>
          </cell>
          <cell r="C9" t="str">
            <v>NOUMOUFOUKHA</v>
          </cell>
          <cell r="D9" t="str">
            <v>Permis de recherche</v>
          </cell>
          <cell r="E9" t="str">
            <v>KEDOUGOU</v>
          </cell>
          <cell r="F9" t="str">
            <v>Or</v>
          </cell>
          <cell r="G9" t="str">
            <v>MEDINA BAFFE</v>
          </cell>
          <cell r="H9" t="str">
            <v>SARAYA</v>
          </cell>
          <cell r="I9">
            <v>43231</v>
          </cell>
          <cell r="J9">
            <v>43256</v>
          </cell>
          <cell r="K9">
            <v>79</v>
          </cell>
          <cell r="L9">
            <v>0</v>
          </cell>
          <cell r="M9">
            <v>0</v>
          </cell>
        </row>
        <row r="10">
          <cell r="A10" t="str">
            <v>AGROMINE</v>
          </cell>
          <cell r="B10" t="str">
            <v>001928MMG</v>
          </cell>
          <cell r="C10" t="str">
            <v>LAMBAYE</v>
          </cell>
          <cell r="D10" t="str">
            <v>Permis de recherche</v>
          </cell>
          <cell r="E10" t="str">
            <v>DIOURBEL</v>
          </cell>
          <cell r="F10" t="str">
            <v>Phosphate de chaux</v>
          </cell>
          <cell r="G10" t="str">
            <v>DIOURBEL</v>
          </cell>
          <cell r="H10" t="str">
            <v>DIOURBEL</v>
          </cell>
          <cell r="I10">
            <v>43486</v>
          </cell>
          <cell r="J10">
            <v>43496</v>
          </cell>
          <cell r="K10">
            <v>567</v>
          </cell>
          <cell r="L10">
            <v>0</v>
          </cell>
          <cell r="M10">
            <v>0</v>
          </cell>
        </row>
        <row r="11">
          <cell r="A11" t="str">
            <v>AGROMINE</v>
          </cell>
          <cell r="B11" t="str">
            <v>025823</v>
          </cell>
          <cell r="C11" t="str">
            <v>Seune Sèrère</v>
          </cell>
          <cell r="D11" t="str">
            <v>Carrière</v>
          </cell>
          <cell r="E11" t="str">
            <v>THIES</v>
          </cell>
          <cell r="F11" t="str">
            <v>Basalte</v>
          </cell>
          <cell r="G11" t="str">
            <v>KEUR MOUSSA</v>
          </cell>
          <cell r="H11" t="str">
            <v>THIES</v>
          </cell>
          <cell r="I11"/>
          <cell r="J11">
            <v>43361</v>
          </cell>
          <cell r="K11">
            <v>0.38</v>
          </cell>
          <cell r="L11">
            <v>0</v>
          </cell>
          <cell r="M11">
            <v>0</v>
          </cell>
        </row>
        <row r="12">
          <cell r="A12" t="str">
            <v>ALBINA SENEGAL SARL</v>
          </cell>
          <cell r="B12" t="str">
            <v>017130/MMG/DMG</v>
          </cell>
          <cell r="C12" t="str">
            <v>BANDIA</v>
          </cell>
          <cell r="D12" t="str">
            <v>Carrière</v>
          </cell>
          <cell r="E12" t="str">
            <v>THIES</v>
          </cell>
          <cell r="F12" t="str">
            <v>Calcaire</v>
          </cell>
          <cell r="G12" t="str">
            <v>BANDIA</v>
          </cell>
          <cell r="H12" t="str">
            <v>THIES</v>
          </cell>
          <cell r="I12"/>
          <cell r="J12">
            <v>43304</v>
          </cell>
          <cell r="K12">
            <v>0.15</v>
          </cell>
          <cell r="L12">
            <v>0.15</v>
          </cell>
          <cell r="M12"/>
        </row>
        <row r="13">
          <cell r="A13" t="str">
            <v>AMAFRIQUE SENEGAL</v>
          </cell>
          <cell r="B13" t="str">
            <v>A018603/MMG/DMG</v>
          </cell>
          <cell r="C13" t="str">
            <v>Thilogne</v>
          </cell>
          <cell r="D13" t="str">
            <v>Permis de recherche</v>
          </cell>
          <cell r="E13" t="str">
            <v>MATAM</v>
          </cell>
          <cell r="F13" t="str">
            <v>Phosphate de chaux</v>
          </cell>
          <cell r="G13" t="str">
            <v>AGNAM-CIVOL</v>
          </cell>
          <cell r="H13" t="str">
            <v>MATAM</v>
          </cell>
          <cell r="I13">
            <v>42157</v>
          </cell>
          <cell r="J13">
            <v>42200</v>
          </cell>
          <cell r="K13">
            <v>1590</v>
          </cell>
          <cell r="L13">
            <v>0</v>
          </cell>
          <cell r="M13">
            <v>401</v>
          </cell>
        </row>
        <row r="14">
          <cell r="A14" t="str">
            <v>ARDIMINES SARL</v>
          </cell>
          <cell r="B14" t="str">
            <v>002734</v>
          </cell>
          <cell r="C14" t="str">
            <v>Tombo</v>
          </cell>
          <cell r="D14" t="str">
            <v>Permis de recherche</v>
          </cell>
          <cell r="E14" t="str">
            <v>KEDOUGOU</v>
          </cell>
          <cell r="F14" t="str">
            <v>Or</v>
          </cell>
          <cell r="G14" t="str">
            <v>TOMBORONKOTO</v>
          </cell>
          <cell r="H14" t="str">
            <v>KEDOUGOU</v>
          </cell>
          <cell r="I14">
            <v>42682</v>
          </cell>
          <cell r="J14">
            <v>43510</v>
          </cell>
          <cell r="K14">
            <v>22</v>
          </cell>
          <cell r="L14">
            <v>0</v>
          </cell>
          <cell r="M14">
            <v>0</v>
          </cell>
        </row>
        <row r="15">
          <cell r="A15" t="str">
            <v>ATIC SARL</v>
          </cell>
          <cell r="B15" t="str">
            <v>09MAI2018009738</v>
          </cell>
          <cell r="C15" t="str">
            <v>ATIC SILEX</v>
          </cell>
          <cell r="D15" t="str">
            <v>Carrière</v>
          </cell>
          <cell r="E15" t="str">
            <v>THIES</v>
          </cell>
          <cell r="F15" t="str">
            <v>Silex</v>
          </cell>
          <cell r="G15" t="str">
            <v>M’BORO</v>
          </cell>
          <cell r="H15" t="str">
            <v>TIVAOUANE</v>
          </cell>
          <cell r="I15">
            <v>43186</v>
          </cell>
          <cell r="J15">
            <v>43229</v>
          </cell>
          <cell r="K15">
            <v>1.2</v>
          </cell>
          <cell r="L15">
            <v>1.2</v>
          </cell>
          <cell r="M15">
            <v>0</v>
          </cell>
        </row>
        <row r="16">
          <cell r="A16" t="str">
            <v>BAMBADJI SA</v>
          </cell>
          <cell r="B16" t="str">
            <v>012394/ MMG/DMG</v>
          </cell>
          <cell r="C16" t="str">
            <v>BAMBADJI</v>
          </cell>
          <cell r="D16" t="str">
            <v>Permis de recherche</v>
          </cell>
          <cell r="E16" t="str">
            <v>KEDOUGOU</v>
          </cell>
          <cell r="F16" t="str">
            <v>Or</v>
          </cell>
          <cell r="G16" t="str">
            <v>MADINA BAFFE</v>
          </cell>
          <cell r="H16" t="str">
            <v>SARAYA</v>
          </cell>
          <cell r="I16">
            <v>43231</v>
          </cell>
          <cell r="J16">
            <v>43256</v>
          </cell>
          <cell r="K16">
            <v>314.5</v>
          </cell>
          <cell r="L16">
            <v>0</v>
          </cell>
          <cell r="M16">
            <v>0</v>
          </cell>
        </row>
        <row r="17">
          <cell r="A17" t="str">
            <v>BAMBUK MINERALS SARL</v>
          </cell>
          <cell r="B17" t="str">
            <v>014934</v>
          </cell>
          <cell r="C17" t="str">
            <v>SANGOLA</v>
          </cell>
          <cell r="D17" t="str">
            <v>Permis de recherche</v>
          </cell>
          <cell r="E17" t="str">
            <v>KEDOUGOU</v>
          </cell>
          <cell r="F17" t="str">
            <v>Or</v>
          </cell>
          <cell r="G17" t="str">
            <v>BANDAFASSI</v>
          </cell>
          <cell r="H17" t="str">
            <v>KEDOUGOU</v>
          </cell>
          <cell r="I17">
            <v>42529</v>
          </cell>
          <cell r="J17">
            <v>43623</v>
          </cell>
          <cell r="K17">
            <v>381</v>
          </cell>
          <cell r="L17">
            <v>0</v>
          </cell>
          <cell r="M17">
            <v>0</v>
          </cell>
        </row>
        <row r="18">
          <cell r="A18" t="str">
            <v>BAMBUK MINERALS SARL</v>
          </cell>
          <cell r="B18" t="str">
            <v>023735</v>
          </cell>
          <cell r="C18" t="str">
            <v>KOULOUNTOU EST</v>
          </cell>
          <cell r="D18" t="str">
            <v>Permis de recherche</v>
          </cell>
          <cell r="E18" t="str">
            <v>KEDOUGOU</v>
          </cell>
          <cell r="F18" t="str">
            <v>Or</v>
          </cell>
          <cell r="G18" t="str">
            <v>TOMBORONKOTO</v>
          </cell>
          <cell r="H18" t="str">
            <v>KEDOUGOU</v>
          </cell>
          <cell r="I18">
            <v>42682</v>
          </cell>
          <cell r="J18">
            <v>43410</v>
          </cell>
          <cell r="K18">
            <v>34.700000000000003</v>
          </cell>
          <cell r="L18">
            <v>0</v>
          </cell>
          <cell r="M18">
            <v>0</v>
          </cell>
        </row>
        <row r="19">
          <cell r="A19" t="str">
            <v>BB FIRST COMMODITY HOLDING LIMITED</v>
          </cell>
          <cell r="B19" t="str">
            <v>00487/MMG/DMG</v>
          </cell>
          <cell r="C19" t="str">
            <v>MADINA FOULBE</v>
          </cell>
          <cell r="D19" t="str">
            <v>Permis de recherche</v>
          </cell>
          <cell r="E19" t="str">
            <v>TAMBACOUNDA</v>
          </cell>
          <cell r="F19" t="str">
            <v>Or</v>
          </cell>
          <cell r="G19" t="str">
            <v>MADINA FOULBE</v>
          </cell>
          <cell r="H19" t="str">
            <v>BAKEL</v>
          </cell>
          <cell r="I19">
            <v>40305</v>
          </cell>
          <cell r="J19">
            <v>43115</v>
          </cell>
          <cell r="K19">
            <v>260</v>
          </cell>
          <cell r="L19">
            <v>0</v>
          </cell>
          <cell r="M19">
            <v>65</v>
          </cell>
        </row>
        <row r="20">
          <cell r="A20" t="str">
            <v>BMCC SA</v>
          </cell>
          <cell r="B20" t="str">
            <v>001840/MMG/DMG</v>
          </cell>
          <cell r="C20" t="str">
            <v>CHERIF LO NGAKHAM</v>
          </cell>
          <cell r="D20" t="str">
            <v>Permis d’exploitation</v>
          </cell>
          <cell r="E20" t="str">
            <v>DIOURBEL</v>
          </cell>
          <cell r="F20" t="str">
            <v>Phosphates</v>
          </cell>
          <cell r="G20"/>
          <cell r="H20"/>
          <cell r="I20"/>
          <cell r="J20"/>
          <cell r="K20">
            <v>75</v>
          </cell>
          <cell r="L20"/>
          <cell r="M20"/>
        </row>
        <row r="21">
          <cell r="A21" t="str">
            <v>BOSFOR SARL</v>
          </cell>
          <cell r="B21" t="str">
            <v>0062254 MEMDMGBD</v>
          </cell>
          <cell r="C21" t="str">
            <v>bandia/thiés</v>
          </cell>
          <cell r="D21" t="str">
            <v>Carrière</v>
          </cell>
          <cell r="E21" t="str">
            <v>THIES</v>
          </cell>
          <cell r="F21" t="str">
            <v>Calcaire</v>
          </cell>
          <cell r="G21" t="str">
            <v>DIASS</v>
          </cell>
          <cell r="H21" t="str">
            <v>MBOUR</v>
          </cell>
          <cell r="I21"/>
          <cell r="J21">
            <v>41143</v>
          </cell>
          <cell r="K21">
            <v>0.2</v>
          </cell>
          <cell r="L21">
            <v>0</v>
          </cell>
          <cell r="M21"/>
        </row>
        <row r="22">
          <cell r="A22" t="str">
            <v>BOYA SA</v>
          </cell>
          <cell r="B22" t="str">
            <v>011843 MIM/DMG</v>
          </cell>
          <cell r="C22" t="str">
            <v>DIAMBA SUD</v>
          </cell>
          <cell r="D22" t="str">
            <v>Permis de recherche</v>
          </cell>
          <cell r="E22" t="str">
            <v>KEDOUGOU</v>
          </cell>
          <cell r="F22" t="str">
            <v>Or</v>
          </cell>
          <cell r="G22" t="str">
            <v>SARAYA</v>
          </cell>
          <cell r="H22" t="str">
            <v>SARAYA</v>
          </cell>
          <cell r="I22">
            <v>42102</v>
          </cell>
          <cell r="J22">
            <v>42165</v>
          </cell>
          <cell r="K22">
            <v>71.319999999999993</v>
          </cell>
          <cell r="L22">
            <v>0</v>
          </cell>
          <cell r="M22">
            <v>18.02</v>
          </cell>
        </row>
        <row r="23">
          <cell r="A23" t="str">
            <v>BOYA SA</v>
          </cell>
          <cell r="B23" t="str">
            <v>011842/MIM/DMG</v>
          </cell>
          <cell r="C23" t="str">
            <v>DIAMBA NORD</v>
          </cell>
          <cell r="D23" t="str">
            <v>Permis de recherche</v>
          </cell>
          <cell r="E23" t="str">
            <v>KEDOUGOU</v>
          </cell>
          <cell r="F23" t="str">
            <v>Or</v>
          </cell>
          <cell r="G23" t="str">
            <v>SARAYA</v>
          </cell>
          <cell r="H23" t="str">
            <v>SARAYA</v>
          </cell>
          <cell r="I23">
            <v>42102</v>
          </cell>
          <cell r="J23">
            <v>42165</v>
          </cell>
          <cell r="K23">
            <v>241.8</v>
          </cell>
          <cell r="L23">
            <v>0</v>
          </cell>
          <cell r="M23">
            <v>80.7</v>
          </cell>
        </row>
        <row r="24">
          <cell r="A24" t="str">
            <v>CAYOR PHOSPHATE MINING</v>
          </cell>
          <cell r="B24" t="str">
            <v>036584</v>
          </cell>
          <cell r="C24" t="str">
            <v>UTM WGS 84 ZONE 28N</v>
          </cell>
          <cell r="D24" t="str">
            <v>Permis de recherche</v>
          </cell>
          <cell r="E24" t="str">
            <v>LOUGA</v>
          </cell>
          <cell r="F24" t="str">
            <v>Phosphate</v>
          </cell>
          <cell r="G24" t="str">
            <v>NDANDE/ THILOM FALL/ NGOURANE</v>
          </cell>
          <cell r="H24" t="str">
            <v>LOUGA</v>
          </cell>
          <cell r="I24">
            <v>41425</v>
          </cell>
          <cell r="J24">
            <v>44741</v>
          </cell>
          <cell r="K24">
            <v>637.48</v>
          </cell>
          <cell r="L24"/>
          <cell r="M24"/>
        </row>
        <row r="25">
          <cell r="A25" t="str">
            <v>CHALLENGER NORD-SUD INTERNATIONAL INC</v>
          </cell>
          <cell r="B25" t="str">
            <v>025475</v>
          </cell>
          <cell r="C25" t="str">
            <v>NIAKHENE</v>
          </cell>
          <cell r="D25" t="str">
            <v>Permis de recherche</v>
          </cell>
          <cell r="E25" t="str">
            <v>DIOURBEL</v>
          </cell>
          <cell r="F25" t="str">
            <v>Phosphate de chaux</v>
          </cell>
          <cell r="G25" t="str">
            <v>DIOURBEL</v>
          </cell>
          <cell r="H25" t="str">
            <v>DIOURBEL</v>
          </cell>
          <cell r="I25">
            <v>44099</v>
          </cell>
          <cell r="J25">
            <v>44132</v>
          </cell>
          <cell r="K25">
            <v>498</v>
          </cell>
          <cell r="L25">
            <v>0</v>
          </cell>
          <cell r="M25">
            <v>0</v>
          </cell>
        </row>
        <row r="26">
          <cell r="A26" t="str">
            <v>CHALLENGER NORD-SUD INTERNATIONAL INC</v>
          </cell>
          <cell r="B26" t="str">
            <v>A07102/MIM/DMG</v>
          </cell>
          <cell r="C26" t="str">
            <v>Coki</v>
          </cell>
          <cell r="D26" t="str">
            <v>Permis de recherche</v>
          </cell>
          <cell r="E26" t="str">
            <v>LOUGA</v>
          </cell>
          <cell r="F26" t="str">
            <v>Phosphate de chaux</v>
          </cell>
          <cell r="G26" t="str">
            <v>COKI</v>
          </cell>
          <cell r="H26" t="str">
            <v>LOUGA</v>
          </cell>
          <cell r="I26">
            <v>42474</v>
          </cell>
          <cell r="J26">
            <v>42506</v>
          </cell>
          <cell r="K26">
            <v>4396</v>
          </cell>
          <cell r="L26">
            <v>0</v>
          </cell>
          <cell r="M26">
            <v>1101</v>
          </cell>
        </row>
        <row r="27">
          <cell r="A27" t="str">
            <v>CIMENTS DE L' AFRIQUE SA</v>
          </cell>
          <cell r="B27" t="str">
            <v>005494</v>
          </cell>
          <cell r="C27" t="str">
            <v>POUT</v>
          </cell>
          <cell r="D27" t="str">
            <v>Permis d’exploitation</v>
          </cell>
          <cell r="E27" t="str">
            <v>THIES</v>
          </cell>
          <cell r="F27" t="str">
            <v>Calcaire</v>
          </cell>
          <cell r="G27" t="str">
            <v>KEUR MOUSSA</v>
          </cell>
          <cell r="H27" t="str">
            <v>THIES</v>
          </cell>
          <cell r="I27">
            <v>42479</v>
          </cell>
          <cell r="J27">
            <v>44279</v>
          </cell>
          <cell r="K27">
            <v>2.77</v>
          </cell>
          <cell r="L27">
            <v>2.77</v>
          </cell>
          <cell r="M27">
            <v>0</v>
          </cell>
        </row>
        <row r="28">
          <cell r="A28" t="str">
            <v>CIMENTS DU SAHEL</v>
          </cell>
          <cell r="B28" t="str">
            <v>2-N°2000-106 du 22 février 2000</v>
          </cell>
          <cell r="C28" t="str">
            <v>Argile et latérite Tchiky</v>
          </cell>
          <cell r="D28" t="str">
            <v>Concession minière</v>
          </cell>
          <cell r="E28" t="str">
            <v>THIES</v>
          </cell>
          <cell r="F28" t="str">
            <v>Argile</v>
          </cell>
          <cell r="G28" t="str">
            <v>DIASS</v>
          </cell>
          <cell r="H28" t="str">
            <v>MBOUR</v>
          </cell>
          <cell r="I28">
            <v>36574</v>
          </cell>
          <cell r="J28">
            <v>36578</v>
          </cell>
          <cell r="K28">
            <v>2</v>
          </cell>
          <cell r="L28">
            <v>0.3</v>
          </cell>
          <cell r="M28">
            <v>0</v>
          </cell>
        </row>
        <row r="29">
          <cell r="A29" t="str">
            <v>CIMENTS DU SAHEL</v>
          </cell>
          <cell r="B29" t="str">
            <v>3-2015-639 du 15 mai 2015</v>
          </cell>
          <cell r="C29" t="str">
            <v>Bandia-Kirène</v>
          </cell>
          <cell r="D29" t="str">
            <v>Concession minière</v>
          </cell>
          <cell r="E29" t="str">
            <v>THIES</v>
          </cell>
          <cell r="F29" t="str">
            <v>Calcaire</v>
          </cell>
          <cell r="G29" t="str">
            <v>BANDIA</v>
          </cell>
          <cell r="H29" t="str">
            <v>THIES</v>
          </cell>
          <cell r="I29">
            <v>36574</v>
          </cell>
          <cell r="J29">
            <v>42139</v>
          </cell>
          <cell r="K29">
            <v>5.86</v>
          </cell>
          <cell r="L29">
            <v>0</v>
          </cell>
          <cell r="M29">
            <v>0</v>
          </cell>
        </row>
        <row r="30">
          <cell r="A30" t="str">
            <v>COMPAGNIE GENERALE D'EXPLOITATION DE CARRIERE</v>
          </cell>
          <cell r="B30" t="str">
            <v>007541/MMITPME</v>
          </cell>
          <cell r="C30" t="str">
            <v>BANDIA</v>
          </cell>
          <cell r="D30" t="str">
            <v>Carrière</v>
          </cell>
          <cell r="E30" t="str">
            <v>THIES</v>
          </cell>
          <cell r="F30" t="str">
            <v>Calcaire</v>
          </cell>
          <cell r="G30" t="str">
            <v>BANDIA</v>
          </cell>
          <cell r="H30" t="str">
            <v>THIES</v>
          </cell>
          <cell r="I30"/>
          <cell r="J30">
            <v>40032</v>
          </cell>
          <cell r="K30">
            <v>0.05</v>
          </cell>
          <cell r="L30">
            <v>0.05</v>
          </cell>
          <cell r="M30"/>
        </row>
        <row r="31">
          <cell r="A31" t="str">
            <v>COMPAGNIE GENERALE D'EXPLOITATION DE CARRIERE</v>
          </cell>
          <cell r="B31" t="str">
            <v>008569/MEMIMEFP</v>
          </cell>
          <cell r="C31" t="str">
            <v>BANDIA</v>
          </cell>
          <cell r="D31" t="str">
            <v>Carrière</v>
          </cell>
          <cell r="E31" t="str">
            <v>THIES</v>
          </cell>
          <cell r="F31" t="str">
            <v>Calcaire</v>
          </cell>
          <cell r="G31" t="str">
            <v>BANDIA</v>
          </cell>
          <cell r="H31" t="str">
            <v>THIES</v>
          </cell>
          <cell r="I31"/>
          <cell r="J31">
            <v>35384</v>
          </cell>
          <cell r="K31">
            <v>7.4999999999999997E-2</v>
          </cell>
          <cell r="L31">
            <v>6.5000000000000002E-2</v>
          </cell>
          <cell r="M31">
            <v>0.01</v>
          </cell>
        </row>
        <row r="32">
          <cell r="A32" t="str">
            <v>COMPAGNIE GENERALE D'EXPLOITATION DE CARRIERE</v>
          </cell>
          <cell r="B32" t="str">
            <v>010284</v>
          </cell>
          <cell r="C32" t="str">
            <v>DIACK</v>
          </cell>
          <cell r="D32" t="str">
            <v>Carrière</v>
          </cell>
          <cell r="E32" t="str">
            <v>THIES</v>
          </cell>
          <cell r="F32" t="str">
            <v>Basalte</v>
          </cell>
          <cell r="G32" t="str">
            <v>N'GOUDIANE</v>
          </cell>
          <cell r="H32" t="str">
            <v>THIES</v>
          </cell>
          <cell r="I32"/>
          <cell r="J32">
            <v>43986</v>
          </cell>
          <cell r="K32">
            <v>2.75E-2</v>
          </cell>
          <cell r="L32"/>
          <cell r="M32"/>
        </row>
        <row r="33">
          <cell r="A33" t="str">
            <v>COMPAGNIE GENERALE D'EXPLOITATION DE CARRIERE</v>
          </cell>
          <cell r="B33" t="str">
            <v>6283/MIM/DMG</v>
          </cell>
          <cell r="C33" t="str">
            <v>DIACK</v>
          </cell>
          <cell r="D33" t="str">
            <v>Carrière</v>
          </cell>
          <cell r="E33" t="str">
            <v>THIES</v>
          </cell>
          <cell r="F33" t="str">
            <v>Basalte</v>
          </cell>
          <cell r="G33" t="str">
            <v>N'GOUDIANE</v>
          </cell>
          <cell r="H33" t="str">
            <v>THIES</v>
          </cell>
          <cell r="I33"/>
          <cell r="J33">
            <v>42478</v>
          </cell>
          <cell r="K33">
            <v>0.41</v>
          </cell>
          <cell r="L33"/>
          <cell r="M33"/>
        </row>
        <row r="34">
          <cell r="A34" t="str">
            <v>COMPAGNIE GENERALE D'EXPLOITATION DE CARRIERE</v>
          </cell>
          <cell r="B34" t="str">
            <v>07540/MIMTPME/DMG</v>
          </cell>
          <cell r="C34" t="str">
            <v>DIACK</v>
          </cell>
          <cell r="D34" t="str">
            <v>Carrière</v>
          </cell>
          <cell r="E34" t="str">
            <v>THIES</v>
          </cell>
          <cell r="F34" t="str">
            <v>Basalte</v>
          </cell>
          <cell r="G34" t="str">
            <v>N'GOUDIANE</v>
          </cell>
          <cell r="H34" t="str">
            <v>THIES</v>
          </cell>
          <cell r="I34"/>
          <cell r="J34">
            <v>40032</v>
          </cell>
          <cell r="K34">
            <v>0.15</v>
          </cell>
          <cell r="L34"/>
          <cell r="M34"/>
        </row>
        <row r="35">
          <cell r="A35" t="str">
            <v>COMPAGNIE GENERALE D'EXPLOITATION DE CARRIERE</v>
          </cell>
          <cell r="B35" t="str">
            <v>04252/MIMTPME/DMG</v>
          </cell>
          <cell r="C35" t="str">
            <v>DIACK</v>
          </cell>
          <cell r="D35" t="str">
            <v>Carrière</v>
          </cell>
          <cell r="E35" t="str">
            <v>THIES</v>
          </cell>
          <cell r="F35" t="str">
            <v>Basalte</v>
          </cell>
          <cell r="G35" t="str">
            <v>N'GOUDIANE</v>
          </cell>
          <cell r="H35" t="str">
            <v>THIES</v>
          </cell>
          <cell r="I35"/>
          <cell r="J35">
            <v>39902</v>
          </cell>
          <cell r="K35">
            <v>0.05</v>
          </cell>
          <cell r="L35"/>
          <cell r="M35"/>
        </row>
        <row r="36">
          <cell r="A36" t="str">
            <v>COMPAGNIE GENERALE D'EXPLOITATION DE CARRIERE</v>
          </cell>
          <cell r="B36" t="str">
            <v>001557/MMG/CAB/CT1</v>
          </cell>
          <cell r="C36" t="str">
            <v>DIACK</v>
          </cell>
          <cell r="D36" t="str">
            <v>Carrière</v>
          </cell>
          <cell r="E36" t="str">
            <v>THIES</v>
          </cell>
          <cell r="F36" t="str">
            <v>Basalte</v>
          </cell>
          <cell r="G36" t="str">
            <v>N'GOUDIANE</v>
          </cell>
          <cell r="H36" t="str">
            <v>THIES</v>
          </cell>
          <cell r="I36"/>
          <cell r="J36">
            <v>43493</v>
          </cell>
          <cell r="K36">
            <v>0.15</v>
          </cell>
          <cell r="L36"/>
          <cell r="M36"/>
        </row>
        <row r="37">
          <cell r="A37" t="str">
            <v>COMPAGNIE GENERALE D'EXPLOITATION DE CARRIERE</v>
          </cell>
          <cell r="B37" t="str">
            <v>0010283</v>
          </cell>
          <cell r="C37" t="str">
            <v>DIACK</v>
          </cell>
          <cell r="D37" t="str">
            <v>Carrière</v>
          </cell>
          <cell r="E37" t="str">
            <v>THIES</v>
          </cell>
          <cell r="F37" t="str">
            <v>Basalte</v>
          </cell>
          <cell r="G37" t="str">
            <v>N'GOUDIANE</v>
          </cell>
          <cell r="H37" t="str">
            <v>THIES</v>
          </cell>
          <cell r="I37"/>
          <cell r="J37">
            <v>43986</v>
          </cell>
          <cell r="K37">
            <v>1.4999999999999999E-2</v>
          </cell>
          <cell r="L37"/>
          <cell r="M37"/>
        </row>
        <row r="38">
          <cell r="A38" t="str">
            <v>CONSULTING BUSINESS AGENGY SARL</v>
          </cell>
          <cell r="B38" t="str">
            <v>A025607/MMG/DMG</v>
          </cell>
          <cell r="C38" t="str">
            <v>MADINA TOUBAKOTA</v>
          </cell>
          <cell r="D38" t="str">
            <v>Permis de recherche</v>
          </cell>
          <cell r="E38" t="str">
            <v>KEDOUGOU</v>
          </cell>
          <cell r="F38" t="str">
            <v>Or</v>
          </cell>
          <cell r="G38" t="str">
            <v>BEMBOU</v>
          </cell>
          <cell r="H38" t="str">
            <v>SARAYA</v>
          </cell>
          <cell r="I38">
            <v>43737</v>
          </cell>
          <cell r="J38">
            <v>43780</v>
          </cell>
          <cell r="K38">
            <v>252</v>
          </cell>
          <cell r="L38">
            <v>0</v>
          </cell>
          <cell r="M38">
            <v>0</v>
          </cell>
        </row>
        <row r="39">
          <cell r="A39" t="str">
            <v>CSE GRANULATS</v>
          </cell>
          <cell r="B39" t="str">
            <v>008633MMG/DMG</v>
          </cell>
          <cell r="C39" t="str">
            <v>DIACK</v>
          </cell>
          <cell r="D39" t="str">
            <v>Carrière</v>
          </cell>
          <cell r="E39" t="str">
            <v>THIES</v>
          </cell>
          <cell r="F39" t="str">
            <v>Basalte</v>
          </cell>
          <cell r="G39" t="str">
            <v>N’GOUNDIANE</v>
          </cell>
          <cell r="H39" t="str">
            <v>THIES</v>
          </cell>
          <cell r="I39"/>
          <cell r="J39">
            <v>43219</v>
          </cell>
          <cell r="K39">
            <v>9.1999999999999998E-2</v>
          </cell>
          <cell r="L39">
            <v>9.1999999999999998E-2</v>
          </cell>
          <cell r="M39">
            <v>0</v>
          </cell>
        </row>
        <row r="40">
          <cell r="A40" t="str">
            <v>CSE GRANULATS</v>
          </cell>
          <cell r="B40" t="str">
            <v>033738</v>
          </cell>
          <cell r="C40" t="str">
            <v>Mansadala</v>
          </cell>
          <cell r="D40" t="str">
            <v>Carrière</v>
          </cell>
          <cell r="E40" t="str">
            <v>TAMBACOUNDA</v>
          </cell>
          <cell r="F40" t="str">
            <v>Basalte</v>
          </cell>
          <cell r="G40" t="str">
            <v>DIALACOTO</v>
          </cell>
          <cell r="H40" t="str">
            <v>TAMBACOUNDA</v>
          </cell>
          <cell r="J40"/>
          <cell r="K40">
            <v>0.5</v>
          </cell>
          <cell r="L40">
            <v>0.5</v>
          </cell>
          <cell r="M40">
            <v>0</v>
          </cell>
        </row>
        <row r="41">
          <cell r="A41" t="str">
            <v>DAMASH MINERALS LTD</v>
          </cell>
          <cell r="B41" t="str">
            <v>19005</v>
          </cell>
          <cell r="C41" t="str">
            <v>KOLDA</v>
          </cell>
          <cell r="D41" t="str">
            <v>Permis de recherche</v>
          </cell>
          <cell r="E41" t="str">
            <v>KOLDA</v>
          </cell>
          <cell r="F41" t="str">
            <v>Phosphate de chaux</v>
          </cell>
          <cell r="G41" t="str">
            <v>MEDINA  EL HADJI</v>
          </cell>
          <cell r="H41" t="str">
            <v>KOLDA</v>
          </cell>
          <cell r="I41">
            <v>40737</v>
          </cell>
          <cell r="J41">
            <v>41613</v>
          </cell>
          <cell r="K41">
            <v>2645</v>
          </cell>
          <cell r="L41">
            <v>0</v>
          </cell>
          <cell r="M41">
            <v>2520</v>
          </cell>
        </row>
        <row r="42">
          <cell r="A42" t="str">
            <v>DANGOTE CEMENT SENEGAL</v>
          </cell>
          <cell r="B42" t="str">
            <v>2008-1431</v>
          </cell>
          <cell r="C42" t="str">
            <v>POUT</v>
          </cell>
          <cell r="D42" t="str">
            <v>Concession minière</v>
          </cell>
          <cell r="E42" t="str">
            <v>THIES</v>
          </cell>
          <cell r="F42" t="str">
            <v>Calcaire</v>
          </cell>
          <cell r="G42" t="str">
            <v>POUT</v>
          </cell>
          <cell r="H42" t="str">
            <v>THIES</v>
          </cell>
          <cell r="I42">
            <v>39794</v>
          </cell>
          <cell r="J42">
            <v>39794</v>
          </cell>
          <cell r="K42">
            <v>10.07</v>
          </cell>
          <cell r="L42"/>
          <cell r="M42">
            <v>0</v>
          </cell>
        </row>
        <row r="43">
          <cell r="A43" t="str">
            <v>DANGOTE CEMENT SENEGAL</v>
          </cell>
          <cell r="B43" t="str">
            <v>2015-368</v>
          </cell>
          <cell r="C43" t="str">
            <v>TCHIKY</v>
          </cell>
          <cell r="D43" t="str">
            <v>Concession minière</v>
          </cell>
          <cell r="E43" t="str">
            <v>THIES</v>
          </cell>
          <cell r="F43" t="str">
            <v>latérite, argile</v>
          </cell>
          <cell r="G43" t="str">
            <v>TCHIKY</v>
          </cell>
          <cell r="H43" t="str">
            <v>THIES</v>
          </cell>
          <cell r="I43"/>
          <cell r="J43"/>
          <cell r="K43">
            <v>3.59</v>
          </cell>
          <cell r="L43"/>
          <cell r="M43"/>
        </row>
        <row r="44">
          <cell r="A44" t="str">
            <v>DIYAN EXPLOITATION MINIERE SUARL</v>
          </cell>
          <cell r="B44" t="str">
            <v>026689/MMG/DMG</v>
          </cell>
          <cell r="C44" t="str">
            <v>ICS Darou Khoudoss Mboro</v>
          </cell>
          <cell r="D44" t="str">
            <v>Carrière</v>
          </cell>
          <cell r="E44" t="str">
            <v>THIES</v>
          </cell>
          <cell r="F44" t="str">
            <v>Silex</v>
          </cell>
          <cell r="G44" t="str">
            <v>DAROU KHOUDOSS</v>
          </cell>
          <cell r="H44" t="str">
            <v>TIVAOUANE</v>
          </cell>
          <cell r="I44"/>
          <cell r="J44">
            <v>43448</v>
          </cell>
          <cell r="K44">
            <v>0</v>
          </cell>
          <cell r="L44"/>
          <cell r="M44"/>
        </row>
        <row r="45">
          <cell r="A45" t="str">
            <v>ENTREPRISE MAPATHE NDIOUCK SA</v>
          </cell>
          <cell r="B45" t="str">
            <v>100MMITPME/DMG</v>
          </cell>
          <cell r="C45" t="str">
            <v>GABOU</v>
          </cell>
          <cell r="D45" t="str">
            <v>Petite Mine</v>
          </cell>
          <cell r="E45" t="str">
            <v>TAMBACOUNDA</v>
          </cell>
          <cell r="F45" t="str">
            <v>Grès</v>
          </cell>
          <cell r="G45" t="str">
            <v>GABOU</v>
          </cell>
          <cell r="H45" t="str">
            <v>BAKEL</v>
          </cell>
          <cell r="J45">
            <v>40112</v>
          </cell>
          <cell r="K45">
            <v>5.1100000000000003</v>
          </cell>
          <cell r="L45">
            <v>5.1100000000000003</v>
          </cell>
          <cell r="M45">
            <v>0</v>
          </cell>
        </row>
        <row r="46">
          <cell r="A46" t="str">
            <v>ENTREPRISE MAPATHE NDIOUCK SA</v>
          </cell>
          <cell r="B46" t="str">
            <v>20736</v>
          </cell>
          <cell r="C46" t="str">
            <v>ICS</v>
          </cell>
          <cell r="D46" t="str">
            <v>Petite Mine</v>
          </cell>
          <cell r="E46" t="str">
            <v>THIES</v>
          </cell>
          <cell r="F46" t="str">
            <v>Silex</v>
          </cell>
          <cell r="G46"/>
          <cell r="H46" t="str">
            <v>TAIBA</v>
          </cell>
          <cell r="J46">
            <v>43349</v>
          </cell>
          <cell r="K46">
            <v>0.73</v>
          </cell>
          <cell r="L46"/>
          <cell r="M46"/>
        </row>
        <row r="47">
          <cell r="A47" t="str">
            <v>ENTREPRISE OUSMANE SOW</v>
          </cell>
          <cell r="B47" t="str">
            <v>009208/MMG/CAR/CT1</v>
          </cell>
          <cell r="C47" t="str">
            <v>Carrière d'entreprise Ousmane SOW</v>
          </cell>
          <cell r="D47" t="str">
            <v>Carrière</v>
          </cell>
          <cell r="E47" t="str">
            <v>THIES</v>
          </cell>
          <cell r="F47" t="str">
            <v>Grès</v>
          </cell>
          <cell r="G47" t="str">
            <v>DIASS</v>
          </cell>
          <cell r="H47" t="str">
            <v>MBOUR</v>
          </cell>
          <cell r="J47"/>
          <cell r="K47">
            <v>0.04</v>
          </cell>
          <cell r="L47">
            <v>0</v>
          </cell>
          <cell r="M47">
            <v>0</v>
          </cell>
        </row>
        <row r="48">
          <cell r="A48" t="str">
            <v>G.H MINING</v>
          </cell>
          <cell r="B48" t="str">
            <v>006243/MMG/DMG</v>
          </cell>
          <cell r="C48" t="str">
            <v>Sud Kéniéba &amp; Madina Foulbé</v>
          </cell>
          <cell r="D48" t="str">
            <v>Petite mine</v>
          </cell>
          <cell r="E48" t="str">
            <v>TAMBACOUNDA</v>
          </cell>
          <cell r="F48" t="str">
            <v>Manganése</v>
          </cell>
          <cell r="G48" t="str">
            <v>MADINA FOULBE</v>
          </cell>
          <cell r="H48" t="str">
            <v>BAKEL</v>
          </cell>
          <cell r="I48">
            <v>40914</v>
          </cell>
          <cell r="J48">
            <v>40940</v>
          </cell>
          <cell r="K48">
            <v>5</v>
          </cell>
          <cell r="L48">
            <v>0.02</v>
          </cell>
          <cell r="M48">
            <v>0</v>
          </cell>
        </row>
        <row r="49">
          <cell r="A49" t="str">
            <v>GAZAL CARRIERES SUARL</v>
          </cell>
          <cell r="B49" t="str">
            <v>6101/MIMTPME/DMG</v>
          </cell>
          <cell r="C49" t="str">
            <v>BANDIA</v>
          </cell>
          <cell r="D49" t="str">
            <v>Carrière</v>
          </cell>
          <cell r="E49" t="str">
            <v>THIES</v>
          </cell>
          <cell r="F49" t="str">
            <v>Calcaire</v>
          </cell>
          <cell r="G49" t="str">
            <v>BANDIA</v>
          </cell>
          <cell r="H49" t="str">
            <v>THIES</v>
          </cell>
          <cell r="I49"/>
          <cell r="J49">
            <v>44882</v>
          </cell>
          <cell r="K49">
            <v>0.51</v>
          </cell>
          <cell r="L49">
            <v>0.34</v>
          </cell>
          <cell r="M49"/>
        </row>
        <row r="50">
          <cell r="A50" t="str">
            <v>GECAMINES</v>
          </cell>
          <cell r="B50" t="str">
            <v>001331/MMG/DMG</v>
          </cell>
          <cell r="C50" t="str">
            <v>DIACK</v>
          </cell>
          <cell r="D50" t="str">
            <v>Carrière</v>
          </cell>
          <cell r="E50" t="str">
            <v>THIES</v>
          </cell>
          <cell r="F50" t="str">
            <v>Basalte</v>
          </cell>
          <cell r="G50" t="str">
            <v>N'GOUDIANE</v>
          </cell>
          <cell r="H50" t="str">
            <v>THIES</v>
          </cell>
          <cell r="I50"/>
          <cell r="J50">
            <v>43573</v>
          </cell>
          <cell r="K50">
            <v>0.11</v>
          </cell>
          <cell r="L50"/>
          <cell r="M50"/>
        </row>
        <row r="51">
          <cell r="A51" t="str">
            <v>GECAMINES</v>
          </cell>
          <cell r="B51" t="str">
            <v>001332</v>
          </cell>
          <cell r="C51" t="str">
            <v>DIACK</v>
          </cell>
          <cell r="D51" t="str">
            <v>Carrière</v>
          </cell>
          <cell r="E51" t="str">
            <v>THIES</v>
          </cell>
          <cell r="F51" t="str">
            <v>Basalte</v>
          </cell>
          <cell r="G51" t="str">
            <v>N'GOUDIANE</v>
          </cell>
          <cell r="H51" t="str">
            <v>THIES</v>
          </cell>
          <cell r="I51"/>
          <cell r="J51">
            <v>44225</v>
          </cell>
          <cell r="K51">
            <v>0.105</v>
          </cell>
          <cell r="L51"/>
          <cell r="M51"/>
        </row>
        <row r="52">
          <cell r="A52" t="str">
            <v>GECAMINES</v>
          </cell>
          <cell r="B52" t="str">
            <v>08847/MIM/DMG</v>
          </cell>
          <cell r="C52" t="str">
            <v>DIACK</v>
          </cell>
          <cell r="D52" t="str">
            <v>Carrière</v>
          </cell>
          <cell r="E52" t="str">
            <v>THIES</v>
          </cell>
          <cell r="F52" t="str">
            <v>Basalte</v>
          </cell>
          <cell r="G52" t="str">
            <v>N'GOUDIANE</v>
          </cell>
          <cell r="H52" t="str">
            <v>THIES</v>
          </cell>
          <cell r="I52"/>
          <cell r="J52">
            <v>42881</v>
          </cell>
          <cell r="K52">
            <v>0.14000000000000001</v>
          </cell>
          <cell r="L52"/>
          <cell r="M52"/>
        </row>
        <row r="53">
          <cell r="A53" t="str">
            <v>GECAMINES</v>
          </cell>
          <cell r="B53" t="str">
            <v>026694/MMG/DMG</v>
          </cell>
          <cell r="C53" t="str">
            <v>BANDIA</v>
          </cell>
          <cell r="D53" t="str">
            <v>Carrière</v>
          </cell>
          <cell r="E53" t="str">
            <v>THIES</v>
          </cell>
          <cell r="F53" t="str">
            <v>Calcaire</v>
          </cell>
          <cell r="G53" t="str">
            <v>BANDIA</v>
          </cell>
          <cell r="H53" t="str">
            <v>THIES</v>
          </cell>
          <cell r="I53"/>
          <cell r="J53">
            <v>43448</v>
          </cell>
          <cell r="K53">
            <v>0.11</v>
          </cell>
          <cell r="L53"/>
          <cell r="M53"/>
        </row>
        <row r="54">
          <cell r="A54" t="str">
            <v>GECAMINES</v>
          </cell>
          <cell r="B54" t="str">
            <v>03044/MEM/DMG</v>
          </cell>
          <cell r="C54" t="str">
            <v>BANDIA</v>
          </cell>
          <cell r="D54" t="str">
            <v>Carrière</v>
          </cell>
          <cell r="E54" t="str">
            <v>THIES</v>
          </cell>
          <cell r="F54" t="str">
            <v>Calcaire</v>
          </cell>
          <cell r="G54" t="str">
            <v>BANDIA</v>
          </cell>
          <cell r="H54" t="str">
            <v>THIES</v>
          </cell>
          <cell r="I54"/>
          <cell r="J54">
            <v>38525</v>
          </cell>
          <cell r="K54">
            <v>1.29</v>
          </cell>
          <cell r="L54"/>
          <cell r="M54"/>
        </row>
        <row r="55">
          <cell r="A55" t="str">
            <v>GECAMINES</v>
          </cell>
          <cell r="B55" t="str">
            <v>0032820</v>
          </cell>
          <cell r="C55" t="str">
            <v>GECAMINES BANDIA</v>
          </cell>
          <cell r="D55" t="str">
            <v>Carrière</v>
          </cell>
          <cell r="E55" t="str">
            <v>THIES</v>
          </cell>
          <cell r="F55" t="str">
            <v>Calcaire</v>
          </cell>
          <cell r="G55" t="str">
            <v>BANDIA</v>
          </cell>
          <cell r="H55" t="str">
            <v>THIES</v>
          </cell>
          <cell r="I55"/>
          <cell r="J55">
            <v>44476</v>
          </cell>
          <cell r="K55">
            <v>1.722</v>
          </cell>
          <cell r="L55">
            <v>0.35</v>
          </cell>
          <cell r="M55">
            <v>0</v>
          </cell>
        </row>
        <row r="56">
          <cell r="A56" t="str">
            <v>GECAMINES</v>
          </cell>
          <cell r="B56" t="str">
            <v>A09098</v>
          </cell>
          <cell r="C56" t="str">
            <v>GECAMINE DIACK</v>
          </cell>
          <cell r="D56" t="str">
            <v>Carrière</v>
          </cell>
          <cell r="E56" t="str">
            <v>THIES</v>
          </cell>
          <cell r="F56" t="str">
            <v>Basalte</v>
          </cell>
          <cell r="G56" t="str">
            <v>N’GOUNDIANE</v>
          </cell>
          <cell r="H56" t="str">
            <v>THIES</v>
          </cell>
          <cell r="I56"/>
          <cell r="J56">
            <v>40057</v>
          </cell>
          <cell r="K56">
            <v>0.59</v>
          </cell>
          <cell r="L56">
            <v>1.29E-2</v>
          </cell>
          <cell r="M56">
            <v>0</v>
          </cell>
        </row>
        <row r="57">
          <cell r="A57" t="str">
            <v>GLOBAL IMMO SENEGAL SARL</v>
          </cell>
          <cell r="B57" t="str">
            <v>013588</v>
          </cell>
          <cell r="C57" t="str">
            <v>ICS</v>
          </cell>
          <cell r="D57" t="str">
            <v>Carrière</v>
          </cell>
          <cell r="E57" t="str">
            <v>THIES</v>
          </cell>
          <cell r="F57" t="str">
            <v>Silex</v>
          </cell>
          <cell r="G57" t="str">
            <v>DAROU KHOUDOSS</v>
          </cell>
          <cell r="H57" t="str">
            <v>TIVAOUANE</v>
          </cell>
          <cell r="I57">
            <v>43273</v>
          </cell>
          <cell r="J57">
            <v>43273</v>
          </cell>
          <cell r="K57">
            <v>0</v>
          </cell>
          <cell r="L57">
            <v>0</v>
          </cell>
          <cell r="M57">
            <v>0</v>
          </cell>
        </row>
        <row r="58">
          <cell r="A58" t="str">
            <v>G-PHOS S.A.U</v>
          </cell>
          <cell r="B58" t="str">
            <v>12950</v>
          </cell>
          <cell r="C58" t="str">
            <v>Niakhène</v>
          </cell>
          <cell r="D58" t="str">
            <v>Permis de recherche</v>
          </cell>
          <cell r="E58" t="str">
            <v>THIES</v>
          </cell>
          <cell r="F58" t="str">
            <v>Phosphate de chaux</v>
          </cell>
          <cell r="G58" t="str">
            <v>TIVAOUANE</v>
          </cell>
          <cell r="H58" t="str">
            <v>TIVAOUANE</v>
          </cell>
          <cell r="I58">
            <v>42145</v>
          </cell>
          <cell r="J58">
            <v>42179</v>
          </cell>
          <cell r="K58">
            <v>636</v>
          </cell>
          <cell r="L58">
            <v>0</v>
          </cell>
          <cell r="M58">
            <v>0</v>
          </cell>
        </row>
        <row r="59">
          <cell r="A59" t="str">
            <v>GRANDE COTE OPERATIONS</v>
          </cell>
          <cell r="B59" t="str">
            <v>1326</v>
          </cell>
          <cell r="C59" t="str">
            <v>Grande Côte</v>
          </cell>
          <cell r="D59" t="str">
            <v>Concession minière</v>
          </cell>
          <cell r="E59" t="str">
            <v>THIES</v>
          </cell>
          <cell r="F59" t="str">
            <v>Ilménite, zircon, rutile, leucoxène</v>
          </cell>
          <cell r="G59" t="str">
            <v>DAROU KHOUDOSS</v>
          </cell>
          <cell r="H59" t="str">
            <v>TIVAOUANE</v>
          </cell>
          <cell r="I59">
            <v>38239</v>
          </cell>
          <cell r="J59">
            <v>38249</v>
          </cell>
          <cell r="K59">
            <v>445</v>
          </cell>
          <cell r="L59">
            <v>2.2000000000000002</v>
          </cell>
          <cell r="M59">
            <v>0</v>
          </cell>
        </row>
        <row r="60">
          <cell r="A60" t="str">
            <v>GROUPEMENT D'ENTREPRISE SINTRAM HOUAR</v>
          </cell>
          <cell r="B60" t="str">
            <v>004068MMI/DMG</v>
          </cell>
          <cell r="C60" t="str">
            <v>Carrière de basalte de Diack</v>
          </cell>
          <cell r="D60" t="str">
            <v>Carrière</v>
          </cell>
          <cell r="E60" t="str">
            <v>THIES</v>
          </cell>
          <cell r="F60" t="str">
            <v>Basalte</v>
          </cell>
          <cell r="G60" t="str">
            <v>N’GOUNDIANE</v>
          </cell>
          <cell r="H60" t="str">
            <v>THIES</v>
          </cell>
          <cell r="I60">
            <v>39267</v>
          </cell>
          <cell r="J60">
            <v>39391</v>
          </cell>
          <cell r="K60">
            <v>0.04</v>
          </cell>
          <cell r="L60">
            <v>0</v>
          </cell>
          <cell r="M60">
            <v>5.0000000000000001E-3</v>
          </cell>
        </row>
        <row r="61">
          <cell r="A61" t="str">
            <v>HOLDING ATLANTQUE MINING PETROLUM-SA</v>
          </cell>
          <cell r="B61" t="str">
            <v>025476</v>
          </cell>
          <cell r="C61" t="str">
            <v>AINOUMANE</v>
          </cell>
          <cell r="D61" t="str">
            <v>Permis de recherche</v>
          </cell>
          <cell r="E61" t="str">
            <v>DIOURBEL</v>
          </cell>
          <cell r="F61" t="str">
            <v>Phosphate de chaux</v>
          </cell>
          <cell r="G61" t="str">
            <v>DINGUIRAYE</v>
          </cell>
          <cell r="H61" t="str">
            <v>BAMBEY</v>
          </cell>
          <cell r="I61">
            <v>44099</v>
          </cell>
          <cell r="J61">
            <v>44132</v>
          </cell>
          <cell r="K61">
            <v>588</v>
          </cell>
          <cell r="L61">
            <v>0</v>
          </cell>
          <cell r="M61">
            <v>0</v>
          </cell>
        </row>
        <row r="62">
          <cell r="A62" t="str">
            <v>IAMGOLD BOTO S.A</v>
          </cell>
          <cell r="B62" t="str">
            <v>2020-981</v>
          </cell>
          <cell r="C62" t="str">
            <v>Boto</v>
          </cell>
          <cell r="D62" t="str">
            <v>Permis d’exploitation</v>
          </cell>
          <cell r="E62" t="str">
            <v>KEDOUGOU</v>
          </cell>
          <cell r="F62" t="str">
            <v>Or</v>
          </cell>
          <cell r="G62" t="str">
            <v>MEDINA BAFFE</v>
          </cell>
          <cell r="H62" t="str">
            <v>SARAYA</v>
          </cell>
          <cell r="I62">
            <v>38215</v>
          </cell>
          <cell r="J62">
            <v>43815</v>
          </cell>
          <cell r="K62">
            <v>148</v>
          </cell>
          <cell r="L62">
            <v>0</v>
          </cell>
          <cell r="M62">
            <v>0</v>
          </cell>
        </row>
        <row r="63">
          <cell r="A63" t="str">
            <v>INCA SARL</v>
          </cell>
          <cell r="B63" t="str">
            <v>10660</v>
          </cell>
          <cell r="C63" t="str">
            <v>bandia</v>
          </cell>
          <cell r="D63" t="str">
            <v>Carrière</v>
          </cell>
          <cell r="E63" t="str">
            <v>THIES</v>
          </cell>
          <cell r="F63" t="str">
            <v>Calcaire</v>
          </cell>
          <cell r="G63" t="str">
            <v>BANDIA</v>
          </cell>
          <cell r="H63" t="str">
            <v>MBOUR</v>
          </cell>
          <cell r="I63">
            <v>43019</v>
          </cell>
          <cell r="J63">
            <v>42054</v>
          </cell>
          <cell r="K63">
            <v>0.2</v>
          </cell>
          <cell r="L63">
            <v>0</v>
          </cell>
          <cell r="M63">
            <v>0</v>
          </cell>
        </row>
        <row r="64">
          <cell r="A64" t="str">
            <v>INDUSTRIES CHIMIQUES DU SENEGAL</v>
          </cell>
          <cell r="B64" t="str">
            <v>D1999-1021</v>
          </cell>
          <cell r="C64" t="str">
            <v>TOBENE SUD</v>
          </cell>
          <cell r="D64" t="str">
            <v>Concession minière</v>
          </cell>
          <cell r="E64" t="str">
            <v>THIES</v>
          </cell>
          <cell r="F64" t="str">
            <v>Phosphate de chaux</v>
          </cell>
          <cell r="G64" t="str">
            <v>PIRE GOUREY</v>
          </cell>
          <cell r="H64" t="str">
            <v>TIVAOUANE</v>
          </cell>
          <cell r="I64">
            <v>39561</v>
          </cell>
          <cell r="J64">
            <v>36452</v>
          </cell>
          <cell r="K64">
            <v>18.440999999999999</v>
          </cell>
          <cell r="L64">
            <v>0</v>
          </cell>
          <cell r="M64">
            <v>0</v>
          </cell>
        </row>
        <row r="65">
          <cell r="A65" t="str">
            <v>INDUSTRIES CHIMIQUES DU SENEGAL</v>
          </cell>
          <cell r="B65" t="str">
            <v>D1999-1020</v>
          </cell>
          <cell r="C65" t="str">
            <v>TOBENE NORD</v>
          </cell>
          <cell r="D65" t="str">
            <v>Concession minière</v>
          </cell>
          <cell r="E65" t="str">
            <v>THIES</v>
          </cell>
          <cell r="F65" t="str">
            <v>Phosphate de chaux</v>
          </cell>
          <cell r="G65" t="str">
            <v>DAROU KHOUDOSS</v>
          </cell>
          <cell r="H65" t="str">
            <v>TIVAOUANE</v>
          </cell>
          <cell r="I65">
            <v>39561</v>
          </cell>
          <cell r="J65">
            <v>36452</v>
          </cell>
          <cell r="K65">
            <v>173</v>
          </cell>
          <cell r="L65">
            <v>7</v>
          </cell>
          <cell r="M65">
            <v>0</v>
          </cell>
        </row>
        <row r="66">
          <cell r="A66" t="str">
            <v>INTERNATIONAL MINING COMPANY (IMC)</v>
          </cell>
          <cell r="B66" t="str">
            <v>020031/MIM/DMG</v>
          </cell>
          <cell r="C66" t="str">
            <v>DOUTA</v>
          </cell>
          <cell r="D66" t="str">
            <v>Permis de recherche</v>
          </cell>
          <cell r="E66" t="str">
            <v>KEDOUGOU</v>
          </cell>
          <cell r="F66" t="str">
            <v>Or</v>
          </cell>
          <cell r="G66" t="str">
            <v>KHOSSANTO</v>
          </cell>
          <cell r="H66" t="str">
            <v>SARAYA</v>
          </cell>
          <cell r="I66">
            <v>40128</v>
          </cell>
          <cell r="J66">
            <v>40128</v>
          </cell>
          <cell r="K66">
            <v>103</v>
          </cell>
          <cell r="L66">
            <v>0</v>
          </cell>
          <cell r="M66">
            <v>45</v>
          </cell>
        </row>
        <row r="67">
          <cell r="A67" t="str">
            <v>KANEL RESOURCES</v>
          </cell>
          <cell r="B67" t="str">
            <v>015098</v>
          </cell>
          <cell r="C67" t="str">
            <v>Sud Kanel</v>
          </cell>
          <cell r="D67" t="str">
            <v>Permis de recherche</v>
          </cell>
          <cell r="E67" t="str">
            <v>MATAM</v>
          </cell>
          <cell r="F67" t="str">
            <v>Phosphate de chaux</v>
          </cell>
          <cell r="G67" t="str">
            <v>OGO</v>
          </cell>
          <cell r="H67" t="str">
            <v>MATAM</v>
          </cell>
          <cell r="I67">
            <v>42147</v>
          </cell>
          <cell r="J67">
            <v>42233</v>
          </cell>
          <cell r="K67">
            <v>3029.76</v>
          </cell>
          <cell r="L67">
            <v>0</v>
          </cell>
          <cell r="M67">
            <v>757</v>
          </cell>
        </row>
        <row r="68">
          <cell r="A68" t="str">
            <v>KUTLU GABANE HOLDING S.A</v>
          </cell>
          <cell r="B68" t="str">
            <v>024218</v>
          </cell>
          <cell r="C68" t="str">
            <v>Ngoudiane-EGCCBN</v>
          </cell>
          <cell r="D68" t="str">
            <v>Carrière</v>
          </cell>
          <cell r="E68" t="str">
            <v>THIES</v>
          </cell>
          <cell r="F68" t="str">
            <v>Basalte</v>
          </cell>
          <cell r="G68" t="str">
            <v>N’GOUNDIANE</v>
          </cell>
          <cell r="H68" t="str">
            <v>THIES</v>
          </cell>
          <cell r="I68">
            <v>43742</v>
          </cell>
          <cell r="J68">
            <v>43797</v>
          </cell>
          <cell r="K68">
            <v>0.06</v>
          </cell>
          <cell r="L68">
            <v>6.3399999999999998E-2</v>
          </cell>
          <cell r="M68">
            <v>0</v>
          </cell>
        </row>
        <row r="69">
          <cell r="A69" t="str">
            <v>LES CARRIERES CTG SARL</v>
          </cell>
          <cell r="B69" t="str">
            <v>019235</v>
          </cell>
          <cell r="C69" t="str">
            <v>CARRIERE DE CALCAIRE DE KEUR LAT DIOP FALL</v>
          </cell>
          <cell r="D69" t="str">
            <v>Carrière</v>
          </cell>
          <cell r="E69" t="str">
            <v>THIES</v>
          </cell>
          <cell r="F69" t="str">
            <v>Calcaire</v>
          </cell>
          <cell r="G69" t="str">
            <v>MONT- ROLLAND</v>
          </cell>
          <cell r="H69" t="str">
            <v>TIVAOUANE</v>
          </cell>
          <cell r="J69">
            <v>44348</v>
          </cell>
          <cell r="K69">
            <v>1.74</v>
          </cell>
          <cell r="L69">
            <v>0</v>
          </cell>
          <cell r="M69">
            <v>0</v>
          </cell>
        </row>
        <row r="70">
          <cell r="A70" t="str">
            <v>Makabingui Gold Operations S.A</v>
          </cell>
          <cell r="B70" t="str">
            <v>20181904</v>
          </cell>
          <cell r="C70" t="str">
            <v>Sambarabougou</v>
          </cell>
          <cell r="D70" t="str">
            <v>Permis d’exploitation</v>
          </cell>
          <cell r="E70" t="str">
            <v>KEDOUGOU</v>
          </cell>
          <cell r="F70" t="str">
            <v>Or</v>
          </cell>
          <cell r="G70" t="str">
            <v>MISSIRAH SIRIMANA</v>
          </cell>
          <cell r="H70" t="str">
            <v>SARAYA</v>
          </cell>
          <cell r="I70">
            <v>42702</v>
          </cell>
          <cell r="J70">
            <v>43382</v>
          </cell>
          <cell r="K70">
            <v>121.83</v>
          </cell>
          <cell r="L70">
            <v>0</v>
          </cell>
          <cell r="M70">
            <v>102</v>
          </cell>
        </row>
        <row r="71">
          <cell r="A71" t="str">
            <v>MASSAWA JERSEY LIMITED</v>
          </cell>
          <cell r="B71" t="str">
            <v>0070/MMG</v>
          </cell>
          <cell r="C71" t="str">
            <v>Kanoumba</v>
          </cell>
          <cell r="D71" t="str">
            <v>Permis de recherche</v>
          </cell>
          <cell r="E71" t="str">
            <v>KEDOUGOU</v>
          </cell>
          <cell r="F71" t="str">
            <v>Or</v>
          </cell>
          <cell r="G71" t="str">
            <v>SABODALA</v>
          </cell>
          <cell r="H71" t="str">
            <v>SARAYA</v>
          </cell>
          <cell r="I71"/>
          <cell r="J71">
            <v>43886</v>
          </cell>
          <cell r="K71">
            <v>286</v>
          </cell>
          <cell r="L71">
            <v>0</v>
          </cell>
          <cell r="M71">
            <v>0</v>
          </cell>
        </row>
        <row r="72">
          <cell r="A72" t="str">
            <v>NEW ENERGY INVESTMENT SARL</v>
          </cell>
          <cell r="B72" t="str">
            <v>05FEV2019002204</v>
          </cell>
          <cell r="C72" t="str">
            <v>Kéniékoto</v>
          </cell>
          <cell r="D72" t="str">
            <v>Permis de recherche</v>
          </cell>
          <cell r="E72" t="str">
            <v>KEDOUGOU</v>
          </cell>
          <cell r="F72" t="str">
            <v>Or</v>
          </cell>
          <cell r="G72" t="str">
            <v>SARAYA</v>
          </cell>
          <cell r="H72" t="str">
            <v>SARAYA</v>
          </cell>
          <cell r="I72">
            <v>43413</v>
          </cell>
          <cell r="J72">
            <v>43501</v>
          </cell>
          <cell r="K72">
            <v>110</v>
          </cell>
          <cell r="L72">
            <v>0</v>
          </cell>
          <cell r="M72">
            <v>0</v>
          </cell>
        </row>
        <row r="73">
          <cell r="A73" t="str">
            <v>NEW ENERGY INVESTMENT SARL</v>
          </cell>
          <cell r="B73" t="str">
            <v>09MAI2018009739</v>
          </cell>
          <cell r="C73" t="str">
            <v>Ylimalo</v>
          </cell>
          <cell r="D73" t="str">
            <v>Permis de recherche</v>
          </cell>
          <cell r="E73" t="str">
            <v>KEDOUGOU</v>
          </cell>
          <cell r="F73" t="str">
            <v>Lithium</v>
          </cell>
          <cell r="G73" t="str">
            <v>SARAYA</v>
          </cell>
          <cell r="H73" t="str">
            <v>SARAYA</v>
          </cell>
          <cell r="I73">
            <v>43196</v>
          </cell>
          <cell r="J73">
            <v>43229</v>
          </cell>
          <cell r="K73">
            <v>368</v>
          </cell>
          <cell r="L73">
            <v>0</v>
          </cell>
          <cell r="M73">
            <v>0</v>
          </cell>
        </row>
        <row r="74">
          <cell r="A74" t="str">
            <v>NIAMAYA GOLD SARL</v>
          </cell>
          <cell r="B74" t="str">
            <v>011650</v>
          </cell>
          <cell r="C74" t="str">
            <v>NIAMAYA</v>
          </cell>
          <cell r="D74" t="str">
            <v>Permis de recherche</v>
          </cell>
          <cell r="E74" t="str">
            <v>KEDOUGOU</v>
          </cell>
          <cell r="F74" t="str">
            <v>Or</v>
          </cell>
          <cell r="G74" t="str">
            <v>KHOSSANTO</v>
          </cell>
          <cell r="H74" t="str">
            <v>SARAYA</v>
          </cell>
          <cell r="I74">
            <v>41470</v>
          </cell>
          <cell r="J74">
            <v>44012</v>
          </cell>
          <cell r="K74">
            <v>57</v>
          </cell>
          <cell r="L74">
            <v>0</v>
          </cell>
          <cell r="M74">
            <v>14</v>
          </cell>
        </row>
        <row r="75">
          <cell r="A75" t="str">
            <v>PETOWAL MINING COMPANY (PMC) SA</v>
          </cell>
          <cell r="B75" t="str">
            <v>2016-995</v>
          </cell>
          <cell r="C75" t="str">
            <v>MAKO</v>
          </cell>
          <cell r="D75" t="str">
            <v>Concession minière</v>
          </cell>
          <cell r="E75" t="str">
            <v>KEDOUGOU</v>
          </cell>
          <cell r="F75" t="str">
            <v>Or</v>
          </cell>
          <cell r="G75" t="str">
            <v>TOMBORONKOTO</v>
          </cell>
          <cell r="H75" t="str">
            <v>KEDOUGOU</v>
          </cell>
          <cell r="I75">
            <v>38980</v>
          </cell>
          <cell r="J75">
            <v>42565</v>
          </cell>
          <cell r="K75">
            <v>87.5</v>
          </cell>
          <cell r="L75">
            <v>87.5</v>
          </cell>
          <cell r="M75"/>
        </row>
        <row r="76">
          <cell r="A76" t="str">
            <v>PROCHIMAT SA</v>
          </cell>
          <cell r="B76" t="str">
            <v>966720</v>
          </cell>
          <cell r="C76" t="str">
            <v>POUT</v>
          </cell>
          <cell r="D76" t="str">
            <v>Concession minière</v>
          </cell>
          <cell r="E76" t="str">
            <v>THIES</v>
          </cell>
          <cell r="F76" t="str">
            <v>Attapulgite</v>
          </cell>
          <cell r="G76" t="str">
            <v>POUT</v>
          </cell>
          <cell r="H76" t="str">
            <v>THIES</v>
          </cell>
          <cell r="I76"/>
          <cell r="J76">
            <v>35296</v>
          </cell>
          <cell r="K76">
            <v>0.36</v>
          </cell>
          <cell r="L76">
            <v>0</v>
          </cell>
          <cell r="M76">
            <v>0</v>
          </cell>
        </row>
        <row r="77">
          <cell r="A77" t="str">
            <v>PROCHIMAT SA</v>
          </cell>
          <cell r="B77" t="str">
            <v>96536</v>
          </cell>
          <cell r="C77" t="str">
            <v>MBODIENE</v>
          </cell>
          <cell r="D77" t="str">
            <v>Concession minière</v>
          </cell>
          <cell r="E77" t="str">
            <v>THIES</v>
          </cell>
          <cell r="F77" t="str">
            <v>Attapulgite</v>
          </cell>
          <cell r="G77" t="str">
            <v>MALICOUNDA</v>
          </cell>
          <cell r="H77" t="str">
            <v>MBOUR</v>
          </cell>
          <cell r="I77"/>
          <cell r="J77">
            <v>35242</v>
          </cell>
          <cell r="K77">
            <v>0.45</v>
          </cell>
          <cell r="L77">
            <v>0</v>
          </cell>
          <cell r="M77">
            <v>0</v>
          </cell>
        </row>
        <row r="78">
          <cell r="A78" t="str">
            <v>PROCHIMAT SA</v>
          </cell>
          <cell r="B78" t="str">
            <v>007930</v>
          </cell>
          <cell r="C78" t="str">
            <v>NIANING</v>
          </cell>
          <cell r="D78" t="str">
            <v>Concession minière</v>
          </cell>
          <cell r="E78" t="str">
            <v>THIES</v>
          </cell>
          <cell r="F78" t="str">
            <v>Attapulgite</v>
          </cell>
          <cell r="G78" t="str">
            <v>MALICOUNDA</v>
          </cell>
          <cell r="H78" t="str">
            <v>MBOUR</v>
          </cell>
          <cell r="I78"/>
          <cell r="J78">
            <v>28864</v>
          </cell>
          <cell r="K78">
            <v>1.45</v>
          </cell>
          <cell r="L78">
            <v>0.01</v>
          </cell>
          <cell r="M78">
            <v>0</v>
          </cell>
        </row>
        <row r="79">
          <cell r="A79" t="str">
            <v>ROYAL SENEGAL MINES ET EQUIPEMENT</v>
          </cell>
          <cell r="B79" t="str">
            <v>00365/MMG/DMG</v>
          </cell>
          <cell r="C79" t="str">
            <v>BANDIA</v>
          </cell>
          <cell r="D79" t="str">
            <v>Carrière</v>
          </cell>
          <cell r="E79" t="str">
            <v>THIES</v>
          </cell>
          <cell r="F79" t="str">
            <v>Calcaire</v>
          </cell>
          <cell r="G79" t="str">
            <v>BANDIA</v>
          </cell>
          <cell r="H79" t="str">
            <v>THIES</v>
          </cell>
          <cell r="I79"/>
          <cell r="J79">
            <v>43474</v>
          </cell>
          <cell r="K79">
            <v>0.42</v>
          </cell>
          <cell r="L79">
            <v>0.42</v>
          </cell>
          <cell r="M79"/>
        </row>
        <row r="80">
          <cell r="A80" t="str">
            <v>SABODALA GOLD OPERATIONS</v>
          </cell>
          <cell r="B80" t="str">
            <v>2015-1136</v>
          </cell>
          <cell r="C80" t="str">
            <v>SABODALA</v>
          </cell>
          <cell r="D80" t="str">
            <v>Concession minière</v>
          </cell>
          <cell r="E80" t="str">
            <v>KEDOUGOU</v>
          </cell>
          <cell r="F80" t="str">
            <v>Or</v>
          </cell>
          <cell r="G80" t="str">
            <v>SABODALA</v>
          </cell>
          <cell r="H80" t="str">
            <v>SARAYA</v>
          </cell>
          <cell r="I80">
            <v>42101</v>
          </cell>
          <cell r="J80">
            <v>42214</v>
          </cell>
          <cell r="K80">
            <v>291.8</v>
          </cell>
          <cell r="L80">
            <v>291.8</v>
          </cell>
          <cell r="M80"/>
        </row>
        <row r="81">
          <cell r="A81" t="str">
            <v>SABODALA MINING COMPANY</v>
          </cell>
          <cell r="B81" t="str">
            <v>008707/MMG/DMG</v>
          </cell>
          <cell r="C81" t="str">
            <v>BRANSAN</v>
          </cell>
          <cell r="D81" t="str">
            <v>Permis de recherche</v>
          </cell>
          <cell r="E81" t="str">
            <v>KEDOUGOU</v>
          </cell>
          <cell r="F81" t="str">
            <v>Or</v>
          </cell>
          <cell r="G81" t="str">
            <v>SABODALA</v>
          </cell>
          <cell r="H81" t="str">
            <v>SARAYA</v>
          </cell>
          <cell r="I81">
            <v>43161</v>
          </cell>
          <cell r="J81">
            <v>43210</v>
          </cell>
          <cell r="K81">
            <v>337.3</v>
          </cell>
          <cell r="L81">
            <v>0</v>
          </cell>
          <cell r="M81">
            <v>0</v>
          </cell>
        </row>
        <row r="82">
          <cell r="A82" t="str">
            <v>SENEGAL MINES</v>
          </cell>
          <cell r="B82" t="str">
            <v>15M</v>
          </cell>
          <cell r="C82" t="str">
            <v>MBODIENE</v>
          </cell>
          <cell r="D82" t="str">
            <v>Concession minière</v>
          </cell>
          <cell r="E82" t="str">
            <v>THIES</v>
          </cell>
          <cell r="F82" t="str">
            <v>Attapulgite</v>
          </cell>
          <cell r="G82" t="str">
            <v>N’GUENIENE</v>
          </cell>
          <cell r="H82" t="str">
            <v>MBOUR</v>
          </cell>
          <cell r="I82">
            <v>35941</v>
          </cell>
          <cell r="J82">
            <v>36574</v>
          </cell>
          <cell r="K82">
            <v>2.1800000000000002</v>
          </cell>
          <cell r="L82">
            <v>0.19800000000000001</v>
          </cell>
          <cell r="M82">
            <v>2.16</v>
          </cell>
        </row>
        <row r="83">
          <cell r="A83" t="str">
            <v>SENEGINDIA SA</v>
          </cell>
          <cell r="B83" t="str">
            <v>14179 DU 22/09/2016</v>
          </cell>
          <cell r="C83" t="str">
            <v>PERIMETRE DES INDUSTRIES CHIMIQUES DU SENEGAL DANS LA REGION DE THIES</v>
          </cell>
          <cell r="D83" t="str">
            <v>Carrière</v>
          </cell>
          <cell r="E83" t="str">
            <v>THIES</v>
          </cell>
          <cell r="F83" t="str">
            <v>Silex</v>
          </cell>
          <cell r="G83" t="str">
            <v>M’BORO</v>
          </cell>
          <cell r="H83" t="str">
            <v>TIVAOUANE</v>
          </cell>
          <cell r="I83"/>
          <cell r="J83">
            <v>42635</v>
          </cell>
          <cell r="K83">
            <v>0</v>
          </cell>
          <cell r="L83">
            <v>0</v>
          </cell>
          <cell r="M83">
            <v>0</v>
          </cell>
        </row>
        <row r="84">
          <cell r="A84" t="str">
            <v>SEPHOS SENEGAL SA</v>
          </cell>
          <cell r="B84" t="str">
            <v>10357MMITPME/DMG</v>
          </cell>
          <cell r="C84" t="str">
            <v>LAM LAM</v>
          </cell>
          <cell r="D84" t="str">
            <v>Petite mine</v>
          </cell>
          <cell r="E84" t="str">
            <v>THIES</v>
          </cell>
          <cell r="F84" t="str">
            <v>Phosphate de chaux</v>
          </cell>
          <cell r="G84" t="str">
            <v>PAMBAL</v>
          </cell>
          <cell r="H84" t="str">
            <v>TIVAOUANE</v>
          </cell>
          <cell r="I84">
            <v>40126</v>
          </cell>
          <cell r="J84">
            <v>40126</v>
          </cell>
          <cell r="K84">
            <v>5</v>
          </cell>
          <cell r="L84">
            <v>0</v>
          </cell>
          <cell r="M84">
            <v>0</v>
          </cell>
        </row>
        <row r="85">
          <cell r="A85" t="str">
            <v>SOCABEG MINING</v>
          </cell>
          <cell r="B85" t="str">
            <v>013957</v>
          </cell>
          <cell r="C85" t="str">
            <v>Ndindy</v>
          </cell>
          <cell r="D85" t="str">
            <v>Permis de recherche</v>
          </cell>
          <cell r="E85" t="str">
            <v>DIOURBEL</v>
          </cell>
          <cell r="F85" t="str">
            <v>Phosphate de chaux</v>
          </cell>
          <cell r="G85" t="str">
            <v>N’DINDY</v>
          </cell>
          <cell r="H85" t="str">
            <v>DIOURBEL</v>
          </cell>
          <cell r="I85">
            <v>42368</v>
          </cell>
          <cell r="J85">
            <v>42429</v>
          </cell>
          <cell r="K85">
            <v>872</v>
          </cell>
          <cell r="L85">
            <v>0</v>
          </cell>
          <cell r="M85">
            <v>381</v>
          </cell>
        </row>
        <row r="86">
          <cell r="A86" t="str">
            <v>SOCIETE DE CONCASSAGE ET DU BETON (SOCOBE)</v>
          </cell>
          <cell r="B86" t="str">
            <v>10862</v>
          </cell>
          <cell r="C86" t="str">
            <v>INDUSTRIES CHIMIQUES DU SENEGAL (ICS)</v>
          </cell>
          <cell r="D86" t="str">
            <v>Carrière</v>
          </cell>
          <cell r="E86" t="str">
            <v>THIES</v>
          </cell>
          <cell r="F86" t="str">
            <v>Silex</v>
          </cell>
          <cell r="G86" t="str">
            <v>M’BORO</v>
          </cell>
          <cell r="H86" t="str">
            <v>TIVAOUANE</v>
          </cell>
          <cell r="J86">
            <v>43196</v>
          </cell>
          <cell r="K86">
            <v>0</v>
          </cell>
          <cell r="L86">
            <v>0</v>
          </cell>
          <cell r="M86">
            <v>0</v>
          </cell>
        </row>
        <row r="87">
          <cell r="A87" t="str">
            <v>SOCIETE MINIERE DE LA VALLEE DU FLEUVE SENEGAL –SOMIVA</v>
          </cell>
          <cell r="B87" t="str">
            <v>2011770</v>
          </cell>
          <cell r="C87" t="str">
            <v>Ndendory</v>
          </cell>
          <cell r="D87" t="str">
            <v>Concession minière</v>
          </cell>
          <cell r="E87" t="str">
            <v>MATAM</v>
          </cell>
          <cell r="F87" t="str">
            <v>Phosphate de chaux</v>
          </cell>
          <cell r="G87" t="str">
            <v>NDENDORY</v>
          </cell>
          <cell r="H87" t="str">
            <v>KANEL</v>
          </cell>
          <cell r="I87">
            <v>39722</v>
          </cell>
          <cell r="J87">
            <v>40702</v>
          </cell>
          <cell r="K87">
            <v>661</v>
          </cell>
          <cell r="L87">
            <v>10</v>
          </cell>
          <cell r="M87">
            <v>0</v>
          </cell>
        </row>
        <row r="88">
          <cell r="A88" t="str">
            <v>SOCIETE SENEGALAISE DE NEGOCE INTERNATIONALE (SNEPAC) SARL</v>
          </cell>
          <cell r="B88" t="str">
            <v>15099MIM/DMG</v>
          </cell>
          <cell r="C88" t="str">
            <v>BANTACCO</v>
          </cell>
          <cell r="D88" t="str">
            <v>Permis de recherche</v>
          </cell>
          <cell r="E88" t="str">
            <v>KEDOUGOU</v>
          </cell>
          <cell r="F88" t="str">
            <v>Or</v>
          </cell>
          <cell r="G88" t="str">
            <v>BEMBOU</v>
          </cell>
          <cell r="H88" t="str">
            <v>SARAYA</v>
          </cell>
          <cell r="I88">
            <v>42955</v>
          </cell>
          <cell r="J88">
            <v>42969</v>
          </cell>
          <cell r="K88">
            <v>113.2</v>
          </cell>
          <cell r="L88">
            <v>0</v>
          </cell>
          <cell r="M88">
            <v>28.3</v>
          </cell>
        </row>
        <row r="89">
          <cell r="A89" t="str">
            <v>SOCIETE SENEGALAISE DES PHOSPHATES DE THIES (SSPT)</v>
          </cell>
          <cell r="B89" t="str">
            <v>D1985-411</v>
          </cell>
          <cell r="C89" t="str">
            <v>ALLOU KAGNE</v>
          </cell>
          <cell r="D89" t="str">
            <v>Concession minière</v>
          </cell>
          <cell r="E89" t="str">
            <v>THIES</v>
          </cell>
          <cell r="F89" t="str">
            <v>Attapulgite</v>
          </cell>
          <cell r="G89" t="str">
            <v>POUT</v>
          </cell>
          <cell r="H89" t="str">
            <v>THIES</v>
          </cell>
          <cell r="I89">
            <v>35943</v>
          </cell>
          <cell r="J89">
            <v>35807</v>
          </cell>
          <cell r="K89">
            <v>13.48</v>
          </cell>
          <cell r="L89">
            <v>0.4</v>
          </cell>
          <cell r="M89">
            <v>0</v>
          </cell>
        </row>
        <row r="90">
          <cell r="A90" t="str">
            <v>SOCIETE SENEGALAISE DES PHOSPHATES DE THIES (SSPT)</v>
          </cell>
          <cell r="B90" t="str">
            <v>D1985-409</v>
          </cell>
          <cell r="C90" t="str">
            <v>MBODIENE</v>
          </cell>
          <cell r="D90" t="str">
            <v>Concession minière</v>
          </cell>
          <cell r="E90" t="str">
            <v>THIES</v>
          </cell>
          <cell r="F90" t="str">
            <v>Attapulgite</v>
          </cell>
          <cell r="G90"/>
          <cell r="H90" t="str">
            <v>THIES</v>
          </cell>
          <cell r="I90"/>
          <cell r="J90">
            <v>31156</v>
          </cell>
          <cell r="K90">
            <v>1.18</v>
          </cell>
          <cell r="L90">
            <v>0.4</v>
          </cell>
          <cell r="M90">
            <v>0</v>
          </cell>
        </row>
        <row r="91">
          <cell r="A91" t="str">
            <v>SOCIETE SENEGALAISE DES PHOSPHATES DE THIES (SSPT)</v>
          </cell>
          <cell r="B91" t="str">
            <v>D1985-413</v>
          </cell>
          <cell r="C91" t="str">
            <v>SEBIKHOTANE</v>
          </cell>
          <cell r="D91" t="str">
            <v>Concession minière</v>
          </cell>
          <cell r="E91" t="str">
            <v>THIES</v>
          </cell>
          <cell r="F91" t="str">
            <v>Attapulgite</v>
          </cell>
          <cell r="G91"/>
          <cell r="H91" t="str">
            <v>THIES</v>
          </cell>
          <cell r="I91"/>
          <cell r="J91">
            <v>31156</v>
          </cell>
          <cell r="K91">
            <v>3.29</v>
          </cell>
          <cell r="L91">
            <v>0.4</v>
          </cell>
          <cell r="M91">
            <v>0</v>
          </cell>
        </row>
        <row r="92">
          <cell r="A92" t="str">
            <v>SOCIETE SENEGALAISE DES PHOSPHATES DE THIES (SSPT)</v>
          </cell>
          <cell r="B92" t="str">
            <v>D1985-399</v>
          </cell>
          <cell r="C92" t="str">
            <v>WARRANG</v>
          </cell>
          <cell r="D92" t="str">
            <v>Concession minière</v>
          </cell>
          <cell r="E92" t="str">
            <v>THIES</v>
          </cell>
          <cell r="F92" t="str">
            <v>Attapulgite</v>
          </cell>
          <cell r="G92"/>
          <cell r="H92" t="str">
            <v>THIES</v>
          </cell>
          <cell r="I92"/>
          <cell r="J92">
            <v>31156</v>
          </cell>
          <cell r="K92">
            <v>1.3</v>
          </cell>
          <cell r="L92">
            <v>0.4</v>
          </cell>
          <cell r="M92">
            <v>0</v>
          </cell>
        </row>
        <row r="93">
          <cell r="A93" t="str">
            <v>SOCOCIM INDUSTRIES</v>
          </cell>
          <cell r="B93" t="str">
            <v>D2006-359</v>
          </cell>
          <cell r="C93" t="str">
            <v>BARGNY</v>
          </cell>
          <cell r="D93" t="str">
            <v>Concession minière</v>
          </cell>
          <cell r="E93" t="str">
            <v>DAKAR</v>
          </cell>
          <cell r="F93" t="str">
            <v>Marno calcaires</v>
          </cell>
          <cell r="G93" t="str">
            <v>RUFISQUE</v>
          </cell>
          <cell r="H93" t="str">
            <v>RUFISQUE</v>
          </cell>
          <cell r="I93">
            <v>38751</v>
          </cell>
          <cell r="J93">
            <v>38826</v>
          </cell>
          <cell r="K93">
            <v>4.6100000000000003</v>
          </cell>
          <cell r="L93">
            <v>1.99</v>
          </cell>
          <cell r="M93"/>
        </row>
        <row r="94">
          <cell r="A94" t="str">
            <v>SOCOCIM INDUSTRIES</v>
          </cell>
          <cell r="B94" t="str">
            <v>D2006-361</v>
          </cell>
          <cell r="C94" t="str">
            <v>POUT</v>
          </cell>
          <cell r="D94" t="str">
            <v>Concession minière</v>
          </cell>
          <cell r="E94" t="str">
            <v>THIES</v>
          </cell>
          <cell r="F94" t="str">
            <v>Calcaire</v>
          </cell>
          <cell r="G94" t="str">
            <v>THIES</v>
          </cell>
          <cell r="H94" t="str">
            <v>THIES</v>
          </cell>
          <cell r="I94">
            <v>38751</v>
          </cell>
          <cell r="J94">
            <v>38826</v>
          </cell>
          <cell r="K94">
            <v>4.0999999999999996</v>
          </cell>
          <cell r="L94"/>
          <cell r="M94"/>
        </row>
        <row r="95">
          <cell r="A95" t="str">
            <v>SOCOCIM INDUSTRIES</v>
          </cell>
          <cell r="B95" t="str">
            <v>D2006-360</v>
          </cell>
          <cell r="C95" t="str">
            <v>BANDIA</v>
          </cell>
          <cell r="D95" t="str">
            <v>Concession minière</v>
          </cell>
          <cell r="E95" t="str">
            <v>THIES</v>
          </cell>
          <cell r="F95" t="str">
            <v>Calcaire</v>
          </cell>
          <cell r="G95" t="str">
            <v>THIES</v>
          </cell>
          <cell r="H95" t="str">
            <v>THIES</v>
          </cell>
          <cell r="I95">
            <v>38751</v>
          </cell>
          <cell r="J95">
            <v>38826</v>
          </cell>
          <cell r="K95">
            <v>1.21</v>
          </cell>
          <cell r="L95"/>
          <cell r="M95"/>
        </row>
        <row r="96">
          <cell r="A96" t="str">
            <v>SOCOCIM INDUSTRIES</v>
          </cell>
          <cell r="B96" t="str">
            <v>017372/MMG/CAB/CTI</v>
          </cell>
          <cell r="C96" t="str">
            <v>DIACK</v>
          </cell>
          <cell r="D96" t="str">
            <v>Carrière</v>
          </cell>
          <cell r="E96" t="str">
            <v>THIES</v>
          </cell>
          <cell r="F96" t="str">
            <v>latérite</v>
          </cell>
          <cell r="G96" t="str">
            <v>NGOUNDIANE</v>
          </cell>
          <cell r="H96" t="str">
            <v>THIES</v>
          </cell>
          <cell r="I96"/>
          <cell r="J96"/>
          <cell r="K96">
            <v>0.3</v>
          </cell>
          <cell r="L96"/>
          <cell r="M96"/>
        </row>
        <row r="97">
          <cell r="A97" t="str">
            <v>SOCOCIM INDUSTRIES</v>
          </cell>
          <cell r="B97" t="str">
            <v>2009-1470</v>
          </cell>
          <cell r="C97" t="str">
            <v>POUT</v>
          </cell>
          <cell r="D97" t="str">
            <v>Concession minière</v>
          </cell>
          <cell r="E97" t="str">
            <v>THIES</v>
          </cell>
          <cell r="F97" t="str">
            <v>Calcaire</v>
          </cell>
          <cell r="G97" t="str">
            <v>KEUR MOUSSA</v>
          </cell>
          <cell r="H97" t="str">
            <v>THIES</v>
          </cell>
          <cell r="I97">
            <v>40177</v>
          </cell>
          <cell r="J97">
            <v>40177</v>
          </cell>
          <cell r="K97">
            <v>4.0999999999999996</v>
          </cell>
          <cell r="L97">
            <v>0.32</v>
          </cell>
          <cell r="M97"/>
        </row>
        <row r="98">
          <cell r="A98" t="str">
            <v>SOCOCIM INDUSTRIES</v>
          </cell>
          <cell r="B98" t="str">
            <v>2019-1239</v>
          </cell>
          <cell r="C98" t="str">
            <v>BANDIA</v>
          </cell>
          <cell r="D98" t="str">
            <v>Concession minière</v>
          </cell>
          <cell r="E98" t="str">
            <v>THIES</v>
          </cell>
          <cell r="F98" t="str">
            <v>Calcaire</v>
          </cell>
          <cell r="G98" t="str">
            <v>NGUEKHOKH</v>
          </cell>
          <cell r="H98" t="str">
            <v>MBOUR</v>
          </cell>
          <cell r="I98">
            <v>43677</v>
          </cell>
          <cell r="J98">
            <v>43677</v>
          </cell>
          <cell r="K98">
            <v>3.7189999999999999</v>
          </cell>
          <cell r="L98">
            <v>0.27</v>
          </cell>
          <cell r="M98"/>
        </row>
        <row r="99">
          <cell r="A99" t="str">
            <v>SOCOCIM INDUSTRIES</v>
          </cell>
          <cell r="B99" t="str">
            <v>017372</v>
          </cell>
          <cell r="C99" t="str">
            <v>DIACK</v>
          </cell>
          <cell r="D99" t="str">
            <v>Carrière</v>
          </cell>
          <cell r="E99" t="str">
            <v>THIES</v>
          </cell>
          <cell r="F99" t="str">
            <v>Latérite</v>
          </cell>
          <cell r="G99" t="str">
            <v>NGOUNDIANE</v>
          </cell>
          <cell r="H99" t="str">
            <v>THIES</v>
          </cell>
          <cell r="I99">
            <v>43657</v>
          </cell>
          <cell r="J99">
            <v>43657</v>
          </cell>
          <cell r="K99">
            <v>0.3</v>
          </cell>
          <cell r="L99">
            <v>0.08</v>
          </cell>
          <cell r="M99"/>
        </row>
        <row r="100">
          <cell r="A100" t="str">
            <v>SOCOCIM INDUSTRIES</v>
          </cell>
          <cell r="B100" t="str">
            <v>030225</v>
          </cell>
          <cell r="C100" t="str">
            <v>BANDIA</v>
          </cell>
          <cell r="D100" t="str">
            <v>Carrière</v>
          </cell>
          <cell r="E100" t="str">
            <v>THIES</v>
          </cell>
          <cell r="F100" t="str">
            <v>Calcaire</v>
          </cell>
          <cell r="G100" t="str">
            <v>BANDIA</v>
          </cell>
          <cell r="H100" t="str">
            <v>MBOUR</v>
          </cell>
          <cell r="I100">
            <v>44452</v>
          </cell>
          <cell r="J100">
            <v>44452</v>
          </cell>
          <cell r="K100">
            <v>0.156</v>
          </cell>
          <cell r="L100">
            <v>0</v>
          </cell>
          <cell r="M100"/>
        </row>
        <row r="101">
          <cell r="A101" t="str">
            <v>SOCOCIM INDUSTRIES</v>
          </cell>
          <cell r="B101" t="str">
            <v>030226</v>
          </cell>
          <cell r="C101" t="str">
            <v>BANDIA</v>
          </cell>
          <cell r="D101" t="str">
            <v>Carrière</v>
          </cell>
          <cell r="E101" t="str">
            <v>THIES</v>
          </cell>
          <cell r="F101" t="str">
            <v>Calcaire</v>
          </cell>
          <cell r="G101" t="str">
            <v>BANDIA</v>
          </cell>
          <cell r="H101" t="str">
            <v>MBOUR</v>
          </cell>
          <cell r="I101">
            <v>44452</v>
          </cell>
          <cell r="J101">
            <v>44452</v>
          </cell>
          <cell r="K101">
            <v>0.14099999999999999</v>
          </cell>
          <cell r="L101">
            <v>0</v>
          </cell>
          <cell r="M101"/>
        </row>
        <row r="102">
          <cell r="A102" t="str">
            <v>SOCOCIM INDUSTRIES</v>
          </cell>
          <cell r="B102" t="str">
            <v>026843</v>
          </cell>
          <cell r="C102" t="str">
            <v>BANDIA</v>
          </cell>
          <cell r="D102" t="str">
            <v>Carrière</v>
          </cell>
          <cell r="E102" t="str">
            <v>THIES</v>
          </cell>
          <cell r="F102" t="str">
            <v>Calcaire</v>
          </cell>
          <cell r="G102" t="str">
            <v>BANDIA</v>
          </cell>
          <cell r="H102" t="str">
            <v>MBOUR</v>
          </cell>
          <cell r="I102">
            <v>44404</v>
          </cell>
          <cell r="J102">
            <v>44404</v>
          </cell>
          <cell r="K102">
            <v>0.108</v>
          </cell>
          <cell r="L102">
            <v>0</v>
          </cell>
          <cell r="M102"/>
        </row>
        <row r="103">
          <cell r="A103" t="str">
            <v>SOCOCIM INDUSTRIES</v>
          </cell>
          <cell r="B103" t="str">
            <v>031213</v>
          </cell>
          <cell r="C103" t="str">
            <v>DIOBASS</v>
          </cell>
          <cell r="D103" t="str">
            <v>Carrière</v>
          </cell>
          <cell r="E103" t="str">
            <v>THIES</v>
          </cell>
          <cell r="F103" t="str">
            <v>Calcaire</v>
          </cell>
          <cell r="G103" t="str">
            <v>POUT</v>
          </cell>
          <cell r="H103" t="str">
            <v>MBOUR</v>
          </cell>
          <cell r="I103">
            <v>44462</v>
          </cell>
          <cell r="J103">
            <v>44462</v>
          </cell>
          <cell r="K103">
            <v>0.95</v>
          </cell>
          <cell r="L103">
            <v>0</v>
          </cell>
          <cell r="M103"/>
        </row>
        <row r="104">
          <cell r="A104" t="str">
            <v>SOCOCIM INDUSTRIES</v>
          </cell>
          <cell r="B104" t="str">
            <v>013308</v>
          </cell>
          <cell r="C104" t="str">
            <v>DIALACOTO</v>
          </cell>
          <cell r="D104" t="str">
            <v>Carrière</v>
          </cell>
          <cell r="E104" t="str">
            <v>TAMBACOUNDA</v>
          </cell>
          <cell r="F104" t="str">
            <v>Argile</v>
          </cell>
          <cell r="G104" t="str">
            <v>DIALACOTO</v>
          </cell>
          <cell r="H104" t="str">
            <v>TAMBACOUNDA</v>
          </cell>
          <cell r="I104">
            <v>44708</v>
          </cell>
          <cell r="J104">
            <v>44708</v>
          </cell>
          <cell r="K104">
            <v>0.75</v>
          </cell>
          <cell r="L104">
            <v>0</v>
          </cell>
          <cell r="M104"/>
        </row>
        <row r="105">
          <cell r="A105" t="str">
            <v>SOCOCIM INDUSTRIES</v>
          </cell>
          <cell r="B105" t="str">
            <v>013309</v>
          </cell>
          <cell r="C105" t="str">
            <v>DIALACOTO</v>
          </cell>
          <cell r="D105" t="str">
            <v>Carrière</v>
          </cell>
          <cell r="E105" t="str">
            <v>TAMBACOUNDA</v>
          </cell>
          <cell r="F105" t="str">
            <v>Argile</v>
          </cell>
          <cell r="G105" t="str">
            <v>DIALACOTO</v>
          </cell>
          <cell r="H105" t="str">
            <v>TAMBACOUNDA</v>
          </cell>
          <cell r="I105">
            <v>44708</v>
          </cell>
          <cell r="J105">
            <v>44708</v>
          </cell>
          <cell r="K105">
            <v>1.5</v>
          </cell>
          <cell r="L105">
            <v>0</v>
          </cell>
          <cell r="M105"/>
        </row>
        <row r="106">
          <cell r="A106" t="str">
            <v>SODEMINES</v>
          </cell>
          <cell r="B106" t="str">
            <v>023589/DMG/MMG</v>
          </cell>
          <cell r="C106" t="str">
            <v>Wassadou Nord</v>
          </cell>
          <cell r="D106" t="str">
            <v>Permis de recherche</v>
          </cell>
          <cell r="E106" t="str">
            <v>KEDOUGOU</v>
          </cell>
          <cell r="F106" t="str">
            <v>Or</v>
          </cell>
          <cell r="G106" t="str">
            <v>TOMBORONKOTO</v>
          </cell>
          <cell r="H106" t="str">
            <v>KEDOUGOU</v>
          </cell>
          <cell r="I106">
            <v>40818</v>
          </cell>
          <cell r="J106">
            <v>40940</v>
          </cell>
          <cell r="K106">
            <v>40</v>
          </cell>
          <cell r="L106">
            <v>0</v>
          </cell>
          <cell r="M106">
            <v>30</v>
          </cell>
        </row>
        <row r="107">
          <cell r="A107" t="str">
            <v>SODEMINES</v>
          </cell>
          <cell r="B107" t="str">
            <v>23599/DMG/MMG</v>
          </cell>
          <cell r="C107" t="str">
            <v>Wassadou Sud</v>
          </cell>
          <cell r="D107" t="str">
            <v>Permis de recherche</v>
          </cell>
          <cell r="E107" t="str">
            <v>KEDOUGOU</v>
          </cell>
          <cell r="F107" t="str">
            <v>Or</v>
          </cell>
          <cell r="G107" t="str">
            <v>TOMBORONKOTO</v>
          </cell>
          <cell r="H107" t="str">
            <v>KEDOUGOU</v>
          </cell>
          <cell r="I107">
            <v>40568</v>
          </cell>
          <cell r="J107">
            <v>40865</v>
          </cell>
          <cell r="K107">
            <v>54</v>
          </cell>
          <cell r="L107">
            <v>0</v>
          </cell>
          <cell r="M107">
            <v>37.5</v>
          </cell>
        </row>
        <row r="108">
          <cell r="A108" t="str">
            <v>SODEVCO</v>
          </cell>
          <cell r="B108" t="str">
            <v xml:space="preserve">09047/MEF/MMAI </v>
          </cell>
          <cell r="C108" t="str">
            <v>BANDIA</v>
          </cell>
          <cell r="D108" t="str">
            <v>Carrière</v>
          </cell>
          <cell r="E108" t="str">
            <v>THIES</v>
          </cell>
          <cell r="F108" t="str">
            <v>Calcaire</v>
          </cell>
          <cell r="G108" t="str">
            <v>BANDIA</v>
          </cell>
          <cell r="H108" t="str">
            <v>THIES</v>
          </cell>
          <cell r="I108"/>
          <cell r="J108">
            <v>36582</v>
          </cell>
          <cell r="K108">
            <v>0.2</v>
          </cell>
          <cell r="L108">
            <v>0.15</v>
          </cell>
          <cell r="M108"/>
        </row>
        <row r="109">
          <cell r="A109" t="str">
            <v>SOMAPIS SARL</v>
          </cell>
          <cell r="B109" t="str">
            <v>007526/DMG/MMG</v>
          </cell>
          <cell r="C109" t="str">
            <v>ICS Darou Khoudoss</v>
          </cell>
          <cell r="D109" t="str">
            <v>Carrière</v>
          </cell>
          <cell r="E109" t="str">
            <v>THIES</v>
          </cell>
          <cell r="F109" t="str">
            <v>Silex</v>
          </cell>
          <cell r="G109" t="str">
            <v>DAROU KHOUDOSS</v>
          </cell>
          <cell r="H109" t="str">
            <v>TIVAOUANE</v>
          </cell>
          <cell r="I109"/>
          <cell r="J109">
            <v>43195</v>
          </cell>
          <cell r="K109">
            <v>0</v>
          </cell>
          <cell r="L109">
            <v>0</v>
          </cell>
          <cell r="M109">
            <v>0</v>
          </cell>
        </row>
        <row r="110">
          <cell r="A110" t="str">
            <v>SONKO ET FILS SARL</v>
          </cell>
          <cell r="B110" t="str">
            <v>004166</v>
          </cell>
          <cell r="C110" t="str">
            <v>MAMANKANTI</v>
          </cell>
          <cell r="D110" t="str">
            <v>Permis de recherche</v>
          </cell>
          <cell r="E110" t="str">
            <v>KEDOUGOU</v>
          </cell>
          <cell r="F110" t="str">
            <v>Or</v>
          </cell>
          <cell r="G110" t="str">
            <v>TOMBORONKOTO</v>
          </cell>
          <cell r="H110" t="str">
            <v>KEDOUGOU</v>
          </cell>
          <cell r="I110">
            <v>42682</v>
          </cell>
          <cell r="J110">
            <v>44025</v>
          </cell>
          <cell r="K110">
            <v>52.76</v>
          </cell>
          <cell r="L110">
            <v>0</v>
          </cell>
          <cell r="M110">
            <v>13.76</v>
          </cell>
        </row>
        <row r="111">
          <cell r="A111" t="str">
            <v>SORED MINES SA</v>
          </cell>
          <cell r="B111" t="str">
            <v>2007-1327</v>
          </cell>
          <cell r="C111" t="str">
            <v>NIAMIA</v>
          </cell>
          <cell r="D111" t="str">
            <v>Concession minière</v>
          </cell>
          <cell r="E111" t="str">
            <v>KEDOUGOU</v>
          </cell>
          <cell r="F111" t="str">
            <v>Or</v>
          </cell>
          <cell r="G111" t="str">
            <v>KHOSSANTO</v>
          </cell>
          <cell r="H111" t="str">
            <v>KEDOUGOU</v>
          </cell>
          <cell r="I111">
            <v>40346</v>
          </cell>
          <cell r="J111">
            <v>39388</v>
          </cell>
          <cell r="K111">
            <v>120</v>
          </cell>
          <cell r="L111">
            <v>0</v>
          </cell>
          <cell r="M111">
            <v>0</v>
          </cell>
        </row>
        <row r="112">
          <cell r="A112" t="str">
            <v>STRATEX-EMC.SA</v>
          </cell>
          <cell r="B112" t="str">
            <v>006745</v>
          </cell>
          <cell r="C112" t="str">
            <v>SENALA</v>
          </cell>
          <cell r="D112" t="str">
            <v>Permis de recherche</v>
          </cell>
          <cell r="E112" t="str">
            <v>KEDOUGOU</v>
          </cell>
          <cell r="F112" t="str">
            <v>Or</v>
          </cell>
          <cell r="G112" t="str">
            <v>MEDINA BAFFE</v>
          </cell>
          <cell r="H112" t="str">
            <v>SARAYA</v>
          </cell>
          <cell r="I112">
            <v>40346</v>
          </cell>
          <cell r="J112">
            <v>39388</v>
          </cell>
          <cell r="K112">
            <v>472.5</v>
          </cell>
          <cell r="L112">
            <v>0</v>
          </cell>
          <cell r="M112">
            <v>0</v>
          </cell>
        </row>
        <row r="113">
          <cell r="A113" t="str">
            <v>TALIX-MINES</v>
          </cell>
          <cell r="B113" t="str">
            <v>09104MMITPMEDGM</v>
          </cell>
          <cell r="C113" t="str">
            <v>TALIX-MINES SITE DE DIACK</v>
          </cell>
          <cell r="D113" t="str">
            <v>Carrière</v>
          </cell>
          <cell r="E113" t="str">
            <v>THIES</v>
          </cell>
          <cell r="F113" t="str">
            <v>Basalte</v>
          </cell>
          <cell r="G113" t="str">
            <v>THIES EST</v>
          </cell>
          <cell r="H113" t="str">
            <v>THIES</v>
          </cell>
          <cell r="I113">
            <v>39709</v>
          </cell>
          <cell r="J113">
            <v>40066</v>
          </cell>
          <cell r="K113">
            <v>0.21</v>
          </cell>
          <cell r="L113">
            <v>0</v>
          </cell>
          <cell r="M113">
            <v>0</v>
          </cell>
        </row>
        <row r="114">
          <cell r="A114" t="str">
            <v>TANOR SAS</v>
          </cell>
          <cell r="B114" t="str">
            <v>008205</v>
          </cell>
          <cell r="C114" t="str">
            <v>ICS Darou Khoudoss Mboro</v>
          </cell>
          <cell r="D114" t="str">
            <v>Carrière</v>
          </cell>
          <cell r="E114" t="str">
            <v>THIES</v>
          </cell>
          <cell r="F114" t="str">
            <v>Silex</v>
          </cell>
          <cell r="G114" t="str">
            <v>M’BORO</v>
          </cell>
          <cell r="H114" t="str">
            <v>TIVAOUANE</v>
          </cell>
          <cell r="I114">
            <v>43175</v>
          </cell>
          <cell r="J114">
            <v>43207</v>
          </cell>
          <cell r="K114">
            <v>0</v>
          </cell>
          <cell r="L114">
            <v>0</v>
          </cell>
          <cell r="M114">
            <v>0</v>
          </cell>
        </row>
        <row r="115">
          <cell r="A115" t="str">
            <v>TRIYANGS INTERNATIONAL MINING GROUP SA</v>
          </cell>
          <cell r="B115" t="str">
            <v>002203/MMG/DMG</v>
          </cell>
          <cell r="C115" t="str">
            <v>Souroumdou</v>
          </cell>
          <cell r="D115" t="str">
            <v>Permis de recherche</v>
          </cell>
          <cell r="E115" t="str">
            <v>TAMBACOUNDA</v>
          </cell>
          <cell r="F115" t="str">
            <v>Or</v>
          </cell>
          <cell r="G115" t="str">
            <v>TAMBACOUNDA</v>
          </cell>
          <cell r="H115" t="str">
            <v>TAMBACOUNDA</v>
          </cell>
          <cell r="I115">
            <v>43395</v>
          </cell>
          <cell r="J115">
            <v>43501</v>
          </cell>
          <cell r="K115">
            <v>61</v>
          </cell>
          <cell r="L115">
            <v>0</v>
          </cell>
          <cell r="M115">
            <v>0</v>
          </cell>
        </row>
        <row r="116">
          <cell r="A116" t="str">
            <v>TRIYANGS INTERNATIONAL MINING GROUP SA</v>
          </cell>
          <cell r="B116" t="str">
            <v>006246/MMG/DMG</v>
          </cell>
          <cell r="C116" t="str">
            <v>Djindji Bassari</v>
          </cell>
          <cell r="D116" t="str">
            <v>Permis de recherche</v>
          </cell>
          <cell r="E116" t="str">
            <v>KEDOUGOU</v>
          </cell>
          <cell r="F116" t="str">
            <v>Or</v>
          </cell>
          <cell r="G116" t="str">
            <v>KEDOUGOU</v>
          </cell>
          <cell r="H116" t="str">
            <v>KEDOUGOU</v>
          </cell>
          <cell r="I116">
            <v>43130</v>
          </cell>
          <cell r="J116">
            <v>43179</v>
          </cell>
          <cell r="K116">
            <v>25</v>
          </cell>
          <cell r="L116">
            <v>0</v>
          </cell>
          <cell r="M116">
            <v>0</v>
          </cell>
        </row>
        <row r="117">
          <cell r="A117" t="str">
            <v>VAPROM AFRICA SA</v>
          </cell>
          <cell r="B117" t="str">
            <v>09040/MMD/MMG</v>
          </cell>
          <cell r="C117" t="str">
            <v>Bandia</v>
          </cell>
          <cell r="D117" t="str">
            <v>Carrière</v>
          </cell>
          <cell r="E117" t="str">
            <v>THIES</v>
          </cell>
          <cell r="F117" t="str">
            <v>Calcaire</v>
          </cell>
          <cell r="G117" t="str">
            <v>BANDIA</v>
          </cell>
          <cell r="H117" t="str">
            <v>THIES</v>
          </cell>
          <cell r="I117"/>
          <cell r="J117">
            <v>42885</v>
          </cell>
          <cell r="K117">
            <v>0.14313899999999999</v>
          </cell>
          <cell r="L117">
            <v>0</v>
          </cell>
          <cell r="M117">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quete_INFOTITREMINIER OK"/>
      <sheetName val="INFOTITRE"/>
      <sheetName val="Requete_SONDAGE OK"/>
      <sheetName val="SONDAGE"/>
      <sheetName val="Requete_exportationdetail OK"/>
      <sheetName val="Requete_PRODUCTION_TRANSFOR OK"/>
      <sheetName val="PRODUCTION"/>
      <sheetName val="Requete_PRODUCTIONELECTRICIT OK"/>
      <sheetName val="Requete_PRODUCTION CIMICS ok"/>
      <sheetName val="EXPORTATION"/>
      <sheetName val="Charge rectifiées OK"/>
      <sheetName val="Charge rectifiées OK T"/>
      <sheetName val="CHARGE"/>
      <sheetName val="FOURNISSEURS OK"/>
      <sheetName val="Fournisseurs"/>
      <sheetName val="Requete_depensestravminiers"/>
      <sheetName val="DEPENSES"/>
      <sheetName val="Requete_MainOuvre ok"/>
      <sheetName val="MAIN D'OEUVRE"/>
      <sheetName val="Requete_RealisationSociales OK"/>
      <sheetName val="RSE"/>
    </sheetNames>
    <sheetDataSet>
      <sheetData sheetId="0"/>
      <sheetData sheetId="1"/>
      <sheetData sheetId="2"/>
      <sheetData sheetId="3"/>
      <sheetData sheetId="4"/>
      <sheetData sheetId="5"/>
      <sheetData sheetId="6">
        <row r="68">
          <cell r="I68">
            <v>0.527302411102195</v>
          </cell>
        </row>
        <row r="69">
          <cell r="I69">
            <v>1.710855</v>
          </cell>
        </row>
        <row r="70">
          <cell r="I70">
            <v>4.7019366679999992</v>
          </cell>
        </row>
        <row r="71">
          <cell r="I71">
            <v>43.475654628000001</v>
          </cell>
        </row>
        <row r="72">
          <cell r="I72">
            <v>17.095100189</v>
          </cell>
        </row>
        <row r="73">
          <cell r="I73">
            <v>0</v>
          </cell>
        </row>
        <row r="74">
          <cell r="I74">
            <v>1.190239</v>
          </cell>
        </row>
        <row r="75">
          <cell r="I75">
            <v>107.576795</v>
          </cell>
        </row>
        <row r="76">
          <cell r="I76">
            <v>0.72703799999999996</v>
          </cell>
        </row>
        <row r="77">
          <cell r="I77">
            <v>5.5197659999999997</v>
          </cell>
        </row>
        <row r="78">
          <cell r="I78">
            <v>1.263388</v>
          </cell>
        </row>
        <row r="79">
          <cell r="I79">
            <v>4.3701020000000002</v>
          </cell>
        </row>
        <row r="80">
          <cell r="I80">
            <v>2.2256089999999999</v>
          </cell>
        </row>
        <row r="81">
          <cell r="I81">
            <v>543.40483700000004</v>
          </cell>
        </row>
        <row r="82">
          <cell r="I82">
            <v>130.03205857200001</v>
          </cell>
        </row>
        <row r="83">
          <cell r="I83">
            <v>5.314146</v>
          </cell>
        </row>
        <row r="84">
          <cell r="I84">
            <v>5.8375721069999997</v>
          </cell>
        </row>
        <row r="85">
          <cell r="I85">
            <v>86.969610000000003</v>
          </cell>
        </row>
        <row r="86">
          <cell r="I86">
            <v>961.94200957510225</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r:id="rId1" refreshedBy="Fallou DIONE" refreshedDate="45317.528952777779" createdVersion="6" refreshedVersion="6" minRefreshableVersion="3" recordCount="55">
  <cacheSource type="worksheet">
    <worksheetSource ref="A1:O56" sheet="Requete_PRODUCTION_TRANSFOR OK"/>
  </cacheSource>
  <cacheFields count="15">
    <cacheField name="entreprise_id" numFmtId="0">
      <sharedItems/>
    </cacheField>
    <cacheField name="Région" numFmtId="0">
      <sharedItems count="7">
        <s v="THIES"/>
        <s v="KEDOUGOU"/>
        <s v="DIOURBEL"/>
        <s v="TAMBACOUNDA"/>
        <s v="SAINT-LOUIS"/>
        <s v="MATAM"/>
        <s v="DAKAR"/>
      </sharedItems>
    </cacheField>
    <cacheField name="produit_desc_ok" numFmtId="0">
      <sharedItems containsBlank="1" count="21">
        <s v="Calcaire"/>
        <s v="Or"/>
        <s v="Silex"/>
        <s v="Phosphates"/>
        <s v="Ciment"/>
        <s v="Basalte"/>
        <s v="Grès"/>
        <s v="Latérite"/>
        <s v="Manganèse"/>
        <s v="Ilménite"/>
        <s v="Zircon"/>
        <s v="Rutile"/>
        <s v="Leucoxene"/>
        <s v="Acide phosphorique"/>
        <s v="Engrais"/>
        <s v="Argent"/>
        <s v="Attapulgite"/>
        <s v="Hormite"/>
        <s v="Minéraux lourds"/>
        <s v="Clinker"/>
        <m u="1"/>
      </sharedItems>
    </cacheField>
    <cacheField name="qte_prd_vendu_pays" numFmtId="0">
      <sharedItems containsString="0" containsBlank="1" containsNumber="1" minValue="0" maxValue="3192851.27"/>
    </cacheField>
    <cacheField name="qte_prd_vendu_etrger" numFmtId="0">
      <sharedItems containsString="0" containsBlank="1" containsNumber="1" minValue="0" maxValue="1112412"/>
    </cacheField>
    <cacheField name="qte_prd_immobilise" numFmtId="0">
      <sharedItems containsString="0" containsBlank="1" containsNumber="1" minValue="0" maxValue="1412149"/>
    </cacheField>
    <cacheField name="qte_stock_ouverture" numFmtId="0">
      <sharedItems containsString="0" containsBlank="1" containsNumber="1" minValue="0" maxValue="699456"/>
    </cacheField>
    <cacheField name="qte_prd_stock_cloture" numFmtId="0">
      <sharedItems containsString="0" containsBlank="1" containsNumber="1" minValue="0" maxValue="944240"/>
    </cacheField>
    <cacheField name="val_prd_vendu_pays" numFmtId="0">
      <sharedItems containsString="0" containsBlank="1" containsNumber="1" minValue="0" maxValue="151849279"/>
    </cacheField>
    <cacheField name="val_prd_vendu_etrger" numFmtId="0">
      <sharedItems containsString="0" containsBlank="1" containsNumber="1" minValue="0" maxValue="533842674"/>
    </cacheField>
    <cacheField name="val_prd_immobilise" numFmtId="0">
      <sharedItems containsString="0" containsBlank="1" containsNumber="1" containsInteger="1" minValue="0" maxValue="55066154"/>
    </cacheField>
    <cacheField name="val_prd_stock_ouverture" numFmtId="0">
      <sharedItems containsString="0" containsBlank="1" containsNumber="1" minValue="0" maxValue="21455426"/>
    </cacheField>
    <cacheField name="val_prd_stock_cloture" numFmtId="0">
      <sharedItems containsString="0" containsBlank="1" containsNumber="1" minValue="0" maxValue="21864808"/>
    </cacheField>
    <cacheField name="PRODUCTION EN QUANTITE" numFmtId="0">
      <sharedItems containsSemiMixedTypes="0" containsString="0" containsNumber="1" minValue="0" maxValue="3549308"/>
    </cacheField>
    <cacheField name="PRODUCTION EN VALEUR" numFmtId="0">
      <sharedItems containsSemiMixedTypes="0" containsString="0" containsNumber="1" minValue="0" maxValue="53584651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Fallou DIONE" refreshedDate="45317.528954398149" createdVersion="6" refreshedVersion="6" minRefreshableVersion="3" recordCount="69">
  <cacheSource type="worksheet">
    <worksheetSource ref="A1:BX70" sheet="Charge rectifiées OK T"/>
  </cacheSource>
  <cacheFields count="76">
    <cacheField name="entreprise_id" numFmtId="41">
      <sharedItems/>
    </cacheField>
    <cacheField name="nbr_fourn_loc" numFmtId="41">
      <sharedItems containsString="0" containsBlank="1" containsNumber="1" containsInteger="1" minValue="0" maxValue="738"/>
    </cacheField>
    <cacheField name="ttl_paye_fourn_loc" numFmtId="41">
      <sharedItems containsString="0" containsBlank="1" containsNumber="1" containsInteger="1" minValue="0" maxValue="863089098"/>
    </cacheField>
    <cacheField name="pct_paye_fourn_loc" numFmtId="41">
      <sharedItems containsString="0" containsBlank="1" containsNumber="1" minValue="0" maxValue="113801181"/>
    </cacheField>
    <cacheField name="nbr_fourn_etrg" numFmtId="41">
      <sharedItems containsString="0" containsBlank="1" containsNumber="1" containsInteger="1" minValue="0" maxValue="432"/>
    </cacheField>
    <cacheField name="ttl_pay_fourn_etrg" numFmtId="41">
      <sharedItems containsString="0" containsBlank="1" containsNumber="1" containsInteger="1" minValue="0" maxValue="150359299"/>
    </cacheField>
    <cacheField name="pct_pay_fourn_etrg" numFmtId="41">
      <sharedItems containsString="0" containsBlank="1" containsNumber="1" minValue="0" maxValue="100"/>
    </cacheField>
    <cacheField name="nn_nature" numFmtId="41">
      <sharedItems count="5">
        <s v="Permis de recherche"/>
        <s v="Permis d’exploitation"/>
        <s v="Carrière"/>
        <s v="Concession minière"/>
        <s v="Petite mine"/>
      </sharedItems>
    </cacheField>
    <cacheField name="F1 ACHATS RECALCULES" numFmtId="41">
      <sharedItems containsSemiMixedTypes="0" containsString="0" containsNumber="1" minValue="0" maxValue="172148520"/>
    </cacheField>
    <cacheField name="F1 ACHATS" numFmtId="41">
      <sharedItems containsString="0" containsBlank="1" containsNumber="1" minValue="0" maxValue="172148520"/>
    </cacheField>
    <cacheField name="matier_consmbl" numFmtId="41">
      <sharedItems containsString="0" containsBlank="1" containsNumber="1" minValue="0" maxValue="125925416"/>
    </cacheField>
    <cacheField name="matier_combustbl RECALCULEE" numFmtId="41">
      <sharedItems containsSemiMixedTypes="0" containsString="0" containsNumber="1" minValue="0" maxValue="75199228"/>
    </cacheField>
    <cacheField name="matier_combustbl" numFmtId="41">
      <sharedItems containsString="0" containsBlank="1" containsNumber="1" minValue="0" maxValue="75199228"/>
    </cacheField>
    <cacheField name="gaz_industriel" numFmtId="41">
      <sharedItems containsString="0" containsBlank="1" containsNumber="1" minValue="0" maxValue="234243.09759999998"/>
    </cacheField>
    <cacheField name="gaz_naturel" numFmtId="41">
      <sharedItems containsString="0" containsBlank="1" containsNumber="1" minValue="0" maxValue="58560.774399999995"/>
    </cacheField>
    <cacheField name="essence" numFmtId="41">
      <sharedItems containsString="0" containsBlank="1" containsNumber="1" minValue="0" maxValue="95174"/>
    </cacheField>
    <cacheField name="gas_oil" numFmtId="41">
      <sharedItems containsString="0" containsBlank="1" containsNumber="1" minValue="0" maxValue="14565589"/>
    </cacheField>
    <cacheField name="fuel_oil" numFmtId="41">
      <sharedItems containsString="0" containsBlank="1" containsNumber="1" minValue="0" maxValue="16720084"/>
    </cacheField>
    <cacheField name="huile_lubrif" numFmtId="41">
      <sharedItems containsString="0" containsBlank="1" containsNumber="1" minValue="0" maxValue="1887454"/>
    </cacheField>
    <cacheField name="charbon" numFmtId="41">
      <sharedItems containsString="0" containsBlank="1" containsNumber="1" containsInteger="1" minValue="0" maxValue="51159937"/>
    </cacheField>
    <cacheField name="autre_combustbl" numFmtId="41">
      <sharedItems containsString="0" containsBlank="1" containsNumber="1" minValue="0" maxValue="11169823"/>
    </cacheField>
    <cacheField name="fourn_bureau_infmtq" numFmtId="41">
      <sharedItems containsString="0" containsBlank="1" containsNumber="1" minValue="0" maxValue="8535130"/>
    </cacheField>
    <cacheField name="eau" numFmtId="41">
      <sharedItems containsString="0" containsBlank="1" containsNumber="1" minValue="0" maxValue="400608"/>
    </cacheField>
    <cacheField name="electricite" numFmtId="41">
      <sharedItems containsString="0" containsBlank="1" containsNumber="1" minValue="0" maxValue="13652491"/>
    </cacheField>
    <cacheField name="autre_energ" numFmtId="41">
      <sharedItems containsString="0" containsBlank="1" containsNumber="1" minValue="0" maxValue="5903271.767"/>
    </cacheField>
    <cacheField name="fourn_bureau_nonstockbl" numFmtId="41">
      <sharedItems containsString="0" containsBlank="1" containsNumber="1" minValue="0" maxValue="1115363"/>
    </cacheField>
    <cacheField name="achat_materl_outilg" numFmtId="41">
      <sharedItems containsString="0" containsBlank="1" containsNumber="1" minValue="0" maxValue="2646352"/>
    </cacheField>
    <cacheField name="achat_etud_servc" numFmtId="41">
      <sharedItems containsString="0" containsBlank="1" containsNumber="1" minValue="0" maxValue="12536467"/>
    </cacheField>
    <cacheField name="achat_materl_equip" numFmtId="41">
      <sharedItems containsString="0" containsBlank="1" containsNumber="1" minValue="0" maxValue="2780992"/>
    </cacheField>
    <cacheField name="autre_achat" numFmtId="41">
      <sharedItems containsString="0" containsBlank="1" containsNumber="1" minValue="0" maxValue="13235141"/>
    </cacheField>
    <cacheField name="F2 TRANSPORTS RECALCULES" numFmtId="41">
      <sharedItems containsSemiMixedTypes="0" containsString="0" containsNumber="1" minValue="0" maxValue="44154406"/>
    </cacheField>
    <cacheField name="F2 TRANSPORTS" numFmtId="41">
      <sharedItems containsString="0" containsBlank="1" containsNumber="1" minValue="0" maxValue="44154406"/>
    </cacheField>
    <cacheField name="transprt_marchnds" numFmtId="41">
      <sharedItems containsString="0" containsBlank="1" containsNumber="1" minValue="0" maxValue="42895750"/>
    </cacheField>
    <cacheField name="transprt_persnl" numFmtId="41">
      <sharedItems containsString="0" containsBlank="1" containsNumber="1" minValue="0" maxValue="1258656"/>
    </cacheField>
    <cacheField name="F3 SERVICES EXTERIEURS RECALCULES" numFmtId="41">
      <sharedItems containsSemiMixedTypes="0" containsString="0" containsNumber="1" minValue="0" maxValue="60944197"/>
    </cacheField>
    <cacheField name="F3 SERVICES EXTERIEURS" numFmtId="41">
      <sharedItems containsString="0" containsBlank="1" containsNumber="1" minValue="0" maxValue="60944197"/>
    </cacheField>
    <cacheField name="soustraitc_generl" numFmtId="41">
      <sharedItems containsString="0" containsBlank="1" containsNumber="1" minValue="0" maxValue="55015094"/>
    </cacheField>
    <cacheField name="loctn_charg_lctv" numFmtId="41">
      <sharedItems containsString="0" containsBlank="1" containsNumber="1" minValue="0" maxValue="9254569"/>
    </cacheField>
    <cacheField name="redvanc_creditbail" numFmtId="41">
      <sharedItems containsString="0" containsBlank="1" containsNumber="1" minValue="0" maxValue="106792"/>
    </cacheField>
    <cacheField name="entretn_repar_maint" numFmtId="41">
      <sharedItems containsString="0" containsBlank="1" containsNumber="1" minValue="0" maxValue="14292468"/>
    </cacheField>
    <cacheField name="prime_assur" numFmtId="41">
      <sharedItems containsString="0" containsBlank="1" containsNumber="1" minValue="0" maxValue="4408310"/>
    </cacheField>
    <cacheField name="etud_rech_doc" numFmtId="41">
      <sharedItems containsString="0" containsBlank="1" containsNumber="1" minValue="0" maxValue="472675"/>
    </cacheField>
    <cacheField name="pub_publictn" numFmtId="41">
      <sharedItems containsString="0" containsBlank="1" containsNumber="1" minValue="0" maxValue="744094"/>
    </cacheField>
    <cacheField name="frais_telecom" numFmtId="41">
      <sharedItems containsString="0" containsBlank="1" containsNumber="1" minValue="0" maxValue="693979"/>
    </cacheField>
    <cacheField name="autre_service" numFmtId="41">
      <sharedItems containsString="0" containsBlank="1" containsNumber="1" minValue="0" maxValue="659533.647"/>
    </cacheField>
    <cacheField name="remuneratn_conseil" numFmtId="41">
      <sharedItems containsString="0" containsBlank="1" containsNumber="1" minValue="0" maxValue="11996909"/>
    </cacheField>
    <cacheField name="frais_formtn_persnl" numFmtId="41">
      <sharedItems containsString="0" containsBlank="1" containsNumber="1" minValue="0" maxValue="258027"/>
    </cacheField>
    <cacheField name="frais bancaire" numFmtId="41">
      <sharedItems containsString="0" containsBlank="1" containsNumber="1" minValue="0" maxValue="1521621"/>
    </cacheField>
    <cacheField name="redvanc_brevt_licn" numFmtId="41">
      <sharedItems containsString="0" containsBlank="1" containsNumber="1" minValue="0" maxValue="16483697"/>
    </cacheField>
    <cacheField name="remuneratn_pers_ext" numFmtId="41">
      <sharedItems containsString="0" containsBlank="1" containsNumber="1" minValue="0" maxValue="11478628"/>
    </cacheField>
    <cacheField name="autre_charg_ext" numFmtId="41">
      <sharedItems containsString="0" containsBlank="1" containsNumber="1" minValue="0" maxValue="1138439"/>
    </cacheField>
    <cacheField name="F4 IMPOTS ET TAXES RECALCULES" numFmtId="41">
      <sharedItems containsSemiMixedTypes="0" containsString="0" containsNumber="1" minValue="0" maxValue="37867096"/>
    </cacheField>
    <cacheField name="F4 IMPOTS ET TAXES" numFmtId="41">
      <sharedItems containsString="0" containsBlank="1" containsNumber="1" minValue="0" maxValue="37867096"/>
    </cacheField>
    <cacheField name="impot_tax_entreprs" numFmtId="41">
      <sharedItems containsString="0" containsBlank="1" containsNumber="1" minValue="0" maxValue="2445818"/>
    </cacheField>
    <cacheField name="impot_tax_indirect" numFmtId="41">
      <sharedItems containsString="0" containsBlank="1" containsNumber="1" minValue="0" maxValue="7358225"/>
    </cacheField>
    <cacheField name="droit_entre" numFmtId="41">
      <sharedItems containsString="0" containsBlank="1" containsNumber="1" containsInteger="1" minValue="0" maxValue="117361"/>
    </cacheField>
    <cacheField name="tax_superficiaire" numFmtId="41">
      <sharedItems containsString="0" containsBlank="1" containsNumber="1" minValue="0" maxValue="362264"/>
    </cacheField>
    <cacheField name="redvanc_miniere" numFmtId="41">
      <sharedItems containsString="0" containsBlank="1" containsNumber="1" minValue="0" maxValue="19594799"/>
    </cacheField>
    <cacheField name="droit_enregistrmt" numFmtId="41">
      <sharedItems containsString="0" containsBlank="1" containsNumber="1" minValue="0" maxValue="180210"/>
    </cacheField>
    <cacheField name="penalit_amend_fiscl" numFmtId="41">
      <sharedItems containsString="0" containsBlank="1" containsNumber="1" minValue="0" maxValue="14039438"/>
    </cacheField>
    <cacheField name="autre_droit_imp" numFmtId="41">
      <sharedItems containsString="0" containsBlank="1" containsNumber="1" minValue="0" maxValue="1630609"/>
    </cacheField>
    <cacheField name="F5 CHARGES DE PERSONNEL RECALCULEES" numFmtId="41">
      <sharedItems containsSemiMixedTypes="0" containsString="0" containsNumber="1" minValue="0" maxValue="23686593"/>
    </cacheField>
    <cacheField name="F5 CHARGES DE PERSONNEL" numFmtId="41">
      <sharedItems containsString="0" containsBlank="1" containsNumber="1" minValue="0" maxValue="23686593"/>
    </cacheField>
    <cacheField name="salair_direct_nat" numFmtId="41">
      <sharedItems containsString="0" containsBlank="1" containsNumber="1" minValue="0" maxValue="18910354"/>
    </cacheField>
    <cacheField name="salair_direct_nonnat" numFmtId="41">
      <sharedItems containsString="0" containsBlank="1" containsNumber="1" minValue="0" maxValue="8109127"/>
    </cacheField>
    <cacheField name="Indemnt_forfait_pers" numFmtId="41">
      <sharedItems containsString="0" containsBlank="1" containsNumber="1" minValue="0" maxValue="2698230"/>
    </cacheField>
    <cacheField name="avantage_nature" numFmtId="41">
      <sharedItems containsString="0" containsBlank="1" containsNumber="1" minValue="0" maxValue="2518364"/>
    </cacheField>
    <cacheField name="charg_social" numFmtId="41">
      <sharedItems containsString="0" containsBlank="1" containsNumber="1" minValue="0" maxValue="1080898"/>
    </cacheField>
    <cacheField name="autre_charg_social" numFmtId="41">
      <sharedItems containsString="0" containsBlank="1" containsNumber="1" minValue="0" maxValue="3182398"/>
    </cacheField>
    <cacheField name="F6 FRAIS FINANCIERS" numFmtId="41">
      <sharedItems containsString="0" containsBlank="1" containsNumber="1" minValue="0" maxValue="22105386"/>
    </cacheField>
    <cacheField name="F7 AUTRES CHARGES" numFmtId="41">
      <sharedItems containsString="0" containsBlank="1" containsNumber="1" minValue="0" maxValue="31416453"/>
    </cacheField>
    <cacheField name="F8 IMPOTS SUR LE RESULTAT" numFmtId="41">
      <sharedItems containsString="0" containsBlank="1" containsNumber="1" minValue="0" maxValue="55929961"/>
    </cacheField>
    <cacheField name="TOTAL CHARGES" numFmtId="41">
      <sharedItems containsString="0" containsBlank="1" containsNumber="1" minValue="21213" maxValue="313896747"/>
    </cacheField>
    <cacheField name="TOTAL CHARGES RECALCULE" numFmtId="41">
      <sharedItems containsSemiMixedTypes="0" containsString="0" containsNumber="1" minValue="0" maxValue="313896747"/>
    </cacheField>
    <cacheField name="ECART TOTAL" numFmtId="41">
      <sharedItems containsSemiMixedTypes="0" containsString="0" containsNumber="1" containsInteger="1" minValue="0" maxValue="0"/>
    </cacheField>
    <cacheField name="PROXI FOURNISSEUR" numFmtId="41">
      <sharedItems containsSemiMixedTypes="0" containsString="0" containsNumber="1" minValue="0" maxValue="29022444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Fallou DIONE" refreshedDate="45317.528956828704" createdVersion="6" refreshedVersion="6" minRefreshableVersion="3" recordCount="30">
  <cacheSource type="worksheet">
    <worksheetSource ref="A1:Y31" sheet="Requete_depensestravminiers"/>
  </cacheSource>
  <cacheFields count="25">
    <cacheField name="entreprise_id" numFmtId="41">
      <sharedItems/>
    </cacheField>
    <cacheField name="cartographie" numFmtId="41">
      <sharedItems containsSemiMixedTypes="0" containsString="0" containsNumber="1" containsInteger="1" minValue="0" maxValue="21700"/>
    </cacheField>
    <cacheField name="geochimie" numFmtId="41">
      <sharedItems containsSemiMixedTypes="0" containsString="0" containsNumber="1" minValue="0" maxValue="86320"/>
    </cacheField>
    <cacheField name="geophysique" numFmtId="41">
      <sharedItems containsSemiMixedTypes="0" containsString="0" containsNumber="1" containsInteger="1" minValue="0" maxValue="7000"/>
    </cacheField>
    <cacheField name="sondage" numFmtId="41">
      <sharedItems containsSemiMixedTypes="0" containsString="0" containsNumber="1" containsInteger="1" minValue="0" maxValue="1110896"/>
    </cacheField>
    <cacheField name="tranchee" numFmtId="41">
      <sharedItems containsSemiMixedTypes="0" containsString="0" containsNumber="1" containsInteger="1" minValue="0" maxValue="5000"/>
    </cacheField>
    <cacheField name="echantillonnage" numFmtId="41">
      <sharedItems containsSemiMixedTypes="0" containsString="0" containsNumber="1" containsInteger="1" minValue="0" maxValue="9000"/>
    </cacheField>
    <cacheField name="analyse_echantillon" numFmtId="41">
      <sharedItems containsSemiMixedTypes="0" containsString="0" containsNumber="1" minValue="0" maxValue="556808"/>
    </cacheField>
    <cacheField name="substance_dangers" numFmtId="41">
      <sharedItems containsSemiMixedTypes="0" containsString="0" containsNumber="1" containsInteger="1" minValue="0" maxValue="235367"/>
    </cacheField>
    <cacheField name="metallurgie" numFmtId="41">
      <sharedItems containsString="0" containsBlank="1" containsNumber="1" containsInteger="1" minValue="0" maxValue="0"/>
    </cacheField>
    <cacheField name="explosif" numFmtId="41">
      <sharedItems containsSemiMixedTypes="0" containsString="0" containsNumber="1" containsInteger="1" minValue="0" maxValue="8573685"/>
    </cacheField>
    <cacheField name="cyanure" numFmtId="41">
      <sharedItems containsString="0" containsBlank="1" containsNumber="1" containsInteger="1" minValue="0" maxValue="1429828"/>
    </cacheField>
    <cacheField name="substance_autre" numFmtId="41">
      <sharedItems containsSemiMixedTypes="0" containsString="0" containsNumber="1" containsInteger="1" minValue="0" maxValue="4305085"/>
    </cacheField>
    <cacheField name="consultation" numFmtId="41">
      <sharedItems containsSemiMixedTypes="0" containsString="0" containsNumber="1" minValue="0" maxValue="2936396"/>
    </cacheField>
    <cacheField name="logement" numFmtId="41">
      <sharedItems containsSemiMixedTypes="0" containsString="0" containsNumber="1" containsInteger="1" minValue="0" maxValue="4323000"/>
    </cacheField>
    <cacheField name="restauration" numFmtId="41">
      <sharedItems containsSemiMixedTypes="0" containsString="0" containsNumber="1" minValue="0" maxValue="3128381"/>
    </cacheField>
    <cacheField name="construction_usine" numFmtId="41">
      <sharedItems containsString="0" containsBlank="1" containsNumber="1" containsInteger="1" minValue="0" maxValue="825"/>
    </cacheField>
    <cacheField name="securite_employe" numFmtId="41">
      <sharedItems containsSemiMixedTypes="0" containsString="0" containsNumber="1" containsInteger="1" minValue="0" maxValue="979968"/>
    </cacheField>
    <cacheField name="securite_site" numFmtId="41">
      <sharedItems containsSemiMixedTypes="0" containsString="0" containsNumber="1" containsInteger="1" minValue="0" maxValue="3893600"/>
    </cacheField>
    <cacheField name="evaluatn_environmt" numFmtId="41">
      <sharedItems containsSemiMixedTypes="0" containsString="0" containsNumber="1" containsInteger="1" minValue="0" maxValue="189819"/>
    </cacheField>
    <cacheField name="gestion_dechet_minier" numFmtId="41">
      <sharedItems containsSemiMixedTypes="0" containsString="0" containsNumber="1" containsInteger="1" minValue="0" maxValue="0"/>
    </cacheField>
    <cacheField name="rehabilittn_environmt" numFmtId="41">
      <sharedItems containsSemiMixedTypes="0" containsString="0" containsNumber="1" containsInteger="1" minValue="0" maxValue="22510"/>
    </cacheField>
    <cacheField name="deloc_pop_recasemt" numFmtId="41">
      <sharedItems containsSemiMixedTypes="0" containsString="0" containsNumber="1" containsInteger="1" minValue="0" maxValue="0"/>
    </cacheField>
    <cacheField name="deloc_pop_indemnisatn" numFmtId="41">
      <sharedItems containsSemiMixedTypes="0" containsString="0" containsNumber="1" containsInteger="1" minValue="0" maxValue="8182125"/>
    </cacheField>
    <cacheField name="autre_depense" numFmtId="41">
      <sharedItems containsSemiMixedTypes="0" containsString="0" containsNumber="1" minValue="0" maxValue="6926360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Fallou DIONE" refreshedDate="45317.528957175928" createdVersion="6" refreshedVersion="6" minRefreshableVersion="3" recordCount="36">
  <cacheSource type="worksheet">
    <worksheetSource ref="B1:I37" sheet="Requete_SONDAGE OK"/>
  </cacheSource>
  <cacheFields count="8">
    <cacheField name="entreprise_id" numFmtId="0">
      <sharedItems/>
    </cacheField>
    <cacheField name="num_titre_minier" numFmtId="0">
      <sharedItems containsBlank="1"/>
    </cacheField>
    <cacheField name="nm_nature" numFmtId="0">
      <sharedItems count="4">
        <s v="Carrière"/>
        <s v="Permis de recherche"/>
        <s v="Concession minière"/>
        <s v="Petite mine"/>
      </sharedItems>
    </cacheField>
    <cacheField name="sondage_desc" numFmtId="0">
      <sharedItems containsBlank="1" count="8">
        <s v="RAB"/>
        <s v="RC"/>
        <s v="Carotté"/>
        <s v="Aircore"/>
        <s v="Tarrière"/>
        <s v="Destructif"/>
        <m u="1"/>
        <s v="Forage" u="1"/>
      </sharedItems>
    </cacheField>
    <cacheField name="grille_maille_desc" numFmtId="0">
      <sharedItems containsBlank="1"/>
    </cacheField>
    <cacheField name="metrage" numFmtId="41">
      <sharedItems containsString="0" containsBlank="1" containsNumber="1" containsInteger="1" minValue="17" maxValue="150659"/>
    </cacheField>
    <cacheField name="intervalle" numFmtId="0">
      <sharedItems containsBlank="1" containsMixedTypes="1" containsNumber="1" containsInteger="1" minValue="25" maxValue="35"/>
    </cacheField>
    <cacheField name="intersection" numFmtId="0">
      <sharedItems containsString="0" containsBlank="1" containsNumber="1" minValue="0" maxValue="850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Fallou DIONE" refreshedDate="45317.528958101851" createdVersion="6" refreshedVersion="6" minRefreshableVersion="3" recordCount="450">
  <cacheSource type="worksheet">
    <worksheetSource ref="A1:J451" sheet="Requete_MainOuvre ok"/>
  </cacheSource>
  <cacheFields count="9">
    <cacheField name="entreprise_id" numFmtId="0">
      <sharedItems/>
    </cacheField>
    <cacheField name="Modalités" numFmtId="0">
      <sharedItems count="3">
        <s v="femme"/>
        <s v="homme"/>
        <s v="salaire"/>
      </sharedItems>
    </cacheField>
    <cacheField name="nm_nature" numFmtId="0">
      <sharedItems count="6">
        <s v="Carrière"/>
        <s v="Permis de recherche"/>
        <s v="Permis d’exploitation"/>
        <s v="Concession minière"/>
        <s v="Petite Mine"/>
        <s v="Permis d'exploitation"/>
      </sharedItems>
    </cacheField>
    <cacheField name="Nationalite" numFmtId="0">
      <sharedItems count="5">
        <s v="Employés sénégalais"/>
        <s v="Employés expatriés"/>
        <s v="femme" u="1"/>
        <s v="homme" u="1"/>
        <s v="salaire" u="1"/>
      </sharedItems>
    </cacheField>
    <cacheField name="Cadres supérieurs" numFmtId="41">
      <sharedItems containsString="0" containsBlank="1" containsNumber="1" minValue="0" maxValue="9553678"/>
    </cacheField>
    <cacheField name="Techniciens supérieurs et cadres moyens" numFmtId="41">
      <sharedItems containsString="0" containsBlank="1" containsNumber="1" minValue="0" maxValue="2882172"/>
    </cacheField>
    <cacheField name="Techniciens, agents de maîtrise et ouvriers qualifiés" numFmtId="41">
      <sharedItems containsString="0" containsBlank="1" containsNumber="1" minValue="0" maxValue="9590864"/>
    </cacheField>
    <cacheField name="Employés, manœuvres, ouvriers et apprentis" numFmtId="41">
      <sharedItems containsString="0" containsBlank="1" containsNumber="1" minValue="0" maxValue="5284359"/>
    </cacheField>
    <cacheField name="Total " numFmtId="41">
      <sharedItems containsSemiMixedTypes="0" containsString="0" containsNumber="1" minValue="0" maxValue="1943832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r:id="rId1" refreshedBy="Fallou DIONE" refreshedDate="45317.528960995369" createdVersion="6" refreshedVersion="6" minRefreshableVersion="3" recordCount="97">
  <cacheSource type="worksheet">
    <worksheetSource ref="A1:H98" sheet="Requete_exportationdetail OK"/>
  </cacheSource>
  <cacheFields count="8">
    <cacheField name="entreprise_id" numFmtId="0">
      <sharedItems count="16">
        <s v="BMCC SA"/>
        <s v="CIMENTS DU SAHEL"/>
        <s v="CSE GRANULATS"/>
        <s v="DANGOTE CEMENT SENEGAL"/>
        <s v="G.H MINING"/>
        <s v="GRANDE COTE OPERATIONS"/>
        <s v="INDUSTRIES CHIMIQUES DU SENEGAL"/>
        <s v="PETOWAL MINING COMPANY (PMC) SA"/>
        <s v="PROCHIMAT SA"/>
        <s v="SABODALA GOLD OPERATIONS"/>
        <s v="SENEGAL MINES"/>
        <s v="SEN-HMC SUARL"/>
        <s v="SEPHOS SENEGAL SA"/>
        <s v="SOCIETE MINIERE DE LA VALLEE DU FLEUVE SENEGAL –SOMIVA"/>
        <s v="SOCIETE SENEGALAISE DES PHOSPHATES DE THIES"/>
        <s v="SOCOCIM INDUSTRIES"/>
      </sharedItems>
    </cacheField>
    <cacheField name="produit_desc" numFmtId="0">
      <sharedItems count="15">
        <s v="Phosphates"/>
        <s v="Ciment"/>
        <s v="Basalte"/>
        <s v="Manganèse"/>
        <s v="Leucoxene"/>
        <s v="Zircon"/>
        <s v="Rutile"/>
        <s v="Ilménite"/>
        <s v="Engrais"/>
        <s v="Acide phosphorique"/>
        <s v="Or"/>
        <s v="Attapulgite"/>
        <s v="Argent"/>
        <s v="Minéraux lourds"/>
        <s v="Clinker"/>
      </sharedItems>
    </cacheField>
    <cacheField name="exportation_id" numFmtId="0">
      <sharedItems containsString="0" containsBlank="1" containsNumber="1" containsInteger="1" minValue="363" maxValue="424"/>
    </cacheField>
    <cacheField name="produit_id" numFmtId="0">
      <sharedItems containsString="0" containsBlank="1" containsNumber="1" containsInteger="1" minValue="1" maxValue="47"/>
    </cacheField>
    <cacheField name="pays_id" numFmtId="0">
      <sharedItems containsString="0" containsBlank="1" containsNumber="1" containsInteger="1" minValue="5" maxValue="186"/>
    </cacheField>
    <cacheField name="Pays" numFmtId="0">
      <sharedItems containsBlank="1" count="34">
        <s v="Inde"/>
        <s v="Burkina Faso"/>
        <s v="Gambie"/>
        <s v="Guinée"/>
        <s v="Guinée-Bissau"/>
        <s v="Mali"/>
        <s v="Mauritanie"/>
        <s v="Chine"/>
        <s v="Afrique du Sud"/>
        <s v="Allemagne"/>
        <s v="Angleterre"/>
        <s v="Australie"/>
        <s v="Brésil"/>
        <s v="Corée du Sud"/>
        <s v="Emirat Arabe Unis"/>
        <s v="Espagne"/>
        <s v="États-Unis"/>
        <s v="France"/>
        <s v="Italie"/>
        <s v="Japon"/>
        <s v="Norvège"/>
        <s v="Pays-Bas"/>
        <s v="Taiwan"/>
        <s v="Turquie"/>
        <s v="Cote d'ivore"/>
        <s v="Maurice"/>
        <s v="Suisse"/>
        <s v="Belgique"/>
        <s v="Royaume-Uni"/>
        <s v="Panamá"/>
        <s v="Salvador"/>
        <s v="Liban"/>
        <s v="Lituanie"/>
        <m u="1"/>
      </sharedItems>
    </cacheField>
    <cacheField name="qte_vendu_pays" numFmtId="41">
      <sharedItems containsSemiMixedTypes="0" containsString="0" containsNumber="1" minValue="0.14000000000000001" maxValue="586238"/>
    </cacheField>
    <cacheField name="val_produit" numFmtId="0">
      <sharedItems containsSemiMixedTypes="0" containsString="0" containsNumber="1" minValue="4785" maxValue="533842674"/>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r:id="rId1" refreshedBy="Fallou DIONE" refreshedDate="45317.52896354167" createdVersion="6" refreshedVersion="6" minRefreshableVersion="3" recordCount="10">
  <cacheSource type="worksheet">
    <worksheetSource ref="A1:G11" sheet="Requete_PRODUCTION CIMICS ok"/>
  </cacheSource>
  <cacheFields count="7">
    <cacheField name="entreprise_id" numFmtId="0">
      <sharedItems/>
    </cacheField>
    <cacheField name="Région" numFmtId="0">
      <sharedItems count="2">
        <s v="THIES"/>
        <s v="DAKAR"/>
      </sharedItems>
    </cacheField>
    <cacheField name="substance_desc" numFmtId="0">
      <sharedItems count="5">
        <s v="Argile"/>
        <s v="Calcaire"/>
        <s v="Latérite"/>
        <s v="Phosphate de chaux"/>
        <s v="Marne"/>
      </sharedItems>
    </cacheField>
    <cacheField name="qte_brute" numFmtId="41">
      <sharedItems containsSemiMixedTypes="0" containsString="0" containsNumber="1" containsInteger="1" minValue="40864" maxValue="2902226"/>
    </cacheField>
    <cacheField name="cout_production" numFmtId="41">
      <sharedItems containsSemiMixedTypes="0" containsString="0" containsNumber="1" containsInteger="1" minValue="84608" maxValue="56393616"/>
    </cacheField>
    <cacheField name="qte_transforme" numFmtId="41">
      <sharedItems containsSemiMixedTypes="0" containsString="0" containsNumber="1" containsInteger="1" minValue="40864" maxValue="2902226"/>
    </cacheField>
    <cacheField name="Cout de production/qte" numFmtId="166">
      <sharedItems containsSemiMixedTypes="0" containsString="0" containsNumber="1" minValue="1.61690052991075" maxValue="31.84280971202710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r:id="rId1" refreshedBy="Fallou DIONE" refreshedDate="45317.528964930556" createdVersion="6" refreshedVersion="6" minRefreshableVersion="3" recordCount="122">
  <cacheSource type="worksheet">
    <worksheetSource ref="A1:P123" sheet="Requete_INFOTITREMINIER OK"/>
  </cacheSource>
  <cacheFields count="15">
    <cacheField name="entreprise_id" numFmtId="0">
      <sharedItems containsBlank="1" count="77">
        <s v="2SBCI"/>
        <s v="AFRIGEM SL"/>
        <s v="AFRIGOLD SARL"/>
        <s v="AGEM SENEGAL EXPLORATION SUARL"/>
        <s v="AGROMINE"/>
        <s v="ALBINA SENEGAL SARL"/>
        <s v="AMAFRIQUE SENEGAL"/>
        <s v="ARDIMINES SARL"/>
        <s v="ATIC SARL"/>
        <s v="BAMBADJI SA"/>
        <s v="BAMBUK MINERALS SARL"/>
        <s v="BB FIRST COMMODITY HOLDING LIMITED"/>
        <s v="BHAIRAVA AGRICOLE SARL"/>
        <s v="BMCC SA"/>
        <s v="BOSFOR SARL"/>
        <s v="BOYA SA"/>
        <s v="CAYOR PHOSPHATE MINING"/>
        <s v="CHALLENGER NORD-SUD INTERNATIONAL INC"/>
        <s v="CHESSER"/>
        <s v="CIMENTS DE L' AFRIQUE SA"/>
        <s v="CIMENTS DU SAHEL"/>
        <s v="COMPAGNIE GENERALE D'EXPLOITATION DE CARRIERE"/>
        <s v="CONSULTING BUSINESS AGENCY"/>
        <s v="CSE GRANULATS"/>
        <s v="DALEMA"/>
        <s v="DAMASH MINERALS LTD"/>
        <s v="DANGOTE CEMENT SENEGAL"/>
        <s v="DIYAN EXPLOITATION MINIERE SUARL"/>
        <s v="ENTREPRISE MAPATHE NDIOUCK SA"/>
        <s v="ENTREPRISE OUSMANE SOW"/>
        <s v="G.H MINING"/>
        <s v="GAZAL CARRIERES SUARL"/>
        <s v="GECAMINES"/>
        <s v="GLOBAL IMMO SENEGAL SARL"/>
        <s v="G-PHOS S.A.U"/>
        <s v="GRANDE COTE OPERATIONS"/>
        <s v="GROUPEMENT D'ENTREPRISE SINTRAM HOUAR"/>
        <s v="HOLDING ATLANTQUE MINING PETROLUM-SA"/>
        <s v="IAMGOLD BOTO S.A"/>
        <s v="INCA SARL"/>
        <s v="INDUSTRIES CHIMIQUES DU SENEGAL"/>
        <s v="INTERNATIONAL MINING COMPANY (IMC)"/>
        <s v="KANEL RESOURCES"/>
        <s v="KUTLU GABANE HOLDING S.A"/>
        <s v="LES CARRIERES CTG SARL"/>
        <s v="Makabingui Gold Operations S.A"/>
        <s v="MASSAWA JERSEY LIMITED"/>
        <s v="NEW ENERGY INVESTMENT SARL"/>
        <s v="NIAMAYA GOLD SARL"/>
        <s v="PETOWAL MINING COMPANY (PMC) SA"/>
        <s v="PROCHIMAT SA"/>
        <s v="ROYAL SENEGAL MINES ET EQUIPEMENT"/>
        <s v="SABODALA GOLD OPERATIONS"/>
        <s v="SABODALA MINING COMPANY"/>
        <s v="SENEGAL MINES"/>
        <s v="SEN-HMC SUARL"/>
        <s v="SEPHOS SENEGAL SA"/>
        <s v="SERIGNE SALIOU MBACKE SUARL"/>
        <s v="SOCABEG MINING"/>
        <s v="SOCIETE DE CONCASSAGE ET DU BETON (SOCOBE)"/>
        <s v="SOCIETE DE MANUFACTURE DE PRODUCTION INDUSTRIELLE DU SENEGAL (SOMAPIS)"/>
        <s v="SOCIETE MINIERE DE LA VALLEE DU FLEUVE SENEGAL –SOMIVA"/>
        <s v="SOCIETE SENEGALAISE DE NEGOCE INTERNATIONALE (SNEPAC) SARL"/>
        <s v="SOCIETE SENEGALAISE DES PHOSPHATES DE THIES (SSPT)"/>
        <s v="SOCOCIM INDUSTRIES"/>
        <s v="SODEMINES"/>
        <s v="SODEVCO"/>
        <s v="SONKO ET FILS SARL"/>
        <s v="SORED MINES SA"/>
        <s v="STRATEX-EMC.SA"/>
        <s v="SWAMI MINES SA"/>
        <s v="TALIX-MINES"/>
        <s v="CARRIERES ET SABLES"/>
        <s v="TANOR SAS"/>
        <s v="TRIYANGS INTERNATIONAL MINING GROUP SA"/>
        <s v="VAPROM AFRICA SA"/>
        <m/>
      </sharedItems>
    </cacheField>
    <cacheField name="num_titre_minier" numFmtId="0">
      <sharedItems containsBlank="1" containsMixedTypes="1" containsNumber="1" containsInteger="1" minValue="10566" maxValue="10566"/>
    </cacheField>
    <cacheField name="nom_perimetre" numFmtId="0">
      <sharedItems containsBlank="1"/>
    </cacheField>
    <cacheField name="nm_nature" numFmtId="0">
      <sharedItems containsBlank="1"/>
    </cacheField>
    <cacheField name="nm_region" numFmtId="0">
      <sharedItems containsBlank="1" count="10">
        <s v="THIES"/>
        <s v="KEDOUGOU"/>
        <s v="DIOURBEL"/>
        <s v="MATAM"/>
        <s v="TAMBACOUNDA"/>
        <s v="LOUGA"/>
        <s v="KOLDA"/>
        <s v="SAINT-LOUIS"/>
        <s v="DAKAR"/>
        <m/>
      </sharedItems>
    </cacheField>
    <cacheField name="substance_desc" numFmtId="0">
      <sharedItems containsBlank="1"/>
    </cacheField>
    <cacheField name="nm_commune" numFmtId="0">
      <sharedItems containsBlank="1"/>
    </cacheField>
    <cacheField name="nm_departement" numFmtId="0">
      <sharedItems containsBlank="1"/>
    </cacheField>
    <cacheField name="date_signature" numFmtId="0">
      <sharedItems containsDate="1" containsString="0" containsBlank="1" containsMixedTypes="1" minDate="1997-10-24T00:00:00" maxDate="2022-05-28T00:00:00"/>
    </cacheField>
    <cacheField name="date_octroi" numFmtId="0">
      <sharedItems containsNonDate="0" containsDate="1" containsString="0" containsBlank="1" minDate="1979-01-09T00:00:00" maxDate="2022-11-18T00:00:00"/>
    </cacheField>
    <cacheField name="superficie_octroye" numFmtId="0">
      <sharedItems containsSemiMixedTypes="0" containsString="0" containsNumber="1" minValue="0" maxValue="4396"/>
    </cacheField>
    <cacheField name="superficie_exploite" numFmtId="0">
      <sharedItems containsString="0" containsBlank="1" containsNumber="1" minValue="0" maxValue="291.8"/>
    </cacheField>
    <cacheField name="superficie_rendue" numFmtId="0">
      <sharedItems containsString="0" containsBlank="1" containsNumber="1" minValue="0" maxValue="2520"/>
    </cacheField>
    <cacheField name="superficie_rehabilite" numFmtId="0">
      <sharedItems containsString="0" containsBlank="1" containsNumber="1" minValue="0" maxValue="2"/>
    </cacheField>
    <cacheField name="date_fin" numFmtId="0">
      <sharedItems containsNonDate="0" containsDate="1" containsString="0" containsBlank="1" minDate="2014-09-01T00:00:00" maxDate="3000-01-01T00:00:00"/>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r:id="rId1" refreshedBy="Fallou DIONE" refreshedDate="45317.528965509257" createdVersion="6" refreshedVersion="6" minRefreshableVersion="3" recordCount="121">
  <cacheSource type="worksheet">
    <worksheetSource ref="A1:P122" sheet="Requete_INFOTITREMINIER OK"/>
  </cacheSource>
  <cacheFields count="15">
    <cacheField name="entreprise_id" numFmtId="0">
      <sharedItems count="76">
        <s v="2SBCI"/>
        <s v="AFRIGEM SL"/>
        <s v="AFRIGOLD SARL"/>
        <s v="AGEM SENEGAL EXPLORATION SUARL"/>
        <s v="AGROMINE"/>
        <s v="ALBINA SENEGAL SARL"/>
        <s v="AMAFRIQUE SENEGAL"/>
        <s v="ARDIMINES SARL"/>
        <s v="ATIC SARL"/>
        <s v="BAMBADJI SA"/>
        <s v="BAMBUK MINERALS SARL"/>
        <s v="BB FIRST COMMODITY HOLDING LIMITED"/>
        <s v="BHAIRAVA AGRICOLE SARL"/>
        <s v="BMCC SA"/>
        <s v="BOSFOR SARL"/>
        <s v="BOYA SA"/>
        <s v="CAYOR PHOSPHATE MINING"/>
        <s v="CHALLENGER NORD-SUD INTERNATIONAL INC"/>
        <s v="CHESSER"/>
        <s v="CIMENTS DE L' AFRIQUE SA"/>
        <s v="CIMENTS DU SAHEL"/>
        <s v="COMPAGNIE GENERALE D'EXPLOITATION DE CARRIERE"/>
        <s v="CONSULTING BUSINESS AGENCY"/>
        <s v="CSE GRANULATS"/>
        <s v="DALEMA"/>
        <s v="DAMASH MINERALS LTD"/>
        <s v="DANGOTE CEMENT SENEGAL"/>
        <s v="DIYAN EXPLOITATION MINIERE SUARL"/>
        <s v="ENTREPRISE MAPATHE NDIOUCK SA"/>
        <s v="ENTREPRISE OUSMANE SOW"/>
        <s v="G.H MINING"/>
        <s v="GAZAL CARRIERES SUARL"/>
        <s v="GECAMINES"/>
        <s v="GLOBAL IMMO SENEGAL SARL"/>
        <s v="G-PHOS S.A.U"/>
        <s v="GRANDE COTE OPERATIONS"/>
        <s v="GROUPEMENT D'ENTREPRISE SINTRAM HOUAR"/>
        <s v="HOLDING ATLANTQUE MINING PETROLUM-SA"/>
        <s v="IAMGOLD BOTO S.A"/>
        <s v="INCA SARL"/>
        <s v="INDUSTRIES CHIMIQUES DU SENEGAL"/>
        <s v="INTERNATIONAL MINING COMPANY (IMC)"/>
        <s v="KANEL RESOURCES"/>
        <s v="KUTLU GABANE HOLDING S.A"/>
        <s v="LES CARRIERES CTG SARL"/>
        <s v="Makabingui Gold Operations S.A"/>
        <s v="MASSAWA JERSEY LIMITED"/>
        <s v="NEW ENERGY INVESTMENT SARL"/>
        <s v="NIAMAYA GOLD SARL"/>
        <s v="PETOWAL MINING COMPANY (PMC) SA"/>
        <s v="PROCHIMAT SA"/>
        <s v="ROYAL SENEGAL MINES ET EQUIPEMENT"/>
        <s v="SABODALA GOLD OPERATIONS"/>
        <s v="SABODALA MINING COMPANY"/>
        <s v="SENEGAL MINES"/>
        <s v="SEN-HMC SUARL"/>
        <s v="SEPHOS SENEGAL SA"/>
        <s v="SERIGNE SALIOU MBACKE SUARL"/>
        <s v="SOCABEG MINING"/>
        <s v="SOCIETE DE CONCASSAGE ET DU BETON (SOCOBE)"/>
        <s v="SOCIETE DE MANUFACTURE DE PRODUCTION INDUSTRIELLE DU SENEGAL (SOMAPIS)"/>
        <s v="SOCIETE MINIERE DE LA VALLEE DU FLEUVE SENEGAL –SOMIVA"/>
        <s v="SOCIETE SENEGALAISE DE NEGOCE INTERNATIONALE (SNEPAC) SARL"/>
        <s v="SOCIETE SENEGALAISE DES PHOSPHATES DE THIES (SSPT)"/>
        <s v="SOCOCIM INDUSTRIES"/>
        <s v="SODEMINES"/>
        <s v="SODEVCO"/>
        <s v="SONKO ET FILS SARL"/>
        <s v="SORED MINES SA"/>
        <s v="STRATEX-EMC.SA"/>
        <s v="SWAMI MINES SA"/>
        <s v="TALIX-MINES"/>
        <s v="CARRIERES ET SABLES"/>
        <s v="TANOR SAS"/>
        <s v="TRIYANGS INTERNATIONAL MINING GROUP SA"/>
        <s v="VAPROM AFRICA SA"/>
      </sharedItems>
    </cacheField>
    <cacheField name="num_titre_minier" numFmtId="0">
      <sharedItems containsBlank="1" containsMixedTypes="1" containsNumber="1" containsInteger="1" minValue="10566" maxValue="10566"/>
    </cacheField>
    <cacheField name="nom_perimetre" numFmtId="0">
      <sharedItems/>
    </cacheField>
    <cacheField name="nm_nature" numFmtId="0">
      <sharedItems count="6">
        <s v="Carrière"/>
        <s v="Permis de recherche"/>
        <s v="Permis d’exploitation"/>
        <s v="Concession minière"/>
        <s v="Petite Mine"/>
        <s v="Permis d'exploitation" u="1"/>
      </sharedItems>
    </cacheField>
    <cacheField name="nm_region" numFmtId="0">
      <sharedItems count="9">
        <s v="THIES"/>
        <s v="KEDOUGOU"/>
        <s v="DIOURBEL"/>
        <s v="MATAM"/>
        <s v="TAMBACOUNDA"/>
        <s v="LOUGA"/>
        <s v="KOLDA"/>
        <s v="SAINT-LOUIS"/>
        <s v="DAKAR"/>
      </sharedItems>
    </cacheField>
    <cacheField name="substance_desc" numFmtId="0">
      <sharedItems/>
    </cacheField>
    <cacheField name="nm_commune" numFmtId="0">
      <sharedItems containsBlank="1"/>
    </cacheField>
    <cacheField name="nm_departement" numFmtId="0">
      <sharedItems/>
    </cacheField>
    <cacheField name="date_signature" numFmtId="0">
      <sharedItems containsDate="1" containsString="0" containsBlank="1" containsMixedTypes="1" minDate="1997-10-24T00:00:00" maxDate="2022-05-28T00:00:00"/>
    </cacheField>
    <cacheField name="date_octroi" numFmtId="0">
      <sharedItems containsNonDate="0" containsDate="1" containsString="0" containsBlank="1" minDate="1979-01-09T00:00:00" maxDate="2022-11-18T00:00:00"/>
    </cacheField>
    <cacheField name="superficie_octroye" numFmtId="0">
      <sharedItems containsSemiMixedTypes="0" containsString="0" containsNumber="1" minValue="0" maxValue="4396"/>
    </cacheField>
    <cacheField name="superficie_exploite" numFmtId="0">
      <sharedItems containsString="0" containsBlank="1" containsNumber="1" minValue="0" maxValue="291.8"/>
    </cacheField>
    <cacheField name="superficie_rendue" numFmtId="0">
      <sharedItems containsString="0" containsBlank="1" containsNumber="1" minValue="0" maxValue="2520"/>
    </cacheField>
    <cacheField name="superficie_rehabilite" numFmtId="0">
      <sharedItems containsString="0" containsBlank="1" containsNumber="1" minValue="0" maxValue="2"/>
    </cacheField>
    <cacheField name="date_fin" numFmtId="0">
      <sharedItems containsNonDate="0" containsDate="1" containsString="0" containsBlank="1" minDate="2014-09-01T00:00:00" maxDate="3000-01-01T00:00:00"/>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r:id="rId1" refreshedBy="Fallou DIONE" refreshedDate="45317.528967361111" createdVersion="6" refreshedVersion="6" minRefreshableVersion="3" recordCount="167">
  <cacheSource type="worksheet">
    <worksheetSource ref="A1:K168" sheet="Requete_RealisationSociales OK"/>
  </cacheSource>
  <cacheFields count="11">
    <cacheField name="entreprise_id" numFmtId="0">
      <sharedItems/>
    </cacheField>
    <cacheField name="realistn_soc_typ_desc" numFmtId="0">
      <sharedItems count="9">
        <s v="Santé"/>
        <s v="Dons"/>
        <s v="Éducation"/>
        <s v="Agriculture"/>
        <s v="Eaux et assainissement des eaux"/>
        <s v="Infrastructure routière"/>
        <s v="Sécurité"/>
        <s v="Activités socio-culturelles"/>
        <s v="Autres"/>
      </sharedItems>
    </cacheField>
    <cacheField name="realistn_autre_desc" numFmtId="0">
      <sharedItems containsBlank="1"/>
    </cacheField>
    <cacheField name="Beneficiaire" numFmtId="0">
      <sharedItems count="6">
        <s v="District sanitaire"/>
        <s v="Population générale"/>
        <s v="Association"/>
        <s v="Femmes"/>
        <s v="Ecole"/>
        <s v="Jeunesse"/>
      </sharedItems>
    </cacheField>
    <cacheField name="benefic_autre_desc" numFmtId="0">
      <sharedItems containsBlank="1"/>
    </cacheField>
    <cacheField name="realistn_desc" numFmtId="0">
      <sharedItems containsBlank="1"/>
    </cacheField>
    <cacheField name="montant_realisatn" numFmtId="41">
      <sharedItems containsMixedTypes="1" containsNumber="1" minValue="0" maxValue="794117"/>
    </cacheField>
    <cacheField name="Autre_com" numFmtId="0">
      <sharedItems containsBlank="1"/>
    </cacheField>
    <cacheField name="Autre_Dep" numFmtId="0">
      <sharedItems containsBlank="1"/>
    </cacheField>
    <cacheField name="nm_commune" numFmtId="0">
      <sharedItems/>
    </cacheField>
    <cacheField name="nm_departement" numFmtId="0">
      <sharedItems count="14">
        <s v="SARAYA"/>
        <s v="DAKAR"/>
        <s v="KEDOUGOU"/>
        <s v="TIVAOUANE"/>
        <s v="M’BOUR"/>
        <s v="THIES"/>
        <s v="MBACKE"/>
        <s v="TAMBACOUNDA"/>
        <s v="BAMBEY"/>
        <s v="SAINT-LOUIS"/>
        <s v="MATAM"/>
        <s v="Rufisque"/>
        <s v="Diourbel"/>
        <s v="Mbour" u="1"/>
      </sharedItems>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r:id="rId1" refreshedBy="Fallou DIONE" refreshedDate="45327.010966203707" createdVersion="6" refreshedVersion="6" minRefreshableVersion="3" recordCount="32">
  <cacheSource type="worksheet">
    <worksheetSource ref="A1:H33" sheet="FOURNISSEURS OK"/>
  </cacheSource>
  <cacheFields count="8">
    <cacheField name="entreprise_id" numFmtId="0">
      <sharedItems/>
    </cacheField>
    <cacheField name="Nature" numFmtId="0">
      <sharedItems count="5">
        <s v="Permis d’exploitation"/>
        <s v="Permis de recherche"/>
        <s v="Carrière"/>
        <s v="Concession minière"/>
        <s v="Petite mine"/>
      </sharedItems>
    </cacheField>
    <cacheField name="ttl_paye_fourn_loc" numFmtId="41">
      <sharedItems containsSemiMixedTypes="0" containsString="0" containsNumber="1" minValue="0" maxValue="174891063"/>
    </cacheField>
    <cacheField name="ttl_pay_fourn_etrg" numFmtId="41">
      <sharedItems containsSemiMixedTypes="0" containsString="0" containsNumber="1" minValue="0" maxValue="384034858.55000001"/>
    </cacheField>
    <cacheField name="TOTAL PAYE" numFmtId="41">
      <sharedItems containsSemiMixedTypes="0" containsString="0" containsNumber="1" minValue="11999" maxValue="437869623.171"/>
    </cacheField>
    <cacheField name="ttl_paye_fourn_loc ITIE" numFmtId="41">
      <sharedItems containsSemiMixedTypes="0" containsString="0" containsNumber="1" minValue="0" maxValue="112750833.208"/>
    </cacheField>
    <cacheField name="ttl_pay_fourn_etrg ITIE" numFmtId="41">
      <sharedItems containsSemiMixedTypes="0" containsString="0" containsNumber="1" minValue="0" maxValue="384034858.55000001"/>
    </cacheField>
    <cacheField name="TOTAL PAYE ITIE" numFmtId="41">
      <sharedItems containsSemiMixedTypes="0" containsString="0" containsNumber="1" minValue="0" maxValue="437869623.17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5">
  <r>
    <s v="2SBCI"/>
    <x v="0"/>
    <x v="0"/>
    <n v="85030"/>
    <n v="0"/>
    <n v="0"/>
    <n v="0"/>
    <n v="0"/>
    <n v="306017.57"/>
    <n v="0"/>
    <n v="0"/>
    <n v="0"/>
    <n v="0"/>
    <n v="85030"/>
    <n v="306017.57"/>
  </r>
  <r>
    <s v="AFRIGOLD SARL"/>
    <x v="1"/>
    <x v="1"/>
    <n v="4.8469999999999999E-2"/>
    <n v="0"/>
    <n v="0"/>
    <n v="0"/>
    <n v="0"/>
    <n v="1614476"/>
    <n v="0"/>
    <n v="0"/>
    <n v="0"/>
    <n v="0"/>
    <n v="4.8469999999999999E-2"/>
    <n v="1614476"/>
  </r>
  <r>
    <s v="ALBINA SENEGAL SARL"/>
    <x v="0"/>
    <x v="0"/>
    <n v="95809.5"/>
    <n v="0"/>
    <n v="0"/>
    <n v="0"/>
    <n v="0"/>
    <n v="205720.2"/>
    <n v="0"/>
    <n v="0"/>
    <n v="0"/>
    <n v="0"/>
    <n v="95809.5"/>
    <n v="205720.2"/>
  </r>
  <r>
    <s v="ATIC SARL"/>
    <x v="0"/>
    <x v="2"/>
    <n v="44624"/>
    <n v="0"/>
    <n v="0"/>
    <n v="0"/>
    <n v="0"/>
    <n v="334686"/>
    <n v="0"/>
    <n v="0"/>
    <n v="0"/>
    <n v="0"/>
    <n v="44624"/>
    <n v="334686"/>
  </r>
  <r>
    <s v="BMCC SA"/>
    <x v="2"/>
    <x v="3"/>
    <n v="2595"/>
    <n v="49105"/>
    <n v="0"/>
    <n v="549"/>
    <n v="26601"/>
    <n v="149252"/>
    <n v="2483353"/>
    <n v="0"/>
    <n v="13445"/>
    <n v="1346446"/>
    <n v="77752"/>
    <n v="3965606"/>
  </r>
  <r>
    <s v="BOSFOR SARL"/>
    <x v="0"/>
    <x v="0"/>
    <n v="724174"/>
    <n v="0"/>
    <n v="738927"/>
    <n v="28407"/>
    <n v="43160"/>
    <n v="1954151"/>
    <n v="0"/>
    <n v="1894859"/>
    <n v="145413"/>
    <n v="153082"/>
    <n v="738927"/>
    <n v="1961820"/>
  </r>
  <r>
    <s v="CIMENTS DU SAHEL"/>
    <x v="0"/>
    <x v="4"/>
    <n v="2401500"/>
    <n v="1112412"/>
    <n v="23334"/>
    <n v="982"/>
    <n v="36378"/>
    <n v="112613674"/>
    <n v="51335300"/>
    <n v="1116653"/>
    <n v="32467"/>
    <n v="1565025"/>
    <n v="3549308"/>
    <n v="165481532"/>
  </r>
  <r>
    <s v="COMPAGNIE GENERALE D'EXPLOITATION DE CARRIERE"/>
    <x v="0"/>
    <x v="5"/>
    <n v="2224570"/>
    <n v="14394"/>
    <n v="0"/>
    <n v="539755.41666666663"/>
    <n v="543569.3055555555"/>
    <n v="16061313"/>
    <n v="107161"/>
    <n v="0"/>
    <n v="3886239"/>
    <n v="3913699"/>
    <n v="2242777.888888889"/>
    <n v="16195934"/>
  </r>
  <r>
    <s v="COMPAGNIE GENERALE D'EXPLOITATION DE CARRIERE"/>
    <x v="0"/>
    <x v="0"/>
    <n v="49375.204222222172"/>
    <m/>
    <m/>
    <m/>
    <m/>
    <n v="222188.41899999976"/>
    <m/>
    <m/>
    <m/>
    <m/>
    <n v="49375.204222222172"/>
    <n v="222188.41899999976"/>
  </r>
  <r>
    <s v="CSE GRANULATS"/>
    <x v="0"/>
    <x v="5"/>
    <n v="1236580.2"/>
    <n v="47949.86"/>
    <n v="1412149"/>
    <n v="78819"/>
    <n v="61383"/>
    <n v="8611048.727"/>
    <n v="390487.02299999999"/>
    <n v="55066154"/>
    <n v="634703.07899999991"/>
    <n v="436646.15700000001"/>
    <n v="1267094.06"/>
    <n v="8803478.8279999997"/>
  </r>
  <r>
    <s v="DANGOTE CEMENT SENEGAL"/>
    <x v="0"/>
    <x v="4"/>
    <n v="842075"/>
    <n v="208646"/>
    <n v="0"/>
    <n v="6073"/>
    <n v="27266"/>
    <n v="39627967"/>
    <n v="8959179"/>
    <n v="0"/>
    <n v="184722"/>
    <n v="1063760"/>
    <n v="1071914"/>
    <n v="49466184"/>
  </r>
  <r>
    <s v="DIYAN EXPLOITATION MINIERE SUARL"/>
    <x v="0"/>
    <x v="2"/>
    <m/>
    <m/>
    <m/>
    <m/>
    <m/>
    <m/>
    <m/>
    <m/>
    <m/>
    <m/>
    <n v="0"/>
    <n v="0"/>
  </r>
  <r>
    <s v="ENTREPRISE MAPATHE NDIOUCK SA"/>
    <x v="0"/>
    <x v="2"/>
    <n v="45433"/>
    <m/>
    <m/>
    <n v="1935"/>
    <m/>
    <n v="403499.91899999999"/>
    <m/>
    <m/>
    <n v="17185.136999999999"/>
    <m/>
    <n v="43498"/>
    <n v="386314.78200000001"/>
  </r>
  <r>
    <s v="ENTREPRISE MAPATHE NDIOUCK SA"/>
    <x v="3"/>
    <x v="6"/>
    <n v="62201"/>
    <m/>
    <m/>
    <m/>
    <m/>
    <n v="477353.10800000001"/>
    <m/>
    <m/>
    <m/>
    <m/>
    <n v="62201"/>
    <n v="477353.10800000001"/>
  </r>
  <r>
    <s v="ENTREPRISE OUSMANE SOW"/>
    <x v="0"/>
    <x v="6"/>
    <n v="17610"/>
    <m/>
    <m/>
    <m/>
    <m/>
    <n v="99050.709999999992"/>
    <m/>
    <m/>
    <m/>
    <m/>
    <n v="17610"/>
    <n v="99050.709999999992"/>
  </r>
  <r>
    <s v="ENTREPRISE OUSMANE SOW"/>
    <x v="0"/>
    <x v="7"/>
    <m/>
    <m/>
    <m/>
    <m/>
    <m/>
    <m/>
    <m/>
    <m/>
    <m/>
    <m/>
    <n v="0"/>
    <n v="0"/>
  </r>
  <r>
    <s v="G.H MINING"/>
    <x v="3"/>
    <x v="8"/>
    <n v="0"/>
    <n v="31093.338"/>
    <n v="0"/>
    <n v="1300"/>
    <n v="6297.5119999999997"/>
    <n v="0"/>
    <n v="1263388"/>
    <n v="0"/>
    <n v="0"/>
    <n v="0"/>
    <n v="36090.85"/>
    <n v="1263388"/>
  </r>
  <r>
    <s v="GAZAL CARRIERES"/>
    <x v="0"/>
    <x v="0"/>
    <n v="117568"/>
    <n v="0"/>
    <n v="0"/>
    <n v="0"/>
    <n v="0"/>
    <n v="534400"/>
    <n v="0"/>
    <n v="0"/>
    <n v="0"/>
    <n v="0"/>
    <n v="117568"/>
    <n v="534400"/>
  </r>
  <r>
    <s v="GECAMINES"/>
    <x v="0"/>
    <x v="0"/>
    <n v="555529"/>
    <m/>
    <n v="0"/>
    <n v="0"/>
    <n v="0"/>
    <n v="2396041"/>
    <m/>
    <n v="0"/>
    <m/>
    <m/>
    <n v="555529"/>
    <n v="2396041"/>
  </r>
  <r>
    <s v="GECAMINES"/>
    <x v="0"/>
    <x v="5"/>
    <n v="2306764"/>
    <n v="93421"/>
    <n v="0"/>
    <n v="0"/>
    <n v="0"/>
    <n v="17227606"/>
    <n v="736942"/>
    <n v="0"/>
    <n v="3677029"/>
    <n v="3043077"/>
    <n v="2400185"/>
    <n v="17330596"/>
  </r>
  <r>
    <s v="GLOBAL IMMO SENEGAL SARL"/>
    <x v="0"/>
    <x v="2"/>
    <n v="292997"/>
    <m/>
    <m/>
    <m/>
    <m/>
    <n v="2137633.4270000001"/>
    <m/>
    <m/>
    <m/>
    <m/>
    <n v="292997"/>
    <n v="2137633.4270000001"/>
  </r>
  <r>
    <s v="GRANDE COTE OPERATIONS"/>
    <x v="0"/>
    <x v="9"/>
    <n v="0"/>
    <n v="526747"/>
    <n v="0"/>
    <n v="31485"/>
    <n v="2498"/>
    <n v="0"/>
    <n v="109536232"/>
    <n v="0"/>
    <n v="2176655"/>
    <n v="217218"/>
    <n v="497760"/>
    <n v="107576795"/>
  </r>
  <r>
    <s v="GRANDE COTE OPERATIONS"/>
    <x v="0"/>
    <x v="10"/>
    <n v="0"/>
    <n v="90745"/>
    <n v="0"/>
    <n v="8549"/>
    <n v="1869"/>
    <n v="0"/>
    <n v="88151983"/>
    <n v="0"/>
    <n v="1516900"/>
    <n v="334527"/>
    <n v="84065"/>
    <n v="86969610"/>
  </r>
  <r>
    <s v="GRANDE COTE OPERATIONS"/>
    <x v="0"/>
    <x v="11"/>
    <n v="0"/>
    <n v="4160"/>
    <n v="0"/>
    <n v="34"/>
    <n v="77"/>
    <n v="0"/>
    <n v="5290813"/>
    <n v="0"/>
    <n v="12483"/>
    <n v="35816"/>
    <n v="4203"/>
    <n v="5314146"/>
  </r>
  <r>
    <s v="GRANDE COTE OPERATIONS"/>
    <x v="0"/>
    <x v="12"/>
    <n v="0"/>
    <n v="6340"/>
    <n v="0"/>
    <n v="75"/>
    <n v="19"/>
    <n v="0"/>
    <n v="5532815"/>
    <n v="0"/>
    <n v="19731"/>
    <n v="6682"/>
    <n v="6284"/>
    <n v="5519766"/>
  </r>
  <r>
    <s v="GROUPEMENT D'ENTREPRISE SINTRAM HOUAR"/>
    <x v="0"/>
    <x v="5"/>
    <n v="53521"/>
    <n v="0"/>
    <n v="0"/>
    <n v="0"/>
    <n v="0"/>
    <n v="182334"/>
    <n v="0"/>
    <n v="0"/>
    <n v="0"/>
    <n v="0"/>
    <n v="53521"/>
    <n v="182334"/>
  </r>
  <r>
    <s v="INCA SARL"/>
    <x v="0"/>
    <x v="0"/>
    <m/>
    <m/>
    <m/>
    <m/>
    <m/>
    <m/>
    <m/>
    <m/>
    <m/>
    <m/>
    <n v="0"/>
    <n v="0"/>
  </r>
  <r>
    <s v="INDUSTRIES CHIMIQUES DU SENEGAL"/>
    <x v="0"/>
    <x v="3"/>
    <n v="0"/>
    <n v="0"/>
    <n v="0"/>
    <n v="180608"/>
    <n v="33590"/>
    <n v="0"/>
    <n v="0"/>
    <n v="0"/>
    <n v="4946108"/>
    <n v="1053777"/>
    <n v="147018"/>
    <n v="3892331"/>
  </r>
  <r>
    <s v="INDUSTRIES CHIMIQUES DU SENEGAL"/>
    <x v="0"/>
    <x v="13"/>
    <n v="7"/>
    <n v="558410"/>
    <n v="0"/>
    <n v="56345"/>
    <n v="43178"/>
    <n v="6289"/>
    <n v="533842674"/>
    <n v="0"/>
    <n v="16652848"/>
    <n v="18650398"/>
    <n v="545250"/>
    <n v="535846513"/>
  </r>
  <r>
    <s v="INDUSTRIES CHIMIQUES DU SENEGAL"/>
    <x v="0"/>
    <x v="14"/>
    <n v="76545"/>
    <n v="12318"/>
    <n v="0"/>
    <n v="31084"/>
    <n v="25222"/>
    <n v="27574026"/>
    <n v="3328965"/>
    <n v="0"/>
    <n v="7024386"/>
    <n v="6142778"/>
    <n v="83001"/>
    <n v="30021383"/>
  </r>
  <r>
    <s v="KUTLU GABANE HOLDING S.A"/>
    <x v="0"/>
    <x v="5"/>
    <n v="117925.4"/>
    <n v="0"/>
    <n v="0"/>
    <n v="0"/>
    <n v="0"/>
    <n v="963311.8"/>
    <n v="0"/>
    <n v="0"/>
    <n v="0"/>
    <n v="0"/>
    <n v="117925.4"/>
    <n v="963311.8"/>
  </r>
  <r>
    <s v="PETOWAL MINING COMPANY (PMC) SA"/>
    <x v="1"/>
    <x v="15"/>
    <m/>
    <n v="0.35442419082079996"/>
    <m/>
    <m/>
    <m/>
    <m/>
    <n v="152394.41110219501"/>
    <m/>
    <m/>
    <m/>
    <n v="0.35442419082079996"/>
    <n v="152394.41110219501"/>
  </r>
  <r>
    <s v="PETOWAL MINING COMPANY (PMC) SA"/>
    <x v="1"/>
    <x v="1"/>
    <n v="0"/>
    <n v="4.0319337419999997"/>
    <n v="0"/>
    <n v="0.1397475762"/>
    <n v="0.12304505040000001"/>
    <n v="0"/>
    <n v="147862816"/>
    <n v="0"/>
    <n v="2874527"/>
    <n v="2730952"/>
    <n v="4.0152312162000001"/>
    <n v="147719241"/>
  </r>
  <r>
    <s v="PROCHIMAT SA"/>
    <x v="0"/>
    <x v="16"/>
    <n v="1775"/>
    <n v="9235"/>
    <m/>
    <n v="309"/>
    <n v="240"/>
    <n v="129907"/>
    <n v="619644.00199999998"/>
    <m/>
    <n v="2096.2280000000001"/>
    <n v="34922.894"/>
    <n v="10941"/>
    <n v="782377.66799999995"/>
  </r>
  <r>
    <s v="ROYAL SENEGAL MINES ET EQUIPEMENTS"/>
    <x v="0"/>
    <x v="0"/>
    <n v="57288"/>
    <n v="0"/>
    <n v="0"/>
    <n v="0"/>
    <n v="0"/>
    <n v="260400"/>
    <n v="0"/>
    <n v="0"/>
    <n v="0"/>
    <n v="0"/>
    <n v="57288"/>
    <n v="260400"/>
  </r>
  <r>
    <s v="SABODALA GOLD OPERATIONS"/>
    <x v="1"/>
    <x v="1"/>
    <n v="0.25"/>
    <n v="10.64"/>
    <n v="0"/>
    <n v="0.3"/>
    <n v="0.27"/>
    <n v="9028238"/>
    <n v="383558467"/>
    <n v="0"/>
    <n v="1055660"/>
    <n v="2080075"/>
    <n v="10.86"/>
    <n v="393611120"/>
  </r>
  <r>
    <s v="SABODALA GOLD OPERATIONS"/>
    <x v="1"/>
    <x v="15"/>
    <n v="0"/>
    <n v="0.85"/>
    <n v="0"/>
    <n v="0"/>
    <n v="0"/>
    <n v="0"/>
    <n v="374908"/>
    <n v="0"/>
    <n v="0"/>
    <n v="0"/>
    <n v="0.85"/>
    <n v="374908"/>
  </r>
  <r>
    <s v="SENEGAL MINES"/>
    <x v="0"/>
    <x v="17"/>
    <n v="0"/>
    <n v="20360"/>
    <m/>
    <n v="4985"/>
    <n v="1406"/>
    <n v="0"/>
    <n v="1335507"/>
    <m/>
    <n v="231267"/>
    <n v="85999"/>
    <n v="16781"/>
    <n v="1190239"/>
  </r>
  <r>
    <s v="SENEGAL MINES"/>
    <x v="0"/>
    <x v="16"/>
    <n v="80.14"/>
    <n v="9150"/>
    <m/>
    <n v="335"/>
    <n v="694"/>
    <n v="6345"/>
    <n v="430330"/>
    <m/>
    <n v="60416"/>
    <n v="18195"/>
    <n v="9589.14"/>
    <n v="394454"/>
  </r>
  <r>
    <s v="SEN-HMC SUARL"/>
    <x v="4"/>
    <x v="18"/>
    <n v="0"/>
    <n v="9099"/>
    <n v="0"/>
    <n v="0"/>
    <n v="0"/>
    <n v="0"/>
    <n v="2225609"/>
    <n v="0"/>
    <n v="0"/>
    <n v="0"/>
    <n v="9099"/>
    <n v="2225609"/>
  </r>
  <r>
    <s v="SEPHOS SENEGAL SA"/>
    <x v="0"/>
    <x v="3"/>
    <n v="3336"/>
    <n v="48907"/>
    <n v="0"/>
    <n v="11363"/>
    <n v="28472"/>
    <n v="171436"/>
    <n v="6751500.5609999998"/>
    <n v="0"/>
    <n v="484143"/>
    <n v="2489351"/>
    <n v="69352"/>
    <n v="8928144.5610000007"/>
  </r>
  <r>
    <s v="SERIGNE SALIOU MBACKE SUARL"/>
    <x v="1"/>
    <x v="1"/>
    <n v="2.3E-2"/>
    <n v="0"/>
    <n v="0"/>
    <n v="0"/>
    <n v="0"/>
    <n v="460000"/>
    <n v="0"/>
    <n v="0"/>
    <n v="0"/>
    <n v="0"/>
    <n v="2.3E-2"/>
    <n v="460000"/>
  </r>
  <r>
    <s v="SOCIETE DE CONCASSAGE ET DU BETON (SOCOBE)"/>
    <x v="0"/>
    <x v="2"/>
    <n v="126962"/>
    <m/>
    <m/>
    <n v="133333"/>
    <n v="222979"/>
    <n v="941421"/>
    <m/>
    <m/>
    <n v="315537"/>
    <n v="614319"/>
    <n v="216608"/>
    <n v="1240203"/>
  </r>
  <r>
    <s v="SOCIETE DE MANUFACTURE DE PRODUCTION INDUSTRIELLE DU SENEGAL (SOMAPIS)"/>
    <x v="0"/>
    <x v="2"/>
    <m/>
    <m/>
    <m/>
    <m/>
    <m/>
    <m/>
    <m/>
    <m/>
    <m/>
    <m/>
    <n v="0"/>
    <n v="0"/>
  </r>
  <r>
    <s v="SOCIETE MINIERE DE LA VALLEE DU FLEUVE SENEGAL – SOMIVA"/>
    <x v="5"/>
    <x v="3"/>
    <n v="182602"/>
    <n v="366954"/>
    <n v="0"/>
    <n v="699456"/>
    <n v="944240"/>
    <n v="15367231.939999999"/>
    <n v="41075747.071000002"/>
    <n v="0"/>
    <n v="21455426"/>
    <n v="21864808"/>
    <n v="794340"/>
    <n v="56852361.011000007"/>
  </r>
  <r>
    <s v="SOCIETE SENEGALAISE DES PHOSPHATES DE THIES"/>
    <x v="0"/>
    <x v="16"/>
    <n v="4228"/>
    <n v="140727.69"/>
    <n v="144955.69"/>
    <n v="9285.33"/>
    <n v="9359"/>
    <n v="220537"/>
    <n v="3353828"/>
    <n v="3564774"/>
    <n v="120726"/>
    <n v="71466"/>
    <n v="145029.36000000002"/>
    <n v="3525105"/>
  </r>
  <r>
    <s v="SOCOCIM INDUSTRIES"/>
    <x v="6"/>
    <x v="4"/>
    <n v="3192851.27"/>
    <n v="181550.87"/>
    <n v="0"/>
    <n v="13976"/>
    <n v="10269"/>
    <n v="151849279"/>
    <n v="8241341"/>
    <n v="0"/>
    <n v="606173"/>
    <n v="487189"/>
    <n v="3370695.14"/>
    <n v="159971636"/>
  </r>
  <r>
    <s v="SOCOCIM INDUSTRIES"/>
    <x v="6"/>
    <x v="19"/>
    <n v="0"/>
    <n v="13645.85"/>
    <n v="0"/>
    <n v="2026.3"/>
    <n v="10399.61"/>
    <n v="0"/>
    <n v="504795"/>
    <n v="0"/>
    <n v="52936"/>
    <n v="384708"/>
    <n v="22019.16"/>
    <n v="836567"/>
  </r>
  <r>
    <s v="SODEVCO"/>
    <x v="0"/>
    <x v="0"/>
    <n v="60940"/>
    <n v="0"/>
    <n v="0"/>
    <n v="0"/>
    <n v="0"/>
    <n v="277000"/>
    <n v="0"/>
    <n v="0"/>
    <n v="0"/>
    <n v="0"/>
    <n v="60940"/>
    <n v="277000"/>
  </r>
  <r>
    <s v="SORED MINES SA"/>
    <x v="1"/>
    <x v="1"/>
    <n v="0"/>
    <n v="0"/>
    <n v="0"/>
    <n v="0"/>
    <m/>
    <m/>
    <m/>
    <m/>
    <m/>
    <m/>
    <n v="0"/>
    <n v="0"/>
  </r>
  <r>
    <s v="SWAMI MINES SA"/>
    <x v="0"/>
    <x v="2"/>
    <n v="166196.60999999999"/>
    <n v="0"/>
    <n v="0"/>
    <n v="0"/>
    <n v="0"/>
    <n v="1321444.68"/>
    <m/>
    <m/>
    <m/>
    <m/>
    <n v="166196.60999999999"/>
    <n v="1321444.68"/>
  </r>
  <r>
    <s v="TALIX-MINES"/>
    <x v="0"/>
    <x v="5"/>
    <n v="263233"/>
    <n v="8030"/>
    <m/>
    <m/>
    <m/>
    <n v="2313840"/>
    <n v="73700"/>
    <m/>
    <m/>
    <m/>
    <n v="271263"/>
    <n v="2387540"/>
  </r>
  <r>
    <s v="TANOR SAS"/>
    <x v="0"/>
    <x v="2"/>
    <n v="120770"/>
    <n v="0"/>
    <n v="0"/>
    <n v="0"/>
    <n v="14.7"/>
    <n v="716405"/>
    <n v="0"/>
    <n v="0"/>
    <n v="0"/>
    <n v="87200"/>
    <n v="120784.7"/>
    <n v="803605"/>
  </r>
  <r>
    <s v="CARRIERES ET SABLES"/>
    <x v="0"/>
    <x v="0"/>
    <n v="46944"/>
    <n v="0"/>
    <m/>
    <n v="0"/>
    <n v="0"/>
    <n v="371976"/>
    <n v="0"/>
    <m/>
    <n v="0"/>
    <n v="0"/>
    <n v="46944"/>
    <n v="371976"/>
  </r>
  <r>
    <s v="VAPROM AFRICA SA"/>
    <x v="0"/>
    <x v="0"/>
    <n v="609343"/>
    <n v="0"/>
    <n v="0"/>
    <n v="0"/>
    <n v="0"/>
    <n v="609343"/>
    <n v="0"/>
    <n v="0"/>
    <n v="0"/>
    <n v="0"/>
    <n v="609343"/>
    <n v="609343"/>
  </r>
</pivotCacheRecords>
</file>

<file path=xl/pivotCache/pivotCacheRecords2.xml><?xml version="1.0" encoding="utf-8"?>
<pivotCacheRecords xmlns="http://schemas.openxmlformats.org/spreadsheetml/2006/main" xmlns:r="http://schemas.openxmlformats.org/officeDocument/2006/relationships" count="69">
  <r>
    <s v="AFRIGEM SL"/>
    <n v="0"/>
    <n v="0"/>
    <n v="0"/>
    <n v="0"/>
    <n v="0"/>
    <n v="0"/>
    <x v="0"/>
    <n v="39277"/>
    <n v="39277"/>
    <n v="0"/>
    <n v="0"/>
    <n v="0"/>
    <n v="0"/>
    <n v="0"/>
    <n v="0"/>
    <n v="0"/>
    <n v="0"/>
    <n v="0"/>
    <n v="0"/>
    <n v="0"/>
    <n v="0"/>
    <n v="0"/>
    <n v="0"/>
    <n v="0"/>
    <n v="0"/>
    <n v="0"/>
    <n v="39277"/>
    <n v="0"/>
    <n v="0"/>
    <n v="0"/>
    <m/>
    <n v="0"/>
    <n v="0"/>
    <n v="437222"/>
    <n v="437222"/>
    <n v="377615"/>
    <n v="43200"/>
    <n v="0"/>
    <n v="15836"/>
    <n v="0"/>
    <n v="0"/>
    <n v="0"/>
    <n v="0"/>
    <n v="0"/>
    <n v="0"/>
    <n v="0"/>
    <n v="571"/>
    <n v="0"/>
    <n v="0"/>
    <n v="0"/>
    <n v="3640"/>
    <n v="3640"/>
    <n v="3640"/>
    <n v="0"/>
    <n v="0"/>
    <n v="0"/>
    <n v="0"/>
    <n v="0"/>
    <n v="0"/>
    <n v="0"/>
    <n v="72144"/>
    <n v="72144"/>
    <n v="68845"/>
    <n v="0"/>
    <n v="2746"/>
    <n v="0"/>
    <n v="470"/>
    <n v="83"/>
    <n v="16785"/>
    <n v="0"/>
    <n v="0"/>
    <n v="569068"/>
    <n v="569068"/>
    <n v="0"/>
    <n v="493284"/>
  </r>
  <r>
    <s v="AFRIGOLD SARL"/>
    <n v="60"/>
    <n v="695697"/>
    <n v="95"/>
    <n v="2"/>
    <n v="32805"/>
    <n v="5"/>
    <x v="1"/>
    <n v="1435824"/>
    <n v="1435824"/>
    <n v="10377"/>
    <n v="453686"/>
    <n v="453686"/>
    <n v="0"/>
    <n v="0"/>
    <n v="0"/>
    <n v="453426"/>
    <n v="0"/>
    <n v="260"/>
    <n v="0"/>
    <n v="0"/>
    <n v="4250"/>
    <n v="242"/>
    <n v="26929"/>
    <m/>
    <n v="0"/>
    <n v="0"/>
    <n v="900240"/>
    <n v="40100"/>
    <n v="0"/>
    <n v="33414"/>
    <n v="33414"/>
    <n v="40"/>
    <n v="33374"/>
    <n v="326118"/>
    <n v="326118"/>
    <n v="11191"/>
    <n v="3900"/>
    <n v="0"/>
    <n v="220831"/>
    <n v="226"/>
    <n v="0"/>
    <n v="20"/>
    <n v="1534"/>
    <n v="0"/>
    <n v="13110"/>
    <n v="0"/>
    <n v="2154"/>
    <n v="48434"/>
    <n v="1638"/>
    <n v="23080"/>
    <n v="70700"/>
    <n v="70700"/>
    <m/>
    <n v="0"/>
    <n v="0"/>
    <n v="19673"/>
    <n v="48434"/>
    <n v="8"/>
    <n v="2585"/>
    <n v="0"/>
    <n v="97937"/>
    <n v="97937"/>
    <n v="78387"/>
    <n v="0"/>
    <n v="7987"/>
    <n v="0"/>
    <n v="6230"/>
    <n v="5333"/>
    <n v="65932"/>
    <n v="0"/>
    <n v="5000"/>
    <n v="2034925"/>
    <n v="2034925"/>
    <n v="0"/>
    <n v="1861288"/>
  </r>
  <r>
    <s v="AGEM SENEGAL EXPLORATION SUARL"/>
    <n v="108"/>
    <n v="1386313"/>
    <n v="83"/>
    <n v="9"/>
    <n v="280323"/>
    <n v="17"/>
    <x v="0"/>
    <n v="165567"/>
    <n v="165567"/>
    <n v="0"/>
    <n v="0"/>
    <n v="0"/>
    <n v="0"/>
    <n v="0"/>
    <n v="0"/>
    <n v="0"/>
    <n v="0"/>
    <n v="0"/>
    <n v="0"/>
    <n v="0"/>
    <n v="4319"/>
    <n v="897"/>
    <n v="6050"/>
    <n v="111946"/>
    <n v="15697"/>
    <m/>
    <n v="8028"/>
    <n v="18630"/>
    <n v="0"/>
    <n v="61651"/>
    <n v="61651"/>
    <n v="61472"/>
    <n v="179"/>
    <n v="400447"/>
    <n v="400447"/>
    <n v="21745"/>
    <n v="69111"/>
    <n v="0"/>
    <n v="21497"/>
    <n v="45263"/>
    <n v="0"/>
    <n v="0"/>
    <n v="67291"/>
    <n v="3296"/>
    <n v="112558"/>
    <n v="1641"/>
    <n v="5898"/>
    <n v="19324"/>
    <n v="0"/>
    <n v="32823"/>
    <n v="3420"/>
    <n v="3420"/>
    <n v="2698"/>
    <n v="0"/>
    <n v="0"/>
    <n v="415"/>
    <n v="0"/>
    <n v="0"/>
    <n v="0"/>
    <n v="307"/>
    <n v="1343358"/>
    <n v="1343358"/>
    <n v="527688"/>
    <n v="577905"/>
    <n v="57421"/>
    <n v="8200"/>
    <n v="24915"/>
    <n v="147229"/>
    <n v="267"/>
    <n v="35963"/>
    <n v="0"/>
    <n v="2010673"/>
    <n v="2010673"/>
    <n v="0"/>
    <n v="663895"/>
  </r>
  <r>
    <s v="AGROMINE"/>
    <n v="7"/>
    <n v="96890"/>
    <n v="100"/>
    <n v="0"/>
    <n v="0"/>
    <n v="0"/>
    <x v="0"/>
    <n v="35302"/>
    <n v="35302"/>
    <n v="0"/>
    <n v="14300"/>
    <n v="14300"/>
    <n v="0"/>
    <n v="0"/>
    <n v="5900"/>
    <n v="8400"/>
    <n v="0"/>
    <n v="0"/>
    <n v="0"/>
    <n v="0"/>
    <n v="9752"/>
    <n v="840"/>
    <n v="5200"/>
    <n v="0"/>
    <n v="210"/>
    <n v="0"/>
    <n v="0"/>
    <n v="0"/>
    <n v="5000"/>
    <n v="32340"/>
    <n v="32340"/>
    <n v="32340"/>
    <n v="0"/>
    <n v="90040"/>
    <n v="90040"/>
    <n v="90040"/>
    <m/>
    <n v="0"/>
    <n v="0"/>
    <n v="0"/>
    <n v="0"/>
    <n v="0"/>
    <n v="0"/>
    <n v="0"/>
    <n v="0"/>
    <n v="0"/>
    <n v="0"/>
    <n v="0"/>
    <n v="0"/>
    <n v="0"/>
    <n v="4760"/>
    <n v="4760"/>
    <n v="0"/>
    <n v="0"/>
    <n v="0"/>
    <n v="4760"/>
    <n v="0"/>
    <n v="0"/>
    <n v="0"/>
    <n v="0"/>
    <n v="224700"/>
    <n v="224700"/>
    <n v="224700"/>
    <n v="0"/>
    <n v="0"/>
    <n v="0"/>
    <n v="0"/>
    <n v="0"/>
    <n v="0"/>
    <n v="0"/>
    <n v="0"/>
    <n v="387142"/>
    <n v="387142"/>
    <n v="0"/>
    <n v="157682"/>
  </r>
  <r>
    <s v="ALBINA SENEGAL SARL"/>
    <n v="0"/>
    <n v="0"/>
    <n v="0"/>
    <n v="0"/>
    <n v="0"/>
    <n v="0"/>
    <x v="2"/>
    <n v="147282"/>
    <n v="147282"/>
    <n v="0"/>
    <n v="95174"/>
    <n v="95174"/>
    <n v="0"/>
    <n v="0"/>
    <n v="95174"/>
    <n v="0"/>
    <n v="0"/>
    <n v="0"/>
    <n v="0"/>
    <n v="0"/>
    <n v="0"/>
    <n v="0"/>
    <n v="0"/>
    <n v="0"/>
    <n v="39"/>
    <n v="0"/>
    <n v="52037"/>
    <n v="32"/>
    <n v="0"/>
    <n v="0"/>
    <m/>
    <n v="0"/>
    <n v="0"/>
    <n v="3093"/>
    <n v="3093"/>
    <n v="0"/>
    <n v="2735"/>
    <n v="0"/>
    <n v="286"/>
    <n v="72"/>
    <n v="0"/>
    <n v="0"/>
    <n v="0"/>
    <n v="0"/>
    <n v="0"/>
    <n v="0"/>
    <n v="0"/>
    <n v="0"/>
    <n v="0"/>
    <n v="0"/>
    <n v="15981"/>
    <n v="15981"/>
    <n v="3167"/>
    <n v="0"/>
    <n v="0"/>
    <n v="2528"/>
    <n v="10286"/>
    <n v="0"/>
    <n v="0"/>
    <n v="0"/>
    <n v="42881.804000000004"/>
    <n v="42881.804000000004"/>
    <n v="27168.804"/>
    <n v="0"/>
    <n v="8153"/>
    <n v="0"/>
    <n v="7560"/>
    <n v="0"/>
    <n v="0"/>
    <n v="0"/>
    <n v="261"/>
    <n v="209498.804"/>
    <n v="209498.804"/>
    <n v="0"/>
    <n v="150375"/>
  </r>
  <r>
    <s v="AMAFRIQUE SENEGAL"/>
    <n v="0"/>
    <n v="0"/>
    <n v="0"/>
    <n v="0"/>
    <n v="0"/>
    <n v="0"/>
    <x v="0"/>
    <n v="0"/>
    <n v="0"/>
    <n v="0"/>
    <n v="0"/>
    <n v="0"/>
    <n v="0"/>
    <n v="0"/>
    <n v="0"/>
    <n v="0"/>
    <n v="0"/>
    <n v="0"/>
    <n v="0"/>
    <n v="0"/>
    <n v="0"/>
    <n v="0"/>
    <n v="0"/>
    <n v="0"/>
    <n v="0"/>
    <n v="0"/>
    <n v="0"/>
    <n v="0"/>
    <n v="0"/>
    <n v="0"/>
    <m/>
    <n v="0"/>
    <n v="0"/>
    <n v="8206"/>
    <n v="8206"/>
    <n v="0"/>
    <n v="1680"/>
    <n v="0"/>
    <n v="0"/>
    <n v="0"/>
    <n v="0"/>
    <n v="0"/>
    <n v="0"/>
    <n v="0"/>
    <n v="0"/>
    <n v="0"/>
    <n v="0"/>
    <n v="0"/>
    <n v="6526"/>
    <n v="0"/>
    <n v="7751"/>
    <n v="7751"/>
    <n v="0"/>
    <n v="0"/>
    <n v="0"/>
    <n v="7751"/>
    <n v="0"/>
    <n v="0"/>
    <n v="0"/>
    <n v="0"/>
    <n v="39310"/>
    <n v="39310"/>
    <n v="37755"/>
    <n v="0"/>
    <n v="0"/>
    <n v="0"/>
    <n v="1555"/>
    <n v="0"/>
    <n v="0"/>
    <n v="0"/>
    <n v="0"/>
    <n v="55267"/>
    <n v="55267"/>
    <n v="0"/>
    <n v="8206"/>
  </r>
  <r>
    <s v="ARDIMINES SARL"/>
    <n v="3"/>
    <n v="1101008"/>
    <n v="0"/>
    <n v="1"/>
    <n v="400000"/>
    <n v="0"/>
    <x v="0"/>
    <n v="74110"/>
    <n v="74110"/>
    <n v="0"/>
    <n v="33"/>
    <n v="33"/>
    <n v="0"/>
    <n v="0"/>
    <n v="0"/>
    <n v="33"/>
    <n v="0"/>
    <n v="0"/>
    <n v="0"/>
    <n v="0"/>
    <n v="70838"/>
    <n v="0"/>
    <n v="0"/>
    <n v="0"/>
    <n v="0"/>
    <n v="3135"/>
    <n v="0"/>
    <n v="104"/>
    <n v="0"/>
    <n v="0"/>
    <m/>
    <n v="0"/>
    <n v="0"/>
    <n v="6760"/>
    <n v="6760"/>
    <n v="2156"/>
    <n v="4090"/>
    <n v="0"/>
    <n v="0"/>
    <n v="85"/>
    <n v="16"/>
    <n v="0"/>
    <n v="12"/>
    <n v="0"/>
    <n v="40"/>
    <n v="0"/>
    <n v="361"/>
    <n v="0"/>
    <n v="0"/>
    <n v="0"/>
    <n v="62978"/>
    <n v="62978"/>
    <n v="0"/>
    <n v="0"/>
    <n v="0"/>
    <n v="62978"/>
    <n v="0"/>
    <n v="0"/>
    <n v="0"/>
    <n v="0"/>
    <n v="28421"/>
    <n v="28421"/>
    <n v="27000"/>
    <n v="0"/>
    <n v="0"/>
    <n v="40"/>
    <n v="1381"/>
    <m/>
    <n v="0"/>
    <n v="3640"/>
    <n v="0"/>
    <n v="175909"/>
    <n v="175909"/>
    <n v="0"/>
    <n v="84510"/>
  </r>
  <r>
    <s v="ATIC SARL"/>
    <n v="0"/>
    <n v="0"/>
    <n v="0"/>
    <n v="1"/>
    <n v="60000"/>
    <n v="100"/>
    <x v="2"/>
    <n v="121200"/>
    <n v="121200"/>
    <n v="0"/>
    <n v="43200"/>
    <n v="43200"/>
    <n v="0"/>
    <n v="0"/>
    <n v="0"/>
    <n v="43200"/>
    <n v="0"/>
    <n v="0"/>
    <n v="0"/>
    <n v="0"/>
    <n v="0"/>
    <n v="0"/>
    <n v="0"/>
    <n v="0"/>
    <n v="0"/>
    <n v="0"/>
    <n v="0"/>
    <n v="60000"/>
    <n v="18000"/>
    <n v="7500"/>
    <n v="7500"/>
    <n v="1200"/>
    <n v="6300"/>
    <n v="0"/>
    <n v="0"/>
    <n v="0"/>
    <n v="0"/>
    <n v="0"/>
    <n v="0"/>
    <n v="0"/>
    <n v="0"/>
    <n v="0"/>
    <n v="0"/>
    <n v="0"/>
    <n v="0"/>
    <n v="0"/>
    <n v="0"/>
    <n v="0"/>
    <n v="0"/>
    <n v="0"/>
    <n v="40142"/>
    <n v="40142"/>
    <n v="500"/>
    <n v="0"/>
    <n v="1500"/>
    <n v="19000"/>
    <n v="19142"/>
    <n v="0"/>
    <n v="0"/>
    <n v="0"/>
    <n v="156000"/>
    <n v="156000"/>
    <n v="108000"/>
    <n v="30000"/>
    <n v="0"/>
    <n v="18000"/>
    <n v="0"/>
    <n v="0"/>
    <n v="0"/>
    <n v="0"/>
    <n v="500"/>
    <n v="325342"/>
    <n v="325342"/>
    <n v="0"/>
    <n v="128700"/>
  </r>
  <r>
    <s v="BAMBUK MINERALS SARL"/>
    <n v="8"/>
    <n v="0"/>
    <n v="90"/>
    <n v="2"/>
    <n v="0"/>
    <n v="10"/>
    <x v="0"/>
    <n v="56045"/>
    <n v="56045"/>
    <n v="0"/>
    <n v="16337"/>
    <n v="16337"/>
    <n v="0"/>
    <n v="0"/>
    <n v="0"/>
    <n v="16337"/>
    <n v="0"/>
    <n v="0"/>
    <n v="0"/>
    <n v="0"/>
    <n v="324"/>
    <n v="8953"/>
    <n v="0"/>
    <n v="0"/>
    <n v="359"/>
    <n v="30072"/>
    <n v="0"/>
    <m/>
    <m/>
    <n v="0"/>
    <m/>
    <n v="0"/>
    <n v="0"/>
    <n v="464008"/>
    <n v="464008"/>
    <n v="53278"/>
    <n v="8180"/>
    <n v="0"/>
    <n v="0"/>
    <n v="170"/>
    <n v="247945"/>
    <n v="0"/>
    <n v="24"/>
    <n v="361"/>
    <n v="80"/>
    <n v="0"/>
    <n v="1961"/>
    <n v="2326"/>
    <n v="141585"/>
    <n v="8098"/>
    <n v="2080"/>
    <n v="2080"/>
    <n v="0"/>
    <n v="0"/>
    <n v="0"/>
    <n v="2080"/>
    <n v="0"/>
    <n v="0"/>
    <n v="0"/>
    <n v="0"/>
    <n v="1061424"/>
    <n v="1061424"/>
    <n v="474149"/>
    <n v="447021"/>
    <n v="3227"/>
    <n v="4689"/>
    <n v="132338"/>
    <n v="0"/>
    <n v="0"/>
    <n v="7280"/>
    <n v="0"/>
    <n v="1590837"/>
    <n v="1590837"/>
    <n v="0"/>
    <n v="527333"/>
  </r>
  <r>
    <s v="BHAIRAVA AGRICOLE SARL"/>
    <n v="4"/>
    <m/>
    <m/>
    <m/>
    <m/>
    <m/>
    <x v="0"/>
    <n v="2518"/>
    <n v="2518"/>
    <n v="2518"/>
    <n v="0"/>
    <m/>
    <m/>
    <m/>
    <m/>
    <m/>
    <m/>
    <m/>
    <m/>
    <m/>
    <m/>
    <m/>
    <m/>
    <m/>
    <m/>
    <m/>
    <m/>
    <m/>
    <m/>
    <n v="2264"/>
    <n v="2264"/>
    <m/>
    <m/>
    <n v="7032"/>
    <n v="7032"/>
    <m/>
    <m/>
    <m/>
    <m/>
    <m/>
    <m/>
    <m/>
    <m/>
    <m/>
    <m/>
    <m/>
    <m/>
    <m/>
    <m/>
    <m/>
    <n v="720"/>
    <n v="720"/>
    <m/>
    <m/>
    <m/>
    <n v="720"/>
    <m/>
    <m/>
    <m/>
    <m/>
    <n v="15490"/>
    <n v="15490"/>
    <m/>
    <m/>
    <m/>
    <m/>
    <m/>
    <m/>
    <n v="4280"/>
    <m/>
    <m/>
    <n v="32304"/>
    <n v="32304"/>
    <n v="0"/>
    <n v="16094"/>
  </r>
  <r>
    <s v="BOSFOR SARL"/>
    <n v="11"/>
    <n v="1040074"/>
    <n v="73"/>
    <n v="2"/>
    <n v="386847"/>
    <n v="27"/>
    <x v="2"/>
    <n v="1094958"/>
    <n v="1094958"/>
    <n v="201840"/>
    <n v="820343"/>
    <n v="820343"/>
    <n v="588"/>
    <n v="0"/>
    <n v="0"/>
    <n v="814080"/>
    <n v="0"/>
    <n v="5675"/>
    <n v="0"/>
    <n v="0"/>
    <n v="0"/>
    <n v="0"/>
    <n v="0"/>
    <n v="0"/>
    <n v="493"/>
    <n v="5940"/>
    <n v="64637"/>
    <n v="1705"/>
    <n v="0"/>
    <n v="8474"/>
    <n v="8474"/>
    <n v="4237"/>
    <n v="4237"/>
    <n v="128626"/>
    <n v="128626"/>
    <n v="0"/>
    <n v="2333"/>
    <n v="0"/>
    <n v="793"/>
    <n v="0"/>
    <n v="0"/>
    <n v="0"/>
    <n v="773"/>
    <n v="7500"/>
    <n v="18389"/>
    <n v="0"/>
    <n v="4858"/>
    <n v="73800"/>
    <n v="11971"/>
    <n v="8209"/>
    <n v="26614"/>
    <n v="26614"/>
    <n v="6873"/>
    <n v="0"/>
    <n v="0"/>
    <n v="0"/>
    <n v="9625"/>
    <n v="6123"/>
    <n v="2088"/>
    <n v="1905"/>
    <n v="241855"/>
    <n v="241855"/>
    <n v="133722"/>
    <n v="74969"/>
    <n v="10278"/>
    <n v="0"/>
    <n v="22886"/>
    <n v="0"/>
    <n v="10575"/>
    <n v="382395"/>
    <n v="8296"/>
    <n v="1901793"/>
    <n v="1901793"/>
    <n v="0"/>
    <n v="1625028"/>
  </r>
  <r>
    <s v="BOYA SA"/>
    <n v="0"/>
    <m/>
    <m/>
    <n v="0"/>
    <m/>
    <m/>
    <x v="0"/>
    <n v="1964414"/>
    <n v="1964414"/>
    <n v="0"/>
    <n v="163111"/>
    <n v="163111"/>
    <n v="130488.8"/>
    <n v="32622.2"/>
    <n v="0"/>
    <n v="0"/>
    <n v="0"/>
    <n v="0"/>
    <n v="0"/>
    <n v="0"/>
    <n v="0"/>
    <n v="497"/>
    <n v="3933"/>
    <n v="0"/>
    <n v="8888"/>
    <n v="33728"/>
    <n v="229490"/>
    <n v="1520594"/>
    <n v="4173"/>
    <n v="107561"/>
    <n v="107561"/>
    <n v="8690"/>
    <n v="98871"/>
    <n v="505926"/>
    <n v="505926"/>
    <n v="0"/>
    <n v="44584"/>
    <n v="0"/>
    <n v="48710"/>
    <n v="6979"/>
    <n v="45"/>
    <n v="2957"/>
    <n v="29629"/>
    <n v="28809"/>
    <n v="51339"/>
    <n v="1700"/>
    <n v="5274"/>
    <n v="28755"/>
    <n v="0"/>
    <n v="257145"/>
    <n v="28327"/>
    <n v="28327"/>
    <n v="25273"/>
    <n v="2623"/>
    <n v="431"/>
    <n v="0"/>
    <n v="0"/>
    <n v="0"/>
    <n v="0"/>
    <n v="0"/>
    <n v="862591"/>
    <n v="862591"/>
    <n v="436635"/>
    <n v="371043"/>
    <n v="13819"/>
    <n v="3431"/>
    <n v="27775"/>
    <n v="9888"/>
    <n v="3323"/>
    <n v="104242"/>
    <n v="0"/>
    <n v="3576384"/>
    <n v="3576384"/>
    <n v="0"/>
    <n v="2685466"/>
  </r>
  <r>
    <s v="CAYOR PHOSPHATE MINING SAU"/>
    <n v="0"/>
    <n v="0"/>
    <n v="0"/>
    <n v="0"/>
    <n v="0"/>
    <n v="0"/>
    <x v="0"/>
    <n v="1001"/>
    <n v="1001"/>
    <n v="0"/>
    <n v="0"/>
    <n v="0"/>
    <n v="0"/>
    <n v="0"/>
    <n v="0"/>
    <n v="0"/>
    <n v="0"/>
    <n v="0"/>
    <n v="0"/>
    <n v="0"/>
    <n v="0"/>
    <n v="35"/>
    <n v="40"/>
    <n v="0"/>
    <n v="25"/>
    <n v="901"/>
    <n v="0"/>
    <n v="0"/>
    <n v="0"/>
    <n v="0"/>
    <m/>
    <n v="0"/>
    <n v="0"/>
    <n v="2230"/>
    <n v="2230"/>
    <n v="0"/>
    <n v="585"/>
    <n v="0"/>
    <n v="0"/>
    <n v="0"/>
    <n v="0"/>
    <n v="0"/>
    <n v="0"/>
    <n v="10"/>
    <n v="1203"/>
    <n v="0"/>
    <n v="0"/>
    <n v="0"/>
    <n v="432"/>
    <n v="0"/>
    <n v="21526"/>
    <n v="21526"/>
    <n v="10763"/>
    <n v="0"/>
    <n v="2500"/>
    <n v="7927"/>
    <n v="0"/>
    <n v="336"/>
    <n v="0"/>
    <n v="0"/>
    <n v="0"/>
    <n v="0"/>
    <n v="0"/>
    <n v="0"/>
    <n v="0"/>
    <n v="0"/>
    <n v="0"/>
    <n v="0"/>
    <n v="0"/>
    <n v="0"/>
    <n v="0"/>
    <n v="24757"/>
    <n v="24757"/>
    <n v="0"/>
    <n v="3231"/>
  </r>
  <r>
    <s v="CHALLENGER NORD-SUD INTERNATIONAL INC"/>
    <n v="0"/>
    <n v="0"/>
    <n v="0"/>
    <n v="0"/>
    <n v="0"/>
    <n v="0"/>
    <x v="0"/>
    <n v="6881.32"/>
    <n v="6881.32"/>
    <n v="0"/>
    <n v="0"/>
    <n v="0"/>
    <n v="0"/>
    <n v="0"/>
    <n v="0"/>
    <n v="0"/>
    <n v="0"/>
    <n v="0"/>
    <n v="0"/>
    <n v="0"/>
    <n v="1926.77"/>
    <n v="825.75800000000004"/>
    <n v="1582.704"/>
    <n v="577.87599999999998"/>
    <n v="385.50799999999998"/>
    <n v="550.50599999999997"/>
    <n v="344.06599999999997"/>
    <n v="0"/>
    <n v="688.13199999999995"/>
    <n v="8476.7060000000001"/>
    <n v="8476.7060000000001"/>
    <n v="8476.7060000000001"/>
    <n v="0"/>
    <n v="12792.146000000001"/>
    <n v="12792.146000000001"/>
    <n v="0"/>
    <n v="1459.2"/>
    <n v="0"/>
    <n v="1162"/>
    <n v="0"/>
    <n v="0"/>
    <n v="0"/>
    <n v="1151.2929999999999"/>
    <n v="4093.4870000000001"/>
    <n v="0"/>
    <n v="0"/>
    <n v="1317.905"/>
    <n v="0"/>
    <n v="2400"/>
    <n v="1208.261"/>
    <n v="2490"/>
    <n v="2490"/>
    <n v="0"/>
    <n v="0"/>
    <n v="0"/>
    <n v="2490"/>
    <n v="0"/>
    <n v="0"/>
    <n v="0"/>
    <n v="0"/>
    <n v="7800"/>
    <n v="7800"/>
    <n v="6000"/>
    <n v="0"/>
    <n v="0"/>
    <n v="0"/>
    <n v="1800"/>
    <n v="0"/>
    <n v="0"/>
    <n v="0"/>
    <m/>
    <n v="38440.171999999999"/>
    <n v="38440.171999999999"/>
    <n v="0"/>
    <n v="28150.171999999999"/>
  </r>
  <r>
    <s v="CHESSER"/>
    <n v="3"/>
    <n v="11999"/>
    <n v="0"/>
    <n v="0"/>
    <n v="0"/>
    <n v="0"/>
    <x v="0"/>
    <n v="5791"/>
    <n v="5791"/>
    <n v="0"/>
    <n v="131"/>
    <n v="131"/>
    <n v="0"/>
    <n v="0"/>
    <n v="0"/>
    <n v="0"/>
    <n v="131"/>
    <n v="0"/>
    <n v="0"/>
    <n v="0"/>
    <n v="0"/>
    <n v="0"/>
    <n v="0"/>
    <n v="0"/>
    <n v="0"/>
    <n v="0"/>
    <n v="500"/>
    <n v="0"/>
    <n v="5160"/>
    <n v="1032"/>
    <n v="1032"/>
    <n v="1032"/>
    <n v="0"/>
    <n v="6708"/>
    <n v="6708"/>
    <n v="0"/>
    <n v="0"/>
    <n v="0"/>
    <n v="0"/>
    <n v="0"/>
    <n v="0"/>
    <n v="0"/>
    <n v="0"/>
    <n v="0"/>
    <n v="0"/>
    <n v="0"/>
    <n v="0"/>
    <n v="0"/>
    <n v="0"/>
    <n v="6708"/>
    <n v="0"/>
    <n v="0"/>
    <n v="0"/>
    <n v="0"/>
    <n v="0"/>
    <n v="0"/>
    <n v="0"/>
    <n v="0"/>
    <n v="0"/>
    <n v="0"/>
    <n v="8313"/>
    <n v="8313"/>
    <n v="8313"/>
    <n v="0"/>
    <n v="0"/>
    <n v="0"/>
    <n v="0"/>
    <n v="0"/>
    <n v="0"/>
    <n v="0"/>
    <n v="0"/>
    <n v="21844"/>
    <n v="21844"/>
    <n v="0"/>
    <n v="13531"/>
  </r>
  <r>
    <s v="CIMENTS DU SAHEL"/>
    <n v="243"/>
    <n v="66460438"/>
    <n v="0"/>
    <n v="146"/>
    <n v="150359299"/>
    <n v="0"/>
    <x v="3"/>
    <n v="95711292"/>
    <n v="95711292"/>
    <n v="6602432"/>
    <n v="75199228"/>
    <n v="75199228"/>
    <n v="0"/>
    <n v="0"/>
    <n v="0"/>
    <n v="12614951"/>
    <n v="10993827"/>
    <n v="382524"/>
    <n v="51159937"/>
    <n v="47989"/>
    <n v="135940"/>
    <n v="3987"/>
    <n v="13435"/>
    <n v="136844"/>
    <n v="12160"/>
    <n v="234607"/>
    <n v="128625"/>
    <n v="8893"/>
    <n v="13235141"/>
    <n v="482701"/>
    <n v="482701"/>
    <n v="482701"/>
    <n v="0"/>
    <n v="9078504"/>
    <n v="9078504"/>
    <n v="0"/>
    <n v="3527682"/>
    <n v="0"/>
    <n v="3529351"/>
    <n v="1206753"/>
    <n v="1613"/>
    <n v="15979"/>
    <n v="41981"/>
    <n v="0"/>
    <n v="447885"/>
    <n v="45"/>
    <n v="65983"/>
    <n v="12349"/>
    <n v="0"/>
    <n v="228883"/>
    <n v="2767922"/>
    <n v="2767922"/>
    <n v="0"/>
    <n v="0"/>
    <n v="0"/>
    <n v="0"/>
    <n v="262851"/>
    <n v="2943"/>
    <n v="2500000"/>
    <n v="2128"/>
    <n v="8721540"/>
    <n v="8721540"/>
    <n v="7994326"/>
    <m/>
    <n v="117784"/>
    <n v="39915"/>
    <n v="501621"/>
    <n v="67894"/>
    <n v="17552812"/>
    <n v="1835858"/>
    <n v="0"/>
    <n v="136150629"/>
    <n v="136150629"/>
    <n v="0"/>
    <n v="124661167"/>
  </r>
  <r>
    <s v="COMPAGNIE GENERALE D'EXPLOITATION DE CARRIERE"/>
    <n v="112"/>
    <n v="195000"/>
    <n v="75"/>
    <n v="15"/>
    <n v="49000"/>
    <n v="25"/>
    <x v="2"/>
    <n v="7231304.7010000004"/>
    <n v="7231304.7010000004"/>
    <n v="1893399.0870000001"/>
    <n v="2211495"/>
    <n v="2211495"/>
    <n v="0"/>
    <n v="0"/>
    <n v="0"/>
    <n v="2109355.6970000002"/>
    <n v="0"/>
    <n v="34413.370000000003"/>
    <n v="0"/>
    <n v="67725.932999999844"/>
    <n v="0"/>
    <n v="0"/>
    <n v="827071.08799999999"/>
    <n v="11853"/>
    <n v="32856"/>
    <n v="33919.525999999998"/>
    <n v="2205027"/>
    <n v="0"/>
    <n v="15684"/>
    <n v="1624036"/>
    <n v="1624036"/>
    <n v="1504078"/>
    <n v="119958"/>
    <n v="1561082.7450000001"/>
    <n v="1561082.7450000001"/>
    <n v="0"/>
    <n v="27441.48"/>
    <n v="0"/>
    <n v="851652.55200000003"/>
    <n v="231196.204"/>
    <n v="2550"/>
    <n v="0"/>
    <n v="51639.837"/>
    <n v="327305.55300000001"/>
    <n v="0"/>
    <n v="10344.666999999999"/>
    <n v="55064.006999999998"/>
    <n v="3888.4450000000002"/>
    <n v="0"/>
    <n v="0"/>
    <n v="901454.45299999998"/>
    <n v="901454.45299999998"/>
    <n v="860672.82799999998"/>
    <n v="22669.871999999999"/>
    <n v="0"/>
    <n v="12235.02"/>
    <n v="0"/>
    <n v="1572.768"/>
    <n v="4303.9650000000001"/>
    <n v="0"/>
    <n v="2297980.4569999999"/>
    <n v="2297980.4569999999"/>
    <n v="1857912.4739999999"/>
    <n v="116900.678"/>
    <n v="116594.36599999999"/>
    <n v="24636.995999999999"/>
    <n v="181935.943"/>
    <n v="0"/>
    <n v="202321.90599999999"/>
    <n v="19074.493999999999"/>
    <n v="623022.9"/>
    <n v="14460277.656000003"/>
    <n v="14460277.656000003"/>
    <n v="0"/>
    <n v="10637819.846000003"/>
  </r>
  <r>
    <s v="CSE GRANULATS"/>
    <n v="0"/>
    <n v="0"/>
    <n v="0"/>
    <n v="0"/>
    <n v="0"/>
    <n v="0"/>
    <x v="2"/>
    <n v="6133228"/>
    <n v="6133228"/>
    <n v="2240932"/>
    <n v="2548052"/>
    <n v="2548052"/>
    <n v="0"/>
    <n v="0"/>
    <m/>
    <n v="2367347"/>
    <n v="0"/>
    <n v="180705"/>
    <n v="0"/>
    <n v="0"/>
    <n v="14002"/>
    <n v="441"/>
    <n v="139841"/>
    <n v="2018"/>
    <n v="0"/>
    <n v="29621"/>
    <n v="0"/>
    <n v="1158321"/>
    <n v="0"/>
    <n v="136661"/>
    <n v="136661"/>
    <n v="135751"/>
    <n v="910"/>
    <n v="3560407"/>
    <n v="3560407"/>
    <n v="0"/>
    <n v="2975383"/>
    <n v="106792"/>
    <n v="181060"/>
    <n v="6670"/>
    <n v="0"/>
    <n v="0"/>
    <n v="41532"/>
    <n v="0"/>
    <n v="8968"/>
    <n v="6526"/>
    <n v="19918"/>
    <n v="743"/>
    <n v="141929"/>
    <n v="70886"/>
    <n v="588135"/>
    <n v="588135"/>
    <n v="75155"/>
    <n v="42847"/>
    <n v="1000"/>
    <n v="362264"/>
    <n v="70196"/>
    <n v="3200"/>
    <n v="880"/>
    <n v="32593"/>
    <n v="1476420"/>
    <n v="1476420"/>
    <n v="1171571"/>
    <n v="0"/>
    <n v="156600"/>
    <n v="0"/>
    <n v="130339"/>
    <n v="17910"/>
    <n v="23157"/>
    <n v="69509"/>
    <n v="397462"/>
    <n v="12384979"/>
    <n v="12384979"/>
    <n v="0"/>
    <n v="9922962"/>
  </r>
  <r>
    <s v="DALEMA"/>
    <m/>
    <n v="287967"/>
    <n v="95"/>
    <n v="1"/>
    <n v="0"/>
    <n v="0"/>
    <x v="0"/>
    <n v="57427"/>
    <n v="57427"/>
    <n v="0"/>
    <n v="57427"/>
    <n v="57427"/>
    <n v="0"/>
    <n v="0"/>
    <n v="0"/>
    <n v="57427"/>
    <n v="0"/>
    <n v="0"/>
    <n v="0"/>
    <n v="0"/>
    <n v="0"/>
    <n v="0"/>
    <n v="0"/>
    <n v="0"/>
    <n v="0"/>
    <n v="0"/>
    <n v="0"/>
    <n v="0"/>
    <n v="0"/>
    <n v="0"/>
    <m/>
    <n v="0"/>
    <n v="0"/>
    <n v="5449"/>
    <n v="5449"/>
    <n v="0"/>
    <n v="0"/>
    <n v="0"/>
    <n v="5449"/>
    <n v="0"/>
    <n v="0"/>
    <n v="0"/>
    <n v="0"/>
    <n v="0"/>
    <n v="0"/>
    <n v="0"/>
    <n v="0"/>
    <n v="0"/>
    <n v="0"/>
    <n v="0"/>
    <n v="0"/>
    <n v="0"/>
    <n v="0"/>
    <n v="0"/>
    <n v="0"/>
    <m/>
    <n v="0"/>
    <n v="0"/>
    <n v="0"/>
    <n v="0"/>
    <n v="44545"/>
    <n v="44545"/>
    <n v="44545"/>
    <n v="0"/>
    <n v="0"/>
    <n v="0"/>
    <n v="0"/>
    <n v="0"/>
    <n v="0"/>
    <m/>
    <n v="0"/>
    <n v="107421"/>
    <n v="107421"/>
    <n v="0"/>
    <n v="62876"/>
  </r>
  <r>
    <s v="DAMASH MINERALS LTD"/>
    <n v="1"/>
    <n v="0"/>
    <n v="25"/>
    <n v="0"/>
    <n v="0"/>
    <n v="0"/>
    <x v="0"/>
    <n v="22013"/>
    <n v="22013"/>
    <n v="3514"/>
    <n v="5650"/>
    <n v="5650"/>
    <n v="0"/>
    <n v="0"/>
    <n v="5650"/>
    <n v="0"/>
    <n v="0"/>
    <n v="0"/>
    <n v="0"/>
    <n v="0"/>
    <n v="1642"/>
    <n v="1110"/>
    <n v="3765"/>
    <n v="0"/>
    <n v="0"/>
    <n v="2200"/>
    <n v="4132"/>
    <n v="0"/>
    <n v="0"/>
    <n v="0"/>
    <m/>
    <n v="0"/>
    <n v="0"/>
    <n v="64954"/>
    <n v="64954"/>
    <n v="0"/>
    <n v="0"/>
    <n v="0"/>
    <n v="0"/>
    <n v="0"/>
    <n v="64954"/>
    <n v="0"/>
    <n v="0"/>
    <n v="0"/>
    <n v="0"/>
    <n v="0"/>
    <n v="0"/>
    <n v="0"/>
    <n v="0"/>
    <n v="0"/>
    <n v="0"/>
    <n v="0"/>
    <n v="0"/>
    <n v="0"/>
    <n v="0"/>
    <n v="0"/>
    <n v="0"/>
    <n v="0"/>
    <n v="0"/>
    <n v="0"/>
    <n v="0"/>
    <n v="0"/>
    <n v="0"/>
    <n v="0"/>
    <n v="0"/>
    <n v="0"/>
    <n v="0"/>
    <n v="0"/>
    <n v="0"/>
    <n v="0"/>
    <n v="0"/>
    <n v="86967"/>
    <n v="86967"/>
    <n v="0"/>
    <n v="86967"/>
  </r>
  <r>
    <s v="DANGOTE CEMENT SENEGAL"/>
    <n v="270"/>
    <n v="24276063"/>
    <n v="0"/>
    <n v="92"/>
    <n v="26717258"/>
    <n v="0"/>
    <x v="3"/>
    <n v="39486954"/>
    <n v="39486954"/>
    <n v="6908752"/>
    <n v="23715529"/>
    <n v="23715529"/>
    <n v="0"/>
    <n v="0"/>
    <n v="0"/>
    <n v="2361104"/>
    <n v="0"/>
    <n v="0"/>
    <n v="21354425"/>
    <n v="0"/>
    <n v="8535130"/>
    <n v="53553"/>
    <n v="13232"/>
    <n v="71313"/>
    <n v="32490"/>
    <n v="100759"/>
    <n v="55037"/>
    <m/>
    <n v="1159"/>
    <n v="240429"/>
    <n v="240429"/>
    <n v="240429"/>
    <n v="0"/>
    <n v="6010747"/>
    <n v="6010747"/>
    <n v="0"/>
    <n v="150497"/>
    <n v="0"/>
    <n v="1456036"/>
    <n v="410450"/>
    <n v="1420"/>
    <n v="151707"/>
    <n v="135269"/>
    <n v="0"/>
    <n v="892639"/>
    <n v="30035"/>
    <n v="543437"/>
    <n v="13598"/>
    <n v="2209793"/>
    <n v="15866"/>
    <n v="135265"/>
    <n v="135265"/>
    <n v="67869"/>
    <n v="0"/>
    <n v="0"/>
    <n v="0"/>
    <n v="0"/>
    <n v="399"/>
    <n v="2188"/>
    <n v="64809"/>
    <n v="4992446"/>
    <n v="4992446"/>
    <n v="3580371"/>
    <n v="1023283"/>
    <n v="0"/>
    <n v="0"/>
    <n v="230091"/>
    <n v="158701"/>
    <n v="9196819"/>
    <n v="144117"/>
    <n v="0"/>
    <n v="60206777"/>
    <n v="60206777"/>
    <n v="0"/>
    <n v="55079066"/>
  </r>
  <r>
    <s v="G.H MINING"/>
    <n v="77"/>
    <n v="0"/>
    <n v="100"/>
    <n v="0"/>
    <n v="0"/>
    <n v="0"/>
    <x v="4"/>
    <n v="825249"/>
    <n v="825249"/>
    <n v="0"/>
    <n v="0"/>
    <n v="0"/>
    <n v="0"/>
    <n v="0"/>
    <n v="0"/>
    <n v="0"/>
    <n v="0"/>
    <n v="0"/>
    <n v="0"/>
    <n v="0"/>
    <n v="0"/>
    <n v="8"/>
    <n v="0"/>
    <n v="177330"/>
    <n v="0"/>
    <n v="43919"/>
    <n v="35866"/>
    <n v="567037"/>
    <n v="1089"/>
    <n v="9927"/>
    <n v="9927"/>
    <n v="9196"/>
    <n v="731"/>
    <n v="292015"/>
    <n v="292015"/>
    <n v="0"/>
    <n v="10375"/>
    <n v="0"/>
    <n v="60237"/>
    <n v="0"/>
    <n v="0"/>
    <n v="0"/>
    <n v="0"/>
    <n v="1697"/>
    <n v="6500"/>
    <n v="0"/>
    <n v="1423"/>
    <n v="0"/>
    <n v="211783"/>
    <n v="0"/>
    <n v="92876"/>
    <n v="92876"/>
    <n v="2500"/>
    <n v="6879"/>
    <n v="0"/>
    <n v="0"/>
    <n v="22533"/>
    <n v="20"/>
    <n v="60000"/>
    <n v="944"/>
    <n v="8999"/>
    <n v="8999"/>
    <n v="6000"/>
    <n v="0"/>
    <n v="124"/>
    <n v="175"/>
    <n v="272"/>
    <n v="2428"/>
    <n v="7"/>
    <n v="2702"/>
    <n v="5000"/>
    <n v="1236775"/>
    <n v="1236775"/>
    <n v="0"/>
    <n v="1129900"/>
  </r>
  <r>
    <s v="BMCC SA"/>
    <n v="0"/>
    <n v="0"/>
    <n v="0"/>
    <n v="0"/>
    <n v="0"/>
    <n v="0"/>
    <x v="1"/>
    <n v="2027776"/>
    <n v="2027776"/>
    <n v="0"/>
    <n v="1763134"/>
    <n v="1763134"/>
    <n v="0"/>
    <n v="0"/>
    <n v="0"/>
    <n v="0"/>
    <n v="1743942"/>
    <n v="19192"/>
    <n v="0"/>
    <n v="0"/>
    <n v="0"/>
    <n v="36823"/>
    <n v="10294"/>
    <n v="0"/>
    <n v="101616"/>
    <n v="26627"/>
    <n v="89029"/>
    <n v="0"/>
    <n v="253"/>
    <n v="1109412"/>
    <n v="1109412"/>
    <n v="1109412"/>
    <n v="0"/>
    <n v="4603897"/>
    <n v="4603897"/>
    <n v="896807"/>
    <n v="1417523"/>
    <n v="0"/>
    <n v="980847"/>
    <n v="7886"/>
    <n v="23194"/>
    <n v="18154"/>
    <n v="22483"/>
    <n v="0"/>
    <n v="745061"/>
    <n v="0"/>
    <n v="44069"/>
    <n v="18632"/>
    <n v="0"/>
    <n v="429241"/>
    <n v="255011"/>
    <n v="255011"/>
    <n v="125215"/>
    <n v="40"/>
    <n v="0"/>
    <n v="0"/>
    <n v="0"/>
    <n v="117419"/>
    <n v="0"/>
    <n v="12337"/>
    <n v="190366"/>
    <n v="190366"/>
    <n v="183631"/>
    <n v="0"/>
    <n v="0"/>
    <n v="0"/>
    <n v="5670"/>
    <n v="1065"/>
    <n v="468544"/>
    <n v="190774"/>
    <n v="0"/>
    <n v="8845780"/>
    <n v="8845780"/>
    <n v="0"/>
    <n v="8400403"/>
  </r>
  <r>
    <s v="GECAMINES"/>
    <n v="250"/>
    <n v="13110174"/>
    <n v="83"/>
    <n v="49"/>
    <n v="1769824"/>
    <n v="7"/>
    <x v="2"/>
    <n v="3325679"/>
    <n v="3325679"/>
    <n v="0"/>
    <n v="2769724"/>
    <n v="2769724"/>
    <n v="0"/>
    <n v="0"/>
    <n v="0"/>
    <n v="2160746"/>
    <n v="420764"/>
    <n v="188214"/>
    <n v="0"/>
    <n v="0"/>
    <n v="0"/>
    <n v="4364"/>
    <n v="249788"/>
    <n v="76046"/>
    <n v="0"/>
    <n v="122718"/>
    <n v="0"/>
    <n v="28373"/>
    <n v="74666"/>
    <n v="5588917"/>
    <n v="5588917"/>
    <n v="5521917"/>
    <n v="67000"/>
    <n v="3158085"/>
    <n v="3158085"/>
    <n v="0"/>
    <n v="863424"/>
    <n v="0"/>
    <n v="132263"/>
    <n v="63498"/>
    <n v="0"/>
    <n v="998"/>
    <n v="94849"/>
    <n v="2500"/>
    <n v="1343825"/>
    <n v="19173"/>
    <n v="74776"/>
    <n v="0"/>
    <n v="14400"/>
    <n v="548379"/>
    <n v="1273874"/>
    <n v="1273874"/>
    <n v="327704"/>
    <n v="17697"/>
    <n v="10000"/>
    <n v="3209"/>
    <n v="796150"/>
    <n v="11138"/>
    <n v="12276"/>
    <n v="95700"/>
    <n v="2028866"/>
    <n v="2028866"/>
    <n v="1387613"/>
    <n v="141546"/>
    <n v="274777"/>
    <n v="0"/>
    <n v="176261"/>
    <n v="48669"/>
    <n v="634303"/>
    <n v="429100"/>
    <n v="1041386"/>
    <n v="17480210"/>
    <n v="17480210"/>
    <n v="0"/>
    <n v="13136084"/>
  </r>
  <r>
    <s v="G-PHOS S.A"/>
    <n v="19"/>
    <n v="219614"/>
    <n v="0.32140954566476021"/>
    <n v="6"/>
    <n v="463670"/>
    <n v="0.67859045433523979"/>
    <x v="1"/>
    <n v="207384"/>
    <n v="207384"/>
    <n v="0"/>
    <n v="0"/>
    <n v="0"/>
    <n v="0"/>
    <n v="0"/>
    <n v="0"/>
    <n v="0"/>
    <n v="0"/>
    <n v="0"/>
    <n v="0"/>
    <n v="0"/>
    <n v="0"/>
    <n v="0"/>
    <n v="0"/>
    <n v="0"/>
    <n v="255"/>
    <n v="171463"/>
    <n v="35666"/>
    <n v="0"/>
    <n v="0"/>
    <n v="5140"/>
    <n v="5140"/>
    <n v="5140"/>
    <n v="0"/>
    <n v="248478"/>
    <n v="248478"/>
    <n v="0"/>
    <n v="4610"/>
    <n v="0"/>
    <n v="468"/>
    <n v="117"/>
    <n v="95"/>
    <n v="0"/>
    <n v="0"/>
    <n v="0"/>
    <n v="168335"/>
    <n v="0"/>
    <n v="7099"/>
    <n v="64388"/>
    <n v="0"/>
    <n v="3366"/>
    <n v="33"/>
    <n v="33"/>
    <n v="0"/>
    <n v="0"/>
    <n v="0"/>
    <n v="0"/>
    <n v="0"/>
    <n v="33"/>
    <n v="0"/>
    <n v="0"/>
    <n v="0"/>
    <n v="0"/>
    <n v="0"/>
    <n v="0"/>
    <n v="0"/>
    <n v="0"/>
    <n v="0"/>
    <n v="0"/>
    <n v="106222"/>
    <n v="48340"/>
    <m/>
    <n v="615597"/>
    <n v="615597"/>
    <n v="0"/>
    <n v="615564"/>
  </r>
  <r>
    <s v="GLOBAL IMMO SENEGAL SARL"/>
    <m/>
    <m/>
    <m/>
    <m/>
    <m/>
    <m/>
    <x v="2"/>
    <n v="551420.18699999992"/>
    <n v="551420.18699999992"/>
    <n v="125451"/>
    <n v="215146.82699999999"/>
    <n v="215146.82699999999"/>
    <m/>
    <m/>
    <m/>
    <n v="215146.82699999999"/>
    <m/>
    <m/>
    <m/>
    <m/>
    <m/>
    <n v="725"/>
    <n v="137116"/>
    <m/>
    <n v="2981.1660000000002"/>
    <n v="24050.966"/>
    <n v="35309.688999999998"/>
    <m/>
    <n v="10639.539000000001"/>
    <n v="20842.859"/>
    <n v="20842.859"/>
    <m/>
    <n v="20842.859"/>
    <n v="606892.39400000009"/>
    <n v="606892.39400000009"/>
    <m/>
    <m/>
    <m/>
    <n v="572774.902"/>
    <n v="2465.6770000000001"/>
    <m/>
    <n v="1688.5820000000001"/>
    <n v="11216.812"/>
    <m/>
    <n v="6627.19"/>
    <m/>
    <m/>
    <m/>
    <m/>
    <n v="12119.231"/>
    <n v="98142.475999999995"/>
    <n v="98142.475999999995"/>
    <n v="97538.407999999996"/>
    <m/>
    <m/>
    <m/>
    <m/>
    <n v="604.06799999999998"/>
    <m/>
    <m/>
    <n v="283582.32300000003"/>
    <n v="283582.32299999997"/>
    <n v="220493.125"/>
    <m/>
    <n v="38587.809000000001"/>
    <m/>
    <n v="22274.34"/>
    <n v="2227.049"/>
    <n v="27702.921999999999"/>
    <n v="12247.487999999999"/>
    <n v="35145.983999999997"/>
    <n v="1635976.6329999999"/>
    <n v="1635976.6329999999"/>
    <n v="0"/>
    <n v="1219105.8499999999"/>
  </r>
  <r>
    <s v="GRANDE COTE OPERATIONS"/>
    <n v="0"/>
    <n v="0"/>
    <n v="0"/>
    <n v="0"/>
    <n v="0"/>
    <n v="0"/>
    <x v="3"/>
    <n v="24061009"/>
    <n v="24061009"/>
    <n v="631936"/>
    <n v="15165446"/>
    <n v="15165446"/>
    <n v="0"/>
    <n v="0"/>
    <n v="289"/>
    <n v="14565589"/>
    <n v="0"/>
    <n v="599568"/>
    <n v="0"/>
    <n v="0"/>
    <n v="16576"/>
    <n v="33275"/>
    <n v="0"/>
    <n v="0"/>
    <n v="461"/>
    <n v="2646352"/>
    <n v="2361337"/>
    <n v="2780992"/>
    <n v="424634"/>
    <n v="4064697"/>
    <n v="4064697"/>
    <n v="3391775"/>
    <n v="672922"/>
    <n v="36167602"/>
    <n v="36167602"/>
    <n v="1598136"/>
    <n v="3926994"/>
    <n v="0"/>
    <n v="385267"/>
    <n v="2339086"/>
    <n v="0"/>
    <n v="117560"/>
    <n v="693979"/>
    <n v="12182"/>
    <n v="9505807"/>
    <n v="72907"/>
    <n v="85339"/>
    <n v="16483697"/>
    <n v="0"/>
    <n v="946648"/>
    <n v="10600725"/>
    <n v="10600725"/>
    <n v="256492"/>
    <n v="0"/>
    <n v="0"/>
    <n v="0"/>
    <n v="10301250"/>
    <n v="0"/>
    <n v="33692"/>
    <n v="9291"/>
    <n v="23686593"/>
    <n v="23686593"/>
    <n v="11333990"/>
    <n v="8109127"/>
    <n v="2698230"/>
    <n v="1545246"/>
    <n v="0"/>
    <n v="0"/>
    <n v="22105386"/>
    <n v="12280334"/>
    <n v="0"/>
    <n v="132966346"/>
    <n v="132966346"/>
    <n v="0"/>
    <n v="98679028"/>
  </r>
  <r>
    <s v="GROUPEMENT D'ENTREPRISE SINTRAM HOUAR"/>
    <n v="13"/>
    <n v="285445"/>
    <n v="100"/>
    <n v="0"/>
    <n v="0"/>
    <n v="0"/>
    <x v="2"/>
    <n v="224738"/>
    <n v="224738"/>
    <n v="0"/>
    <n v="102967"/>
    <n v="102967"/>
    <n v="0"/>
    <n v="0"/>
    <n v="0"/>
    <n v="89165"/>
    <n v="0"/>
    <n v="13046"/>
    <n v="0"/>
    <n v="756"/>
    <n v="300"/>
    <n v="0"/>
    <n v="1350"/>
    <n v="0"/>
    <n v="0"/>
    <n v="114679"/>
    <n v="0"/>
    <n v="0"/>
    <n v="5442"/>
    <n v="0"/>
    <m/>
    <n v="0"/>
    <n v="0"/>
    <n v="42823"/>
    <n v="42823"/>
    <n v="24713"/>
    <n v="3140"/>
    <n v="0"/>
    <n v="1470"/>
    <n v="0"/>
    <n v="0"/>
    <n v="0"/>
    <n v="456"/>
    <n v="0"/>
    <n v="696"/>
    <n v="0"/>
    <n v="0"/>
    <n v="0"/>
    <n v="8895"/>
    <n v="3453"/>
    <n v="10427"/>
    <n v="10427"/>
    <n v="3134"/>
    <n v="0"/>
    <n v="0"/>
    <n v="7293"/>
    <n v="0"/>
    <n v="0"/>
    <n v="0"/>
    <n v="0"/>
    <n v="112808"/>
    <n v="112808"/>
    <n v="40979"/>
    <n v="63473"/>
    <n v="0"/>
    <n v="0"/>
    <n v="7730"/>
    <n v="626"/>
    <n v="0"/>
    <n v="0"/>
    <n v="0"/>
    <n v="390796"/>
    <n v="390796"/>
    <n v="0"/>
    <n v="267561"/>
  </r>
  <r>
    <s v="HOLDING ATLANTQUE MINING PETROLUM-SA"/>
    <n v="0"/>
    <n v="0"/>
    <n v="0"/>
    <n v="0"/>
    <n v="0"/>
    <n v="0"/>
    <x v="0"/>
    <n v="2462.277"/>
    <n v="2462.277"/>
    <n v="0"/>
    <n v="0"/>
    <n v="0"/>
    <n v="0"/>
    <n v="0"/>
    <n v="0"/>
    <n v="0"/>
    <n v="0"/>
    <n v="0"/>
    <n v="0"/>
    <n v="0"/>
    <n v="386.41"/>
    <n v="269.19"/>
    <n v="631.28499999999997"/>
    <n v="192.7"/>
    <n v="108.5"/>
    <n v="231.8"/>
    <n v="473.72"/>
    <n v="0"/>
    <n v="168.672"/>
    <n v="1154.335"/>
    <n v="1154.335"/>
    <m/>
    <n v="1154.335"/>
    <n v="104688.84899999999"/>
    <n v="104688.849"/>
    <n v="0"/>
    <n v="6177.6"/>
    <n v="0"/>
    <n v="549.02800000000002"/>
    <n v="604.73199999999997"/>
    <n v="94488.085999999996"/>
    <n v="20"/>
    <n v="255.8"/>
    <n v="0"/>
    <n v="0"/>
    <n v="0"/>
    <n v="198.203"/>
    <n v="0"/>
    <n v="0"/>
    <n v="2395.4"/>
    <n v="5440"/>
    <n v="5440"/>
    <n v="0"/>
    <n v="0"/>
    <n v="2500"/>
    <n v="2940"/>
    <n v="0"/>
    <n v="0"/>
    <n v="0"/>
    <n v="0"/>
    <n v="31680"/>
    <n v="31680"/>
    <n v="31680"/>
    <n v="0"/>
    <n v="0"/>
    <n v="0"/>
    <n v="0"/>
    <n v="0"/>
    <n v="0"/>
    <n v="0"/>
    <n v="0"/>
    <n v="145425.46099999998"/>
    <n v="145425.46099999998"/>
    <n v="0"/>
    <n v="108305.46099999998"/>
  </r>
  <r>
    <s v="IAMGOLD BOTO S.A"/>
    <n v="162"/>
    <n v="5690891"/>
    <n v="63"/>
    <n v="29"/>
    <n v="3248075"/>
    <n v="36"/>
    <x v="1"/>
    <n v="349152"/>
    <n v="349152"/>
    <n v="20675"/>
    <n v="261031"/>
    <n v="261031"/>
    <n v="0"/>
    <n v="0"/>
    <n v="0"/>
    <n v="261031"/>
    <n v="0"/>
    <n v="0"/>
    <n v="0"/>
    <n v="0"/>
    <n v="0"/>
    <n v="563"/>
    <n v="11361"/>
    <n v="3755"/>
    <n v="6285"/>
    <n v="25517"/>
    <n v="0"/>
    <n v="19965"/>
    <n v="0"/>
    <n v="146272"/>
    <n v="146272"/>
    <n v="3179"/>
    <n v="143093"/>
    <n v="3551749"/>
    <n v="3551749"/>
    <n v="1239507"/>
    <n v="117862"/>
    <n v="0"/>
    <n v="17216"/>
    <n v="44086"/>
    <n v="0"/>
    <n v="44086"/>
    <n v="33683"/>
    <n v="0"/>
    <n v="1884669"/>
    <n v="5445"/>
    <n v="63487"/>
    <n v="24091"/>
    <n v="52563"/>
    <n v="25054"/>
    <n v="50207"/>
    <n v="50207"/>
    <n v="13177"/>
    <n v="30"/>
    <n v="0"/>
    <n v="37000"/>
    <n v="0"/>
    <n v="0"/>
    <n v="0"/>
    <n v="0"/>
    <n v="1086098"/>
    <n v="1086098"/>
    <n v="526287"/>
    <n v="316633"/>
    <n v="57151"/>
    <n v="6600"/>
    <n v="25648"/>
    <n v="153779"/>
    <n v="300108"/>
    <n v="784944"/>
    <n v="0"/>
    <n v="6268530"/>
    <n v="6268530"/>
    <n v="0"/>
    <n v="5132225"/>
  </r>
  <r>
    <s v="INDUSTRIES CHIMIQUES DU SENEGAL"/>
    <n v="738"/>
    <n v="0"/>
    <n v="24"/>
    <n v="432"/>
    <n v="0"/>
    <n v="76"/>
    <x v="3"/>
    <n v="172148520"/>
    <n v="172148520"/>
    <n v="125925416"/>
    <n v="26713160"/>
    <n v="26713160"/>
    <n v="0"/>
    <n v="0"/>
    <n v="0"/>
    <n v="10249603"/>
    <n v="39192"/>
    <n v="0"/>
    <n v="16424365"/>
    <m/>
    <n v="0"/>
    <n v="400608"/>
    <n v="2257540"/>
    <n v="0"/>
    <n v="144419"/>
    <n v="0"/>
    <n v="12536467"/>
    <m/>
    <n v="4170910"/>
    <n v="44154406"/>
    <n v="44154406"/>
    <n v="42895750"/>
    <n v="1258656"/>
    <n v="37398422"/>
    <n v="37398422"/>
    <n v="0"/>
    <n v="4040392"/>
    <n v="0"/>
    <n v="14292468"/>
    <n v="4408310"/>
    <n v="81"/>
    <n v="37188"/>
    <n v="330833"/>
    <n v="0"/>
    <n v="11996909"/>
    <n v="7375"/>
    <n v="377550"/>
    <n v="1300000"/>
    <m/>
    <n v="607316"/>
    <n v="10000"/>
    <n v="10000"/>
    <n v="0"/>
    <n v="0"/>
    <n v="0"/>
    <n v="0"/>
    <n v="0"/>
    <n v="0"/>
    <n v="10000"/>
    <n v="0"/>
    <n v="23662306"/>
    <n v="23662306"/>
    <n v="12977720"/>
    <n v="3892679"/>
    <n v="2602738"/>
    <n v="0"/>
    <n v="1006771"/>
    <n v="3182398"/>
    <n v="5106640"/>
    <n v="31416453"/>
    <n v="0"/>
    <n v="313896747"/>
    <n v="313896747"/>
    <n v="0"/>
    <n v="290224441"/>
  </r>
  <r>
    <s v="INTERNATIONAL MINING COMPANY (IMC)"/>
    <n v="0"/>
    <n v="0"/>
    <n v="0"/>
    <n v="0"/>
    <n v="0"/>
    <n v="0"/>
    <x v="0"/>
    <n v="127567.05"/>
    <n v="127567.05"/>
    <n v="0"/>
    <n v="127567.05"/>
    <n v="127567.05"/>
    <n v="0"/>
    <n v="0"/>
    <n v="0"/>
    <n v="127567.05"/>
    <n v="0"/>
    <n v="0"/>
    <n v="0"/>
    <n v="0"/>
    <n v="0"/>
    <n v="0"/>
    <n v="0"/>
    <n v="0"/>
    <n v="0"/>
    <n v="0"/>
    <n v="0"/>
    <n v="0"/>
    <n v="0"/>
    <n v="7149.5550000000003"/>
    <n v="7149.5550000000003"/>
    <n v="0"/>
    <n v="7149.5550000000003"/>
    <n v="109422.36500000001"/>
    <n v="109422.36500000001"/>
    <n v="109422.36500000001"/>
    <n v="0"/>
    <n v="0"/>
    <n v="0"/>
    <n v="0"/>
    <n v="0"/>
    <n v="0"/>
    <n v="0"/>
    <n v="0"/>
    <n v="0"/>
    <n v="0"/>
    <n v="0"/>
    <n v="0"/>
    <n v="0"/>
    <n v="0"/>
    <n v="19253.848999999998"/>
    <n v="19253.848999999998"/>
    <n v="0"/>
    <n v="0"/>
    <n v="0"/>
    <n v="0"/>
    <n v="0"/>
    <n v="0"/>
    <n v="0"/>
    <n v="0"/>
    <n v="135056.21799999999"/>
    <n v="135056.21799999999"/>
    <n v="0"/>
    <n v="0"/>
    <n v="0"/>
    <n v="0"/>
    <n v="0"/>
    <n v="0"/>
    <n v="0"/>
    <n v="13476.001"/>
    <n v="0"/>
    <n v="411925.038"/>
    <n v="411925.038"/>
    <n v="0"/>
    <n v="257614.97100000002"/>
  </r>
  <r>
    <s v="KANEL RESOURCES"/>
    <n v="0"/>
    <n v="0"/>
    <n v="0"/>
    <n v="0"/>
    <n v="0"/>
    <n v="0"/>
    <x v="0"/>
    <n v="0"/>
    <n v="0"/>
    <n v="0"/>
    <n v="0"/>
    <n v="0"/>
    <n v="0"/>
    <n v="0"/>
    <n v="0"/>
    <n v="0"/>
    <n v="0"/>
    <n v="0"/>
    <n v="0"/>
    <n v="0"/>
    <n v="0"/>
    <n v="0"/>
    <n v="0"/>
    <n v="0"/>
    <n v="0"/>
    <n v="0"/>
    <n v="0"/>
    <n v="0"/>
    <n v="0"/>
    <n v="150"/>
    <n v="150"/>
    <m/>
    <n v="150"/>
    <n v="136360"/>
    <n v="136360"/>
    <n v="83166"/>
    <n v="600"/>
    <n v="0"/>
    <n v="0"/>
    <n v="0"/>
    <n v="29478"/>
    <m/>
    <n v="120"/>
    <n v="10685"/>
    <n v="12000"/>
    <m/>
    <n v="311"/>
    <n v="0"/>
    <n v="0"/>
    <n v="0"/>
    <n v="24919"/>
    <n v="24919"/>
    <n v="11287"/>
    <m/>
    <m/>
    <n v="13632"/>
    <n v="0"/>
    <n v="0"/>
    <n v="0"/>
    <n v="0"/>
    <n v="42278"/>
    <n v="42278"/>
    <n v="41078"/>
    <n v="0"/>
    <n v="1200"/>
    <m/>
    <n v="0"/>
    <n v="0"/>
    <n v="0"/>
    <n v="6727"/>
    <n v="0"/>
    <n v="210434"/>
    <n v="210434"/>
    <n v="0"/>
    <n v="143237"/>
  </r>
  <r>
    <s v="KUTLU GABANE HOLDING S.A"/>
    <n v="687"/>
    <n v="863089098"/>
    <n v="0"/>
    <n v="0"/>
    <n v="0"/>
    <n v="0"/>
    <x v="2"/>
    <n v="383378.67699999997"/>
    <n v="383378.67700000003"/>
    <n v="5645.875"/>
    <n v="14747.925999999999"/>
    <n v="14747.925999999999"/>
    <n v="0"/>
    <n v="59"/>
    <n v="4896.308"/>
    <n v="3985.1149999999998"/>
    <n v="0"/>
    <n v="5807.5029999999997"/>
    <n v="0"/>
    <n v="0"/>
    <n v="0"/>
    <n v="146.25"/>
    <n v="530.29999999999995"/>
    <n v="206209.87599999999"/>
    <n v="1649.422"/>
    <n v="8676.5480000000007"/>
    <n v="5371.6570000000002"/>
    <n v="139101.573"/>
    <n v="1299.25"/>
    <n v="37859.894"/>
    <n v="37859.894"/>
    <n v="37859.894"/>
    <m/>
    <n v="48449.777999999998"/>
    <n v="48449.777999999998"/>
    <n v="0"/>
    <n v="19457.2"/>
    <n v="0"/>
    <n v="6053.4"/>
    <n v="6813.0990000000002"/>
    <n v="0"/>
    <n v="0"/>
    <n v="785.1"/>
    <n v="74.599999999999994"/>
    <n v="13970.787"/>
    <n v="0"/>
    <n v="0"/>
    <n v="0"/>
    <n v="0"/>
    <n v="1295.5920000000001"/>
    <n v="205027.65899999999"/>
    <n v="205027.65899999999"/>
    <n v="139716.065"/>
    <n v="0"/>
    <n v="0"/>
    <n v="0"/>
    <n v="0"/>
    <n v="0"/>
    <n v="65311.593999999997"/>
    <n v="0"/>
    <n v="205264.902"/>
    <n v="205264.902"/>
    <n v="183934.09099999999"/>
    <n v="0"/>
    <n v="0"/>
    <n v="0"/>
    <n v="21330.811000000002"/>
    <n v="0"/>
    <n v="216.34299999999999"/>
    <n v="1203.443"/>
    <n v="16841.416000000001"/>
    <n v="898242.11199999985"/>
    <n v="898242.11199999985"/>
    <n v="0"/>
    <n v="471108.13500000001"/>
  </r>
  <r>
    <s v="LES CARRIERES CTG SARL"/>
    <n v="0"/>
    <n v="0"/>
    <n v="0"/>
    <n v="0"/>
    <n v="0"/>
    <n v="0"/>
    <x v="2"/>
    <n v="0"/>
    <n v="0"/>
    <n v="0"/>
    <n v="0"/>
    <n v="0"/>
    <n v="0"/>
    <n v="0"/>
    <n v="0"/>
    <n v="0"/>
    <n v="0"/>
    <n v="0"/>
    <n v="0"/>
    <n v="0"/>
    <n v="0"/>
    <n v="0"/>
    <n v="0"/>
    <n v="0"/>
    <n v="0"/>
    <n v="0"/>
    <n v="0"/>
    <n v="0"/>
    <n v="0"/>
    <n v="15000"/>
    <n v="15000"/>
    <n v="0"/>
    <n v="15000"/>
    <n v="1000"/>
    <n v="1000"/>
    <n v="0"/>
    <n v="0"/>
    <n v="0"/>
    <n v="0"/>
    <n v="0"/>
    <n v="1000"/>
    <n v="0"/>
    <n v="0"/>
    <n v="0"/>
    <n v="0"/>
    <n v="0"/>
    <n v="0"/>
    <n v="0"/>
    <n v="0"/>
    <n v="0"/>
    <n v="8700"/>
    <n v="8700"/>
    <n v="0"/>
    <n v="0"/>
    <n v="0"/>
    <n v="8700"/>
    <m/>
    <n v="0"/>
    <n v="0"/>
    <n v="0"/>
    <n v="68400"/>
    <n v="68400"/>
    <n v="68400"/>
    <n v="0"/>
    <n v="0"/>
    <n v="0"/>
    <n v="0"/>
    <n v="0"/>
    <n v="0"/>
    <n v="0"/>
    <n v="0"/>
    <n v="93100"/>
    <n v="93100"/>
    <n v="0"/>
    <n v="16000"/>
  </r>
  <r>
    <s v="MASSAWA JERSEY LIMITED"/>
    <n v="0"/>
    <n v="0"/>
    <n v="0"/>
    <n v="0"/>
    <n v="0"/>
    <n v="0"/>
    <x v="0"/>
    <n v="1401"/>
    <n v="1401"/>
    <n v="0"/>
    <n v="1401"/>
    <n v="1401"/>
    <n v="0"/>
    <n v="0"/>
    <n v="0"/>
    <n v="1401"/>
    <n v="0"/>
    <n v="0"/>
    <n v="0"/>
    <n v="0"/>
    <n v="0"/>
    <n v="0"/>
    <n v="0"/>
    <n v="0"/>
    <n v="0"/>
    <n v="0"/>
    <n v="0"/>
    <n v="0"/>
    <n v="0"/>
    <n v="0"/>
    <m/>
    <n v="0"/>
    <n v="0"/>
    <n v="0"/>
    <n v="0"/>
    <n v="0"/>
    <n v="0"/>
    <n v="0"/>
    <n v="0"/>
    <n v="0"/>
    <n v="0"/>
    <n v="0"/>
    <n v="0"/>
    <n v="0"/>
    <n v="0"/>
    <n v="0"/>
    <n v="0"/>
    <n v="0"/>
    <n v="0"/>
    <n v="0"/>
    <n v="19812"/>
    <n v="19812"/>
    <n v="0"/>
    <n v="0"/>
    <n v="0"/>
    <n v="1430"/>
    <n v="0"/>
    <n v="0"/>
    <n v="0"/>
    <n v="18382"/>
    <n v="0"/>
    <n v="0"/>
    <n v="0"/>
    <n v="0"/>
    <n v="0"/>
    <n v="0"/>
    <n v="0"/>
    <n v="0"/>
    <n v="0"/>
    <n v="0"/>
    <n v="0"/>
    <n v="21213"/>
    <n v="21213"/>
    <n v="0"/>
    <n v="1401"/>
  </r>
  <r>
    <s v="NIAMAYA GOLD SARL"/>
    <n v="5"/>
    <n v="51558720"/>
    <n v="0"/>
    <n v="2"/>
    <n v="26434989"/>
    <n v="0"/>
    <x v="0"/>
    <n v="0"/>
    <n v="0"/>
    <n v="0"/>
    <n v="0"/>
    <n v="0"/>
    <n v="0"/>
    <n v="0"/>
    <n v="0"/>
    <n v="0"/>
    <n v="0"/>
    <n v="0"/>
    <n v="0"/>
    <n v="0"/>
    <n v="0"/>
    <n v="0"/>
    <n v="0"/>
    <n v="0"/>
    <n v="0"/>
    <n v="0"/>
    <n v="0"/>
    <n v="0"/>
    <n v="0"/>
    <n v="0"/>
    <m/>
    <n v="0"/>
    <n v="0"/>
    <n v="67062.36"/>
    <n v="67062.36"/>
    <n v="0"/>
    <n v="20680.526000000002"/>
    <n v="0"/>
    <n v="0"/>
    <n v="0"/>
    <n v="0"/>
    <n v="0"/>
    <n v="0"/>
    <n v="0"/>
    <n v="46176.184000000001"/>
    <n v="0"/>
    <n v="205.65"/>
    <n v="0"/>
    <m/>
    <n v="0"/>
    <n v="8870.2250000000004"/>
    <n v="8870.2250000000004"/>
    <n v="521.053"/>
    <n v="7955.1719999999996"/>
    <n v="0"/>
    <n v="344"/>
    <n v="0"/>
    <n v="50"/>
    <n v="0"/>
    <n v="0"/>
    <n v="8524"/>
    <n v="8524"/>
    <n v="8524"/>
    <n v="0"/>
    <n v="0"/>
    <n v="0"/>
    <n v="0"/>
    <n v="0"/>
    <n v="36983"/>
    <n v="0"/>
    <m/>
    <n v="121439.58500000001"/>
    <n v="121439.58500000001"/>
    <n v="0"/>
    <n v="104045.36"/>
  </r>
  <r>
    <s v="PETOWAL MINING COMPANY (PMC) SA"/>
    <n v="0"/>
    <n v="0"/>
    <n v="0"/>
    <n v="0"/>
    <n v="0"/>
    <n v="0"/>
    <x v="3"/>
    <n v="28973479"/>
    <n v="28973479"/>
    <n v="9176655"/>
    <n v="16785425"/>
    <n v="16785425"/>
    <n v="0"/>
    <n v="0"/>
    <n v="0"/>
    <n v="0"/>
    <n v="16720084"/>
    <n v="65341"/>
    <n v="0"/>
    <n v="0"/>
    <n v="147284"/>
    <n v="4102"/>
    <n v="4719"/>
    <n v="0"/>
    <n v="0"/>
    <n v="1515691"/>
    <n v="1296777"/>
    <n v="42826"/>
    <m/>
    <n v="1938920"/>
    <n v="1938920"/>
    <n v="1050628"/>
    <n v="888292"/>
    <n v="60944197"/>
    <n v="60944197"/>
    <n v="55015094"/>
    <n v="88233"/>
    <n v="0"/>
    <n v="10939"/>
    <n v="587949"/>
    <n v="40"/>
    <n v="46947"/>
    <n v="134664"/>
    <n v="133626"/>
    <n v="2503326"/>
    <n v="46016"/>
    <n v="298201"/>
    <n v="462726"/>
    <n v="477997"/>
    <n v="1138439"/>
    <n v="8102403"/>
    <n v="8102403"/>
    <n v="626817"/>
    <n v="7358225"/>
    <n v="117361"/>
    <n v="0"/>
    <n v="0"/>
    <n v="0"/>
    <n v="0"/>
    <n v="0"/>
    <n v="8724230"/>
    <n v="8724230"/>
    <n v="3570244"/>
    <n v="4888151"/>
    <n v="0"/>
    <n v="10223"/>
    <n v="148602"/>
    <n v="107010"/>
    <n v="248280"/>
    <n v="1069051"/>
    <n v="0"/>
    <n v="110000560"/>
    <n v="110000560"/>
    <n v="0"/>
    <n v="93173927"/>
  </r>
  <r>
    <s v="PROCHIMAT"/>
    <m/>
    <m/>
    <m/>
    <m/>
    <m/>
    <m/>
    <x v="3"/>
    <n v="248263.9"/>
    <n v="248263.9"/>
    <n v="165058"/>
    <n v="0"/>
    <m/>
    <m/>
    <m/>
    <m/>
    <m/>
    <m/>
    <m/>
    <m/>
    <m/>
    <m/>
    <n v="414.8"/>
    <n v="13011.6"/>
    <n v="4049.5"/>
    <n v="1034.5"/>
    <m/>
    <n v="23093.1"/>
    <m/>
    <n v="41602.400000000001"/>
    <n v="20851.599999999999"/>
    <n v="20851"/>
    <n v="19553"/>
    <n v="1298.5999999999999"/>
    <n v="49297.9"/>
    <n v="49298.400000000001"/>
    <m/>
    <m/>
    <m/>
    <n v="25616.5"/>
    <n v="632"/>
    <n v="4600"/>
    <m/>
    <n v="2238.6999999999998"/>
    <m/>
    <n v="10612.3"/>
    <m/>
    <n v="1155.4000000000001"/>
    <m/>
    <m/>
    <n v="4443"/>
    <n v="41223.9"/>
    <n v="41224"/>
    <n v="238"/>
    <m/>
    <n v="222"/>
    <m/>
    <m/>
    <m/>
    <n v="3286.4"/>
    <n v="37477.5"/>
    <n v="207998.6"/>
    <n v="207998.6"/>
    <n v="183227.6"/>
    <m/>
    <n v="8503"/>
    <m/>
    <n v="16268"/>
    <m/>
    <n v="1446"/>
    <n v="0"/>
    <n v="4252"/>
    <n v="573333.9"/>
    <n v="573333.9"/>
    <n v="0"/>
    <n v="319859.40000000002"/>
  </r>
  <r>
    <s v="SABODALA GOLD OPERATIONS"/>
    <n v="267"/>
    <n v="174891063"/>
    <n v="76"/>
    <n v="244"/>
    <n v="56052595"/>
    <n v="24"/>
    <x v="3"/>
    <n v="68569569"/>
    <n v="68569569"/>
    <n v="34000619"/>
    <n v="28389623"/>
    <n v="28389623"/>
    <n v="44927"/>
    <n v="0"/>
    <n v="0"/>
    <n v="13357307"/>
    <n v="13099935"/>
    <n v="1887454"/>
    <n v="0"/>
    <n v="0"/>
    <n v="127499"/>
    <n v="1642"/>
    <n v="13599"/>
    <n v="0"/>
    <n v="1115363"/>
    <n v="784111"/>
    <n v="556808"/>
    <n v="1193832"/>
    <n v="2386473"/>
    <n v="1733591"/>
    <n v="1733591"/>
    <n v="1093199"/>
    <n v="640392"/>
    <n v="36856370"/>
    <n v="36856370"/>
    <n v="15601887"/>
    <n v="1108460"/>
    <n v="0"/>
    <n v="1949929"/>
    <n v="1347878"/>
    <n v="271"/>
    <n v="127215"/>
    <n v="241087"/>
    <n v="0"/>
    <n v="2936396"/>
    <n v="258027"/>
    <n v="1521621"/>
    <n v="176809"/>
    <n v="11478628"/>
    <n v="108162"/>
    <n v="37867096"/>
    <n v="37867096"/>
    <n v="1028380"/>
    <n v="1312230"/>
    <n v="0"/>
    <n v="81430"/>
    <n v="19594799"/>
    <n v="180210"/>
    <n v="14039438"/>
    <n v="1630609"/>
    <n v="23119805"/>
    <n v="23119805"/>
    <n v="18910354"/>
    <n v="468455"/>
    <n v="0"/>
    <n v="2518364"/>
    <n v="1080898"/>
    <n v="141734"/>
    <n v="5464"/>
    <n v="20621787"/>
    <n v="55929961"/>
    <n v="244703643"/>
    <n v="244703643"/>
    <n v="0"/>
    <n v="127786781"/>
  </r>
  <r>
    <s v="SABODALA MINING COMPANY SARL"/>
    <n v="10"/>
    <n v="352821"/>
    <n v="99"/>
    <n v="1"/>
    <n v="4845"/>
    <n v="1"/>
    <x v="3"/>
    <n v="45928"/>
    <n v="45928"/>
    <n v="0"/>
    <n v="45928"/>
    <n v="45928"/>
    <n v="0"/>
    <n v="0"/>
    <n v="0"/>
    <n v="45928"/>
    <n v="0"/>
    <n v="0"/>
    <n v="0"/>
    <n v="0"/>
    <n v="0"/>
    <n v="0"/>
    <n v="0"/>
    <n v="0"/>
    <n v="0"/>
    <n v="0"/>
    <n v="0"/>
    <n v="0"/>
    <n v="0"/>
    <n v="1246"/>
    <n v="1246"/>
    <n v="1246"/>
    <n v="0"/>
    <n v="176747"/>
    <n v="176747"/>
    <n v="176747"/>
    <n v="0"/>
    <n v="0"/>
    <n v="0"/>
    <n v="0"/>
    <n v="0"/>
    <n v="0"/>
    <n v="0"/>
    <n v="0"/>
    <n v="0"/>
    <n v="0"/>
    <n v="0"/>
    <n v="0"/>
    <n v="0"/>
    <n v="0"/>
    <n v="0"/>
    <n v="0"/>
    <n v="0"/>
    <n v="0"/>
    <n v="0"/>
    <n v="0"/>
    <n v="0"/>
    <n v="0"/>
    <n v="0"/>
    <n v="0"/>
    <n v="228242"/>
    <n v="228242"/>
    <n v="228242"/>
    <n v="0"/>
    <n v="0"/>
    <n v="0"/>
    <n v="0"/>
    <n v="0"/>
    <n v="0"/>
    <n v="36820"/>
    <n v="0"/>
    <n v="488983"/>
    <n v="488983"/>
    <n v="0"/>
    <n v="260741"/>
  </r>
  <r>
    <s v="SENEGAL MINES"/>
    <n v="0"/>
    <n v="0"/>
    <n v="0"/>
    <n v="0"/>
    <n v="0"/>
    <n v="0"/>
    <x v="3"/>
    <n v="507384"/>
    <n v="507384"/>
    <n v="0"/>
    <n v="332148"/>
    <n v="332148"/>
    <n v="0"/>
    <n v="0"/>
    <n v="0"/>
    <n v="154606"/>
    <n v="0"/>
    <n v="16677"/>
    <n v="0"/>
    <n v="160865"/>
    <n v="0"/>
    <n v="4209"/>
    <n v="131790"/>
    <n v="17861"/>
    <n v="11478"/>
    <n v="6792"/>
    <n v="1250"/>
    <n v="1856"/>
    <n v="0"/>
    <n v="124038"/>
    <n v="124038"/>
    <n v="124038"/>
    <n v="0"/>
    <n v="432741"/>
    <n v="432741"/>
    <n v="0"/>
    <n v="128958"/>
    <n v="0"/>
    <n v="133921"/>
    <n v="35692"/>
    <n v="2222"/>
    <n v="12257"/>
    <n v="5111"/>
    <n v="0"/>
    <n v="91269"/>
    <n v="0"/>
    <n v="5061"/>
    <n v="0"/>
    <n v="0"/>
    <n v="18250"/>
    <n v="55792"/>
    <n v="55792"/>
    <n v="25741"/>
    <n v="5605"/>
    <n v="0"/>
    <n v="24386"/>
    <n v="0"/>
    <n v="60"/>
    <n v="0"/>
    <n v="0"/>
    <n v="522322"/>
    <n v="522322"/>
    <n v="354200"/>
    <n v="32187"/>
    <n v="17161"/>
    <n v="0"/>
    <n v="41811"/>
    <n v="76963"/>
    <n v="149314"/>
    <n v="434722"/>
    <n v="5000"/>
    <n v="2231313"/>
    <n v="2231313"/>
    <n v="0"/>
    <n v="1648199"/>
  </r>
  <r>
    <s v="SEN-HMC SUARL"/>
    <n v="13"/>
    <n v="927073"/>
    <n v="0"/>
    <n v="1"/>
    <n v="13119"/>
    <n v="0"/>
    <x v="4"/>
    <n v="195386"/>
    <n v="195386"/>
    <n v="0"/>
    <n v="155251"/>
    <n v="155251"/>
    <n v="0"/>
    <n v="0"/>
    <n v="0"/>
    <n v="0"/>
    <n v="151721"/>
    <m/>
    <n v="0"/>
    <n v="3530"/>
    <n v="13"/>
    <n v="5329"/>
    <n v="210"/>
    <n v="13882"/>
    <n v="678"/>
    <n v="1478"/>
    <n v="17192"/>
    <n v="0"/>
    <n v="1353"/>
    <n v="546211"/>
    <n v="546211"/>
    <n v="537211"/>
    <n v="9000"/>
    <n v="891478"/>
    <n v="891478"/>
    <n v="359780"/>
    <n v="9493"/>
    <n v="0"/>
    <n v="7977"/>
    <n v="1285"/>
    <n v="106"/>
    <n v="0"/>
    <n v="196"/>
    <n v="67"/>
    <n v="470435"/>
    <n v="850"/>
    <n v="2495"/>
    <n v="0"/>
    <n v="29546"/>
    <n v="9248"/>
    <n v="192627"/>
    <n v="192627"/>
    <n v="2611"/>
    <n v="0"/>
    <n v="2500"/>
    <n v="22750"/>
    <n v="97267"/>
    <n v="0"/>
    <n v="743"/>
    <n v="66756"/>
    <n v="82619"/>
    <n v="82619"/>
    <n v="74579"/>
    <n v="0"/>
    <n v="0"/>
    <n v="0"/>
    <n v="6849"/>
    <n v="1191"/>
    <n v="36073"/>
    <n v="27639"/>
    <n v="94930"/>
    <n v="2066963"/>
    <n v="2066963"/>
    <n v="0"/>
    <n v="1696787"/>
  </r>
  <r>
    <s v="SEPHOS SENEGAL SA"/>
    <n v="109"/>
    <n v="3090505"/>
    <n v="0"/>
    <n v="8"/>
    <n v="525272"/>
    <n v="0"/>
    <x v="4"/>
    <n v="939125"/>
    <n v="939125"/>
    <n v="4318"/>
    <n v="584108"/>
    <n v="584108"/>
    <n v="0"/>
    <n v="0"/>
    <n v="0"/>
    <n v="581039"/>
    <n v="0"/>
    <n v="0"/>
    <n v="0"/>
    <n v="3069"/>
    <n v="0"/>
    <n v="6838"/>
    <n v="12823"/>
    <n v="15913"/>
    <n v="9598"/>
    <n v="2303"/>
    <n v="3660"/>
    <n v="124228"/>
    <n v="175336"/>
    <n v="268481"/>
    <n v="268481"/>
    <n v="255773"/>
    <n v="12708"/>
    <n v="1213261"/>
    <n v="1213261"/>
    <n v="444305"/>
    <m/>
    <m/>
    <n v="7084"/>
    <n v="28287"/>
    <n v="2910"/>
    <n v="8363"/>
    <n v="9329"/>
    <n v="0"/>
    <n v="379220"/>
    <n v="0"/>
    <n v="9470"/>
    <n v="4275"/>
    <n v="320018"/>
    <n v="0"/>
    <n v="283090"/>
    <n v="283090"/>
    <n v="0"/>
    <n v="0"/>
    <n v="0"/>
    <n v="25000"/>
    <n v="230598"/>
    <n v="4317"/>
    <n v="2973"/>
    <n v="20202"/>
    <n v="395584"/>
    <n v="395584"/>
    <n v="372343"/>
    <n v="0"/>
    <n v="16919"/>
    <n v="0"/>
    <n v="4131"/>
    <n v="2191"/>
    <n v="78832"/>
    <n v="43755"/>
    <n v="0"/>
    <n v="3222128"/>
    <n v="3222128"/>
    <n v="0"/>
    <n v="2543454"/>
  </r>
  <r>
    <s v="SERIGNE SALIOU MBACKE SUARL"/>
    <n v="6"/>
    <n v="329000000"/>
    <n v="0"/>
    <n v="0"/>
    <n v="0"/>
    <n v="0"/>
    <x v="4"/>
    <n v="95651.866999999998"/>
    <n v="95651.866999999998"/>
    <n v="26315"/>
    <n v="29846.214999999997"/>
    <n v="29846.215"/>
    <n v="950"/>
    <n v="0"/>
    <n v="9815.24"/>
    <n v="15560"/>
    <n v="0"/>
    <n v="3520.9749999999999"/>
    <n v="0"/>
    <n v="0"/>
    <n v="200"/>
    <n v="3540"/>
    <n v="0"/>
    <n v="0"/>
    <n v="2850"/>
    <n v="1225"/>
    <n v="7380"/>
    <n v="24295.651999999998"/>
    <n v="0"/>
    <n v="2050"/>
    <n v="2050"/>
    <n v="1900"/>
    <n v="150"/>
    <n v="12188.72"/>
    <n v="12188.72"/>
    <n v="8800"/>
    <n v="2050"/>
    <n v="0"/>
    <n v="883.72"/>
    <n v="0"/>
    <n v="455"/>
    <n v="0"/>
    <n v="0"/>
    <n v="0"/>
    <n v="0"/>
    <n v="0"/>
    <n v="0"/>
    <n v="0"/>
    <n v="0"/>
    <n v="0"/>
    <n v="47000"/>
    <n v="47000"/>
    <n v="22000"/>
    <n v="0"/>
    <n v="25000"/>
    <n v="0"/>
    <n v="0"/>
    <n v="0"/>
    <n v="0"/>
    <n v="0"/>
    <n v="18650"/>
    <n v="18650"/>
    <n v="18250"/>
    <m/>
    <n v="0"/>
    <n v="0"/>
    <n v="0"/>
    <n v="400"/>
    <n v="0"/>
    <n v="1500"/>
    <n v="0"/>
    <n v="177040.587"/>
    <n v="177040.587"/>
    <n v="0"/>
    <n v="111390.587"/>
  </r>
  <r>
    <s v="SOCABEG MINING"/>
    <n v="0"/>
    <n v="0"/>
    <n v="0"/>
    <n v="0"/>
    <n v="0"/>
    <n v="0"/>
    <x v="0"/>
    <n v="44200.029000000002"/>
    <n v="44200.029000000002"/>
    <n v="0"/>
    <n v="597"/>
    <n v="597"/>
    <n v="0"/>
    <n v="0"/>
    <n v="0"/>
    <n v="400"/>
    <n v="0"/>
    <n v="0"/>
    <n v="0"/>
    <n v="197"/>
    <n v="569"/>
    <n v="0"/>
    <n v="0"/>
    <n v="0"/>
    <n v="0"/>
    <n v="709.89800000000002"/>
    <n v="42324.131000000001"/>
    <n v="0"/>
    <n v="0"/>
    <n v="122"/>
    <n v="122"/>
    <n v="122"/>
    <m/>
    <n v="27304.983"/>
    <n v="27304.983"/>
    <n v="0"/>
    <n v="1200"/>
    <n v="0"/>
    <n v="2184.9609999999998"/>
    <n v="268.084"/>
    <n v="0"/>
    <n v="0"/>
    <n v="0"/>
    <n v="0"/>
    <n v="0"/>
    <n v="0"/>
    <n v="54.52"/>
    <n v="0"/>
    <n v="10904.028"/>
    <n v="12693.39"/>
    <n v="10818.9"/>
    <n v="10818.9"/>
    <n v="0"/>
    <n v="0"/>
    <n v="0"/>
    <n v="10818.9"/>
    <m/>
    <n v="0"/>
    <n v="0"/>
    <n v="0"/>
    <n v="97224.995999999999"/>
    <n v="97224.995999999999"/>
    <n v="97224.995999999999"/>
    <n v="0"/>
    <n v="0"/>
    <n v="0"/>
    <n v="0"/>
    <n v="0"/>
    <n v="332.99299999999999"/>
    <n v="0"/>
    <n v="0"/>
    <n v="180003.90099999998"/>
    <n v="180003.90099999998"/>
    <n v="0"/>
    <n v="71960.005000000005"/>
  </r>
  <r>
    <s v="SOCIETE DE CONCASSAGE ET DU BETON"/>
    <n v="75"/>
    <n v="0"/>
    <n v="0"/>
    <n v="0"/>
    <n v="0"/>
    <n v="0"/>
    <x v="2"/>
    <n v="780773"/>
    <n v="780773"/>
    <n v="317692"/>
    <n v="271590"/>
    <n v="271590"/>
    <n v="0"/>
    <n v="0"/>
    <n v="0"/>
    <n v="0"/>
    <n v="269910"/>
    <n v="1680"/>
    <n v="0"/>
    <n v="0"/>
    <n v="707"/>
    <n v="4229"/>
    <n v="150803"/>
    <n v="0"/>
    <n v="5250"/>
    <n v="20874"/>
    <n v="5667"/>
    <n v="0"/>
    <n v="3961"/>
    <n v="5961"/>
    <n v="5961"/>
    <n v="5961"/>
    <m/>
    <n v="92390"/>
    <n v="92390"/>
    <n v="0"/>
    <n v="6947"/>
    <n v="0"/>
    <n v="46595"/>
    <n v="1098"/>
    <n v="0"/>
    <m/>
    <n v="184"/>
    <n v="0"/>
    <n v="6963"/>
    <n v="106"/>
    <n v="1070"/>
    <n v="0"/>
    <n v="16434"/>
    <n v="12993"/>
    <n v="22802"/>
    <n v="22802"/>
    <n v="2129"/>
    <n v="213"/>
    <m/>
    <n v="0"/>
    <n v="19630"/>
    <n v="230"/>
    <n v="0"/>
    <n v="600"/>
    <n v="175936"/>
    <n v="175936"/>
    <n v="157510"/>
    <n v="0"/>
    <n v="0"/>
    <n v="0"/>
    <n v="17101"/>
    <n v="1325"/>
    <n v="0"/>
    <n v="0"/>
    <n v="0"/>
    <n v="1077862"/>
    <n v="1077862"/>
    <n v="0"/>
    <n v="879124"/>
  </r>
  <r>
    <s v="2SBCI"/>
    <n v="2"/>
    <n v="0"/>
    <n v="0"/>
    <n v="1"/>
    <n v="0"/>
    <n v="0"/>
    <x v="2"/>
    <n v="0"/>
    <n v="0"/>
    <m/>
    <n v="0"/>
    <m/>
    <m/>
    <m/>
    <m/>
    <m/>
    <m/>
    <m/>
    <m/>
    <m/>
    <m/>
    <m/>
    <m/>
    <m/>
    <m/>
    <m/>
    <m/>
    <m/>
    <m/>
    <n v="0"/>
    <m/>
    <n v="0"/>
    <n v="0"/>
    <n v="0"/>
    <m/>
    <m/>
    <m/>
    <m/>
    <m/>
    <m/>
    <m/>
    <m/>
    <m/>
    <m/>
    <m/>
    <m/>
    <m/>
    <m/>
    <m/>
    <m/>
    <n v="0"/>
    <n v="0"/>
    <m/>
    <m/>
    <m/>
    <m/>
    <m/>
    <m/>
    <m/>
    <m/>
    <n v="0"/>
    <n v="0"/>
    <m/>
    <m/>
    <m/>
    <m/>
    <m/>
    <m/>
    <m/>
    <m/>
    <m/>
    <m/>
    <n v="0"/>
    <n v="0"/>
    <n v="0"/>
  </r>
  <r>
    <s v="SOCIETE MINIERE DE LA VALLEE DU FLEUVE SENEGAL –SOMIVA"/>
    <n v="106"/>
    <n v="0"/>
    <n v="0"/>
    <n v="33"/>
    <n v="0"/>
    <n v="0"/>
    <x v="3"/>
    <n v="11892293.767000001"/>
    <n v="11892293.767000001"/>
    <n v="1530145"/>
    <n v="1530145"/>
    <n v="1530145"/>
    <n v="0"/>
    <n v="9197"/>
    <n v="0"/>
    <n v="0"/>
    <n v="0"/>
    <n v="118148"/>
    <n v="0"/>
    <n v="1402800"/>
    <n v="1402800"/>
    <n v="1562"/>
    <n v="268269"/>
    <n v="5903271.767"/>
    <n v="41987"/>
    <n v="220500"/>
    <n v="639645"/>
    <n v="176283"/>
    <n v="177686"/>
    <n v="11522787.021"/>
    <n v="11522787.021"/>
    <n v="11465244.021"/>
    <n v="57543"/>
    <n v="5432784.1749999998"/>
    <n v="5432784.1749999998"/>
    <n v="1446772"/>
    <n v="775349"/>
    <n v="0"/>
    <n v="1355836"/>
    <n v="231474"/>
    <n v="22777"/>
    <n v="75789"/>
    <n v="19692"/>
    <n v="633074"/>
    <n v="419769"/>
    <n v="1500"/>
    <n v="89281"/>
    <n v="1446.7719999999999"/>
    <n v="157355.23800000001"/>
    <n v="202669.16500000001"/>
    <n v="1620995"/>
    <n v="1620995"/>
    <n v="96489"/>
    <n v="64402"/>
    <n v="0"/>
    <n v="176283"/>
    <n v="177686"/>
    <n v="3994"/>
    <n v="50042"/>
    <n v="1052099"/>
    <n v="2333168.5970000001"/>
    <n v="2333168.5970000001"/>
    <n v="1300805.892"/>
    <n v="444702.72499999998"/>
    <n v="46932"/>
    <n v="393497"/>
    <n v="118903"/>
    <n v="28327.98"/>
    <n v="1839931"/>
    <n v="6339552.1679999996"/>
    <n v="0"/>
    <n v="40981511.728"/>
    <n v="40981511.728"/>
    <n v="0"/>
    <n v="37027348.131000005"/>
  </r>
  <r>
    <s v="SOCIETE SENEGALAISE DE NEGOCE INTERNATIONALE (SNEPAC) SARL"/>
    <n v="43"/>
    <n v="135985"/>
    <n v="97"/>
    <n v="3"/>
    <n v="31778"/>
    <n v="3"/>
    <x v="0"/>
    <n v="82857"/>
    <n v="82857"/>
    <n v="9455"/>
    <n v="34215"/>
    <n v="34215"/>
    <n v="0"/>
    <n v="0"/>
    <n v="0"/>
    <n v="34215"/>
    <n v="0"/>
    <n v="0"/>
    <n v="0"/>
    <n v="0"/>
    <n v="1667"/>
    <n v="1026"/>
    <n v="1440"/>
    <n v="0"/>
    <n v="0"/>
    <n v="3039"/>
    <n v="31500"/>
    <n v="515"/>
    <n v="0"/>
    <n v="2683"/>
    <n v="2683"/>
    <n v="2656"/>
    <n v="27"/>
    <n v="98500"/>
    <n v="98500"/>
    <n v="32500"/>
    <n v="15640"/>
    <n v="0"/>
    <n v="6039"/>
    <n v="293"/>
    <n v="2999"/>
    <n v="0"/>
    <n v="1126"/>
    <n v="0"/>
    <n v="32463"/>
    <n v="3000"/>
    <n v="1811"/>
    <n v="0"/>
    <n v="0"/>
    <n v="2629"/>
    <n v="9406"/>
    <n v="9406"/>
    <n v="5509"/>
    <n v="700"/>
    <n v="2500"/>
    <n v="0"/>
    <n v="554"/>
    <n v="143"/>
    <n v="0"/>
    <n v="0"/>
    <n v="125302"/>
    <n v="125302"/>
    <n v="63982"/>
    <n v="49308"/>
    <n v="1498"/>
    <n v="4161"/>
    <n v="5809"/>
    <n v="544"/>
    <n v="821"/>
    <n v="0"/>
    <n v="0"/>
    <n v="319569"/>
    <n v="319569"/>
    <n v="0"/>
    <n v="184861"/>
  </r>
  <r>
    <s v="SOCIETE SENEGALAISE DES PHOSPHATES DE THIES (SSPT)"/>
    <m/>
    <m/>
    <m/>
    <m/>
    <m/>
    <m/>
    <x v="3"/>
    <n v="602490.84100000013"/>
    <n v="602490.84100000013"/>
    <n v="71607.974000000002"/>
    <n v="0"/>
    <m/>
    <m/>
    <m/>
    <m/>
    <m/>
    <m/>
    <m/>
    <m/>
    <m/>
    <m/>
    <n v="6780.6"/>
    <n v="159964.97200000001"/>
    <n v="171902.255"/>
    <n v="22341.004000000001"/>
    <m/>
    <n v="247"/>
    <m/>
    <n v="169647.03599999999"/>
    <n v="669263.67799999996"/>
    <n v="669263.67799999996"/>
    <n v="617859.67799999996"/>
    <n v="51404"/>
    <n v="1878796.031"/>
    <n v="1878796.031"/>
    <n v="678111.60800000001"/>
    <n v="155327.53700000001"/>
    <m/>
    <n v="34345.214"/>
    <n v="37450.711000000003"/>
    <n v="50"/>
    <n v="3355.4050000000002"/>
    <n v="25877.976999999999"/>
    <m/>
    <n v="849504.01399999997"/>
    <m/>
    <n v="34532.245999999999"/>
    <n v="30544.996999999999"/>
    <m/>
    <n v="29696.322"/>
    <n v="96948.342999999993"/>
    <n v="96948.342999999993"/>
    <n v="74097.399999999994"/>
    <m/>
    <m/>
    <m/>
    <m/>
    <m/>
    <n v="15000"/>
    <n v="7850.9430000000002"/>
    <n v="771443.93700000003"/>
    <n v="771443.93700000003"/>
    <n v="434528.56800000003"/>
    <n v="209895.84599999999"/>
    <n v="18385.773000000001"/>
    <m/>
    <n v="45328.945"/>
    <n v="63304.805"/>
    <n v="36639.607000000004"/>
    <n v="23453.335999999999"/>
    <n v="319089.85399999999"/>
    <n v="4398125.6269999994"/>
    <n v="4398125.6269999994"/>
    <n v="0"/>
    <n v="3210643.4929999998"/>
  </r>
  <r>
    <s v="SOCOCIM INDUSTRIES"/>
    <n v="605"/>
    <m/>
    <n v="113801181"/>
    <n v="209"/>
    <n v="77637503"/>
    <m/>
    <x v="3"/>
    <n v="119510891"/>
    <n v="119510891"/>
    <n v="69919486"/>
    <n v="35499444"/>
    <n v="35499444"/>
    <m/>
    <m/>
    <m/>
    <m/>
    <n v="1091362"/>
    <m/>
    <n v="23238259"/>
    <n v="11169823"/>
    <n v="63545"/>
    <n v="375925"/>
    <n v="13652491"/>
    <m/>
    <m/>
    <m/>
    <m/>
    <m/>
    <m/>
    <n v="1340086"/>
    <n v="1340086"/>
    <n v="1085925"/>
    <n v="254161"/>
    <n v="24452702.099999998"/>
    <n v="24452702.099999998"/>
    <n v="5472913"/>
    <n v="9254569"/>
    <m/>
    <n v="401949"/>
    <n v="515711"/>
    <n v="6127.2"/>
    <n v="744094"/>
    <n v="259681"/>
    <m/>
    <n v="3598885.9"/>
    <n v="163532"/>
    <n v="810866"/>
    <n v="277999"/>
    <n v="2685714"/>
    <n v="260661"/>
    <n v="2861754"/>
    <n v="2861754"/>
    <n v="2445818"/>
    <m/>
    <m/>
    <m/>
    <m/>
    <n v="2529"/>
    <n v="413407"/>
    <m/>
    <n v="9712392"/>
    <n v="9712392"/>
    <n v="6760510"/>
    <n v="380197"/>
    <m/>
    <m/>
    <n v="555830"/>
    <n v="2015855"/>
    <n v="3016282"/>
    <n v="393294"/>
    <n v="2497319"/>
    <n v="163784720.09999999"/>
    <n v="163784720.09999999"/>
    <n v="0"/>
    <n v="148713255.09999999"/>
  </r>
  <r>
    <s v="SODEMINES"/>
    <n v="0"/>
    <n v="0"/>
    <n v="0"/>
    <n v="0"/>
    <n v="0"/>
    <n v="0"/>
    <x v="0"/>
    <n v="34680"/>
    <n v="34680"/>
    <n v="13100"/>
    <n v="5580"/>
    <n v="5580"/>
    <n v="0"/>
    <n v="0"/>
    <n v="0"/>
    <n v="4000"/>
    <n v="0"/>
    <n v="1580"/>
    <n v="0"/>
    <n v="0"/>
    <n v="2500"/>
    <n v="7500"/>
    <n v="1200"/>
    <n v="0"/>
    <n v="800"/>
    <n v="4000"/>
    <n v="0"/>
    <n v="0"/>
    <n v="0"/>
    <n v="0"/>
    <m/>
    <n v="0"/>
    <n v="0"/>
    <n v="33933"/>
    <n v="33933"/>
    <n v="0"/>
    <n v="6000"/>
    <n v="0"/>
    <n v="5007"/>
    <n v="0"/>
    <n v="10340"/>
    <n v="0"/>
    <n v="3086"/>
    <n v="3200"/>
    <n v="5000"/>
    <n v="0"/>
    <n v="0"/>
    <n v="0"/>
    <n v="0"/>
    <n v="1300"/>
    <n v="9375"/>
    <n v="9375"/>
    <n v="0"/>
    <n v="0"/>
    <n v="6000"/>
    <n v="3375"/>
    <n v="0"/>
    <n v="0"/>
    <n v="0"/>
    <n v="0"/>
    <n v="84920"/>
    <n v="84920"/>
    <n v="79920"/>
    <n v="0"/>
    <n v="5000"/>
    <n v="0"/>
    <n v="0"/>
    <n v="0"/>
    <n v="4000"/>
    <n v="15728"/>
    <n v="0"/>
    <n v="182636"/>
    <n v="182636"/>
    <n v="0"/>
    <n v="88341"/>
  </r>
  <r>
    <s v="SONKO ET FILS SARL"/>
    <m/>
    <m/>
    <n v="90"/>
    <m/>
    <m/>
    <n v="10"/>
    <x v="0"/>
    <n v="347"/>
    <n v="347"/>
    <n v="0"/>
    <n v="33"/>
    <n v="33"/>
    <n v="0"/>
    <n v="0"/>
    <n v="0"/>
    <n v="33"/>
    <n v="0"/>
    <n v="0"/>
    <n v="0"/>
    <n v="0"/>
    <n v="0"/>
    <n v="0"/>
    <n v="0"/>
    <n v="0"/>
    <n v="5"/>
    <n v="246"/>
    <n v="53"/>
    <n v="10"/>
    <n v="0"/>
    <n v="0"/>
    <m/>
    <n v="0"/>
    <n v="0"/>
    <n v="39999"/>
    <n v="39999"/>
    <n v="34084"/>
    <n v="4090"/>
    <m/>
    <n v="1310"/>
    <n v="86"/>
    <n v="16"/>
    <n v="0"/>
    <n v="12"/>
    <n v="0"/>
    <n v="40"/>
    <n v="0"/>
    <n v="361"/>
    <n v="0"/>
    <n v="0"/>
    <n v="0"/>
    <n v="29148"/>
    <n v="29148"/>
    <n v="0"/>
    <n v="0"/>
    <n v="0"/>
    <n v="29148"/>
    <n v="0"/>
    <n v="0"/>
    <n v="0"/>
    <n v="0"/>
    <n v="7249"/>
    <n v="7249"/>
    <n v="2664"/>
    <n v="0"/>
    <n v="0"/>
    <n v="40"/>
    <n v="905"/>
    <n v="3640"/>
    <n v="0"/>
    <n v="3640"/>
    <n v="0"/>
    <n v="80383"/>
    <n v="80383"/>
    <n v="0"/>
    <n v="43986"/>
  </r>
  <r>
    <s v="SORED-MINES SA"/>
    <n v="0"/>
    <n v="0"/>
    <n v="0"/>
    <n v="0"/>
    <n v="0"/>
    <n v="0"/>
    <x v="3"/>
    <n v="1678237"/>
    <n v="1678237"/>
    <n v="730365"/>
    <n v="0"/>
    <n v="0"/>
    <n v="0"/>
    <n v="0"/>
    <n v="0"/>
    <n v="0"/>
    <n v="0"/>
    <n v="0"/>
    <n v="0"/>
    <n v="0"/>
    <n v="0"/>
    <n v="56"/>
    <n v="599"/>
    <n v="856772"/>
    <n v="4372"/>
    <n v="67567"/>
    <n v="676"/>
    <n v="15983"/>
    <n v="1847"/>
    <n v="391676"/>
    <n v="391676"/>
    <n v="368635"/>
    <n v="23041"/>
    <n v="1785365"/>
    <n v="1785365"/>
    <n v="0"/>
    <n v="7135"/>
    <n v="0"/>
    <n v="181083"/>
    <n v="11432"/>
    <n v="472675"/>
    <n v="0"/>
    <n v="2300"/>
    <n v="0"/>
    <n v="26003"/>
    <n v="0"/>
    <n v="3115"/>
    <n v="0"/>
    <n v="999724"/>
    <n v="81898"/>
    <n v="3077"/>
    <n v="3077"/>
    <n v="0"/>
    <n v="0"/>
    <n v="0"/>
    <n v="0"/>
    <n v="0"/>
    <n v="0"/>
    <n v="3000"/>
    <n v="77"/>
    <n v="288648"/>
    <n v="288648"/>
    <n v="160312"/>
    <n v="99032"/>
    <n v="250"/>
    <n v="0"/>
    <n v="18373"/>
    <n v="10681"/>
    <n v="1349"/>
    <n v="36598"/>
    <n v="0"/>
    <n v="4184950"/>
    <n v="4184950"/>
    <n v="0"/>
    <n v="3893225"/>
  </r>
  <r>
    <s v="STRATEX-EMC SA"/>
    <n v="0"/>
    <n v="0"/>
    <n v="0"/>
    <n v="0"/>
    <n v="0"/>
    <n v="0"/>
    <x v="0"/>
    <n v="26830"/>
    <n v="26830"/>
    <n v="0"/>
    <n v="0"/>
    <n v="0"/>
    <n v="0"/>
    <n v="0"/>
    <n v="0"/>
    <n v="0"/>
    <n v="0"/>
    <n v="0"/>
    <n v="0"/>
    <n v="0"/>
    <n v="0"/>
    <n v="84"/>
    <n v="105"/>
    <n v="20894"/>
    <n v="82"/>
    <n v="5665"/>
    <n v="0"/>
    <n v="0"/>
    <n v="0"/>
    <n v="155"/>
    <n v="155"/>
    <n v="155"/>
    <n v="0"/>
    <n v="717289"/>
    <n v="717289"/>
    <n v="696227"/>
    <n v="3605"/>
    <n v="0"/>
    <n v="0"/>
    <n v="0"/>
    <n v="0"/>
    <n v="0"/>
    <n v="115"/>
    <n v="16468"/>
    <n v="874"/>
    <n v="0"/>
    <n v="0"/>
    <n v="0"/>
    <n v="0"/>
    <n v="0"/>
    <n v="2437"/>
    <n v="2437"/>
    <n v="0"/>
    <n v="0"/>
    <n v="0"/>
    <n v="0"/>
    <n v="2363"/>
    <n v="74"/>
    <n v="0"/>
    <n v="0"/>
    <n v="0"/>
    <n v="0"/>
    <n v="0"/>
    <n v="0"/>
    <n v="0"/>
    <n v="0"/>
    <n v="0"/>
    <n v="0"/>
    <n v="0"/>
    <n v="62619"/>
    <n v="0"/>
    <n v="809330"/>
    <n v="809330"/>
    <n v="0"/>
    <n v="806893"/>
  </r>
  <r>
    <s v="SWAMI MINES SA"/>
    <m/>
    <m/>
    <m/>
    <m/>
    <m/>
    <m/>
    <x v="2"/>
    <n v="668228.82899999991"/>
    <n v="668228.82899999991"/>
    <n v="2574.5250000000001"/>
    <n v="292803.87199999997"/>
    <n v="292803.87199999997"/>
    <n v="234243.09759999998"/>
    <n v="58560.774399999995"/>
    <m/>
    <m/>
    <m/>
    <m/>
    <m/>
    <m/>
    <n v="933.22"/>
    <m/>
    <n v="201879.46400000001"/>
    <n v="3137.47"/>
    <m/>
    <n v="108791.674"/>
    <n v="58108.603999999999"/>
    <m/>
    <m/>
    <n v="140"/>
    <n v="140.13"/>
    <m/>
    <n v="140"/>
    <n v="206710.55"/>
    <n v="206710.55"/>
    <n v="84726.066000000006"/>
    <n v="34941.203000000001"/>
    <m/>
    <n v="4596.5010000000002"/>
    <n v="3380.181"/>
    <m/>
    <m/>
    <m/>
    <m/>
    <n v="4847.4560000000001"/>
    <m/>
    <n v="5740.5770000000002"/>
    <n v="68315.566000000006"/>
    <m/>
    <n v="163"/>
    <n v="4377.4260000000004"/>
    <n v="4377.4260000000004"/>
    <n v="2795.6990000000001"/>
    <m/>
    <m/>
    <n v="0"/>
    <m/>
    <n v="1581.7270000000001"/>
    <m/>
    <m/>
    <n v="137263.43899999998"/>
    <n v="137263.43899999998"/>
    <n v="95872.411999999997"/>
    <n v="38982.196000000004"/>
    <n v="1060.107"/>
    <m/>
    <n v="949.32399999999996"/>
    <n v="399.4"/>
    <m/>
    <m/>
    <n v="7706.268"/>
    <n v="1024426.512"/>
    <n v="1024426.512"/>
    <n v="0"/>
    <n v="875079.37899999996"/>
  </r>
  <r>
    <s v="CARRIERES ET SABLES"/>
    <m/>
    <m/>
    <m/>
    <m/>
    <m/>
    <m/>
    <x v="2"/>
    <n v="178066.155"/>
    <n v="178066.155"/>
    <n v="36840.828000000001"/>
    <n v="81588.926999999996"/>
    <n v="81588.926999999996"/>
    <m/>
    <m/>
    <n v="1200"/>
    <n v="73642.304999999993"/>
    <n v="0"/>
    <n v="6746.6220000000003"/>
    <n v="0"/>
    <n v="0"/>
    <n v="0"/>
    <n v="0"/>
    <n v="59636.4"/>
    <n v="0"/>
    <n v="0"/>
    <n v="0"/>
    <n v="0"/>
    <n v="0"/>
    <n v="0"/>
    <n v="0"/>
    <n v="0"/>
    <n v="0"/>
    <n v="0"/>
    <n v="101432.69379999999"/>
    <n v="101432.69379999999"/>
    <n v="101432.69379999999"/>
    <m/>
    <m/>
    <m/>
    <m/>
    <m/>
    <m/>
    <m/>
    <m/>
    <m/>
    <m/>
    <m/>
    <m/>
    <m/>
    <m/>
    <n v="322817.32"/>
    <n v="322817.32"/>
    <m/>
    <m/>
    <m/>
    <n v="309280"/>
    <n v="13537.32"/>
    <m/>
    <m/>
    <m/>
    <n v="113203.81199999999"/>
    <n v="113203.81199999999"/>
    <n v="52700.701999999997"/>
    <n v="41989.203000000001"/>
    <n v="0"/>
    <n v="10715"/>
    <n v="6324.7070000000003"/>
    <n v="1474.2"/>
    <n v="0"/>
    <n v="0"/>
    <n v="0"/>
    <n v="715519.98080000002"/>
    <n v="715519.98080000002"/>
    <n v="0"/>
    <n v="279498.84879999998"/>
  </r>
  <r>
    <s v="TALIX-MINES"/>
    <n v="0"/>
    <n v="0"/>
    <n v="0"/>
    <n v="0"/>
    <n v="0"/>
    <n v="0"/>
    <x v="2"/>
    <n v="675098"/>
    <n v="675098"/>
    <n v="0"/>
    <n v="666390.53062134306"/>
    <n v="666390.53062134306"/>
    <n v="0"/>
    <n v="0"/>
    <n v="6.1631256661485834"/>
    <n v="268683.51779096952"/>
    <n v="16776.028063256443"/>
    <n v="0"/>
    <n v="0"/>
    <n v="380924.82164145098"/>
    <n v="334.34956738856067"/>
    <n v="208.51908503802704"/>
    <n v="452.4761426564084"/>
    <n v="0"/>
    <n v="252.68815231209189"/>
    <n v="7297.6543825254339"/>
    <n v="27.73406549766862"/>
    <n v="134.04798323873169"/>
    <n v="0"/>
    <n v="1211"/>
    <n v="1211"/>
    <m/>
    <n v="1211"/>
    <n v="270507.76066365105"/>
    <n v="270507.76066365105"/>
    <n v="4114.1952279326306"/>
    <n v="75456.074873348261"/>
    <n v="75595.747235124756"/>
    <n v="22542.505246277389"/>
    <n v="12684.092282646992"/>
    <n v="2482.6378590490694"/>
    <n v="95.1613893422209"/>
    <n v="0"/>
    <n v="0"/>
    <n v="51636.565176543001"/>
    <n v="0"/>
    <n v="15366.26208709104"/>
    <n v="0"/>
    <n v="0"/>
    <n v="10534.519286295694"/>
    <n v="140801"/>
    <n v="140801"/>
    <n v="0"/>
    <n v="0"/>
    <n v="0"/>
    <n v="1000"/>
    <n v="136124.99482415704"/>
    <n v="3676.0051758429618"/>
    <n v="0"/>
    <n v="0"/>
    <n v="306882"/>
    <n v="306882"/>
    <n v="251417"/>
    <n v="0"/>
    <n v="0"/>
    <n v="0"/>
    <n v="30170.039999999997"/>
    <n v="25294.960000000003"/>
    <n v="115193"/>
    <n v="2218"/>
    <n v="19896"/>
    <n v="1531806.7606636509"/>
    <n v="1531806.7606636509"/>
    <n v="0"/>
    <n v="1064227.7606636509"/>
  </r>
  <r>
    <s v="TANOR SAS"/>
    <n v="52"/>
    <m/>
    <n v="67"/>
    <n v="6"/>
    <m/>
    <n v="23"/>
    <x v="2"/>
    <n v="666649"/>
    <n v="666649"/>
    <n v="12658"/>
    <n v="444429"/>
    <n v="444429"/>
    <n v="5667"/>
    <n v="0"/>
    <n v="0"/>
    <n v="348236"/>
    <n v="0"/>
    <n v="15349"/>
    <n v="0"/>
    <n v="75177"/>
    <n v="7535"/>
    <n v="45"/>
    <n v="135530"/>
    <n v="0"/>
    <n v="520"/>
    <n v="21472"/>
    <n v="11578"/>
    <n v="23687"/>
    <n v="9195"/>
    <n v="52051"/>
    <n v="52051"/>
    <n v="30901"/>
    <n v="21150"/>
    <n v="716057"/>
    <n v="716057"/>
    <n v="116549"/>
    <n v="12155"/>
    <n v="0"/>
    <n v="421700"/>
    <n v="22309"/>
    <n v="240"/>
    <n v="1075"/>
    <n v="1900"/>
    <n v="1313"/>
    <n v="33746"/>
    <n v="0"/>
    <n v="15511"/>
    <n v="0"/>
    <n v="71717"/>
    <n v="17842"/>
    <n v="71227"/>
    <n v="71227"/>
    <n v="9010"/>
    <n v="1601"/>
    <n v="0"/>
    <n v="0"/>
    <n v="60352"/>
    <n v="243"/>
    <n v="21"/>
    <n v="0"/>
    <n v="177187"/>
    <n v="177187"/>
    <n v="141855"/>
    <n v="14139"/>
    <n v="7947"/>
    <m/>
    <n v="13246"/>
    <n v="0"/>
    <n v="20388"/>
    <n v="11471"/>
    <n v="500"/>
    <n v="1715530"/>
    <n v="1715530"/>
    <n v="0"/>
    <n v="1466616"/>
  </r>
  <r>
    <s v="VAPROM AFRICA SA"/>
    <n v="0"/>
    <n v="0"/>
    <n v="0"/>
    <n v="0"/>
    <n v="0"/>
    <n v="0"/>
    <x v="2"/>
    <n v="330968"/>
    <n v="330968"/>
    <n v="330968"/>
    <n v="0"/>
    <n v="0"/>
    <n v="0"/>
    <n v="0"/>
    <n v="0"/>
    <n v="0"/>
    <n v="0"/>
    <n v="0"/>
    <n v="0"/>
    <n v="0"/>
    <n v="0"/>
    <n v="0"/>
    <n v="0"/>
    <n v="0"/>
    <n v="0"/>
    <n v="0"/>
    <n v="0"/>
    <n v="0"/>
    <n v="0"/>
    <n v="0"/>
    <m/>
    <n v="0"/>
    <n v="0"/>
    <n v="161069"/>
    <n v="161069"/>
    <n v="0"/>
    <n v="0"/>
    <n v="0"/>
    <n v="0"/>
    <n v="0"/>
    <n v="0"/>
    <n v="0"/>
    <n v="0"/>
    <n v="0"/>
    <n v="0"/>
    <n v="0"/>
    <n v="0"/>
    <n v="0"/>
    <n v="0"/>
    <n v="0"/>
    <n v="8847"/>
    <n v="8847"/>
    <n v="0"/>
    <n v="0"/>
    <n v="0"/>
    <n v="0"/>
    <n v="0"/>
    <n v="0"/>
    <n v="0"/>
    <n v="0"/>
    <n v="84143"/>
    <n v="84143"/>
    <n v="0"/>
    <n v="0"/>
    <n v="0"/>
    <n v="0"/>
    <n v="0"/>
    <n v="0"/>
    <n v="823"/>
    <n v="0"/>
    <n v="3412"/>
    <n v="589262"/>
    <n v="589262"/>
    <n v="0"/>
    <n v="492860"/>
  </r>
  <r>
    <s v="Makabingui Gold Operations S.A"/>
    <m/>
    <m/>
    <m/>
    <m/>
    <m/>
    <m/>
    <x v="1"/>
    <n v="169228.56199999998"/>
    <n v="169228.56199999998"/>
    <m/>
    <n v="113376.08199999999"/>
    <n v="113376.08199999999"/>
    <m/>
    <m/>
    <m/>
    <n v="113376.08199999999"/>
    <m/>
    <m/>
    <m/>
    <m/>
    <n v="66"/>
    <n v="591.81299999999999"/>
    <n v="1023.348"/>
    <m/>
    <m/>
    <n v="43163"/>
    <m/>
    <n v="139"/>
    <n v="10869.319"/>
    <n v="24100.933000000001"/>
    <n v="24100.933000000001"/>
    <m/>
    <n v="24100.933000000001"/>
    <n v="870715.67200000014"/>
    <n v="870715.67"/>
    <m/>
    <n v="56795.199999999997"/>
    <m/>
    <n v="23794.83"/>
    <n v="7263.3919999999998"/>
    <m/>
    <m/>
    <n v="2693.25"/>
    <n v="659533.647"/>
    <m/>
    <m/>
    <n v="25811.881000000001"/>
    <m/>
    <n v="92144.172000000006"/>
    <n v="2679.3"/>
    <n v="206185.58100000001"/>
    <n v="206185.58100000001"/>
    <n v="40371"/>
    <n v="50464.580999999998"/>
    <n v="10000"/>
    <n v="30350"/>
    <n v="75000"/>
    <m/>
    <m/>
    <m/>
    <n v="1112883.0129999998"/>
    <n v="1112883.013"/>
    <n v="822751.08799999999"/>
    <m/>
    <n v="140"/>
    <n v="225943.927"/>
    <n v="42163.196000000004"/>
    <n v="21884.802"/>
    <n v="757499.04299999995"/>
    <n v="503"/>
    <m/>
    <n v="3141115.804"/>
    <n v="3141115.804"/>
    <n v="0"/>
    <n v="1822047.21"/>
  </r>
  <r>
    <s v="ENTREPRISE MAPATHE NDIOUCK SA"/>
    <m/>
    <m/>
    <m/>
    <m/>
    <m/>
    <m/>
    <x v="4"/>
    <n v="186913.25699999998"/>
    <n v="186913.25699999998"/>
    <m/>
    <n v="150969.068"/>
    <n v="150969.068"/>
    <m/>
    <m/>
    <m/>
    <n v="139918.27100000001"/>
    <m/>
    <n v="11050.797"/>
    <m/>
    <m/>
    <m/>
    <m/>
    <n v="31609.839"/>
    <n v="3154.45"/>
    <n v="1179.9000000000001"/>
    <m/>
    <m/>
    <m/>
    <m/>
    <n v="0"/>
    <m/>
    <m/>
    <m/>
    <n v="28897.439999999999"/>
    <n v="28897.439999999999"/>
    <m/>
    <m/>
    <m/>
    <n v="27240.7"/>
    <n v="764.13499999999999"/>
    <m/>
    <m/>
    <m/>
    <n v="542.60500000000002"/>
    <n v="350"/>
    <m/>
    <m/>
    <m/>
    <m/>
    <m/>
    <n v="16411.191999999999"/>
    <n v="16411.191999999999"/>
    <m/>
    <m/>
    <m/>
    <n v="7391.97"/>
    <n v="8944.6589999999997"/>
    <n v="74.563000000000002"/>
    <m/>
    <m/>
    <n v="130663.641"/>
    <n v="130663.641"/>
    <n v="115803.603"/>
    <m/>
    <m/>
    <m/>
    <n v="14860.038"/>
    <m/>
    <m/>
    <m/>
    <m/>
    <n v="362885.53"/>
    <n v="362885.53"/>
    <n v="0"/>
    <n v="215810.69699999999"/>
  </r>
  <r>
    <s v="CONSULTING BUSINESS AGENCY"/>
    <m/>
    <m/>
    <m/>
    <m/>
    <m/>
    <m/>
    <x v="0"/>
    <n v="0"/>
    <m/>
    <m/>
    <n v="0"/>
    <m/>
    <m/>
    <m/>
    <m/>
    <m/>
    <m/>
    <m/>
    <m/>
    <m/>
    <m/>
    <m/>
    <m/>
    <m/>
    <m/>
    <m/>
    <m/>
    <m/>
    <m/>
    <n v="0"/>
    <m/>
    <m/>
    <m/>
    <n v="0"/>
    <m/>
    <m/>
    <m/>
    <m/>
    <m/>
    <m/>
    <m/>
    <m/>
    <m/>
    <m/>
    <m/>
    <m/>
    <m/>
    <m/>
    <m/>
    <m/>
    <n v="0"/>
    <m/>
    <m/>
    <m/>
    <m/>
    <m/>
    <m/>
    <m/>
    <m/>
    <m/>
    <n v="0"/>
    <m/>
    <m/>
    <m/>
    <m/>
    <m/>
    <m/>
    <m/>
    <m/>
    <m/>
    <m/>
    <m/>
    <n v="0"/>
    <n v="0"/>
    <n v="0"/>
  </r>
  <r>
    <s v="DIYAN EXPLOITATION MINIERE SUARL"/>
    <m/>
    <m/>
    <m/>
    <m/>
    <m/>
    <m/>
    <x v="2"/>
    <n v="0"/>
    <m/>
    <m/>
    <n v="0"/>
    <m/>
    <m/>
    <m/>
    <m/>
    <m/>
    <m/>
    <m/>
    <m/>
    <m/>
    <m/>
    <m/>
    <m/>
    <m/>
    <m/>
    <m/>
    <m/>
    <m/>
    <m/>
    <n v="0"/>
    <m/>
    <m/>
    <m/>
    <n v="0"/>
    <m/>
    <m/>
    <m/>
    <m/>
    <m/>
    <m/>
    <m/>
    <m/>
    <m/>
    <m/>
    <m/>
    <m/>
    <m/>
    <m/>
    <m/>
    <m/>
    <n v="0"/>
    <m/>
    <m/>
    <m/>
    <m/>
    <m/>
    <m/>
    <m/>
    <m/>
    <m/>
    <n v="0"/>
    <m/>
    <m/>
    <m/>
    <m/>
    <m/>
    <m/>
    <m/>
    <m/>
    <m/>
    <m/>
    <m/>
    <n v="0"/>
    <n v="0"/>
    <n v="0"/>
  </r>
  <r>
    <s v="ENTREPRISE OUSMANE SOW"/>
    <m/>
    <m/>
    <m/>
    <m/>
    <m/>
    <m/>
    <x v="2"/>
    <n v="35620.021000000001"/>
    <n v="35620.021000000001"/>
    <n v="31350"/>
    <n v="388"/>
    <n v="388"/>
    <m/>
    <m/>
    <m/>
    <m/>
    <m/>
    <m/>
    <n v="388"/>
    <m/>
    <m/>
    <m/>
    <n v="1082.7"/>
    <m/>
    <m/>
    <n v="114.321"/>
    <n v="2685"/>
    <m/>
    <m/>
    <n v="0"/>
    <m/>
    <m/>
    <m/>
    <n v="2837.337"/>
    <n v="2837.337"/>
    <m/>
    <m/>
    <m/>
    <n v="900"/>
    <n v="1404.63"/>
    <m/>
    <m/>
    <m/>
    <m/>
    <m/>
    <m/>
    <n v="532.70699999999999"/>
    <m/>
    <m/>
    <m/>
    <n v="4163.3710000000001"/>
    <n v="4163.3710000000001"/>
    <m/>
    <m/>
    <m/>
    <m/>
    <n v="4163.3710000000001"/>
    <m/>
    <m/>
    <m/>
    <n v="5877.4920000000002"/>
    <n v="5877.4920000000002"/>
    <n v="5627.8919999999998"/>
    <m/>
    <n v="249.6"/>
    <m/>
    <m/>
    <m/>
    <m/>
    <m/>
    <n v="277.64999999999998"/>
    <n v="48775.870999999999"/>
    <n v="48775.870999999999"/>
    <n v="0"/>
    <n v="38457.358"/>
  </r>
  <r>
    <s v="NEW ENERGY INVESTMENT SARL"/>
    <m/>
    <m/>
    <m/>
    <m/>
    <m/>
    <m/>
    <x v="0"/>
    <n v="0"/>
    <m/>
    <m/>
    <n v="0"/>
    <m/>
    <m/>
    <m/>
    <m/>
    <m/>
    <m/>
    <m/>
    <m/>
    <m/>
    <m/>
    <m/>
    <m/>
    <m/>
    <m/>
    <m/>
    <m/>
    <m/>
    <m/>
    <n v="0"/>
    <m/>
    <m/>
    <m/>
    <n v="0"/>
    <m/>
    <m/>
    <m/>
    <m/>
    <m/>
    <m/>
    <m/>
    <m/>
    <m/>
    <m/>
    <m/>
    <m/>
    <m/>
    <m/>
    <m/>
    <m/>
    <n v="0"/>
    <m/>
    <m/>
    <m/>
    <m/>
    <m/>
    <m/>
    <m/>
    <m/>
    <m/>
    <n v="0"/>
    <m/>
    <m/>
    <m/>
    <m/>
    <m/>
    <m/>
    <m/>
    <m/>
    <m/>
    <m/>
    <m/>
    <n v="0"/>
    <n v="0"/>
    <n v="0"/>
  </r>
  <r>
    <s v="SOCIETE DE MANUFACTURE DE PRODUCTION INDUSTRIELLE DU SENEGAL (SOMAPIS)"/>
    <m/>
    <m/>
    <m/>
    <m/>
    <m/>
    <m/>
    <x v="2"/>
    <n v="0"/>
    <m/>
    <m/>
    <n v="0"/>
    <m/>
    <m/>
    <m/>
    <m/>
    <m/>
    <m/>
    <m/>
    <m/>
    <m/>
    <m/>
    <m/>
    <m/>
    <m/>
    <m/>
    <m/>
    <m/>
    <m/>
    <m/>
    <n v="0"/>
    <m/>
    <m/>
    <m/>
    <n v="0"/>
    <m/>
    <m/>
    <m/>
    <m/>
    <m/>
    <m/>
    <m/>
    <m/>
    <m/>
    <m/>
    <m/>
    <m/>
    <m/>
    <m/>
    <m/>
    <m/>
    <n v="0"/>
    <m/>
    <m/>
    <m/>
    <m/>
    <m/>
    <m/>
    <m/>
    <m/>
    <m/>
    <n v="0"/>
    <m/>
    <m/>
    <m/>
    <m/>
    <m/>
    <m/>
    <m/>
    <m/>
    <m/>
    <m/>
    <m/>
    <n v="0"/>
    <n v="0"/>
    <n v="0"/>
  </r>
  <r>
    <s v="TRIYANGS INTERNATIONAL MINING GROUP SA"/>
    <m/>
    <m/>
    <m/>
    <m/>
    <m/>
    <m/>
    <x v="0"/>
    <n v="0"/>
    <m/>
    <m/>
    <n v="0"/>
    <m/>
    <m/>
    <m/>
    <m/>
    <m/>
    <m/>
    <m/>
    <m/>
    <m/>
    <m/>
    <m/>
    <m/>
    <m/>
    <m/>
    <m/>
    <m/>
    <m/>
    <m/>
    <n v="0"/>
    <m/>
    <m/>
    <m/>
    <n v="0"/>
    <m/>
    <m/>
    <m/>
    <m/>
    <m/>
    <m/>
    <m/>
    <m/>
    <m/>
    <m/>
    <m/>
    <m/>
    <m/>
    <m/>
    <m/>
    <m/>
    <n v="0"/>
    <m/>
    <m/>
    <m/>
    <m/>
    <m/>
    <m/>
    <m/>
    <m/>
    <m/>
    <n v="0"/>
    <m/>
    <m/>
    <m/>
    <m/>
    <m/>
    <m/>
    <m/>
    <m/>
    <m/>
    <m/>
    <m/>
    <n v="0"/>
    <n v="0"/>
    <n v="0"/>
  </r>
</pivotCacheRecords>
</file>

<file path=xl/pivotCache/pivotCacheRecords3.xml><?xml version="1.0" encoding="utf-8"?>
<pivotCacheRecords xmlns="http://schemas.openxmlformats.org/spreadsheetml/2006/main" xmlns:r="http://schemas.openxmlformats.org/officeDocument/2006/relationships" count="30">
  <r>
    <s v="AFRIGEM"/>
    <n v="0"/>
    <n v="0"/>
    <n v="0"/>
    <n v="0"/>
    <n v="0"/>
    <n v="0"/>
    <n v="0"/>
    <n v="0"/>
    <n v="0"/>
    <n v="0"/>
    <n v="0"/>
    <n v="0"/>
    <n v="17252"/>
    <n v="0"/>
    <n v="0"/>
    <n v="0"/>
    <n v="0"/>
    <n v="0"/>
    <n v="0"/>
    <n v="0"/>
    <n v="0"/>
    <n v="0"/>
    <n v="0"/>
    <n v="0"/>
  </r>
  <r>
    <s v="AGEM SENEGAL EXPLORATION SUARL"/>
    <n v="0"/>
    <n v="0"/>
    <n v="0"/>
    <n v="84147"/>
    <n v="0"/>
    <n v="0"/>
    <n v="21745"/>
    <n v="0"/>
    <n v="0"/>
    <n v="0"/>
    <n v="0"/>
    <n v="0"/>
    <n v="0"/>
    <n v="0"/>
    <n v="115562"/>
    <n v="0"/>
    <n v="0"/>
    <n v="0"/>
    <n v="0"/>
    <n v="0"/>
    <n v="0"/>
    <n v="0"/>
    <n v="0"/>
    <n v="0"/>
  </r>
  <r>
    <s v="AMAFRIQUE SENEGAL"/>
    <n v="0"/>
    <n v="0"/>
    <n v="0"/>
    <n v="0"/>
    <n v="0"/>
    <n v="0"/>
    <n v="0"/>
    <n v="0"/>
    <n v="0"/>
    <n v="0"/>
    <n v="0"/>
    <n v="0"/>
    <n v="6526"/>
    <n v="1680"/>
    <n v="0"/>
    <n v="0"/>
    <n v="0"/>
    <n v="0"/>
    <n v="0"/>
    <n v="0"/>
    <n v="0"/>
    <n v="0"/>
    <n v="0"/>
    <n v="0"/>
  </r>
  <r>
    <s v="ATIC SARL"/>
    <n v="0"/>
    <n v="0"/>
    <n v="0"/>
    <n v="0"/>
    <n v="0"/>
    <n v="0"/>
    <n v="0"/>
    <n v="0"/>
    <n v="0"/>
    <n v="0"/>
    <n v="0"/>
    <n v="0"/>
    <n v="0"/>
    <n v="0"/>
    <n v="18000"/>
    <n v="0"/>
    <n v="0"/>
    <n v="0"/>
    <n v="0"/>
    <n v="0"/>
    <n v="0"/>
    <n v="0"/>
    <n v="0"/>
    <n v="0"/>
  </r>
  <r>
    <s v="BOSFOR SARL"/>
    <n v="0"/>
    <n v="0"/>
    <n v="0"/>
    <n v="0"/>
    <n v="0"/>
    <n v="0"/>
    <n v="0"/>
    <n v="235367"/>
    <n v="0"/>
    <n v="235367"/>
    <n v="0"/>
    <n v="0"/>
    <n v="0"/>
    <n v="0"/>
    <n v="0"/>
    <n v="0"/>
    <n v="979968"/>
    <n v="3893600"/>
    <n v="0"/>
    <n v="0"/>
    <n v="0"/>
    <n v="0"/>
    <n v="0"/>
    <n v="0"/>
  </r>
  <r>
    <s v="BOYA SA"/>
    <n v="0"/>
    <n v="0"/>
    <n v="0"/>
    <n v="1110896"/>
    <n v="0"/>
    <n v="0"/>
    <n v="220102"/>
    <n v="0"/>
    <n v="0"/>
    <n v="0"/>
    <n v="0"/>
    <n v="0"/>
    <n v="0"/>
    <n v="0"/>
    <n v="0"/>
    <n v="0"/>
    <n v="0"/>
    <n v="0"/>
    <n v="0"/>
    <n v="0"/>
    <n v="0"/>
    <n v="0"/>
    <n v="0"/>
    <n v="0"/>
  </r>
  <r>
    <s v="CHESSER"/>
    <n v="8813"/>
    <n v="0"/>
    <n v="0"/>
    <n v="0"/>
    <n v="0"/>
    <n v="0"/>
    <n v="0"/>
    <n v="0"/>
    <n v="0"/>
    <n v="0"/>
    <n v="0"/>
    <n v="0"/>
    <n v="0"/>
    <n v="5160"/>
    <n v="6708"/>
    <n v="0"/>
    <n v="0"/>
    <n v="0"/>
    <n v="0"/>
    <n v="0"/>
    <n v="0"/>
    <n v="0"/>
    <n v="0"/>
    <n v="0"/>
  </r>
  <r>
    <s v="CIMENTS DU SAHEL"/>
    <n v="0"/>
    <n v="0"/>
    <n v="0"/>
    <n v="0"/>
    <n v="0"/>
    <n v="0"/>
    <n v="0"/>
    <n v="0"/>
    <n v="0"/>
    <n v="0"/>
    <n v="0"/>
    <n v="0"/>
    <n v="0"/>
    <n v="0"/>
    <n v="0"/>
    <n v="0"/>
    <n v="0"/>
    <n v="0"/>
    <n v="0"/>
    <n v="0"/>
    <n v="0"/>
    <n v="0"/>
    <n v="0"/>
    <n v="0"/>
  </r>
  <r>
    <s v="DALEMA"/>
    <n v="0"/>
    <n v="0"/>
    <n v="5000"/>
    <n v="0"/>
    <n v="0"/>
    <n v="0"/>
    <n v="0"/>
    <n v="0"/>
    <n v="0"/>
    <n v="0"/>
    <n v="0"/>
    <n v="0"/>
    <n v="0"/>
    <n v="0"/>
    <n v="30918"/>
    <n v="0"/>
    <n v="0"/>
    <n v="0"/>
    <n v="0"/>
    <n v="0"/>
    <n v="0"/>
    <n v="0"/>
    <n v="0"/>
    <n v="0"/>
  </r>
  <r>
    <s v="DAMASH MINERALS LTD"/>
    <n v="0"/>
    <n v="0"/>
    <n v="0"/>
    <n v="0"/>
    <n v="0"/>
    <n v="0"/>
    <n v="0"/>
    <n v="0"/>
    <n v="0"/>
    <n v="0"/>
    <n v="0"/>
    <n v="0"/>
    <n v="0"/>
    <n v="0"/>
    <n v="0"/>
    <n v="0"/>
    <n v="0"/>
    <n v="0"/>
    <n v="0"/>
    <n v="0"/>
    <n v="0"/>
    <n v="0"/>
    <n v="0"/>
    <n v="45000"/>
  </r>
  <r>
    <s v="G.H MINING"/>
    <n v="0"/>
    <n v="0"/>
    <n v="0"/>
    <n v="0"/>
    <n v="0"/>
    <n v="0"/>
    <n v="0"/>
    <n v="0"/>
    <n v="0"/>
    <n v="0"/>
    <n v="0"/>
    <n v="0"/>
    <n v="0"/>
    <n v="10375"/>
    <n v="9150"/>
    <n v="0"/>
    <n v="0"/>
    <n v="12545"/>
    <n v="0"/>
    <n v="0"/>
    <n v="0"/>
    <n v="0"/>
    <n v="0"/>
    <n v="0"/>
  </r>
  <r>
    <s v="GECAMINES"/>
    <n v="0"/>
    <n v="0"/>
    <n v="0"/>
    <n v="0"/>
    <n v="0"/>
    <n v="0"/>
    <n v="0"/>
    <n v="0"/>
    <n v="0"/>
    <n v="838231"/>
    <n v="0"/>
    <n v="0"/>
    <n v="0"/>
    <n v="0"/>
    <n v="0"/>
    <n v="0"/>
    <n v="0"/>
    <n v="0"/>
    <n v="0"/>
    <n v="0"/>
    <n v="0"/>
    <n v="0"/>
    <n v="0"/>
    <n v="0"/>
  </r>
  <r>
    <s v="GECAMINES S.A"/>
    <n v="0"/>
    <n v="0"/>
    <n v="0"/>
    <n v="0"/>
    <n v="0"/>
    <n v="0"/>
    <n v="0"/>
    <n v="0"/>
    <n v="0"/>
    <n v="838231"/>
    <n v="0"/>
    <n v="0"/>
    <n v="0"/>
    <n v="0"/>
    <n v="0"/>
    <n v="0"/>
    <n v="0"/>
    <n v="0"/>
    <n v="0"/>
    <n v="0"/>
    <n v="0"/>
    <n v="0"/>
    <n v="0"/>
    <n v="0"/>
  </r>
  <r>
    <s v="IAMGOLD BOTO S.A"/>
    <n v="0"/>
    <n v="0"/>
    <n v="0"/>
    <n v="0"/>
    <n v="0"/>
    <n v="0"/>
    <n v="0"/>
    <n v="0"/>
    <n v="0"/>
    <n v="0"/>
    <n v="0"/>
    <n v="0"/>
    <n v="0"/>
    <n v="0"/>
    <n v="0"/>
    <n v="0"/>
    <n v="0"/>
    <n v="0"/>
    <n v="0"/>
    <n v="0"/>
    <n v="0"/>
    <n v="0"/>
    <n v="0"/>
    <n v="0"/>
  </r>
  <r>
    <s v="INDUSTRIES CHIMIQUES DU SENEGAL"/>
    <n v="0"/>
    <n v="0"/>
    <n v="0"/>
    <n v="0"/>
    <n v="0"/>
    <n v="0"/>
    <n v="0"/>
    <n v="0"/>
    <m/>
    <n v="0"/>
    <m/>
    <n v="0"/>
    <n v="0"/>
    <n v="0"/>
    <n v="0"/>
    <m/>
    <n v="136036"/>
    <n v="592899"/>
    <n v="0"/>
    <n v="0"/>
    <n v="0"/>
    <n v="0"/>
    <n v="8182125"/>
    <n v="52496493"/>
  </r>
  <r>
    <s v="INTERNATIONAL MINING COMPANY (IMC)"/>
    <n v="0"/>
    <n v="0"/>
    <n v="0"/>
    <n v="1004487"/>
    <n v="0"/>
    <n v="0"/>
    <n v="386067"/>
    <n v="0"/>
    <n v="0"/>
    <n v="0"/>
    <n v="0"/>
    <n v="0"/>
    <n v="0"/>
    <n v="0"/>
    <n v="353848.94900000002"/>
    <n v="0"/>
    <n v="0"/>
    <n v="0"/>
    <n v="0"/>
    <n v="0"/>
    <n v="0"/>
    <n v="0"/>
    <n v="0"/>
    <n v="2164.4479999999999"/>
  </r>
  <r>
    <s v="KUTLU GABANE HOLDING S.A"/>
    <n v="0"/>
    <n v="0"/>
    <n v="0"/>
    <n v="0"/>
    <n v="0"/>
    <n v="0"/>
    <n v="0"/>
    <n v="0"/>
    <n v="0"/>
    <n v="0"/>
    <n v="0"/>
    <n v="0"/>
    <n v="12890.6"/>
    <n v="3600"/>
    <n v="3079.5540000000001"/>
    <n v="0"/>
    <n v="0"/>
    <n v="0"/>
    <n v="0"/>
    <n v="0"/>
    <n v="0"/>
    <n v="0"/>
    <n v="0"/>
    <n v="0"/>
  </r>
  <r>
    <s v="NIAMAYA GOLD SARL"/>
    <n v="0"/>
    <n v="0"/>
    <n v="0"/>
    <n v="0"/>
    <n v="0"/>
    <n v="0"/>
    <n v="0"/>
    <n v="0"/>
    <n v="0"/>
    <n v="0"/>
    <n v="0"/>
    <n v="0"/>
    <n v="0"/>
    <n v="4323000"/>
    <n v="0"/>
    <n v="0"/>
    <n v="0"/>
    <n v="0"/>
    <n v="0"/>
    <n v="0"/>
    <n v="0"/>
    <n v="0"/>
    <n v="0"/>
    <n v="0"/>
  </r>
  <r>
    <s v="PETOWAL MINING COMPANY (PMC) SA"/>
    <n v="0"/>
    <n v="0"/>
    <n v="0"/>
    <n v="0"/>
    <n v="0"/>
    <n v="0"/>
    <n v="556575"/>
    <n v="0"/>
    <n v="0"/>
    <n v="8573685"/>
    <n v="1273661"/>
    <n v="2034138"/>
    <n v="254734"/>
    <n v="76657"/>
    <n v="985213"/>
    <n v="0"/>
    <n v="49853"/>
    <n v="299149"/>
    <n v="57271"/>
    <n v="0"/>
    <n v="22510"/>
    <n v="0"/>
    <n v="0"/>
    <n v="69263601"/>
  </r>
  <r>
    <s v="SABODALA GOLD OPERATIONS"/>
    <n v="0"/>
    <n v="0"/>
    <n v="0"/>
    <n v="0"/>
    <n v="0"/>
    <n v="0"/>
    <n v="556808"/>
    <n v="0"/>
    <n v="0"/>
    <n v="6041321"/>
    <n v="1429828"/>
    <n v="4305085"/>
    <n v="2936396"/>
    <n v="0"/>
    <n v="3128381"/>
    <n v="0"/>
    <n v="630493"/>
    <n v="0"/>
    <n v="189819"/>
    <n v="0"/>
    <n v="0"/>
    <n v="0"/>
    <n v="0"/>
    <n v="0"/>
  </r>
  <r>
    <s v="SENEGAL MINES"/>
    <n v="0"/>
    <n v="0"/>
    <n v="0"/>
    <n v="32017"/>
    <n v="0"/>
    <n v="0"/>
    <n v="0"/>
    <n v="0"/>
    <n v="0"/>
    <n v="0"/>
    <n v="0"/>
    <n v="0"/>
    <n v="0"/>
    <n v="0"/>
    <n v="0"/>
    <n v="0"/>
    <n v="23311"/>
    <n v="14975"/>
    <n v="0"/>
    <n v="0"/>
    <n v="0"/>
    <n v="0"/>
    <n v="0"/>
    <n v="0"/>
  </r>
  <r>
    <s v="SEPHOS SENEGAL SA"/>
    <n v="0"/>
    <n v="0"/>
    <n v="0"/>
    <n v="0"/>
    <n v="0"/>
    <n v="0"/>
    <n v="0"/>
    <n v="0"/>
    <n v="0"/>
    <n v="58122"/>
    <n v="0"/>
    <n v="0"/>
    <n v="0"/>
    <n v="0"/>
    <n v="0"/>
    <n v="0"/>
    <n v="3157"/>
    <n v="22880"/>
    <n v="0"/>
    <n v="0"/>
    <n v="0"/>
    <n v="0"/>
    <n v="0"/>
    <n v="0"/>
  </r>
  <r>
    <s v="SERIGNE SALIOU MBACKE SUARL"/>
    <n v="0"/>
    <n v="10237.5"/>
    <n v="0"/>
    <n v="0"/>
    <n v="0"/>
    <n v="9000"/>
    <n v="1000"/>
    <n v="0"/>
    <n v="0"/>
    <n v="0"/>
    <n v="0"/>
    <n v="0"/>
    <n v="18894"/>
    <n v="0"/>
    <n v="0"/>
    <n v="825"/>
    <n v="0"/>
    <n v="0"/>
    <n v="0"/>
    <n v="0"/>
    <n v="0"/>
    <n v="0"/>
    <n v="0"/>
    <n v="0"/>
  </r>
  <r>
    <s v="SOCABEG MINING"/>
    <n v="0"/>
    <n v="0"/>
    <n v="0"/>
    <n v="0"/>
    <n v="0"/>
    <n v="0"/>
    <n v="42324.131000000001"/>
    <n v="0"/>
    <n v="0"/>
    <n v="0"/>
    <n v="0"/>
    <n v="0"/>
    <n v="0"/>
    <n v="0"/>
    <n v="1792.39"/>
    <n v="0"/>
    <n v="0"/>
    <n v="0"/>
    <n v="0"/>
    <n v="0"/>
    <n v="0"/>
    <n v="0"/>
    <n v="0"/>
    <n v="0"/>
  </r>
  <r>
    <s v="SOCIETE MINIERE DE LA VALLEE DU FLEUVE SENEGAL –SOMIVA"/>
    <n v="0"/>
    <n v="0"/>
    <n v="0"/>
    <n v="0"/>
    <n v="0"/>
    <n v="0"/>
    <n v="0"/>
    <n v="0"/>
    <n v="0"/>
    <n v="0"/>
    <n v="0"/>
    <n v="0"/>
    <n v="219520"/>
    <n v="97593"/>
    <n v="184524"/>
    <n v="0"/>
    <n v="0"/>
    <n v="0"/>
    <n v="0"/>
    <n v="0"/>
    <n v="0"/>
    <n v="0"/>
    <n v="0"/>
    <n v="0"/>
  </r>
  <r>
    <s v="SOCIETE SENEGALAISE DE NEGOCE INTERNATIONALE (SNEPAC) SARL"/>
    <n v="0"/>
    <n v="0"/>
    <n v="0"/>
    <n v="434126"/>
    <n v="0"/>
    <n v="0"/>
    <n v="67019"/>
    <n v="0"/>
    <n v="0"/>
    <n v="0"/>
    <n v="0"/>
    <n v="0"/>
    <n v="0"/>
    <n v="0"/>
    <n v="21528"/>
    <n v="0"/>
    <n v="0"/>
    <n v="11280"/>
    <n v="0"/>
    <n v="0"/>
    <n v="0"/>
    <n v="0"/>
    <n v="0"/>
    <n v="0"/>
  </r>
  <r>
    <s v="SODEMINES"/>
    <n v="21700"/>
    <n v="86320"/>
    <n v="7000"/>
    <n v="0"/>
    <n v="5000"/>
    <n v="9000"/>
    <n v="7100"/>
    <n v="0"/>
    <n v="0"/>
    <n v="0"/>
    <n v="0"/>
    <n v="0"/>
    <n v="0"/>
    <n v="0"/>
    <n v="0"/>
    <n v="0"/>
    <n v="0"/>
    <n v="0"/>
    <n v="0"/>
    <n v="0"/>
    <n v="0"/>
    <n v="0"/>
    <n v="0"/>
    <n v="0"/>
  </r>
  <r>
    <s v="SONKO ET FILS SARL"/>
    <n v="0"/>
    <n v="0"/>
    <n v="0"/>
    <n v="0"/>
    <n v="0"/>
    <n v="0"/>
    <n v="0"/>
    <n v="0"/>
    <n v="0"/>
    <n v="0"/>
    <n v="0"/>
    <n v="0"/>
    <n v="0"/>
    <n v="0"/>
    <n v="0"/>
    <n v="0"/>
    <n v="0"/>
    <n v="0"/>
    <n v="0"/>
    <n v="0"/>
    <n v="0"/>
    <n v="0"/>
    <n v="0"/>
    <n v="0"/>
  </r>
  <r>
    <s v="SORED-MINES SA"/>
    <n v="0"/>
    <n v="0"/>
    <n v="0"/>
    <n v="0"/>
    <n v="0"/>
    <n v="0"/>
    <n v="0"/>
    <n v="0"/>
    <n v="0"/>
    <n v="0"/>
    <n v="0"/>
    <n v="0"/>
    <n v="0"/>
    <n v="0"/>
    <n v="0"/>
    <n v="0"/>
    <n v="0"/>
    <n v="0"/>
    <n v="0"/>
    <n v="0"/>
    <n v="0"/>
    <n v="0"/>
    <n v="0"/>
    <n v="0"/>
  </r>
  <r>
    <s v="STRATEX-EMC SA"/>
    <n v="0"/>
    <n v="0"/>
    <n v="0"/>
    <n v="232445"/>
    <n v="0"/>
    <n v="0"/>
    <n v="69146"/>
    <n v="0"/>
    <n v="0"/>
    <n v="0"/>
    <n v="0"/>
    <n v="0"/>
    <n v="0"/>
    <n v="0"/>
    <n v="0"/>
    <n v="0"/>
    <n v="0"/>
    <n v="0"/>
    <n v="0"/>
    <n v="0"/>
    <n v="0"/>
    <n v="0"/>
    <n v="0"/>
    <n v="0"/>
  </r>
</pivotCacheRecords>
</file>

<file path=xl/pivotCache/pivotCacheRecords4.xml><?xml version="1.0" encoding="utf-8"?>
<pivotCacheRecords xmlns="http://schemas.openxmlformats.org/spreadsheetml/2006/main" xmlns:r="http://schemas.openxmlformats.org/officeDocument/2006/relationships" count="36">
  <r>
    <s v="2SBCI"/>
    <s v="………."/>
    <x v="0"/>
    <x v="0"/>
    <s v="89mm"/>
    <n v="17"/>
    <s v="3"/>
    <m/>
  </r>
  <r>
    <s v="AGEM SENEGAL EXPLORATION SUARL"/>
    <m/>
    <x v="1"/>
    <x v="1"/>
    <m/>
    <n v="3000"/>
    <m/>
    <m/>
  </r>
  <r>
    <s v="AGROMINE"/>
    <m/>
    <x v="1"/>
    <x v="2"/>
    <m/>
    <n v="240"/>
    <m/>
    <m/>
  </r>
  <r>
    <s v="ARDIMINES SARL"/>
    <m/>
    <x v="1"/>
    <x v="0"/>
    <m/>
    <m/>
    <m/>
    <m/>
  </r>
  <r>
    <s v="BAMBADJI SA"/>
    <m/>
    <x v="1"/>
    <x v="2"/>
    <m/>
    <n v="6122"/>
    <m/>
    <m/>
  </r>
  <r>
    <s v="BAMBADJI SA"/>
    <m/>
    <x v="1"/>
    <x v="1"/>
    <m/>
    <n v="16439"/>
    <m/>
    <m/>
  </r>
  <r>
    <s v="BAMBADJI SA"/>
    <m/>
    <x v="1"/>
    <x v="3"/>
    <m/>
    <n v="2764"/>
    <m/>
    <m/>
  </r>
  <r>
    <s v="BAMBADJI SA"/>
    <m/>
    <x v="1"/>
    <x v="4"/>
    <m/>
    <n v="3114"/>
    <m/>
    <m/>
  </r>
  <r>
    <s v="BAMBUK MINERALS SARL"/>
    <m/>
    <x v="1"/>
    <x v="1"/>
    <m/>
    <n v="2042"/>
    <m/>
    <m/>
  </r>
  <r>
    <s v="BAMBUK MINERALS SARL"/>
    <m/>
    <x v="1"/>
    <x v="4"/>
    <m/>
    <n v="152"/>
    <m/>
    <m/>
  </r>
  <r>
    <s v="BHAIRAVA AGRICOLE SARL"/>
    <m/>
    <x v="1"/>
    <x v="4"/>
    <m/>
    <n v="330"/>
    <m/>
    <m/>
  </r>
  <r>
    <s v="BOYA SA"/>
    <m/>
    <x v="1"/>
    <x v="1"/>
    <m/>
    <n v="9413"/>
    <m/>
    <m/>
  </r>
  <r>
    <s v="BOYA SA"/>
    <m/>
    <x v="1"/>
    <x v="2"/>
    <m/>
    <n v="7807"/>
    <m/>
    <m/>
  </r>
  <r>
    <s v="CSE GRANULATS"/>
    <s v="008633/MMG/DGM"/>
    <x v="0"/>
    <x v="2"/>
    <s v=""/>
    <n v="21"/>
    <s v="0-0"/>
    <n v="0"/>
  </r>
  <r>
    <s v="CSE GRANULATS"/>
    <s v="008633/MMG/DGM"/>
    <x v="0"/>
    <x v="5"/>
    <s v=""/>
    <n v="18"/>
    <s v="0-0"/>
    <n v="0"/>
  </r>
  <r>
    <s v="DAMASH MINERALS LTD"/>
    <m/>
    <x v="1"/>
    <x v="1"/>
    <m/>
    <n v="510"/>
    <m/>
    <m/>
  </r>
  <r>
    <s v="DAMASH MINERALS LTD"/>
    <m/>
    <x v="1"/>
    <x v="2"/>
    <m/>
    <n v="335"/>
    <m/>
    <m/>
  </r>
  <r>
    <s v="HOLDING ATLANTQUE MINING PETROLUM-SA"/>
    <m/>
    <x v="1"/>
    <x v="2"/>
    <m/>
    <n v="415"/>
    <m/>
    <m/>
  </r>
  <r>
    <s v="HOLDING ATLANTQUE MINING PETROLUM-SA"/>
    <m/>
    <x v="1"/>
    <x v="5"/>
    <m/>
    <n v="1717"/>
    <m/>
    <m/>
  </r>
  <r>
    <s v="INDUSTRIES CHIMIQUES DU SENEGAL"/>
    <s v="99   1020"/>
    <x v="2"/>
    <x v="2"/>
    <s v="250*250m"/>
    <n v="6111"/>
    <s v="0-0"/>
    <n v="7"/>
  </r>
  <r>
    <s v="INTERNATIONAL MINING COMPANY (IMC)"/>
    <m/>
    <x v="1"/>
    <x v="1"/>
    <m/>
    <n v="26898"/>
    <m/>
    <m/>
  </r>
  <r>
    <s v="MASSAWA JERSEY LIMITED"/>
    <m/>
    <x v="1"/>
    <x v="1"/>
    <m/>
    <n v="1496"/>
    <m/>
    <m/>
  </r>
  <r>
    <s v="PETOWAL MINING COMPANY (PMC) SA"/>
    <s v="2016-995"/>
    <x v="2"/>
    <x v="1"/>
    <s v="10*10"/>
    <n v="25251"/>
    <s v="24"/>
    <n v="0"/>
  </r>
  <r>
    <s v="SABODALA GOLD OPERATIONS"/>
    <m/>
    <x v="2"/>
    <x v="1"/>
    <m/>
    <n v="150659"/>
    <m/>
    <m/>
  </r>
  <r>
    <s v="SABODALA MINING COMPANY"/>
    <m/>
    <x v="1"/>
    <x v="1"/>
    <m/>
    <n v="8674"/>
    <m/>
    <m/>
  </r>
  <r>
    <s v="SENEGAL MINES"/>
    <s v="15M"/>
    <x v="2"/>
    <x v="2"/>
    <s v="200"/>
    <n v="30"/>
    <s v="15m"/>
    <n v="850000"/>
  </r>
  <r>
    <s v="SEN-HMC SUARL"/>
    <s v="000363MMG/DMG"/>
    <x v="3"/>
    <x v="4"/>
    <s v="50m*50m"/>
    <n v="118"/>
    <s v="0-0"/>
    <n v="0"/>
  </r>
  <r>
    <s v="SEPHOS SENEGAL SA"/>
    <s v="10357/MMI/PME/DMG"/>
    <x v="3"/>
    <x v="2"/>
    <s v="25*25"/>
    <n v="6155"/>
    <s v="0-0"/>
    <n v="0"/>
  </r>
  <r>
    <s v="SERIGNE SALIOU MBACKE SUARL"/>
    <s v="00489/MMG/DMG"/>
    <x v="3"/>
    <x v="0"/>
    <s v=""/>
    <n v="6524"/>
    <s v="0-864"/>
    <n v="246"/>
  </r>
  <r>
    <s v="SOCABEG MINING"/>
    <m/>
    <x v="1"/>
    <x v="2"/>
    <m/>
    <n v="167"/>
    <m/>
    <m/>
  </r>
  <r>
    <s v="SOCABEG MINING"/>
    <m/>
    <x v="1"/>
    <x v="5"/>
    <m/>
    <n v="681"/>
    <m/>
    <m/>
  </r>
  <r>
    <s v="SOCIETE SENEGALAISE DE NEGOCE INTERNATIONALE (SNEPAC) SARL"/>
    <m/>
    <x v="1"/>
    <x v="1"/>
    <m/>
    <n v="4914"/>
    <n v="25"/>
    <n v="3.72"/>
  </r>
  <r>
    <s v="SOCIETE SENEGALAISE DE NEGOCE INTERNATIONALE (SNEPAC) SARL"/>
    <m/>
    <x v="1"/>
    <x v="4"/>
    <m/>
    <n v="3193"/>
    <n v="35"/>
    <n v="1.2"/>
  </r>
  <r>
    <s v="SONKO ET FILS SARL"/>
    <m/>
    <x v="1"/>
    <x v="4"/>
    <m/>
    <n v="33"/>
    <m/>
    <m/>
  </r>
  <r>
    <s v="SORED-MINES SA"/>
    <s v="2007-1327"/>
    <x v="2"/>
    <x v="1"/>
    <s v=""/>
    <n v="1986"/>
    <s v="0-0"/>
    <n v="0"/>
  </r>
  <r>
    <s v="STRATEX-EMC.SA"/>
    <m/>
    <x v="1"/>
    <x v="4"/>
    <m/>
    <n v="8953"/>
    <m/>
    <m/>
  </r>
</pivotCacheRecords>
</file>

<file path=xl/pivotCache/pivotCacheRecords5.xml><?xml version="1.0" encoding="utf-8"?>
<pivotCacheRecords xmlns="http://schemas.openxmlformats.org/spreadsheetml/2006/main" xmlns:r="http://schemas.openxmlformats.org/officeDocument/2006/relationships" count="450">
  <r>
    <s v="2SBCI"/>
    <x v="0"/>
    <x v="0"/>
    <x v="0"/>
    <n v="1"/>
    <n v="0"/>
    <n v="0"/>
    <n v="6"/>
    <n v="7"/>
  </r>
  <r>
    <s v="2SBCI"/>
    <x v="1"/>
    <x v="0"/>
    <x v="0"/>
    <n v="0"/>
    <n v="0"/>
    <n v="0"/>
    <n v="43"/>
    <n v="43"/>
  </r>
  <r>
    <s v="2SBCI"/>
    <x v="2"/>
    <x v="0"/>
    <x v="0"/>
    <n v="2084"/>
    <n v="0"/>
    <n v="0"/>
    <n v="67737"/>
    <n v="69821"/>
  </r>
  <r>
    <s v="2SBCI"/>
    <x v="0"/>
    <x v="0"/>
    <x v="1"/>
    <n v="0"/>
    <n v="0"/>
    <n v="0"/>
    <n v="0"/>
    <n v="0"/>
  </r>
  <r>
    <s v="2SBCI"/>
    <x v="1"/>
    <x v="0"/>
    <x v="1"/>
    <n v="0"/>
    <n v="0"/>
    <n v="0"/>
    <n v="0"/>
    <n v="0"/>
  </r>
  <r>
    <s v="2SBCI"/>
    <x v="2"/>
    <x v="0"/>
    <x v="1"/>
    <n v="0"/>
    <n v="0"/>
    <n v="0"/>
    <n v="0"/>
    <n v="0"/>
  </r>
  <r>
    <s v="AFRIGEM"/>
    <x v="0"/>
    <x v="1"/>
    <x v="0"/>
    <n v="0"/>
    <n v="0"/>
    <n v="0"/>
    <n v="3"/>
    <n v="3"/>
  </r>
  <r>
    <s v="AFRIGEM"/>
    <x v="1"/>
    <x v="1"/>
    <x v="0"/>
    <n v="1"/>
    <n v="2"/>
    <n v="12"/>
    <n v="3"/>
    <n v="18"/>
  </r>
  <r>
    <s v="AFRIGEM"/>
    <x v="2"/>
    <x v="1"/>
    <x v="0"/>
    <n v="6000"/>
    <n v="3100"/>
    <n v="32504"/>
    <n v="3604"/>
    <n v="45208"/>
  </r>
  <r>
    <s v="AFRIGEM"/>
    <x v="0"/>
    <x v="1"/>
    <x v="1"/>
    <n v="0"/>
    <n v="0"/>
    <n v="0"/>
    <n v="0"/>
    <n v="0"/>
  </r>
  <r>
    <s v="AFRIGEM"/>
    <x v="1"/>
    <x v="1"/>
    <x v="1"/>
    <n v="0"/>
    <n v="0"/>
    <n v="0"/>
    <n v="0"/>
    <n v="0"/>
  </r>
  <r>
    <s v="AFRIGEM"/>
    <x v="2"/>
    <x v="1"/>
    <x v="1"/>
    <n v="0"/>
    <n v="0"/>
    <n v="0"/>
    <n v="0"/>
    <n v="0"/>
  </r>
  <r>
    <s v="AFRIGOLD SA"/>
    <x v="0"/>
    <x v="2"/>
    <x v="0"/>
    <n v="0"/>
    <n v="0"/>
    <n v="0"/>
    <n v="5"/>
    <n v="5"/>
  </r>
  <r>
    <s v="AFRIGOLD SA"/>
    <x v="1"/>
    <x v="2"/>
    <x v="0"/>
    <n v="1"/>
    <n v="8"/>
    <n v="17"/>
    <n v="71"/>
    <n v="97"/>
  </r>
  <r>
    <s v="AFRIGOLD SA"/>
    <x v="2"/>
    <x v="2"/>
    <x v="0"/>
    <n v="12000"/>
    <n v="26000"/>
    <n v="13933"/>
    <n v="49281"/>
    <n v="101214"/>
  </r>
  <r>
    <s v="AFRIGOLD SA"/>
    <x v="0"/>
    <x v="2"/>
    <x v="1"/>
    <n v="0"/>
    <n v="0"/>
    <n v="0"/>
    <n v="0"/>
    <n v="0"/>
  </r>
  <r>
    <s v="AFRIGOLD SA"/>
    <x v="1"/>
    <x v="2"/>
    <x v="1"/>
    <n v="1"/>
    <n v="0"/>
    <n v="0"/>
    <n v="0"/>
    <n v="1"/>
  </r>
  <r>
    <s v="AFRIGOLD SA"/>
    <x v="2"/>
    <x v="2"/>
    <x v="1"/>
    <n v="6000"/>
    <n v="0"/>
    <n v="0"/>
    <n v="0"/>
    <n v="6000"/>
  </r>
  <r>
    <s v="AGEM SENEGAL EXPLORATION SUARL"/>
    <x v="0"/>
    <x v="1"/>
    <x v="0"/>
    <n v="0"/>
    <n v="4"/>
    <n v="1"/>
    <n v="35"/>
    <n v="40"/>
  </r>
  <r>
    <s v="AGEM SENEGAL EXPLORATION SUARL"/>
    <x v="1"/>
    <x v="1"/>
    <x v="0"/>
    <n v="2"/>
    <n v="7"/>
    <n v="6"/>
    <n v="256"/>
    <n v="271"/>
  </r>
  <r>
    <s v="AGEM SENEGAL EXPLORATION SUARL"/>
    <x v="2"/>
    <x v="1"/>
    <x v="0"/>
    <n v="121266"/>
    <n v="158768"/>
    <n v="33825"/>
    <n v="138118"/>
    <n v="451977"/>
  </r>
  <r>
    <s v="AGEM SENEGAL EXPLORATION SUARL"/>
    <x v="0"/>
    <x v="1"/>
    <x v="1"/>
    <n v="0"/>
    <n v="0"/>
    <n v="0"/>
    <n v="0"/>
    <n v="0"/>
  </r>
  <r>
    <s v="AGEM SENEGAL EXPLORATION SUARL"/>
    <x v="1"/>
    <x v="1"/>
    <x v="1"/>
    <n v="4"/>
    <n v="0"/>
    <n v="0"/>
    <n v="1"/>
    <n v="5"/>
  </r>
  <r>
    <s v="AGEM SENEGAL EXPLORATION SUARL"/>
    <x v="2"/>
    <x v="1"/>
    <x v="1"/>
    <n v="680168"/>
    <n v="0"/>
    <n v="0"/>
    <n v="211"/>
    <n v="680379"/>
  </r>
  <r>
    <s v="AGROMINE"/>
    <x v="0"/>
    <x v="1"/>
    <x v="0"/>
    <n v="3"/>
    <n v="0"/>
    <n v="0"/>
    <n v="3"/>
    <n v="6"/>
  </r>
  <r>
    <s v="AGROMINE"/>
    <x v="1"/>
    <x v="1"/>
    <x v="0"/>
    <n v="6"/>
    <n v="2"/>
    <n v="7"/>
    <n v="11"/>
    <n v="26"/>
  </r>
  <r>
    <s v="AGROMINE"/>
    <x v="2"/>
    <x v="1"/>
    <x v="0"/>
    <n v="168000"/>
    <n v="10800"/>
    <n v="33300"/>
    <n v="12600"/>
    <n v="224700"/>
  </r>
  <r>
    <s v="AGROMINE"/>
    <x v="0"/>
    <x v="1"/>
    <x v="1"/>
    <n v="0"/>
    <n v="0"/>
    <n v="0"/>
    <n v="0"/>
    <n v="0"/>
  </r>
  <r>
    <s v="AGROMINE"/>
    <x v="1"/>
    <x v="1"/>
    <x v="1"/>
    <n v="0"/>
    <n v="0"/>
    <n v="0"/>
    <n v="0"/>
    <n v="0"/>
  </r>
  <r>
    <s v="AGROMINE"/>
    <x v="2"/>
    <x v="1"/>
    <x v="1"/>
    <n v="0"/>
    <n v="0"/>
    <n v="0"/>
    <n v="0"/>
    <n v="0"/>
  </r>
  <r>
    <s v="ALBINA SENEGAL SARL"/>
    <x v="0"/>
    <x v="0"/>
    <x v="0"/>
    <n v="0"/>
    <n v="0"/>
    <n v="1"/>
    <n v="0"/>
    <n v="1"/>
  </r>
  <r>
    <s v="ALBINA SENEGAL SARL"/>
    <x v="1"/>
    <x v="0"/>
    <x v="0"/>
    <n v="0"/>
    <n v="0"/>
    <n v="2"/>
    <n v="30"/>
    <n v="32"/>
  </r>
  <r>
    <s v="ALBINA SENEGAL SARL"/>
    <x v="2"/>
    <x v="0"/>
    <x v="0"/>
    <n v="0"/>
    <n v="0"/>
    <n v="3518.6039999999998"/>
    <n v="23650.2"/>
    <n v="27168.804"/>
  </r>
  <r>
    <s v="ALBINA SENEGAL SARL"/>
    <x v="0"/>
    <x v="0"/>
    <x v="1"/>
    <n v="0"/>
    <n v="0"/>
    <n v="0"/>
    <n v="0"/>
    <n v="0"/>
  </r>
  <r>
    <s v="ALBINA SENEGAL SARL"/>
    <x v="1"/>
    <x v="0"/>
    <x v="1"/>
    <n v="0"/>
    <n v="0"/>
    <n v="0"/>
    <n v="0"/>
    <n v="0"/>
  </r>
  <r>
    <s v="ALBINA SENEGAL SARL"/>
    <x v="2"/>
    <x v="0"/>
    <x v="1"/>
    <n v="0"/>
    <n v="0"/>
    <n v="0"/>
    <n v="0"/>
    <n v="0"/>
  </r>
  <r>
    <s v="AMAFRIQUE SENEGAL"/>
    <x v="0"/>
    <x v="1"/>
    <x v="0"/>
    <n v="1"/>
    <n v="0"/>
    <n v="0"/>
    <n v="0"/>
    <n v="1"/>
  </r>
  <r>
    <s v="AMAFRIQUE SENEGAL"/>
    <x v="1"/>
    <x v="1"/>
    <x v="0"/>
    <n v="2"/>
    <n v="0"/>
    <n v="2"/>
    <n v="0"/>
    <n v="4"/>
  </r>
  <r>
    <s v="AMAFRIQUE SENEGAL"/>
    <x v="2"/>
    <x v="1"/>
    <x v="0"/>
    <n v="37754.724000000002"/>
    <n v="0"/>
    <n v="6526"/>
    <n v="0"/>
    <n v="44280.724000000002"/>
  </r>
  <r>
    <s v="AMAFRIQUE SENEGAL"/>
    <x v="0"/>
    <x v="1"/>
    <x v="1"/>
    <n v="0"/>
    <n v="0"/>
    <n v="0"/>
    <n v="0"/>
    <n v="0"/>
  </r>
  <r>
    <s v="AMAFRIQUE SENEGAL"/>
    <x v="1"/>
    <x v="1"/>
    <x v="1"/>
    <n v="0"/>
    <n v="0"/>
    <n v="0"/>
    <n v="0"/>
    <n v="0"/>
  </r>
  <r>
    <s v="AMAFRIQUE SENEGAL"/>
    <x v="2"/>
    <x v="1"/>
    <x v="1"/>
    <n v="0"/>
    <n v="0"/>
    <n v="0"/>
    <n v="0"/>
    <n v="0"/>
  </r>
  <r>
    <s v="ARDIMINES SARL"/>
    <x v="0"/>
    <x v="1"/>
    <x v="0"/>
    <n v="3"/>
    <n v="2"/>
    <n v="1"/>
    <n v="0"/>
    <n v="6"/>
  </r>
  <r>
    <s v="ARDIMINES SARL"/>
    <x v="1"/>
    <x v="1"/>
    <x v="0"/>
    <n v="4"/>
    <n v="2"/>
    <n v="3"/>
    <n v="15"/>
    <n v="24"/>
  </r>
  <r>
    <s v="ARDIMINES SARL"/>
    <x v="2"/>
    <x v="1"/>
    <x v="0"/>
    <n v="19000"/>
    <n v="3000"/>
    <n v="2700"/>
    <n v="2300"/>
    <n v="27000"/>
  </r>
  <r>
    <s v="ARDIMINES SARL"/>
    <x v="0"/>
    <x v="1"/>
    <x v="1"/>
    <n v="1"/>
    <n v="0"/>
    <n v="0"/>
    <n v="0"/>
    <n v="1"/>
  </r>
  <r>
    <s v="ARDIMINES SARL"/>
    <x v="1"/>
    <x v="1"/>
    <x v="1"/>
    <n v="6"/>
    <n v="0"/>
    <n v="2"/>
    <n v="0"/>
    <n v="8"/>
  </r>
  <r>
    <s v="ARDIMINES SARL"/>
    <x v="2"/>
    <x v="1"/>
    <x v="1"/>
    <n v="11000"/>
    <n v="0"/>
    <n v="400"/>
    <n v="0"/>
    <n v="11400"/>
  </r>
  <r>
    <s v="ATIC SARL"/>
    <x v="0"/>
    <x v="0"/>
    <x v="0"/>
    <n v="2"/>
    <n v="0"/>
    <n v="0"/>
    <n v="0"/>
    <n v="2"/>
  </r>
  <r>
    <s v="ATIC SARL"/>
    <x v="1"/>
    <x v="0"/>
    <x v="0"/>
    <n v="3"/>
    <n v="4"/>
    <n v="15"/>
    <n v="30"/>
    <n v="52"/>
  </r>
  <r>
    <s v="ATIC SARL"/>
    <x v="2"/>
    <x v="0"/>
    <x v="0"/>
    <n v="18000"/>
    <n v="28000"/>
    <n v="48000"/>
    <n v="14000"/>
    <n v="108000"/>
  </r>
  <r>
    <s v="ATIC SARL"/>
    <x v="0"/>
    <x v="0"/>
    <x v="1"/>
    <n v="0"/>
    <n v="0"/>
    <n v="0"/>
    <n v="0"/>
    <n v="0"/>
  </r>
  <r>
    <s v="ATIC SARL"/>
    <x v="1"/>
    <x v="0"/>
    <x v="1"/>
    <n v="2"/>
    <n v="7"/>
    <n v="0"/>
    <n v="0"/>
    <n v="9"/>
  </r>
  <r>
    <s v="ATIC SARL"/>
    <x v="2"/>
    <x v="0"/>
    <x v="1"/>
    <n v="12000"/>
    <n v="18000"/>
    <n v="0"/>
    <n v="0"/>
    <n v="30000"/>
  </r>
  <r>
    <s v="BAMBADJI SA"/>
    <x v="0"/>
    <x v="1"/>
    <x v="0"/>
    <n v="0"/>
    <n v="1"/>
    <n v="1"/>
    <n v="0"/>
    <n v="2"/>
  </r>
  <r>
    <s v="BAMBADJI SA"/>
    <x v="1"/>
    <x v="1"/>
    <x v="0"/>
    <n v="5"/>
    <n v="3"/>
    <n v="20"/>
    <n v="83"/>
    <n v="111"/>
  </r>
  <r>
    <s v="BAMBADJI SA"/>
    <x v="2"/>
    <x v="1"/>
    <x v="0"/>
    <n v="275963"/>
    <n v="42137.2"/>
    <n v="111977.5"/>
    <n v="114811.1"/>
    <n v="544888.80000000005"/>
  </r>
  <r>
    <s v="BAMBADJI SA"/>
    <x v="0"/>
    <x v="1"/>
    <x v="1"/>
    <n v="0"/>
    <n v="0"/>
    <n v="0"/>
    <n v="0"/>
    <n v="0"/>
  </r>
  <r>
    <s v="BAMBADJI SA"/>
    <x v="1"/>
    <x v="1"/>
    <x v="1"/>
    <n v="0"/>
    <n v="0"/>
    <n v="0"/>
    <n v="0"/>
    <n v="0"/>
  </r>
  <r>
    <s v="BAMBADJI SA"/>
    <x v="2"/>
    <x v="1"/>
    <x v="1"/>
    <n v="0"/>
    <n v="0"/>
    <n v="0"/>
    <n v="0"/>
    <n v="0"/>
  </r>
  <r>
    <s v="BAMBUK MINERALS SARL"/>
    <x v="0"/>
    <x v="1"/>
    <x v="0"/>
    <n v="1"/>
    <n v="1"/>
    <n v="0"/>
    <n v="1"/>
    <n v="3"/>
  </r>
  <r>
    <s v="BAMBUK MINERALS SARL"/>
    <x v="1"/>
    <x v="1"/>
    <x v="0"/>
    <n v="7"/>
    <n v="10"/>
    <n v="11"/>
    <n v="33"/>
    <n v="61"/>
  </r>
  <r>
    <s v="BAMBUK MINERALS SARL"/>
    <x v="2"/>
    <x v="1"/>
    <x v="0"/>
    <n v="30440"/>
    <n v="8153"/>
    <n v="17568"/>
    <n v="44924"/>
    <n v="101085"/>
  </r>
  <r>
    <s v="BAMBUK MINERALS SARL"/>
    <x v="0"/>
    <x v="1"/>
    <x v="1"/>
    <n v="1"/>
    <n v="0"/>
    <n v="0"/>
    <n v="0"/>
    <n v="1"/>
  </r>
  <r>
    <s v="BAMBUK MINERALS SARL"/>
    <x v="1"/>
    <x v="1"/>
    <x v="1"/>
    <n v="4"/>
    <n v="3"/>
    <n v="3"/>
    <n v="0"/>
    <n v="10"/>
  </r>
  <r>
    <s v="BAMBUK MINERALS SARL"/>
    <x v="2"/>
    <x v="1"/>
    <x v="1"/>
    <n v="0"/>
    <n v="0"/>
    <n v="0"/>
    <n v="0"/>
    <n v="0"/>
  </r>
  <r>
    <s v="BB FIRST COMMODITY HOLDING LIMITED"/>
    <x v="0"/>
    <x v="1"/>
    <x v="0"/>
    <n v="0"/>
    <n v="0"/>
    <n v="0"/>
    <n v="0"/>
    <n v="0"/>
  </r>
  <r>
    <s v="BB FIRST COMMODITY HOLDING LIMITED"/>
    <x v="1"/>
    <x v="1"/>
    <x v="0"/>
    <n v="0"/>
    <n v="0"/>
    <n v="0"/>
    <n v="0"/>
    <n v="0"/>
  </r>
  <r>
    <s v="BB FIRST COMMODITY HOLDING LIMITED"/>
    <x v="2"/>
    <x v="1"/>
    <x v="0"/>
    <n v="0"/>
    <n v="0"/>
    <n v="0"/>
    <n v="0"/>
    <n v="0"/>
  </r>
  <r>
    <s v="BB FIRST COMMODITY HOLDING LIMITED"/>
    <x v="0"/>
    <x v="1"/>
    <x v="1"/>
    <n v="0"/>
    <n v="0"/>
    <n v="0"/>
    <n v="0"/>
    <n v="0"/>
  </r>
  <r>
    <s v="BB FIRST COMMODITY HOLDING LIMITED"/>
    <x v="1"/>
    <x v="1"/>
    <x v="1"/>
    <n v="0"/>
    <n v="0"/>
    <n v="0"/>
    <n v="0"/>
    <n v="0"/>
  </r>
  <r>
    <s v="BB FIRST COMMODITY HOLDING LIMITED"/>
    <x v="2"/>
    <x v="1"/>
    <x v="1"/>
    <n v="0"/>
    <n v="0"/>
    <n v="0"/>
    <n v="0"/>
    <n v="0"/>
  </r>
  <r>
    <s v="BHAIRAVA AGRICOLE SARL"/>
    <x v="0"/>
    <x v="1"/>
    <x v="0"/>
    <n v="0"/>
    <m/>
    <n v="0"/>
    <m/>
    <n v="0"/>
  </r>
  <r>
    <s v="BHAIRAVA AGRICOLE SARL"/>
    <x v="1"/>
    <x v="1"/>
    <x v="0"/>
    <n v="0"/>
    <m/>
    <n v="2"/>
    <n v="10"/>
    <n v="12"/>
  </r>
  <r>
    <s v="BHAIRAVA AGRICOLE SARL"/>
    <x v="2"/>
    <x v="1"/>
    <x v="0"/>
    <n v="0"/>
    <m/>
    <n v="17984"/>
    <n v="9458"/>
    <n v="27442"/>
  </r>
  <r>
    <s v="BHAIRAVA AGRICOLE SARL"/>
    <x v="0"/>
    <x v="1"/>
    <x v="1"/>
    <n v="0"/>
    <m/>
    <m/>
    <m/>
    <n v="0"/>
  </r>
  <r>
    <s v="BHAIRAVA AGRICOLE SARL"/>
    <x v="1"/>
    <x v="1"/>
    <x v="1"/>
    <n v="2"/>
    <m/>
    <m/>
    <m/>
    <n v="2"/>
  </r>
  <r>
    <s v="BHAIRAVA AGRICOLE SARL"/>
    <x v="2"/>
    <x v="1"/>
    <x v="1"/>
    <n v="7200"/>
    <m/>
    <m/>
    <m/>
    <n v="7200"/>
  </r>
  <r>
    <s v="BMCC"/>
    <x v="0"/>
    <x v="2"/>
    <x v="0"/>
    <n v="1"/>
    <n v="2"/>
    <n v="0"/>
    <n v="0"/>
    <n v="3"/>
  </r>
  <r>
    <s v="BMCC"/>
    <x v="1"/>
    <x v="2"/>
    <x v="0"/>
    <n v="0"/>
    <n v="3"/>
    <n v="2"/>
    <n v="2"/>
    <n v="7"/>
  </r>
  <r>
    <s v="BMCC"/>
    <x v="2"/>
    <x v="2"/>
    <x v="0"/>
    <n v="107607"/>
    <n v="52302"/>
    <n v="9734"/>
    <n v="7590"/>
    <n v="177233"/>
  </r>
  <r>
    <s v="BMCC"/>
    <x v="0"/>
    <x v="2"/>
    <x v="1"/>
    <n v="0"/>
    <n v="0"/>
    <n v="0"/>
    <n v="0"/>
    <n v="0"/>
  </r>
  <r>
    <s v="BMCC"/>
    <x v="1"/>
    <x v="2"/>
    <x v="1"/>
    <n v="0"/>
    <n v="0"/>
    <n v="0"/>
    <n v="0"/>
    <n v="0"/>
  </r>
  <r>
    <s v="BMCC"/>
    <x v="2"/>
    <x v="2"/>
    <x v="1"/>
    <n v="0"/>
    <n v="0"/>
    <n v="0"/>
    <n v="0"/>
    <n v="0"/>
  </r>
  <r>
    <s v="BOSFOR SARL"/>
    <x v="0"/>
    <x v="0"/>
    <x v="0"/>
    <n v="0"/>
    <n v="0"/>
    <n v="0"/>
    <n v="2"/>
    <n v="2"/>
  </r>
  <r>
    <s v="BOSFOR SARL"/>
    <x v="1"/>
    <x v="0"/>
    <x v="0"/>
    <n v="0"/>
    <n v="0"/>
    <n v="0"/>
    <n v="69"/>
    <n v="69"/>
  </r>
  <r>
    <s v="BOSFOR SARL"/>
    <x v="2"/>
    <x v="0"/>
    <x v="0"/>
    <n v="0"/>
    <n v="0"/>
    <n v="0"/>
    <n v="132571"/>
    <n v="132571"/>
  </r>
  <r>
    <s v="BOSFOR SARL"/>
    <x v="0"/>
    <x v="0"/>
    <x v="1"/>
    <n v="0"/>
    <n v="0"/>
    <n v="0"/>
    <n v="0"/>
    <n v="0"/>
  </r>
  <r>
    <s v="BOSFOR SARL"/>
    <x v="1"/>
    <x v="0"/>
    <x v="1"/>
    <n v="11"/>
    <n v="0"/>
    <n v="0"/>
    <n v="0"/>
    <n v="11"/>
  </r>
  <r>
    <s v="BOSFOR SARL"/>
    <x v="2"/>
    <x v="0"/>
    <x v="1"/>
    <n v="74969"/>
    <n v="0"/>
    <n v="0"/>
    <n v="0"/>
    <n v="74969"/>
  </r>
  <r>
    <s v="BOYA SA"/>
    <x v="0"/>
    <x v="1"/>
    <x v="0"/>
    <n v="3"/>
    <m/>
    <n v="1"/>
    <n v="2"/>
    <n v="6"/>
  </r>
  <r>
    <s v="BOYA SA"/>
    <x v="1"/>
    <x v="1"/>
    <x v="0"/>
    <n v="5"/>
    <m/>
    <n v="3"/>
    <n v="31"/>
    <n v="39"/>
  </r>
  <r>
    <s v="BOYA SA"/>
    <x v="2"/>
    <x v="1"/>
    <x v="0"/>
    <n v="245362"/>
    <m/>
    <n v="42217"/>
    <n v="149055"/>
    <n v="436634"/>
  </r>
  <r>
    <s v="BOYA SA"/>
    <x v="0"/>
    <x v="1"/>
    <x v="1"/>
    <n v="0"/>
    <m/>
    <n v="0"/>
    <m/>
    <n v="0"/>
  </r>
  <r>
    <s v="BOYA SA"/>
    <x v="1"/>
    <x v="1"/>
    <x v="1"/>
    <n v="6"/>
    <m/>
    <n v="0"/>
    <m/>
    <n v="6"/>
  </r>
  <r>
    <s v="BOYA SA"/>
    <x v="2"/>
    <x v="1"/>
    <x v="1"/>
    <n v="371043"/>
    <m/>
    <n v="0"/>
    <m/>
    <n v="371043"/>
  </r>
  <r>
    <s v="CAYOR PHOSPHATE MINING"/>
    <x v="0"/>
    <x v="1"/>
    <x v="0"/>
    <n v="0"/>
    <n v="0"/>
    <n v="0"/>
    <n v="0"/>
    <n v="0"/>
  </r>
  <r>
    <s v="CAYOR PHOSPHATE MINING"/>
    <x v="1"/>
    <x v="1"/>
    <x v="0"/>
    <n v="0"/>
    <n v="0"/>
    <n v="0"/>
    <n v="0"/>
    <n v="0"/>
  </r>
  <r>
    <s v="CAYOR PHOSPHATE MINING"/>
    <x v="2"/>
    <x v="1"/>
    <x v="0"/>
    <n v="0"/>
    <n v="0"/>
    <n v="0"/>
    <n v="0"/>
    <n v="0"/>
  </r>
  <r>
    <s v="CAYOR PHOSPHATE MINING"/>
    <x v="0"/>
    <x v="1"/>
    <x v="1"/>
    <n v="0"/>
    <n v="0"/>
    <n v="0"/>
    <n v="0"/>
    <n v="0"/>
  </r>
  <r>
    <s v="CAYOR PHOSPHATE MINING"/>
    <x v="1"/>
    <x v="1"/>
    <x v="1"/>
    <n v="0"/>
    <n v="0"/>
    <n v="0"/>
    <n v="0"/>
    <n v="0"/>
  </r>
  <r>
    <s v="CAYOR PHOSPHATE MINING"/>
    <x v="2"/>
    <x v="1"/>
    <x v="1"/>
    <n v="0"/>
    <n v="0"/>
    <n v="0"/>
    <n v="0"/>
    <n v="0"/>
  </r>
  <r>
    <s v="CHALLENGER NORD-SUD INTERNATIONAL INC"/>
    <x v="0"/>
    <x v="1"/>
    <x v="0"/>
    <n v="0"/>
    <n v="0"/>
    <n v="0"/>
    <n v="0"/>
    <n v="0"/>
  </r>
  <r>
    <s v="CHALLENGER NORD-SUD INTERNATIONAL INC"/>
    <x v="1"/>
    <x v="1"/>
    <x v="0"/>
    <n v="1"/>
    <n v="0"/>
    <n v="0"/>
    <n v="0"/>
    <n v="1"/>
  </r>
  <r>
    <s v="CHALLENGER NORD-SUD INTERNATIONAL INC"/>
    <x v="2"/>
    <x v="1"/>
    <x v="0"/>
    <n v="6000"/>
    <n v="0"/>
    <n v="0"/>
    <n v="0"/>
    <n v="6000"/>
  </r>
  <r>
    <s v="CHALLENGER NORD-SUD INTERNATIONAL INC"/>
    <x v="0"/>
    <x v="1"/>
    <x v="1"/>
    <n v="0"/>
    <n v="0"/>
    <n v="0"/>
    <n v="0"/>
    <n v="0"/>
  </r>
  <r>
    <s v="CHALLENGER NORD-SUD INTERNATIONAL INC"/>
    <x v="1"/>
    <x v="1"/>
    <x v="1"/>
    <n v="0"/>
    <n v="0"/>
    <n v="0"/>
    <n v="0"/>
    <n v="0"/>
  </r>
  <r>
    <s v="CHALLENGER NORD-SUD INTERNATIONAL INC"/>
    <x v="2"/>
    <x v="1"/>
    <x v="1"/>
    <n v="0"/>
    <n v="0"/>
    <n v="0"/>
    <n v="0"/>
    <n v="0"/>
  </r>
  <r>
    <s v="CHESSER"/>
    <x v="0"/>
    <x v="1"/>
    <x v="0"/>
    <n v="0"/>
    <n v="0"/>
    <n v="0"/>
    <n v="0"/>
    <n v="0"/>
  </r>
  <r>
    <s v="CHESSER"/>
    <x v="1"/>
    <x v="1"/>
    <x v="0"/>
    <n v="3"/>
    <n v="1"/>
    <n v="11"/>
    <n v="1"/>
    <n v="16"/>
  </r>
  <r>
    <s v="CHESSER"/>
    <x v="2"/>
    <x v="1"/>
    <x v="0"/>
    <n v="6196"/>
    <n v="886"/>
    <n v="1051"/>
    <n v="680"/>
    <n v="8813"/>
  </r>
  <r>
    <s v="CHESSER"/>
    <x v="0"/>
    <x v="1"/>
    <x v="1"/>
    <n v="0"/>
    <n v="0"/>
    <n v="0"/>
    <n v="0"/>
    <n v="0"/>
  </r>
  <r>
    <s v="CHESSER"/>
    <x v="1"/>
    <x v="1"/>
    <x v="1"/>
    <n v="0"/>
    <n v="0"/>
    <n v="0"/>
    <n v="0"/>
    <n v="0"/>
  </r>
  <r>
    <s v="CHESSER"/>
    <x v="2"/>
    <x v="1"/>
    <x v="1"/>
    <n v="0"/>
    <n v="0"/>
    <n v="0"/>
    <n v="0"/>
    <n v="0"/>
  </r>
  <r>
    <s v="CIMENTS DE L' AFRIQUE SA"/>
    <x v="0"/>
    <x v="2"/>
    <x v="0"/>
    <m/>
    <m/>
    <m/>
    <m/>
    <n v="0"/>
  </r>
  <r>
    <s v="CIMENTS DE L' AFRIQUE SA"/>
    <x v="1"/>
    <x v="2"/>
    <x v="0"/>
    <m/>
    <m/>
    <m/>
    <m/>
    <n v="0"/>
  </r>
  <r>
    <s v="CIMENTS DE L' AFRIQUE SA"/>
    <x v="2"/>
    <x v="2"/>
    <x v="0"/>
    <m/>
    <m/>
    <m/>
    <m/>
    <n v="0"/>
  </r>
  <r>
    <s v="CIMENTS DE L' AFRIQUE SA"/>
    <x v="0"/>
    <x v="2"/>
    <x v="1"/>
    <m/>
    <m/>
    <m/>
    <m/>
    <n v="0"/>
  </r>
  <r>
    <s v="CIMENTS DE L' AFRIQUE SA"/>
    <x v="1"/>
    <x v="2"/>
    <x v="1"/>
    <m/>
    <m/>
    <m/>
    <m/>
    <n v="0"/>
  </r>
  <r>
    <s v="CIMENTS DE L' AFRIQUE SA"/>
    <x v="2"/>
    <x v="2"/>
    <x v="1"/>
    <m/>
    <m/>
    <m/>
    <m/>
    <n v="0"/>
  </r>
  <r>
    <s v="CIMENTS DU SAHEL"/>
    <x v="0"/>
    <x v="3"/>
    <x v="0"/>
    <n v="13"/>
    <n v="50"/>
    <n v="26"/>
    <n v="3"/>
    <n v="92"/>
  </r>
  <r>
    <s v="CIMENTS DU SAHEL"/>
    <x v="1"/>
    <x v="3"/>
    <x v="0"/>
    <n v="127"/>
    <n v="282"/>
    <n v="576"/>
    <n v="20"/>
    <n v="1005"/>
  </r>
  <r>
    <s v="CIMENTS DU SAHEL"/>
    <x v="2"/>
    <x v="3"/>
    <x v="0"/>
    <n v="4267769"/>
    <n v="1614276"/>
    <n v="1289388"/>
    <n v="38856"/>
    <n v="7210289"/>
  </r>
  <r>
    <s v="CIMENTS DU SAHEL"/>
    <x v="0"/>
    <x v="3"/>
    <x v="1"/>
    <n v="1"/>
    <n v="0"/>
    <n v="0"/>
    <n v="0"/>
    <n v="1"/>
  </r>
  <r>
    <s v="CIMENTS DU SAHEL"/>
    <x v="1"/>
    <x v="3"/>
    <x v="1"/>
    <n v="20"/>
    <n v="0"/>
    <n v="0"/>
    <n v="0"/>
    <n v="20"/>
  </r>
  <r>
    <s v="CIMENTS DU SAHEL"/>
    <x v="2"/>
    <x v="3"/>
    <x v="1"/>
    <n v="326325"/>
    <n v="0"/>
    <n v="0"/>
    <n v="0"/>
    <n v="326325"/>
  </r>
  <r>
    <s v="COMPAGNIE GENERALE D'EXPLOITATION DE CARRIERE"/>
    <x v="0"/>
    <x v="0"/>
    <x v="0"/>
    <n v="0"/>
    <n v="1"/>
    <n v="12"/>
    <n v="4"/>
    <n v="17"/>
  </r>
  <r>
    <s v="COMPAGNIE GENERALE D'EXPLOITATION DE CARRIERE"/>
    <x v="1"/>
    <x v="0"/>
    <x v="0"/>
    <n v="0"/>
    <n v="5"/>
    <n v="89"/>
    <n v="575"/>
    <n v="669"/>
  </r>
  <r>
    <s v="COMPAGNIE GENERALE D'EXPLOITATION DE CARRIERE"/>
    <x v="2"/>
    <x v="0"/>
    <x v="0"/>
    <n v="0"/>
    <n v="142442"/>
    <n v="543654"/>
    <n v="1214034"/>
    <n v="1900130"/>
  </r>
  <r>
    <s v="COMPAGNIE GENERALE D'EXPLOITATION DE CARRIERE"/>
    <x v="0"/>
    <x v="0"/>
    <x v="1"/>
    <n v="0"/>
    <n v="0"/>
    <n v="0"/>
    <n v="0"/>
    <n v="0"/>
  </r>
  <r>
    <s v="COMPAGNIE GENERALE D'EXPLOITATION DE CARRIERE"/>
    <x v="1"/>
    <x v="0"/>
    <x v="1"/>
    <n v="0"/>
    <n v="5"/>
    <n v="6"/>
    <n v="5"/>
    <n v="16"/>
  </r>
  <r>
    <s v="COMPAGNIE GENERALE D'EXPLOITATION DE CARRIERE"/>
    <x v="2"/>
    <x v="0"/>
    <x v="1"/>
    <n v="0"/>
    <n v="99376"/>
    <n v="30652"/>
    <n v="12882"/>
    <n v="142910"/>
  </r>
  <r>
    <s v="CONSULTING BUSINESS AGENGY SARL"/>
    <x v="0"/>
    <x v="1"/>
    <x v="0"/>
    <m/>
    <m/>
    <m/>
    <m/>
    <n v="0"/>
  </r>
  <r>
    <s v="CONSULTING BUSINESS AGENGY SARL"/>
    <x v="1"/>
    <x v="1"/>
    <x v="0"/>
    <m/>
    <m/>
    <m/>
    <m/>
    <n v="0"/>
  </r>
  <r>
    <s v="CONSULTING BUSINESS AGENGY SARL"/>
    <x v="2"/>
    <x v="1"/>
    <x v="0"/>
    <m/>
    <m/>
    <m/>
    <m/>
    <n v="0"/>
  </r>
  <r>
    <s v="CONSULTING BUSINESS AGENGY SARL"/>
    <x v="0"/>
    <x v="1"/>
    <x v="1"/>
    <m/>
    <m/>
    <m/>
    <m/>
    <n v="0"/>
  </r>
  <r>
    <s v="CONSULTING BUSINESS AGENGY SARL"/>
    <x v="1"/>
    <x v="1"/>
    <x v="1"/>
    <m/>
    <m/>
    <m/>
    <m/>
    <n v="0"/>
  </r>
  <r>
    <s v="CONSULTING BUSINESS AGENGY SARL"/>
    <x v="2"/>
    <x v="1"/>
    <x v="1"/>
    <m/>
    <m/>
    <m/>
    <m/>
    <n v="0"/>
  </r>
  <r>
    <s v="CSE GRANULATS"/>
    <x v="0"/>
    <x v="0"/>
    <x v="0"/>
    <n v="3"/>
    <n v="0"/>
    <n v="2"/>
    <n v="0"/>
    <n v="5"/>
  </r>
  <r>
    <s v="CSE GRANULATS"/>
    <x v="1"/>
    <x v="0"/>
    <x v="0"/>
    <n v="8"/>
    <n v="0"/>
    <n v="294"/>
    <n v="0"/>
    <n v="302"/>
  </r>
  <r>
    <s v="CSE GRANULATS"/>
    <x v="2"/>
    <x v="0"/>
    <x v="0"/>
    <n v="215735"/>
    <n v="0"/>
    <n v="955836"/>
    <n v="0"/>
    <n v="1171571"/>
  </r>
  <r>
    <s v="CSE GRANULATS"/>
    <x v="0"/>
    <x v="0"/>
    <x v="1"/>
    <n v="0"/>
    <n v="0"/>
    <n v="0"/>
    <n v="0"/>
    <n v="0"/>
  </r>
  <r>
    <s v="CSE GRANULATS"/>
    <x v="1"/>
    <x v="0"/>
    <x v="1"/>
    <n v="0"/>
    <n v="0"/>
    <n v="0"/>
    <n v="0"/>
    <n v="0"/>
  </r>
  <r>
    <s v="CSE GRANULATS"/>
    <x v="2"/>
    <x v="0"/>
    <x v="1"/>
    <n v="0"/>
    <n v="0"/>
    <n v="0"/>
    <n v="0"/>
    <n v="0"/>
  </r>
  <r>
    <s v="DALEMA"/>
    <x v="0"/>
    <x v="1"/>
    <x v="0"/>
    <n v="1"/>
    <n v="0"/>
    <n v="0"/>
    <n v="0"/>
    <n v="1"/>
  </r>
  <r>
    <s v="DALEMA"/>
    <x v="1"/>
    <x v="1"/>
    <x v="0"/>
    <n v="4"/>
    <n v="1"/>
    <n v="6"/>
    <n v="34"/>
    <n v="45"/>
  </r>
  <r>
    <s v="DALEMA"/>
    <x v="2"/>
    <x v="1"/>
    <x v="0"/>
    <n v="78364"/>
    <n v="12112"/>
    <n v="30446.407999999999"/>
    <n v="38272.163999999997"/>
    <n v="159194.57199999999"/>
  </r>
  <r>
    <s v="DALEMA"/>
    <x v="0"/>
    <x v="1"/>
    <x v="1"/>
    <n v="0"/>
    <n v="0"/>
    <n v="0"/>
    <n v="0"/>
    <n v="0"/>
  </r>
  <r>
    <s v="DALEMA"/>
    <x v="1"/>
    <x v="1"/>
    <x v="1"/>
    <n v="0"/>
    <n v="0"/>
    <n v="0"/>
    <n v="0"/>
    <n v="0"/>
  </r>
  <r>
    <s v="DALEMA"/>
    <x v="2"/>
    <x v="1"/>
    <x v="1"/>
    <n v="0"/>
    <n v="0"/>
    <n v="0"/>
    <n v="0"/>
    <n v="0"/>
  </r>
  <r>
    <s v="DAMASH MINERALS LTD"/>
    <x v="0"/>
    <x v="1"/>
    <x v="0"/>
    <n v="1"/>
    <n v="0"/>
    <n v="2"/>
    <n v="0"/>
    <n v="3"/>
  </r>
  <r>
    <s v="DAMASH MINERALS LTD"/>
    <x v="1"/>
    <x v="1"/>
    <x v="0"/>
    <n v="3"/>
    <n v="0"/>
    <n v="1"/>
    <n v="0"/>
    <n v="4"/>
  </r>
  <r>
    <s v="DAMASH MINERALS LTD"/>
    <x v="2"/>
    <x v="1"/>
    <x v="0"/>
    <n v="20400"/>
    <n v="0"/>
    <n v="5400"/>
    <n v="0"/>
    <n v="25800"/>
  </r>
  <r>
    <s v="DAMASH MINERALS LTD"/>
    <x v="0"/>
    <x v="1"/>
    <x v="1"/>
    <n v="1"/>
    <n v="0"/>
    <n v="0"/>
    <n v="0"/>
    <n v="1"/>
  </r>
  <r>
    <s v="DAMASH MINERALS LTD"/>
    <x v="1"/>
    <x v="1"/>
    <x v="1"/>
    <n v="1"/>
    <n v="0"/>
    <n v="0"/>
    <n v="0"/>
    <n v="1"/>
  </r>
  <r>
    <s v="DAMASH MINERALS LTD"/>
    <x v="2"/>
    <x v="1"/>
    <x v="1"/>
    <n v="8800"/>
    <n v="0"/>
    <n v="0"/>
    <n v="0"/>
    <n v="8800"/>
  </r>
  <r>
    <s v="DANGOTE CEMENT SENEGAL"/>
    <x v="0"/>
    <x v="3"/>
    <x v="0"/>
    <n v="1"/>
    <n v="2"/>
    <n v="30"/>
    <n v="1"/>
    <n v="34"/>
  </r>
  <r>
    <s v="DANGOTE CEMENT SENEGAL"/>
    <x v="1"/>
    <x v="3"/>
    <x v="0"/>
    <n v="15"/>
    <n v="38"/>
    <n v="194"/>
    <n v="113"/>
    <n v="360"/>
  </r>
  <r>
    <s v="DANGOTE CEMENT SENEGAL"/>
    <x v="2"/>
    <x v="3"/>
    <x v="0"/>
    <n v="542708"/>
    <n v="723644"/>
    <n v="1868939"/>
    <n v="675170"/>
    <n v="3810461"/>
  </r>
  <r>
    <s v="DANGOTE CEMENT SENEGAL"/>
    <x v="0"/>
    <x v="3"/>
    <x v="1"/>
    <n v="2"/>
    <n v="0"/>
    <n v="0"/>
    <n v="0"/>
    <n v="2"/>
  </r>
  <r>
    <s v="DANGOTE CEMENT SENEGAL"/>
    <x v="1"/>
    <x v="3"/>
    <x v="1"/>
    <n v="9"/>
    <n v="0"/>
    <n v="0"/>
    <n v="0"/>
    <n v="9"/>
  </r>
  <r>
    <s v="DANGOTE CEMENT SENEGAL"/>
    <x v="2"/>
    <x v="3"/>
    <x v="1"/>
    <n v="1023282"/>
    <n v="0"/>
    <n v="0"/>
    <n v="0"/>
    <n v="1023282"/>
  </r>
  <r>
    <s v="DIYAN EXPLOITATION MINIERE SUARL"/>
    <x v="0"/>
    <x v="0"/>
    <x v="0"/>
    <m/>
    <m/>
    <m/>
    <m/>
    <n v="0"/>
  </r>
  <r>
    <s v="DIYAN EXPLOITATION MINIERE SUARL"/>
    <x v="1"/>
    <x v="0"/>
    <x v="0"/>
    <m/>
    <m/>
    <m/>
    <m/>
    <n v="0"/>
  </r>
  <r>
    <s v="DIYAN EXPLOITATION MINIERE SUARL"/>
    <x v="2"/>
    <x v="0"/>
    <x v="0"/>
    <m/>
    <m/>
    <m/>
    <m/>
    <n v="0"/>
  </r>
  <r>
    <s v="DIYAN EXPLOITATION MINIERE SUARL"/>
    <x v="0"/>
    <x v="0"/>
    <x v="1"/>
    <m/>
    <m/>
    <m/>
    <m/>
    <n v="0"/>
  </r>
  <r>
    <s v="DIYAN EXPLOITATION MINIERE SUARL"/>
    <x v="1"/>
    <x v="0"/>
    <x v="1"/>
    <m/>
    <m/>
    <m/>
    <m/>
    <n v="0"/>
  </r>
  <r>
    <s v="DIYAN EXPLOITATION MINIERE SUARL"/>
    <x v="2"/>
    <x v="0"/>
    <x v="1"/>
    <m/>
    <m/>
    <m/>
    <m/>
    <n v="0"/>
  </r>
  <r>
    <s v="ENTREPRISE MAPATHE NDIOUCK SA"/>
    <x v="0"/>
    <x v="4"/>
    <x v="0"/>
    <n v="0"/>
    <n v="1"/>
    <n v="0"/>
    <n v="1"/>
    <n v="2"/>
  </r>
  <r>
    <s v="ENTREPRISE MAPATHE NDIOUCK SA"/>
    <x v="1"/>
    <x v="4"/>
    <x v="0"/>
    <n v="0"/>
    <n v="1"/>
    <n v="2"/>
    <n v="41"/>
    <n v="44"/>
  </r>
  <r>
    <s v="ENTREPRISE MAPATHE NDIOUCK SA"/>
    <x v="2"/>
    <x v="4"/>
    <x v="0"/>
    <n v="0"/>
    <n v="1685.2619999999999"/>
    <n v="1685.2619999999999"/>
    <n v="117344.034"/>
    <n v="120714.558"/>
  </r>
  <r>
    <s v="ENTREPRISE MAPATHE NDIOUCK SA"/>
    <x v="0"/>
    <x v="4"/>
    <x v="1"/>
    <n v="0"/>
    <n v="0"/>
    <n v="0"/>
    <n v="0"/>
    <n v="0"/>
  </r>
  <r>
    <s v="ENTREPRISE MAPATHE NDIOUCK SA"/>
    <x v="1"/>
    <x v="4"/>
    <x v="1"/>
    <n v="0"/>
    <n v="0"/>
    <n v="0"/>
    <n v="0"/>
    <n v="0"/>
  </r>
  <r>
    <s v="ENTREPRISE MAPATHE NDIOUCK SA"/>
    <x v="2"/>
    <x v="4"/>
    <x v="1"/>
    <n v="0"/>
    <n v="0"/>
    <n v="0"/>
    <n v="0"/>
    <n v="0"/>
  </r>
  <r>
    <s v="ENTREPRISE OUSMANE SOW"/>
    <x v="0"/>
    <x v="0"/>
    <x v="0"/>
    <n v="0"/>
    <m/>
    <n v="0"/>
    <n v="0"/>
    <n v="0"/>
  </r>
  <r>
    <s v="ENTREPRISE OUSMANE SOW"/>
    <x v="1"/>
    <x v="0"/>
    <x v="0"/>
    <n v="0"/>
    <m/>
    <n v="4"/>
    <n v="18"/>
    <n v="22"/>
  </r>
  <r>
    <s v="ENTREPRISE OUSMANE SOW"/>
    <x v="2"/>
    <x v="0"/>
    <x v="0"/>
    <n v="0"/>
    <m/>
    <n v="18480"/>
    <n v="57498.384000000005"/>
    <n v="75978.384000000005"/>
  </r>
  <r>
    <s v="ENTREPRISE OUSMANE SOW"/>
    <x v="0"/>
    <x v="0"/>
    <x v="1"/>
    <n v="0"/>
    <m/>
    <n v="0"/>
    <m/>
    <n v="0"/>
  </r>
  <r>
    <s v="ENTREPRISE OUSMANE SOW"/>
    <x v="1"/>
    <x v="0"/>
    <x v="1"/>
    <n v="0"/>
    <m/>
    <n v="0"/>
    <m/>
    <n v="0"/>
  </r>
  <r>
    <s v="ENTREPRISE OUSMANE SOW"/>
    <x v="2"/>
    <x v="0"/>
    <x v="1"/>
    <n v="0"/>
    <m/>
    <n v="0"/>
    <m/>
    <n v="0"/>
  </r>
  <r>
    <s v="G.H MINING"/>
    <x v="0"/>
    <x v="4"/>
    <x v="0"/>
    <n v="0"/>
    <n v="1"/>
    <n v="1"/>
    <n v="1"/>
    <n v="3"/>
  </r>
  <r>
    <s v="G.H MINING"/>
    <x v="1"/>
    <x v="4"/>
    <x v="0"/>
    <n v="2"/>
    <n v="2"/>
    <n v="25"/>
    <n v="93"/>
    <n v="122"/>
  </r>
  <r>
    <s v="G.H MINING"/>
    <x v="2"/>
    <x v="4"/>
    <x v="0"/>
    <n v="14985"/>
    <n v="8912"/>
    <n v="68962"/>
    <n v="116009"/>
    <n v="208868"/>
  </r>
  <r>
    <s v="G.H MINING"/>
    <x v="0"/>
    <x v="4"/>
    <x v="1"/>
    <n v="0"/>
    <n v="0"/>
    <n v="0"/>
    <n v="0"/>
    <n v="0"/>
  </r>
  <r>
    <s v="G.H MINING"/>
    <x v="1"/>
    <x v="4"/>
    <x v="1"/>
    <n v="0"/>
    <n v="0"/>
    <n v="0"/>
    <n v="0"/>
    <n v="0"/>
  </r>
  <r>
    <s v="G.H MINING"/>
    <x v="2"/>
    <x v="4"/>
    <x v="1"/>
    <n v="0"/>
    <n v="0"/>
    <n v="0"/>
    <n v="0"/>
    <n v="0"/>
  </r>
  <r>
    <s v="GAZAL CARRIERES"/>
    <x v="0"/>
    <x v="0"/>
    <x v="0"/>
    <n v="0"/>
    <n v="0"/>
    <n v="0"/>
    <n v="0"/>
    <n v="0"/>
  </r>
  <r>
    <s v="GAZAL CARRIERES"/>
    <x v="1"/>
    <x v="0"/>
    <x v="0"/>
    <n v="0"/>
    <n v="1"/>
    <n v="0"/>
    <n v="47"/>
    <n v="48"/>
  </r>
  <r>
    <s v="GAZAL CARRIERES"/>
    <x v="2"/>
    <x v="0"/>
    <x v="0"/>
    <n v="0"/>
    <n v="10800"/>
    <n v="0"/>
    <n v="51905"/>
    <n v="62705"/>
  </r>
  <r>
    <s v="GAZAL CARRIERES"/>
    <x v="0"/>
    <x v="0"/>
    <x v="1"/>
    <n v="0"/>
    <n v="0"/>
    <n v="0"/>
    <n v="0"/>
    <n v="0"/>
  </r>
  <r>
    <s v="GAZAL CARRIERES"/>
    <x v="1"/>
    <x v="0"/>
    <x v="1"/>
    <n v="1"/>
    <n v="0"/>
    <n v="0"/>
    <n v="0"/>
    <n v="1"/>
  </r>
  <r>
    <s v="GAZAL CARRIERES"/>
    <x v="2"/>
    <x v="0"/>
    <x v="1"/>
    <n v="24000"/>
    <n v="0"/>
    <n v="0"/>
    <n v="0"/>
    <n v="24000"/>
  </r>
  <r>
    <s v="GECAMINES"/>
    <x v="0"/>
    <x v="0"/>
    <x v="0"/>
    <n v="1"/>
    <n v="3"/>
    <n v="13"/>
    <n v="29"/>
    <n v="46"/>
  </r>
  <r>
    <s v="GECAMINES"/>
    <x v="1"/>
    <x v="0"/>
    <x v="0"/>
    <n v="3"/>
    <n v="10"/>
    <n v="45"/>
    <n v="367"/>
    <n v="425"/>
  </r>
  <r>
    <s v="GECAMINES"/>
    <x v="2"/>
    <x v="0"/>
    <x v="0"/>
    <n v="78032"/>
    <n v="162615"/>
    <n v="284115"/>
    <n v="844198"/>
    <n v="1368960"/>
  </r>
  <r>
    <s v="GECAMINES"/>
    <x v="0"/>
    <x v="0"/>
    <x v="1"/>
    <n v="1"/>
    <n v="0"/>
    <n v="0"/>
    <m/>
    <n v="1"/>
  </r>
  <r>
    <s v="GECAMINES"/>
    <x v="1"/>
    <x v="0"/>
    <x v="1"/>
    <n v="12"/>
    <n v="1"/>
    <n v="1"/>
    <m/>
    <n v="14"/>
  </r>
  <r>
    <s v="GECAMINES"/>
    <x v="2"/>
    <x v="0"/>
    <x v="1"/>
    <n v="136314"/>
    <n v="6033"/>
    <n v="876"/>
    <m/>
    <n v="143223"/>
  </r>
  <r>
    <s v="GLOBAL IMMO SENEGAL SARL"/>
    <x v="0"/>
    <x v="0"/>
    <x v="0"/>
    <n v="1"/>
    <n v="0"/>
    <n v="0"/>
    <n v="4"/>
    <n v="5"/>
  </r>
  <r>
    <s v="GLOBAL IMMO SENEGAL SARL"/>
    <x v="1"/>
    <x v="0"/>
    <x v="0"/>
    <n v="4"/>
    <n v="5"/>
    <n v="42"/>
    <n v="22"/>
    <n v="73"/>
  </r>
  <r>
    <s v="GLOBAL IMMO SENEGAL SARL"/>
    <x v="2"/>
    <x v="0"/>
    <x v="0"/>
    <n v="64944.57"/>
    <n v="32994.637000000002"/>
    <n v="159827.48000000001"/>
    <n v="51631.271999999997"/>
    <n v="309397.95900000003"/>
  </r>
  <r>
    <s v="GLOBAL IMMO SENEGAL SARL"/>
    <x v="0"/>
    <x v="0"/>
    <x v="1"/>
    <n v="0"/>
    <n v="0"/>
    <n v="0"/>
    <n v="0"/>
    <n v="0"/>
  </r>
  <r>
    <s v="GLOBAL IMMO SENEGAL SARL"/>
    <x v="1"/>
    <x v="0"/>
    <x v="1"/>
    <n v="0"/>
    <n v="0"/>
    <n v="0"/>
    <n v="0"/>
    <n v="0"/>
  </r>
  <r>
    <s v="GLOBAL IMMO SENEGAL SARL"/>
    <x v="2"/>
    <x v="0"/>
    <x v="1"/>
    <n v="0"/>
    <n v="0"/>
    <n v="0"/>
    <n v="0"/>
    <n v="0"/>
  </r>
  <r>
    <s v="G-PHOS S.A.U"/>
    <x v="0"/>
    <x v="5"/>
    <x v="0"/>
    <n v="0"/>
    <n v="0"/>
    <n v="0"/>
    <n v="0"/>
    <n v="0"/>
  </r>
  <r>
    <s v="G-PHOS S.A.U"/>
    <x v="1"/>
    <x v="5"/>
    <x v="0"/>
    <n v="0"/>
    <n v="0"/>
    <n v="0"/>
    <n v="0"/>
    <n v="0"/>
  </r>
  <r>
    <s v="G-PHOS S.A.U"/>
    <x v="2"/>
    <x v="5"/>
    <x v="0"/>
    <n v="0"/>
    <n v="0"/>
    <n v="0"/>
    <n v="0"/>
    <n v="0"/>
  </r>
  <r>
    <s v="G-PHOS S.A.U"/>
    <x v="0"/>
    <x v="5"/>
    <x v="1"/>
    <n v="0"/>
    <n v="0"/>
    <n v="0"/>
    <n v="0"/>
    <n v="0"/>
  </r>
  <r>
    <s v="G-PHOS S.A.U"/>
    <x v="1"/>
    <x v="5"/>
    <x v="1"/>
    <n v="0"/>
    <n v="0"/>
    <n v="0"/>
    <n v="0"/>
    <n v="0"/>
  </r>
  <r>
    <s v="G-PHOS S.A.U"/>
    <x v="2"/>
    <x v="5"/>
    <x v="1"/>
    <n v="0"/>
    <n v="0"/>
    <n v="0"/>
    <n v="0"/>
    <n v="0"/>
  </r>
  <r>
    <s v="GRANDE COTE OPERATIONS"/>
    <x v="0"/>
    <x v="3"/>
    <x v="0"/>
    <n v="8"/>
    <n v="31"/>
    <n v="46"/>
    <n v="44"/>
    <n v="129"/>
  </r>
  <r>
    <s v="GRANDE COTE OPERATIONS"/>
    <x v="1"/>
    <x v="3"/>
    <x v="0"/>
    <n v="29"/>
    <n v="110"/>
    <n v="316"/>
    <n v="440"/>
    <n v="895"/>
  </r>
  <r>
    <s v="GRANDE COTE OPERATIONS"/>
    <x v="2"/>
    <x v="3"/>
    <x v="0"/>
    <n v="1590804"/>
    <n v="2678140"/>
    <n v="4196697"/>
    <n v="2993249"/>
    <n v="11458890"/>
  </r>
  <r>
    <s v="GRANDE COTE OPERATIONS"/>
    <x v="0"/>
    <x v="3"/>
    <x v="1"/>
    <n v="0"/>
    <n v="0"/>
    <n v="0"/>
    <n v="0"/>
    <n v="0"/>
  </r>
  <r>
    <s v="GRANDE COTE OPERATIONS"/>
    <x v="1"/>
    <x v="3"/>
    <x v="1"/>
    <n v="49"/>
    <n v="0"/>
    <n v="0"/>
    <n v="0"/>
    <n v="49"/>
  </r>
  <r>
    <s v="GRANDE COTE OPERATIONS"/>
    <x v="2"/>
    <x v="3"/>
    <x v="1"/>
    <n v="9553678"/>
    <n v="0"/>
    <n v="0"/>
    <n v="0"/>
    <n v="9553678"/>
  </r>
  <r>
    <s v="GROUPEMENT D'ENTREPRISE SINTRAM HOUAR"/>
    <x v="0"/>
    <x v="0"/>
    <x v="0"/>
    <n v="0"/>
    <n v="0"/>
    <n v="0"/>
    <n v="0"/>
    <n v="0"/>
  </r>
  <r>
    <s v="GROUPEMENT D'ENTREPRISE SINTRAM HOUAR"/>
    <x v="1"/>
    <x v="0"/>
    <x v="0"/>
    <n v="0"/>
    <n v="0"/>
    <n v="20"/>
    <n v="5"/>
    <n v="25"/>
  </r>
  <r>
    <s v="GROUPEMENT D'ENTREPRISE SINTRAM HOUAR"/>
    <x v="2"/>
    <x v="0"/>
    <x v="0"/>
    <n v="0"/>
    <n v="0"/>
    <n v="35234"/>
    <n v="5745"/>
    <n v="40979"/>
  </r>
  <r>
    <s v="GROUPEMENT D'ENTREPRISE SINTRAM HOUAR"/>
    <x v="0"/>
    <x v="0"/>
    <x v="1"/>
    <n v="0"/>
    <n v="0"/>
    <n v="0"/>
    <n v="0"/>
    <n v="0"/>
  </r>
  <r>
    <s v="GROUPEMENT D'ENTREPRISE SINTRAM HOUAR"/>
    <x v="1"/>
    <x v="0"/>
    <x v="1"/>
    <n v="0"/>
    <n v="0"/>
    <n v="4"/>
    <n v="0"/>
    <n v="4"/>
  </r>
  <r>
    <s v="GROUPEMENT D'ENTREPRISE SINTRAM HOUAR"/>
    <x v="2"/>
    <x v="0"/>
    <x v="1"/>
    <n v="0"/>
    <n v="0"/>
    <n v="63473"/>
    <n v="0"/>
    <n v="63473"/>
  </r>
  <r>
    <s v="HOLDING ATLANTQUE MINING PETROLUM-SA"/>
    <x v="0"/>
    <x v="1"/>
    <x v="0"/>
    <n v="1"/>
    <n v="0"/>
    <n v="0"/>
    <n v="0"/>
    <n v="1"/>
  </r>
  <r>
    <s v="HOLDING ATLANTQUE MINING PETROLUM-SA"/>
    <x v="1"/>
    <x v="1"/>
    <x v="0"/>
    <n v="1"/>
    <n v="1"/>
    <n v="1"/>
    <n v="3"/>
    <n v="6"/>
  </r>
  <r>
    <s v="HOLDING ATLANTQUE MINING PETROLUM-SA"/>
    <x v="2"/>
    <x v="1"/>
    <x v="0"/>
    <n v="20400"/>
    <n v="6000"/>
    <n v="2400"/>
    <n v="2880"/>
    <n v="31680"/>
  </r>
  <r>
    <s v="HOLDING ATLANTQUE MINING PETROLUM-SA"/>
    <x v="0"/>
    <x v="1"/>
    <x v="1"/>
    <n v="0"/>
    <n v="0"/>
    <n v="0"/>
    <n v="0"/>
    <n v="0"/>
  </r>
  <r>
    <s v="HOLDING ATLANTQUE MINING PETROLUM-SA"/>
    <x v="1"/>
    <x v="1"/>
    <x v="1"/>
    <n v="0"/>
    <n v="0"/>
    <n v="0"/>
    <n v="0"/>
    <n v="0"/>
  </r>
  <r>
    <s v="HOLDING ATLANTQUE MINING PETROLUM-SA"/>
    <x v="2"/>
    <x v="1"/>
    <x v="1"/>
    <n v="0"/>
    <n v="0"/>
    <n v="0"/>
    <n v="0"/>
    <n v="0"/>
  </r>
  <r>
    <s v="IAMGOLD BOTO S.A"/>
    <x v="0"/>
    <x v="2"/>
    <x v="0"/>
    <n v="2"/>
    <n v="1"/>
    <n v="0"/>
    <n v="3"/>
    <n v="6"/>
  </r>
  <r>
    <s v="IAMGOLD BOTO S.A"/>
    <x v="1"/>
    <x v="2"/>
    <x v="0"/>
    <n v="2"/>
    <n v="8"/>
    <n v="3"/>
    <n v="30"/>
    <n v="43"/>
  </r>
  <r>
    <s v="IAMGOLD BOTO S.A"/>
    <x v="2"/>
    <x v="2"/>
    <x v="0"/>
    <n v="210027"/>
    <n v="299003"/>
    <n v="10448"/>
    <n v="138936"/>
    <n v="658414"/>
  </r>
  <r>
    <s v="IAMGOLD BOTO S.A"/>
    <x v="0"/>
    <x v="2"/>
    <x v="1"/>
    <n v="0"/>
    <n v="0"/>
    <n v="0"/>
    <n v="0"/>
    <n v="0"/>
  </r>
  <r>
    <s v="IAMGOLD BOTO S.A"/>
    <x v="1"/>
    <x v="2"/>
    <x v="1"/>
    <n v="5"/>
    <n v="2"/>
    <n v="0"/>
    <n v="0"/>
    <n v="7"/>
  </r>
  <r>
    <s v="IAMGOLD BOTO S.A"/>
    <x v="2"/>
    <x v="2"/>
    <x v="1"/>
    <n v="236234"/>
    <n v="74940"/>
    <n v="0"/>
    <n v="0"/>
    <n v="311174"/>
  </r>
  <r>
    <s v="INCA SARL"/>
    <x v="0"/>
    <x v="0"/>
    <x v="0"/>
    <m/>
    <m/>
    <m/>
    <m/>
    <n v="0"/>
  </r>
  <r>
    <s v="INCA SARL"/>
    <x v="1"/>
    <x v="0"/>
    <x v="0"/>
    <m/>
    <m/>
    <m/>
    <m/>
    <n v="0"/>
  </r>
  <r>
    <s v="INCA SARL"/>
    <x v="2"/>
    <x v="0"/>
    <x v="0"/>
    <m/>
    <m/>
    <m/>
    <m/>
    <n v="0"/>
  </r>
  <r>
    <s v="INCA SARL"/>
    <x v="0"/>
    <x v="0"/>
    <x v="1"/>
    <m/>
    <m/>
    <m/>
    <m/>
    <n v="0"/>
  </r>
  <r>
    <s v="INCA SARL"/>
    <x v="1"/>
    <x v="0"/>
    <x v="1"/>
    <m/>
    <m/>
    <m/>
    <m/>
    <n v="0"/>
  </r>
  <r>
    <s v="INCA SARL"/>
    <x v="2"/>
    <x v="0"/>
    <x v="1"/>
    <m/>
    <m/>
    <m/>
    <m/>
    <n v="0"/>
  </r>
  <r>
    <s v="INDUSTRIES CHIMIQUES DU SENEGAL"/>
    <x v="0"/>
    <x v="3"/>
    <x v="0"/>
    <n v="0"/>
    <n v="26"/>
    <n v="24"/>
    <n v="0"/>
    <n v="50"/>
  </r>
  <r>
    <s v="INDUSTRIES CHIMIQUES DU SENEGAL"/>
    <x v="1"/>
    <x v="3"/>
    <x v="0"/>
    <n v="9"/>
    <n v="176"/>
    <n v="963"/>
    <n v="9"/>
    <n v="1157"/>
  </r>
  <r>
    <s v="INDUSTRIES CHIMIQUES DU SENEGAL"/>
    <x v="2"/>
    <x v="3"/>
    <x v="0"/>
    <n v="687357"/>
    <n v="2790650"/>
    <n v="9590864"/>
    <n v="61198"/>
    <n v="13130069"/>
  </r>
  <r>
    <s v="INDUSTRIES CHIMIQUES DU SENEGAL"/>
    <x v="0"/>
    <x v="3"/>
    <x v="1"/>
    <n v="1"/>
    <n v="0"/>
    <n v="0"/>
    <n v="0"/>
    <n v="1"/>
  </r>
  <r>
    <s v="INDUSTRIES CHIMIQUES DU SENEGAL"/>
    <x v="1"/>
    <x v="3"/>
    <x v="1"/>
    <n v="60"/>
    <n v="0"/>
    <n v="1"/>
    <n v="0"/>
    <n v="61"/>
  </r>
  <r>
    <s v="INDUSTRIES CHIMIQUES DU SENEGAL"/>
    <x v="2"/>
    <x v="3"/>
    <x v="1"/>
    <n v="2619929"/>
    <n v="0"/>
    <n v="11701"/>
    <n v="0"/>
    <n v="2631630"/>
  </r>
  <r>
    <s v="INTERNATIONAL MINING COMPANY (IMC)"/>
    <x v="0"/>
    <x v="1"/>
    <x v="0"/>
    <n v="1"/>
    <n v="0"/>
    <n v="1"/>
    <n v="11"/>
    <n v="13"/>
  </r>
  <r>
    <s v="INTERNATIONAL MINING COMPANY (IMC)"/>
    <x v="1"/>
    <x v="1"/>
    <x v="0"/>
    <n v="4"/>
    <n v="0"/>
    <n v="5"/>
    <n v="40"/>
    <n v="49"/>
  </r>
  <r>
    <s v="INTERNATIONAL MINING COMPANY (IMC)"/>
    <x v="2"/>
    <x v="1"/>
    <x v="0"/>
    <n v="0"/>
    <n v="0"/>
    <n v="0"/>
    <n v="0"/>
    <n v="0"/>
  </r>
  <r>
    <s v="INTERNATIONAL MINING COMPANY (IMC)"/>
    <x v="0"/>
    <x v="1"/>
    <x v="1"/>
    <n v="0"/>
    <n v="0"/>
    <n v="0"/>
    <n v="0"/>
    <n v="0"/>
  </r>
  <r>
    <s v="INTERNATIONAL MINING COMPANY (IMC)"/>
    <x v="1"/>
    <x v="1"/>
    <x v="1"/>
    <n v="0"/>
    <n v="0"/>
    <n v="0"/>
    <n v="0"/>
    <n v="0"/>
  </r>
  <r>
    <s v="INTERNATIONAL MINING COMPANY (IMC)"/>
    <x v="2"/>
    <x v="1"/>
    <x v="1"/>
    <n v="0"/>
    <n v="0"/>
    <n v="0"/>
    <n v="0"/>
    <n v="0"/>
  </r>
  <r>
    <s v="KANEL RESOURCES"/>
    <x v="0"/>
    <x v="1"/>
    <x v="0"/>
    <n v="0"/>
    <n v="0"/>
    <n v="0"/>
    <n v="0"/>
    <n v="0"/>
  </r>
  <r>
    <s v="KANEL RESOURCES"/>
    <x v="1"/>
    <x v="1"/>
    <x v="0"/>
    <n v="2"/>
    <n v="0"/>
    <n v="0"/>
    <n v="0"/>
    <n v="2"/>
  </r>
  <r>
    <s v="KANEL RESOURCES"/>
    <x v="2"/>
    <x v="1"/>
    <x v="0"/>
    <n v="42278"/>
    <n v="0"/>
    <n v="0"/>
    <n v="0"/>
    <n v="42278"/>
  </r>
  <r>
    <s v="KANEL RESOURCES"/>
    <x v="0"/>
    <x v="1"/>
    <x v="1"/>
    <n v="0"/>
    <n v="0"/>
    <n v="0"/>
    <n v="0"/>
    <n v="0"/>
  </r>
  <r>
    <s v="KANEL RESOURCES"/>
    <x v="1"/>
    <x v="1"/>
    <x v="1"/>
    <n v="0"/>
    <n v="0"/>
    <n v="0"/>
    <n v="0"/>
    <n v="0"/>
  </r>
  <r>
    <s v="KANEL RESOURCES"/>
    <x v="2"/>
    <x v="1"/>
    <x v="1"/>
    <n v="0"/>
    <n v="0"/>
    <n v="0"/>
    <n v="0"/>
    <n v="0"/>
  </r>
  <r>
    <s v="KUTLU GABANE HOLDING S.A"/>
    <x v="0"/>
    <x v="0"/>
    <x v="0"/>
    <n v="1"/>
    <n v="1"/>
    <n v="0"/>
    <n v="1"/>
    <n v="3"/>
  </r>
  <r>
    <s v="KUTLU GABANE HOLDING S.A"/>
    <x v="1"/>
    <x v="0"/>
    <x v="0"/>
    <n v="0"/>
    <n v="0"/>
    <n v="0"/>
    <n v="60"/>
    <n v="60"/>
  </r>
  <r>
    <s v="KUTLU GABANE HOLDING S.A"/>
    <x v="2"/>
    <x v="0"/>
    <x v="0"/>
    <n v="4817.75"/>
    <n v="2211.3470000000002"/>
    <n v="0"/>
    <n v="97680.789000000004"/>
    <n v="104709.886"/>
  </r>
  <r>
    <s v="KUTLU GABANE HOLDING S.A"/>
    <x v="0"/>
    <x v="0"/>
    <x v="1"/>
    <n v="0"/>
    <n v="0"/>
    <n v="0"/>
    <n v="0"/>
    <n v="0"/>
  </r>
  <r>
    <s v="KUTLU GABANE HOLDING S.A"/>
    <x v="1"/>
    <x v="0"/>
    <x v="1"/>
    <n v="0"/>
    <n v="0"/>
    <n v="0"/>
    <n v="0"/>
    <n v="0"/>
  </r>
  <r>
    <s v="KUTLU GABANE HOLDING S.A"/>
    <x v="2"/>
    <x v="0"/>
    <x v="1"/>
    <n v="0"/>
    <n v="0"/>
    <n v="0"/>
    <n v="0"/>
    <n v="0"/>
  </r>
  <r>
    <s v="LES CARRIERES CTG SARL"/>
    <x v="0"/>
    <x v="0"/>
    <x v="0"/>
    <n v="0"/>
    <n v="0"/>
    <n v="0"/>
    <n v="0"/>
    <n v="0"/>
  </r>
  <r>
    <s v="LES CARRIERES CTG SARL"/>
    <x v="1"/>
    <x v="0"/>
    <x v="0"/>
    <n v="2"/>
    <n v="3"/>
    <n v="3"/>
    <n v="6"/>
    <n v="14"/>
  </r>
  <r>
    <s v="LES CARRIERES CTG SARL"/>
    <x v="2"/>
    <x v="0"/>
    <x v="0"/>
    <n v="36000"/>
    <n v="16200"/>
    <n v="10800"/>
    <n v="5400"/>
    <n v="68400"/>
  </r>
  <r>
    <s v="LES CARRIERES CTG SARL"/>
    <x v="0"/>
    <x v="0"/>
    <x v="1"/>
    <n v="0"/>
    <n v="0"/>
    <n v="0"/>
    <n v="0"/>
    <n v="0"/>
  </r>
  <r>
    <s v="LES CARRIERES CTG SARL"/>
    <x v="1"/>
    <x v="0"/>
    <x v="1"/>
    <n v="0"/>
    <n v="0"/>
    <n v="0"/>
    <n v="0"/>
    <n v="0"/>
  </r>
  <r>
    <s v="LES CARRIERES CTG SARL"/>
    <x v="2"/>
    <x v="0"/>
    <x v="1"/>
    <n v="0"/>
    <n v="0"/>
    <n v="0"/>
    <n v="0"/>
    <n v="0"/>
  </r>
  <r>
    <s v="Makabingui Gold Operations S.A"/>
    <x v="0"/>
    <x v="2"/>
    <x v="0"/>
    <n v="0"/>
    <n v="1"/>
    <n v="1"/>
    <n v="1"/>
    <n v="3"/>
  </r>
  <r>
    <s v="Makabingui Gold Operations S.A"/>
    <x v="1"/>
    <x v="2"/>
    <x v="0"/>
    <n v="3"/>
    <n v="15"/>
    <n v="10"/>
    <n v="49"/>
    <n v="77"/>
  </r>
  <r>
    <s v="Makabingui Gold Operations S.A"/>
    <x v="2"/>
    <x v="2"/>
    <x v="0"/>
    <n v="137699.61199999999"/>
    <n v="260584.53200000001"/>
    <n v="85161.02"/>
    <n v="222064.323"/>
    <n v="705509.48699999996"/>
  </r>
  <r>
    <s v="Makabingui Gold Operations S.A"/>
    <x v="0"/>
    <x v="2"/>
    <x v="1"/>
    <n v="0"/>
    <n v="0"/>
    <n v="0"/>
    <m/>
    <n v="0"/>
  </r>
  <r>
    <s v="Makabingui Gold Operations S.A"/>
    <x v="1"/>
    <x v="2"/>
    <x v="1"/>
    <n v="0"/>
    <n v="0"/>
    <n v="0"/>
    <m/>
    <n v="0"/>
  </r>
  <r>
    <s v="Makabingui Gold Operations S.A"/>
    <x v="2"/>
    <x v="2"/>
    <x v="1"/>
    <n v="0"/>
    <n v="0"/>
    <n v="0"/>
    <m/>
    <n v="0"/>
  </r>
  <r>
    <s v="MASSAWA JERSEY LIMITED"/>
    <x v="0"/>
    <x v="1"/>
    <x v="0"/>
    <n v="0"/>
    <n v="0"/>
    <n v="0"/>
    <n v="0"/>
    <n v="0"/>
  </r>
  <r>
    <s v="MASSAWA JERSEY LIMITED"/>
    <x v="1"/>
    <x v="1"/>
    <x v="0"/>
    <n v="2"/>
    <n v="2"/>
    <n v="2"/>
    <n v="10"/>
    <n v="16"/>
  </r>
  <r>
    <s v="MASSAWA JERSEY LIMITED"/>
    <x v="2"/>
    <x v="1"/>
    <x v="0"/>
    <n v="3186"/>
    <n v="1034"/>
    <n v="740"/>
    <n v="2594"/>
    <n v="7554"/>
  </r>
  <r>
    <s v="MASSAWA JERSEY LIMITED"/>
    <x v="0"/>
    <x v="1"/>
    <x v="1"/>
    <n v="0"/>
    <n v="0"/>
    <n v="0"/>
    <n v="0"/>
    <n v="0"/>
  </r>
  <r>
    <s v="MASSAWA JERSEY LIMITED"/>
    <x v="1"/>
    <x v="1"/>
    <x v="1"/>
    <n v="0"/>
    <n v="0"/>
    <n v="0"/>
    <n v="0"/>
    <n v="0"/>
  </r>
  <r>
    <s v="MASSAWA JERSEY LIMITED"/>
    <x v="2"/>
    <x v="1"/>
    <x v="1"/>
    <n v="0"/>
    <n v="0"/>
    <n v="0"/>
    <n v="0"/>
    <n v="0"/>
  </r>
  <r>
    <s v="NEW ENERGY INVESTMENT SARL"/>
    <x v="0"/>
    <x v="1"/>
    <x v="0"/>
    <m/>
    <m/>
    <m/>
    <m/>
    <n v="0"/>
  </r>
  <r>
    <s v="NEW ENERGY INVESTMENT SARL"/>
    <x v="1"/>
    <x v="1"/>
    <x v="0"/>
    <m/>
    <m/>
    <m/>
    <m/>
    <n v="0"/>
  </r>
  <r>
    <s v="NEW ENERGY INVESTMENT SARL"/>
    <x v="2"/>
    <x v="1"/>
    <x v="0"/>
    <m/>
    <m/>
    <m/>
    <m/>
    <n v="0"/>
  </r>
  <r>
    <s v="NEW ENERGY INVESTMENT SARL"/>
    <x v="0"/>
    <x v="1"/>
    <x v="1"/>
    <m/>
    <m/>
    <m/>
    <m/>
    <n v="0"/>
  </r>
  <r>
    <s v="NEW ENERGY INVESTMENT SARL"/>
    <x v="1"/>
    <x v="1"/>
    <x v="1"/>
    <m/>
    <m/>
    <m/>
    <m/>
    <n v="0"/>
  </r>
  <r>
    <s v="NEW ENERGY INVESTMENT SARL"/>
    <x v="2"/>
    <x v="1"/>
    <x v="1"/>
    <m/>
    <m/>
    <m/>
    <m/>
    <n v="0"/>
  </r>
  <r>
    <s v="NIAMAYA GOLD SARL"/>
    <x v="0"/>
    <x v="1"/>
    <x v="0"/>
    <n v="0"/>
    <n v="0"/>
    <n v="0"/>
    <n v="0"/>
    <n v="0"/>
  </r>
  <r>
    <s v="NIAMAYA GOLD SARL"/>
    <x v="1"/>
    <x v="1"/>
    <x v="0"/>
    <n v="0"/>
    <n v="0"/>
    <n v="4"/>
    <m/>
    <n v="4"/>
  </r>
  <r>
    <s v="NIAMAYA GOLD SARL"/>
    <x v="2"/>
    <x v="1"/>
    <x v="0"/>
    <n v="0"/>
    <n v="0"/>
    <n v="8524"/>
    <n v="0"/>
    <n v="8524"/>
  </r>
  <r>
    <s v="NIAMAYA GOLD SARL"/>
    <x v="0"/>
    <x v="1"/>
    <x v="1"/>
    <n v="0"/>
    <n v="0"/>
    <n v="0"/>
    <n v="0"/>
    <n v="0"/>
  </r>
  <r>
    <s v="NIAMAYA GOLD SARL"/>
    <x v="1"/>
    <x v="1"/>
    <x v="1"/>
    <n v="0"/>
    <n v="0"/>
    <n v="0"/>
    <n v="0"/>
    <n v="0"/>
  </r>
  <r>
    <s v="NIAMAYA GOLD SARL"/>
    <x v="2"/>
    <x v="1"/>
    <x v="1"/>
    <n v="0"/>
    <n v="0"/>
    <n v="0"/>
    <n v="0"/>
    <n v="0"/>
  </r>
  <r>
    <s v="PETOWAL MINING COMPANY (PMC) SA"/>
    <x v="0"/>
    <x v="3"/>
    <x v="0"/>
    <n v="3"/>
    <n v="1"/>
    <n v="20"/>
    <n v="3"/>
    <n v="27"/>
  </r>
  <r>
    <s v="PETOWAL MINING COMPANY (PMC) SA"/>
    <x v="1"/>
    <x v="3"/>
    <x v="0"/>
    <n v="38"/>
    <n v="13"/>
    <n v="170"/>
    <n v="131"/>
    <n v="352"/>
  </r>
  <r>
    <s v="PETOWAL MINING COMPANY (PMC) SA"/>
    <x v="2"/>
    <x v="3"/>
    <x v="0"/>
    <n v="1574000"/>
    <n v="237000"/>
    <n v="1644000"/>
    <n v="596000"/>
    <n v="4051000"/>
  </r>
  <r>
    <s v="PETOWAL MINING COMPANY (PMC) SA"/>
    <x v="0"/>
    <x v="3"/>
    <x v="1"/>
    <n v="2"/>
    <n v="0"/>
    <n v="0"/>
    <n v="0"/>
    <n v="2"/>
  </r>
  <r>
    <s v="PETOWAL MINING COMPANY (PMC) SA"/>
    <x v="1"/>
    <x v="3"/>
    <x v="1"/>
    <n v="45"/>
    <n v="0"/>
    <n v="0"/>
    <n v="0"/>
    <n v="45"/>
  </r>
  <r>
    <s v="PETOWAL MINING COMPANY (PMC) SA"/>
    <x v="2"/>
    <x v="3"/>
    <x v="1"/>
    <n v="4916000"/>
    <n v="0"/>
    <n v="0"/>
    <n v="0"/>
    <n v="4916000"/>
  </r>
  <r>
    <s v="PROCHIMAT"/>
    <x v="0"/>
    <x v="3"/>
    <x v="0"/>
    <n v="0"/>
    <n v="1"/>
    <n v="0"/>
    <n v="2"/>
    <n v="3"/>
  </r>
  <r>
    <s v="PROCHIMAT"/>
    <x v="1"/>
    <x v="3"/>
    <x v="0"/>
    <n v="1"/>
    <n v="2"/>
    <n v="8"/>
    <n v="164"/>
    <n v="175"/>
  </r>
  <r>
    <s v="PROCHIMAT"/>
    <x v="2"/>
    <x v="3"/>
    <x v="0"/>
    <n v="90000"/>
    <n v="43160"/>
    <n v="21497.599999999999"/>
    <n v="21970"/>
    <n v="176627.6"/>
  </r>
  <r>
    <s v="PROCHIMAT"/>
    <x v="0"/>
    <x v="3"/>
    <x v="1"/>
    <n v="0"/>
    <n v="0"/>
    <n v="0"/>
    <n v="0"/>
    <n v="0"/>
  </r>
  <r>
    <s v="PROCHIMAT"/>
    <x v="1"/>
    <x v="3"/>
    <x v="1"/>
    <n v="0"/>
    <n v="0"/>
    <n v="0"/>
    <n v="0"/>
    <n v="0"/>
  </r>
  <r>
    <s v="PROCHIMAT"/>
    <x v="2"/>
    <x v="3"/>
    <x v="1"/>
    <n v="0"/>
    <n v="0"/>
    <n v="0"/>
    <n v="0"/>
    <n v="0"/>
  </r>
  <r>
    <s v="CARRIERES ET SABLES"/>
    <x v="0"/>
    <x v="0"/>
    <x v="0"/>
    <n v="1"/>
    <n v="0"/>
    <n v="0"/>
    <n v="0"/>
    <n v="1"/>
  </r>
  <r>
    <s v="CARRIERES ET SABLES"/>
    <x v="1"/>
    <x v="0"/>
    <x v="0"/>
    <n v="0"/>
    <n v="0"/>
    <n v="5"/>
    <n v="15"/>
    <n v="20"/>
  </r>
  <r>
    <s v="CARRIERES ET SABLES"/>
    <x v="2"/>
    <x v="0"/>
    <x v="0"/>
    <n v="17428.595000000001"/>
    <n v="0"/>
    <n v="11201.852000000001"/>
    <n v="22047.419000000002"/>
    <n v="50677.866000000002"/>
  </r>
  <r>
    <s v="CARRIERES ET SABLES"/>
    <x v="0"/>
    <x v="0"/>
    <x v="1"/>
    <n v="0"/>
    <n v="0"/>
    <n v="0"/>
    <n v="0"/>
    <n v="0"/>
  </r>
  <r>
    <s v="CARRIERES ET SABLES"/>
    <x v="1"/>
    <x v="0"/>
    <x v="1"/>
    <n v="0"/>
    <n v="0"/>
    <n v="1"/>
    <n v="0"/>
    <n v="1"/>
  </r>
  <r>
    <s v="CARRIERES ET SABLES"/>
    <x v="2"/>
    <x v="0"/>
    <x v="1"/>
    <n v="0"/>
    <n v="0"/>
    <n v="4076.7840000000001"/>
    <n v="0"/>
    <n v="4076.7840000000001"/>
  </r>
  <r>
    <s v="ROYAL SENEGAL MINES ET EQUIPEMENTS"/>
    <x v="0"/>
    <x v="0"/>
    <x v="0"/>
    <n v="0"/>
    <n v="0"/>
    <n v="0"/>
    <n v="4"/>
    <n v="4"/>
  </r>
  <r>
    <s v="ROYAL SENEGAL MINES ET EQUIPEMENTS"/>
    <x v="1"/>
    <x v="0"/>
    <x v="0"/>
    <n v="0"/>
    <n v="0"/>
    <n v="2"/>
    <n v="48"/>
    <n v="50"/>
  </r>
  <r>
    <s v="ROYAL SENEGAL MINES ET EQUIPEMENTS"/>
    <x v="2"/>
    <x v="0"/>
    <x v="0"/>
    <n v="0"/>
    <n v="0"/>
    <n v="4704"/>
    <n v="65959"/>
    <n v="70663"/>
  </r>
  <r>
    <s v="ROYAL SENEGAL MINES ET EQUIPEMENTS"/>
    <x v="0"/>
    <x v="0"/>
    <x v="1"/>
    <n v="0"/>
    <n v="0"/>
    <n v="0"/>
    <n v="0"/>
    <n v="0"/>
  </r>
  <r>
    <s v="ROYAL SENEGAL MINES ET EQUIPEMENTS"/>
    <x v="1"/>
    <x v="0"/>
    <x v="1"/>
    <n v="2"/>
    <n v="1"/>
    <n v="0"/>
    <n v="0"/>
    <n v="3"/>
  </r>
  <r>
    <s v="ROYAL SENEGAL MINES ET EQUIPEMENTS"/>
    <x v="2"/>
    <x v="0"/>
    <x v="1"/>
    <n v="48000"/>
    <n v="12000"/>
    <n v="0"/>
    <n v="0"/>
    <n v="60000"/>
  </r>
  <r>
    <s v="SABODALA GOLD OPERATIONS"/>
    <x v="0"/>
    <x v="3"/>
    <x v="0"/>
    <n v="5"/>
    <n v="12"/>
    <n v="33"/>
    <n v="26"/>
    <n v="76"/>
  </r>
  <r>
    <s v="SABODALA GOLD OPERATIONS"/>
    <x v="1"/>
    <x v="3"/>
    <x v="0"/>
    <n v="63"/>
    <n v="95"/>
    <n v="390"/>
    <n v="381"/>
    <n v="929"/>
  </r>
  <r>
    <s v="SABODALA GOLD OPERATIONS"/>
    <x v="2"/>
    <x v="3"/>
    <x v="0"/>
    <n v="3004308"/>
    <n v="2882172"/>
    <n v="8267481"/>
    <n v="5284359"/>
    <n v="19438320"/>
  </r>
  <r>
    <s v="SABODALA GOLD OPERATIONS"/>
    <x v="0"/>
    <x v="3"/>
    <x v="1"/>
    <n v="4"/>
    <n v="0"/>
    <n v="0"/>
    <n v="0"/>
    <n v="4"/>
  </r>
  <r>
    <s v="SABODALA GOLD OPERATIONS"/>
    <x v="1"/>
    <x v="3"/>
    <x v="1"/>
    <n v="80"/>
    <n v="18"/>
    <n v="0"/>
    <n v="0"/>
    <n v="98"/>
  </r>
  <r>
    <s v="SABODALA GOLD OPERATIONS"/>
    <x v="2"/>
    <x v="3"/>
    <x v="1"/>
    <n v="3729417"/>
    <n v="529839"/>
    <n v="0"/>
    <n v="0"/>
    <n v="4259256"/>
  </r>
  <r>
    <s v="SABODALA MINING COMPANY SARL"/>
    <x v="0"/>
    <x v="1"/>
    <x v="0"/>
    <n v="0"/>
    <n v="1"/>
    <n v="0"/>
    <n v="1"/>
    <n v="2"/>
  </r>
  <r>
    <s v="SABODALA MINING COMPANY SARL"/>
    <x v="1"/>
    <x v="1"/>
    <x v="0"/>
    <n v="10"/>
    <n v="2"/>
    <n v="8"/>
    <n v="16"/>
    <n v="36"/>
  </r>
  <r>
    <s v="SABODALA MINING COMPANY SARL"/>
    <x v="2"/>
    <x v="1"/>
    <x v="0"/>
    <n v="109115"/>
    <n v="29701"/>
    <n v="40272"/>
    <n v="40215"/>
    <n v="219303"/>
  </r>
  <r>
    <s v="SABODALA MINING COMPANY SARL"/>
    <x v="0"/>
    <x v="1"/>
    <x v="1"/>
    <n v="0"/>
    <n v="0"/>
    <n v="0"/>
    <n v="0"/>
    <n v="0"/>
  </r>
  <r>
    <s v="SABODALA MINING COMPANY SARL"/>
    <x v="1"/>
    <x v="1"/>
    <x v="1"/>
    <n v="0"/>
    <n v="0"/>
    <n v="0"/>
    <n v="0"/>
    <n v="0"/>
  </r>
  <r>
    <s v="SABODALA MINING COMPANY SARL"/>
    <x v="2"/>
    <x v="1"/>
    <x v="1"/>
    <m/>
    <n v="0"/>
    <n v="0"/>
    <n v="0"/>
    <n v="0"/>
  </r>
  <r>
    <s v="SENEGAL MINES"/>
    <x v="0"/>
    <x v="3"/>
    <x v="0"/>
    <n v="0"/>
    <n v="0"/>
    <n v="1"/>
    <n v="2"/>
    <n v="3"/>
  </r>
  <r>
    <s v="SENEGAL MINES"/>
    <x v="1"/>
    <x v="3"/>
    <x v="0"/>
    <n v="2"/>
    <n v="6"/>
    <n v="15"/>
    <n v="55"/>
    <n v="78"/>
  </r>
  <r>
    <s v="SENEGAL MINES"/>
    <x v="2"/>
    <x v="3"/>
    <x v="0"/>
    <n v="39465"/>
    <n v="62766"/>
    <n v="91358"/>
    <n v="154076"/>
    <n v="347665"/>
  </r>
  <r>
    <s v="SENEGAL MINES"/>
    <x v="0"/>
    <x v="3"/>
    <x v="1"/>
    <n v="0"/>
    <n v="0"/>
    <n v="0"/>
    <n v="0"/>
    <n v="0"/>
  </r>
  <r>
    <s v="SENEGAL MINES"/>
    <x v="1"/>
    <x v="3"/>
    <x v="1"/>
    <n v="1"/>
    <n v="0"/>
    <n v="2"/>
    <n v="0"/>
    <n v="3"/>
  </r>
  <r>
    <s v="SENEGAL MINES"/>
    <x v="2"/>
    <x v="3"/>
    <x v="1"/>
    <n v="26444"/>
    <n v="0"/>
    <n v="11563"/>
    <n v="0"/>
    <n v="38007"/>
  </r>
  <r>
    <s v="SEN-HMC SUARL"/>
    <x v="0"/>
    <x v="4"/>
    <x v="0"/>
    <n v="0"/>
    <n v="1"/>
    <n v="0"/>
    <n v="0"/>
    <n v="1"/>
  </r>
  <r>
    <s v="SEN-HMC SUARL"/>
    <x v="1"/>
    <x v="4"/>
    <x v="0"/>
    <n v="0"/>
    <n v="1"/>
    <n v="7"/>
    <n v="52"/>
    <n v="60"/>
  </r>
  <r>
    <s v="SEN-HMC SUARL"/>
    <x v="2"/>
    <x v="4"/>
    <x v="0"/>
    <n v="0"/>
    <n v="18898"/>
    <n v="24594"/>
    <n v="39297"/>
    <n v="82789"/>
  </r>
  <r>
    <s v="SEN-HMC SUARL"/>
    <x v="0"/>
    <x v="4"/>
    <x v="1"/>
    <n v="0"/>
    <n v="0"/>
    <n v="0"/>
    <n v="0"/>
    <n v="0"/>
  </r>
  <r>
    <s v="SEN-HMC SUARL"/>
    <x v="1"/>
    <x v="4"/>
    <x v="1"/>
    <n v="0"/>
    <n v="0"/>
    <n v="0"/>
    <n v="0"/>
    <n v="0"/>
  </r>
  <r>
    <s v="SEN-HMC SUARL"/>
    <x v="2"/>
    <x v="4"/>
    <x v="1"/>
    <n v="0"/>
    <n v="0"/>
    <n v="0"/>
    <n v="0"/>
    <n v="0"/>
  </r>
  <r>
    <s v="SEPHOS SENEGAL SA"/>
    <x v="0"/>
    <x v="4"/>
    <x v="0"/>
    <n v="0"/>
    <n v="2"/>
    <n v="2"/>
    <n v="1"/>
    <n v="5"/>
  </r>
  <r>
    <s v="SEPHOS SENEGAL SA"/>
    <x v="1"/>
    <x v="4"/>
    <x v="0"/>
    <n v="0"/>
    <n v="5"/>
    <n v="19"/>
    <n v="19"/>
    <n v="43"/>
  </r>
  <r>
    <s v="SEPHOS SENEGAL SA"/>
    <x v="2"/>
    <x v="4"/>
    <x v="0"/>
    <n v="0"/>
    <n v="68198"/>
    <n v="172894"/>
    <n v="130113"/>
    <n v="371205"/>
  </r>
  <r>
    <s v="SEPHOS SENEGAL SA"/>
    <x v="0"/>
    <x v="4"/>
    <x v="1"/>
    <n v="0"/>
    <n v="0"/>
    <n v="0"/>
    <n v="0"/>
    <n v="0"/>
  </r>
  <r>
    <s v="SEPHOS SENEGAL SA"/>
    <x v="1"/>
    <x v="4"/>
    <x v="1"/>
    <n v="0"/>
    <n v="0"/>
    <n v="0"/>
    <n v="0"/>
    <n v="0"/>
  </r>
  <r>
    <s v="SEPHOS SENEGAL SA"/>
    <x v="2"/>
    <x v="4"/>
    <x v="1"/>
    <n v="0"/>
    <n v="0"/>
    <n v="0"/>
    <n v="0"/>
    <n v="0"/>
  </r>
  <r>
    <s v="SERIGNE SALIOU MBACKE SUARL"/>
    <x v="0"/>
    <x v="4"/>
    <x v="0"/>
    <n v="0"/>
    <n v="0"/>
    <n v="0"/>
    <n v="0"/>
    <n v="0"/>
  </r>
  <r>
    <s v="SERIGNE SALIOU MBACKE SUARL"/>
    <x v="1"/>
    <x v="4"/>
    <x v="0"/>
    <n v="2"/>
    <n v="2"/>
    <n v="1"/>
    <n v="15"/>
    <n v="20"/>
  </r>
  <r>
    <s v="SERIGNE SALIOU MBACKE SUARL"/>
    <x v="2"/>
    <x v="4"/>
    <x v="0"/>
    <n v="4250"/>
    <n v="4200"/>
    <n v="800"/>
    <n v="9000"/>
    <n v="18250"/>
  </r>
  <r>
    <s v="SERIGNE SALIOU MBACKE SUARL"/>
    <x v="0"/>
    <x v="4"/>
    <x v="1"/>
    <n v="0"/>
    <n v="0"/>
    <n v="0"/>
    <n v="0"/>
    <n v="0"/>
  </r>
  <r>
    <s v="SERIGNE SALIOU MBACKE SUARL"/>
    <x v="1"/>
    <x v="4"/>
    <x v="1"/>
    <n v="0"/>
    <n v="0"/>
    <n v="0"/>
    <n v="0"/>
    <n v="0"/>
  </r>
  <r>
    <s v="SERIGNE SALIOU MBACKE SUARL"/>
    <x v="2"/>
    <x v="4"/>
    <x v="1"/>
    <n v="0"/>
    <n v="0"/>
    <n v="0"/>
    <n v="0"/>
    <n v="0"/>
  </r>
  <r>
    <s v="SOCABEG MINING"/>
    <x v="0"/>
    <x v="1"/>
    <x v="0"/>
    <n v="0"/>
    <n v="0"/>
    <n v="0"/>
    <n v="2"/>
    <n v="2"/>
  </r>
  <r>
    <s v="SOCABEG MINING"/>
    <x v="1"/>
    <x v="1"/>
    <x v="0"/>
    <n v="2"/>
    <n v="0"/>
    <n v="0"/>
    <n v="8"/>
    <n v="10"/>
  </r>
  <r>
    <s v="SOCABEG MINING"/>
    <x v="2"/>
    <x v="1"/>
    <x v="0"/>
    <n v="8714.7960000000003"/>
    <n v="0"/>
    <n v="0"/>
    <n v="10904.028"/>
    <n v="19618.824000000001"/>
  </r>
  <r>
    <s v="SOCABEG MINING"/>
    <x v="0"/>
    <x v="1"/>
    <x v="1"/>
    <n v="0"/>
    <n v="0"/>
    <n v="0"/>
    <n v="0"/>
    <n v="0"/>
  </r>
  <r>
    <s v="SOCABEG MINING"/>
    <x v="1"/>
    <x v="1"/>
    <x v="1"/>
    <n v="0"/>
    <n v="0"/>
    <n v="0"/>
    <n v="0"/>
    <n v="0"/>
  </r>
  <r>
    <s v="SOCABEG MINING"/>
    <x v="2"/>
    <x v="1"/>
    <x v="1"/>
    <n v="0"/>
    <n v="0"/>
    <n v="0"/>
    <n v="0"/>
    <n v="0"/>
  </r>
  <r>
    <s v="SOCIETE DE CONCASSAGE ET DU BETON"/>
    <x v="0"/>
    <x v="0"/>
    <x v="0"/>
    <n v="0"/>
    <n v="0"/>
    <n v="0"/>
    <n v="4"/>
    <n v="4"/>
  </r>
  <r>
    <s v="SOCIETE DE CONCASSAGE ET DU BETON"/>
    <x v="1"/>
    <x v="0"/>
    <x v="0"/>
    <n v="0"/>
    <n v="0"/>
    <n v="10"/>
    <n v="50"/>
    <n v="60"/>
  </r>
  <r>
    <s v="SOCIETE DE CONCASSAGE ET DU BETON"/>
    <x v="2"/>
    <x v="0"/>
    <x v="0"/>
    <n v="0"/>
    <n v="0"/>
    <n v="60588"/>
    <n v="91764"/>
    <n v="152352"/>
  </r>
  <r>
    <s v="SOCIETE DE CONCASSAGE ET DU BETON"/>
    <x v="0"/>
    <x v="0"/>
    <x v="1"/>
    <n v="0"/>
    <n v="0"/>
    <n v="0"/>
    <n v="0"/>
    <n v="0"/>
  </r>
  <r>
    <s v="SOCIETE DE CONCASSAGE ET DU BETON"/>
    <x v="1"/>
    <x v="0"/>
    <x v="1"/>
    <n v="0"/>
    <n v="0"/>
    <n v="0"/>
    <n v="0"/>
    <n v="0"/>
  </r>
  <r>
    <s v="SOCIETE DE CONCASSAGE ET DU BETON"/>
    <x v="2"/>
    <x v="0"/>
    <x v="1"/>
    <n v="0"/>
    <n v="0"/>
    <n v="0"/>
    <n v="0"/>
    <n v="0"/>
  </r>
  <r>
    <s v="SOCIETE MINIERE DE LA VALLEE DU FLEUVE SENEGAL –SOMIVA"/>
    <x v="0"/>
    <x v="3"/>
    <x v="0"/>
    <n v="5"/>
    <m/>
    <n v="35"/>
    <n v="303"/>
    <n v="343"/>
  </r>
  <r>
    <s v="SOCIETE MINIERE DE LA VALLEE DU FLEUVE SENEGAL –SOMIVA"/>
    <x v="1"/>
    <x v="3"/>
    <x v="0"/>
    <n v="8"/>
    <m/>
    <n v="171"/>
    <n v="965"/>
    <n v="1144"/>
  </r>
  <r>
    <s v="SOCIETE MINIERE DE LA VALLEE DU FLEUVE SENEGAL –SOMIVA"/>
    <x v="2"/>
    <x v="3"/>
    <x v="0"/>
    <n v="419561"/>
    <m/>
    <n v="1073019"/>
    <n v="177912"/>
    <n v="1670492"/>
  </r>
  <r>
    <s v="SOCIETE MINIERE DE LA VALLEE DU FLEUVE SENEGAL –SOMIVA"/>
    <x v="0"/>
    <x v="3"/>
    <x v="1"/>
    <n v="1"/>
    <m/>
    <n v="0"/>
    <n v="0"/>
    <n v="1"/>
  </r>
  <r>
    <s v="SOCIETE MINIERE DE LA VALLEE DU FLEUVE SENEGAL –SOMIVA"/>
    <x v="1"/>
    <x v="3"/>
    <x v="1"/>
    <n v="6"/>
    <m/>
    <n v="0"/>
    <n v="0"/>
    <n v="6"/>
  </r>
  <r>
    <s v="SOCIETE MINIERE DE LA VALLEE DU FLEUVE SENEGAL –SOMIVA"/>
    <x v="2"/>
    <x v="3"/>
    <x v="1"/>
    <n v="458842"/>
    <m/>
    <n v="0"/>
    <n v="0"/>
    <n v="458842"/>
  </r>
  <r>
    <s v="SOCIETE SENEGALAISE DE NEGOCE INTERNATIONALE (SNEPAC) SARL"/>
    <x v="0"/>
    <x v="1"/>
    <x v="0"/>
    <n v="0"/>
    <n v="0"/>
    <n v="1"/>
    <n v="10"/>
    <n v="11"/>
  </r>
  <r>
    <s v="SOCIETE SENEGALAISE DE NEGOCE INTERNATIONALE (SNEPAC) SARL"/>
    <x v="1"/>
    <x v="1"/>
    <x v="0"/>
    <n v="0"/>
    <n v="0"/>
    <n v="6"/>
    <n v="108"/>
    <n v="114"/>
  </r>
  <r>
    <s v="SOCIETE SENEGALAISE DE NEGOCE INTERNATIONALE (SNEPAC) SARL"/>
    <x v="2"/>
    <x v="1"/>
    <x v="0"/>
    <n v="0"/>
    <n v="0"/>
    <n v="48759"/>
    <n v="68380"/>
    <n v="117139"/>
  </r>
  <r>
    <s v="SOCIETE SENEGALAISE DE NEGOCE INTERNATIONALE (SNEPAC) SARL"/>
    <x v="0"/>
    <x v="1"/>
    <x v="1"/>
    <n v="0"/>
    <n v="0"/>
    <n v="0"/>
    <n v="0"/>
    <n v="0"/>
  </r>
  <r>
    <s v="SOCIETE SENEGALAISE DE NEGOCE INTERNATIONALE (SNEPAC) SARL"/>
    <x v="1"/>
    <x v="1"/>
    <x v="1"/>
    <n v="1"/>
    <n v="0"/>
    <n v="0"/>
    <n v="0"/>
    <n v="1"/>
  </r>
  <r>
    <s v="SOCIETE SENEGALAISE DE NEGOCE INTERNATIONALE (SNEPAC) SARL"/>
    <x v="2"/>
    <x v="1"/>
    <x v="1"/>
    <n v="36000"/>
    <n v="0"/>
    <n v="0"/>
    <n v="0"/>
    <n v="36000"/>
  </r>
  <r>
    <s v="SOCIETE SENEGALAISE DES PHOSPHATES DE THIES"/>
    <x v="0"/>
    <x v="3"/>
    <x v="0"/>
    <n v="1"/>
    <n v="0"/>
    <n v="3"/>
    <n v="3"/>
    <n v="7"/>
  </r>
  <r>
    <s v="SOCIETE SENEGALAISE DES PHOSPHATES DE THIES"/>
    <x v="1"/>
    <x v="3"/>
    <x v="0"/>
    <n v="1"/>
    <n v="6"/>
    <n v="15"/>
    <n v="34"/>
    <n v="56"/>
  </r>
  <r>
    <s v="SOCIETE SENEGALAISE DES PHOSPHATES DE THIES"/>
    <x v="2"/>
    <x v="3"/>
    <x v="0"/>
    <n v="60222"/>
    <n v="92742"/>
    <n v="132839"/>
    <n v="165175"/>
    <n v="450978"/>
  </r>
  <r>
    <s v="SOCIETE SENEGALAISE DES PHOSPHATES DE THIES"/>
    <x v="0"/>
    <x v="3"/>
    <x v="1"/>
    <n v="0"/>
    <n v="1"/>
    <n v="0"/>
    <n v="0"/>
    <n v="1"/>
  </r>
  <r>
    <s v="SOCIETE SENEGALAISE DES PHOSPHATES DE THIES"/>
    <x v="1"/>
    <x v="3"/>
    <x v="1"/>
    <n v="3"/>
    <n v="0"/>
    <n v="1"/>
    <n v="0"/>
    <n v="4"/>
  </r>
  <r>
    <s v="SOCIETE SENEGALAISE DES PHOSPHATES DE THIES"/>
    <x v="2"/>
    <x v="3"/>
    <x v="1"/>
    <n v="92824"/>
    <n v="10756"/>
    <n v="6990"/>
    <n v="0"/>
    <n v="110570"/>
  </r>
  <r>
    <s v="SOCOCIM"/>
    <x v="0"/>
    <x v="3"/>
    <x v="0"/>
    <n v="3"/>
    <n v="12"/>
    <n v="15"/>
    <n v="4"/>
    <n v="34"/>
  </r>
  <r>
    <s v="SOCOCIM"/>
    <x v="1"/>
    <x v="3"/>
    <x v="0"/>
    <n v="11"/>
    <n v="45"/>
    <n v="162"/>
    <n v="417"/>
    <n v="635"/>
  </r>
  <r>
    <s v="SOCOCIM"/>
    <x v="2"/>
    <x v="3"/>
    <x v="0"/>
    <n v="849760"/>
    <n v="1681245"/>
    <n v="2927585"/>
    <n v="3987634"/>
    <n v="9446224"/>
  </r>
  <r>
    <s v="SOCOCIM"/>
    <x v="0"/>
    <x v="3"/>
    <x v="1"/>
    <n v="0"/>
    <n v="0"/>
    <n v="0"/>
    <n v="0"/>
    <n v="0"/>
  </r>
  <r>
    <s v="SOCOCIM"/>
    <x v="1"/>
    <x v="3"/>
    <x v="1"/>
    <n v="14"/>
    <n v="3"/>
    <n v="0"/>
    <n v="0"/>
    <n v="17"/>
  </r>
  <r>
    <s v="SOCOCIM"/>
    <x v="2"/>
    <x v="3"/>
    <x v="1"/>
    <n v="325532"/>
    <n v="54665"/>
    <n v="0"/>
    <n v="0"/>
    <n v="380197"/>
  </r>
  <r>
    <s v="SODEMINES"/>
    <x v="0"/>
    <x v="1"/>
    <x v="0"/>
    <n v="0"/>
    <n v="0"/>
    <n v="2"/>
    <n v="0"/>
    <n v="2"/>
  </r>
  <r>
    <s v="SODEMINES"/>
    <x v="1"/>
    <x v="1"/>
    <x v="0"/>
    <n v="1"/>
    <n v="2"/>
    <n v="3"/>
    <n v="15"/>
    <n v="21"/>
  </r>
  <r>
    <s v="SODEMINES"/>
    <x v="2"/>
    <x v="1"/>
    <x v="0"/>
    <n v="1560"/>
    <n v="1950"/>
    <n v="1800"/>
    <n v="1350"/>
    <n v="6660"/>
  </r>
  <r>
    <s v="SODEMINES"/>
    <x v="0"/>
    <x v="1"/>
    <x v="1"/>
    <n v="0"/>
    <n v="0"/>
    <n v="0"/>
    <n v="0"/>
    <n v="0"/>
  </r>
  <r>
    <s v="SODEMINES"/>
    <x v="1"/>
    <x v="1"/>
    <x v="1"/>
    <n v="0"/>
    <n v="0"/>
    <n v="0"/>
    <n v="0"/>
    <n v="0"/>
  </r>
  <r>
    <s v="SODEMINES"/>
    <x v="2"/>
    <x v="1"/>
    <x v="1"/>
    <n v="0"/>
    <n v="0"/>
    <n v="0"/>
    <n v="0"/>
    <n v="0"/>
  </r>
  <r>
    <s v="SODEVCO"/>
    <x v="0"/>
    <x v="0"/>
    <x v="0"/>
    <n v="0"/>
    <n v="1"/>
    <n v="0"/>
    <n v="3"/>
    <n v="4"/>
  </r>
  <r>
    <s v="SODEVCO"/>
    <x v="1"/>
    <x v="0"/>
    <x v="0"/>
    <n v="0"/>
    <n v="1"/>
    <n v="2"/>
    <n v="44"/>
    <n v="47"/>
  </r>
  <r>
    <s v="SODEVCO"/>
    <x v="2"/>
    <x v="0"/>
    <x v="0"/>
    <n v="0"/>
    <n v="21600"/>
    <n v="4320"/>
    <n v="48479"/>
    <n v="74399"/>
  </r>
  <r>
    <s v="SODEVCO"/>
    <x v="0"/>
    <x v="0"/>
    <x v="1"/>
    <n v="0"/>
    <n v="0"/>
    <n v="0"/>
    <n v="0"/>
    <n v="0"/>
  </r>
  <r>
    <s v="SODEVCO"/>
    <x v="1"/>
    <x v="0"/>
    <x v="1"/>
    <n v="3"/>
    <n v="0"/>
    <n v="0"/>
    <n v="0"/>
    <n v="3"/>
  </r>
  <r>
    <s v="SODEVCO"/>
    <x v="2"/>
    <x v="0"/>
    <x v="1"/>
    <n v="72000"/>
    <n v="0"/>
    <n v="0"/>
    <n v="0"/>
    <n v="72000"/>
  </r>
  <r>
    <s v="SONKO ET FILS SARL"/>
    <x v="0"/>
    <x v="1"/>
    <x v="0"/>
    <n v="1"/>
    <n v="0"/>
    <n v="0"/>
    <n v="0"/>
    <n v="1"/>
  </r>
  <r>
    <s v="SONKO ET FILS SARL"/>
    <x v="1"/>
    <x v="1"/>
    <x v="0"/>
    <n v="2"/>
    <n v="0"/>
    <n v="0"/>
    <n v="4"/>
    <n v="6"/>
  </r>
  <r>
    <s v="SONKO ET FILS SARL"/>
    <x v="2"/>
    <x v="1"/>
    <x v="0"/>
    <n v="0"/>
    <n v="0"/>
    <n v="0"/>
    <n v="0"/>
    <n v="0"/>
  </r>
  <r>
    <s v="SONKO ET FILS SARL"/>
    <x v="0"/>
    <x v="1"/>
    <x v="1"/>
    <n v="0"/>
    <n v="0"/>
    <n v="0"/>
    <n v="0"/>
    <n v="0"/>
  </r>
  <r>
    <s v="SONKO ET FILS SARL"/>
    <x v="1"/>
    <x v="1"/>
    <x v="1"/>
    <n v="0"/>
    <n v="0"/>
    <n v="0"/>
    <n v="0"/>
    <n v="0"/>
  </r>
  <r>
    <s v="SONKO ET FILS SARL"/>
    <x v="2"/>
    <x v="1"/>
    <x v="1"/>
    <n v="0"/>
    <n v="0"/>
    <n v="0"/>
    <n v="0"/>
    <n v="0"/>
  </r>
  <r>
    <s v="SORED-MINES SA"/>
    <x v="0"/>
    <x v="3"/>
    <x v="0"/>
    <n v="0"/>
    <n v="0"/>
    <n v="0"/>
    <n v="0"/>
    <n v="0"/>
  </r>
  <r>
    <s v="SORED-MINES SA"/>
    <x v="1"/>
    <x v="3"/>
    <x v="0"/>
    <n v="0"/>
    <n v="0"/>
    <n v="0"/>
    <n v="0"/>
    <n v="0"/>
  </r>
  <r>
    <s v="SORED-MINES SA"/>
    <x v="2"/>
    <x v="3"/>
    <x v="0"/>
    <n v="0"/>
    <n v="0"/>
    <n v="0"/>
    <n v="0"/>
    <n v="0"/>
  </r>
  <r>
    <s v="SORED-MINES SA"/>
    <x v="0"/>
    <x v="3"/>
    <x v="1"/>
    <n v="0"/>
    <n v="0"/>
    <n v="0"/>
    <n v="0"/>
    <n v="0"/>
  </r>
  <r>
    <s v="SORED-MINES SA"/>
    <x v="1"/>
    <x v="3"/>
    <x v="1"/>
    <n v="0"/>
    <n v="0"/>
    <n v="0"/>
    <n v="0"/>
    <n v="0"/>
  </r>
  <r>
    <s v="SORED-MINES SA"/>
    <x v="2"/>
    <x v="3"/>
    <x v="1"/>
    <n v="0"/>
    <n v="0"/>
    <n v="0"/>
    <n v="0"/>
    <n v="0"/>
  </r>
  <r>
    <s v="STRATEX-EMC.SA"/>
    <x v="0"/>
    <x v="1"/>
    <x v="0"/>
    <n v="0"/>
    <n v="0"/>
    <n v="0"/>
    <n v="0"/>
    <n v="0"/>
  </r>
  <r>
    <s v="STRATEX-EMC.SA"/>
    <x v="1"/>
    <x v="1"/>
    <x v="0"/>
    <n v="0"/>
    <n v="0"/>
    <n v="0"/>
    <n v="0"/>
    <n v="0"/>
  </r>
  <r>
    <s v="STRATEX-EMC.SA"/>
    <x v="2"/>
    <x v="1"/>
    <x v="0"/>
    <n v="0"/>
    <n v="0"/>
    <n v="0"/>
    <n v="0"/>
    <n v="0"/>
  </r>
  <r>
    <s v="STRATEX-EMC.SA"/>
    <x v="0"/>
    <x v="1"/>
    <x v="1"/>
    <n v="0"/>
    <n v="0"/>
    <n v="0"/>
    <n v="0"/>
    <n v="0"/>
  </r>
  <r>
    <s v="STRATEX-EMC.SA"/>
    <x v="1"/>
    <x v="1"/>
    <x v="1"/>
    <n v="0"/>
    <n v="0"/>
    <n v="0"/>
    <n v="0"/>
    <n v="0"/>
  </r>
  <r>
    <s v="STRATEX-EMC.SA"/>
    <x v="2"/>
    <x v="1"/>
    <x v="1"/>
    <n v="0"/>
    <n v="0"/>
    <n v="0"/>
    <n v="0"/>
    <n v="0"/>
  </r>
  <r>
    <s v="SWAMI MINES SA"/>
    <x v="0"/>
    <x v="0"/>
    <x v="0"/>
    <n v="0"/>
    <n v="0"/>
    <n v="1"/>
    <n v="0"/>
    <n v="1"/>
  </r>
  <r>
    <s v="SWAMI MINES SA"/>
    <x v="1"/>
    <x v="0"/>
    <x v="0"/>
    <n v="1"/>
    <n v="0"/>
    <n v="13"/>
    <n v="69"/>
    <n v="83"/>
  </r>
  <r>
    <s v="SWAMI MINES SA"/>
    <x v="2"/>
    <x v="0"/>
    <x v="0"/>
    <n v="5052.6000000000004"/>
    <n v="0"/>
    <n v="6093.7"/>
    <n v="84726.1"/>
    <n v="95872.400000000009"/>
  </r>
  <r>
    <s v="SWAMI MINES SA"/>
    <x v="0"/>
    <x v="0"/>
    <x v="1"/>
    <n v="0"/>
    <n v="0"/>
    <n v="0"/>
    <n v="0"/>
    <n v="0"/>
  </r>
  <r>
    <s v="SWAMI MINES SA"/>
    <x v="1"/>
    <x v="0"/>
    <x v="1"/>
    <n v="1"/>
    <n v="0"/>
    <n v="2"/>
    <n v="0"/>
    <n v="3"/>
  </r>
  <r>
    <s v="SWAMI MINES SA"/>
    <x v="2"/>
    <x v="0"/>
    <x v="1"/>
    <n v="12631.58"/>
    <n v="0"/>
    <n v="26350.6"/>
    <n v="0"/>
    <n v="38982.18"/>
  </r>
  <r>
    <s v="TALIX-MINES"/>
    <x v="0"/>
    <x v="0"/>
    <x v="0"/>
    <n v="0"/>
    <n v="0"/>
    <n v="0"/>
    <n v="1"/>
    <n v="1"/>
  </r>
  <r>
    <s v="TALIX-MINES"/>
    <x v="1"/>
    <x v="0"/>
    <x v="0"/>
    <n v="4"/>
    <n v="8"/>
    <n v="22"/>
    <n v="53"/>
    <n v="87"/>
  </r>
  <r>
    <s v="TALIX-MINES"/>
    <x v="2"/>
    <x v="0"/>
    <x v="0"/>
    <n v="41"/>
    <n v="25314"/>
    <n v="55077"/>
    <n v="132960"/>
    <n v="213392"/>
  </r>
  <r>
    <s v="TALIX-MINES"/>
    <x v="0"/>
    <x v="0"/>
    <x v="1"/>
    <n v="0"/>
    <n v="0"/>
    <n v="0"/>
    <n v="0"/>
    <n v="0"/>
  </r>
  <r>
    <s v="TALIX-MINES"/>
    <x v="1"/>
    <x v="0"/>
    <x v="1"/>
    <n v="0"/>
    <n v="0"/>
    <n v="0"/>
    <n v="0"/>
    <n v="0"/>
  </r>
  <r>
    <s v="TALIX-MINES"/>
    <x v="2"/>
    <x v="0"/>
    <x v="1"/>
    <n v="0"/>
    <n v="0"/>
    <n v="0"/>
    <n v="0"/>
    <n v="0"/>
  </r>
  <r>
    <s v="TANOR SAS"/>
    <x v="0"/>
    <x v="0"/>
    <x v="0"/>
    <n v="1"/>
    <n v="1"/>
    <n v="1"/>
    <n v="0"/>
    <n v="3"/>
  </r>
  <r>
    <s v="TANOR SAS"/>
    <x v="1"/>
    <x v="0"/>
    <x v="0"/>
    <n v="2"/>
    <n v="6"/>
    <n v="38"/>
    <n v="29"/>
    <n v="75"/>
  </r>
  <r>
    <s v="TANOR SAS"/>
    <x v="2"/>
    <x v="0"/>
    <x v="0"/>
    <n v="43108"/>
    <n v="30778"/>
    <n v="67969"/>
    <n v="19893"/>
    <n v="161748"/>
  </r>
  <r>
    <s v="TANOR SAS"/>
    <x v="0"/>
    <x v="0"/>
    <x v="1"/>
    <n v="0"/>
    <n v="0"/>
    <n v="0"/>
    <n v="0"/>
    <n v="0"/>
  </r>
  <r>
    <s v="TANOR SAS"/>
    <x v="1"/>
    <x v="0"/>
    <x v="1"/>
    <n v="1"/>
    <n v="1"/>
    <n v="3"/>
    <n v="0"/>
    <n v="5"/>
  </r>
  <r>
    <s v="TANOR SAS"/>
    <x v="2"/>
    <x v="0"/>
    <x v="1"/>
    <n v="5849"/>
    <n v="4745"/>
    <n v="3546"/>
    <n v="0"/>
    <n v="14140"/>
  </r>
  <r>
    <s v="TRIYANGS INTERNATIONAL MINING GROUP SA"/>
    <x v="0"/>
    <x v="1"/>
    <x v="0"/>
    <m/>
    <m/>
    <m/>
    <m/>
    <n v="0"/>
  </r>
  <r>
    <s v="TRIYANGS INTERNATIONAL MINING GROUP SA"/>
    <x v="1"/>
    <x v="1"/>
    <x v="0"/>
    <m/>
    <m/>
    <m/>
    <m/>
    <n v="0"/>
  </r>
  <r>
    <s v="TRIYANGS INTERNATIONAL MINING GROUP SA"/>
    <x v="2"/>
    <x v="1"/>
    <x v="0"/>
    <m/>
    <m/>
    <m/>
    <m/>
    <n v="0"/>
  </r>
  <r>
    <s v="TRIYANGS INTERNATIONAL MINING GROUP SA"/>
    <x v="0"/>
    <x v="1"/>
    <x v="1"/>
    <m/>
    <m/>
    <m/>
    <m/>
    <n v="0"/>
  </r>
  <r>
    <s v="TRIYANGS INTERNATIONAL MINING GROUP SA"/>
    <x v="1"/>
    <x v="1"/>
    <x v="1"/>
    <m/>
    <m/>
    <m/>
    <m/>
    <n v="0"/>
  </r>
  <r>
    <s v="TRIYANGS INTERNATIONAL MINING GROUP SA"/>
    <x v="2"/>
    <x v="1"/>
    <x v="1"/>
    <m/>
    <m/>
    <m/>
    <m/>
    <n v="0"/>
  </r>
  <r>
    <s v="VAPROM AFRICA SA"/>
    <x v="0"/>
    <x v="0"/>
    <x v="0"/>
    <n v="2"/>
    <n v="0"/>
    <n v="0"/>
    <n v="0"/>
    <n v="2"/>
  </r>
  <r>
    <s v="VAPROM AFRICA SA"/>
    <x v="1"/>
    <x v="0"/>
    <x v="0"/>
    <n v="3"/>
    <n v="0"/>
    <n v="0"/>
    <n v="5"/>
    <n v="8"/>
  </r>
  <r>
    <s v="VAPROM AFRICA SA"/>
    <x v="2"/>
    <x v="0"/>
    <x v="0"/>
    <n v="64403"/>
    <n v="0"/>
    <n v="0"/>
    <n v="11971"/>
    <n v="76374"/>
  </r>
  <r>
    <s v="VAPROM AFRICA SA"/>
    <x v="0"/>
    <x v="0"/>
    <x v="1"/>
    <n v="0"/>
    <n v="0"/>
    <n v="0"/>
    <n v="0"/>
    <n v="0"/>
  </r>
  <r>
    <s v="VAPROM AFRICA SA"/>
    <x v="1"/>
    <x v="0"/>
    <x v="1"/>
    <n v="0"/>
    <n v="0"/>
    <n v="0"/>
    <n v="0"/>
    <n v="0"/>
  </r>
  <r>
    <s v="VAPROM AFRICA SA"/>
    <x v="2"/>
    <x v="0"/>
    <x v="1"/>
    <n v="0"/>
    <n v="0"/>
    <n v="0"/>
    <n v="0"/>
    <n v="0"/>
  </r>
</pivotCacheRecords>
</file>

<file path=xl/pivotCache/pivotCacheRecords6.xml><?xml version="1.0" encoding="utf-8"?>
<pivotCacheRecords xmlns="http://schemas.openxmlformats.org/spreadsheetml/2006/main" xmlns:r="http://schemas.openxmlformats.org/officeDocument/2006/relationships" count="97">
  <r>
    <x v="0"/>
    <x v="0"/>
    <n v="418"/>
    <n v="11"/>
    <n v="81"/>
    <x v="0"/>
    <n v="23001"/>
    <n v="1023137"/>
  </r>
  <r>
    <x v="0"/>
    <x v="0"/>
    <n v="419"/>
    <n v="11"/>
    <n v="81"/>
    <x v="0"/>
    <n v="26105"/>
    <n v="1460215"/>
  </r>
  <r>
    <x v="1"/>
    <x v="1"/>
    <n v="373"/>
    <n v="46"/>
    <n v="31"/>
    <x v="1"/>
    <n v="400"/>
    <n v="18200"/>
  </r>
  <r>
    <x v="1"/>
    <x v="1"/>
    <n v="374"/>
    <n v="46"/>
    <n v="68"/>
    <x v="2"/>
    <n v="485904"/>
    <n v="21800120"/>
  </r>
  <r>
    <x v="1"/>
    <x v="1"/>
    <n v="375"/>
    <n v="46"/>
    <n v="74"/>
    <x v="3"/>
    <n v="110"/>
    <n v="4785"/>
  </r>
  <r>
    <x v="1"/>
    <x v="1"/>
    <n v="376"/>
    <n v="46"/>
    <n v="75"/>
    <x v="4"/>
    <n v="2930"/>
    <n v="134463"/>
  </r>
  <r>
    <x v="1"/>
    <x v="1"/>
    <n v="377"/>
    <n v="46"/>
    <n v="111"/>
    <x v="5"/>
    <n v="586238"/>
    <n v="27805009"/>
  </r>
  <r>
    <x v="1"/>
    <x v="1"/>
    <n v="378"/>
    <n v="46"/>
    <n v="116"/>
    <x v="6"/>
    <n v="36830"/>
    <n v="1572723"/>
  </r>
  <r>
    <x v="2"/>
    <x v="2"/>
    <n v="417"/>
    <n v="37"/>
    <n v="68"/>
    <x v="2"/>
    <n v="47949.86"/>
    <n v="390487.02299999999"/>
  </r>
  <r>
    <x v="3"/>
    <x v="1"/>
    <n v="415"/>
    <n v="46"/>
    <n v="31"/>
    <x v="1"/>
    <n v="3396"/>
    <n v="130813"/>
  </r>
  <r>
    <x v="3"/>
    <x v="1"/>
    <n v="412"/>
    <n v="46"/>
    <n v="68"/>
    <x v="2"/>
    <n v="65923"/>
    <n v="2585006"/>
  </r>
  <r>
    <x v="3"/>
    <x v="1"/>
    <n v="413"/>
    <n v="46"/>
    <n v="75"/>
    <x v="4"/>
    <n v="13462"/>
    <n v="532510"/>
  </r>
  <r>
    <x v="3"/>
    <x v="1"/>
    <n v="414"/>
    <n v="46"/>
    <n v="111"/>
    <x v="5"/>
    <n v="125865"/>
    <n v="5710850"/>
  </r>
  <r>
    <x v="4"/>
    <x v="3"/>
    <n v="403"/>
    <n v="8"/>
    <n v="39"/>
    <x v="7"/>
    <n v="31093.338"/>
    <n v="1263388"/>
  </r>
  <r>
    <x v="5"/>
    <x v="4"/>
    <m/>
    <m/>
    <m/>
    <x v="8"/>
    <n v="100"/>
    <n v="76434"/>
  </r>
  <r>
    <x v="5"/>
    <x v="5"/>
    <n v="385"/>
    <n v="18"/>
    <n v="5"/>
    <x v="9"/>
    <n v="66"/>
    <n v="82182"/>
  </r>
  <r>
    <x v="5"/>
    <x v="5"/>
    <m/>
    <m/>
    <m/>
    <x v="9"/>
    <n v="1678"/>
    <n v="2119199"/>
  </r>
  <r>
    <x v="5"/>
    <x v="4"/>
    <m/>
    <m/>
    <m/>
    <x v="9"/>
    <n v="40"/>
    <n v="29665"/>
  </r>
  <r>
    <x v="5"/>
    <x v="5"/>
    <n v="390"/>
    <n v="18"/>
    <m/>
    <x v="10"/>
    <n v="160"/>
    <n v="205256"/>
  </r>
  <r>
    <x v="5"/>
    <x v="6"/>
    <m/>
    <m/>
    <m/>
    <x v="10"/>
    <n v="100"/>
    <n v="131315"/>
  </r>
  <r>
    <x v="5"/>
    <x v="4"/>
    <m/>
    <m/>
    <m/>
    <x v="10"/>
    <n v="120"/>
    <n v="87598"/>
  </r>
  <r>
    <x v="5"/>
    <x v="5"/>
    <n v="386"/>
    <n v="18"/>
    <n v="12"/>
    <x v="11"/>
    <n v="680"/>
    <n v="879535"/>
  </r>
  <r>
    <x v="5"/>
    <x v="5"/>
    <m/>
    <m/>
    <m/>
    <x v="12"/>
    <n v="140"/>
    <n v="176061"/>
  </r>
  <r>
    <x v="5"/>
    <x v="5"/>
    <n v="383"/>
    <n v="18"/>
    <n v="39"/>
    <x v="7"/>
    <n v="1553"/>
    <n v="1972278"/>
  </r>
  <r>
    <x v="5"/>
    <x v="5"/>
    <m/>
    <m/>
    <m/>
    <x v="7"/>
    <n v="368"/>
    <n v="436921"/>
  </r>
  <r>
    <x v="5"/>
    <x v="6"/>
    <m/>
    <m/>
    <m/>
    <x v="7"/>
    <n v="80"/>
    <n v="96661"/>
  </r>
  <r>
    <x v="5"/>
    <x v="4"/>
    <m/>
    <m/>
    <m/>
    <x v="7"/>
    <n v="400"/>
    <n v="303853"/>
  </r>
  <r>
    <x v="5"/>
    <x v="5"/>
    <m/>
    <m/>
    <m/>
    <x v="7"/>
    <n v="6416"/>
    <n v="2188305"/>
  </r>
  <r>
    <x v="5"/>
    <x v="6"/>
    <m/>
    <m/>
    <m/>
    <x v="13"/>
    <n v="580"/>
    <n v="634237"/>
  </r>
  <r>
    <x v="5"/>
    <x v="4"/>
    <m/>
    <m/>
    <m/>
    <x v="13"/>
    <n v="400"/>
    <n v="298442"/>
  </r>
  <r>
    <x v="5"/>
    <x v="7"/>
    <m/>
    <m/>
    <m/>
    <x v="13"/>
    <n v="40"/>
    <n v="23022"/>
  </r>
  <r>
    <x v="5"/>
    <x v="6"/>
    <m/>
    <m/>
    <m/>
    <x v="14"/>
    <n v="60"/>
    <n v="63698"/>
  </r>
  <r>
    <x v="5"/>
    <x v="6"/>
    <m/>
    <m/>
    <m/>
    <x v="14"/>
    <n v="20"/>
    <n v="26978"/>
  </r>
  <r>
    <x v="5"/>
    <x v="4"/>
    <m/>
    <m/>
    <m/>
    <x v="14"/>
    <n v="440"/>
    <n v="341151"/>
  </r>
  <r>
    <x v="5"/>
    <x v="5"/>
    <n v="382"/>
    <n v="18"/>
    <n v="60"/>
    <x v="15"/>
    <n v="1763"/>
    <n v="2159428"/>
  </r>
  <r>
    <x v="5"/>
    <x v="5"/>
    <m/>
    <m/>
    <m/>
    <x v="15"/>
    <n v="3591"/>
    <n v="4215746"/>
  </r>
  <r>
    <x v="5"/>
    <x v="6"/>
    <m/>
    <m/>
    <m/>
    <x v="15"/>
    <n v="60"/>
    <n v="64976"/>
  </r>
  <r>
    <x v="5"/>
    <x v="5"/>
    <n v="381"/>
    <n v="18"/>
    <n v="62"/>
    <x v="16"/>
    <n v="2241"/>
    <n v="2673377"/>
  </r>
  <r>
    <x v="5"/>
    <x v="7"/>
    <n v="394"/>
    <n v="22"/>
    <n v="62"/>
    <x v="16"/>
    <n v="29005"/>
    <n v="5376147"/>
  </r>
  <r>
    <x v="5"/>
    <x v="5"/>
    <n v="391"/>
    <n v="18"/>
    <n v="66"/>
    <x v="17"/>
    <n v="26783"/>
    <n v="37837012"/>
  </r>
  <r>
    <x v="5"/>
    <x v="5"/>
    <m/>
    <m/>
    <m/>
    <x v="17"/>
    <n v="16915"/>
    <n v="22797650"/>
  </r>
  <r>
    <x v="5"/>
    <x v="6"/>
    <m/>
    <m/>
    <m/>
    <x v="17"/>
    <n v="2840"/>
    <n v="3827195"/>
  </r>
  <r>
    <x v="5"/>
    <x v="4"/>
    <m/>
    <m/>
    <m/>
    <x v="17"/>
    <n v="4540"/>
    <n v="4153250"/>
  </r>
  <r>
    <x v="5"/>
    <x v="5"/>
    <m/>
    <m/>
    <m/>
    <x v="17"/>
    <n v="25033"/>
    <n v="6221776"/>
  </r>
  <r>
    <x v="5"/>
    <x v="7"/>
    <n v="392"/>
    <n v="22"/>
    <n v="66"/>
    <x v="17"/>
    <n v="255142"/>
    <n v="55201748"/>
  </r>
  <r>
    <x v="5"/>
    <x v="7"/>
    <m/>
    <m/>
    <m/>
    <x v="17"/>
    <n v="105551"/>
    <n v="23782278"/>
  </r>
  <r>
    <x v="5"/>
    <x v="7"/>
    <m/>
    <m/>
    <m/>
    <x v="17"/>
    <n v="35216"/>
    <n v="7578110"/>
  </r>
  <r>
    <x v="5"/>
    <x v="5"/>
    <m/>
    <m/>
    <m/>
    <x v="0"/>
    <n v="64"/>
    <n v="79007"/>
  </r>
  <r>
    <x v="5"/>
    <x v="5"/>
    <m/>
    <m/>
    <m/>
    <x v="0"/>
    <n v="234"/>
    <n v="298525"/>
  </r>
  <r>
    <x v="5"/>
    <x v="6"/>
    <m/>
    <m/>
    <m/>
    <x v="0"/>
    <n v="20"/>
    <n v="15489"/>
  </r>
  <r>
    <x v="5"/>
    <x v="5"/>
    <n v="388"/>
    <n v="18"/>
    <n v="88"/>
    <x v="18"/>
    <n v="661"/>
    <n v="805311"/>
  </r>
  <r>
    <x v="5"/>
    <x v="5"/>
    <m/>
    <m/>
    <m/>
    <x v="19"/>
    <n v="899"/>
    <n v="1151481"/>
  </r>
  <r>
    <x v="5"/>
    <x v="5"/>
    <m/>
    <m/>
    <m/>
    <x v="19"/>
    <n v="120"/>
    <n v="149568"/>
  </r>
  <r>
    <x v="5"/>
    <x v="6"/>
    <m/>
    <m/>
    <m/>
    <x v="19"/>
    <n v="240"/>
    <n v="237529"/>
  </r>
  <r>
    <x v="5"/>
    <x v="4"/>
    <m/>
    <m/>
    <m/>
    <x v="19"/>
    <n v="120"/>
    <n v="99738"/>
  </r>
  <r>
    <x v="5"/>
    <x v="5"/>
    <m/>
    <m/>
    <m/>
    <x v="20"/>
    <n v="80"/>
    <n v="100225"/>
  </r>
  <r>
    <x v="5"/>
    <x v="7"/>
    <n v="393"/>
    <n v="22"/>
    <n v="131"/>
    <x v="20"/>
    <n v="101793"/>
    <n v="17574924"/>
  </r>
  <r>
    <x v="5"/>
    <x v="5"/>
    <n v="387"/>
    <n v="18"/>
    <n v="142"/>
    <x v="21"/>
    <n v="110"/>
    <n v="137807"/>
  </r>
  <r>
    <x v="5"/>
    <x v="5"/>
    <m/>
    <m/>
    <m/>
    <x v="21"/>
    <n v="463"/>
    <n v="569141"/>
  </r>
  <r>
    <x v="5"/>
    <x v="6"/>
    <m/>
    <m/>
    <m/>
    <x v="21"/>
    <n v="100"/>
    <n v="126512"/>
  </r>
  <r>
    <x v="5"/>
    <x v="4"/>
    <m/>
    <m/>
    <m/>
    <x v="21"/>
    <n v="180"/>
    <n v="142683"/>
  </r>
  <r>
    <x v="5"/>
    <x v="6"/>
    <m/>
    <m/>
    <m/>
    <x v="22"/>
    <n v="60"/>
    <n v="66222"/>
  </r>
  <r>
    <x v="5"/>
    <x v="5"/>
    <n v="389"/>
    <n v="18"/>
    <n v="186"/>
    <x v="23"/>
    <n v="595"/>
    <n v="738090"/>
  </r>
  <r>
    <x v="6"/>
    <x v="8"/>
    <n v="363"/>
    <n v="47"/>
    <n v="31"/>
    <x v="1"/>
    <n v="47"/>
    <n v="6063"/>
  </r>
  <r>
    <x v="6"/>
    <x v="8"/>
    <n v="364"/>
    <n v="47"/>
    <n v="68"/>
    <x v="2"/>
    <n v="2455"/>
    <n v="795369"/>
  </r>
  <r>
    <x v="6"/>
    <x v="8"/>
    <n v="365"/>
    <n v="47"/>
    <n v="74"/>
    <x v="3"/>
    <n v="990"/>
    <n v="379656"/>
  </r>
  <r>
    <x v="6"/>
    <x v="9"/>
    <n v="367"/>
    <n v="45"/>
    <n v="81"/>
    <x v="0"/>
    <n v="558410.07999999996"/>
    <n v="533842674"/>
  </r>
  <r>
    <x v="6"/>
    <x v="8"/>
    <n v="366"/>
    <n v="47"/>
    <n v="111"/>
    <x v="5"/>
    <n v="8826"/>
    <n v="2147877"/>
  </r>
  <r>
    <x v="7"/>
    <x v="10"/>
    <n v="416"/>
    <n v="1"/>
    <n v="12"/>
    <x v="11"/>
    <n v="4.0319337419999997"/>
    <n v="147862816"/>
  </r>
  <r>
    <x v="8"/>
    <x v="11"/>
    <m/>
    <m/>
    <m/>
    <x v="17"/>
    <n v="9235"/>
    <n v="632832"/>
  </r>
  <r>
    <x v="8"/>
    <x v="11"/>
    <m/>
    <m/>
    <m/>
    <x v="24"/>
    <n v="64"/>
    <n v="5536"/>
  </r>
  <r>
    <x v="9"/>
    <x v="10"/>
    <n v="397"/>
    <n v="1"/>
    <n v="57"/>
    <x v="14"/>
    <n v="8.18"/>
    <n v="294263827"/>
  </r>
  <r>
    <x v="9"/>
    <x v="12"/>
    <n v="400"/>
    <n v="2"/>
    <n v="57"/>
    <x v="14"/>
    <n v="0.71"/>
    <n v="311786"/>
  </r>
  <r>
    <x v="9"/>
    <x v="10"/>
    <n v="398"/>
    <n v="1"/>
    <n v="115"/>
    <x v="25"/>
    <n v="0.27"/>
    <n v="9648371"/>
  </r>
  <r>
    <x v="9"/>
    <x v="10"/>
    <n v="399"/>
    <n v="1"/>
    <n v="172"/>
    <x v="26"/>
    <n v="2.19"/>
    <n v="79623653"/>
  </r>
  <r>
    <x v="9"/>
    <x v="12"/>
    <n v="401"/>
    <n v="2"/>
    <n v="172"/>
    <x v="26"/>
    <n v="0.14000000000000001"/>
    <n v="63121"/>
  </r>
  <r>
    <x v="10"/>
    <x v="11"/>
    <n v="370"/>
    <n v="17"/>
    <n v="19"/>
    <x v="27"/>
    <n v="5019.2529999999997"/>
    <n v="190957"/>
  </r>
  <r>
    <x v="10"/>
    <x v="11"/>
    <n v="372"/>
    <n v="17"/>
    <n v="142"/>
    <x v="21"/>
    <n v="2594.2719999999999"/>
    <n v="99543"/>
  </r>
  <r>
    <x v="10"/>
    <x v="11"/>
    <n v="371"/>
    <n v="17"/>
    <n v="149"/>
    <x v="28"/>
    <n v="3875.5749999999998"/>
    <n v="139823"/>
  </r>
  <r>
    <x v="11"/>
    <x v="13"/>
    <m/>
    <m/>
    <m/>
    <x v="7"/>
    <n v="9097.5499999999993"/>
    <n v="2225608.912"/>
  </r>
  <r>
    <x v="12"/>
    <x v="0"/>
    <n v="407"/>
    <n v="11"/>
    <n v="60"/>
    <x v="15"/>
    <n v="2946"/>
    <n v="220322"/>
  </r>
  <r>
    <x v="12"/>
    <x v="0"/>
    <n v="408"/>
    <n v="11"/>
    <n v="139"/>
    <x v="29"/>
    <n v="40461"/>
    <n v="3434732"/>
  </r>
  <r>
    <x v="12"/>
    <x v="0"/>
    <n v="406"/>
    <n v="11"/>
    <n v="157"/>
    <x v="30"/>
    <n v="5500"/>
    <n v="785469"/>
  </r>
  <r>
    <x v="13"/>
    <x v="0"/>
    <n v="421"/>
    <n v="9"/>
    <n v="19"/>
    <x v="27"/>
    <n v="24299"/>
    <n v="3573993"/>
  </r>
  <r>
    <x v="13"/>
    <x v="0"/>
    <n v="423"/>
    <n v="9"/>
    <n v="100"/>
    <x v="31"/>
    <n v="182942"/>
    <n v="21366392"/>
  </r>
  <r>
    <x v="13"/>
    <x v="0"/>
    <n v="422"/>
    <n v="9"/>
    <n v="104"/>
    <x v="32"/>
    <n v="2690"/>
    <n v="317593"/>
  </r>
  <r>
    <x v="13"/>
    <x v="0"/>
    <n v="424"/>
    <n v="9"/>
    <n v="111"/>
    <x v="5"/>
    <n v="8816"/>
    <n v="594500"/>
  </r>
  <r>
    <x v="13"/>
    <x v="0"/>
    <n v="420"/>
    <n v="9"/>
    <n v="172"/>
    <x v="26"/>
    <n v="148210"/>
    <n v="15223269"/>
  </r>
  <r>
    <x v="14"/>
    <x v="11"/>
    <n v="409"/>
    <n v="17"/>
    <n v="66"/>
    <x v="17"/>
    <n v="48335.76"/>
    <n v="1274273"/>
  </r>
  <r>
    <x v="14"/>
    <x v="11"/>
    <n v="411"/>
    <n v="17"/>
    <n v="142"/>
    <x v="21"/>
    <n v="32344.69"/>
    <n v="782772"/>
  </r>
  <r>
    <x v="14"/>
    <x v="11"/>
    <n v="410"/>
    <n v="17"/>
    <n v="149"/>
    <x v="28"/>
    <n v="60047.25"/>
    <n v="1296784"/>
  </r>
  <r>
    <x v="15"/>
    <x v="1"/>
    <m/>
    <m/>
    <m/>
    <x v="2"/>
    <n v="44459.73"/>
    <n v="1994599"/>
  </r>
  <r>
    <x v="15"/>
    <x v="1"/>
    <m/>
    <m/>
    <m/>
    <x v="3"/>
    <n v="1462"/>
    <n v="69090"/>
  </r>
  <r>
    <x v="15"/>
    <x v="1"/>
    <m/>
    <m/>
    <m/>
    <x v="4"/>
    <n v="533"/>
    <n v="34820"/>
  </r>
  <r>
    <x v="15"/>
    <x v="14"/>
    <m/>
    <m/>
    <m/>
    <x v="5"/>
    <n v="13645.85"/>
    <n v="504795"/>
  </r>
  <r>
    <x v="15"/>
    <x v="1"/>
    <m/>
    <m/>
    <m/>
    <x v="5"/>
    <n v="132611.99"/>
    <n v="6031024"/>
  </r>
  <r>
    <x v="15"/>
    <x v="1"/>
    <m/>
    <m/>
    <m/>
    <x v="6"/>
    <n v="2484.15"/>
    <n v="111807"/>
  </r>
</pivotCacheRecords>
</file>

<file path=xl/pivotCache/pivotCacheRecords7.xml><?xml version="1.0" encoding="utf-8"?>
<pivotCacheRecords xmlns="http://schemas.openxmlformats.org/spreadsheetml/2006/main" xmlns:r="http://schemas.openxmlformats.org/officeDocument/2006/relationships" count="10">
  <r>
    <s v="CIMENTS DU SAHEL"/>
    <x v="0"/>
    <x v="0"/>
    <n v="400578"/>
    <n v="1321908"/>
    <n v="400578"/>
    <n v="3.3000014978356274"/>
  </r>
  <r>
    <s v="DANGOTE CEMENT SENEGAL"/>
    <x v="0"/>
    <x v="0"/>
    <n v="156221"/>
    <n v="388947"/>
    <n v="168001"/>
    <n v="2.4897228925688606"/>
  </r>
  <r>
    <s v="CIMENTS DU SAHEL"/>
    <x v="0"/>
    <x v="1"/>
    <n v="2902226"/>
    <n v="6094674"/>
    <n v="2902226"/>
    <n v="2.0999997932621373"/>
  </r>
  <r>
    <s v="DANGOTE CEMENT SENEGAL"/>
    <x v="0"/>
    <x v="1"/>
    <n v="1388347"/>
    <n v="2244819"/>
    <n v="1388347"/>
    <n v="1.61690052991075"/>
  </r>
  <r>
    <s v="CIMENTS DU SAHEL"/>
    <x v="0"/>
    <x v="2"/>
    <n v="82473"/>
    <n v="247419"/>
    <n v="82473"/>
    <n v="3"/>
  </r>
  <r>
    <s v="DANGOTE CEMENT SENEGAL"/>
    <x v="0"/>
    <x v="2"/>
    <n v="40864"/>
    <n v="84608"/>
    <n v="40864"/>
    <n v="2.0704776820673452"/>
  </r>
  <r>
    <s v="INDUSTRIES CHIMIQUES DU SENEGAL"/>
    <x v="0"/>
    <x v="3"/>
    <n v="1771000"/>
    <n v="56393616"/>
    <n v="1987798"/>
    <n v="31.842809712027105"/>
  </r>
  <r>
    <s v="SOCOCIM INDUSTRIES"/>
    <x v="1"/>
    <x v="4"/>
    <n v="1990935"/>
    <n v="4370102"/>
    <n v="1990935"/>
    <n v="2.1949998367601151"/>
  </r>
  <r>
    <s v="SOCOCIM INDUSTRIES"/>
    <x v="1"/>
    <x v="1"/>
    <n v="903270"/>
    <n v="1982677"/>
    <n v="903270"/>
    <n v="2.1949992803923521"/>
  </r>
  <r>
    <s v="SOCOCIM INDUSTRIES"/>
    <x v="1"/>
    <x v="2"/>
    <n v="101441"/>
    <n v="395011"/>
    <n v="101441"/>
    <n v="3.8939974960814663"/>
  </r>
</pivotCacheRecords>
</file>

<file path=xl/pivotCache/pivotCacheRecords8.xml><?xml version="1.0" encoding="utf-8"?>
<pivotCacheRecords xmlns="http://schemas.openxmlformats.org/spreadsheetml/2006/main" xmlns:r="http://schemas.openxmlformats.org/officeDocument/2006/relationships" count="122">
  <r>
    <x v="0"/>
    <s v="09142/MIM/DMG"/>
    <s v="BANDIA"/>
    <s v="Carrière"/>
    <x v="0"/>
    <s v="Calcaire"/>
    <s v="BANDIA"/>
    <s v="MBOUR"/>
    <d v="2017-05-31T00:00:00"/>
    <d v="2017-05-31T00:00:00"/>
    <n v="0.3"/>
    <m/>
    <m/>
    <m/>
    <d v="2022-05-30T00:00:00"/>
  </r>
  <r>
    <x v="1"/>
    <s v="A010333/MMIAPME/DMG"/>
    <s v="LINGEKHOTO"/>
    <s v="Permis de recherche"/>
    <x v="1"/>
    <s v="Or"/>
    <s v="KEDOUGOU"/>
    <s v="KEDOUGOU"/>
    <d v="2010-12-01T00:00:00"/>
    <d v="2010-12-01T00:00:00"/>
    <n v="157"/>
    <n v="0"/>
    <n v="120.5"/>
    <n v="0"/>
    <d v="2017-11-30T00:00:00"/>
  </r>
  <r>
    <x v="1"/>
    <s v="010978/MMG/DMG/25/06/2020"/>
    <s v="BOUROUBOUROU"/>
    <s v="Permis de recherche"/>
    <x v="1"/>
    <s v="Or"/>
    <s v="KEDOUGOU"/>
    <s v="KEDOUGOU"/>
    <d v="2010-12-01T00:00:00"/>
    <d v="2010-12-01T00:00:00"/>
    <n v="187"/>
    <n v="0"/>
    <n v="110"/>
    <n v="0"/>
    <d v="2022-03-05T00:00:00"/>
  </r>
  <r>
    <x v="2"/>
    <s v="UTMWGS 84 ZONE 28"/>
    <s v="KARAKHAENA"/>
    <s v="Permis d’exploitation"/>
    <x v="1"/>
    <s v="Or"/>
    <s v="SARAYA"/>
    <s v="SARAYA"/>
    <d v="2015-10-08T00:00:00"/>
    <d v="2016-02-02T00:00:00"/>
    <n v="39"/>
    <n v="39"/>
    <n v="0"/>
    <n v="0"/>
    <d v="2021-02-01T00:00:00"/>
  </r>
  <r>
    <x v="3"/>
    <s v="13984/MIM/DMG"/>
    <s v="DAORALA"/>
    <s v="Permis de recherche"/>
    <x v="1"/>
    <s v="Or"/>
    <s v="MEDINA BAFFE"/>
    <s v="SARAYA"/>
    <d v="2004-08-16T00:00:00"/>
    <d v="2005-03-04T00:00:00"/>
    <n v="420"/>
    <n v="0"/>
    <n v="184"/>
    <n v="0"/>
    <m/>
  </r>
  <r>
    <x v="3"/>
    <s v="012395/MMG/DMG"/>
    <s v="NOUMOUFOUKHA"/>
    <s v="Permis de recherche"/>
    <x v="1"/>
    <s v="Or"/>
    <s v="MEDINA BAFFE"/>
    <s v="SARAYA"/>
    <d v="2018-05-11T00:00:00"/>
    <d v="2018-06-05T00:00:00"/>
    <n v="79"/>
    <n v="0"/>
    <n v="0"/>
    <n v="0"/>
    <d v="2023-06-04T00:00:00"/>
  </r>
  <r>
    <x v="4"/>
    <s v="001928MMG"/>
    <s v="LAMBAYE"/>
    <s v="Permis de recherche"/>
    <x v="2"/>
    <s v="Phosphate de chaux"/>
    <s v="DIOURBEL"/>
    <s v="DIOURBEL"/>
    <d v="2019-01-21T00:00:00"/>
    <d v="2019-01-31T00:00:00"/>
    <n v="567"/>
    <n v="0"/>
    <n v="0"/>
    <n v="0"/>
    <d v="2999-12-31T00:00:00"/>
  </r>
  <r>
    <x v="4"/>
    <s v="025823"/>
    <s v="Seune Sèrère"/>
    <s v="Carrière"/>
    <x v="0"/>
    <s v="Basalte"/>
    <s v="KEUR MOUSSA"/>
    <s v="THIES"/>
    <m/>
    <d v="2018-09-18T00:00:00"/>
    <n v="0.38"/>
    <n v="0"/>
    <n v="0"/>
    <n v="0"/>
    <d v="2023-12-18T00:00:00"/>
  </r>
  <r>
    <x v="5"/>
    <s v="017130/MMG/DMG"/>
    <s v="BANDIA"/>
    <s v="Carrière"/>
    <x v="0"/>
    <s v="Calcaire"/>
    <s v="BANDIA"/>
    <s v="THIES"/>
    <m/>
    <d v="2018-07-23T00:00:00"/>
    <n v="0.15"/>
    <n v="0.15"/>
    <m/>
    <m/>
    <d v="2023-07-22T00:00:00"/>
  </r>
  <r>
    <x v="6"/>
    <s v="A018603/MMG/DMG"/>
    <s v="Thilogne"/>
    <s v="Permis de recherche"/>
    <x v="3"/>
    <s v="Phosphate de chaux"/>
    <s v="AGNAM-CIVOL"/>
    <s v="MATAM"/>
    <d v="2015-06-02T00:00:00"/>
    <d v="2015-07-15T00:00:00"/>
    <n v="1590"/>
    <n v="0"/>
    <n v="401"/>
    <n v="0"/>
    <d v="2021-08-12T00:00:00"/>
  </r>
  <r>
    <x v="7"/>
    <s v="002734"/>
    <s v="Tombo"/>
    <s v="Permis de recherche"/>
    <x v="1"/>
    <s v="Or"/>
    <s v="TOMBORONKOTO"/>
    <s v="KEDOUGOU"/>
    <d v="2016-11-08T00:00:00"/>
    <d v="2019-02-14T00:00:00"/>
    <n v="22"/>
    <n v="0"/>
    <n v="0"/>
    <n v="0"/>
    <d v="2023-02-14T00:00:00"/>
  </r>
  <r>
    <x v="8"/>
    <s v="09MAI2018009738"/>
    <s v="ATIC SILEX"/>
    <s v="Carrière"/>
    <x v="0"/>
    <s v="Silex"/>
    <s v="M’BORO"/>
    <s v="TIVAOUANE"/>
    <d v="2018-03-27T00:00:00"/>
    <d v="2018-05-09T00:00:00"/>
    <n v="1.2"/>
    <n v="1.2"/>
    <n v="0"/>
    <n v="0"/>
    <d v="2999-12-31T00:00:00"/>
  </r>
  <r>
    <x v="9"/>
    <s v="012394/ MMG/DMG"/>
    <s v="BAMBADJI"/>
    <s v="Permis de recherche"/>
    <x v="1"/>
    <s v="Or"/>
    <s v="MADINA BAFFE"/>
    <s v="SARAYA"/>
    <d v="2018-05-11T00:00:00"/>
    <d v="2018-06-05T00:00:00"/>
    <n v="314.5"/>
    <n v="0"/>
    <n v="0"/>
    <n v="0"/>
    <d v="2999-12-31T00:00:00"/>
  </r>
  <r>
    <x v="10"/>
    <s v="014934"/>
    <s v="SANGOLA"/>
    <s v="Permis de recherche"/>
    <x v="1"/>
    <s v="Or"/>
    <s v="BANDAFASSI"/>
    <s v="KEDOUGOU"/>
    <d v="2016-06-08T00:00:00"/>
    <d v="2019-06-07T00:00:00"/>
    <n v="381"/>
    <n v="0"/>
    <n v="0"/>
    <n v="0"/>
    <d v="2023-06-07T00:00:00"/>
  </r>
  <r>
    <x v="10"/>
    <s v="023735"/>
    <s v="KOULOUNTOU EST"/>
    <s v="Permis de recherche"/>
    <x v="1"/>
    <s v="Or"/>
    <s v="TOMBORONKOTO"/>
    <s v="KEDOUGOU"/>
    <d v="2016-11-08T00:00:00"/>
    <d v="2018-11-06T00:00:00"/>
    <n v="381"/>
    <n v="0"/>
    <n v="0"/>
    <n v="0"/>
    <d v="2999-12-31T00:00:00"/>
  </r>
  <r>
    <x v="11"/>
    <s v="00487/MMG/DMG"/>
    <s v="MADINA FOULBE"/>
    <s v="Permis de recherche"/>
    <x v="4"/>
    <s v="Or"/>
    <s v="MADINA FOULBE"/>
    <s v="BAKEL"/>
    <d v="2010-05-07T00:00:00"/>
    <d v="2018-01-15T00:00:00"/>
    <n v="260"/>
    <n v="0"/>
    <n v="65"/>
    <n v="0"/>
    <d v="2999-12-31T00:00:00"/>
  </r>
  <r>
    <x v="12"/>
    <n v="10566"/>
    <s v="KAOUROU"/>
    <s v="Permis de recherche"/>
    <x v="1"/>
    <s v="Or"/>
    <s v="Bakel"/>
    <s v="BAKEL"/>
    <m/>
    <m/>
    <n v="144"/>
    <m/>
    <m/>
    <m/>
    <m/>
  </r>
  <r>
    <x v="13"/>
    <s v="001840/MMG/DMG"/>
    <s v="CHERIF LO NGAKHAM"/>
    <s v="Permis d’exploitation"/>
    <x v="2"/>
    <s v="Phosphates"/>
    <s v="CHERIF Lo"/>
    <s v="DIOURBEL"/>
    <d v="2018-09-24T00:00:00"/>
    <m/>
    <n v="75"/>
    <n v="5"/>
    <n v="0"/>
    <n v="0"/>
    <m/>
  </r>
  <r>
    <x v="14"/>
    <s v="0062254 MEMDMGBD"/>
    <s v="bandia/thiés"/>
    <s v="Carrière"/>
    <x v="0"/>
    <s v="Calcaire"/>
    <s v="DIASS"/>
    <s v="MBOUR"/>
    <m/>
    <d v="2012-08-22T00:00:00"/>
    <n v="0.2"/>
    <n v="0"/>
    <m/>
    <n v="0"/>
    <d v="2017-08-22T00:00:00"/>
  </r>
  <r>
    <x v="15"/>
    <s v="011843 MIM/DMG"/>
    <s v="DIAMBA SUD"/>
    <s v="Permis de recherche"/>
    <x v="1"/>
    <s v="Or"/>
    <s v="SARAYA"/>
    <s v="SARAYA"/>
    <n v="42102"/>
    <d v="2015-06-10T00:00:00"/>
    <n v="71.319999999999993"/>
    <n v="0"/>
    <n v="18.02"/>
    <n v="0"/>
    <d v="2021-07-14T00:00:00"/>
  </r>
  <r>
    <x v="15"/>
    <s v="011842/MIM/DMG"/>
    <s v="DIAMBA NORD"/>
    <s v="Permis de recherche"/>
    <x v="1"/>
    <s v="Or"/>
    <s v="SARAYA"/>
    <s v="SARAYA"/>
    <n v="42102"/>
    <d v="2015-06-10T00:00:00"/>
    <n v="241.8"/>
    <n v="0"/>
    <n v="80.7"/>
    <n v="0"/>
    <d v="2019-06-09T00:00:00"/>
  </r>
  <r>
    <x v="16"/>
    <s v="036584"/>
    <s v="UTM WGS 84 ZONE 28N"/>
    <s v="Permis de recherche"/>
    <x v="5"/>
    <s v="Phosphate"/>
    <s v="NDANDE/ THILOM FALL/ NGOURANE"/>
    <s v="LOUGA"/>
    <d v="2013-05-31T00:00:00"/>
    <d v="2022-06-29T00:00:00"/>
    <n v="637.48"/>
    <m/>
    <m/>
    <m/>
    <m/>
  </r>
  <r>
    <x v="17"/>
    <s v="025475"/>
    <s v="NIAKHENE"/>
    <s v="Permis de recherche"/>
    <x v="2"/>
    <s v="Phosphate de chaux"/>
    <s v="DIOURBEL"/>
    <s v="DIOURBEL"/>
    <d v="2020-09-25T00:00:00"/>
    <d v="2020-10-28T00:00:00"/>
    <n v="498"/>
    <n v="0"/>
    <n v="0"/>
    <n v="0"/>
    <d v="2024-10-27T00:00:00"/>
  </r>
  <r>
    <x v="17"/>
    <s v="A07102/MIM/DMG"/>
    <s v="Coki"/>
    <s v="Permis de recherche"/>
    <x v="5"/>
    <s v="Phosphate de chaux"/>
    <s v="COKI"/>
    <s v="LOUGA"/>
    <d v="2016-04-14T00:00:00"/>
    <d v="2016-05-16T00:00:00"/>
    <n v="4396"/>
    <n v="0"/>
    <n v="1101"/>
    <n v="0"/>
    <d v="2022-05-11T00:00:00"/>
  </r>
  <r>
    <x v="18"/>
    <s v="006873873"/>
    <s v="Bondola"/>
    <s v="Permis de recherche"/>
    <x v="1"/>
    <s v="Or"/>
    <s v="Bembou"/>
    <s v="KEDOUGOU"/>
    <d v="2022-02-14T00:00:00"/>
    <d v="2022-03-03T00:00:00"/>
    <n v="207.17"/>
    <n v="0"/>
    <n v="0"/>
    <n v="0"/>
    <m/>
  </r>
  <r>
    <x v="18"/>
    <s v="006873873"/>
    <s v="Morichou"/>
    <s v="Permis de recherche"/>
    <x v="1"/>
    <s v="Or"/>
    <s v="Sadatou"/>
    <s v="KEDOUGOU"/>
    <d v="2022-02-14T00:00:00"/>
    <d v="2022-03-03T00:00:00"/>
    <n v="207.17"/>
    <n v="0"/>
    <n v="0"/>
    <n v="0"/>
    <m/>
  </r>
  <r>
    <x v="19"/>
    <s v="005494"/>
    <s v="POUT"/>
    <s v="Permis d’exploitation"/>
    <x v="0"/>
    <s v="Calcaire"/>
    <s v="KEUR MOUSSA"/>
    <s v="THIES"/>
    <d v="2016-04-19T00:00:00"/>
    <d v="2021-03-24T00:00:00"/>
    <n v="2.77"/>
    <n v="2.77"/>
    <n v="0"/>
    <n v="0"/>
    <d v="2026-03-23T00:00:00"/>
  </r>
  <r>
    <x v="20"/>
    <s v="2-N°2000-106 du 22 février 2000"/>
    <s v="Argile et latérite Tchiky"/>
    <s v="Concession minière"/>
    <x v="0"/>
    <s v="Argile"/>
    <s v="DIASS"/>
    <s v="MBOUR"/>
    <d v="2000-02-18T00:00:00"/>
    <d v="2000-02-22T00:00:00"/>
    <n v="2"/>
    <n v="0.3"/>
    <n v="0"/>
    <n v="0.05"/>
    <d v="2025-02-22T00:00:00"/>
  </r>
  <r>
    <x v="20"/>
    <s v="3-2015-639 du 15 mai 2015"/>
    <s v="Bandia-Kirène"/>
    <s v="Concession minière"/>
    <x v="0"/>
    <s v="Calcaire"/>
    <s v="BANDIA"/>
    <s v="THIES"/>
    <d v="2000-02-18T00:00:00"/>
    <d v="2015-05-15T00:00:00"/>
    <n v="5.86"/>
    <n v="0"/>
    <n v="0"/>
    <n v="0"/>
    <d v="2040-05-15T00:00:00"/>
  </r>
  <r>
    <x v="21"/>
    <s v="007541/MMITPME"/>
    <s v="BANDIA"/>
    <s v="Carrière"/>
    <x v="0"/>
    <s v="Calcaire"/>
    <s v="BANDIA"/>
    <s v="THIES"/>
    <m/>
    <d v="2009-08-07T00:00:00"/>
    <n v="0.05"/>
    <n v="0.05"/>
    <m/>
    <m/>
    <d v="2027-02-13T00:00:00"/>
  </r>
  <r>
    <x v="21"/>
    <s v="008569/MEMIMEFP"/>
    <s v="BANDIA"/>
    <s v="Carrière"/>
    <x v="0"/>
    <s v="Calcaire"/>
    <s v="BANDIA"/>
    <s v="THIES"/>
    <m/>
    <d v="1996-11-15T00:00:00"/>
    <n v="7.4999999999999997E-2"/>
    <n v="6.5000000000000002E-2"/>
    <n v="0.01"/>
    <m/>
    <d v="2027-02-13T00:00:00"/>
  </r>
  <r>
    <x v="21"/>
    <s v="010284"/>
    <s v="DIACK"/>
    <s v="Carrière"/>
    <x v="0"/>
    <s v="Basalte"/>
    <s v="N'GOUDIANE"/>
    <s v="THIES"/>
    <m/>
    <d v="2020-06-04T00:00:00"/>
    <n v="2.75E-2"/>
    <m/>
    <m/>
    <m/>
    <d v="2025-06-03T00:00:00"/>
  </r>
  <r>
    <x v="21"/>
    <s v="6283/MIM/DMG"/>
    <s v="DIACK"/>
    <s v="Carrière"/>
    <x v="0"/>
    <s v="Basalte"/>
    <s v="N'GOUDIANE"/>
    <s v="THIES"/>
    <m/>
    <d v="2016-04-18T00:00:00"/>
    <n v="0.41"/>
    <m/>
    <m/>
    <m/>
    <d v="2027-02-14T00:00:00"/>
  </r>
  <r>
    <x v="21"/>
    <s v="07540/MIMTPME/DMG"/>
    <s v="DIACK"/>
    <s v="Carrière"/>
    <x v="0"/>
    <s v="Basalte"/>
    <s v="N'GOUDIANE"/>
    <s v="THIES"/>
    <m/>
    <d v="2009-08-07T00:00:00"/>
    <n v="0.15"/>
    <m/>
    <m/>
    <m/>
    <d v="2027-03-14T00:00:00"/>
  </r>
  <r>
    <x v="21"/>
    <s v="04252/MIMTPME/DMG"/>
    <s v="DIACK"/>
    <s v="Carrière"/>
    <x v="0"/>
    <s v="Basalte"/>
    <s v="N'GOUDIANE"/>
    <s v="THIES"/>
    <m/>
    <d v="2009-03-30T00:00:00"/>
    <n v="0.05"/>
    <m/>
    <m/>
    <m/>
    <d v="2027-03-14T00:00:00"/>
  </r>
  <r>
    <x v="21"/>
    <s v="001557/MMG/CAB/CT1"/>
    <s v="DIACK"/>
    <s v="Carrière"/>
    <x v="0"/>
    <s v="Basalte"/>
    <s v="N'GOUDIANE"/>
    <s v="THIES"/>
    <m/>
    <d v="2019-01-28T00:00:00"/>
    <n v="0.15"/>
    <m/>
    <m/>
    <m/>
    <d v="2024-01-27T00:00:00"/>
  </r>
  <r>
    <x v="21"/>
    <s v="0010283"/>
    <s v="DIACK"/>
    <s v="Carrière"/>
    <x v="0"/>
    <s v="Basalte"/>
    <s v="N'GOUDIANE"/>
    <s v="THIES"/>
    <m/>
    <d v="2020-06-04T00:00:00"/>
    <n v="1.4999999999999999E-2"/>
    <m/>
    <m/>
    <m/>
    <d v="2025-06-03T00:00:00"/>
  </r>
  <r>
    <x v="22"/>
    <s v="A025607/MMG/DMG"/>
    <s v="MADINA TOUBAKOTA"/>
    <s v="Permis de recherche"/>
    <x v="1"/>
    <s v="Or"/>
    <s v="Bembou"/>
    <s v="SARAYA"/>
    <d v="2019-09-29T00:00:00"/>
    <d v="2019-11-11T00:00:00"/>
    <n v="252"/>
    <n v="0"/>
    <n v="0"/>
    <n v="0"/>
    <d v="2023-11-10T00:00:00"/>
  </r>
  <r>
    <x v="23"/>
    <s v="008633MMG/DMG"/>
    <s v="DIACK"/>
    <s v="Carrière"/>
    <x v="0"/>
    <s v="Basalte"/>
    <s v="N’GOUNDIANE"/>
    <s v="THIES"/>
    <m/>
    <d v="2018-04-29T00:00:00"/>
    <n v="9.1999999999999998E-2"/>
    <n v="9.1999999999999998E-2"/>
    <n v="0"/>
    <n v="0"/>
    <d v="2999-12-31T00:00:00"/>
  </r>
  <r>
    <x v="23"/>
    <s v="033738"/>
    <s v="MANSADALA"/>
    <s v="Carrière"/>
    <x v="4"/>
    <s v="Basalte"/>
    <s v="DIALACOTO"/>
    <s v="TAMBACOUNDA"/>
    <m/>
    <m/>
    <n v="0.5"/>
    <n v="0.5"/>
    <n v="0"/>
    <n v="0"/>
    <d v="2021-10-20T00:00:00"/>
  </r>
  <r>
    <x v="24"/>
    <s v="012394"/>
    <s v="dalema"/>
    <s v="Permis de recherche"/>
    <x v="1"/>
    <s v="Or"/>
    <s v="SARAYA"/>
    <s v="SARAYA"/>
    <m/>
    <m/>
    <n v="298"/>
    <m/>
    <m/>
    <m/>
    <m/>
  </r>
  <r>
    <x v="25"/>
    <s v="19005"/>
    <s v="KOLDA"/>
    <s v="Permis de recherche"/>
    <x v="6"/>
    <s v="Phosphate de chaux"/>
    <s v="MEDINA  EL HADJI"/>
    <s v="KOLDA"/>
    <d v="2011-07-13T00:00:00"/>
    <d v="2013-12-05T00:00:00"/>
    <n v="2645"/>
    <n v="0"/>
    <n v="2520"/>
    <n v="0"/>
    <d v="2023-08-07T00:00:00"/>
  </r>
  <r>
    <x v="26"/>
    <s v="2008-1431"/>
    <s v="POUT"/>
    <s v="Concession minière"/>
    <x v="0"/>
    <s v="Calcaire"/>
    <s v="POUT"/>
    <s v="THIES"/>
    <d v="2008-12-12T00:00:00"/>
    <d v="2008-12-12T00:00:00"/>
    <n v="10.07"/>
    <m/>
    <n v="0"/>
    <n v="0"/>
    <d v="2033-12-11T00:00:00"/>
  </r>
  <r>
    <x v="26"/>
    <s v="2015-368"/>
    <s v="TCHIKY"/>
    <s v="Concession minière"/>
    <x v="0"/>
    <s v="latérite, argile"/>
    <s v="TCHIKY"/>
    <s v="THIES"/>
    <m/>
    <m/>
    <n v="3.59"/>
    <m/>
    <m/>
    <m/>
    <m/>
  </r>
  <r>
    <x v="27"/>
    <s v="026689/MMG/DMG"/>
    <s v="ICS Darou Khoudoss Mboro"/>
    <s v="Carrière"/>
    <x v="0"/>
    <s v="Silex"/>
    <s v="DAROU KHOUDOSS"/>
    <s v="TIVAOUANE"/>
    <m/>
    <d v="2018-12-14T00:00:00"/>
    <n v="0"/>
    <m/>
    <m/>
    <m/>
    <d v="2023-12-14T00:00:00"/>
  </r>
  <r>
    <x v="28"/>
    <s v="100MMITPME/DMG"/>
    <s v="GABOU"/>
    <s v="Petite Mine"/>
    <x v="4"/>
    <s v="Grès"/>
    <s v="GABOU"/>
    <s v="BAKEL"/>
    <m/>
    <d v="2009-10-26T00:00:00"/>
    <n v="5.1100000000000003"/>
    <n v="5.1100000000000003"/>
    <n v="0"/>
    <m/>
    <d v="2023-09-26T00:00:00"/>
  </r>
  <r>
    <x v="28"/>
    <s v="20736"/>
    <s v="ICS"/>
    <s v="Petite Mine"/>
    <x v="0"/>
    <s v="Silex"/>
    <s v="Mboro"/>
    <s v="TIVAOUANE"/>
    <m/>
    <d v="2018-09-06T00:00:00"/>
    <n v="0.73"/>
    <m/>
    <m/>
    <m/>
    <d v="2022-09-05T00:00:00"/>
  </r>
  <r>
    <x v="29"/>
    <m/>
    <s v="Carrière d'entreprise Ousmane SOW"/>
    <s v="Carrière"/>
    <x v="0"/>
    <s v="Grès"/>
    <s v="DIASS"/>
    <s v="MBOUR"/>
    <m/>
    <m/>
    <n v="0.04"/>
    <n v="0"/>
    <n v="0"/>
    <n v="0"/>
    <d v="2999-12-31T00:00:00"/>
  </r>
  <r>
    <x v="30"/>
    <s v="006243/MMG/DMG"/>
    <s v="Sud Kéniéba &amp; Madina Foulbé"/>
    <s v="Petite Mine"/>
    <x v="4"/>
    <s v="Manganése"/>
    <s v="MADINA FOULBE"/>
    <s v="BAKEL"/>
    <d v="2012-01-06T00:00:00"/>
    <d v="2012-02-01T00:00:00"/>
    <n v="5"/>
    <n v="0.02"/>
    <n v="0"/>
    <n v="1.87"/>
    <d v="2022-02-01T00:00:00"/>
  </r>
  <r>
    <x v="31"/>
    <s v="6101/MIMTPME/DMG"/>
    <s v="BANDIA"/>
    <s v="Carrière"/>
    <x v="0"/>
    <s v="Calcaire"/>
    <s v="BANDIA"/>
    <s v="THIES"/>
    <m/>
    <d v="2022-11-17T00:00:00"/>
    <n v="0.51"/>
    <n v="0.34"/>
    <m/>
    <m/>
    <m/>
  </r>
  <r>
    <x v="32"/>
    <s v="001331/MMG/DMG"/>
    <s v="DIACK"/>
    <s v="Carrière"/>
    <x v="0"/>
    <s v="Basalte"/>
    <s v="N'GOUDIANE"/>
    <s v="THIES"/>
    <m/>
    <d v="2019-04-18T00:00:00"/>
    <n v="0.11"/>
    <m/>
    <m/>
    <m/>
    <d v="2024-01-23T00:00:00"/>
  </r>
  <r>
    <x v="32"/>
    <s v="001332"/>
    <s v="DIACK"/>
    <s v="Carrière"/>
    <x v="0"/>
    <s v="Basalte"/>
    <s v="N'GOUDIANE"/>
    <s v="THIES"/>
    <m/>
    <d v="2021-01-29T00:00:00"/>
    <n v="0.105"/>
    <m/>
    <m/>
    <m/>
    <d v="2026-01-28T00:00:00"/>
  </r>
  <r>
    <x v="32"/>
    <s v="08847/MIM/DMG"/>
    <s v="DIACK"/>
    <s v="Carrière"/>
    <x v="0"/>
    <s v="Basalte"/>
    <s v="N'GOUDIANE"/>
    <s v="THIES"/>
    <m/>
    <d v="2017-05-26T00:00:00"/>
    <n v="0.14000000000000001"/>
    <m/>
    <m/>
    <m/>
    <d v="2027-08-30T00:00:00"/>
  </r>
  <r>
    <x v="32"/>
    <s v="026694/MMG/DMG"/>
    <s v="BANDIA"/>
    <s v="Carrière"/>
    <x v="0"/>
    <s v="Calcaire"/>
    <s v="BANDIA"/>
    <s v="THIES"/>
    <m/>
    <d v="2018-12-14T00:00:00"/>
    <n v="0.11"/>
    <m/>
    <m/>
    <m/>
    <d v="2023-12-13T00:00:00"/>
  </r>
  <r>
    <x v="32"/>
    <s v="03044/MEM/DMG"/>
    <s v="BANDIA"/>
    <s v="Carrière"/>
    <x v="0"/>
    <s v="Calcaire"/>
    <s v="BANDIA"/>
    <s v="THIES"/>
    <m/>
    <d v="2005-06-22T00:00:00"/>
    <n v="1.29"/>
    <m/>
    <m/>
    <m/>
    <d v="2023-11-18T00:00:00"/>
  </r>
  <r>
    <x v="32"/>
    <s v="0032820"/>
    <s v="GECAMINES BANDIA"/>
    <s v="Carrière"/>
    <x v="0"/>
    <s v="Calcaire"/>
    <s v="BANDIA"/>
    <s v="THIES"/>
    <m/>
    <d v="2021-10-07T00:00:00"/>
    <n v="1.722"/>
    <n v="0.35"/>
    <n v="0"/>
    <n v="0"/>
    <d v="2026-10-07T00:00:00"/>
  </r>
  <r>
    <x v="32"/>
    <s v="A09098"/>
    <s v="GECAMINE DIACK"/>
    <s v="Carrière"/>
    <x v="0"/>
    <s v="Basalte"/>
    <s v="N’GOUNDIANE"/>
    <s v="THIES"/>
    <m/>
    <d v="2009-09-01T00:00:00"/>
    <n v="0.59"/>
    <n v="1.29E-2"/>
    <n v="0"/>
    <n v="0"/>
    <d v="2014-09-01T00:00:00"/>
  </r>
  <r>
    <x v="33"/>
    <s v="013588"/>
    <s v="ICS"/>
    <s v="Carrière"/>
    <x v="0"/>
    <s v="Silex"/>
    <s v="DAROU KHOUDOSS"/>
    <s v="TIVAOUANE"/>
    <d v="2018-06-22T00:00:00"/>
    <d v="2018-06-22T00:00:00"/>
    <n v="1"/>
    <n v="0"/>
    <n v="0"/>
    <n v="0"/>
    <d v="2023-06-30T00:00:00"/>
  </r>
  <r>
    <x v="34"/>
    <s v="12950"/>
    <s v="Niakhène"/>
    <s v="Permis de recherche"/>
    <x v="0"/>
    <s v="Phosphate de chaux"/>
    <s v="TIVAOUANE"/>
    <s v="TIVAOUANE"/>
    <d v="2015-05-21T00:00:00"/>
    <d v="2015-06-24T00:00:00"/>
    <n v="636"/>
    <n v="0"/>
    <n v="0"/>
    <n v="0"/>
    <d v="2999-12-31T00:00:00"/>
  </r>
  <r>
    <x v="35"/>
    <s v="1326"/>
    <s v="Grande Côte"/>
    <s v="Concession minière"/>
    <x v="0"/>
    <s v="Ilménite, zircon, rutile, leucoxène"/>
    <s v="DAROU KHOUDOSS"/>
    <s v="TIVAOUANE"/>
    <d v="2004-09-09T00:00:00"/>
    <d v="2004-09-19T00:00:00"/>
    <n v="445"/>
    <n v="2.2000000000000002"/>
    <n v="0"/>
    <n v="2"/>
    <d v="2999-12-31T00:00:00"/>
  </r>
  <r>
    <x v="36"/>
    <s v="004068MMI/DMG"/>
    <s v="Carrière de basalte de Diack"/>
    <s v="Carrière"/>
    <x v="0"/>
    <s v="Basalte"/>
    <s v="N’GOUNDIANE"/>
    <s v="THIES"/>
    <d v="2007-07-04T00:00:00"/>
    <d v="2007-11-05T00:00:00"/>
    <n v="0.04"/>
    <n v="0"/>
    <n v="5.0000000000000001E-3"/>
    <n v="0"/>
    <d v="2022-06-02T00:00:00"/>
  </r>
  <r>
    <x v="37"/>
    <s v="025476"/>
    <s v="AINOUMANE"/>
    <s v="Permis de recherche"/>
    <x v="2"/>
    <s v="Phosphate de chaux"/>
    <s v="DINGUIRAYE"/>
    <s v="BAMBEY"/>
    <d v="2020-09-25T00:00:00"/>
    <d v="2020-10-28T00:00:00"/>
    <n v="588"/>
    <n v="0"/>
    <n v="0"/>
    <n v="0"/>
    <d v="2024-10-27T00:00:00"/>
  </r>
  <r>
    <x v="38"/>
    <s v="2020-981"/>
    <s v="Boto"/>
    <s v="Permis d’exploitation"/>
    <x v="1"/>
    <s v="Or"/>
    <s v="MEDINA BAFFE"/>
    <s v="SARAYA"/>
    <d v="2004-08-16T00:00:00"/>
    <d v="2019-12-16T00:00:00"/>
    <n v="148"/>
    <n v="0"/>
    <n v="0"/>
    <n v="0"/>
    <d v="2039-12-16T00:00:00"/>
  </r>
  <r>
    <x v="39"/>
    <s v="10660"/>
    <s v="bandia"/>
    <s v="Carrière"/>
    <x v="0"/>
    <s v="Calcaire"/>
    <s v="BANDIA"/>
    <s v="MBOUR"/>
    <d v="2017-10-11T00:00:00"/>
    <d v="2015-02-19T00:00:00"/>
    <n v="0.2"/>
    <n v="0"/>
    <n v="0"/>
    <n v="0"/>
    <d v="2020-02-19T00:00:00"/>
  </r>
  <r>
    <x v="40"/>
    <s v="D1999-1021"/>
    <s v="TOBENE SUD"/>
    <s v="Concession minière"/>
    <x v="0"/>
    <s v="Phosphate de chaux"/>
    <s v="PIRE GOUREY"/>
    <s v="TIVAOUANE"/>
    <d v="2008-04-23T00:00:00"/>
    <d v="1999-10-19T00:00:00"/>
    <n v="18.440999999999999"/>
    <n v="0"/>
    <n v="0"/>
    <m/>
    <d v="2999-12-31T00:00:00"/>
  </r>
  <r>
    <x v="40"/>
    <s v="D1999-1020"/>
    <s v="TOBENE NORD"/>
    <s v="Concession minière"/>
    <x v="0"/>
    <s v="Phosphate de chaux"/>
    <s v="DAROU KHOUDOSS"/>
    <s v="TIVAOUANE"/>
    <d v="2008-04-23T00:00:00"/>
    <d v="1999-10-19T00:00:00"/>
    <n v="173"/>
    <n v="7"/>
    <n v="0"/>
    <m/>
    <d v="2999-12-31T00:00:00"/>
  </r>
  <r>
    <x v="41"/>
    <s v="020031/MIM/DMG"/>
    <s v="DOUTA"/>
    <s v="Permis de recherche"/>
    <x v="1"/>
    <s v="Or"/>
    <s v="KHOSSANTO"/>
    <s v="SARAYA"/>
    <d v="2009-11-11T00:00:00"/>
    <d v="2009-11-11T00:00:00"/>
    <n v="103"/>
    <n v="0"/>
    <n v="45"/>
    <n v="0"/>
    <d v="2020-11-09T00:00:00"/>
  </r>
  <r>
    <x v="42"/>
    <s v="015098"/>
    <s v="Sud Kanel"/>
    <s v="Permis de recherche"/>
    <x v="3"/>
    <s v="Phosphate de chaux"/>
    <s v="OGO"/>
    <s v="MATAM"/>
    <d v="2015-05-23T00:00:00"/>
    <d v="2015-08-17T00:00:00"/>
    <n v="3029.76"/>
    <n v="0"/>
    <n v="757"/>
    <n v="0"/>
    <d v="2021-08-16T00:00:00"/>
  </r>
  <r>
    <x v="43"/>
    <s v="024218"/>
    <s v="Ngoudiane-EGCCBN"/>
    <s v="Carrière"/>
    <x v="0"/>
    <s v="Basalte"/>
    <s v="N’GOUNDIANE"/>
    <s v="THIES"/>
    <d v="2019-10-04T00:00:00"/>
    <d v="2019-11-28T00:00:00"/>
    <n v="0.06"/>
    <n v="6.3399999999999998E-2"/>
    <n v="0"/>
    <n v="0"/>
    <d v="2999-12-31T00:00:00"/>
  </r>
  <r>
    <x v="44"/>
    <s v="019235"/>
    <s v="CARRIERE DE CALCAIRE DE KEUR LAT DIOP FALL"/>
    <s v="Carrière"/>
    <x v="0"/>
    <s v="Calcaire"/>
    <s v="MONT- ROLLAND"/>
    <s v="TIVAOUANE"/>
    <m/>
    <d v="2021-06-01T00:00:00"/>
    <n v="1.74"/>
    <n v="0"/>
    <n v="0"/>
    <n v="0"/>
    <d v="2025-05-31T00:00:00"/>
  </r>
  <r>
    <x v="45"/>
    <s v="20181904"/>
    <s v="Sambarabougou"/>
    <s v="Permis d’exploitation"/>
    <x v="1"/>
    <s v="Or"/>
    <s v="MISSIRAH SIRIMANA"/>
    <s v="SARAYA"/>
    <d v="2016-11-28T00:00:00"/>
    <d v="2018-10-09T00:00:00"/>
    <n v="121.83"/>
    <n v="0"/>
    <n v="102"/>
    <n v="0"/>
    <d v="2999-12-31T00:00:00"/>
  </r>
  <r>
    <x v="46"/>
    <s v="0070/MMG"/>
    <s v="Kanoumba"/>
    <s v="Permis de recherche"/>
    <x v="1"/>
    <s v="Or"/>
    <s v="SABODALA"/>
    <s v="SARAYA"/>
    <m/>
    <d v="2020-02-25T00:00:00"/>
    <n v="286"/>
    <n v="0"/>
    <n v="0"/>
    <n v="0"/>
    <d v="2999-12-31T00:00:00"/>
  </r>
  <r>
    <x v="47"/>
    <s v="05FEV2019002204"/>
    <s v="Kéniékoto"/>
    <s v="Permis de recherche"/>
    <x v="1"/>
    <s v="Or"/>
    <s v="SARAYA"/>
    <s v="SARAYA"/>
    <d v="2018-11-09T00:00:00"/>
    <d v="2019-02-05T00:00:00"/>
    <n v="110"/>
    <n v="0"/>
    <n v="0"/>
    <n v="0"/>
    <d v="2023-02-05T00:00:00"/>
  </r>
  <r>
    <x v="47"/>
    <s v="09MAI2018009739"/>
    <s v="Ylimalo"/>
    <s v="Permis de recherche"/>
    <x v="1"/>
    <s v="Lithium"/>
    <s v="SARAYA"/>
    <s v="SARAYA"/>
    <d v="2018-04-06T00:00:00"/>
    <d v="2018-05-09T00:00:00"/>
    <n v="368"/>
    <n v="0"/>
    <n v="0"/>
    <n v="0"/>
    <d v="2022-05-09T00:00:00"/>
  </r>
  <r>
    <x v="48"/>
    <s v="011650"/>
    <s v="NIAMAYA"/>
    <s v="Permis de recherche"/>
    <x v="1"/>
    <s v="Or"/>
    <s v="KHOSSANTO"/>
    <s v="SARAYA"/>
    <d v="2013-07-15T00:00:00"/>
    <d v="2020-06-30T00:00:00"/>
    <n v="57"/>
    <n v="0"/>
    <n v="14"/>
    <n v="0"/>
    <d v="2024-06-29T00:00:00"/>
  </r>
  <r>
    <x v="49"/>
    <s v="2016-995"/>
    <s v="MAKO"/>
    <s v="Concession minière"/>
    <x v="1"/>
    <s v="Or"/>
    <s v="TOMBORONKOTO"/>
    <s v="KEDOUGOU"/>
    <d v="2006-09-20T00:00:00"/>
    <d v="2016-07-14T00:00:00"/>
    <n v="87.5"/>
    <n v="87.5"/>
    <m/>
    <m/>
    <d v="2031-07-14T00:00:00"/>
  </r>
  <r>
    <x v="50"/>
    <s v="966720"/>
    <s v="POUT"/>
    <s v="Concession minière"/>
    <x v="0"/>
    <s v="Attapulgite"/>
    <s v="POUT"/>
    <s v="THIES"/>
    <m/>
    <d v="1996-08-19T00:00:00"/>
    <n v="0.36"/>
    <n v="0"/>
    <n v="0"/>
    <n v="0"/>
    <d v="2999-12-31T00:00:00"/>
  </r>
  <r>
    <x v="50"/>
    <s v="96536"/>
    <s v="MBODIENE"/>
    <s v="Concession minière"/>
    <x v="0"/>
    <s v="Attapulgite"/>
    <s v="MALICOUNDA"/>
    <s v="MBOUR"/>
    <m/>
    <d v="1996-06-26T00:00:00"/>
    <n v="0.45"/>
    <n v="0"/>
    <n v="0"/>
    <n v="0"/>
    <d v="2999-12-31T00:00:00"/>
  </r>
  <r>
    <x v="50"/>
    <s v="007930"/>
    <s v="NIANING"/>
    <s v="Concession minière"/>
    <x v="0"/>
    <s v="Attapulgite"/>
    <s v="MALICOUNDA"/>
    <s v="MBOUR"/>
    <m/>
    <d v="1979-01-09T00:00:00"/>
    <n v="1.45"/>
    <n v="0.01"/>
    <n v="0"/>
    <n v="0.1"/>
    <d v="2054-01-08T00:00:00"/>
  </r>
  <r>
    <x v="51"/>
    <s v="00365/MMG/DMG"/>
    <s v="BANDIA"/>
    <s v="Carrière"/>
    <x v="0"/>
    <s v="Calcaire"/>
    <s v="BANDIA"/>
    <s v="THIES"/>
    <m/>
    <d v="2019-01-09T00:00:00"/>
    <n v="0.42"/>
    <n v="0.42"/>
    <m/>
    <m/>
    <d v="2024-01-08T00:00:00"/>
  </r>
  <r>
    <x v="52"/>
    <s v="2015-1136"/>
    <s v="SABODALA"/>
    <s v="Concession minière"/>
    <x v="1"/>
    <s v="Or"/>
    <s v="SABODALA"/>
    <s v="SARAYA"/>
    <d v="2015-04-07T00:00:00"/>
    <d v="2015-07-29T00:00:00"/>
    <n v="291.8"/>
    <n v="291.8"/>
    <m/>
    <n v="0.69"/>
    <d v="2040-07-28T00:00:00"/>
  </r>
  <r>
    <x v="53"/>
    <s v="008707/MMG/DMG"/>
    <s v="BRANSAN"/>
    <s v="Permis de recherche"/>
    <x v="1"/>
    <s v="Or"/>
    <s v="SABODALA"/>
    <s v="SARAYA"/>
    <d v="2018-03-02T00:00:00"/>
    <d v="2018-04-20T00:00:00"/>
    <n v="337.3"/>
    <n v="0"/>
    <n v="0"/>
    <n v="0"/>
    <d v="2022-04-19T00:00:00"/>
  </r>
  <r>
    <x v="54"/>
    <s v="15M"/>
    <s v="MBODIENE"/>
    <s v="Concession minière"/>
    <x v="0"/>
    <s v="Attapulgite"/>
    <s v="N’GUENIENE"/>
    <s v="MBOUR"/>
    <d v="1998-05-26T00:00:00"/>
    <d v="2000-02-18T00:00:00"/>
    <n v="2.1800000000000002"/>
    <n v="0.19800000000000001"/>
    <n v="2.16"/>
    <n v="9.8000000000000004E-2"/>
    <d v="2999-12-31T00:00:00"/>
  </r>
  <r>
    <x v="55"/>
    <s v="000363MMG/DMG"/>
    <s v="Sud Saint louis"/>
    <s v="Petite Mine"/>
    <x v="7"/>
    <s v="Minéraux Lourds"/>
    <s v="LEONA"/>
    <s v="LOUGA"/>
    <d v="2012-01-23T00:00:00"/>
    <d v="2012-01-27T00:00:00"/>
    <n v="4.55"/>
    <n v="0.156"/>
    <n v="2.57"/>
    <n v="0"/>
    <d v="2999-12-31T00:00:00"/>
  </r>
  <r>
    <x v="55"/>
    <s v="000363MMG/DMG"/>
    <s v="KEBEMER"/>
    <s v="Permis de recherche"/>
    <x v="5"/>
    <s v="Phosphates"/>
    <s v="THIOLOME FALL"/>
    <s v="LOUGA"/>
    <d v="2013-02-22T00:00:00"/>
    <d v="2013-07-10T00:00:00"/>
    <n v="898.5"/>
    <n v="0"/>
    <n v="545.1"/>
    <n v="0"/>
    <d v="2022-06-29T00:00:00"/>
  </r>
  <r>
    <x v="56"/>
    <s v="10357MMITPME/DMG"/>
    <s v="LAM LAM"/>
    <s v="Petite Mine"/>
    <x v="0"/>
    <s v="Phosphate de chaux"/>
    <s v="PAMBAL"/>
    <s v="TIVAOUANE"/>
    <d v="2009-11-09T00:00:00"/>
    <d v="2009-11-09T00:00:00"/>
    <n v="5"/>
    <n v="0"/>
    <n v="0"/>
    <n v="0"/>
    <d v="2999-12-31T00:00:00"/>
  </r>
  <r>
    <x v="57"/>
    <s v="00489/MMG/DMG"/>
    <s v="SANSAMBA"/>
    <s v="Petite Mine"/>
    <x v="1"/>
    <s v="Or"/>
    <s v="SARAYA"/>
    <s v="SARAYA"/>
    <d v="2018-01-15T00:00:00"/>
    <d v="2012-01-27T00:00:00"/>
    <n v="5"/>
    <n v="5"/>
    <n v="0"/>
    <n v="0"/>
    <d v="2999-12-31T00:00:00"/>
  </r>
  <r>
    <x v="58"/>
    <s v="013957"/>
    <s v="Ndindy"/>
    <s v="Permis de recherche"/>
    <x v="2"/>
    <s v="Phosphate de chaux"/>
    <s v="N’DINDY"/>
    <s v="DIOURBEL"/>
    <d v="2015-12-30T00:00:00"/>
    <d v="2016-02-29T00:00:00"/>
    <n v="872"/>
    <n v="0"/>
    <n v="381"/>
    <n v="0"/>
    <d v="2022-02-27T00:00:00"/>
  </r>
  <r>
    <x v="59"/>
    <s v="10862"/>
    <s v="INDUSTRIES CHIMIQUES DU SENEGAL (ICS)"/>
    <s v="Carrière"/>
    <x v="0"/>
    <s v="Silex"/>
    <s v="M’BORO"/>
    <s v="TIVAOUANE"/>
    <m/>
    <d v="2018-04-06T00:00:00"/>
    <n v="0"/>
    <n v="0"/>
    <n v="0"/>
    <n v="0"/>
    <d v="2999-12-31T00:00:00"/>
  </r>
  <r>
    <x v="60"/>
    <s v="007526/DMG/MMG"/>
    <s v="ICS Darou Khoudoss"/>
    <s v="Carrière"/>
    <x v="0"/>
    <s v="Silex"/>
    <s v="DAROU KHOUDOSS"/>
    <s v="TIVAOUANE"/>
    <m/>
    <d v="2018-04-05T00:00:00"/>
    <n v="0"/>
    <n v="0"/>
    <n v="0"/>
    <n v="0"/>
    <d v="2999-12-31T00:00:00"/>
  </r>
  <r>
    <x v="61"/>
    <s v="2011770"/>
    <s v="Ndendory"/>
    <s v="Concession minière"/>
    <x v="3"/>
    <s v="Phosphate de chaux"/>
    <s v="NDENDORY"/>
    <s v="KANEL"/>
    <d v="2008-10-01T00:00:00"/>
    <d v="2011-06-08T00:00:00"/>
    <n v="661"/>
    <n v="10"/>
    <n v="0"/>
    <n v="0"/>
    <m/>
  </r>
  <r>
    <x v="62"/>
    <s v="15099MIM/DMG"/>
    <s v="BANTACCO"/>
    <s v="Permis de recherche"/>
    <x v="1"/>
    <s v="Or"/>
    <s v="BEMBOU"/>
    <s v="SARAYA"/>
    <d v="2017-08-08T00:00:00"/>
    <d v="2017-08-22T00:00:00"/>
    <n v="113.2"/>
    <n v="0"/>
    <n v="28.3"/>
    <n v="0"/>
    <d v="2021-08-22T00:00:00"/>
  </r>
  <r>
    <x v="63"/>
    <s v="D1985-411"/>
    <s v="ALLOU KAGNE"/>
    <s v="Concession minière"/>
    <x v="0"/>
    <s v="Attapulgite"/>
    <s v="POUT"/>
    <s v="THIES"/>
    <d v="1998-05-28T00:00:00"/>
    <d v="1998-01-12T00:00:00"/>
    <n v="13.48"/>
    <n v="0.4"/>
    <n v="0"/>
    <n v="0.2"/>
    <d v="2023-01-11T00:00:00"/>
  </r>
  <r>
    <x v="63"/>
    <s v="D1985-409"/>
    <s v="MBODIENE"/>
    <s v="Concession minière"/>
    <x v="0"/>
    <s v="Attapulgite"/>
    <m/>
    <s v="THIES"/>
    <m/>
    <d v="1985-04-19T00:00:00"/>
    <n v="1.18"/>
    <n v="0.4"/>
    <n v="0"/>
    <m/>
    <d v="2023-01-11T00:00:00"/>
  </r>
  <r>
    <x v="63"/>
    <s v="D1985-413"/>
    <s v="SEBIKHOTANE"/>
    <s v="Concession minière"/>
    <x v="0"/>
    <s v="Attapulgite"/>
    <m/>
    <s v="THIES"/>
    <m/>
    <d v="1985-04-19T00:00:00"/>
    <n v="3.29"/>
    <n v="0.4"/>
    <n v="0"/>
    <m/>
    <d v="2023-01-11T00:00:00"/>
  </r>
  <r>
    <x v="63"/>
    <s v="D1985-399"/>
    <s v="WARRANG"/>
    <s v="Concession minière"/>
    <x v="0"/>
    <s v="Attapulgite"/>
    <m/>
    <s v="THIES"/>
    <m/>
    <d v="1985-04-19T00:00:00"/>
    <n v="1.3"/>
    <n v="0.4"/>
    <n v="0"/>
    <m/>
    <d v="2023-01-11T00:00:00"/>
  </r>
  <r>
    <x v="64"/>
    <s v="D2006-359"/>
    <s v="BARGNY"/>
    <s v="Concession minière"/>
    <x v="8"/>
    <s v="Marno calcaires"/>
    <s v="RUFISQUE"/>
    <s v="RUFISQUE"/>
    <d v="2006-02-03T00:00:00"/>
    <d v="2006-04-19T00:00:00"/>
    <n v="4.6100000000000003"/>
    <n v="1.99"/>
    <m/>
    <m/>
    <d v="2031-04-19T00:00:00"/>
  </r>
  <r>
    <x v="64"/>
    <s v="D2006-361"/>
    <s v="POUT"/>
    <s v="Concession minière"/>
    <x v="0"/>
    <s v="Calcaire"/>
    <s v="THIES"/>
    <s v="THIES"/>
    <d v="2006-02-03T00:00:00"/>
    <d v="2006-04-19T00:00:00"/>
    <n v="4.0999999999999996"/>
    <m/>
    <m/>
    <m/>
    <d v="2031-04-19T00:00:00"/>
  </r>
  <r>
    <x v="64"/>
    <s v="017372/MMG/CAB/CTI"/>
    <s v="DIACK"/>
    <s v="Carrière"/>
    <x v="0"/>
    <s v="latérite"/>
    <s v="NGOUNDIANE"/>
    <s v="THIES"/>
    <m/>
    <m/>
    <n v="0.3"/>
    <m/>
    <m/>
    <m/>
    <m/>
  </r>
  <r>
    <x v="64"/>
    <s v="2009-1470"/>
    <s v="POUT"/>
    <s v="Concession minière"/>
    <x v="0"/>
    <s v="Calcaire"/>
    <s v="KEUR MOUSSA"/>
    <s v="THIES"/>
    <d v="2009-12-30T00:00:00"/>
    <d v="2009-12-30T00:00:00"/>
    <n v="4.0999999999999996"/>
    <n v="0.32"/>
    <m/>
    <m/>
    <m/>
  </r>
  <r>
    <x v="64"/>
    <s v="D2006-360/2019-1239"/>
    <s v="BANDIA"/>
    <s v="Concession minière"/>
    <x v="0"/>
    <s v="Calcaire"/>
    <s v="NGUEKHOKH"/>
    <s v="MBOUR"/>
    <d v="2019-07-31T00:00:00"/>
    <d v="2019-07-31T00:00:00"/>
    <n v="3.7189999999999999"/>
    <n v="0.27"/>
    <m/>
    <m/>
    <m/>
  </r>
  <r>
    <x v="64"/>
    <s v="017372"/>
    <s v="DIACK"/>
    <s v="Carrière"/>
    <x v="0"/>
    <s v="latérite"/>
    <s v="NGOUNDIANE"/>
    <s v="THIES"/>
    <d v="2019-07-11T00:00:00"/>
    <d v="2019-07-11T00:00:00"/>
    <n v="0.3"/>
    <n v="0.08"/>
    <m/>
    <m/>
    <m/>
  </r>
  <r>
    <x v="64"/>
    <s v="030225"/>
    <s v="BANDIA"/>
    <s v="Carrière"/>
    <x v="0"/>
    <s v="Calcaire"/>
    <s v="BANDIA"/>
    <s v="MBOUR"/>
    <d v="2021-09-13T00:00:00"/>
    <d v="2021-09-13T00:00:00"/>
    <n v="0.156"/>
    <n v="0"/>
    <m/>
    <m/>
    <m/>
  </r>
  <r>
    <x v="64"/>
    <s v="030226"/>
    <s v="BANDIA"/>
    <s v="Carrière"/>
    <x v="0"/>
    <s v="Calcaire"/>
    <s v="BANDIA"/>
    <s v="MBOUR"/>
    <d v="2021-09-13T00:00:00"/>
    <d v="2021-09-13T00:00:00"/>
    <n v="0.14099999999999999"/>
    <n v="0"/>
    <m/>
    <m/>
    <m/>
  </r>
  <r>
    <x v="64"/>
    <s v="026843"/>
    <s v="BANDIA"/>
    <s v="Carrière"/>
    <x v="0"/>
    <s v="Calcaire"/>
    <s v="BANDIA"/>
    <s v="MBOUR"/>
    <d v="2021-07-27T00:00:00"/>
    <d v="2021-07-27T00:00:00"/>
    <n v="0.108"/>
    <n v="0"/>
    <m/>
    <m/>
    <m/>
  </r>
  <r>
    <x v="64"/>
    <s v="031213"/>
    <s v="DIOBASS"/>
    <s v="Carrière"/>
    <x v="0"/>
    <s v="Calcaire"/>
    <s v="POUT"/>
    <s v="MBOUR"/>
    <d v="2021-09-23T00:00:00"/>
    <d v="2021-09-23T00:00:00"/>
    <n v="0.95"/>
    <n v="0"/>
    <m/>
    <m/>
    <m/>
  </r>
  <r>
    <x v="64"/>
    <s v="013308"/>
    <s v="DIALACOTO"/>
    <s v="Carrière"/>
    <x v="4"/>
    <s v="Argile"/>
    <s v="DIALACOTO"/>
    <s v="TAMBACOUNDA"/>
    <d v="2022-05-27T00:00:00"/>
    <d v="2022-05-27T00:00:00"/>
    <n v="0.75"/>
    <n v="0"/>
    <m/>
    <m/>
    <m/>
  </r>
  <r>
    <x v="64"/>
    <s v="013309"/>
    <s v="DIALACOTO"/>
    <s v="Carrière"/>
    <x v="4"/>
    <s v="Argile"/>
    <s v="DIALACOTO"/>
    <s v="TAMBACOUNDA"/>
    <d v="2022-05-27T00:00:00"/>
    <d v="2022-05-27T00:00:00"/>
    <n v="1.5"/>
    <n v="0"/>
    <m/>
    <m/>
    <m/>
  </r>
  <r>
    <x v="65"/>
    <s v="023589/DMG/MMG"/>
    <s v="Wassadou Nord"/>
    <s v="Permis de recherche"/>
    <x v="1"/>
    <s v="Or"/>
    <s v="TOMBORONKOTO"/>
    <s v="KEDOUGOU"/>
    <d v="2011-10-02T00:00:00"/>
    <d v="2012-02-01T00:00:00"/>
    <n v="40"/>
    <n v="0"/>
    <n v="30"/>
    <n v="0"/>
    <d v="2999-12-31T00:00:00"/>
  </r>
  <r>
    <x v="65"/>
    <s v="23599/DMG/MMG"/>
    <s v="Wassadou Sud"/>
    <s v="Permis de recherche"/>
    <x v="1"/>
    <s v="Or"/>
    <s v="TOMBORONKOTO"/>
    <s v="KEDOUGOU"/>
    <d v="2011-01-25T00:00:00"/>
    <d v="2011-11-18T00:00:00"/>
    <n v="54"/>
    <n v="0"/>
    <n v="37.5"/>
    <n v="0"/>
    <d v="2999-12-31T00:00:00"/>
  </r>
  <r>
    <x v="66"/>
    <s v="09047/MEF/MMAI "/>
    <s v="BANDIA"/>
    <s v="Carrière"/>
    <x v="0"/>
    <s v="Calcaire"/>
    <s v="BANDIA"/>
    <s v="THIES"/>
    <m/>
    <d v="2000-02-26T00:00:00"/>
    <n v="0.2"/>
    <n v="0.15"/>
    <m/>
    <m/>
    <d v="2024-03-18T00:00:00"/>
  </r>
  <r>
    <x v="67"/>
    <s v="004166"/>
    <s v="MAMANKANTI"/>
    <s v="Permis de recherche"/>
    <x v="1"/>
    <s v="Or"/>
    <s v="TOMBORONKOTO"/>
    <s v="KEDOUGOU"/>
    <d v="2016-11-08T00:00:00"/>
    <d v="2020-07-13T00:00:00"/>
    <n v="52.76"/>
    <n v="0"/>
    <n v="13.76"/>
    <n v="0"/>
    <d v="2023-07-12T00:00:00"/>
  </r>
  <r>
    <x v="68"/>
    <s v="2007-1327"/>
    <s v="NIAMIA"/>
    <s v="Concession minière"/>
    <x v="1"/>
    <s v="Or"/>
    <s v="KHOSSANTO"/>
    <s v="KEDOUGOU"/>
    <d v="2010-06-17T00:00:00"/>
    <d v="2007-11-02T00:00:00"/>
    <n v="120"/>
    <n v="0"/>
    <n v="0"/>
    <n v="0"/>
    <d v="2027-11-02T00:00:00"/>
  </r>
  <r>
    <x v="69"/>
    <s v="006745"/>
    <s v="SENALA"/>
    <s v="Permis de recherche"/>
    <x v="1"/>
    <s v="Or"/>
    <s v="MEDINA BAFFE"/>
    <s v="SARAYA"/>
    <d v="2010-06-17T00:00:00"/>
    <d v="2007-11-02T00:00:00"/>
    <n v="472.5"/>
    <n v="0"/>
    <n v="0"/>
    <n v="0"/>
    <d v="2027-11-02T00:00:00"/>
  </r>
  <r>
    <x v="70"/>
    <s v="14179 DU 22/09/2016"/>
    <s v="PERIMETRE DES INDUSTRIES CHIMIQUES DU SENEGAL DANS LA REGION DE THIES"/>
    <s v="Carrière"/>
    <x v="0"/>
    <s v="Silex"/>
    <s v="M’BORO"/>
    <s v="TIVAOUANE"/>
    <m/>
    <d v="2016-09-22T00:00:00"/>
    <n v="0"/>
    <n v="0"/>
    <n v="0"/>
    <n v="0"/>
    <d v="2023-09-22T00:00:00"/>
  </r>
  <r>
    <x v="71"/>
    <s v="09104MMITPMEDGM"/>
    <s v="TALIX-MINES SITE DE DIACK"/>
    <s v="Carrière"/>
    <x v="0"/>
    <s v="Basalte"/>
    <s v="THIES EST"/>
    <s v="THIES"/>
    <d v="2008-09-18T00:00:00"/>
    <d v="2009-09-10T00:00:00"/>
    <n v="0.21"/>
    <n v="0"/>
    <n v="0"/>
    <n v="0"/>
    <d v="2999-12-31T00:00:00"/>
  </r>
  <r>
    <x v="72"/>
    <s v="27008142F3"/>
    <s v="CARRIERE S ET SABLES"/>
    <s v="Carrière"/>
    <x v="0"/>
    <s v="Calcaire"/>
    <s v="POUT"/>
    <s v="THIES"/>
    <d v="1997-10-24T00:00:00"/>
    <d v="1997-10-24T00:00:00"/>
    <n v="6.1856000000000001E-2"/>
    <m/>
    <m/>
    <m/>
    <m/>
  </r>
  <r>
    <x v="73"/>
    <s v="008205"/>
    <s v="ICS Darou Khoudoss Mboro"/>
    <s v="Carrière"/>
    <x v="0"/>
    <s v="Silex"/>
    <s v="M’BORO"/>
    <s v="TIVAOUANE"/>
    <d v="2018-03-16T00:00:00"/>
    <d v="2018-04-17T00:00:00"/>
    <n v="0"/>
    <n v="0"/>
    <n v="0"/>
    <n v="0"/>
    <d v="2999-12-31T00:00:00"/>
  </r>
  <r>
    <x v="74"/>
    <s v="002203/MMG/DMG"/>
    <s v="Souroumdou"/>
    <s v="Permis de recherche"/>
    <x v="4"/>
    <s v="Or"/>
    <s v="TAMBACOUNDA"/>
    <s v="TAMBACOUNDA"/>
    <d v="2018-10-22T00:00:00"/>
    <d v="2019-02-05T00:00:00"/>
    <n v="61"/>
    <n v="0"/>
    <n v="0"/>
    <n v="0"/>
    <d v="2023-02-05T00:00:00"/>
  </r>
  <r>
    <x v="74"/>
    <s v="006246/MMG/DMG"/>
    <s v="Djindji Bassari"/>
    <s v="Permis de recherche"/>
    <x v="1"/>
    <s v="Or"/>
    <s v="KEDOUGOU"/>
    <s v="KEDOUGOU"/>
    <d v="2018-01-30T00:00:00"/>
    <d v="2018-03-20T00:00:00"/>
    <n v="25"/>
    <n v="0"/>
    <n v="0"/>
    <n v="0"/>
    <d v="2022-03-10T00:00:00"/>
  </r>
  <r>
    <x v="75"/>
    <s v="09040/MMD/MMG"/>
    <s v="Bandia"/>
    <s v="Carrière"/>
    <x v="0"/>
    <s v="Calcaire"/>
    <s v="BANDIA"/>
    <s v="THIES"/>
    <m/>
    <d v="2017-05-30T00:00:00"/>
    <n v="0.14313899999999999"/>
    <n v="0"/>
    <n v="0"/>
    <n v="0"/>
    <d v="2999-12-31T00:00:00"/>
  </r>
  <r>
    <x v="76"/>
    <m/>
    <m/>
    <m/>
    <x v="9"/>
    <m/>
    <m/>
    <m/>
    <m/>
    <m/>
    <n v="821.84"/>
    <m/>
    <m/>
    <m/>
    <m/>
  </r>
</pivotCacheRecords>
</file>

<file path=xl/pivotCache/pivotCacheRecords9.xml><?xml version="1.0" encoding="utf-8"?>
<pivotCacheRecords xmlns="http://schemas.openxmlformats.org/spreadsheetml/2006/main" xmlns:r="http://schemas.openxmlformats.org/officeDocument/2006/relationships" count="121">
  <r>
    <x v="0"/>
    <s v="09142/MIM/DMG"/>
    <s v="BANDIA"/>
    <x v="0"/>
    <x v="0"/>
    <s v="Calcaire"/>
    <s v="BANDIA"/>
    <s v="MBOUR"/>
    <d v="2017-05-31T00:00:00"/>
    <d v="2017-05-31T00:00:00"/>
    <n v="0.3"/>
    <m/>
    <m/>
    <m/>
    <d v="2022-05-30T00:00:00"/>
  </r>
  <r>
    <x v="1"/>
    <s v="A010333/MMIAPME/DMG"/>
    <s v="LINGEKHOTO"/>
    <x v="1"/>
    <x v="1"/>
    <s v="Or"/>
    <s v="KEDOUGOU"/>
    <s v="KEDOUGOU"/>
    <d v="2010-12-01T00:00:00"/>
    <d v="2010-12-01T00:00:00"/>
    <n v="157"/>
    <n v="0"/>
    <n v="120.5"/>
    <n v="0"/>
    <d v="2017-11-30T00:00:00"/>
  </r>
  <r>
    <x v="1"/>
    <s v="010978/MMG/DMG/25/06/2020"/>
    <s v="BOUROUBOUROU"/>
    <x v="1"/>
    <x v="1"/>
    <s v="Or"/>
    <s v="KEDOUGOU"/>
    <s v="KEDOUGOU"/>
    <d v="2010-12-01T00:00:00"/>
    <d v="2010-12-01T00:00:00"/>
    <n v="187"/>
    <n v="0"/>
    <n v="110"/>
    <n v="0"/>
    <d v="2022-03-05T00:00:00"/>
  </r>
  <r>
    <x v="2"/>
    <s v="UTMWGS 84 ZONE 28"/>
    <s v="KARAKHAENA"/>
    <x v="2"/>
    <x v="1"/>
    <s v="Or"/>
    <s v="SARAYA"/>
    <s v="SARAYA"/>
    <d v="2015-10-08T00:00:00"/>
    <d v="2016-02-02T00:00:00"/>
    <n v="39"/>
    <n v="39"/>
    <n v="0"/>
    <n v="0"/>
    <d v="2021-02-01T00:00:00"/>
  </r>
  <r>
    <x v="3"/>
    <s v="13984/MIM/DMG"/>
    <s v="DAORALA"/>
    <x v="1"/>
    <x v="1"/>
    <s v="Or"/>
    <s v="MEDINA BAFFE"/>
    <s v="SARAYA"/>
    <d v="2004-08-16T00:00:00"/>
    <d v="2005-03-04T00:00:00"/>
    <n v="420"/>
    <n v="0"/>
    <n v="184"/>
    <n v="0"/>
    <m/>
  </r>
  <r>
    <x v="3"/>
    <s v="012395/MMG/DMG"/>
    <s v="NOUMOUFOUKHA"/>
    <x v="1"/>
    <x v="1"/>
    <s v="Or"/>
    <s v="MEDINA BAFFE"/>
    <s v="SARAYA"/>
    <d v="2018-05-11T00:00:00"/>
    <d v="2018-06-05T00:00:00"/>
    <n v="79"/>
    <n v="0"/>
    <n v="0"/>
    <n v="0"/>
    <d v="2023-06-04T00:00:00"/>
  </r>
  <r>
    <x v="4"/>
    <s v="001928MMG"/>
    <s v="LAMBAYE"/>
    <x v="1"/>
    <x v="2"/>
    <s v="Phosphate de chaux"/>
    <s v="DIOURBEL"/>
    <s v="DIOURBEL"/>
    <d v="2019-01-21T00:00:00"/>
    <d v="2019-01-31T00:00:00"/>
    <n v="567"/>
    <n v="0"/>
    <n v="0"/>
    <n v="0"/>
    <d v="2999-12-31T00:00:00"/>
  </r>
  <r>
    <x v="4"/>
    <s v="025823"/>
    <s v="Seune Sèrère"/>
    <x v="0"/>
    <x v="0"/>
    <s v="Basalte"/>
    <s v="KEUR MOUSSA"/>
    <s v="THIES"/>
    <m/>
    <d v="2018-09-18T00:00:00"/>
    <n v="0.38"/>
    <n v="0"/>
    <n v="0"/>
    <n v="0"/>
    <d v="2023-12-18T00:00:00"/>
  </r>
  <r>
    <x v="5"/>
    <s v="017130/MMG/DMG"/>
    <s v="BANDIA"/>
    <x v="0"/>
    <x v="0"/>
    <s v="Calcaire"/>
    <s v="BANDIA"/>
    <s v="THIES"/>
    <m/>
    <d v="2018-07-23T00:00:00"/>
    <n v="0.15"/>
    <n v="0.15"/>
    <m/>
    <m/>
    <d v="2023-07-22T00:00:00"/>
  </r>
  <r>
    <x v="6"/>
    <s v="A018603/MMG/DMG"/>
    <s v="Thilogne"/>
    <x v="1"/>
    <x v="3"/>
    <s v="Phosphate de chaux"/>
    <s v="AGNAM-CIVOL"/>
    <s v="MATAM"/>
    <d v="2015-06-02T00:00:00"/>
    <d v="2015-07-15T00:00:00"/>
    <n v="1590"/>
    <n v="0"/>
    <n v="401"/>
    <n v="0"/>
    <d v="2021-08-12T00:00:00"/>
  </r>
  <r>
    <x v="7"/>
    <s v="002734"/>
    <s v="Tombo"/>
    <x v="1"/>
    <x v="1"/>
    <s v="Or"/>
    <s v="TOMBORONKOTO"/>
    <s v="KEDOUGOU"/>
    <d v="2016-11-08T00:00:00"/>
    <d v="2019-02-14T00:00:00"/>
    <n v="22"/>
    <n v="0"/>
    <n v="0"/>
    <n v="0"/>
    <d v="2023-02-14T00:00:00"/>
  </r>
  <r>
    <x v="8"/>
    <s v="09MAI2018009738"/>
    <s v="ATIC SILEX"/>
    <x v="0"/>
    <x v="0"/>
    <s v="Silex"/>
    <s v="M’BORO"/>
    <s v="TIVAOUANE"/>
    <d v="2018-03-27T00:00:00"/>
    <d v="2018-05-09T00:00:00"/>
    <n v="1.2"/>
    <n v="1.2"/>
    <n v="0"/>
    <n v="0"/>
    <d v="2999-12-31T00:00:00"/>
  </r>
  <r>
    <x v="9"/>
    <s v="012394/ MMG/DMG"/>
    <s v="BAMBADJI"/>
    <x v="1"/>
    <x v="1"/>
    <s v="Or"/>
    <s v="MADINA BAFFE"/>
    <s v="SARAYA"/>
    <d v="2018-05-11T00:00:00"/>
    <d v="2018-06-05T00:00:00"/>
    <n v="314.5"/>
    <n v="0"/>
    <n v="0"/>
    <n v="0"/>
    <d v="2999-12-31T00:00:00"/>
  </r>
  <r>
    <x v="10"/>
    <s v="014934"/>
    <s v="SANGOLA"/>
    <x v="1"/>
    <x v="1"/>
    <s v="Or"/>
    <s v="BANDAFASSI"/>
    <s v="KEDOUGOU"/>
    <d v="2016-06-08T00:00:00"/>
    <d v="2019-06-07T00:00:00"/>
    <n v="381"/>
    <n v="0"/>
    <n v="0"/>
    <n v="0"/>
    <d v="2023-06-07T00:00:00"/>
  </r>
  <r>
    <x v="10"/>
    <s v="023735"/>
    <s v="KOULOUNTOU EST"/>
    <x v="1"/>
    <x v="1"/>
    <s v="Or"/>
    <s v="TOMBORONKOTO"/>
    <s v="KEDOUGOU"/>
    <d v="2016-11-08T00:00:00"/>
    <d v="2018-11-06T00:00:00"/>
    <n v="381"/>
    <n v="0"/>
    <n v="0"/>
    <n v="0"/>
    <d v="2999-12-31T00:00:00"/>
  </r>
  <r>
    <x v="11"/>
    <s v="00487/MMG/DMG"/>
    <s v="MADINA FOULBE"/>
    <x v="1"/>
    <x v="4"/>
    <s v="Or"/>
    <s v="MADINA FOULBE"/>
    <s v="BAKEL"/>
    <d v="2010-05-07T00:00:00"/>
    <d v="2018-01-15T00:00:00"/>
    <n v="260"/>
    <n v="0"/>
    <n v="65"/>
    <n v="0"/>
    <d v="2999-12-31T00:00:00"/>
  </r>
  <r>
    <x v="12"/>
    <n v="10566"/>
    <s v="KAOUROU"/>
    <x v="1"/>
    <x v="1"/>
    <s v="Or"/>
    <s v="Bakel"/>
    <s v="BAKEL"/>
    <m/>
    <m/>
    <n v="144"/>
    <m/>
    <m/>
    <m/>
    <m/>
  </r>
  <r>
    <x v="13"/>
    <s v="001840/MMG/DMG"/>
    <s v="CHERIF LO NGAKHAM"/>
    <x v="2"/>
    <x v="2"/>
    <s v="Phosphates"/>
    <s v="CHERIF Lo"/>
    <s v="DIOURBEL"/>
    <d v="2018-09-24T00:00:00"/>
    <m/>
    <n v="75"/>
    <n v="5"/>
    <n v="0"/>
    <n v="0"/>
    <m/>
  </r>
  <r>
    <x v="14"/>
    <s v="0062254 MEMDMGBD"/>
    <s v="bandia/thiés"/>
    <x v="0"/>
    <x v="0"/>
    <s v="Calcaire"/>
    <s v="DIASS"/>
    <s v="MBOUR"/>
    <m/>
    <d v="2012-08-22T00:00:00"/>
    <n v="0.2"/>
    <n v="0"/>
    <m/>
    <n v="0"/>
    <d v="2017-08-22T00:00:00"/>
  </r>
  <r>
    <x v="15"/>
    <s v="011843 MIM/DMG"/>
    <s v="DIAMBA SUD"/>
    <x v="1"/>
    <x v="1"/>
    <s v="Or"/>
    <s v="SARAYA"/>
    <s v="SARAYA"/>
    <n v="42102"/>
    <d v="2015-06-10T00:00:00"/>
    <n v="71.319999999999993"/>
    <n v="0"/>
    <n v="18.02"/>
    <n v="0"/>
    <d v="2021-07-14T00:00:00"/>
  </r>
  <r>
    <x v="15"/>
    <s v="011842/MIM/DMG"/>
    <s v="DIAMBA NORD"/>
    <x v="1"/>
    <x v="1"/>
    <s v="Or"/>
    <s v="SARAYA"/>
    <s v="SARAYA"/>
    <n v="42102"/>
    <d v="2015-06-10T00:00:00"/>
    <n v="241.8"/>
    <n v="0"/>
    <n v="80.7"/>
    <n v="0"/>
    <d v="2019-06-09T00:00:00"/>
  </r>
  <r>
    <x v="16"/>
    <s v="036584"/>
    <s v="UTM WGS 84 ZONE 28N"/>
    <x v="1"/>
    <x v="5"/>
    <s v="Phosphate"/>
    <s v="NDANDE/ THILOM FALL/ NGOURANE"/>
    <s v="LOUGA"/>
    <d v="2013-05-31T00:00:00"/>
    <d v="2022-06-29T00:00:00"/>
    <n v="637.48"/>
    <m/>
    <m/>
    <m/>
    <m/>
  </r>
  <r>
    <x v="17"/>
    <s v="025475"/>
    <s v="NIAKHENE"/>
    <x v="1"/>
    <x v="2"/>
    <s v="Phosphate de chaux"/>
    <s v="DIOURBEL"/>
    <s v="DIOURBEL"/>
    <d v="2020-09-25T00:00:00"/>
    <d v="2020-10-28T00:00:00"/>
    <n v="498"/>
    <n v="0"/>
    <n v="0"/>
    <n v="0"/>
    <d v="2024-10-27T00:00:00"/>
  </r>
  <r>
    <x v="17"/>
    <s v="A07102/MIM/DMG"/>
    <s v="Coki"/>
    <x v="1"/>
    <x v="5"/>
    <s v="Phosphate de chaux"/>
    <s v="COKI"/>
    <s v="LOUGA"/>
    <d v="2016-04-14T00:00:00"/>
    <d v="2016-05-16T00:00:00"/>
    <n v="4396"/>
    <n v="0"/>
    <n v="1101"/>
    <n v="0"/>
    <d v="2022-05-11T00:00:00"/>
  </r>
  <r>
    <x v="18"/>
    <s v="006873873"/>
    <s v="Bondola"/>
    <x v="1"/>
    <x v="1"/>
    <s v="Or"/>
    <s v="Bembou"/>
    <s v="KEDOUGOU"/>
    <d v="2022-02-14T00:00:00"/>
    <d v="2022-03-03T00:00:00"/>
    <n v="207.17"/>
    <n v="0"/>
    <n v="0"/>
    <n v="0"/>
    <m/>
  </r>
  <r>
    <x v="18"/>
    <s v="006873873"/>
    <s v="Morichou"/>
    <x v="1"/>
    <x v="1"/>
    <s v="Or"/>
    <s v="Sadatou"/>
    <s v="KEDOUGOU"/>
    <d v="2022-02-14T00:00:00"/>
    <d v="2022-03-03T00:00:00"/>
    <n v="207.17"/>
    <n v="0"/>
    <n v="0"/>
    <n v="0"/>
    <m/>
  </r>
  <r>
    <x v="19"/>
    <s v="005494"/>
    <s v="POUT"/>
    <x v="2"/>
    <x v="0"/>
    <s v="Calcaire"/>
    <s v="KEUR MOUSSA"/>
    <s v="THIES"/>
    <d v="2016-04-19T00:00:00"/>
    <d v="2021-03-24T00:00:00"/>
    <n v="2.77"/>
    <n v="2.77"/>
    <n v="0"/>
    <n v="0"/>
    <d v="2026-03-23T00:00:00"/>
  </r>
  <r>
    <x v="20"/>
    <s v="2-N°2000-106 du 22 février 2000"/>
    <s v="Argile et latérite Tchiky"/>
    <x v="3"/>
    <x v="0"/>
    <s v="Argile"/>
    <s v="DIASS"/>
    <s v="MBOUR"/>
    <d v="2000-02-18T00:00:00"/>
    <d v="2000-02-22T00:00:00"/>
    <n v="2"/>
    <n v="0.3"/>
    <n v="0"/>
    <n v="0.05"/>
    <d v="2025-02-22T00:00:00"/>
  </r>
  <r>
    <x v="20"/>
    <s v="3-2015-639 du 15 mai 2015"/>
    <s v="Bandia-Kirène"/>
    <x v="3"/>
    <x v="0"/>
    <s v="Calcaire"/>
    <s v="BANDIA"/>
    <s v="THIES"/>
    <d v="2000-02-18T00:00:00"/>
    <d v="2015-05-15T00:00:00"/>
    <n v="5.86"/>
    <n v="0"/>
    <n v="0"/>
    <n v="0"/>
    <d v="2040-05-15T00:00:00"/>
  </r>
  <r>
    <x v="21"/>
    <s v="007541/MMITPME"/>
    <s v="BANDIA"/>
    <x v="0"/>
    <x v="0"/>
    <s v="Calcaire"/>
    <s v="BANDIA"/>
    <s v="THIES"/>
    <m/>
    <d v="2009-08-07T00:00:00"/>
    <n v="0.05"/>
    <n v="0.05"/>
    <m/>
    <m/>
    <d v="2027-02-13T00:00:00"/>
  </r>
  <r>
    <x v="21"/>
    <s v="008569/MEMIMEFP"/>
    <s v="BANDIA"/>
    <x v="0"/>
    <x v="0"/>
    <s v="Calcaire"/>
    <s v="BANDIA"/>
    <s v="THIES"/>
    <m/>
    <d v="1996-11-15T00:00:00"/>
    <n v="7.4999999999999997E-2"/>
    <n v="6.5000000000000002E-2"/>
    <n v="0.01"/>
    <m/>
    <d v="2027-02-13T00:00:00"/>
  </r>
  <r>
    <x v="21"/>
    <s v="010284"/>
    <s v="DIACK"/>
    <x v="0"/>
    <x v="0"/>
    <s v="Basalte"/>
    <s v="N'GOUDIANE"/>
    <s v="THIES"/>
    <m/>
    <d v="2020-06-04T00:00:00"/>
    <n v="2.75E-2"/>
    <m/>
    <m/>
    <m/>
    <d v="2025-06-03T00:00:00"/>
  </r>
  <r>
    <x v="21"/>
    <s v="6283/MIM/DMG"/>
    <s v="DIACK"/>
    <x v="0"/>
    <x v="0"/>
    <s v="Basalte"/>
    <s v="N'GOUDIANE"/>
    <s v="THIES"/>
    <m/>
    <d v="2016-04-18T00:00:00"/>
    <n v="0.41"/>
    <m/>
    <m/>
    <m/>
    <d v="2027-02-14T00:00:00"/>
  </r>
  <r>
    <x v="21"/>
    <s v="07540/MIMTPME/DMG"/>
    <s v="DIACK"/>
    <x v="0"/>
    <x v="0"/>
    <s v="Basalte"/>
    <s v="N'GOUDIANE"/>
    <s v="THIES"/>
    <m/>
    <d v="2009-08-07T00:00:00"/>
    <n v="0.15"/>
    <m/>
    <m/>
    <m/>
    <d v="2027-03-14T00:00:00"/>
  </r>
  <r>
    <x v="21"/>
    <s v="04252/MIMTPME/DMG"/>
    <s v="DIACK"/>
    <x v="0"/>
    <x v="0"/>
    <s v="Basalte"/>
    <s v="N'GOUDIANE"/>
    <s v="THIES"/>
    <m/>
    <d v="2009-03-30T00:00:00"/>
    <n v="0.05"/>
    <m/>
    <m/>
    <m/>
    <d v="2027-03-14T00:00:00"/>
  </r>
  <r>
    <x v="21"/>
    <s v="001557/MMG/CAB/CT1"/>
    <s v="DIACK"/>
    <x v="0"/>
    <x v="0"/>
    <s v="Basalte"/>
    <s v="N'GOUDIANE"/>
    <s v="THIES"/>
    <m/>
    <d v="2019-01-28T00:00:00"/>
    <n v="0.15"/>
    <m/>
    <m/>
    <m/>
    <d v="2024-01-27T00:00:00"/>
  </r>
  <r>
    <x v="21"/>
    <s v="0010283"/>
    <s v="DIACK"/>
    <x v="0"/>
    <x v="0"/>
    <s v="Basalte"/>
    <s v="N'GOUDIANE"/>
    <s v="THIES"/>
    <m/>
    <d v="2020-06-04T00:00:00"/>
    <n v="1.4999999999999999E-2"/>
    <m/>
    <m/>
    <m/>
    <d v="2025-06-03T00:00:00"/>
  </r>
  <r>
    <x v="22"/>
    <s v="A025607/MMG/DMG"/>
    <s v="MADINA TOUBAKOTA"/>
    <x v="1"/>
    <x v="1"/>
    <s v="Or"/>
    <s v="Bembou"/>
    <s v="SARAYA"/>
    <d v="2019-09-29T00:00:00"/>
    <d v="2019-11-11T00:00:00"/>
    <n v="252"/>
    <n v="0"/>
    <n v="0"/>
    <n v="0"/>
    <d v="2023-11-10T00:00:00"/>
  </r>
  <r>
    <x v="23"/>
    <s v="008633MMG/DMG"/>
    <s v="DIACK"/>
    <x v="0"/>
    <x v="0"/>
    <s v="Basalte"/>
    <s v="N’GOUNDIANE"/>
    <s v="THIES"/>
    <m/>
    <d v="2018-04-29T00:00:00"/>
    <n v="9.1999999999999998E-2"/>
    <n v="9.1999999999999998E-2"/>
    <n v="0"/>
    <n v="0"/>
    <d v="2999-12-31T00:00:00"/>
  </r>
  <r>
    <x v="23"/>
    <s v="033738"/>
    <s v="MANSADALA"/>
    <x v="0"/>
    <x v="4"/>
    <s v="Basalte"/>
    <s v="DIALACOTO"/>
    <s v="TAMBACOUNDA"/>
    <m/>
    <m/>
    <n v="0.5"/>
    <n v="0.5"/>
    <n v="0"/>
    <n v="0"/>
    <d v="2021-10-20T00:00:00"/>
  </r>
  <r>
    <x v="24"/>
    <s v="012394"/>
    <s v="dalema"/>
    <x v="1"/>
    <x v="1"/>
    <s v="Or"/>
    <s v="SARAYA"/>
    <s v="SARAYA"/>
    <m/>
    <m/>
    <n v="298"/>
    <m/>
    <m/>
    <m/>
    <m/>
  </r>
  <r>
    <x v="25"/>
    <s v="19005"/>
    <s v="KOLDA"/>
    <x v="1"/>
    <x v="6"/>
    <s v="Phosphate de chaux"/>
    <s v="MEDINA  EL HADJI"/>
    <s v="KOLDA"/>
    <d v="2011-07-13T00:00:00"/>
    <d v="2013-12-05T00:00:00"/>
    <n v="2645"/>
    <n v="0"/>
    <n v="2520"/>
    <n v="0"/>
    <d v="2023-08-07T00:00:00"/>
  </r>
  <r>
    <x v="26"/>
    <s v="2008-1431"/>
    <s v="POUT"/>
    <x v="3"/>
    <x v="0"/>
    <s v="Calcaire"/>
    <s v="POUT"/>
    <s v="THIES"/>
    <d v="2008-12-12T00:00:00"/>
    <d v="2008-12-12T00:00:00"/>
    <n v="10.07"/>
    <m/>
    <n v="0"/>
    <n v="0"/>
    <d v="2033-12-11T00:00:00"/>
  </r>
  <r>
    <x v="26"/>
    <s v="2015-368"/>
    <s v="TCHIKY"/>
    <x v="3"/>
    <x v="0"/>
    <s v="latérite, argile"/>
    <s v="TCHIKY"/>
    <s v="THIES"/>
    <m/>
    <m/>
    <n v="3.59"/>
    <m/>
    <m/>
    <m/>
    <m/>
  </r>
  <r>
    <x v="27"/>
    <s v="026689/MMG/DMG"/>
    <s v="ICS Darou Khoudoss Mboro"/>
    <x v="0"/>
    <x v="0"/>
    <s v="Silex"/>
    <s v="DAROU KHOUDOSS"/>
    <s v="TIVAOUANE"/>
    <m/>
    <d v="2018-12-14T00:00:00"/>
    <n v="0"/>
    <m/>
    <m/>
    <m/>
    <d v="2023-12-14T00:00:00"/>
  </r>
  <r>
    <x v="28"/>
    <s v="100MMITPME/DMG"/>
    <s v="GABOU"/>
    <x v="4"/>
    <x v="4"/>
    <s v="Grès"/>
    <s v="GABOU"/>
    <s v="BAKEL"/>
    <m/>
    <d v="2009-10-26T00:00:00"/>
    <n v="5.1100000000000003"/>
    <n v="5.1100000000000003"/>
    <n v="0"/>
    <m/>
    <d v="2023-09-26T00:00:00"/>
  </r>
  <r>
    <x v="28"/>
    <s v="20736"/>
    <s v="ICS"/>
    <x v="4"/>
    <x v="0"/>
    <s v="Silex"/>
    <s v="Mboro"/>
    <s v="TIVAOUANE"/>
    <m/>
    <d v="2018-09-06T00:00:00"/>
    <n v="0.73"/>
    <m/>
    <m/>
    <m/>
    <d v="2022-09-05T00:00:00"/>
  </r>
  <r>
    <x v="29"/>
    <m/>
    <s v="Carrière d'entreprise Ousmane SOW"/>
    <x v="0"/>
    <x v="0"/>
    <s v="Grès"/>
    <s v="DIASS"/>
    <s v="MBOUR"/>
    <m/>
    <m/>
    <n v="0.04"/>
    <n v="0"/>
    <n v="0"/>
    <n v="0"/>
    <d v="2999-12-31T00:00:00"/>
  </r>
  <r>
    <x v="30"/>
    <s v="006243/MMG/DMG"/>
    <s v="Sud Kéniéba &amp; Madina Foulbé"/>
    <x v="4"/>
    <x v="4"/>
    <s v="Manganése"/>
    <s v="MADINA FOULBE"/>
    <s v="BAKEL"/>
    <d v="2012-01-06T00:00:00"/>
    <d v="2012-02-01T00:00:00"/>
    <n v="5"/>
    <n v="0.02"/>
    <n v="0"/>
    <n v="1.87"/>
    <d v="2022-02-01T00:00:00"/>
  </r>
  <r>
    <x v="31"/>
    <s v="6101/MIMTPME/DMG"/>
    <s v="BANDIA"/>
    <x v="0"/>
    <x v="0"/>
    <s v="Calcaire"/>
    <s v="BANDIA"/>
    <s v="THIES"/>
    <m/>
    <d v="2022-11-17T00:00:00"/>
    <n v="0.51"/>
    <n v="0.34"/>
    <m/>
    <m/>
    <m/>
  </r>
  <r>
    <x v="32"/>
    <s v="001331/MMG/DMG"/>
    <s v="DIACK"/>
    <x v="0"/>
    <x v="0"/>
    <s v="Basalte"/>
    <s v="N'GOUDIANE"/>
    <s v="THIES"/>
    <m/>
    <d v="2019-04-18T00:00:00"/>
    <n v="0.11"/>
    <m/>
    <m/>
    <m/>
    <d v="2024-01-23T00:00:00"/>
  </r>
  <r>
    <x v="32"/>
    <s v="001332"/>
    <s v="DIACK"/>
    <x v="0"/>
    <x v="0"/>
    <s v="Basalte"/>
    <s v="N'GOUDIANE"/>
    <s v="THIES"/>
    <m/>
    <d v="2021-01-29T00:00:00"/>
    <n v="0.105"/>
    <m/>
    <m/>
    <m/>
    <d v="2026-01-28T00:00:00"/>
  </r>
  <r>
    <x v="32"/>
    <s v="08847/MIM/DMG"/>
    <s v="DIACK"/>
    <x v="0"/>
    <x v="0"/>
    <s v="Basalte"/>
    <s v="N'GOUDIANE"/>
    <s v="THIES"/>
    <m/>
    <d v="2017-05-26T00:00:00"/>
    <n v="0.14000000000000001"/>
    <m/>
    <m/>
    <m/>
    <d v="2027-08-30T00:00:00"/>
  </r>
  <r>
    <x v="32"/>
    <s v="026694/MMG/DMG"/>
    <s v="BANDIA"/>
    <x v="0"/>
    <x v="0"/>
    <s v="Calcaire"/>
    <s v="BANDIA"/>
    <s v="THIES"/>
    <m/>
    <d v="2018-12-14T00:00:00"/>
    <n v="0.11"/>
    <m/>
    <m/>
    <m/>
    <d v="2023-12-13T00:00:00"/>
  </r>
  <r>
    <x v="32"/>
    <s v="03044/MEM/DMG"/>
    <s v="BANDIA"/>
    <x v="0"/>
    <x v="0"/>
    <s v="Calcaire"/>
    <s v="BANDIA"/>
    <s v="THIES"/>
    <m/>
    <d v="2005-06-22T00:00:00"/>
    <n v="1.29"/>
    <m/>
    <m/>
    <m/>
    <d v="2023-11-18T00:00:00"/>
  </r>
  <r>
    <x v="32"/>
    <s v="0032820"/>
    <s v="GECAMINES BANDIA"/>
    <x v="0"/>
    <x v="0"/>
    <s v="Calcaire"/>
    <s v="BANDIA"/>
    <s v="THIES"/>
    <m/>
    <d v="2021-10-07T00:00:00"/>
    <n v="1.722"/>
    <n v="0.35"/>
    <n v="0"/>
    <n v="0"/>
    <d v="2026-10-07T00:00:00"/>
  </r>
  <r>
    <x v="32"/>
    <s v="A09098"/>
    <s v="GECAMINE DIACK"/>
    <x v="0"/>
    <x v="0"/>
    <s v="Basalte"/>
    <s v="N’GOUNDIANE"/>
    <s v="THIES"/>
    <m/>
    <d v="2009-09-01T00:00:00"/>
    <n v="0.59"/>
    <n v="1.29E-2"/>
    <n v="0"/>
    <n v="0"/>
    <d v="2014-09-01T00:00:00"/>
  </r>
  <r>
    <x v="33"/>
    <s v="013588"/>
    <s v="ICS"/>
    <x v="0"/>
    <x v="0"/>
    <s v="Silex"/>
    <s v="DAROU KHOUDOSS"/>
    <s v="TIVAOUANE"/>
    <d v="2018-06-22T00:00:00"/>
    <d v="2018-06-22T00:00:00"/>
    <n v="1"/>
    <n v="0"/>
    <n v="0"/>
    <n v="0"/>
    <d v="2023-06-30T00:00:00"/>
  </r>
  <r>
    <x v="34"/>
    <s v="12950"/>
    <s v="Niakhène"/>
    <x v="1"/>
    <x v="0"/>
    <s v="Phosphate de chaux"/>
    <s v="TIVAOUANE"/>
    <s v="TIVAOUANE"/>
    <d v="2015-05-21T00:00:00"/>
    <d v="2015-06-24T00:00:00"/>
    <n v="636"/>
    <n v="0"/>
    <n v="0"/>
    <n v="0"/>
    <d v="2999-12-31T00:00:00"/>
  </r>
  <r>
    <x v="35"/>
    <s v="1326"/>
    <s v="Grande Côte"/>
    <x v="3"/>
    <x v="0"/>
    <s v="Ilménite, zircon, rutile, leucoxène"/>
    <s v="DAROU KHOUDOSS"/>
    <s v="TIVAOUANE"/>
    <d v="2004-09-09T00:00:00"/>
    <d v="2004-09-19T00:00:00"/>
    <n v="445"/>
    <n v="2.2000000000000002"/>
    <n v="0"/>
    <n v="2"/>
    <d v="2999-12-31T00:00:00"/>
  </r>
  <r>
    <x v="36"/>
    <s v="004068MMI/DMG"/>
    <s v="Carrière de basalte de Diack"/>
    <x v="0"/>
    <x v="0"/>
    <s v="Basalte"/>
    <s v="N’GOUNDIANE"/>
    <s v="THIES"/>
    <d v="2007-07-04T00:00:00"/>
    <d v="2007-11-05T00:00:00"/>
    <n v="0.04"/>
    <n v="0"/>
    <n v="5.0000000000000001E-3"/>
    <n v="0"/>
    <d v="2022-06-02T00:00:00"/>
  </r>
  <r>
    <x v="37"/>
    <s v="025476"/>
    <s v="AINOUMANE"/>
    <x v="1"/>
    <x v="2"/>
    <s v="Phosphate de chaux"/>
    <s v="DINGUIRAYE"/>
    <s v="BAMBEY"/>
    <d v="2020-09-25T00:00:00"/>
    <d v="2020-10-28T00:00:00"/>
    <n v="588"/>
    <n v="0"/>
    <n v="0"/>
    <n v="0"/>
    <d v="2024-10-27T00:00:00"/>
  </r>
  <r>
    <x v="38"/>
    <s v="2020-981"/>
    <s v="Boto"/>
    <x v="2"/>
    <x v="1"/>
    <s v="Or"/>
    <s v="MEDINA BAFFE"/>
    <s v="SARAYA"/>
    <d v="2004-08-16T00:00:00"/>
    <d v="2019-12-16T00:00:00"/>
    <n v="148"/>
    <n v="0"/>
    <n v="0"/>
    <n v="0"/>
    <d v="2039-12-16T00:00:00"/>
  </r>
  <r>
    <x v="39"/>
    <s v="10660"/>
    <s v="bandia"/>
    <x v="0"/>
    <x v="0"/>
    <s v="Calcaire"/>
    <s v="BANDIA"/>
    <s v="MBOUR"/>
    <d v="2017-10-11T00:00:00"/>
    <d v="2015-02-19T00:00:00"/>
    <n v="0.2"/>
    <n v="0"/>
    <n v="0"/>
    <n v="0"/>
    <d v="2020-02-19T00:00:00"/>
  </r>
  <r>
    <x v="40"/>
    <s v="D1999-1021"/>
    <s v="TOBENE SUD"/>
    <x v="3"/>
    <x v="0"/>
    <s v="Phosphate de chaux"/>
    <s v="PIRE GOUREY"/>
    <s v="TIVAOUANE"/>
    <d v="2008-04-23T00:00:00"/>
    <d v="1999-10-19T00:00:00"/>
    <n v="18.440999999999999"/>
    <n v="0"/>
    <n v="0"/>
    <m/>
    <d v="2999-12-31T00:00:00"/>
  </r>
  <r>
    <x v="40"/>
    <s v="D1999-1020"/>
    <s v="TOBENE NORD"/>
    <x v="3"/>
    <x v="0"/>
    <s v="Phosphate de chaux"/>
    <s v="DAROU KHOUDOSS"/>
    <s v="TIVAOUANE"/>
    <d v="2008-04-23T00:00:00"/>
    <d v="1999-10-19T00:00:00"/>
    <n v="173"/>
    <n v="7"/>
    <n v="0"/>
    <m/>
    <d v="2999-12-31T00:00:00"/>
  </r>
  <r>
    <x v="41"/>
    <s v="020031/MIM/DMG"/>
    <s v="DOUTA"/>
    <x v="1"/>
    <x v="1"/>
    <s v="Or"/>
    <s v="KHOSSANTO"/>
    <s v="SARAYA"/>
    <d v="2009-11-11T00:00:00"/>
    <d v="2009-11-11T00:00:00"/>
    <n v="103"/>
    <n v="0"/>
    <n v="45"/>
    <n v="0"/>
    <d v="2020-11-09T00:00:00"/>
  </r>
  <r>
    <x v="42"/>
    <s v="015098"/>
    <s v="Sud Kanel"/>
    <x v="1"/>
    <x v="3"/>
    <s v="Phosphate de chaux"/>
    <s v="OGO"/>
    <s v="MATAM"/>
    <d v="2015-05-23T00:00:00"/>
    <d v="2015-08-17T00:00:00"/>
    <n v="3029.76"/>
    <n v="0"/>
    <n v="757"/>
    <n v="0"/>
    <d v="2021-08-16T00:00:00"/>
  </r>
  <r>
    <x v="43"/>
    <s v="024218"/>
    <s v="Ngoudiane-EGCCBN"/>
    <x v="0"/>
    <x v="0"/>
    <s v="Basalte"/>
    <s v="N’GOUNDIANE"/>
    <s v="THIES"/>
    <d v="2019-10-04T00:00:00"/>
    <d v="2019-11-28T00:00:00"/>
    <n v="0.06"/>
    <n v="6.3399999999999998E-2"/>
    <n v="0"/>
    <n v="0"/>
    <d v="2999-12-31T00:00:00"/>
  </r>
  <r>
    <x v="44"/>
    <s v="019235"/>
    <s v="CARRIERE DE CALCAIRE DE KEUR LAT DIOP FALL"/>
    <x v="0"/>
    <x v="0"/>
    <s v="Calcaire"/>
    <s v="MONT- ROLLAND"/>
    <s v="TIVAOUANE"/>
    <m/>
    <d v="2021-06-01T00:00:00"/>
    <n v="1.74"/>
    <n v="0"/>
    <n v="0"/>
    <n v="0"/>
    <d v="2025-05-31T00:00:00"/>
  </r>
  <r>
    <x v="45"/>
    <s v="20181904"/>
    <s v="Sambarabougou"/>
    <x v="2"/>
    <x v="1"/>
    <s v="Or"/>
    <s v="MISSIRAH SIRIMANA"/>
    <s v="SARAYA"/>
    <d v="2016-11-28T00:00:00"/>
    <d v="2018-10-09T00:00:00"/>
    <n v="121.83"/>
    <n v="0"/>
    <n v="102"/>
    <n v="0"/>
    <d v="2999-12-31T00:00:00"/>
  </r>
  <r>
    <x v="46"/>
    <s v="0070/MMG"/>
    <s v="Kanoumba"/>
    <x v="1"/>
    <x v="1"/>
    <s v="Or"/>
    <s v="SABODALA"/>
    <s v="SARAYA"/>
    <m/>
    <d v="2020-02-25T00:00:00"/>
    <n v="286"/>
    <n v="0"/>
    <n v="0"/>
    <n v="0"/>
    <d v="2999-12-31T00:00:00"/>
  </r>
  <r>
    <x v="47"/>
    <s v="05FEV2019002204"/>
    <s v="Kéniékoto"/>
    <x v="1"/>
    <x v="1"/>
    <s v="Or"/>
    <s v="SARAYA"/>
    <s v="SARAYA"/>
    <d v="2018-11-09T00:00:00"/>
    <d v="2019-02-05T00:00:00"/>
    <n v="110"/>
    <n v="0"/>
    <n v="0"/>
    <n v="0"/>
    <d v="2023-02-05T00:00:00"/>
  </r>
  <r>
    <x v="47"/>
    <s v="09MAI2018009739"/>
    <s v="Ylimalo"/>
    <x v="1"/>
    <x v="1"/>
    <s v="Lithium"/>
    <s v="SARAYA"/>
    <s v="SARAYA"/>
    <d v="2018-04-06T00:00:00"/>
    <d v="2018-05-09T00:00:00"/>
    <n v="368"/>
    <n v="0"/>
    <n v="0"/>
    <n v="0"/>
    <d v="2022-05-09T00:00:00"/>
  </r>
  <r>
    <x v="48"/>
    <s v="011650"/>
    <s v="NIAMAYA"/>
    <x v="1"/>
    <x v="1"/>
    <s v="Or"/>
    <s v="KHOSSANTO"/>
    <s v="SARAYA"/>
    <d v="2013-07-15T00:00:00"/>
    <d v="2020-06-30T00:00:00"/>
    <n v="57"/>
    <n v="0"/>
    <n v="14"/>
    <n v="0"/>
    <d v="2024-06-29T00:00:00"/>
  </r>
  <r>
    <x v="49"/>
    <s v="2016-995"/>
    <s v="MAKO"/>
    <x v="3"/>
    <x v="1"/>
    <s v="Or"/>
    <s v="TOMBORONKOTO"/>
    <s v="KEDOUGOU"/>
    <d v="2006-09-20T00:00:00"/>
    <d v="2016-07-14T00:00:00"/>
    <n v="87.5"/>
    <n v="87.5"/>
    <m/>
    <m/>
    <d v="2031-07-14T00:00:00"/>
  </r>
  <r>
    <x v="50"/>
    <s v="966720"/>
    <s v="POUT"/>
    <x v="3"/>
    <x v="0"/>
    <s v="Attapulgite"/>
    <s v="POUT"/>
    <s v="THIES"/>
    <m/>
    <d v="1996-08-19T00:00:00"/>
    <n v="0.36"/>
    <n v="0"/>
    <n v="0"/>
    <n v="0"/>
    <d v="2999-12-31T00:00:00"/>
  </r>
  <r>
    <x v="50"/>
    <s v="96536"/>
    <s v="MBODIENE"/>
    <x v="3"/>
    <x v="0"/>
    <s v="Attapulgite"/>
    <s v="MALICOUNDA"/>
    <s v="MBOUR"/>
    <m/>
    <d v="1996-06-26T00:00:00"/>
    <n v="0.45"/>
    <n v="0"/>
    <n v="0"/>
    <n v="0"/>
    <d v="2999-12-31T00:00:00"/>
  </r>
  <r>
    <x v="50"/>
    <s v="007930"/>
    <s v="NIANING"/>
    <x v="3"/>
    <x v="0"/>
    <s v="Attapulgite"/>
    <s v="MALICOUNDA"/>
    <s v="MBOUR"/>
    <m/>
    <d v="1979-01-09T00:00:00"/>
    <n v="1.45"/>
    <n v="0.01"/>
    <n v="0"/>
    <n v="0.1"/>
    <d v="2054-01-08T00:00:00"/>
  </r>
  <r>
    <x v="51"/>
    <s v="00365/MMG/DMG"/>
    <s v="BANDIA"/>
    <x v="0"/>
    <x v="0"/>
    <s v="Calcaire"/>
    <s v="BANDIA"/>
    <s v="THIES"/>
    <m/>
    <d v="2019-01-09T00:00:00"/>
    <n v="0.42"/>
    <n v="0.42"/>
    <m/>
    <m/>
    <d v="2024-01-08T00:00:00"/>
  </r>
  <r>
    <x v="52"/>
    <s v="2015-1136"/>
    <s v="SABODALA"/>
    <x v="3"/>
    <x v="1"/>
    <s v="Or"/>
    <s v="SABODALA"/>
    <s v="SARAYA"/>
    <d v="2015-04-07T00:00:00"/>
    <d v="2015-07-29T00:00:00"/>
    <n v="291.8"/>
    <n v="291.8"/>
    <m/>
    <n v="0.69"/>
    <d v="2040-07-28T00:00:00"/>
  </r>
  <r>
    <x v="53"/>
    <s v="008707/MMG/DMG"/>
    <s v="BRANSAN"/>
    <x v="1"/>
    <x v="1"/>
    <s v="Or"/>
    <s v="SABODALA"/>
    <s v="SARAYA"/>
    <d v="2018-03-02T00:00:00"/>
    <d v="2018-04-20T00:00:00"/>
    <n v="337.3"/>
    <n v="0"/>
    <n v="0"/>
    <n v="0"/>
    <d v="2022-04-19T00:00:00"/>
  </r>
  <r>
    <x v="54"/>
    <s v="15M"/>
    <s v="MBODIENE"/>
    <x v="3"/>
    <x v="0"/>
    <s v="Attapulgite"/>
    <s v="N’GUENIENE"/>
    <s v="MBOUR"/>
    <d v="1998-05-26T00:00:00"/>
    <d v="2000-02-18T00:00:00"/>
    <n v="2.1800000000000002"/>
    <n v="0.19800000000000001"/>
    <n v="2.16"/>
    <n v="9.8000000000000004E-2"/>
    <d v="2999-12-31T00:00:00"/>
  </r>
  <r>
    <x v="55"/>
    <s v="000363MMG/DMG"/>
    <s v="Sud Saint louis"/>
    <x v="4"/>
    <x v="7"/>
    <s v="Minéraux Lourds"/>
    <s v="LEONA"/>
    <s v="LOUGA"/>
    <d v="2012-01-23T00:00:00"/>
    <d v="2012-01-27T00:00:00"/>
    <n v="4.55"/>
    <n v="0.156"/>
    <n v="2.57"/>
    <n v="0"/>
    <d v="2999-12-31T00:00:00"/>
  </r>
  <r>
    <x v="55"/>
    <s v="000363MMG/DMG"/>
    <s v="KEBEMER"/>
    <x v="1"/>
    <x v="5"/>
    <s v="Phosphates"/>
    <s v="THIOLOME FALL"/>
    <s v="LOUGA"/>
    <d v="2013-02-22T00:00:00"/>
    <d v="2013-07-10T00:00:00"/>
    <n v="898.5"/>
    <n v="0"/>
    <n v="545.1"/>
    <n v="0"/>
    <d v="2022-06-29T00:00:00"/>
  </r>
  <r>
    <x v="56"/>
    <s v="10357MMITPME/DMG"/>
    <s v="LAM LAM"/>
    <x v="4"/>
    <x v="0"/>
    <s v="Phosphate de chaux"/>
    <s v="PAMBAL"/>
    <s v="TIVAOUANE"/>
    <d v="2009-11-09T00:00:00"/>
    <d v="2009-11-09T00:00:00"/>
    <n v="5"/>
    <n v="0"/>
    <n v="0"/>
    <n v="0"/>
    <d v="2999-12-31T00:00:00"/>
  </r>
  <r>
    <x v="57"/>
    <s v="00489/MMG/DMG"/>
    <s v="SANSAMBA"/>
    <x v="4"/>
    <x v="1"/>
    <s v="Or"/>
    <s v="SARAYA"/>
    <s v="SARAYA"/>
    <d v="2018-01-15T00:00:00"/>
    <d v="2012-01-27T00:00:00"/>
    <n v="5"/>
    <n v="5"/>
    <n v="0"/>
    <n v="0"/>
    <d v="2999-12-31T00:00:00"/>
  </r>
  <r>
    <x v="58"/>
    <s v="013957"/>
    <s v="Ndindy"/>
    <x v="1"/>
    <x v="2"/>
    <s v="Phosphate de chaux"/>
    <s v="N’DINDY"/>
    <s v="DIOURBEL"/>
    <d v="2015-12-30T00:00:00"/>
    <d v="2016-02-29T00:00:00"/>
    <n v="872"/>
    <n v="0"/>
    <n v="381"/>
    <n v="0"/>
    <d v="2022-02-27T00:00:00"/>
  </r>
  <r>
    <x v="59"/>
    <s v="10862"/>
    <s v="INDUSTRIES CHIMIQUES DU SENEGAL (ICS)"/>
    <x v="0"/>
    <x v="0"/>
    <s v="Silex"/>
    <s v="M’BORO"/>
    <s v="TIVAOUANE"/>
    <m/>
    <d v="2018-04-06T00:00:00"/>
    <n v="0"/>
    <n v="0"/>
    <n v="0"/>
    <n v="0"/>
    <d v="2999-12-31T00:00:00"/>
  </r>
  <r>
    <x v="60"/>
    <s v="007526/DMG/MMG"/>
    <s v="ICS Darou Khoudoss"/>
    <x v="0"/>
    <x v="0"/>
    <s v="Silex"/>
    <s v="DAROU KHOUDOSS"/>
    <s v="TIVAOUANE"/>
    <m/>
    <d v="2018-04-05T00:00:00"/>
    <n v="0"/>
    <n v="0"/>
    <n v="0"/>
    <n v="0"/>
    <d v="2999-12-31T00:00:00"/>
  </r>
  <r>
    <x v="61"/>
    <s v="2011770"/>
    <s v="Ndendory"/>
    <x v="3"/>
    <x v="3"/>
    <s v="Phosphate de chaux"/>
    <s v="NDENDORY"/>
    <s v="KANEL"/>
    <d v="2008-10-01T00:00:00"/>
    <d v="2011-06-08T00:00:00"/>
    <n v="661"/>
    <n v="10"/>
    <n v="0"/>
    <n v="0"/>
    <m/>
  </r>
  <r>
    <x v="62"/>
    <s v="15099MIM/DMG"/>
    <s v="BANTACCO"/>
    <x v="1"/>
    <x v="1"/>
    <s v="Or"/>
    <s v="BEMBOU"/>
    <s v="SARAYA"/>
    <d v="2017-08-08T00:00:00"/>
    <d v="2017-08-22T00:00:00"/>
    <n v="113.2"/>
    <n v="0"/>
    <n v="28.3"/>
    <n v="0"/>
    <d v="2021-08-22T00:00:00"/>
  </r>
  <r>
    <x v="63"/>
    <s v="D1985-411"/>
    <s v="ALLOU KAGNE"/>
    <x v="3"/>
    <x v="0"/>
    <s v="Attapulgite"/>
    <s v="POUT"/>
    <s v="THIES"/>
    <d v="1998-05-28T00:00:00"/>
    <d v="1998-01-12T00:00:00"/>
    <n v="13.48"/>
    <n v="0.4"/>
    <n v="0"/>
    <n v="0.2"/>
    <d v="2023-01-11T00:00:00"/>
  </r>
  <r>
    <x v="63"/>
    <s v="D1985-409"/>
    <s v="MBODIENE"/>
    <x v="3"/>
    <x v="0"/>
    <s v="Attapulgite"/>
    <m/>
    <s v="THIES"/>
    <m/>
    <d v="1985-04-19T00:00:00"/>
    <n v="1.18"/>
    <n v="0.4"/>
    <n v="0"/>
    <m/>
    <d v="2023-01-11T00:00:00"/>
  </r>
  <r>
    <x v="63"/>
    <s v="D1985-413"/>
    <s v="SEBIKHOTANE"/>
    <x v="3"/>
    <x v="0"/>
    <s v="Attapulgite"/>
    <m/>
    <s v="THIES"/>
    <m/>
    <d v="1985-04-19T00:00:00"/>
    <n v="3.29"/>
    <n v="0.4"/>
    <n v="0"/>
    <m/>
    <d v="2023-01-11T00:00:00"/>
  </r>
  <r>
    <x v="63"/>
    <s v="D1985-399"/>
    <s v="WARRANG"/>
    <x v="3"/>
    <x v="0"/>
    <s v="Attapulgite"/>
    <m/>
    <s v="THIES"/>
    <m/>
    <d v="1985-04-19T00:00:00"/>
    <n v="1.3"/>
    <n v="0.4"/>
    <n v="0"/>
    <m/>
    <d v="2023-01-11T00:00:00"/>
  </r>
  <r>
    <x v="64"/>
    <s v="D2006-359"/>
    <s v="BARGNY"/>
    <x v="3"/>
    <x v="8"/>
    <s v="Marno calcaires"/>
    <s v="RUFISQUE"/>
    <s v="RUFISQUE"/>
    <d v="2006-02-03T00:00:00"/>
    <d v="2006-04-19T00:00:00"/>
    <n v="4.6100000000000003"/>
    <n v="1.99"/>
    <m/>
    <m/>
    <d v="2031-04-19T00:00:00"/>
  </r>
  <r>
    <x v="64"/>
    <s v="D2006-361"/>
    <s v="POUT"/>
    <x v="3"/>
    <x v="0"/>
    <s v="Calcaire"/>
    <s v="THIES"/>
    <s v="THIES"/>
    <d v="2006-02-03T00:00:00"/>
    <d v="2006-04-19T00:00:00"/>
    <n v="4.0999999999999996"/>
    <m/>
    <m/>
    <m/>
    <d v="2031-04-19T00:00:00"/>
  </r>
  <r>
    <x v="64"/>
    <s v="017372/MMG/CAB/CTI"/>
    <s v="DIACK"/>
    <x v="0"/>
    <x v="0"/>
    <s v="latérite"/>
    <s v="NGOUNDIANE"/>
    <s v="THIES"/>
    <m/>
    <m/>
    <n v="0.3"/>
    <m/>
    <m/>
    <m/>
    <m/>
  </r>
  <r>
    <x v="64"/>
    <s v="2009-1470"/>
    <s v="POUT"/>
    <x v="3"/>
    <x v="0"/>
    <s v="Calcaire"/>
    <s v="KEUR MOUSSA"/>
    <s v="THIES"/>
    <d v="2009-12-30T00:00:00"/>
    <d v="2009-12-30T00:00:00"/>
    <n v="4.0999999999999996"/>
    <n v="0.32"/>
    <m/>
    <m/>
    <m/>
  </r>
  <r>
    <x v="64"/>
    <s v="D2006-360/2019-1239"/>
    <s v="BANDIA"/>
    <x v="3"/>
    <x v="0"/>
    <s v="Calcaire"/>
    <s v="NGUEKHOKH"/>
    <s v="MBOUR"/>
    <d v="2019-07-31T00:00:00"/>
    <d v="2019-07-31T00:00:00"/>
    <n v="3.7189999999999999"/>
    <n v="0.27"/>
    <m/>
    <m/>
    <m/>
  </r>
  <r>
    <x v="64"/>
    <s v="017372"/>
    <s v="DIACK"/>
    <x v="0"/>
    <x v="0"/>
    <s v="latérite"/>
    <s v="NGOUNDIANE"/>
    <s v="THIES"/>
    <d v="2019-07-11T00:00:00"/>
    <d v="2019-07-11T00:00:00"/>
    <n v="0.3"/>
    <n v="0.08"/>
    <m/>
    <m/>
    <m/>
  </r>
  <r>
    <x v="64"/>
    <s v="030225"/>
    <s v="BANDIA"/>
    <x v="0"/>
    <x v="0"/>
    <s v="Calcaire"/>
    <s v="BANDIA"/>
    <s v="MBOUR"/>
    <d v="2021-09-13T00:00:00"/>
    <d v="2021-09-13T00:00:00"/>
    <n v="0.156"/>
    <n v="0"/>
    <m/>
    <m/>
    <m/>
  </r>
  <r>
    <x v="64"/>
    <s v="030226"/>
    <s v="BANDIA"/>
    <x v="0"/>
    <x v="0"/>
    <s v="Calcaire"/>
    <s v="BANDIA"/>
    <s v="MBOUR"/>
    <d v="2021-09-13T00:00:00"/>
    <d v="2021-09-13T00:00:00"/>
    <n v="0.14099999999999999"/>
    <n v="0"/>
    <m/>
    <m/>
    <m/>
  </r>
  <r>
    <x v="64"/>
    <s v="026843"/>
    <s v="BANDIA"/>
    <x v="0"/>
    <x v="0"/>
    <s v="Calcaire"/>
    <s v="BANDIA"/>
    <s v="MBOUR"/>
    <d v="2021-07-27T00:00:00"/>
    <d v="2021-07-27T00:00:00"/>
    <n v="0.108"/>
    <n v="0"/>
    <m/>
    <m/>
    <m/>
  </r>
  <r>
    <x v="64"/>
    <s v="031213"/>
    <s v="DIOBASS"/>
    <x v="0"/>
    <x v="0"/>
    <s v="Calcaire"/>
    <s v="POUT"/>
    <s v="MBOUR"/>
    <d v="2021-09-23T00:00:00"/>
    <d v="2021-09-23T00:00:00"/>
    <n v="0.95"/>
    <n v="0"/>
    <m/>
    <m/>
    <m/>
  </r>
  <r>
    <x v="64"/>
    <s v="013308"/>
    <s v="DIALACOTO"/>
    <x v="0"/>
    <x v="4"/>
    <s v="Argile"/>
    <s v="DIALACOTO"/>
    <s v="TAMBACOUNDA"/>
    <d v="2022-05-27T00:00:00"/>
    <d v="2022-05-27T00:00:00"/>
    <n v="0.75"/>
    <n v="0"/>
    <m/>
    <m/>
    <m/>
  </r>
  <r>
    <x v="64"/>
    <s v="013309"/>
    <s v="DIALACOTO"/>
    <x v="0"/>
    <x v="4"/>
    <s v="Argile"/>
    <s v="DIALACOTO"/>
    <s v="TAMBACOUNDA"/>
    <d v="2022-05-27T00:00:00"/>
    <d v="2022-05-27T00:00:00"/>
    <n v="1.5"/>
    <n v="0"/>
    <m/>
    <m/>
    <m/>
  </r>
  <r>
    <x v="65"/>
    <s v="023589/DMG/MMG"/>
    <s v="Wassadou Nord"/>
    <x v="1"/>
    <x v="1"/>
    <s v="Or"/>
    <s v="TOMBORONKOTO"/>
    <s v="KEDOUGOU"/>
    <d v="2011-10-02T00:00:00"/>
    <d v="2012-02-01T00:00:00"/>
    <n v="40"/>
    <n v="0"/>
    <n v="30"/>
    <n v="0"/>
    <d v="2999-12-31T00:00:00"/>
  </r>
  <r>
    <x v="65"/>
    <s v="23599/DMG/MMG"/>
    <s v="Wassadou Sud"/>
    <x v="1"/>
    <x v="1"/>
    <s v="Or"/>
    <s v="TOMBORONKOTO"/>
    <s v="KEDOUGOU"/>
    <d v="2011-01-25T00:00:00"/>
    <d v="2011-11-18T00:00:00"/>
    <n v="54"/>
    <n v="0"/>
    <n v="37.5"/>
    <n v="0"/>
    <d v="2999-12-31T00:00:00"/>
  </r>
  <r>
    <x v="66"/>
    <s v="09047/MEF/MMAI "/>
    <s v="BANDIA"/>
    <x v="0"/>
    <x v="0"/>
    <s v="Calcaire"/>
    <s v="BANDIA"/>
    <s v="THIES"/>
    <m/>
    <d v="2000-02-26T00:00:00"/>
    <n v="0.2"/>
    <n v="0.15"/>
    <m/>
    <m/>
    <d v="2024-03-18T00:00:00"/>
  </r>
  <r>
    <x v="67"/>
    <s v="004166"/>
    <s v="MAMANKANTI"/>
    <x v="1"/>
    <x v="1"/>
    <s v="Or"/>
    <s v="TOMBORONKOTO"/>
    <s v="KEDOUGOU"/>
    <d v="2016-11-08T00:00:00"/>
    <d v="2020-07-13T00:00:00"/>
    <n v="52.76"/>
    <n v="0"/>
    <n v="13.76"/>
    <n v="0"/>
    <d v="2023-07-12T00:00:00"/>
  </r>
  <r>
    <x v="68"/>
    <s v="2007-1327"/>
    <s v="NIAMIA"/>
    <x v="3"/>
    <x v="1"/>
    <s v="Or"/>
    <s v="KHOSSANTO"/>
    <s v="KEDOUGOU"/>
    <d v="2010-06-17T00:00:00"/>
    <d v="2007-11-02T00:00:00"/>
    <n v="120"/>
    <n v="0"/>
    <n v="0"/>
    <n v="0"/>
    <d v="2027-11-02T00:00:00"/>
  </r>
  <r>
    <x v="69"/>
    <s v="006745"/>
    <s v="SENALA"/>
    <x v="1"/>
    <x v="1"/>
    <s v="Or"/>
    <s v="MEDINA BAFFE"/>
    <s v="SARAYA"/>
    <d v="2010-06-17T00:00:00"/>
    <d v="2007-11-02T00:00:00"/>
    <n v="472.5"/>
    <n v="0"/>
    <n v="0"/>
    <n v="0"/>
    <d v="2027-11-02T00:00:00"/>
  </r>
  <r>
    <x v="70"/>
    <s v="14179 DU 22/09/2016"/>
    <s v="PERIMETRE DES INDUSTRIES CHIMIQUES DU SENEGAL DANS LA REGION DE THIES"/>
    <x v="0"/>
    <x v="0"/>
    <s v="Silex"/>
    <s v="M’BORO"/>
    <s v="TIVAOUANE"/>
    <m/>
    <d v="2016-09-22T00:00:00"/>
    <n v="0"/>
    <n v="0"/>
    <n v="0"/>
    <n v="0"/>
    <d v="2023-09-22T00:00:00"/>
  </r>
  <r>
    <x v="71"/>
    <s v="09104MMITPMEDGM"/>
    <s v="TALIX-MINES SITE DE DIACK"/>
    <x v="0"/>
    <x v="0"/>
    <s v="Basalte"/>
    <s v="THIES EST"/>
    <s v="THIES"/>
    <d v="2008-09-18T00:00:00"/>
    <d v="2009-09-10T00:00:00"/>
    <n v="0.21"/>
    <n v="0"/>
    <n v="0"/>
    <n v="0"/>
    <d v="2999-12-31T00:00:00"/>
  </r>
  <r>
    <x v="72"/>
    <s v="27008142F3"/>
    <s v="CARRIERE S ET SABLES"/>
    <x v="0"/>
    <x v="0"/>
    <s v="Calcaire"/>
    <s v="POUT"/>
    <s v="THIES"/>
    <d v="1997-10-24T00:00:00"/>
    <d v="1997-10-24T00:00:00"/>
    <n v="6.1856000000000001E-2"/>
    <m/>
    <m/>
    <m/>
    <m/>
  </r>
  <r>
    <x v="73"/>
    <s v="008205"/>
    <s v="ICS Darou Khoudoss Mboro"/>
    <x v="0"/>
    <x v="0"/>
    <s v="Silex"/>
    <s v="M’BORO"/>
    <s v="TIVAOUANE"/>
    <d v="2018-03-16T00:00:00"/>
    <d v="2018-04-17T00:00:00"/>
    <n v="0"/>
    <n v="0"/>
    <n v="0"/>
    <n v="0"/>
    <d v="2999-12-31T00:00:00"/>
  </r>
  <r>
    <x v="74"/>
    <s v="002203/MMG/DMG"/>
    <s v="Souroumdou"/>
    <x v="1"/>
    <x v="4"/>
    <s v="Or"/>
    <s v="TAMBACOUNDA"/>
    <s v="TAMBACOUNDA"/>
    <d v="2018-10-22T00:00:00"/>
    <d v="2019-02-05T00:00:00"/>
    <n v="61"/>
    <n v="0"/>
    <n v="0"/>
    <n v="0"/>
    <d v="2023-02-05T00:00:00"/>
  </r>
  <r>
    <x v="74"/>
    <s v="006246/MMG/DMG"/>
    <s v="Djindji Bassari"/>
    <x v="1"/>
    <x v="1"/>
    <s v="Or"/>
    <s v="KEDOUGOU"/>
    <s v="KEDOUGOU"/>
    <d v="2018-01-30T00:00:00"/>
    <d v="2018-03-20T00:00:00"/>
    <n v="25"/>
    <n v="0"/>
    <n v="0"/>
    <n v="0"/>
    <d v="2022-03-10T00:00:00"/>
  </r>
  <r>
    <x v="75"/>
    <s v="09040/MMD/MMG"/>
    <s v="Bandia"/>
    <x v="0"/>
    <x v="0"/>
    <s v="Calcaire"/>
    <s v="BANDIA"/>
    <s v="THIES"/>
    <m/>
    <d v="2017-05-30T00:00:00"/>
    <n v="0.14313899999999999"/>
    <n v="0"/>
    <n v="0"/>
    <n v="0"/>
    <d v="2999-12-31T00:00:00"/>
  </r>
</pivotCacheRecords>
</file>

<file path=xl/pivotCache/pivotCacheRecords10.xml><?xml version="1.0" encoding="utf-8"?>
<pivotCacheRecords xmlns="http://schemas.openxmlformats.org/spreadsheetml/2006/main" xmlns:r="http://schemas.openxmlformats.org/officeDocument/2006/relationships" count="167">
  <r>
    <s v="AGEM SENEGAL EXPLORATION SUARL"/>
    <x v="0"/>
    <s v=""/>
    <x v="0"/>
    <s v=""/>
    <s v=""/>
    <n v="235"/>
    <m/>
    <m/>
    <s v="SARAYA"/>
    <x v="0"/>
  </r>
  <r>
    <s v="AGEM SENEGAL EXPLORATION SUARL"/>
    <x v="1"/>
    <s v=""/>
    <x v="1"/>
    <s v=""/>
    <s v=""/>
    <n v="360"/>
    <m/>
    <m/>
    <s v="SARAYA"/>
    <x v="0"/>
  </r>
  <r>
    <s v="AGEM SENEGAL EXPLORATION SUARL"/>
    <x v="2"/>
    <s v=""/>
    <x v="2"/>
    <s v="Amicale IST"/>
    <s v=""/>
    <n v="500"/>
    <m/>
    <m/>
    <s v="DAKAR"/>
    <x v="1"/>
  </r>
  <r>
    <s v="AGEM SENEGAL EXPLORATION SUARL"/>
    <x v="1"/>
    <s v=""/>
    <x v="1"/>
    <s v=""/>
    <s v=""/>
    <n v="18463"/>
    <s v="ARANDING/DAOROLA/ILIMALO/LINHUEKHOTO/BABOUA/FODE BINEA/BOTO"/>
    <s v=""/>
    <s v="SARAYA"/>
    <x v="0"/>
  </r>
  <r>
    <s v="AGEM SENEGAL EXPLORATION SUARL"/>
    <x v="3"/>
    <s v=""/>
    <x v="3"/>
    <s v=""/>
    <s v="agriculture"/>
    <n v="7752"/>
    <s v=""/>
    <s v=""/>
    <s v="SARAYA"/>
    <x v="0"/>
  </r>
  <r>
    <s v="AGEM SENEGAL EXPLORATION SUARL"/>
    <x v="0"/>
    <s v=""/>
    <x v="0"/>
    <s v=""/>
    <s v=""/>
    <n v="4997"/>
    <s v=""/>
    <s v=""/>
    <s v="KEDOUGOU"/>
    <x v="2"/>
  </r>
  <r>
    <s v="AGEM SENEGAL EXPLORATION SUARL"/>
    <x v="0"/>
    <s v=""/>
    <x v="0"/>
    <s v=""/>
    <s v=""/>
    <n v="2199"/>
    <s v=""/>
    <s v=""/>
    <s v="KEDOUGOU"/>
    <x v="2"/>
  </r>
  <r>
    <s v="AGEM SENEGAL EXPLORATION SUARL"/>
    <x v="2"/>
    <s v=""/>
    <x v="4"/>
    <s v=""/>
    <s v=""/>
    <n v="17489"/>
    <s v=""/>
    <s v=""/>
    <s v="KEDOUGOU"/>
    <x v="2"/>
  </r>
  <r>
    <s v="AGEM SENEGAL EXPLORATION SUARL"/>
    <x v="4"/>
    <s v=""/>
    <x v="1"/>
    <m/>
    <s v=""/>
    <n v="9894"/>
    <s v=""/>
    <s v=""/>
    <s v="KEDOUGOU"/>
    <x v="2"/>
  </r>
  <r>
    <s v="ATIC SARL"/>
    <x v="0"/>
    <s v=""/>
    <x v="0"/>
    <s v=""/>
    <s v="Appuis pour la réalisation du centre de santé de darou khoudouss"/>
    <n v="208000"/>
    <s v=""/>
    <s v=""/>
    <s v="DAROU KHOUDOSS"/>
    <x v="3"/>
  </r>
  <r>
    <s v="ATIC SARL"/>
    <x v="5"/>
    <s v=""/>
    <x v="1"/>
    <s v=""/>
    <s v="Réabilitation annuelle de la route pour les camions et les produits maraichers"/>
    <n v="7000"/>
    <s v=""/>
    <s v=""/>
    <s v="DAROU KHOUDOSS"/>
    <x v="3"/>
  </r>
  <r>
    <s v="BOSFOR SARL"/>
    <x v="6"/>
    <m/>
    <x v="1"/>
    <s v=""/>
    <s v="Réparation des véhicules de la gendarmerie et des eaux et forêt"/>
    <n v="7000"/>
    <s v=""/>
    <s v=""/>
    <s v="DIASS"/>
    <x v="4"/>
  </r>
  <r>
    <s v="BOSFOR SARL"/>
    <x v="1"/>
    <s v=""/>
    <x v="1"/>
    <s v=""/>
    <s v="Aide au village de Tieo"/>
    <n v="2000"/>
    <s v=""/>
    <s v=""/>
    <s v="BANDIA"/>
    <x v="5"/>
  </r>
  <r>
    <s v="BOSFOR SARL"/>
    <x v="4"/>
    <s v=""/>
    <x v="1"/>
    <s v=""/>
    <s v="Approvisonnement d'eau au village de bandia"/>
    <n v="10000"/>
    <s v=""/>
    <s v=""/>
    <s v="BANDIA"/>
    <x v="5"/>
  </r>
  <r>
    <s v="BOSFOR SARL"/>
    <x v="1"/>
    <s v=""/>
    <x v="1"/>
    <s v=""/>
    <s v="don au village de Sange"/>
    <n v="10000"/>
    <s v=""/>
    <s v=""/>
    <s v="THIES EST"/>
    <x v="5"/>
  </r>
  <r>
    <s v="BOYA SA"/>
    <x v="5"/>
    <s v=""/>
    <x v="1"/>
    <s v=""/>
    <s v="Construction d'un ouvrage de franchissement sur la rivière Gamba-Gamba qui est sur la piste d'entrée principale du village"/>
    <n v="0"/>
    <s v=""/>
    <s v=""/>
    <s v="SARAYA"/>
    <x v="0"/>
  </r>
  <r>
    <s v="BOYA SA"/>
    <x v="0"/>
    <s v=""/>
    <x v="1"/>
    <s v=""/>
    <s v="Achat de médicaments de démarrage pour la case de santé de Gamba-Gamba"/>
    <n v="0"/>
    <s v=""/>
    <s v=""/>
    <s v="SARAYA"/>
    <x v="0"/>
  </r>
  <r>
    <s v="BOYA SA"/>
    <x v="3"/>
    <s v=""/>
    <x v="3"/>
    <s v=""/>
    <s v="Achat de moulin multifonctionnel (patte d'arachide et son)"/>
    <n v="0"/>
    <s v=""/>
    <s v=""/>
    <s v="SARAYA"/>
    <x v="0"/>
  </r>
  <r>
    <s v="BOYA SA"/>
    <x v="3"/>
    <s v="Infrastructure communautaire"/>
    <x v="3"/>
    <s v=""/>
    <s v="Construction d'un batiment de 16m² qui contient le moulin"/>
    <n v="0"/>
    <s v=""/>
    <s v=""/>
    <s v="SARAYA"/>
    <x v="0"/>
  </r>
  <r>
    <s v="BOYA SA"/>
    <x v="3"/>
    <s v=""/>
    <x v="3"/>
    <s v=""/>
    <s v="Aménagement et cloture d'un périmètre de culture maraicher"/>
    <n v="0"/>
    <s v=""/>
    <s v=""/>
    <s v="SARAYA"/>
    <x v="0"/>
  </r>
  <r>
    <s v="CIMENTS DU SAHEL"/>
    <x v="1"/>
    <s v=""/>
    <x v="1"/>
    <s v=""/>
    <s v="denréee"/>
    <n v="3102"/>
    <s v=""/>
    <s v=""/>
    <s v="DIASS"/>
    <x v="4"/>
  </r>
  <r>
    <s v="CIMENTS DU SAHEL"/>
    <x v="1"/>
    <s v=""/>
    <x v="1"/>
    <s v=""/>
    <s v="appui financier"/>
    <n v="3050"/>
    <s v=""/>
    <s v=""/>
    <s v="DIASS"/>
    <x v="4"/>
  </r>
  <r>
    <s v="CIMENTS DU SAHEL"/>
    <x v="6"/>
    <s v="Infractructures"/>
    <x v="1"/>
    <s v=""/>
    <s v="Caserne Sapeurs Pompiers"/>
    <n v="6093"/>
    <s v=""/>
    <s v=""/>
    <s v="DIASS"/>
    <x v="4"/>
  </r>
  <r>
    <s v="CIMENTS DU SAHEL"/>
    <x v="0"/>
    <s v=""/>
    <x v="0"/>
    <s v=""/>
    <s v="Medicaments"/>
    <n v="6157"/>
    <s v=""/>
    <s v=""/>
    <s v="POPOGUINE"/>
    <x v="4"/>
  </r>
  <r>
    <s v="CIMENTS DU SAHEL"/>
    <x v="0"/>
    <s v=""/>
    <x v="0"/>
    <s v=""/>
    <s v="Poste de santé"/>
    <n v="2914"/>
    <s v=""/>
    <s v=""/>
    <s v="DIASS"/>
    <x v="4"/>
  </r>
  <r>
    <s v="CIMENTS DU SAHEL"/>
    <x v="0"/>
    <m/>
    <x v="1"/>
    <m/>
    <s v="appui financier"/>
    <n v="500"/>
    <m/>
    <m/>
    <s v="DAKAR"/>
    <x v="1"/>
  </r>
  <r>
    <s v="CIMENTS DU SAHEL"/>
    <x v="2"/>
    <s v=""/>
    <x v="4"/>
    <s v=""/>
    <s v="Salle de classe"/>
    <n v="22836"/>
    <s v=""/>
    <s v=""/>
    <s v="DIASS"/>
    <x v="4"/>
  </r>
  <r>
    <s v="CIMENTS DU SAHEL"/>
    <x v="2"/>
    <s v=""/>
    <x v="4"/>
    <s v=""/>
    <s v="Fourniture scolaire"/>
    <n v="48152"/>
    <s v=""/>
    <s v=""/>
    <s v="DIASS"/>
    <x v="4"/>
  </r>
  <r>
    <s v="CIMENTS DU SAHEL"/>
    <x v="2"/>
    <s v=""/>
    <x v="4"/>
    <s v=""/>
    <s v="Matériel &amp; mobilier"/>
    <n v="6962"/>
    <s v=""/>
    <s v=""/>
    <s v="DIASS"/>
    <x v="4"/>
  </r>
  <r>
    <s v="CIMENTS DU SAHEL"/>
    <x v="2"/>
    <s v=""/>
    <x v="4"/>
    <s v=""/>
    <s v="Uniforme scolaire"/>
    <n v="33018"/>
    <s v=""/>
    <s v=""/>
    <s v="DIASS"/>
    <x v="4"/>
  </r>
  <r>
    <s v="CIMENTS DU SAHEL"/>
    <x v="1"/>
    <m/>
    <x v="1"/>
    <m/>
    <m/>
    <n v="3000"/>
    <m/>
    <m/>
    <s v="DAKAR"/>
    <x v="1"/>
  </r>
  <r>
    <s v="CIMENTS DU SAHEL"/>
    <x v="4"/>
    <m/>
    <x v="1"/>
    <m/>
    <s v="appui financier"/>
    <n v="1000"/>
    <m/>
    <m/>
    <s v="DAKAR"/>
    <x v="1"/>
  </r>
  <r>
    <s v="CIMENTS DU SAHEL"/>
    <x v="7"/>
    <s v="Association"/>
    <x v="2"/>
    <s v="organismes religieux"/>
    <s v="Bouteille d'eau pour organisations religieuses "/>
    <n v="2472"/>
    <m/>
    <m/>
    <s v="TOUBA"/>
    <x v="6"/>
  </r>
  <r>
    <s v="CIMENTS DU SAHEL"/>
    <x v="7"/>
    <s v=""/>
    <x v="2"/>
    <s v="organismes religieux"/>
    <s v="bouteille d'eau"/>
    <n v="2916"/>
    <s v=""/>
    <s v=""/>
    <s v="TIVAOUANE"/>
    <x v="3"/>
  </r>
  <r>
    <s v="COMPAGNIE GENERALE D'EXPLOITATION DE CARRIERE"/>
    <x v="0"/>
    <s v=""/>
    <x v="1"/>
    <s v=""/>
    <s v="Achat equipements"/>
    <n v="8000"/>
    <s v=""/>
    <s v=""/>
    <s v="N’GOUNDIANE"/>
    <x v="5"/>
  </r>
  <r>
    <s v="COMPAGNIE GENERALE D'EXPLOITATION DE CARRIERE"/>
    <x v="1"/>
    <s v=""/>
    <x v="1"/>
    <s v=""/>
    <s v="Dons"/>
    <n v="500"/>
    <s v=""/>
    <s v=""/>
    <s v="THIENABA"/>
    <x v="5"/>
  </r>
  <r>
    <s v="COMPAGNIE GENERALE D'EXPLOITATION DE CARRIERE"/>
    <x v="1"/>
    <s v=""/>
    <x v="1"/>
    <s v=""/>
    <s v="Dons"/>
    <n v="1500"/>
    <s v=""/>
    <s v=""/>
    <s v="TASSETTE"/>
    <x v="5"/>
  </r>
  <r>
    <s v="COMPAGNIE GENERALE D'EXPLOITATION DE CARRIERE"/>
    <x v="0"/>
    <s v="Carburant"/>
    <x v="0"/>
    <s v=""/>
    <s v="Carburant"/>
    <n v="755"/>
    <s v=""/>
    <s v=""/>
    <s v="N’GOUNDIANE"/>
    <x v="5"/>
  </r>
  <r>
    <s v="CSE GRANULATS"/>
    <x v="1"/>
    <s v=""/>
    <x v="1"/>
    <s v=""/>
    <s v=""/>
    <n v="44525"/>
    <s v=""/>
    <s v=""/>
    <s v="N’GOUNDIANE"/>
    <x v="5"/>
  </r>
  <r>
    <s v="CSE GRANULATS"/>
    <x v="0"/>
    <s v=""/>
    <x v="0"/>
    <s v=""/>
    <s v="SANTE"/>
    <n v="9651"/>
    <s v="DIACK"/>
    <s v=""/>
    <s v="N’GOUNDIANE"/>
    <x v="5"/>
  </r>
  <r>
    <s v="DANGOTE CEMENT SENEGAL"/>
    <x v="0"/>
    <s v=""/>
    <x v="1"/>
    <s v=""/>
    <s v="CONSTRUCTION CENTRE DE SANTE"/>
    <n v="12558"/>
    <s v=""/>
    <s v=""/>
    <s v="KEUR MOUSSA"/>
    <x v="5"/>
  </r>
  <r>
    <s v="DANGOTE CEMENT SENEGAL"/>
    <x v="1"/>
    <s v="aid el kebir - bebe de l'année"/>
    <x v="1"/>
    <s v=""/>
    <s v="aid el kebir - bebe de l'année"/>
    <n v="71270"/>
    <s v=""/>
    <s v=""/>
    <s v="KEUR MOUSSA"/>
    <x v="5"/>
  </r>
  <r>
    <s v="DANGOTE CEMENT SENEGAL"/>
    <x v="4"/>
    <s v=""/>
    <x v="1"/>
    <s v=""/>
    <s v="construction wip de puits de forage"/>
    <n v="27798"/>
    <s v=""/>
    <s v=""/>
    <s v="KEUR MOUSSA"/>
    <x v="5"/>
  </r>
  <r>
    <s v="DANGOTE CEMENT SENEGAL"/>
    <x v="3"/>
    <s v="elevage"/>
    <x v="1"/>
    <s v=""/>
    <s v="construction de poulailler"/>
    <n v="1332"/>
    <s v=""/>
    <s v=""/>
    <s v="KEUR MOUSSA"/>
    <x v="5"/>
  </r>
  <r>
    <s v="DANGOTE CEMENT SENEGAL"/>
    <x v="2"/>
    <s v=""/>
    <x v="4"/>
    <s v=""/>
    <s v="construction de salle de classe"/>
    <n v="19717"/>
    <s v=""/>
    <s v=""/>
    <s v="DIASS"/>
    <x v="4"/>
  </r>
  <r>
    <s v="DANGOTE CEMENT SENEGAL"/>
    <x v="2"/>
    <s v=""/>
    <x v="4"/>
    <s v=""/>
    <s v="bourse d'étude"/>
    <n v="2000"/>
    <s v="POUT_x000a_DIASS_x000a_MONT ROLLAND"/>
    <s v=""/>
    <s v="KEUR MOUSSA"/>
    <x v="5"/>
  </r>
  <r>
    <s v="G.H MINING"/>
    <x v="1"/>
    <s v=""/>
    <x v="1"/>
    <s v=""/>
    <s v="Pour la communauté religieuse"/>
    <n v="100"/>
    <s v=""/>
    <s v=""/>
    <s v="TAMBACOUNDA"/>
    <x v="7"/>
  </r>
  <r>
    <s v="G.H MINING"/>
    <x v="1"/>
    <s v=""/>
    <x v="1"/>
    <s v=""/>
    <s v="Pour les mairies"/>
    <n v="600"/>
    <s v=""/>
    <s v=""/>
    <s v="TAMBACOUNDA"/>
    <x v="7"/>
  </r>
  <r>
    <s v="G.H MINING"/>
    <x v="0"/>
    <s v=""/>
    <x v="1"/>
    <s v=""/>
    <s v="Pour les hopitaux"/>
    <n v="928"/>
    <s v=""/>
    <s v=""/>
    <s v="TAMBACOUNDA"/>
    <x v="7"/>
  </r>
  <r>
    <s v="G.H MINING"/>
    <x v="4"/>
    <s v=""/>
    <x v="1"/>
    <s v=""/>
    <s v="Pour le forage"/>
    <n v="689"/>
    <s v=""/>
    <s v=""/>
    <s v="TAMBACOUNDA"/>
    <x v="7"/>
  </r>
  <r>
    <s v="G.H MINING"/>
    <x v="7"/>
    <s v=""/>
    <x v="5"/>
    <s v=""/>
    <s v="Dotation pour les jeunes et ASC"/>
    <n v="1996"/>
    <s v=""/>
    <s v=""/>
    <s v="TAMBACOUNDA"/>
    <x v="7"/>
  </r>
  <r>
    <s v="G.H MINING"/>
    <x v="3"/>
    <s v=""/>
    <x v="3"/>
    <s v=""/>
    <s v="APPUI FINANCIER AU GROUPEMENT FEMININ"/>
    <n v="1550"/>
    <s v=""/>
    <s v=""/>
    <s v="TAMBACOUNDA"/>
    <x v="7"/>
  </r>
  <r>
    <s v="G.H MINING"/>
    <x v="2"/>
    <s v=""/>
    <x v="4"/>
    <s v=""/>
    <s v="Dotation pour la scolarité"/>
    <n v="520"/>
    <s v=""/>
    <s v=""/>
    <s v="TAMBACOUNDA"/>
    <x v="7"/>
  </r>
  <r>
    <s v="G.H MINING"/>
    <x v="5"/>
    <m/>
    <x v="1"/>
    <m/>
    <m/>
    <n v="50020"/>
    <m/>
    <m/>
    <s v="TAMBACOUNDA"/>
    <x v="7"/>
  </r>
  <r>
    <s v="G.H MINING"/>
    <x v="2"/>
    <s v=""/>
    <x v="1"/>
    <s v="Formation des conseillers municipaux"/>
    <s v=""/>
    <n v="150"/>
    <s v=""/>
    <s v=""/>
    <s v="TAMBACOUNDA"/>
    <x v="7"/>
  </r>
  <r>
    <s v="BMCC"/>
    <x v="7"/>
    <s v=""/>
    <x v="1"/>
    <s v=""/>
    <s v="Montant forfaitaire remis aux collectivités locales"/>
    <n v="120302"/>
    <s v=""/>
    <s v=""/>
    <s v="BABA GARAGE"/>
    <x v="8"/>
  </r>
  <r>
    <s v="GECAMINES"/>
    <x v="1"/>
    <s v="événements religieux"/>
    <x v="1"/>
    <s v=""/>
    <s v="ouverture mosquée diack, cérémonie keur ayib, jubilé paroisse khombole"/>
    <n v="150"/>
    <s v=""/>
    <s v=""/>
    <s v="N’GOUNDIANE"/>
    <x v="5"/>
  </r>
  <r>
    <s v="GECAMINES"/>
    <x v="0"/>
    <s v=""/>
    <x v="1"/>
    <s v=""/>
    <s v="dons granulat au poste de santé de diack, foyer sainte anne, mairie de ngoudiane, université ngoudiane, village pilote"/>
    <n v="3938"/>
    <s v=""/>
    <s v=""/>
    <s v="N’GOUNDIANE"/>
    <x v="5"/>
  </r>
  <r>
    <s v="GECAMINES"/>
    <x v="2"/>
    <s v=""/>
    <x v="4"/>
    <s v=""/>
    <s v="achat de matériels scolaires et aide diverses pour les écoles de ngoudiane"/>
    <n v="3309"/>
    <s v=""/>
    <s v=""/>
    <s v="N’GOUNDIANE"/>
    <x v="5"/>
  </r>
  <r>
    <s v="GECAMINES"/>
    <x v="7"/>
    <s v="Sport"/>
    <x v="5"/>
    <s v="commune de ngoundiane"/>
    <s v="soutien et achat de ballons asc diack"/>
    <n v="250"/>
    <s v=""/>
    <s v=""/>
    <s v="N’GOUNDIANE"/>
    <x v="5"/>
  </r>
  <r>
    <s v="GECAMINES"/>
    <x v="2"/>
    <s v=""/>
    <x v="4"/>
    <s v="commune ngoundiane"/>
    <s v="achat de livres pour la bibliotheque de ngoudiane"/>
    <n v="3199"/>
    <s v=""/>
    <s v=""/>
    <s v="N’GOUNDIANE"/>
    <x v="5"/>
  </r>
  <r>
    <s v="G-PHOS S.A"/>
    <x v="7"/>
    <s v=""/>
    <x v="1"/>
    <s v=""/>
    <s v="subvention"/>
    <n v="5956"/>
    <s v="niakhéne"/>
    <s v="tivaoune"/>
    <s v="TIVAOUANE"/>
    <x v="3"/>
  </r>
  <r>
    <s v="GRANDE COTE OPERATIONS"/>
    <x v="5"/>
    <s v=""/>
    <x v="1"/>
    <s v=""/>
    <s v="Gare routiére de la zone de DIOGO"/>
    <n v="64908"/>
    <s v=""/>
    <s v=""/>
    <s v="DAROU KHOUDOSS"/>
    <x v="3"/>
  </r>
  <r>
    <s v="GRANDE COTE OPERATIONS"/>
    <x v="4"/>
    <s v=""/>
    <x v="1"/>
    <s v=""/>
    <s v="EXTENSION RESEAU D4EAU DE LA COMMUNE DE MEKHE"/>
    <n v="34530"/>
    <s v=""/>
    <s v=""/>
    <s v="MEKHE"/>
    <x v="3"/>
  </r>
  <r>
    <s v="GRANDE COTE OPERATIONS"/>
    <x v="1"/>
    <s v=""/>
    <x v="2"/>
    <s v=""/>
    <s v="APPUI FINANCIER"/>
    <n v="10000"/>
    <s v="DIOKOUL"/>
    <s v="KEBEMER"/>
    <s v="MEKHE"/>
    <x v="3"/>
  </r>
  <r>
    <s v="GRANDE COTE OPERATIONS"/>
    <x v="3"/>
    <s v=""/>
    <x v="2"/>
    <s v=""/>
    <s v="UNION MARAICHERS ET FORESTIERS"/>
    <n v="25000"/>
    <s v="THIEPPE"/>
    <s v="KEBEMER"/>
    <s v="MEKHE"/>
    <x v="3"/>
  </r>
  <r>
    <s v="GRANDE COTE OPERATIONS"/>
    <x v="2"/>
    <s v=""/>
    <x v="4"/>
    <s v=""/>
    <s v="confection de tables bancs"/>
    <n v="4640"/>
    <s v="MEOUANE"/>
    <s v=""/>
    <s v="DAROU KHOUDOSS"/>
    <x v="3"/>
  </r>
  <r>
    <s v="GRANDE COTE OPERATIONS"/>
    <x v="0"/>
    <s v=""/>
    <x v="1"/>
    <s v="mairies et partenaires"/>
    <s v="appui institutionnel (labo pcd)"/>
    <n v="10000"/>
    <s v="non precisé"/>
    <s v=""/>
    <s v="TIVAOUANE"/>
    <x v="3"/>
  </r>
  <r>
    <s v="IAMGOLD BOTO S.A"/>
    <x v="4"/>
    <s v=""/>
    <x v="1"/>
    <s v=""/>
    <s v="FORAGE ET CHATEAU D’EAU"/>
    <n v="30913"/>
    <s v=""/>
    <s v=""/>
    <s v="SARAYA"/>
    <x v="0"/>
  </r>
  <r>
    <s v="IAMGOLD BOTO S.A"/>
    <x v="8"/>
    <s v=""/>
    <x v="1"/>
    <s v=""/>
    <s v="DIVERS"/>
    <n v="16415.7"/>
    <s v=""/>
    <s v=""/>
    <s v="SARAYA"/>
    <x v="0"/>
  </r>
  <r>
    <s v="IAMGOLD BOTO S.A"/>
    <x v="0"/>
    <s v=""/>
    <x v="1"/>
    <s v=""/>
    <s v="MEDICAMENT ET SENSIBILISATION"/>
    <n v="8003"/>
    <s v=""/>
    <s v=""/>
    <s v="SARAYA"/>
    <x v="0"/>
  </r>
  <r>
    <s v="IAMGOLD BOTO S.A"/>
    <x v="3"/>
    <s v=""/>
    <x v="3"/>
    <s v=""/>
    <s v="JARDIN"/>
    <n v="20452"/>
    <s v=""/>
    <s v=""/>
    <s v="SARAYA"/>
    <x v="0"/>
  </r>
  <r>
    <s v="IAMGOLD BOTO S.A"/>
    <x v="2"/>
    <s v=""/>
    <x v="4"/>
    <s v=""/>
    <s v="FOURNITURES ET CONSTRUCTION"/>
    <n v="54819"/>
    <s v=""/>
    <s v=""/>
    <s v="SARAYA"/>
    <x v="0"/>
  </r>
  <r>
    <s v="INDUSTRIES CHIMIQUES DU SENEGAL"/>
    <x v="7"/>
    <s v=""/>
    <x v="1"/>
    <s v=""/>
    <s v="Activités socio-culturelles"/>
    <n v="785375"/>
    <s v=""/>
    <s v=""/>
    <s v="M’BORO"/>
    <x v="3"/>
  </r>
  <r>
    <s v="INDUSTRIES CHIMIQUES DU SENEGAL"/>
    <x v="4"/>
    <s v=""/>
    <x v="1"/>
    <s v=""/>
    <s v="Eaux et assanissement des eaux"/>
    <n v="36262"/>
    <s v=""/>
    <s v=""/>
    <s v="M’BORO"/>
    <x v="3"/>
  </r>
  <r>
    <s v="INDUSTRIES CHIMIQUES DU SENEGAL"/>
    <x v="3"/>
    <s v=""/>
    <x v="1"/>
    <s v=""/>
    <s v="Agricultureurs"/>
    <n v="5044"/>
    <s v=""/>
    <s v=""/>
    <s v="M’BORO"/>
    <x v="3"/>
  </r>
  <r>
    <s v="INDUSTRIES CHIMIQUES DU SENEGAL"/>
    <x v="7"/>
    <s v=""/>
    <x v="1"/>
    <s v=""/>
    <s v="Sport ETICS et autres"/>
    <n v="61132"/>
    <s v=""/>
    <s v=""/>
    <s v="M’BORO"/>
    <x v="3"/>
  </r>
  <r>
    <s v="INDUSTRIES CHIMIQUES DU SENEGAL"/>
    <x v="2"/>
    <s v=""/>
    <x v="4"/>
    <s v=""/>
    <s v="Lycée de mboro et autres écoles"/>
    <n v="11625"/>
    <s v=""/>
    <s v=""/>
    <s v="M’BORO"/>
    <x v="3"/>
  </r>
  <r>
    <s v="INTERNATIONAL MINING COMPANY (IMC)"/>
    <x v="2"/>
    <s v=""/>
    <x v="4"/>
    <s v=""/>
    <s v=""/>
    <n v="1000"/>
    <s v="mandankholy"/>
    <s v=""/>
    <s v="SARAYA"/>
    <x v="0"/>
  </r>
  <r>
    <s v="KUTLU GABANE HOLDING S.A"/>
    <x v="1"/>
    <s v="Construction maison personnel decede"/>
    <x v="1"/>
    <s v=""/>
    <s v="2 Tonnes ciment"/>
    <n v="146"/>
    <s v=""/>
    <s v=""/>
    <s v="KHOMBOLE"/>
    <x v="5"/>
  </r>
  <r>
    <s v="KUTLU GABANE HOLDING S.A"/>
    <x v="1"/>
    <s v="Contruction maison personnel decede"/>
    <x v="1"/>
    <s v=""/>
    <s v="6 Tonnes basalte 8/16"/>
    <n v="60"/>
    <s v=""/>
    <s v=""/>
    <s v="KHOMBOLE"/>
    <x v="5"/>
  </r>
  <r>
    <s v="KUTLU GABANE HOLDING S.A"/>
    <x v="1"/>
    <s v="Construction Mosquée"/>
    <x v="1"/>
    <s v=""/>
    <s v="30 Tonnes basalte et transport"/>
    <n v="565"/>
    <s v=""/>
    <s v=""/>
    <s v="KHOMBOLE"/>
    <x v="5"/>
  </r>
  <r>
    <s v="KUTLU GABANE HOLDING S.A"/>
    <x v="6"/>
    <s v="FETE FIN D'ANNEE"/>
    <x v="1"/>
    <s v=""/>
    <s v="Sapeurs pompiers (Fête de fin d'année)"/>
    <n v="200"/>
    <s v=""/>
    <s v=""/>
    <s v="N’GOUNDIANE"/>
    <x v="5"/>
  </r>
  <r>
    <s v="KUTLU GABANE HOLDING S.A"/>
    <x v="1"/>
    <m/>
    <x v="1"/>
    <m/>
    <s v="Construction maison"/>
    <n v="465"/>
    <m/>
    <m/>
    <s v="N’GOUNDIANE"/>
    <x v="5"/>
  </r>
  <r>
    <s v="NIAMAYA GOLD SARL"/>
    <x v="2"/>
    <s v=""/>
    <x v="5"/>
    <s v=""/>
    <s v="dons"/>
    <n v="2000"/>
    <s v=""/>
    <s v=""/>
    <s v="KHOSSANTO"/>
    <x v="0"/>
  </r>
  <r>
    <s v="NIAMAYA GOLD SARL"/>
    <x v="0"/>
    <s v=""/>
    <x v="3"/>
    <s v=""/>
    <s v="dons non distribués jusqu'à date"/>
    <n v="3000"/>
    <s v=""/>
    <s v=""/>
    <s v="KHOSSANTO"/>
    <x v="0"/>
  </r>
  <r>
    <s v="PETOWAL MINING COMPANY (PMC) SA"/>
    <x v="4"/>
    <s v=""/>
    <x v="1"/>
    <s v=""/>
    <s v="Gestion des ordures menageres dans la commune de Tomboronkoto"/>
    <n v="9774"/>
    <s v=""/>
    <s v=""/>
    <s v="TOMBORONKOTO"/>
    <x v="2"/>
  </r>
  <r>
    <s v="PETOWAL MINING COMPANY (PMC) SA"/>
    <x v="1"/>
    <s v=""/>
    <x v="1"/>
    <s v=""/>
    <s v="Fonds d'apui aux demandes sociales"/>
    <n v="20000"/>
    <s v=""/>
    <s v=""/>
    <s v="TOMBORONKOTO"/>
    <x v="2"/>
  </r>
  <r>
    <s v="PETOWAL MINING COMPANY (PMC) SA"/>
    <x v="2"/>
    <s v=""/>
    <x v="5"/>
    <s v=""/>
    <s v="Complement au fond d'appui à la formation aux jeunes"/>
    <n v="10000"/>
    <s v=""/>
    <s v=""/>
    <s v="TOMBORONKOTO"/>
    <x v="2"/>
  </r>
  <r>
    <s v="PETOWAL MINING COMPANY (PMC) SA"/>
    <x v="7"/>
    <s v=""/>
    <x v="5"/>
    <s v=""/>
    <s v="Promotion aux activités de jeunesses, sports et culture"/>
    <n v="6000"/>
    <s v=""/>
    <s v=""/>
    <s v="TOMBORONKOTO"/>
    <x v="2"/>
  </r>
  <r>
    <s v="PETOWAL MINING COMPANY (PMC) SA"/>
    <x v="0"/>
    <s v=""/>
    <x v="0"/>
    <s v=""/>
    <s v="Fonds d'apui au fonctionnement de l'ambulance"/>
    <n v="7000"/>
    <s v=""/>
    <s v=""/>
    <s v="TOMBORONKOTO"/>
    <x v="2"/>
  </r>
  <r>
    <s v="PETOWAL MINING COMPANY (PMC) SA"/>
    <x v="0"/>
    <s v=""/>
    <x v="0"/>
    <s v=""/>
    <s v="Dotation de medicaments aux trois postes de santé"/>
    <n v="7000"/>
    <s v=""/>
    <s v=""/>
    <s v="TOMBORONKOTO"/>
    <x v="2"/>
  </r>
  <r>
    <s v="PETOWAL MINING COMPANY (PMC) SA"/>
    <x v="2"/>
    <s v=""/>
    <x v="0"/>
    <s v=""/>
    <s v="Dotationen fournutures, matariél et équipements scolaires aux écoles de la commune Tomborocoto"/>
    <n v="14407"/>
    <s v=""/>
    <s v=""/>
    <s v="TOMBORONKOTO"/>
    <x v="2"/>
  </r>
  <r>
    <s v="PETOWAL MINING COMPANY (PMC) SA"/>
    <x v="2"/>
    <s v=""/>
    <x v="4"/>
    <s v=""/>
    <s v="Construire un bloc de deux salles de classe"/>
    <n v="17000"/>
    <s v=""/>
    <s v=""/>
    <s v="TOMBORONKOTO"/>
    <x v="2"/>
  </r>
  <r>
    <s v="PETOWAL MINING COMPANY (PMC) SA"/>
    <x v="2"/>
    <m/>
    <x v="4"/>
    <m/>
    <s v="Construction mur de cloture des écoles primaires"/>
    <n v="48644"/>
    <m/>
    <m/>
    <s v="TOMBORONKOTO"/>
    <x v="2"/>
  </r>
  <r>
    <s v="PETOWAL MINING COMPANY (PMC) SA"/>
    <x v="2"/>
    <m/>
    <x v="4"/>
    <m/>
    <s v="Réalisation d'un forage à pompe solaire"/>
    <s v="40 000"/>
    <m/>
    <m/>
    <s v="TOMBORONKOTO"/>
    <x v="2"/>
  </r>
  <r>
    <s v="PETOWAL MINING COMPANY (PMC) SA"/>
    <x v="5"/>
    <s v=""/>
    <x v="1"/>
    <s v=""/>
    <s v="Fonds complémentaire pour la réalisation de la 1ère phase de l'aire de stationnement entre Mako-Niemenike"/>
    <n v="100649"/>
    <s v=""/>
    <s v=""/>
    <s v="TOMBORONKOTO"/>
    <x v="2"/>
  </r>
  <r>
    <s v="PETOWAL MINING COMPANY (PMC) SA"/>
    <x v="2"/>
    <m/>
    <x v="4"/>
    <m/>
    <s v="Complément du montant réservé pour l'achat d'une parcelle pour construction d'un immeuble pour les élèves et étudiants ressortissants de Kédougou à Dakar"/>
    <n v="115000"/>
    <m/>
    <m/>
    <s v="TOMBORONKOTO"/>
    <x v="2"/>
  </r>
  <r>
    <s v="PETOWAL MINING COMPANY (PMC) SA"/>
    <x v="2"/>
    <m/>
    <x v="4"/>
    <m/>
    <s v="Réhabilitation du collège Annexe Bakary_x000a_Dansokho à Kédougou"/>
    <n v="41338"/>
    <m/>
    <m/>
    <s v="TOMBORONKOTO"/>
    <x v="2"/>
  </r>
  <r>
    <s v="PETOWAL MINING COMPANY (PMC) SA"/>
    <x v="2"/>
    <m/>
    <x v="4"/>
    <m/>
    <s v="Réhabilitation du Bloc Scientifique et technologique"/>
    <n v="16952"/>
    <m/>
    <m/>
    <s v="TOMBORONKOTO"/>
    <x v="2"/>
  </r>
  <r>
    <s v="PETOWAL MINING COMPANY (PMC) SA"/>
    <x v="7"/>
    <m/>
    <x v="1"/>
    <m/>
    <s v="Achat d'un Mini-bus à l'effigie de PMC et du Conseil Départemental pour la mobilité pendant les activités de jeunesse, de sports et de culture"/>
    <n v="48900"/>
    <m/>
    <m/>
    <s v="TOMBORONKOTO"/>
    <x v="2"/>
  </r>
  <r>
    <s v="PETOWAL MINING COMPANY (PMC) SA"/>
    <x v="1"/>
    <m/>
    <x v="1"/>
    <m/>
    <s v="Fonds d'appuis social"/>
    <n v="15000"/>
    <m/>
    <m/>
    <s v="TOMBORONKOTO"/>
    <x v="2"/>
  </r>
  <r>
    <s v="PETOWAL MINING COMPANY (PMC) SA"/>
    <x v="2"/>
    <m/>
    <x v="1"/>
    <m/>
    <s v="Communication et suivi des projets"/>
    <n v="5010"/>
    <m/>
    <m/>
    <s v="TOMBORONKOTO"/>
    <x v="2"/>
  </r>
  <r>
    <s v="PETOWAL MINING COMPANY (PMC) SA"/>
    <x v="2"/>
    <m/>
    <x v="1"/>
    <m/>
    <s v="Appui institutionnel pour l'acquisition d'un véhicule pour le Conseil départemental pour faciliter la mobilité de l'équipe pour le suivi des projets"/>
    <n v="21900"/>
    <m/>
    <m/>
    <s v="TOMBORONKOTO"/>
    <x v="2"/>
  </r>
  <r>
    <s v="PETOWAL MINING COMPANY (PMC) SA"/>
    <x v="7"/>
    <m/>
    <x v="3"/>
    <m/>
    <s v="Appui aux projets et activités d'auto-emploi des femmes et des jeunes"/>
    <n v="16950"/>
    <m/>
    <m/>
    <s v="TOMBORONKOTO"/>
    <x v="2"/>
  </r>
  <r>
    <s v="PETOWAL MINING COMPANY (PMC) SA"/>
    <x v="5"/>
    <m/>
    <x v="1"/>
    <m/>
    <s v="Projet de construction de piste (desenclavement de la zone de Tikankali)"/>
    <n v="25000"/>
    <m/>
    <m/>
    <s v="TOMBORONKOTO"/>
    <x v="2"/>
  </r>
  <r>
    <s v="PETOWAL MINING COMPANY (PMC) SA"/>
    <x v="2"/>
    <m/>
    <x v="5"/>
    <m/>
    <s v="Location d'un immeuble pour les élèves et étudiants ressortissants de Kédougou à Dakar"/>
    <n v="27600"/>
    <m/>
    <m/>
    <s v="TOMBORONKOTO"/>
    <x v="2"/>
  </r>
  <r>
    <s v="PETOWAL MINING COMPANY (PMC) SA"/>
    <x v="2"/>
    <m/>
    <x v="5"/>
    <m/>
    <s v=" Frais de gestion de l'immeuble pour les élèves et étudiants ressortissants de Kédougou à Dakar"/>
    <n v="9000"/>
    <m/>
    <m/>
    <s v="TOMBORONKOTO"/>
    <x v="2"/>
  </r>
  <r>
    <s v="PETOWAL MINING COMPANY (PMC) SA"/>
    <x v="7"/>
    <s v=""/>
    <x v="1"/>
    <s v=""/>
    <s v="Fonds de communication et de suivi des projets du fise"/>
    <n v="10000"/>
    <s v=""/>
    <s v=""/>
    <s v="TOMBORONKOTO"/>
    <x v="2"/>
  </r>
  <r>
    <s v="SABODALA GOLD OPERATIONS"/>
    <x v="4"/>
    <s v=""/>
    <x v="1"/>
    <s v=""/>
    <s v="fonds social minier"/>
    <n v="13610"/>
    <s v=""/>
    <s v=""/>
    <s v="SABODALA"/>
    <x v="0"/>
  </r>
  <r>
    <s v="SABODALA GOLD OPERATIONS"/>
    <x v="4"/>
    <s v=""/>
    <x v="1"/>
    <s v=""/>
    <s v="fonds social massawa"/>
    <n v="794117"/>
    <s v=""/>
    <s v=""/>
    <s v="SABODALA"/>
    <x v="0"/>
  </r>
  <r>
    <s v="SABODALA GOLD OPERATIONS"/>
    <x v="1"/>
    <s v=""/>
    <x v="1"/>
    <s v=""/>
    <s v="fonds social minier"/>
    <n v="19655"/>
    <s v="khossanto_x000a_missirah_x000a_saraya_x000a_bembou _x000a_kedougou"/>
    <s v=""/>
    <s v="SABODALA"/>
    <x v="0"/>
  </r>
  <r>
    <s v="SABODALA GOLD OPERATIONS"/>
    <x v="4"/>
    <s v="dépenses générales &amp; activités génératrices de revenus"/>
    <x v="1"/>
    <s v=""/>
    <s v="fonds social minier"/>
    <n v="316383"/>
    <s v="sabodala, khossanto, saraya, missirah, bemboula, kedougou"/>
    <s v=""/>
    <s v="SABODALA"/>
    <x v="0"/>
  </r>
  <r>
    <s v="SABODALA GOLD OPERATIONS"/>
    <x v="1"/>
    <s v="projet électrification"/>
    <x v="1"/>
    <s v=""/>
    <s v="fonds social massawa"/>
    <n v="105013"/>
    <s v=""/>
    <s v=""/>
    <s v="SABODALA"/>
    <x v="0"/>
  </r>
  <r>
    <s v="SABODALA GOLD OPERATIONS"/>
    <x v="1"/>
    <s v=""/>
    <x v="5"/>
    <s v=""/>
    <s v="fonds social minier"/>
    <n v="53681"/>
    <s v="sabodala_x000a_bembou _x000a_kedougou"/>
    <s v="kedougou"/>
    <s v="SABODALA"/>
    <x v="0"/>
  </r>
  <r>
    <s v="SABODALA GOLD OPERATIONS"/>
    <x v="0"/>
    <s v=""/>
    <x v="0"/>
    <s v=""/>
    <s v="FONDS SOCIAL MINIER"/>
    <n v="266067"/>
    <s v="khossanto_x000a_missirah_x000a_saraya_x000a_bembou"/>
    <s v=""/>
    <s v="SABODALA"/>
    <x v="0"/>
  </r>
  <r>
    <s v="SABODALA GOLD OPERATIONS"/>
    <x v="0"/>
    <s v=""/>
    <x v="0"/>
    <s v=""/>
    <s v="fonds social  massawa"/>
    <n v="7499"/>
    <s v=""/>
    <s v=""/>
    <s v="SABODALA"/>
    <x v="0"/>
  </r>
  <r>
    <s v="SABODALA GOLD OPERATIONS"/>
    <x v="2"/>
    <s v=""/>
    <x v="4"/>
    <s v=""/>
    <s v="fonds social minier"/>
    <n v="347964"/>
    <s v="sabodala_x000a_khossanto_x000a_missirah_x000a_ kedougou"/>
    <s v=""/>
    <s v="SABODALA"/>
    <x v="0"/>
  </r>
  <r>
    <s v="SABODALA GOLD OPERATIONS"/>
    <x v="2"/>
    <s v=""/>
    <x v="4"/>
    <s v=""/>
    <s v="fonds social  massawa"/>
    <n v="176770"/>
    <s v=""/>
    <s v=""/>
    <s v="SABODALA"/>
    <x v="0"/>
  </r>
  <r>
    <s v="SABODALA GOLD OPERATIONS"/>
    <x v="1"/>
    <s v=""/>
    <x v="1"/>
    <s v="elux locaux, jeunesse"/>
    <s v="fonds social massawa"/>
    <n v="495920"/>
    <s v="khossanto, bembou"/>
    <s v=""/>
    <s v="KHOSSANTO"/>
    <x v="0"/>
  </r>
  <r>
    <s v="SABODALA GOLD OPERATIONS"/>
    <x v="1"/>
    <s v=""/>
    <x v="1"/>
    <s v="comité gestion fonds gora"/>
    <s v="fonds gora"/>
    <n v="239674"/>
    <s v="khossanto"/>
    <s v=""/>
    <s v="KHOSSANTO"/>
    <x v="0"/>
  </r>
  <r>
    <s v="SENEGAL MINES"/>
    <x v="7"/>
    <s v=""/>
    <x v="1"/>
    <s v=""/>
    <s v="Appui social"/>
    <n v="8671"/>
    <s v=""/>
    <s v=""/>
    <s v="M’BOUR"/>
    <x v="4"/>
  </r>
  <r>
    <s v="SENEGAL MINES"/>
    <x v="3"/>
    <s v=""/>
    <x v="1"/>
    <s v="Eau et forets"/>
    <s v="Appui"/>
    <n v="2500"/>
    <s v=""/>
    <s v=""/>
    <s v="JOAL- FADIOUTH"/>
    <x v="4"/>
  </r>
  <r>
    <s v="SENEGAL MINES"/>
    <x v="2"/>
    <s v=""/>
    <x v="4"/>
    <s v="Eleves et etudiants"/>
    <s v="Fourniture et logement"/>
    <n v="3982"/>
    <s v=""/>
    <s v=""/>
    <s v="M’BOUR"/>
    <x v="4"/>
  </r>
  <r>
    <s v="SENEGAL MINES"/>
    <x v="0"/>
    <s v=""/>
    <x v="0"/>
    <s v="Poste de sante"/>
    <s v="Médicaments"/>
    <n v="1457"/>
    <s v=""/>
    <s v=""/>
    <s v="M’BOUR"/>
    <x v="4"/>
  </r>
  <r>
    <s v="SENEGAL MINES"/>
    <x v="8"/>
    <s v="Equipement informatique"/>
    <x v="1"/>
    <s v="Mairie Nguendiène"/>
    <s v="Logiciel etat civil"/>
    <n v="4000"/>
    <s v=""/>
    <s v=""/>
    <s v="N’DIEYENE SIRAKH"/>
    <x v="5"/>
  </r>
  <r>
    <s v="SENEGAL MINES"/>
    <x v="1"/>
    <s v=""/>
    <x v="1"/>
    <s v="Autorités réligieuses locales"/>
    <s v="Appui fete religieux"/>
    <n v="1270"/>
    <s v=""/>
    <s v=""/>
    <s v="M’BOUR"/>
    <x v="4"/>
  </r>
  <r>
    <s v="SEN-HMC SUARL"/>
    <x v="1"/>
    <s v=""/>
    <x v="1"/>
    <s v=""/>
    <s v="Mur cimetière Gandiole"/>
    <n v="7464"/>
    <s v=""/>
    <s v=""/>
    <s v="SAINT-LOUIS"/>
    <x v="9"/>
  </r>
  <r>
    <s v="SEN-HMC SUARL"/>
    <x v="1"/>
    <s v=""/>
    <x v="1"/>
    <s v=""/>
    <s v="Divers"/>
    <n v="6079"/>
    <s v=""/>
    <s v=""/>
    <s v="SAINT-LOUIS"/>
    <x v="9"/>
  </r>
  <r>
    <s v="SEPHOS SENEGAL SA"/>
    <x v="5"/>
    <s v=""/>
    <x v="1"/>
    <s v=""/>
    <s v="PISTE ACCES LAM LAM"/>
    <n v="2298"/>
    <s v="LAM LAM"/>
    <s v=""/>
    <s v="TIVAOUANE"/>
    <x v="3"/>
  </r>
  <r>
    <s v="SEPHOS SENEGAL SA"/>
    <x v="1"/>
    <s v=""/>
    <x v="1"/>
    <s v=""/>
    <s v="DONS"/>
    <n v="22301"/>
    <s v="LAM LAM"/>
    <s v=""/>
    <s v="TIVAOUANE"/>
    <x v="3"/>
  </r>
  <r>
    <s v="SEPHOS SENEGAL SA"/>
    <x v="2"/>
    <s v=""/>
    <x v="5"/>
    <s v=""/>
    <s v="SUBVENTION"/>
    <n v="1450"/>
    <s v="LAM LAM"/>
    <s v=""/>
    <s v="TIVAOUANE"/>
    <x v="3"/>
  </r>
  <r>
    <s v="SERIGNE SALIOU MBACKE SUARL"/>
    <x v="1"/>
    <s v=""/>
    <x v="1"/>
    <s v=""/>
    <s v="Achats nattes de priere"/>
    <n v="100"/>
    <s v=""/>
    <s v=""/>
    <s v="SARAYA"/>
    <x v="0"/>
  </r>
  <r>
    <s v="SERIGNE SALIOU MBACKE SUARL"/>
    <x v="1"/>
    <s v=""/>
    <x v="1"/>
    <s v=""/>
    <s v="Dons de moutons aux Imams et Notaires de la localité"/>
    <n v="1950"/>
    <s v=""/>
    <s v=""/>
    <s v="SARAYA"/>
    <x v="0"/>
  </r>
  <r>
    <s v="SERIGNE SALIOU MBACKE SUARL"/>
    <x v="1"/>
    <s v=""/>
    <x v="5"/>
    <s v=""/>
    <s v="Dotation en ballons"/>
    <n v="59"/>
    <s v=""/>
    <s v=""/>
    <s v="SARAYA"/>
    <x v="0"/>
  </r>
  <r>
    <s v="SERIGNE SALIOU MBACKE SUARL"/>
    <x v="2"/>
    <s v=""/>
    <x v="4"/>
    <s v=""/>
    <s v="Refection salle de classe"/>
    <n v="1600"/>
    <s v=""/>
    <s v=""/>
    <s v="SARAYA"/>
    <x v="0"/>
  </r>
  <r>
    <s v="SOCIETE MINIERE DE LA VALLEE DU FLEUVE SENEGAL –SOMIVA"/>
    <x v="1"/>
    <s v=""/>
    <x v="1"/>
    <s v=""/>
    <s v="Dons et Aides Sociales"/>
    <n v="39122"/>
    <s v=""/>
    <s v=""/>
    <s v="MATAM"/>
    <x v="10"/>
  </r>
  <r>
    <s v="SOCIETE MINIERE DE LA VALLEE DU FLEUVE SENEGAL –SOMIVA"/>
    <x v="2"/>
    <s v=""/>
    <x v="5"/>
    <s v=""/>
    <s v="EDUCATION"/>
    <n v="40385"/>
    <s v="MATAM"/>
    <s v="KANEL ,NDENDORY"/>
    <s v="MATAM"/>
    <x v="10"/>
  </r>
  <r>
    <s v="SOCIETE MINIERE DE LA VALLEE DU FLEUVE SENEGAL –SOMIVA"/>
    <x v="1"/>
    <m/>
    <x v="1"/>
    <m/>
    <s v="Soutien divers"/>
    <n v="19708"/>
    <m/>
    <m/>
    <s v="MATAM"/>
    <x v="10"/>
  </r>
  <r>
    <s v="SORED-MINES SA"/>
    <x v="7"/>
    <s v=""/>
    <x v="1"/>
    <s v=""/>
    <s v="Mise à disposition d'un bus de 34 places pour le déplaement des conseils municipaux à SARAYA dans le cadre de l'élection du haut conseil des collectivités territoriales"/>
    <n v="0"/>
    <s v=""/>
    <s v=""/>
    <s v="KHOSSANTO"/>
    <x v="0"/>
  </r>
  <r>
    <s v="SORED-MINES SA"/>
    <x v="2"/>
    <s v=""/>
    <x v="5"/>
    <s v=""/>
    <s v="Appui financier aux Eaux et Forêt dans le cadre de la journée nationale de reboisement"/>
    <n v="200"/>
    <s v=""/>
    <s v=""/>
    <s v="KHOSSANTO"/>
    <x v="0"/>
  </r>
  <r>
    <s v="SORED-MINES SA"/>
    <x v="0"/>
    <s v=""/>
    <x v="4"/>
    <s v=""/>
    <s v="Soutien au Lycée dans le cadre des 72 heures"/>
    <n v="100"/>
    <s v=""/>
    <s v=""/>
    <s v="KHOSSANTO"/>
    <x v="0"/>
  </r>
  <r>
    <s v="STRATEX-EMC SA"/>
    <x v="4"/>
    <s v=""/>
    <x v="1"/>
    <s v=""/>
    <s v="Réalisation de forages"/>
    <n v="4625"/>
    <s v=""/>
    <s v=""/>
    <s v="SARAYA"/>
    <x v="0"/>
  </r>
  <r>
    <s v="STRATEX-EMC SA"/>
    <x v="3"/>
    <s v=""/>
    <x v="3"/>
    <s v=""/>
    <s v="Engrais (jardins maraicgers)"/>
    <n v="3728"/>
    <s v=""/>
    <s v=""/>
    <s v="SARAYA"/>
    <x v="0"/>
  </r>
  <r>
    <s v="STRATEX-EMC SA"/>
    <x v="2"/>
    <s v=""/>
    <x v="4"/>
    <s v=""/>
    <s v="Boutiques scolaires"/>
    <n v="2000"/>
    <s v=""/>
    <s v=""/>
    <s v="SARAYA"/>
    <x v="0"/>
  </r>
  <r>
    <s v="TANOR SAS"/>
    <x v="7"/>
    <s v=""/>
    <x v="1"/>
    <s v=""/>
    <s v="don de beton ala population 1000tonnes"/>
    <n v="5932"/>
    <s v=""/>
    <s v=""/>
    <s v="DAROU KHOUDOSS"/>
    <x v="3"/>
  </r>
  <r>
    <s v="VAPROM AFRICA SA"/>
    <x v="7"/>
    <s v=""/>
    <x v="5"/>
    <s v=""/>
    <s v="Appui aus associations entreaide SENEGAL ET FOODE"/>
    <n v="1000"/>
    <s v=""/>
    <s v=""/>
    <s v="BANDIA"/>
    <x v="5"/>
  </r>
  <r>
    <s v="VAPROM AFRICA SA"/>
    <x v="0"/>
    <s v=""/>
    <x v="0"/>
    <s v=""/>
    <s v="Médicaments"/>
    <n v="908"/>
    <s v=""/>
    <s v=""/>
    <s v="POPOGUINE"/>
    <x v="4"/>
  </r>
  <r>
    <s v="VAPROM AFRICA SA"/>
    <x v="2"/>
    <s v=""/>
    <x v="4"/>
    <s v=""/>
    <s v="Fournitures scolaires"/>
    <n v="1617"/>
    <s v=""/>
    <s v=""/>
    <s v="BANDIA"/>
    <x v="5"/>
  </r>
  <r>
    <s v="CIMENTS DE L'AFRIQUE"/>
    <x v="2"/>
    <m/>
    <x v="4"/>
    <m/>
    <m/>
    <n v="27866"/>
    <m/>
    <m/>
    <s v="Mbour"/>
    <x v="4"/>
  </r>
  <r>
    <s v="CIMENTS DE L'AFRIQUE"/>
    <x v="1"/>
    <m/>
    <x v="1"/>
    <m/>
    <m/>
    <n v="500"/>
    <m/>
    <m/>
    <s v="Mbour"/>
    <x v="4"/>
  </r>
  <r>
    <s v="BAMBADJI S.A"/>
    <x v="4"/>
    <m/>
    <x v="1"/>
    <m/>
    <s v="Forage "/>
    <n v="7400"/>
    <m/>
    <m/>
    <s v="MOUSSALA"/>
    <x v="0"/>
  </r>
  <r>
    <s v="BAMBADJI S.A"/>
    <x v="2"/>
    <m/>
    <x v="4"/>
    <m/>
    <s v="Electrification solaire école"/>
    <n v="5204.1790000000001"/>
    <m/>
    <m/>
    <s v="SATADOUGOU"/>
    <x v="0"/>
  </r>
  <r>
    <s v="BAMBADJI S.A"/>
    <x v="7"/>
    <m/>
    <x v="1"/>
    <m/>
    <s v="Pouponnière de Kédougou"/>
    <n v="1000"/>
    <m/>
    <m/>
    <s v="KEDOUGOU"/>
    <x v="2"/>
  </r>
  <r>
    <s v="BAMBADJI S.A"/>
    <x v="3"/>
    <m/>
    <x v="1"/>
    <m/>
    <s v="Suivi et entretien moulins"/>
    <n v="300"/>
    <m/>
    <m/>
    <s v="LINGUEYA MADINA GAMBA GAMBA KOLIA"/>
    <x v="0"/>
  </r>
  <r>
    <s v="BAMBADJI S.A"/>
    <x v="3"/>
    <m/>
    <x v="5"/>
    <m/>
    <s v="Construction puit à Kolia"/>
    <n v="500"/>
    <m/>
    <m/>
    <s v="KOLIA"/>
    <x v="0"/>
  </r>
  <r>
    <s v="BAMBADJI S.A"/>
    <x v="2"/>
    <m/>
    <x v="4"/>
    <m/>
    <s v="Construction salle de classe"/>
    <n v="5933.9"/>
    <m/>
    <m/>
    <s v="DIALAKOTO"/>
    <x v="0"/>
  </r>
  <r>
    <s v="SOCIETE SENEGALAISE DES PHOSPHATES DE THIES (SSPT)"/>
    <x v="0"/>
    <m/>
    <x v="0"/>
    <m/>
    <s v="Visite médicale"/>
    <n v="421"/>
    <m/>
    <m/>
    <s v="THIES EST"/>
    <x v="5"/>
  </r>
  <r>
    <s v="SOCIETE SENEGALAISE DES PHOSPHATES DE THIES (SSPT)"/>
    <x v="1"/>
    <m/>
    <x v="1"/>
    <m/>
    <s v="Dons externes"/>
    <n v="370095"/>
    <m/>
    <m/>
    <s v="THIES EST"/>
    <x v="5"/>
  </r>
  <r>
    <s v="SOCOCIM"/>
    <x v="0"/>
    <m/>
    <x v="1"/>
    <m/>
    <s v="Prise en charge médicale"/>
    <n v="18605"/>
    <m/>
    <m/>
    <s v="Bargny"/>
    <x v="11"/>
  </r>
  <r>
    <s v="SOCOCIM"/>
    <x v="2"/>
    <m/>
    <x v="4"/>
    <m/>
    <s v="Réfection salle de classes/Bourses scolaires/Dons fournitures"/>
    <n v="39959"/>
    <m/>
    <m/>
    <s v="Bargny"/>
    <x v="11"/>
  </r>
  <r>
    <s v="SOCOCIM"/>
    <x v="1"/>
    <m/>
    <x v="1"/>
    <m/>
    <s v="Dons daaras/associations/aides individuelles/aides ramadan"/>
    <n v="239513"/>
    <m/>
    <m/>
    <s v="Bargny"/>
    <x v="11"/>
  </r>
  <r>
    <s v="SOCOCIM"/>
    <x v="1"/>
    <m/>
    <x v="2"/>
    <m/>
    <s v="Subventions fondations/Sponsoring"/>
    <n v="196319"/>
    <m/>
    <m/>
    <s v="Bargny"/>
    <x v="11"/>
  </r>
  <r>
    <s v="ENTREPRISE MAPATHE NDIOUCK SA"/>
    <x v="2"/>
    <m/>
    <x v="1"/>
    <m/>
    <s v="Fournitures scolaires"/>
    <n v="2000"/>
    <m/>
    <m/>
    <s v="TIVAOUANE"/>
    <x v="3"/>
  </r>
  <r>
    <s v="ENTREPRISE MAPATHE NDIOUCK SA"/>
    <x v="1"/>
    <m/>
    <x v="1"/>
    <m/>
    <s v="Carburant"/>
    <n v="1000"/>
    <m/>
    <m/>
    <s v="TIVAOUANE"/>
    <x v="3"/>
  </r>
  <r>
    <s v="SOCOCIM"/>
    <x v="1"/>
    <m/>
    <x v="1"/>
    <m/>
    <s v="Aides construction"/>
    <n v="711806"/>
    <m/>
    <m/>
    <s v="Rufisque"/>
    <x v="11"/>
  </r>
  <r>
    <s v="SOCABEG MINING"/>
    <x v="1"/>
    <m/>
    <x v="1"/>
    <m/>
    <s v="Dons alimentaires"/>
    <n v="2494"/>
    <m/>
    <m/>
    <s v="Ndindy "/>
    <x v="12"/>
  </r>
</pivotCacheRecords>
</file>

<file path=xl/pivotCache/pivotCacheRecords11.xml><?xml version="1.0" encoding="utf-8"?>
<pivotCacheRecords xmlns="http://schemas.openxmlformats.org/spreadsheetml/2006/main" xmlns:r="http://schemas.openxmlformats.org/officeDocument/2006/relationships" count="32">
  <r>
    <s v="AFRIGOLD SARL"/>
    <x v="0"/>
    <n v="695697"/>
    <n v="32805"/>
    <n v="728502"/>
    <n v="0"/>
    <n v="0"/>
    <n v="0"/>
  </r>
  <r>
    <s v="AGEM SENEGAL EXPLORATION SUARL"/>
    <x v="1"/>
    <n v="1386313"/>
    <n v="280323"/>
    <n v="1666636"/>
    <n v="652.66171200000008"/>
    <n v="189523.16200000001"/>
    <n v="190175.82371200001"/>
  </r>
  <r>
    <s v="AGROMINE"/>
    <x v="1"/>
    <n v="96890"/>
    <n v="0"/>
    <n v="96890"/>
    <n v="0"/>
    <n v="0"/>
    <n v="0"/>
  </r>
  <r>
    <s v="ARDIMINES SARL"/>
    <x v="1"/>
    <n v="1101008"/>
    <n v="400000"/>
    <n v="1501008"/>
    <n v="0"/>
    <n v="0"/>
    <n v="0"/>
  </r>
  <r>
    <s v="Barrick Gold"/>
    <x v="1"/>
    <n v="934940.50399999996"/>
    <n v="1924319.5660000001"/>
    <n v="2859260.0700000003"/>
    <n v="934940.50399999996"/>
    <n v="1924319.5660000001"/>
    <n v="2859260.0700000003"/>
  </r>
  <r>
    <s v="ATIC SARL"/>
    <x v="2"/>
    <n v="0"/>
    <n v="60000"/>
    <n v="60000"/>
    <n v="0"/>
    <n v="0"/>
    <n v="0"/>
  </r>
  <r>
    <s v="BOSFOR SARL"/>
    <x v="2"/>
    <n v="1040074"/>
    <n v="386847"/>
    <n v="1426921"/>
    <n v="0"/>
    <n v="0"/>
    <n v="0"/>
  </r>
  <r>
    <s v="CHESSER"/>
    <x v="1"/>
    <n v="11999"/>
    <n v="0"/>
    <n v="11999"/>
    <n v="0"/>
    <n v="0"/>
    <n v="0"/>
  </r>
  <r>
    <s v="CIMENTS DU SAHEL"/>
    <x v="3"/>
    <n v="66480832.667000003"/>
    <n v="150359299"/>
    <n v="216840131.667"/>
    <n v="66480832.667000003"/>
    <n v="150236323.71599999"/>
    <n v="216717156.38299999"/>
  </r>
  <r>
    <s v="COMPAGNIE GENERALE D'EXPLOITATION DE CARRIERE"/>
    <x v="2"/>
    <n v="195000"/>
    <n v="49000"/>
    <n v="244000"/>
    <n v="0"/>
    <n v="0"/>
    <n v="0"/>
  </r>
  <r>
    <s v="DALEMA"/>
    <x v="1"/>
    <n v="287967"/>
    <n v="0"/>
    <n v="287967"/>
    <n v="0"/>
    <n v="0"/>
    <n v="0"/>
  </r>
  <r>
    <s v="DANGOTE CEMENT SENEGAL"/>
    <x v="3"/>
    <n v="24276063"/>
    <n v="26717258"/>
    <n v="50993321"/>
    <n v="13760402.267000001"/>
    <n v="37230919.097000003"/>
    <n v="50991321.364000008"/>
  </r>
  <r>
    <s v="GECAMINES"/>
    <x v="2"/>
    <n v="13110174"/>
    <n v="1769824"/>
    <n v="14879998"/>
    <n v="0"/>
    <n v="0"/>
    <n v="0"/>
  </r>
  <r>
    <s v="G-PHOS S.A"/>
    <x v="1"/>
    <n v="219614"/>
    <n v="463670"/>
    <n v="683284"/>
    <n v="188606.766"/>
    <n v="494978.56300000002"/>
    <n v="683585.32900000003"/>
  </r>
  <r>
    <s v="PETOWAL MINING COMPANY (PMC) SA"/>
    <x v="3"/>
    <n v="3525721.5469999998"/>
    <n v="73898973.869000003"/>
    <n v="77424695.416000009"/>
    <n v="3525721.5469999998"/>
    <n v="73898973.869000003"/>
    <n v="77424695.416000009"/>
  </r>
  <r>
    <s v="GROUPEMENT D'ENTREPRISE SINTRAM HOUAR"/>
    <x v="2"/>
    <n v="285445"/>
    <n v="0"/>
    <n v="285445"/>
    <n v="0"/>
    <n v="0"/>
    <n v="0"/>
  </r>
  <r>
    <s v="GRANDE COTE OPERATIONS"/>
    <x v="3"/>
    <n v="14733047.933909999"/>
    <n v="33016444.736699998"/>
    <n v="47749492.670609996"/>
    <n v="14733047.933909999"/>
    <n v="33016444.736700002"/>
    <n v="47749492.670610003"/>
  </r>
  <r>
    <s v="IAMGOLD BOTO S.A"/>
    <x v="0"/>
    <n v="5690891"/>
    <n v="3248075"/>
    <n v="8938966"/>
    <n v="4318519.1770000001"/>
    <n v="2743705.855"/>
    <n v="7062225.0319999997"/>
  </r>
  <r>
    <s v="INDUSTRIES CHIMIQUES DU SENEGAL"/>
    <x v="3"/>
    <n v="53834764.620999999"/>
    <n v="384034858.55000001"/>
    <n v="437869623.171"/>
    <n v="53834764.620999999"/>
    <n v="384034858.55000001"/>
    <n v="437869623.171"/>
  </r>
  <r>
    <s v="KUTLU GABANE HOLDING S.A"/>
    <x v="2"/>
    <n v="863089.098"/>
    <n v="0"/>
    <n v="863089.098"/>
    <n v="0"/>
    <n v="0"/>
    <n v="0"/>
  </r>
  <r>
    <s v="Talix Mines"/>
    <x v="2"/>
    <n v="840701.90500000003"/>
    <n v="542329.61600000004"/>
    <n v="1383031.5210000002"/>
    <n v="0"/>
    <n v="0"/>
    <n v="0"/>
  </r>
  <r>
    <s v="NIAMAYA GOLD SARL"/>
    <x v="1"/>
    <n v="51558.720000000001"/>
    <n v="26434.989000000001"/>
    <n v="77993.709000000003"/>
    <n v="0"/>
    <n v="0"/>
    <n v="0"/>
  </r>
  <r>
    <s v="SABODALA GOLD OPERATIONS"/>
    <x v="3"/>
    <n v="174891063"/>
    <n v="56052595"/>
    <n v="230943658"/>
    <n v="86707481.974000007"/>
    <n v="117616039.337"/>
    <n v="204323521.31099999"/>
  </r>
  <r>
    <s v="SABODALA MINING COMPANY SARL"/>
    <x v="1"/>
    <n v="617494.75399999996"/>
    <n v="70759.596999999994"/>
    <n v="688254.35099999991"/>
    <n v="617494.75399999996"/>
    <n v="70759.596999999994"/>
    <n v="688254.35099999991"/>
  </r>
  <r>
    <s v="SEN-HMC SUARL"/>
    <x v="4"/>
    <n v="927073"/>
    <n v="13119"/>
    <n v="940192"/>
    <n v="0"/>
    <n v="0"/>
    <n v="0"/>
  </r>
  <r>
    <s v="SOCIETE MINIERE DE LA VALLEE DU FLEUVE SENEGAL –SOMIVA"/>
    <x v="3"/>
    <n v="14442926.119999999"/>
    <n v="2000064.108"/>
    <n v="16442990.228"/>
    <n v="14442926.119999999"/>
    <n v="2000064.108"/>
    <n v="16442990.228"/>
  </r>
  <r>
    <s v="SOCIETE SENEGALAISE DES PHOSPHATES DE THIES (SSPT)"/>
    <x v="3"/>
    <n v="2827321"/>
    <n v="1527303.6070000001"/>
    <n v="4354624.6069999998"/>
    <n v="2827321"/>
    <n v="1527303.6070000001"/>
    <n v="4354624.6069999998"/>
  </r>
  <r>
    <s v="SEPHOS SENEGAL SA"/>
    <x v="4"/>
    <n v="3090505"/>
    <n v="525272"/>
    <n v="3615777"/>
    <n v="3090305.2489999998"/>
    <n v="0"/>
    <n v="3090305.2489999998"/>
  </r>
  <r>
    <s v="SERIGNE SALIOU MBACKE SUARL"/>
    <x v="4"/>
    <n v="329000"/>
    <n v="0"/>
    <n v="329000"/>
    <n v="0"/>
    <n v="0"/>
    <n v="0"/>
  </r>
  <r>
    <s v="Makabingui Gold Operations S.A"/>
    <x v="0"/>
    <n v="171685.9976"/>
    <n v="353170.39199999999"/>
    <n v="524856.38959999999"/>
    <n v="0"/>
    <n v="0"/>
    <n v="0"/>
  </r>
  <r>
    <s v="SOCIETE SENEGALAISE DE NEGOCE INTERNATIONALE (SNEPAC) SARL"/>
    <x v="1"/>
    <n v="135985"/>
    <n v="31778"/>
    <n v="167763"/>
    <n v="0"/>
    <n v="0"/>
    <n v="0"/>
  </r>
  <r>
    <s v="SOCOCIM INDUSTRIES"/>
    <x v="3"/>
    <n v="53834764.620999999"/>
    <n v="384034858.55000001"/>
    <n v="437869623.171"/>
    <n v="112750833.208"/>
    <n v="77042716.253000006"/>
    <n v="189793549.461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name="Tableau croisé dynamique1" cacheId="22"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G142:H219" firstHeaderRow="1" firstDataRow="1" firstDataCol="1"/>
  <pivotFields count="15">
    <pivotField axis="axisRow" dataField="1" showAll="0">
      <items count="77">
        <item x="0"/>
        <item x="1"/>
        <item x="2"/>
        <item x="3"/>
        <item x="4"/>
        <item x="5"/>
        <item x="6"/>
        <item x="7"/>
        <item x="8"/>
        <item x="9"/>
        <item x="10"/>
        <item x="11"/>
        <item x="12"/>
        <item x="13"/>
        <item x="14"/>
        <item x="15"/>
        <item x="72"/>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3"/>
        <item x="74"/>
        <item x="7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7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t="grand">
      <x/>
    </i>
  </rowItems>
  <colItems count="1">
    <i/>
  </colItems>
  <dataFields count="1">
    <dataField name="Nombre de entrepris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leau croisé dynamique5" cacheId="22"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2">
  <location ref="A62:E72" firstHeaderRow="0" firstDataRow="1" firstDataCol="1"/>
  <pivotFields count="15">
    <pivotField showAll="0"/>
    <pivotField showAll="0"/>
    <pivotField showAll="0"/>
    <pivotField showAll="0">
      <items count="7">
        <item x="0"/>
        <item x="3"/>
        <item x="2"/>
        <item x="1"/>
        <item m="1" x="5"/>
        <item x="4"/>
        <item t="default"/>
      </items>
    </pivotField>
    <pivotField axis="axisRow" showAll="0">
      <items count="10">
        <item x="8"/>
        <item x="2"/>
        <item x="1"/>
        <item x="6"/>
        <item x="5"/>
        <item x="3"/>
        <item x="7"/>
        <item x="4"/>
        <item x="0"/>
        <item t="default"/>
      </items>
    </pivotField>
    <pivotField showAll="0"/>
    <pivotField showAll="0"/>
    <pivotField showAll="0"/>
    <pivotField showAll="0"/>
    <pivotField showAll="0"/>
    <pivotField dataField="1" showAll="0"/>
    <pivotField showAll="0"/>
    <pivotField dataField="1" showAll="0"/>
    <pivotField showAll="0"/>
    <pivotField showAll="0"/>
  </pivotFields>
  <rowFields count="1">
    <field x="4"/>
  </rowFields>
  <rowItems count="10">
    <i>
      <x/>
    </i>
    <i>
      <x v="1"/>
    </i>
    <i>
      <x v="2"/>
    </i>
    <i>
      <x v="3"/>
    </i>
    <i>
      <x v="4"/>
    </i>
    <i>
      <x v="5"/>
    </i>
    <i>
      <x v="6"/>
    </i>
    <i>
      <x v="7"/>
    </i>
    <i>
      <x v="8"/>
    </i>
    <i t="grand">
      <x/>
    </i>
  </rowItems>
  <colFields count="1">
    <field x="-2"/>
  </colFields>
  <colItems count="4">
    <i>
      <x/>
    </i>
    <i i="1">
      <x v="1"/>
    </i>
    <i i="2">
      <x v="2"/>
    </i>
    <i i="3">
      <x v="3"/>
    </i>
  </colItems>
  <dataFields count="4">
    <dataField name="Somme de superficie_octroye" fld="10" baseField="0" baseItem="0"/>
    <dataField name="Somme de superficie_octroye2" fld="10" showDataAs="percentOfTotal" baseField="0" baseItem="0" numFmtId="10"/>
    <dataField name="Somme de superficie_rendue" fld="12" baseField="0" baseItem="0"/>
    <dataField name="Somme de superficie_rendue2" fld="12" showDataAs="percentOfTotal" baseField="0" baseItem="0" numFmtId="10"/>
  </dataFields>
  <formats count="8">
    <format dxfId="439">
      <pivotArea outline="0" collapsedLevelsAreSubtotals="1" fieldPosition="0"/>
    </format>
    <format dxfId="438">
      <pivotArea outline="0" collapsedLevelsAreSubtotals="1" fieldPosition="0"/>
    </format>
    <format dxfId="437">
      <pivotArea outline="0" fieldPosition="0">
        <references count="1">
          <reference field="4294967294" count="1">
            <x v="1"/>
          </reference>
        </references>
      </pivotArea>
    </format>
    <format dxfId="436">
      <pivotArea outline="0" fieldPosition="0">
        <references count="1">
          <reference field="4294967294" count="1">
            <x v="3"/>
          </reference>
        </references>
      </pivotArea>
    </format>
    <format dxfId="435">
      <pivotArea field="3" type="button" dataOnly="0" labelOnly="1" outline="0"/>
    </format>
    <format dxfId="434">
      <pivotArea dataOnly="0" labelOnly="1" outline="0" fieldPosition="0">
        <references count="1">
          <reference field="4294967294" count="4">
            <x v="0"/>
            <x v="1"/>
            <x v="2"/>
            <x v="3"/>
          </reference>
        </references>
      </pivotArea>
    </format>
    <format dxfId="433">
      <pivotArea collapsedLevelsAreSubtotals="1" fieldPosition="0">
        <references count="2">
          <reference field="4294967294" count="1" selected="0">
            <x v="3"/>
          </reference>
          <reference field="4" count="0"/>
        </references>
      </pivotArea>
    </format>
    <format dxfId="432">
      <pivotArea collapsedLevelsAreSubtotals="1" fieldPosition="0">
        <references count="2">
          <reference field="4294967294" count="1" selected="0">
            <x v="3"/>
          </reference>
          <reference field="4"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ableau croisé dynamique4" cacheId="22"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2">
  <location ref="A51:E57" firstHeaderRow="0" firstDataRow="1" firstDataCol="1"/>
  <pivotFields count="15">
    <pivotField showAll="0"/>
    <pivotField showAll="0"/>
    <pivotField showAll="0"/>
    <pivotField axis="axisRow" showAll="0">
      <items count="7">
        <item x="0"/>
        <item x="3"/>
        <item x="2"/>
        <item x="1"/>
        <item m="1" x="5"/>
        <item x="4"/>
        <item t="default"/>
      </items>
    </pivotField>
    <pivotField showAll="0"/>
    <pivotField showAll="0"/>
    <pivotField showAll="0"/>
    <pivotField showAll="0"/>
    <pivotField showAll="0"/>
    <pivotField showAll="0"/>
    <pivotField dataField="1" showAll="0"/>
    <pivotField showAll="0"/>
    <pivotField dataField="1" showAll="0"/>
    <pivotField showAll="0"/>
    <pivotField showAll="0"/>
  </pivotFields>
  <rowFields count="1">
    <field x="3"/>
  </rowFields>
  <rowItems count="6">
    <i>
      <x/>
    </i>
    <i>
      <x v="1"/>
    </i>
    <i>
      <x v="2"/>
    </i>
    <i>
      <x v="3"/>
    </i>
    <i>
      <x v="5"/>
    </i>
    <i t="grand">
      <x/>
    </i>
  </rowItems>
  <colFields count="1">
    <field x="-2"/>
  </colFields>
  <colItems count="4">
    <i>
      <x/>
    </i>
    <i i="1">
      <x v="1"/>
    </i>
    <i i="2">
      <x v="2"/>
    </i>
    <i i="3">
      <x v="3"/>
    </i>
  </colItems>
  <dataFields count="4">
    <dataField name="Somme de superficie_octroye" fld="10" baseField="0" baseItem="0"/>
    <dataField name="Somme de superficie_octroye2" fld="10" showDataAs="percentOfTotal" baseField="0" baseItem="0" numFmtId="170"/>
    <dataField name="Somme de superficie_rendue" fld="12" baseField="0" baseItem="0"/>
    <dataField name="Somme de superficie_rendue2" fld="12" showDataAs="percentOfTotal" baseField="0" baseItem="0" numFmtId="170"/>
  </dataFields>
  <formats count="19">
    <format dxfId="458">
      <pivotArea outline="0" collapsedLevelsAreSubtotals="1" fieldPosition="0"/>
    </format>
    <format dxfId="457">
      <pivotArea outline="0" collapsedLevelsAreSubtotals="1" fieldPosition="0"/>
    </format>
    <format dxfId="456">
      <pivotArea outline="0" fieldPosition="0">
        <references count="1">
          <reference field="4294967294" count="1">
            <x v="1"/>
          </reference>
        </references>
      </pivotArea>
    </format>
    <format dxfId="455">
      <pivotArea outline="0" fieldPosition="0">
        <references count="1">
          <reference field="4294967294" count="1">
            <x v="3"/>
          </reference>
        </references>
      </pivotArea>
    </format>
    <format dxfId="454">
      <pivotArea field="3" type="button" dataOnly="0" labelOnly="1" outline="0" axis="axisRow" fieldPosition="0"/>
    </format>
    <format dxfId="453">
      <pivotArea dataOnly="0" labelOnly="1" outline="0" fieldPosition="0">
        <references count="1">
          <reference field="4294967294" count="4">
            <x v="0"/>
            <x v="1"/>
            <x v="2"/>
            <x v="3"/>
          </reference>
        </references>
      </pivotArea>
    </format>
    <format dxfId="452">
      <pivotArea collapsedLevelsAreSubtotals="1" fieldPosition="0">
        <references count="2">
          <reference field="4294967294" count="1" selected="0">
            <x v="2"/>
          </reference>
          <reference field="3" count="1">
            <x v="0"/>
          </reference>
        </references>
      </pivotArea>
    </format>
    <format dxfId="451">
      <pivotArea collapsedLevelsAreSubtotals="1" fieldPosition="0">
        <references count="2">
          <reference field="4294967294" count="1" selected="0">
            <x v="2"/>
          </reference>
          <reference field="3" count="1">
            <x v="0"/>
          </reference>
        </references>
      </pivotArea>
    </format>
    <format dxfId="450">
      <pivotArea collapsedLevelsAreSubtotals="1" fieldPosition="0">
        <references count="2">
          <reference field="4294967294" count="1" selected="0">
            <x v="2"/>
          </reference>
          <reference field="3" count="1">
            <x v="0"/>
          </reference>
        </references>
      </pivotArea>
    </format>
    <format dxfId="449">
      <pivotArea collapsedLevelsAreSubtotals="1" fieldPosition="0">
        <references count="2">
          <reference field="4294967294" count="1" selected="0">
            <x v="2"/>
          </reference>
          <reference field="3" count="1">
            <x v="0"/>
          </reference>
        </references>
      </pivotArea>
    </format>
    <format dxfId="448">
      <pivotArea collapsedLevelsAreSubtotals="1" fieldPosition="0">
        <references count="2">
          <reference field="4294967294" count="1" selected="0">
            <x v="2"/>
          </reference>
          <reference field="3" count="1">
            <x v="1"/>
          </reference>
        </references>
      </pivotArea>
    </format>
    <format dxfId="447">
      <pivotArea collapsedLevelsAreSubtotals="1" fieldPosition="0">
        <references count="2">
          <reference field="4294967294" count="1" selected="0">
            <x v="2"/>
          </reference>
          <reference field="3" count="1">
            <x v="1"/>
          </reference>
        </references>
      </pivotArea>
    </format>
    <format dxfId="446">
      <pivotArea collapsedLevelsAreSubtotals="1" fieldPosition="0">
        <references count="2">
          <reference field="4294967294" count="1" selected="0">
            <x v="2"/>
          </reference>
          <reference field="3" count="1">
            <x v="1"/>
          </reference>
        </references>
      </pivotArea>
    </format>
    <format dxfId="445">
      <pivotArea outline="0" collapsedLevelsAreSubtotals="1" fieldPosition="0">
        <references count="1">
          <reference field="4294967294" count="1" selected="0">
            <x v="1"/>
          </reference>
        </references>
      </pivotArea>
    </format>
    <format dxfId="444">
      <pivotArea outline="0" collapsedLevelsAreSubtotals="1" fieldPosition="0">
        <references count="1">
          <reference field="4294967294" count="1" selected="0">
            <x v="3"/>
          </reference>
        </references>
      </pivotArea>
    </format>
    <format dxfId="443">
      <pivotArea outline="0" collapsedLevelsAreSubtotals="1" fieldPosition="0"/>
    </format>
    <format dxfId="442">
      <pivotArea outline="0" collapsedLevelsAreSubtotals="1" fieldPosition="0"/>
    </format>
    <format dxfId="441">
      <pivotArea collapsedLevelsAreSubtotals="1" fieldPosition="0">
        <references count="2">
          <reference field="4294967294" count="1" selected="0">
            <x v="3"/>
          </reference>
          <reference field="3" count="1">
            <x v="1"/>
          </reference>
        </references>
      </pivotArea>
    </format>
    <format dxfId="440">
      <pivotArea collapsedLevelsAreSubtotals="1" fieldPosition="0">
        <references count="2">
          <reference field="4294967294" count="1" selected="0">
            <x v="3"/>
          </reference>
          <reference field="3"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ableau croisé dynamique3" cacheId="22"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2">
  <location ref="A32:C38" firstHeaderRow="0" firstDataRow="1" firstDataCol="1"/>
  <pivotFields count="15">
    <pivotField showAll="0"/>
    <pivotField showAll="0"/>
    <pivotField showAll="0"/>
    <pivotField axis="axisRow" dataField="1" showAll="0" sortType="descending">
      <items count="7">
        <item x="0"/>
        <item x="3"/>
        <item x="2"/>
        <item x="1"/>
        <item m="1" x="5"/>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3"/>
    </i>
    <i>
      <x v="1"/>
    </i>
    <i>
      <x v="5"/>
    </i>
    <i>
      <x v="2"/>
    </i>
    <i t="grand">
      <x/>
    </i>
  </rowItems>
  <colFields count="1">
    <field x="-2"/>
  </colFields>
  <colItems count="2">
    <i>
      <x/>
    </i>
    <i i="1">
      <x v="1"/>
    </i>
  </colItems>
  <dataFields count="2">
    <dataField name="Nombre de nm_nature" fld="3" subtotal="count" baseField="0" baseItem="0"/>
    <dataField name="Nombre de nm_nature2" fld="3" subtotal="count" showDataAs="percentOfTotal" baseField="0" baseItem="0" numFmtId="170"/>
  </dataFields>
  <formats count="2">
    <format dxfId="460">
      <pivotArea outline="0" collapsedLevelsAreSubtotals="1" fieldPosition="0">
        <references count="1">
          <reference field="4294967294" count="1" selected="0">
            <x v="1"/>
          </reference>
        </references>
      </pivotArea>
    </format>
    <format dxfId="459">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ableau croisé dynamique2" cacheId="22"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17:G28" firstHeaderRow="1" firstDataRow="2" firstDataCol="1"/>
  <pivotFields count="15">
    <pivotField showAll="0"/>
    <pivotField showAll="0"/>
    <pivotField showAll="0"/>
    <pivotField axis="axisCol" dataField="1" showAll="0">
      <items count="7">
        <item x="0"/>
        <item x="3"/>
        <item x="2"/>
        <item x="1"/>
        <item m="1" x="5"/>
        <item x="4"/>
        <item t="default"/>
      </items>
    </pivotField>
    <pivotField axis="axisRow" showAll="0">
      <items count="10">
        <item x="8"/>
        <item x="2"/>
        <item x="1"/>
        <item x="6"/>
        <item x="5"/>
        <item x="3"/>
        <item x="7"/>
        <item x="4"/>
        <item x="0"/>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10">
    <i>
      <x/>
    </i>
    <i>
      <x v="1"/>
    </i>
    <i>
      <x v="2"/>
    </i>
    <i>
      <x v="3"/>
    </i>
    <i>
      <x v="4"/>
    </i>
    <i>
      <x v="5"/>
    </i>
    <i>
      <x v="6"/>
    </i>
    <i>
      <x v="7"/>
    </i>
    <i>
      <x v="8"/>
    </i>
    <i t="grand">
      <x/>
    </i>
  </rowItems>
  <colFields count="1">
    <field x="3"/>
  </colFields>
  <colItems count="6">
    <i>
      <x/>
    </i>
    <i>
      <x v="1"/>
    </i>
    <i>
      <x v="2"/>
    </i>
    <i>
      <x v="3"/>
    </i>
    <i>
      <x v="5"/>
    </i>
    <i t="grand">
      <x/>
    </i>
  </colItems>
  <dataFields count="1">
    <dataField name="Nombre de nm_nature" fld="3" subtotal="count" baseField="0" baseItem="0" numFmtId="41"/>
  </dataFields>
  <formats count="6">
    <format dxfId="466">
      <pivotArea outline="0" collapsedLevelsAreSubtotals="1" fieldPosition="0"/>
    </format>
    <format dxfId="465">
      <pivotArea field="4" type="button" dataOnly="0" labelOnly="1" outline="0" axis="axisRow" fieldPosition="0"/>
    </format>
    <format dxfId="464">
      <pivotArea dataOnly="0" labelOnly="1" fieldPosition="0">
        <references count="1">
          <reference field="4" count="0"/>
        </references>
      </pivotArea>
    </format>
    <format dxfId="463">
      <pivotArea dataOnly="0" labelOnly="1" grandRow="1" outline="0" fieldPosition="0"/>
    </format>
    <format dxfId="462">
      <pivotArea dataOnly="0" labelOnly="1" fieldPosition="0">
        <references count="1">
          <reference field="3" count="0"/>
        </references>
      </pivotArea>
    </format>
    <format dxfId="46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ableau croisé dynamique6" cacheId="22"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O2:P79" firstHeaderRow="1" firstDataRow="1" firstDataCol="1"/>
  <pivotFields count="15">
    <pivotField axis="axisRow" dataField="1"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3"/>
        <item x="74"/>
        <item x="75"/>
        <item x="7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7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t="grand">
      <x/>
    </i>
  </rowItems>
  <colItems count="1">
    <i/>
  </colItems>
  <dataFields count="1">
    <dataField name="Nombre de entrepris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ableau croisé dynamique1" cacheId="22"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3:C13" firstHeaderRow="0" firstDataRow="1" firstDataCol="1"/>
  <pivotFields count="15">
    <pivotField dataField="1" showAll="0"/>
    <pivotField showAll="0"/>
    <pivotField showAll="0"/>
    <pivotField showAll="0"/>
    <pivotField axis="axisRow" showAll="0" sortType="descending">
      <items count="10">
        <item x="8"/>
        <item x="2"/>
        <item x="1"/>
        <item x="6"/>
        <item x="5"/>
        <item x="3"/>
        <item x="7"/>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4"/>
  </rowFields>
  <rowItems count="10">
    <i>
      <x v="8"/>
    </i>
    <i>
      <x v="2"/>
    </i>
    <i>
      <x v="7"/>
    </i>
    <i>
      <x v="1"/>
    </i>
    <i>
      <x v="5"/>
    </i>
    <i>
      <x v="4"/>
    </i>
    <i>
      <x v="6"/>
    </i>
    <i>
      <x v="3"/>
    </i>
    <i>
      <x/>
    </i>
    <i t="grand">
      <x/>
    </i>
  </rowItems>
  <colFields count="1">
    <field x="-2"/>
  </colFields>
  <colItems count="2">
    <i>
      <x/>
    </i>
    <i i="1">
      <x v="1"/>
    </i>
  </colItems>
  <dataFields count="2">
    <dataField name="Nombre de entreprise_id" fld="0" subtotal="count" baseField="0" baseItem="0"/>
    <dataField name="Nombre de entreprise_id2" fld="0" subtotal="count" showDataAs="percentOfTotal" baseField="0" baseItem="0" numFmtId="170"/>
  </dataFields>
  <formats count="2">
    <format dxfId="468">
      <pivotArea outline="0" collapsedLevelsAreSubtotals="1" fieldPosition="0">
        <references count="1">
          <reference field="4294967294" count="1" selected="0">
            <x v="1"/>
          </reference>
        </references>
      </pivotArea>
    </format>
    <format dxfId="467">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ableau croisé dynamique8" cacheId="17"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25:F33" firstHeaderRow="1" firstDataRow="2" firstDataCol="1"/>
  <pivotFields count="8">
    <pivotField showAll="0"/>
    <pivotField showAll="0"/>
    <pivotField axis="axisCol" dataField="1" showAll="0">
      <items count="5">
        <item x="0"/>
        <item x="2"/>
        <item x="1"/>
        <item x="3"/>
        <item t="default"/>
      </items>
    </pivotField>
    <pivotField axis="axisRow" showAll="0">
      <items count="9">
        <item x="3"/>
        <item x="2"/>
        <item x="5"/>
        <item m="1" x="7"/>
        <item x="0"/>
        <item x="1"/>
        <item x="4"/>
        <item h="1" m="1" x="6"/>
        <item t="default"/>
      </items>
    </pivotField>
    <pivotField showAll="0"/>
    <pivotField showAll="0"/>
    <pivotField showAll="0"/>
    <pivotField showAll="0"/>
  </pivotFields>
  <rowFields count="1">
    <field x="3"/>
  </rowFields>
  <rowItems count="7">
    <i>
      <x/>
    </i>
    <i>
      <x v="1"/>
    </i>
    <i>
      <x v="2"/>
    </i>
    <i>
      <x v="4"/>
    </i>
    <i>
      <x v="5"/>
    </i>
    <i>
      <x v="6"/>
    </i>
    <i t="grand">
      <x/>
    </i>
  </rowItems>
  <colFields count="1">
    <field x="2"/>
  </colFields>
  <colItems count="5">
    <i>
      <x/>
    </i>
    <i>
      <x v="1"/>
    </i>
    <i>
      <x v="2"/>
    </i>
    <i>
      <x v="3"/>
    </i>
    <i t="grand">
      <x/>
    </i>
  </colItems>
  <dataFields count="1">
    <dataField name="Nombre de nm_natur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Tableau croisé dynamique7" cacheId="17"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3:D10" firstHeaderRow="0" firstDataRow="1" firstDataCol="1"/>
  <pivotFields count="8">
    <pivotField showAll="0"/>
    <pivotField showAll="0"/>
    <pivotField showAll="0"/>
    <pivotField axis="axisRow" dataField="1" showAll="0">
      <items count="9">
        <item x="3"/>
        <item x="2"/>
        <item x="5"/>
        <item m="1" x="7"/>
        <item x="0"/>
        <item x="1"/>
        <item x="4"/>
        <item h="1" m="1" x="6"/>
        <item t="default"/>
      </items>
    </pivotField>
    <pivotField showAll="0"/>
    <pivotField dataField="1" showAll="0"/>
    <pivotField showAll="0"/>
    <pivotField showAll="0"/>
  </pivotFields>
  <rowFields count="1">
    <field x="3"/>
  </rowFields>
  <rowItems count="7">
    <i>
      <x/>
    </i>
    <i>
      <x v="1"/>
    </i>
    <i>
      <x v="2"/>
    </i>
    <i>
      <x v="4"/>
    </i>
    <i>
      <x v="5"/>
    </i>
    <i>
      <x v="6"/>
    </i>
    <i t="grand">
      <x/>
    </i>
  </rowItems>
  <colFields count="1">
    <field x="-2"/>
  </colFields>
  <colItems count="3">
    <i>
      <x/>
    </i>
    <i i="1">
      <x v="1"/>
    </i>
    <i i="2">
      <x v="2"/>
    </i>
  </colItems>
  <dataFields count="3">
    <dataField name="Nombre de sondage_desc" fld="3" subtotal="count" baseField="0" baseItem="0"/>
    <dataField name="Somme de metrage" fld="5" baseField="0" baseItem="0" numFmtId="41"/>
    <dataField name="Somme de metrage2" fld="5" showDataAs="percentOfTotal" baseField="0" baseItem="0" numFmtId="170"/>
  </dataFields>
  <formats count="2">
    <format dxfId="430">
      <pivotArea outline="0" collapsedLevelsAreSubtotals="1" fieldPosition="0">
        <references count="1">
          <reference field="4294967294" count="1" selected="0">
            <x v="1"/>
          </reference>
        </references>
      </pivotArea>
    </format>
    <format dxfId="429">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Tableau croisé dynamique14" cacheId="17"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16:B21" firstHeaderRow="1" firstDataRow="1" firstDataCol="1"/>
  <pivotFields count="8">
    <pivotField showAll="0"/>
    <pivotField showAll="0"/>
    <pivotField axis="axisRow" dataField="1"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2"/>
  </rowFields>
  <rowItems count="5">
    <i>
      <x v="2"/>
    </i>
    <i>
      <x v="1"/>
    </i>
    <i>
      <x v="3"/>
    </i>
    <i>
      <x/>
    </i>
    <i t="grand">
      <x/>
    </i>
  </rowItems>
  <colItems count="1">
    <i/>
  </colItems>
  <dataFields count="1">
    <dataField name="Nombre de nm_natur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Tableau croisé dynamique12" cacheId="17"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G3:I10" firstHeaderRow="0" firstDataRow="1" firstDataCol="1"/>
  <pivotFields count="8">
    <pivotField showAll="0"/>
    <pivotField showAll="0"/>
    <pivotField showAll="0"/>
    <pivotField axis="axisRow" dataField="1" showAll="0">
      <items count="9">
        <item x="3"/>
        <item x="2"/>
        <item x="5"/>
        <item m="1" x="7"/>
        <item x="0"/>
        <item x="1"/>
        <item x="4"/>
        <item h="1" m="1" x="6"/>
        <item t="default"/>
      </items>
    </pivotField>
    <pivotField showAll="0"/>
    <pivotField showAll="0"/>
    <pivotField showAll="0"/>
    <pivotField showAll="0"/>
  </pivotFields>
  <rowFields count="1">
    <field x="3"/>
  </rowFields>
  <rowItems count="7">
    <i>
      <x/>
    </i>
    <i>
      <x v="1"/>
    </i>
    <i>
      <x v="2"/>
    </i>
    <i>
      <x v="4"/>
    </i>
    <i>
      <x v="5"/>
    </i>
    <i>
      <x v="6"/>
    </i>
    <i t="grand">
      <x/>
    </i>
  </rowItems>
  <colFields count="1">
    <field x="-2"/>
  </colFields>
  <colItems count="2">
    <i>
      <x/>
    </i>
    <i i="1">
      <x v="1"/>
    </i>
  </colItems>
  <dataFields count="2">
    <dataField name="Nombre de sondage_desc" fld="3" subtotal="count" baseField="0" baseItem="0"/>
    <dataField name="Nombre de sondage_desc2" fld="3" subtotal="count" showDataAs="percentOfTotal" baseField="0" baseItem="0" numFmtId="170"/>
  </dataFields>
  <formats count="1">
    <format dxfId="43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Tableau croisé dynamique9" cacheId="14"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3:B20" firstHeaderRow="1" firstDataRow="1" firstDataCol="1"/>
  <pivotFields count="15">
    <pivotField showAll="0"/>
    <pivotField showAll="0" defaultSubtotal="0"/>
    <pivotField axis="axisRow" showAll="0">
      <items count="22">
        <item h="1" x="13"/>
        <item x="15"/>
        <item x="16"/>
        <item x="5"/>
        <item x="0"/>
        <item h="1" x="4"/>
        <item h="1" x="19"/>
        <item h="1" x="14"/>
        <item x="6"/>
        <item x="17"/>
        <item x="9"/>
        <item x="7"/>
        <item x="12"/>
        <item x="8"/>
        <item x="18"/>
        <item x="1"/>
        <item x="3"/>
        <item x="11"/>
        <item x="2"/>
        <item x="10"/>
        <item m="1" x="2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17">
    <i>
      <x v="1"/>
    </i>
    <i>
      <x v="2"/>
    </i>
    <i>
      <x v="3"/>
    </i>
    <i>
      <x v="4"/>
    </i>
    <i>
      <x v="8"/>
    </i>
    <i>
      <x v="9"/>
    </i>
    <i>
      <x v="10"/>
    </i>
    <i>
      <x v="11"/>
    </i>
    <i>
      <x v="12"/>
    </i>
    <i>
      <x v="13"/>
    </i>
    <i>
      <x v="14"/>
    </i>
    <i>
      <x v="15"/>
    </i>
    <i>
      <x v="16"/>
    </i>
    <i>
      <x v="17"/>
    </i>
    <i>
      <x v="18"/>
    </i>
    <i>
      <x v="19"/>
    </i>
    <i t="grand">
      <x/>
    </i>
  </rowItems>
  <colItems count="1">
    <i/>
  </colItems>
  <dataFields count="1">
    <dataField name="Somme de PRODUCTION EN QUANTITE" fld="13" baseField="0" baseItem="0" numFmtId="41"/>
  </dataFields>
  <formats count="7">
    <format dxfId="389">
      <pivotArea collapsedLevelsAreSubtotals="1" fieldPosition="0">
        <references count="1">
          <reference field="2" count="1">
            <x v="1"/>
          </reference>
        </references>
      </pivotArea>
    </format>
    <format dxfId="388">
      <pivotArea collapsedLevelsAreSubtotals="1" fieldPosition="0">
        <references count="1">
          <reference field="2" count="1">
            <x v="1"/>
          </reference>
        </references>
      </pivotArea>
    </format>
    <format dxfId="387">
      <pivotArea collapsedLevelsAreSubtotals="1" fieldPosition="0">
        <references count="1">
          <reference field="2" count="1">
            <x v="15"/>
          </reference>
        </references>
      </pivotArea>
    </format>
    <format dxfId="386">
      <pivotArea collapsedLevelsAreSubtotals="1" fieldPosition="0">
        <references count="1">
          <reference field="2" count="1">
            <x v="15"/>
          </reference>
        </references>
      </pivotArea>
    </format>
    <format dxfId="385">
      <pivotArea collapsedLevelsAreSubtotals="1" fieldPosition="0">
        <references count="1">
          <reference field="2" count="1">
            <x v="15"/>
          </reference>
        </references>
      </pivotArea>
    </format>
    <format dxfId="384">
      <pivotArea collapsedLevelsAreSubtotals="1" fieldPosition="0">
        <references count="1">
          <reference field="2" count="1">
            <x v="15"/>
          </reference>
        </references>
      </pivotArea>
    </format>
    <format dxfId="3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Tableau croisé dynamique15" cacheId="14"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91:B98" firstHeaderRow="1" firstDataRow="1" firstDataCol="1" rowPageCount="1" colPageCount="1"/>
  <pivotFields count="15">
    <pivotField showAll="0"/>
    <pivotField axis="axisRow" showAll="0" defaultSubtotal="0">
      <items count="7">
        <item x="6"/>
        <item x="2"/>
        <item x="1"/>
        <item x="5"/>
        <item x="4"/>
        <item x="3"/>
        <item x="0"/>
      </items>
    </pivotField>
    <pivotField axis="axisPage" multipleItemSelectionAllowed="1" showAll="0">
      <items count="22">
        <item h="1" x="13"/>
        <item x="15"/>
        <item x="16"/>
        <item x="5"/>
        <item x="0"/>
        <item h="1" x="4"/>
        <item h="1" x="19"/>
        <item h="1" x="14"/>
        <item x="6"/>
        <item x="17"/>
        <item x="9"/>
        <item x="7"/>
        <item x="12"/>
        <item x="8"/>
        <item x="18"/>
        <item x="1"/>
        <item x="3"/>
        <item x="11"/>
        <item x="2"/>
        <item x="10"/>
        <item m="1" x="2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7">
    <i>
      <x v="1"/>
    </i>
    <i>
      <x v="2"/>
    </i>
    <i>
      <x v="3"/>
    </i>
    <i>
      <x v="4"/>
    </i>
    <i>
      <x v="5"/>
    </i>
    <i>
      <x v="6"/>
    </i>
    <i t="grand">
      <x/>
    </i>
  </rowItems>
  <colItems count="1">
    <i/>
  </colItems>
  <pageFields count="1">
    <pageField fld="2" hier="-1"/>
  </pageFields>
  <dataFields count="1">
    <dataField name="Somme de PRODUCTION EN VALEUR" fld="14" baseField="0" baseItem="0" numFmtId="41"/>
  </dataFields>
  <formats count="1">
    <format dxfId="3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Tableau croisé dynamique10" cacheId="20"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E3:F9" firstHeaderRow="1" firstDataRow="1" firstDataCol="1"/>
  <pivotFields count="7">
    <pivotField showAll="0"/>
    <pivotField showAll="0" defaultSubtotal="0"/>
    <pivotField axis="axisRow" showAll="0">
      <items count="6">
        <item x="0"/>
        <item x="1"/>
        <item x="2"/>
        <item x="4"/>
        <item x="3"/>
        <item t="default"/>
      </items>
    </pivotField>
    <pivotField dataField="1" numFmtId="41" showAll="0"/>
    <pivotField numFmtId="41" showAll="0"/>
    <pivotField numFmtId="41" showAll="0"/>
    <pivotField numFmtId="166" showAll="0"/>
  </pivotFields>
  <rowFields count="1">
    <field x="2"/>
  </rowFields>
  <rowItems count="6">
    <i>
      <x/>
    </i>
    <i>
      <x v="1"/>
    </i>
    <i>
      <x v="2"/>
    </i>
    <i>
      <x v="3"/>
    </i>
    <i>
      <x v="4"/>
    </i>
    <i t="grand">
      <x/>
    </i>
  </rowItems>
  <colItems count="1">
    <i/>
  </colItems>
  <dataFields count="1">
    <dataField name="Somme de qte_brute" fld="3" baseField="0" baseItem="0" numFmtId="41"/>
  </dataFields>
  <formats count="1">
    <format dxfId="3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Tableau croisé dynamique21" cacheId="14"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150:E155" firstHeaderRow="0" firstDataRow="1" firstDataCol="1"/>
  <pivotFields count="15">
    <pivotField showAll="0"/>
    <pivotField showAll="0" defaultSubtotal="0"/>
    <pivotField axis="axisRow" showAll="0">
      <items count="22">
        <item x="13"/>
        <item h="1" x="15"/>
        <item h="1" x="16"/>
        <item h="1" x="5"/>
        <item h="1" x="0"/>
        <item x="4"/>
        <item x="19"/>
        <item x="14"/>
        <item h="1" x="6"/>
        <item h="1" x="17"/>
        <item h="1" x="9"/>
        <item h="1" x="7"/>
        <item h="1" x="12"/>
        <item h="1" x="8"/>
        <item h="1" x="18"/>
        <item h="1" x="1"/>
        <item h="1" x="3"/>
        <item h="1" x="11"/>
        <item h="1" x="2"/>
        <item h="1" x="10"/>
        <item h="1" m="1" x="20"/>
        <item t="default"/>
      </items>
    </pivotField>
    <pivotField dataField="1" showAll="0"/>
    <pivotField showAll="0"/>
    <pivotField showAll="0"/>
    <pivotField showAll="0"/>
    <pivotField showAll="0"/>
    <pivotField dataField="1" showAll="0"/>
    <pivotField showAll="0"/>
    <pivotField showAll="0"/>
    <pivotField showAll="0"/>
    <pivotField showAll="0"/>
    <pivotField dataField="1" showAll="0"/>
    <pivotField dataField="1" showAll="0"/>
  </pivotFields>
  <rowFields count="1">
    <field x="2"/>
  </rowFields>
  <rowItems count="5">
    <i>
      <x/>
    </i>
    <i>
      <x v="5"/>
    </i>
    <i>
      <x v="6"/>
    </i>
    <i>
      <x v="7"/>
    </i>
    <i t="grand">
      <x/>
    </i>
  </rowItems>
  <colFields count="1">
    <field x="-2"/>
  </colFields>
  <colItems count="4">
    <i>
      <x/>
    </i>
    <i i="1">
      <x v="1"/>
    </i>
    <i i="2">
      <x v="2"/>
    </i>
    <i i="3">
      <x v="3"/>
    </i>
  </colItems>
  <dataFields count="4">
    <dataField name="Somme de PRODUCTION EN QUANTITE" fld="13" baseField="0" baseItem="0"/>
    <dataField name="Somme de PRODUCTION EN VALEUR" fld="14" baseField="0" baseItem="0"/>
    <dataField name="Somme de qte_prd_vendu_pays" fld="3" baseField="0" baseItem="0"/>
    <dataField name="Somme de val_prd_vendu_pays" fld="8" baseField="0" baseItem="0"/>
  </dataFields>
  <formats count="9">
    <format dxfId="400">
      <pivotArea collapsedLevelsAreSubtotals="1" fieldPosition="0">
        <references count="1">
          <reference field="2" count="1">
            <x v="1"/>
          </reference>
        </references>
      </pivotArea>
    </format>
    <format dxfId="399">
      <pivotArea collapsedLevelsAreSubtotals="1" fieldPosition="0">
        <references count="1">
          <reference field="2" count="1">
            <x v="1"/>
          </reference>
        </references>
      </pivotArea>
    </format>
    <format dxfId="398">
      <pivotArea collapsedLevelsAreSubtotals="1" fieldPosition="0">
        <references count="1">
          <reference field="2" count="1">
            <x v="15"/>
          </reference>
        </references>
      </pivotArea>
    </format>
    <format dxfId="397">
      <pivotArea collapsedLevelsAreSubtotals="1" fieldPosition="0">
        <references count="1">
          <reference field="2" count="1">
            <x v="15"/>
          </reference>
        </references>
      </pivotArea>
    </format>
    <format dxfId="396">
      <pivotArea collapsedLevelsAreSubtotals="1" fieldPosition="0">
        <references count="1">
          <reference field="2" count="1">
            <x v="15"/>
          </reference>
        </references>
      </pivotArea>
    </format>
    <format dxfId="395">
      <pivotArea collapsedLevelsAreSubtotals="1" fieldPosition="0">
        <references count="1">
          <reference field="2" count="1">
            <x v="15"/>
          </reference>
        </references>
      </pivotArea>
    </format>
    <format dxfId="394">
      <pivotArea outline="0" collapsedLevelsAreSubtotals="1" fieldPosition="0"/>
    </format>
    <format dxfId="393">
      <pivotArea collapsedLevelsAreSubtotals="1" fieldPosition="0">
        <references count="1">
          <reference field="2" count="0"/>
        </references>
      </pivotArea>
    </format>
    <format dxfId="392">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Tableau croisé dynamique14" cacheId="14"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47:B64" firstHeaderRow="1" firstDataRow="1" firstDataCol="1"/>
  <pivotFields count="15">
    <pivotField showAll="0"/>
    <pivotField showAll="0" defaultSubtotal="0"/>
    <pivotField axis="axisRow" showAll="0">
      <items count="22">
        <item h="1" x="13"/>
        <item x="15"/>
        <item x="16"/>
        <item x="5"/>
        <item x="0"/>
        <item h="1" x="4"/>
        <item h="1" x="19"/>
        <item h="1" x="14"/>
        <item x="6"/>
        <item x="17"/>
        <item x="9"/>
        <item x="7"/>
        <item x="12"/>
        <item x="8"/>
        <item x="18"/>
        <item x="1"/>
        <item x="3"/>
        <item x="11"/>
        <item x="2"/>
        <item x="10"/>
        <item m="1" x="2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17">
    <i>
      <x v="1"/>
    </i>
    <i>
      <x v="2"/>
    </i>
    <i>
      <x v="3"/>
    </i>
    <i>
      <x v="4"/>
    </i>
    <i>
      <x v="8"/>
    </i>
    <i>
      <x v="9"/>
    </i>
    <i>
      <x v="10"/>
    </i>
    <i>
      <x v="11"/>
    </i>
    <i>
      <x v="12"/>
    </i>
    <i>
      <x v="13"/>
    </i>
    <i>
      <x v="14"/>
    </i>
    <i>
      <x v="15"/>
    </i>
    <i>
      <x v="16"/>
    </i>
    <i>
      <x v="17"/>
    </i>
    <i>
      <x v="18"/>
    </i>
    <i>
      <x v="19"/>
    </i>
    <i t="grand">
      <x/>
    </i>
  </rowItems>
  <colItems count="1">
    <i/>
  </colItems>
  <dataFields count="1">
    <dataField name="Somme de PRODUCTION EN VALEUR" fld="14" baseField="0" baseItem="0" numFmtId="41"/>
  </dataFields>
  <formats count="7">
    <format dxfId="407">
      <pivotArea collapsedLevelsAreSubtotals="1" fieldPosition="0">
        <references count="1">
          <reference field="2" count="1">
            <x v="1"/>
          </reference>
        </references>
      </pivotArea>
    </format>
    <format dxfId="406">
      <pivotArea collapsedLevelsAreSubtotals="1" fieldPosition="0">
        <references count="1">
          <reference field="2" count="1">
            <x v="1"/>
          </reference>
        </references>
      </pivotArea>
    </format>
    <format dxfId="405">
      <pivotArea collapsedLevelsAreSubtotals="1" fieldPosition="0">
        <references count="1">
          <reference field="2" count="1">
            <x v="15"/>
          </reference>
        </references>
      </pivotArea>
    </format>
    <format dxfId="404">
      <pivotArea collapsedLevelsAreSubtotals="1" fieldPosition="0">
        <references count="1">
          <reference field="2" count="1">
            <x v="15"/>
          </reference>
        </references>
      </pivotArea>
    </format>
    <format dxfId="403">
      <pivotArea collapsedLevelsAreSubtotals="1" fieldPosition="0">
        <references count="1">
          <reference field="2" count="1">
            <x v="15"/>
          </reference>
        </references>
      </pivotArea>
    </format>
    <format dxfId="402">
      <pivotArea collapsedLevelsAreSubtotals="1" fieldPosition="0">
        <references count="1">
          <reference field="2" count="1">
            <x v="15"/>
          </reference>
        </references>
      </pivotArea>
    </format>
    <format dxfId="4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Tableau croisé dynamique16" cacheId="20"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E91:F94" firstHeaderRow="1" firstDataRow="1" firstDataCol="1"/>
  <pivotFields count="7">
    <pivotField showAll="0"/>
    <pivotField axis="axisRow" showAll="0" defaultSubtotal="0">
      <items count="2">
        <item x="1"/>
        <item x="0"/>
      </items>
    </pivotField>
    <pivotField showAll="0"/>
    <pivotField numFmtId="41" showAll="0"/>
    <pivotField dataField="1" numFmtId="41" showAll="0"/>
    <pivotField numFmtId="41" showAll="0"/>
    <pivotField numFmtId="166" showAll="0"/>
  </pivotFields>
  <rowFields count="1">
    <field x="1"/>
  </rowFields>
  <rowItems count="3">
    <i>
      <x/>
    </i>
    <i>
      <x v="1"/>
    </i>
    <i t="grand">
      <x/>
    </i>
  </rowItems>
  <colItems count="1">
    <i/>
  </colItems>
  <dataFields count="1">
    <dataField name="Somme de cout_production" fld="4" baseField="0" baseItem="0"/>
  </dataFields>
  <formats count="1">
    <format dxfId="40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Tableau croisé dynamique17" cacheId="14"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115:C132" firstHeaderRow="0" firstDataRow="1" firstDataCol="1"/>
  <pivotFields count="15">
    <pivotField showAll="0"/>
    <pivotField showAll="0" defaultSubtotal="0"/>
    <pivotField axis="axisRow" showAll="0" sortType="descending">
      <items count="22">
        <item h="1" x="13"/>
        <item x="15"/>
        <item x="16"/>
        <item x="5"/>
        <item x="0"/>
        <item h="1" x="4"/>
        <item h="1" x="19"/>
        <item h="1" x="14"/>
        <item x="6"/>
        <item x="17"/>
        <item x="9"/>
        <item x="7"/>
        <item x="12"/>
        <item x="8"/>
        <item x="18"/>
        <item x="1"/>
        <item x="3"/>
        <item x="11"/>
        <item x="2"/>
        <item x="10"/>
        <item m="1"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s>
  <rowFields count="1">
    <field x="2"/>
  </rowFields>
  <rowItems count="17">
    <i>
      <x v="3"/>
    </i>
    <i>
      <x v="16"/>
    </i>
    <i>
      <x v="15"/>
    </i>
    <i>
      <x v="4"/>
    </i>
    <i>
      <x v="18"/>
    </i>
    <i>
      <x v="8"/>
    </i>
    <i>
      <x v="2"/>
    </i>
    <i>
      <x v="14"/>
    </i>
    <i>
      <x v="13"/>
    </i>
    <i>
      <x v="17"/>
    </i>
    <i>
      <x v="19"/>
    </i>
    <i>
      <x v="9"/>
    </i>
    <i>
      <x v="12"/>
    </i>
    <i>
      <x v="10"/>
    </i>
    <i>
      <x v="1"/>
    </i>
    <i>
      <x v="11"/>
    </i>
    <i t="grand">
      <x/>
    </i>
  </rowItems>
  <colFields count="1">
    <field x="-2"/>
  </colFields>
  <colItems count="2">
    <i>
      <x/>
    </i>
    <i i="1">
      <x v="1"/>
    </i>
  </colItems>
  <dataFields count="2">
    <dataField name="Somme de val_prd_vendu_pays" fld="8" baseField="0" baseItem="0"/>
    <dataField name="Somme de val_prd_vendu_etrger" fld="9" baseField="0" baseItem="0"/>
  </dataFields>
  <formats count="7">
    <format dxfId="415">
      <pivotArea collapsedLevelsAreSubtotals="1" fieldPosition="0">
        <references count="1">
          <reference field="2" count="1">
            <x v="1"/>
          </reference>
        </references>
      </pivotArea>
    </format>
    <format dxfId="414">
      <pivotArea collapsedLevelsAreSubtotals="1" fieldPosition="0">
        <references count="1">
          <reference field="2" count="1">
            <x v="1"/>
          </reference>
        </references>
      </pivotArea>
    </format>
    <format dxfId="413">
      <pivotArea collapsedLevelsAreSubtotals="1" fieldPosition="0">
        <references count="1">
          <reference field="2" count="1">
            <x v="15"/>
          </reference>
        </references>
      </pivotArea>
    </format>
    <format dxfId="412">
      <pivotArea collapsedLevelsAreSubtotals="1" fieldPosition="0">
        <references count="1">
          <reference field="2" count="1">
            <x v="15"/>
          </reference>
        </references>
      </pivotArea>
    </format>
    <format dxfId="411">
      <pivotArea collapsedLevelsAreSubtotals="1" fieldPosition="0">
        <references count="1">
          <reference field="2" count="1">
            <x v="15"/>
          </reference>
        </references>
      </pivotArea>
    </format>
    <format dxfId="410">
      <pivotArea collapsedLevelsAreSubtotals="1" fieldPosition="0">
        <references count="1">
          <reference field="2" count="1">
            <x v="15"/>
          </reference>
        </references>
      </pivotArea>
    </format>
    <format dxfId="4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Tableau croisé dynamique13" cacheId="20"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E47:G53" firstHeaderRow="0" firstDataRow="1" firstDataCol="1"/>
  <pivotFields count="7">
    <pivotField showAll="0"/>
    <pivotField showAll="0" defaultSubtotal="0"/>
    <pivotField axis="axisRow" showAll="0">
      <items count="6">
        <item x="0"/>
        <item x="1"/>
        <item x="2"/>
        <item x="4"/>
        <item x="3"/>
        <item t="default"/>
      </items>
    </pivotField>
    <pivotField numFmtId="41" showAll="0"/>
    <pivotField dataField="1" numFmtId="41" showAll="0"/>
    <pivotField numFmtId="41" showAll="0"/>
    <pivotField dataField="1" numFmtId="166" showAll="0"/>
  </pivotFields>
  <rowFields count="1">
    <field x="2"/>
  </rowFields>
  <rowItems count="6">
    <i>
      <x/>
    </i>
    <i>
      <x v="1"/>
    </i>
    <i>
      <x v="2"/>
    </i>
    <i>
      <x v="3"/>
    </i>
    <i>
      <x v="4"/>
    </i>
    <i t="grand">
      <x/>
    </i>
  </rowItems>
  <colFields count="1">
    <field x="-2"/>
  </colFields>
  <colItems count="2">
    <i>
      <x/>
    </i>
    <i i="1">
      <x v="1"/>
    </i>
  </colItems>
  <dataFields count="2">
    <dataField name="Somme de Cout de production/qte" fld="6" baseField="0" baseItem="0"/>
    <dataField name="Somme de cout_production" fld="4" baseField="0" baseItem="0"/>
  </dataFields>
  <formats count="1">
    <format dxfId="4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Tableau croisé dynamique18" cacheId="20"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G115:H121" firstHeaderRow="1" firstDataRow="1" firstDataCol="1"/>
  <pivotFields count="7">
    <pivotField showAll="0"/>
    <pivotField showAll="0" defaultSubtotal="0"/>
    <pivotField axis="axisRow" showAll="0">
      <items count="6">
        <item x="0"/>
        <item x="1"/>
        <item x="2"/>
        <item x="4"/>
        <item x="3"/>
        <item t="default"/>
      </items>
    </pivotField>
    <pivotField numFmtId="41" showAll="0"/>
    <pivotField dataField="1" numFmtId="41" showAll="0"/>
    <pivotField numFmtId="41" showAll="0"/>
    <pivotField numFmtId="166" showAll="0"/>
  </pivotFields>
  <rowFields count="1">
    <field x="2"/>
  </rowFields>
  <rowItems count="6">
    <i>
      <x/>
    </i>
    <i>
      <x v="1"/>
    </i>
    <i>
      <x v="2"/>
    </i>
    <i>
      <x v="3"/>
    </i>
    <i>
      <x v="4"/>
    </i>
    <i t="grand">
      <x/>
    </i>
  </rowItems>
  <colItems count="1">
    <i/>
  </colItems>
  <dataFields count="1">
    <dataField name="Somme de cout_production" fld="4" baseField="0" baseItem="0"/>
  </dataFields>
  <formats count="1">
    <format dxfId="4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Tableau croisé dynamique30" cacheId="14"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G150:K155" firstHeaderRow="0" firstDataRow="1" firstDataCol="1"/>
  <pivotFields count="15">
    <pivotField showAll="0"/>
    <pivotField showAll="0" defaultSubtotal="0"/>
    <pivotField axis="axisRow" showAll="0">
      <items count="22">
        <item x="13"/>
        <item h="1" x="15"/>
        <item h="1" x="16"/>
        <item h="1" x="5"/>
        <item h="1" x="0"/>
        <item x="4"/>
        <item x="19"/>
        <item x="14"/>
        <item h="1" x="6"/>
        <item h="1" x="17"/>
        <item h="1" x="9"/>
        <item h="1" x="7"/>
        <item h="1" x="12"/>
        <item h="1" x="8"/>
        <item h="1" x="18"/>
        <item h="1" x="1"/>
        <item h="1" x="3"/>
        <item h="1" x="11"/>
        <item h="1" x="2"/>
        <item h="1" x="10"/>
        <item h="1" m="1" x="20"/>
        <item t="default"/>
      </items>
    </pivotField>
    <pivotField dataField="1" showAll="0"/>
    <pivotField dataField="1" showAll="0"/>
    <pivotField showAll="0"/>
    <pivotField showAll="0"/>
    <pivotField showAll="0"/>
    <pivotField dataField="1" showAll="0"/>
    <pivotField dataField="1" showAll="0"/>
    <pivotField showAll="0"/>
    <pivotField showAll="0"/>
    <pivotField showAll="0"/>
    <pivotField showAll="0"/>
    <pivotField showAll="0"/>
  </pivotFields>
  <rowFields count="1">
    <field x="2"/>
  </rowFields>
  <rowItems count="5">
    <i>
      <x/>
    </i>
    <i>
      <x v="5"/>
    </i>
    <i>
      <x v="6"/>
    </i>
    <i>
      <x v="7"/>
    </i>
    <i t="grand">
      <x/>
    </i>
  </rowItems>
  <colFields count="1">
    <field x="-2"/>
  </colFields>
  <colItems count="4">
    <i>
      <x/>
    </i>
    <i i="1">
      <x v="1"/>
    </i>
    <i i="2">
      <x v="2"/>
    </i>
    <i i="3">
      <x v="3"/>
    </i>
  </colItems>
  <dataFields count="4">
    <dataField name="Somme de qte_prd_vendu_pays" fld="3" baseField="0" baseItem="0"/>
    <dataField name="Somme de val_prd_vendu_pays" fld="8" baseField="0" baseItem="0"/>
    <dataField name="Somme de qte_prd_vendu_etrger" fld="4" baseField="0" baseItem="0"/>
    <dataField name="Somme de val_prd_vendu_etrger" fld="9" baseField="0" baseItem="0"/>
  </dataFields>
  <formats count="11">
    <format dxfId="428">
      <pivotArea collapsedLevelsAreSubtotals="1" fieldPosition="0">
        <references count="1">
          <reference field="2" count="1">
            <x v="1"/>
          </reference>
        </references>
      </pivotArea>
    </format>
    <format dxfId="427">
      <pivotArea collapsedLevelsAreSubtotals="1" fieldPosition="0">
        <references count="1">
          <reference field="2" count="1">
            <x v="1"/>
          </reference>
        </references>
      </pivotArea>
    </format>
    <format dxfId="426">
      <pivotArea collapsedLevelsAreSubtotals="1" fieldPosition="0">
        <references count="1">
          <reference field="2" count="1">
            <x v="15"/>
          </reference>
        </references>
      </pivotArea>
    </format>
    <format dxfId="425">
      <pivotArea collapsedLevelsAreSubtotals="1" fieldPosition="0">
        <references count="1">
          <reference field="2" count="1">
            <x v="15"/>
          </reference>
        </references>
      </pivotArea>
    </format>
    <format dxfId="424">
      <pivotArea collapsedLevelsAreSubtotals="1" fieldPosition="0">
        <references count="1">
          <reference field="2" count="1">
            <x v="15"/>
          </reference>
        </references>
      </pivotArea>
    </format>
    <format dxfId="423">
      <pivotArea collapsedLevelsAreSubtotals="1" fieldPosition="0">
        <references count="1">
          <reference field="2" count="1">
            <x v="15"/>
          </reference>
        </references>
      </pivotArea>
    </format>
    <format dxfId="422">
      <pivotArea outline="0" collapsedLevelsAreSubtotals="1" fieldPosition="0"/>
    </format>
    <format dxfId="421">
      <pivotArea collapsedLevelsAreSubtotals="1" fieldPosition="0">
        <references count="1">
          <reference field="2" count="0"/>
        </references>
      </pivotArea>
    </format>
    <format dxfId="420">
      <pivotArea dataOnly="0" labelOnly="1" fieldPosition="0">
        <references count="1">
          <reference field="2" count="0"/>
        </references>
      </pivotArea>
    </format>
    <format dxfId="419">
      <pivotArea outline="0" collapsedLevelsAreSubtotals="1" fieldPosition="0">
        <references count="1">
          <reference field="4294967294" count="1" selected="0">
            <x v="2"/>
          </reference>
        </references>
      </pivotArea>
    </format>
    <format dxfId="418">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Tableau croisé dynamique1" cacheId="19"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L76:N110" firstHeaderRow="0" firstDataRow="1" firstDataCol="1"/>
  <pivotFields count="8">
    <pivotField axis="axisRow" showAll="0">
      <items count="17">
        <item x="0"/>
        <item x="1"/>
        <item x="2"/>
        <item x="3"/>
        <item x="4"/>
        <item x="5"/>
        <item x="6"/>
        <item x="7"/>
        <item x="8"/>
        <item x="9"/>
        <item x="10"/>
        <item x="11"/>
        <item x="12"/>
        <item x="13"/>
        <item x="14"/>
        <item x="15"/>
        <item t="default"/>
      </items>
    </pivotField>
    <pivotField axis="axisRow" showAll="0">
      <items count="16">
        <item x="9"/>
        <item h="1" x="12"/>
        <item x="11"/>
        <item x="2"/>
        <item x="1"/>
        <item x="14"/>
        <item x="8"/>
        <item x="7"/>
        <item x="4"/>
        <item x="3"/>
        <item x="13"/>
        <item h="1" x="10"/>
        <item x="0"/>
        <item x="6"/>
        <item x="5"/>
        <item t="default"/>
      </items>
    </pivotField>
    <pivotField showAll="0"/>
    <pivotField showAll="0"/>
    <pivotField showAll="0"/>
    <pivotField showAll="0"/>
    <pivotField dataField="1" numFmtId="41" showAll="0"/>
    <pivotField dataField="1" showAll="0"/>
  </pivotFields>
  <rowFields count="2">
    <field x="0"/>
    <field x="1"/>
  </rowFields>
  <rowItems count="34">
    <i>
      <x/>
    </i>
    <i r="1">
      <x v="12"/>
    </i>
    <i>
      <x v="1"/>
    </i>
    <i r="1">
      <x v="4"/>
    </i>
    <i>
      <x v="2"/>
    </i>
    <i r="1">
      <x v="3"/>
    </i>
    <i>
      <x v="3"/>
    </i>
    <i r="1">
      <x v="4"/>
    </i>
    <i>
      <x v="4"/>
    </i>
    <i r="1">
      <x v="9"/>
    </i>
    <i>
      <x v="5"/>
    </i>
    <i r="1">
      <x v="7"/>
    </i>
    <i r="1">
      <x v="8"/>
    </i>
    <i r="1">
      <x v="13"/>
    </i>
    <i r="1">
      <x v="14"/>
    </i>
    <i>
      <x v="6"/>
    </i>
    <i r="1">
      <x/>
    </i>
    <i r="1">
      <x v="6"/>
    </i>
    <i>
      <x v="8"/>
    </i>
    <i r="1">
      <x v="2"/>
    </i>
    <i>
      <x v="10"/>
    </i>
    <i r="1">
      <x v="2"/>
    </i>
    <i>
      <x v="11"/>
    </i>
    <i r="1">
      <x v="10"/>
    </i>
    <i>
      <x v="12"/>
    </i>
    <i r="1">
      <x v="12"/>
    </i>
    <i>
      <x v="13"/>
    </i>
    <i r="1">
      <x v="12"/>
    </i>
    <i>
      <x v="14"/>
    </i>
    <i r="1">
      <x v="2"/>
    </i>
    <i>
      <x v="15"/>
    </i>
    <i r="1">
      <x v="4"/>
    </i>
    <i r="1">
      <x v="5"/>
    </i>
    <i t="grand">
      <x/>
    </i>
  </rowItems>
  <colFields count="1">
    <field x="-2"/>
  </colFields>
  <colItems count="2">
    <i>
      <x/>
    </i>
    <i i="1">
      <x v="1"/>
    </i>
  </colItems>
  <dataFields count="2">
    <dataField name="Somme de qte_vendu_pays" fld="6" baseField="0" baseItem="0"/>
    <dataField name="Somme de val_produit" fld="7" baseField="0" baseItem="0"/>
  </dataFields>
  <formats count="6">
    <format dxfId="363">
      <pivotArea type="all" dataOnly="0" outline="0" fieldPosition="0"/>
    </format>
    <format dxfId="362">
      <pivotArea outline="0" collapsedLevelsAreSubtotals="1" fieldPosition="0"/>
    </format>
    <format dxfId="361">
      <pivotArea field="1" type="button" dataOnly="0" labelOnly="1" outline="0" axis="axisRow" fieldPosition="1"/>
    </format>
    <format dxfId="360">
      <pivotArea dataOnly="0" labelOnly="1" fieldPosition="0">
        <references count="1">
          <reference field="1" count="0"/>
        </references>
      </pivotArea>
    </format>
    <format dxfId="359">
      <pivotArea dataOnly="0" labelOnly="1" grandRow="1" outline="0" fieldPosition="0"/>
    </format>
    <format dxfId="35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3.xml><?xml version="1.0" encoding="utf-8"?>
<pivotTableDefinition xmlns="http://schemas.openxmlformats.org/spreadsheetml/2006/main" name="Tableau croisé dynamique2" cacheId="19"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K3:M33" firstHeaderRow="0" firstDataRow="1" firstDataCol="1" rowPageCount="1" colPageCount="1"/>
  <pivotFields count="8">
    <pivotField showAll="0"/>
    <pivotField axis="axisPage" multipleItemSelectionAllowed="1" showAll="0">
      <items count="16">
        <item h="1" x="9"/>
        <item x="12"/>
        <item x="11"/>
        <item x="2"/>
        <item h="1" x="1"/>
        <item h="1" x="14"/>
        <item h="1" x="8"/>
        <item x="7"/>
        <item x="4"/>
        <item x="3"/>
        <item x="13"/>
        <item x="10"/>
        <item x="0"/>
        <item x="6"/>
        <item x="5"/>
        <item t="default"/>
      </items>
    </pivotField>
    <pivotField showAll="0"/>
    <pivotField showAll="0"/>
    <pivotField showAll="0"/>
    <pivotField axis="axisRow" showAll="0" sortType="descending">
      <items count="35">
        <item x="8"/>
        <item x="9"/>
        <item x="10"/>
        <item x="11"/>
        <item x="27"/>
        <item x="12"/>
        <item x="1"/>
        <item x="7"/>
        <item x="13"/>
        <item x="14"/>
        <item x="15"/>
        <item x="16"/>
        <item x="17"/>
        <item x="2"/>
        <item x="3"/>
        <item x="4"/>
        <item x="0"/>
        <item x="18"/>
        <item x="19"/>
        <item x="31"/>
        <item x="32"/>
        <item x="5"/>
        <item x="25"/>
        <item x="6"/>
        <item x="20"/>
        <item x="29"/>
        <item x="21"/>
        <item x="28"/>
        <item x="30"/>
        <item x="26"/>
        <item x="22"/>
        <item x="23"/>
        <item m="1" x="33"/>
        <item x="24"/>
        <item t="default"/>
      </items>
      <autoSortScope>
        <pivotArea dataOnly="0" outline="0" fieldPosition="0">
          <references count="1">
            <reference field="4294967294" count="1" selected="0">
              <x v="1"/>
            </reference>
          </references>
        </pivotArea>
      </autoSortScope>
    </pivotField>
    <pivotField dataField="1" showAll="0"/>
    <pivotField dataField="1" showAll="0"/>
  </pivotFields>
  <rowFields count="1">
    <field x="5"/>
  </rowFields>
  <rowItems count="30">
    <i>
      <x v="9"/>
    </i>
    <i>
      <x v="12"/>
    </i>
    <i>
      <x v="3"/>
    </i>
    <i>
      <x v="29"/>
    </i>
    <i>
      <x v="19"/>
    </i>
    <i>
      <x v="24"/>
    </i>
    <i>
      <x v="22"/>
    </i>
    <i>
      <x v="7"/>
    </i>
    <i>
      <x v="11"/>
    </i>
    <i>
      <x v="10"/>
    </i>
    <i>
      <x v="4"/>
    </i>
    <i>
      <x v="25"/>
    </i>
    <i>
      <x v="16"/>
    </i>
    <i>
      <x v="1"/>
    </i>
    <i>
      <x v="26"/>
    </i>
    <i>
      <x v="18"/>
    </i>
    <i>
      <x v="27"/>
    </i>
    <i>
      <x v="8"/>
    </i>
    <i>
      <x v="17"/>
    </i>
    <i>
      <x v="28"/>
    </i>
    <i>
      <x v="31"/>
    </i>
    <i>
      <x v="21"/>
    </i>
    <i>
      <x v="2"/>
    </i>
    <i>
      <x v="13"/>
    </i>
    <i>
      <x v="20"/>
    </i>
    <i>
      <x v="5"/>
    </i>
    <i>
      <x/>
    </i>
    <i>
      <x v="30"/>
    </i>
    <i>
      <x v="33"/>
    </i>
    <i t="grand">
      <x/>
    </i>
  </rowItems>
  <colFields count="1">
    <field x="-2"/>
  </colFields>
  <colItems count="2">
    <i>
      <x/>
    </i>
    <i i="1">
      <x v="1"/>
    </i>
  </colItems>
  <pageFields count="1">
    <pageField fld="1" hier="-1"/>
  </pageFields>
  <dataFields count="2">
    <dataField name="Somme de qte_vendu_pays" fld="6" baseField="0" baseItem="0"/>
    <dataField name="Somme de val_produit" fld="7" baseField="0" baseItem="0"/>
  </dataFields>
  <formats count="2">
    <format dxfId="365">
      <pivotArea outline="0" collapsedLevelsAreSubtotals="1" fieldPosition="0"/>
    </format>
    <format dxfId="36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4.xml><?xml version="1.0" encoding="utf-8"?>
<pivotTableDefinition xmlns="http://schemas.openxmlformats.org/spreadsheetml/2006/main" name="Tableau croisé dynamique7" cacheId="19"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P3:R19" firstHeaderRow="0" firstDataRow="1" firstDataCol="1"/>
  <pivotFields count="8">
    <pivotField showAll="0"/>
    <pivotField axis="axisRow" showAll="0">
      <items count="16">
        <item x="9"/>
        <item x="12"/>
        <item x="11"/>
        <item x="2"/>
        <item x="1"/>
        <item x="14"/>
        <item x="8"/>
        <item x="7"/>
        <item x="4"/>
        <item x="3"/>
        <item x="13"/>
        <item x="10"/>
        <item x="0"/>
        <item x="6"/>
        <item x="5"/>
        <item t="default"/>
      </items>
    </pivotField>
    <pivotField showAll="0"/>
    <pivotField showAll="0"/>
    <pivotField showAll="0"/>
    <pivotField showAll="0"/>
    <pivotField dataField="1" showAll="0"/>
    <pivotField dataField="1" showAll="0"/>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omme de qte_vendu_pays" fld="6" baseField="0" baseItem="0"/>
    <dataField name="Somme de val_produit" fld="7" baseField="0" baseItem="0"/>
  </dataFields>
  <formats count="4">
    <format dxfId="369">
      <pivotArea outline="0" collapsedLevelsAreSubtotals="1" fieldPosition="0"/>
    </format>
    <format dxfId="368">
      <pivotArea collapsedLevelsAreSubtotals="1" fieldPosition="0">
        <references count="2">
          <reference field="4294967294" count="1" selected="0">
            <x v="0"/>
          </reference>
          <reference field="1" count="1">
            <x v="1"/>
          </reference>
        </references>
      </pivotArea>
    </format>
    <format dxfId="367">
      <pivotArea collapsedLevelsAreSubtotals="1" fieldPosition="0">
        <references count="2">
          <reference field="4294967294" count="1" selected="0">
            <x v="0"/>
          </reference>
          <reference field="1" count="1">
            <x v="1"/>
          </reference>
        </references>
      </pivotArea>
    </format>
    <format dxfId="366">
      <pivotArea collapsedLevelsAreSubtotals="1" fieldPosition="0">
        <references count="2">
          <reference field="4294967294" count="1" selected="0">
            <x v="0"/>
          </reference>
          <reference field="1" count="1">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5.xml><?xml version="1.0" encoding="utf-8"?>
<pivotTableDefinition xmlns="http://schemas.openxmlformats.org/spreadsheetml/2006/main" name="Tableau croisé dynamique6" cacheId="21"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R76:R239" firstHeaderRow="1" firstDataRow="1" firstDataCol="1"/>
  <pivotFields count="15">
    <pivotField axis="axisRow" showAll="0">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3"/>
        <item x="74"/>
        <item x="75"/>
        <item x="76"/>
        <item x="72"/>
        <item t="default"/>
      </items>
    </pivotField>
    <pivotField showAll="0"/>
    <pivotField showAll="0"/>
    <pivotField showAll="0"/>
    <pivotField axis="axisRow" showAll="0">
      <items count="11">
        <item x="8"/>
        <item x="2"/>
        <item x="1"/>
        <item x="6"/>
        <item x="5"/>
        <item x="3"/>
        <item x="7"/>
        <item x="4"/>
        <item x="0"/>
        <item x="9"/>
        <item t="default"/>
      </items>
    </pivotField>
    <pivotField showAll="0"/>
    <pivotField showAll="0"/>
    <pivotField showAll="0"/>
    <pivotField showAll="0"/>
    <pivotField showAll="0"/>
    <pivotField showAll="0"/>
    <pivotField showAll="0"/>
    <pivotField showAll="0"/>
    <pivotField showAll="0"/>
    <pivotField showAll="0"/>
  </pivotFields>
  <rowFields count="2">
    <field x="0"/>
    <field x="4"/>
  </rowFields>
  <rowItems count="163">
    <i>
      <x/>
    </i>
    <i r="1">
      <x v="8"/>
    </i>
    <i>
      <x v="1"/>
    </i>
    <i r="1">
      <x v="2"/>
    </i>
    <i>
      <x v="2"/>
    </i>
    <i r="1">
      <x v="2"/>
    </i>
    <i>
      <x v="3"/>
    </i>
    <i r="1">
      <x v="2"/>
    </i>
    <i>
      <x v="4"/>
    </i>
    <i r="1">
      <x v="1"/>
    </i>
    <i r="1">
      <x v="8"/>
    </i>
    <i>
      <x v="5"/>
    </i>
    <i r="1">
      <x v="8"/>
    </i>
    <i>
      <x v="6"/>
    </i>
    <i r="1">
      <x v="5"/>
    </i>
    <i>
      <x v="7"/>
    </i>
    <i r="1">
      <x v="2"/>
    </i>
    <i>
      <x v="8"/>
    </i>
    <i r="1">
      <x v="8"/>
    </i>
    <i>
      <x v="9"/>
    </i>
    <i r="1">
      <x v="2"/>
    </i>
    <i>
      <x v="10"/>
    </i>
    <i r="1">
      <x v="2"/>
    </i>
    <i>
      <x v="11"/>
    </i>
    <i r="1">
      <x v="7"/>
    </i>
    <i>
      <x v="12"/>
    </i>
    <i r="1">
      <x v="2"/>
    </i>
    <i>
      <x v="13"/>
    </i>
    <i r="1">
      <x v="1"/>
    </i>
    <i>
      <x v="14"/>
    </i>
    <i r="1">
      <x v="8"/>
    </i>
    <i>
      <x v="15"/>
    </i>
    <i r="1">
      <x v="2"/>
    </i>
    <i>
      <x v="16"/>
    </i>
    <i r="1">
      <x v="4"/>
    </i>
    <i>
      <x v="17"/>
    </i>
    <i r="1">
      <x v="1"/>
    </i>
    <i r="1">
      <x v="4"/>
    </i>
    <i>
      <x v="18"/>
    </i>
    <i r="1">
      <x v="2"/>
    </i>
    <i>
      <x v="19"/>
    </i>
    <i r="1">
      <x v="8"/>
    </i>
    <i>
      <x v="20"/>
    </i>
    <i r="1">
      <x v="8"/>
    </i>
    <i>
      <x v="21"/>
    </i>
    <i r="1">
      <x v="8"/>
    </i>
    <i>
      <x v="22"/>
    </i>
    <i r="1">
      <x v="2"/>
    </i>
    <i>
      <x v="23"/>
    </i>
    <i r="1">
      <x v="7"/>
    </i>
    <i r="1">
      <x v="8"/>
    </i>
    <i>
      <x v="24"/>
    </i>
    <i r="1">
      <x v="2"/>
    </i>
    <i>
      <x v="25"/>
    </i>
    <i r="1">
      <x v="3"/>
    </i>
    <i>
      <x v="26"/>
    </i>
    <i r="1">
      <x v="8"/>
    </i>
    <i>
      <x v="27"/>
    </i>
    <i r="1">
      <x v="8"/>
    </i>
    <i>
      <x v="28"/>
    </i>
    <i r="1">
      <x v="7"/>
    </i>
    <i r="1">
      <x v="8"/>
    </i>
    <i>
      <x v="29"/>
    </i>
    <i r="1">
      <x v="8"/>
    </i>
    <i>
      <x v="30"/>
    </i>
    <i r="1">
      <x v="7"/>
    </i>
    <i>
      <x v="31"/>
    </i>
    <i r="1">
      <x v="8"/>
    </i>
    <i>
      <x v="32"/>
    </i>
    <i r="1">
      <x v="8"/>
    </i>
    <i>
      <x v="33"/>
    </i>
    <i r="1">
      <x v="8"/>
    </i>
    <i>
      <x v="34"/>
    </i>
    <i r="1">
      <x v="8"/>
    </i>
    <i>
      <x v="35"/>
    </i>
    <i r="1">
      <x v="8"/>
    </i>
    <i>
      <x v="36"/>
    </i>
    <i r="1">
      <x v="8"/>
    </i>
    <i>
      <x v="37"/>
    </i>
    <i r="1">
      <x v="1"/>
    </i>
    <i>
      <x v="38"/>
    </i>
    <i r="1">
      <x v="2"/>
    </i>
    <i>
      <x v="39"/>
    </i>
    <i r="1">
      <x v="8"/>
    </i>
    <i>
      <x v="40"/>
    </i>
    <i r="1">
      <x v="8"/>
    </i>
    <i>
      <x v="41"/>
    </i>
    <i r="1">
      <x v="2"/>
    </i>
    <i>
      <x v="42"/>
    </i>
    <i r="1">
      <x v="5"/>
    </i>
    <i>
      <x v="43"/>
    </i>
    <i r="1">
      <x v="8"/>
    </i>
    <i>
      <x v="44"/>
    </i>
    <i r="1">
      <x v="8"/>
    </i>
    <i>
      <x v="45"/>
    </i>
    <i r="1">
      <x v="2"/>
    </i>
    <i>
      <x v="46"/>
    </i>
    <i r="1">
      <x v="2"/>
    </i>
    <i>
      <x v="47"/>
    </i>
    <i r="1">
      <x v="2"/>
    </i>
    <i>
      <x v="48"/>
    </i>
    <i r="1">
      <x v="2"/>
    </i>
    <i>
      <x v="49"/>
    </i>
    <i r="1">
      <x v="2"/>
    </i>
    <i>
      <x v="50"/>
    </i>
    <i r="1">
      <x v="8"/>
    </i>
    <i>
      <x v="51"/>
    </i>
    <i r="1">
      <x v="8"/>
    </i>
    <i>
      <x v="52"/>
    </i>
    <i r="1">
      <x v="2"/>
    </i>
    <i>
      <x v="53"/>
    </i>
    <i r="1">
      <x v="2"/>
    </i>
    <i>
      <x v="54"/>
    </i>
    <i r="1">
      <x v="8"/>
    </i>
    <i>
      <x v="55"/>
    </i>
    <i r="1">
      <x v="4"/>
    </i>
    <i r="1">
      <x v="6"/>
    </i>
    <i>
      <x v="56"/>
    </i>
    <i r="1">
      <x v="8"/>
    </i>
    <i>
      <x v="57"/>
    </i>
    <i r="1">
      <x v="2"/>
    </i>
    <i>
      <x v="58"/>
    </i>
    <i r="1">
      <x v="1"/>
    </i>
    <i>
      <x v="59"/>
    </i>
    <i r="1">
      <x v="8"/>
    </i>
    <i>
      <x v="60"/>
    </i>
    <i r="1">
      <x v="8"/>
    </i>
    <i>
      <x v="61"/>
    </i>
    <i r="1">
      <x v="5"/>
    </i>
    <i>
      <x v="62"/>
    </i>
    <i r="1">
      <x v="2"/>
    </i>
    <i>
      <x v="63"/>
    </i>
    <i r="1">
      <x v="8"/>
    </i>
    <i>
      <x v="64"/>
    </i>
    <i r="1">
      <x/>
    </i>
    <i r="1">
      <x v="7"/>
    </i>
    <i r="1">
      <x v="8"/>
    </i>
    <i>
      <x v="65"/>
    </i>
    <i r="1">
      <x v="2"/>
    </i>
    <i>
      <x v="66"/>
    </i>
    <i r="1">
      <x v="8"/>
    </i>
    <i>
      <x v="67"/>
    </i>
    <i r="1">
      <x v="2"/>
    </i>
    <i>
      <x v="68"/>
    </i>
    <i r="1">
      <x v="2"/>
    </i>
    <i>
      <x v="69"/>
    </i>
    <i r="1">
      <x v="2"/>
    </i>
    <i>
      <x v="70"/>
    </i>
    <i r="1">
      <x v="8"/>
    </i>
    <i>
      <x v="71"/>
    </i>
    <i r="1">
      <x v="8"/>
    </i>
    <i>
      <x v="72"/>
    </i>
    <i r="1">
      <x v="8"/>
    </i>
    <i>
      <x v="73"/>
    </i>
    <i r="1">
      <x v="2"/>
    </i>
    <i r="1">
      <x v="7"/>
    </i>
    <i>
      <x v="74"/>
    </i>
    <i r="1">
      <x v="8"/>
    </i>
    <i>
      <x v="75"/>
    </i>
    <i r="1">
      <x v="9"/>
    </i>
    <i>
      <x v="76"/>
    </i>
    <i r="1">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6.xml><?xml version="1.0" encoding="utf-8"?>
<pivotTableDefinition xmlns="http://schemas.openxmlformats.org/spreadsheetml/2006/main" name="Tableau croisé dynamique3" cacheId="19"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L117:N134" firstHeaderRow="0" firstDataRow="1" firstDataCol="1" rowPageCount="1" colPageCount="1"/>
  <pivotFields count="8">
    <pivotField axis="axisRow"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axis="axisPage" multipleItemSelectionAllowed="1" showAll="0">
      <items count="35">
        <item x="8"/>
        <item x="9"/>
        <item x="10"/>
        <item x="11"/>
        <item x="27"/>
        <item x="12"/>
        <item h="1" x="1"/>
        <item x="7"/>
        <item x="13"/>
        <item h="1" x="24"/>
        <item x="14"/>
        <item x="15"/>
        <item x="16"/>
        <item x="17"/>
        <item x="2"/>
        <item x="3"/>
        <item h="1" x="4"/>
        <item x="0"/>
        <item x="18"/>
        <item x="19"/>
        <item x="31"/>
        <item x="32"/>
        <item h="1" x="5"/>
        <item x="25"/>
        <item x="6"/>
        <item x="20"/>
        <item x="29"/>
        <item x="21"/>
        <item x="28"/>
        <item x="30"/>
        <item x="26"/>
        <item x="22"/>
        <item x="23"/>
        <item m="1" x="33"/>
        <item t="default"/>
      </items>
    </pivotField>
    <pivotField dataField="1" numFmtId="41" showAll="0"/>
    <pivotField dataField="1" showAll="0"/>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2">
    <i>
      <x/>
    </i>
    <i i="1">
      <x v="1"/>
    </i>
  </colItems>
  <pageFields count="1">
    <pageField fld="5" hier="-1"/>
  </pageFields>
  <dataFields count="2">
    <dataField name="Somme de qte_vendu_pays" fld="6" baseField="0" baseItem="0"/>
    <dataField name="Somme de val_produit" fld="7" baseField="0" baseItem="0"/>
  </dataFields>
  <formats count="13">
    <format dxfId="382">
      <pivotArea type="all" dataOnly="0" outline="0" fieldPosition="0"/>
    </format>
    <format dxfId="381">
      <pivotArea outline="0" collapsedLevelsAreSubtotals="1" fieldPosition="0"/>
    </format>
    <format dxfId="380">
      <pivotArea field="0" type="button" dataOnly="0" labelOnly="1" outline="0" axis="axisRow" fieldPosition="0"/>
    </format>
    <format dxfId="379">
      <pivotArea dataOnly="0" labelOnly="1" fieldPosition="0">
        <references count="1">
          <reference field="0" count="0"/>
        </references>
      </pivotArea>
    </format>
    <format dxfId="378">
      <pivotArea dataOnly="0" labelOnly="1" grandRow="1" outline="0" fieldPosition="0"/>
    </format>
    <format dxfId="377">
      <pivotArea dataOnly="0" labelOnly="1" outline="0" fieldPosition="0">
        <references count="1">
          <reference field="4294967294" count="2">
            <x v="0"/>
            <x v="1"/>
          </reference>
        </references>
      </pivotArea>
    </format>
    <format dxfId="376">
      <pivotArea dataOnly="0" labelOnly="1" fieldPosition="0">
        <references count="1">
          <reference field="0" count="1">
            <x v="4"/>
          </reference>
        </references>
      </pivotArea>
    </format>
    <format dxfId="375">
      <pivotArea dataOnly="0" labelOnly="1" fieldPosition="0">
        <references count="1">
          <reference field="0" count="1">
            <x v="0"/>
          </reference>
        </references>
      </pivotArea>
    </format>
    <format dxfId="374">
      <pivotArea dataOnly="0" labelOnly="1" fieldPosition="0">
        <references count="1">
          <reference field="0" count="1">
            <x v="0"/>
          </reference>
        </references>
      </pivotArea>
    </format>
    <format dxfId="373">
      <pivotArea dataOnly="0" labelOnly="1" fieldPosition="0">
        <references count="1">
          <reference field="0" count="1">
            <x v="4"/>
          </reference>
        </references>
      </pivotArea>
    </format>
    <format dxfId="372">
      <pivotArea collapsedLevelsAreSubtotals="1" fieldPosition="0">
        <references count="2">
          <reference field="4294967294" count="1" selected="0">
            <x v="0"/>
          </reference>
          <reference field="0" count="1">
            <x v="7"/>
          </reference>
        </references>
      </pivotArea>
    </format>
    <format dxfId="371">
      <pivotArea collapsedLevelsAreSubtotals="1" fieldPosition="0">
        <references count="2">
          <reference field="4294967294" count="1" selected="0">
            <x v="0"/>
          </reference>
          <reference field="0" count="1">
            <x v="7"/>
          </reference>
        </references>
      </pivotArea>
    </format>
    <format dxfId="370">
      <pivotArea collapsedLevelsAreSubtotals="1" fieldPosition="0">
        <references count="2">
          <reference field="4294967294" count="1" selected="0">
            <x v="0"/>
          </reference>
          <reference field="0"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7.xml><?xml version="1.0" encoding="utf-8"?>
<pivotTableDefinition xmlns="http://schemas.openxmlformats.org/spreadsheetml/2006/main" name="Tableau croisé dynamique26" cacheId="19"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81:B153" firstHeaderRow="1" firstDataRow="1" firstDataCol="1"/>
  <pivotFields count="8">
    <pivotField showAll="0"/>
    <pivotField axis="axisRow" showAll="0" sortType="descending">
      <items count="16">
        <item h="1" x="9"/>
        <item x="12"/>
        <item x="11"/>
        <item x="2"/>
        <item h="1" x="1"/>
        <item h="1" x="14"/>
        <item h="1" x="8"/>
        <item x="7"/>
        <item x="4"/>
        <item x="3"/>
        <item x="13"/>
        <item x="10"/>
        <item x="0"/>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items count="35">
        <item x="8"/>
        <item x="9"/>
        <item x="10"/>
        <item x="11"/>
        <item x="27"/>
        <item x="12"/>
        <item x="1"/>
        <item x="7"/>
        <item x="13"/>
        <item x="24"/>
        <item x="14"/>
        <item x="15"/>
        <item x="16"/>
        <item x="17"/>
        <item x="2"/>
        <item x="3"/>
        <item x="4"/>
        <item x="0"/>
        <item x="18"/>
        <item x="19"/>
        <item x="31"/>
        <item x="32"/>
        <item x="5"/>
        <item x="25"/>
        <item x="6"/>
        <item x="20"/>
        <item x="29"/>
        <item x="21"/>
        <item x="28"/>
        <item x="30"/>
        <item x="26"/>
        <item x="22"/>
        <item x="23"/>
        <item m="1" x="33"/>
        <item t="default"/>
      </items>
    </pivotField>
    <pivotField numFmtId="41" showAll="0"/>
    <pivotField dataField="1" showAll="0"/>
  </pivotFields>
  <rowFields count="2">
    <field x="1"/>
    <field x="5"/>
  </rowFields>
  <rowItems count="72">
    <i>
      <x v="11"/>
    </i>
    <i r="1">
      <x v="3"/>
    </i>
    <i r="1">
      <x v="10"/>
    </i>
    <i r="1">
      <x v="23"/>
    </i>
    <i r="1">
      <x v="30"/>
    </i>
    <i>
      <x v="7"/>
    </i>
    <i r="1">
      <x v="8"/>
    </i>
    <i r="1">
      <x v="12"/>
    </i>
    <i r="1">
      <x v="13"/>
    </i>
    <i r="1">
      <x v="25"/>
    </i>
    <i>
      <x v="14"/>
    </i>
    <i r="1">
      <x v="1"/>
    </i>
    <i r="1">
      <x v="2"/>
    </i>
    <i r="1">
      <x v="3"/>
    </i>
    <i r="1">
      <x v="5"/>
    </i>
    <i r="1">
      <x v="7"/>
    </i>
    <i r="1">
      <x v="11"/>
    </i>
    <i r="1">
      <x v="12"/>
    </i>
    <i r="1">
      <x v="13"/>
    </i>
    <i r="1">
      <x v="17"/>
    </i>
    <i r="1">
      <x v="18"/>
    </i>
    <i r="1">
      <x v="19"/>
    </i>
    <i r="1">
      <x v="25"/>
    </i>
    <i r="1">
      <x v="27"/>
    </i>
    <i r="1">
      <x v="32"/>
    </i>
    <i>
      <x v="12"/>
    </i>
    <i r="1">
      <x v="4"/>
    </i>
    <i r="1">
      <x v="11"/>
    </i>
    <i r="1">
      <x v="17"/>
    </i>
    <i r="1">
      <x v="20"/>
    </i>
    <i r="1">
      <x v="21"/>
    </i>
    <i r="1">
      <x v="22"/>
    </i>
    <i r="1">
      <x v="26"/>
    </i>
    <i r="1">
      <x v="29"/>
    </i>
    <i r="1">
      <x v="30"/>
    </i>
    <i>
      <x v="8"/>
    </i>
    <i r="1">
      <x/>
    </i>
    <i r="1">
      <x v="1"/>
    </i>
    <i r="1">
      <x v="2"/>
    </i>
    <i r="1">
      <x v="7"/>
    </i>
    <i r="1">
      <x v="8"/>
    </i>
    <i r="1">
      <x v="10"/>
    </i>
    <i r="1">
      <x v="13"/>
    </i>
    <i r="1">
      <x v="19"/>
    </i>
    <i r="1">
      <x v="27"/>
    </i>
    <i>
      <x v="13"/>
    </i>
    <i r="1">
      <x v="2"/>
    </i>
    <i r="1">
      <x v="7"/>
    </i>
    <i r="1">
      <x v="8"/>
    </i>
    <i r="1">
      <x v="10"/>
    </i>
    <i r="1">
      <x v="11"/>
    </i>
    <i r="1">
      <x v="13"/>
    </i>
    <i r="1">
      <x v="17"/>
    </i>
    <i r="1">
      <x v="19"/>
    </i>
    <i r="1">
      <x v="27"/>
    </i>
    <i r="1">
      <x v="31"/>
    </i>
    <i>
      <x v="2"/>
    </i>
    <i r="1">
      <x v="4"/>
    </i>
    <i r="1">
      <x v="9"/>
    </i>
    <i r="1">
      <x v="13"/>
    </i>
    <i r="1">
      <x v="27"/>
    </i>
    <i r="1">
      <x v="28"/>
    </i>
    <i>
      <x v="10"/>
    </i>
    <i r="1">
      <x v="7"/>
    </i>
    <i>
      <x v="9"/>
    </i>
    <i r="1">
      <x v="7"/>
    </i>
    <i>
      <x v="3"/>
    </i>
    <i r="1">
      <x v="14"/>
    </i>
    <i>
      <x v="1"/>
    </i>
    <i r="1">
      <x v="10"/>
    </i>
    <i r="1">
      <x v="30"/>
    </i>
    <i t="grand">
      <x/>
    </i>
  </rowItems>
  <colItems count="1">
    <i/>
  </colItems>
  <dataFields count="1">
    <dataField name="Somme de val_produit" fld="7" baseField="0" baseItem="0" numFmtId="41"/>
  </dataFields>
  <formats count="9">
    <format dxfId="319">
      <pivotArea type="all" dataOnly="0" outline="0" fieldPosition="0"/>
    </format>
    <format dxfId="318">
      <pivotArea outline="0" collapsedLevelsAreSubtotals="1" fieldPosition="0"/>
    </format>
    <format dxfId="317">
      <pivotArea field="1" type="button" dataOnly="0" labelOnly="1" outline="0" axis="axisRow" fieldPosition="0"/>
    </format>
    <format dxfId="316">
      <pivotArea dataOnly="0" labelOnly="1" fieldPosition="0">
        <references count="1">
          <reference field="1" count="0"/>
        </references>
      </pivotArea>
    </format>
    <format dxfId="315">
      <pivotArea dataOnly="0" labelOnly="1" grandRow="1" outline="0" fieldPosition="0"/>
    </format>
    <format dxfId="314">
      <pivotArea dataOnly="0" labelOnly="1" outline="0" fieldPosition="0">
        <references count="1">
          <reference field="4294967294" count="1">
            <x v="0"/>
          </reference>
        </references>
      </pivotArea>
    </format>
    <format dxfId="313">
      <pivotArea outline="0" collapsedLevelsAreSubtotals="1" fieldPosition="0"/>
    </format>
    <format dxfId="312">
      <pivotArea dataOnly="0" labelOnly="1" outline="0" axis="axisValues" fieldPosition="0"/>
    </format>
    <format dxfId="3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8.xml><?xml version="1.0" encoding="utf-8"?>
<pivotTableDefinition xmlns="http://schemas.openxmlformats.org/spreadsheetml/2006/main" name="Tableau croisé dynamique25" cacheId="19"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36:D66" firstHeaderRow="0" firstDataRow="1" firstDataCol="1" rowPageCount="1" colPageCount="1"/>
  <pivotFields count="8">
    <pivotField showAll="0"/>
    <pivotField axis="axisPage" multipleItemSelectionAllowed="1" showAll="0">
      <items count="16">
        <item h="1" x="9"/>
        <item x="12"/>
        <item x="11"/>
        <item x="2"/>
        <item h="1" x="1"/>
        <item h="1" x="14"/>
        <item h="1" x="8"/>
        <item x="7"/>
        <item x="4"/>
        <item x="3"/>
        <item x="13"/>
        <item x="10"/>
        <item x="0"/>
        <item x="6"/>
        <item x="5"/>
        <item t="default"/>
      </items>
    </pivotField>
    <pivotField showAll="0"/>
    <pivotField showAll="0"/>
    <pivotField showAll="0"/>
    <pivotField axis="axisRow" showAll="0" sortType="descending">
      <items count="35">
        <item x="8"/>
        <item x="9"/>
        <item x="10"/>
        <item x="11"/>
        <item x="27"/>
        <item x="12"/>
        <item x="1"/>
        <item x="7"/>
        <item x="13"/>
        <item x="24"/>
        <item x="14"/>
        <item x="15"/>
        <item x="16"/>
        <item x="17"/>
        <item x="2"/>
        <item x="3"/>
        <item x="4"/>
        <item x="0"/>
        <item x="18"/>
        <item x="19"/>
        <item x="31"/>
        <item x="32"/>
        <item x="5"/>
        <item x="25"/>
        <item x="6"/>
        <item x="20"/>
        <item x="29"/>
        <item x="21"/>
        <item x="28"/>
        <item x="30"/>
        <item x="26"/>
        <item x="22"/>
        <item x="23"/>
        <item m="1" x="33"/>
        <item t="default"/>
      </items>
      <autoSortScope>
        <pivotArea dataOnly="0" outline="0" fieldPosition="0">
          <references count="1">
            <reference field="4294967294" count="1" selected="0">
              <x v="1"/>
            </reference>
          </references>
        </pivotArea>
      </autoSortScope>
    </pivotField>
    <pivotField dataField="1" numFmtId="41" showAll="0"/>
    <pivotField dataField="1" showAll="0"/>
  </pivotFields>
  <rowFields count="1">
    <field x="5"/>
  </rowFields>
  <rowItems count="30">
    <i>
      <x v="10"/>
    </i>
    <i>
      <x v="13"/>
    </i>
    <i>
      <x v="3"/>
    </i>
    <i>
      <x v="30"/>
    </i>
    <i>
      <x v="20"/>
    </i>
    <i>
      <x v="25"/>
    </i>
    <i>
      <x v="23"/>
    </i>
    <i>
      <x v="7"/>
    </i>
    <i>
      <x v="12"/>
    </i>
    <i>
      <x v="11"/>
    </i>
    <i>
      <x v="4"/>
    </i>
    <i>
      <x v="26"/>
    </i>
    <i>
      <x v="17"/>
    </i>
    <i>
      <x v="1"/>
    </i>
    <i>
      <x v="27"/>
    </i>
    <i>
      <x v="19"/>
    </i>
    <i>
      <x v="28"/>
    </i>
    <i>
      <x v="8"/>
    </i>
    <i>
      <x v="18"/>
    </i>
    <i>
      <x v="29"/>
    </i>
    <i>
      <x v="32"/>
    </i>
    <i>
      <x v="22"/>
    </i>
    <i>
      <x v="2"/>
    </i>
    <i>
      <x v="14"/>
    </i>
    <i>
      <x v="21"/>
    </i>
    <i>
      <x v="5"/>
    </i>
    <i>
      <x/>
    </i>
    <i>
      <x v="31"/>
    </i>
    <i>
      <x v="9"/>
    </i>
    <i t="grand">
      <x/>
    </i>
  </rowItems>
  <colFields count="1">
    <field x="-2"/>
  </colFields>
  <colItems count="3">
    <i>
      <x/>
    </i>
    <i i="1">
      <x v="1"/>
    </i>
    <i i="2">
      <x v="2"/>
    </i>
  </colItems>
  <pageFields count="1">
    <pageField fld="1" hier="-1"/>
  </pageFields>
  <dataFields count="3">
    <dataField name="Somme de qte_vendu_pays" fld="6" baseField="0" baseItem="0"/>
    <dataField name="Somme de val_produit" fld="7" baseField="0" baseItem="0"/>
    <dataField name="Somme de val_produit2" fld="7" showDataAs="percentOfTotal" baseField="0" baseItem="0" numFmtId="10"/>
  </dataFields>
  <formats count="13">
    <format dxfId="332">
      <pivotArea type="all" dataOnly="0" outline="0" fieldPosition="0"/>
    </format>
    <format dxfId="331">
      <pivotArea outline="0" collapsedLevelsAreSubtotals="1" fieldPosition="0"/>
    </format>
    <format dxfId="330">
      <pivotArea field="5" type="button" dataOnly="0" labelOnly="1" outline="0" axis="axisRow" fieldPosition="0"/>
    </format>
    <format dxfId="329">
      <pivotArea dataOnly="0" labelOnly="1" fieldPosition="0">
        <references count="1">
          <reference field="5" count="0"/>
        </references>
      </pivotArea>
    </format>
    <format dxfId="328">
      <pivotArea dataOnly="0" labelOnly="1" grandRow="1" outline="0" fieldPosition="0"/>
    </format>
    <format dxfId="327">
      <pivotArea dataOnly="0" labelOnly="1" outline="0" fieldPosition="0">
        <references count="1">
          <reference field="4294967294" count="2">
            <x v="0"/>
            <x v="1"/>
          </reference>
        </references>
      </pivotArea>
    </format>
    <format dxfId="326">
      <pivotArea outline="0" fieldPosition="0">
        <references count="1">
          <reference field="4294967294" count="1">
            <x v="2"/>
          </reference>
        </references>
      </pivotArea>
    </format>
    <format dxfId="325">
      <pivotArea type="all" dataOnly="0" outline="0" fieldPosition="0"/>
    </format>
    <format dxfId="324">
      <pivotArea outline="0" collapsedLevelsAreSubtotals="1" fieldPosition="0"/>
    </format>
    <format dxfId="323">
      <pivotArea field="5" type="button" dataOnly="0" labelOnly="1" outline="0" axis="axisRow" fieldPosition="0"/>
    </format>
    <format dxfId="322">
      <pivotArea dataOnly="0" labelOnly="1" fieldPosition="0">
        <references count="1">
          <reference field="5" count="29">
            <x v="0"/>
            <x v="1"/>
            <x v="2"/>
            <x v="3"/>
            <x v="4"/>
            <x v="5"/>
            <x v="7"/>
            <x v="8"/>
            <x v="9"/>
            <x v="10"/>
            <x v="11"/>
            <x v="12"/>
            <x v="13"/>
            <x v="14"/>
            <x v="17"/>
            <x v="18"/>
            <x v="19"/>
            <x v="20"/>
            <x v="21"/>
            <x v="22"/>
            <x v="23"/>
            <x v="25"/>
            <x v="26"/>
            <x v="27"/>
            <x v="28"/>
            <x v="29"/>
            <x v="30"/>
            <x v="31"/>
            <x v="32"/>
          </reference>
        </references>
      </pivotArea>
    </format>
    <format dxfId="321">
      <pivotArea dataOnly="0" labelOnly="1" grandRow="1" outline="0" fieldPosition="0"/>
    </format>
    <format dxfId="32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9.xml><?xml version="1.0" encoding="utf-8"?>
<pivotTableDefinition xmlns="http://schemas.openxmlformats.org/spreadsheetml/2006/main" name="Tableau croisé dynamique28" cacheId="19"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E90:G107" firstHeaderRow="0" firstDataRow="1" firstDataCol="1"/>
  <pivotFields count="8">
    <pivotField showAll="0"/>
    <pivotField axis="axisRow" showAll="0" sortType="ascending">
      <items count="16">
        <item x="9"/>
        <item h="1" x="12"/>
        <item h="1" x="11"/>
        <item h="1" x="2"/>
        <item x="1"/>
        <item x="14"/>
        <item x="8"/>
        <item h="1" x="7"/>
        <item h="1" x="4"/>
        <item h="1" x="3"/>
        <item h="1" x="13"/>
        <item h="1" x="10"/>
        <item h="1" x="0"/>
        <item h="1" x="6"/>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35">
        <item x="8"/>
        <item x="9"/>
        <item x="10"/>
        <item x="11"/>
        <item x="27"/>
        <item x="12"/>
        <item x="1"/>
        <item x="7"/>
        <item x="13"/>
        <item x="24"/>
        <item x="14"/>
        <item x="15"/>
        <item x="16"/>
        <item x="17"/>
        <item x="2"/>
        <item x="3"/>
        <item x="4"/>
        <item x="0"/>
        <item x="18"/>
        <item x="19"/>
        <item x="31"/>
        <item x="32"/>
        <item x="5"/>
        <item x="25"/>
        <item x="6"/>
        <item x="20"/>
        <item x="29"/>
        <item x="21"/>
        <item x="28"/>
        <item x="30"/>
        <item x="26"/>
        <item x="22"/>
        <item x="23"/>
        <item m="1" x="33"/>
        <item t="default"/>
      </items>
      <autoSortScope>
        <pivotArea dataOnly="0" outline="0" fieldPosition="0">
          <references count="1">
            <reference field="4294967294" count="1" selected="0">
              <x v="0"/>
            </reference>
          </references>
        </pivotArea>
      </autoSortScope>
    </pivotField>
    <pivotField dataField="1" numFmtId="41" showAll="0"/>
    <pivotField dataField="1" showAll="0"/>
  </pivotFields>
  <rowFields count="2">
    <field x="1"/>
    <field x="5"/>
  </rowFields>
  <rowItems count="17">
    <i>
      <x v="6"/>
    </i>
    <i r="1">
      <x v="22"/>
    </i>
    <i r="1">
      <x v="14"/>
    </i>
    <i r="1">
      <x v="15"/>
    </i>
    <i r="1">
      <x v="6"/>
    </i>
    <i>
      <x v="5"/>
    </i>
    <i r="1">
      <x v="22"/>
    </i>
    <i>
      <x/>
    </i>
    <i r="1">
      <x v="17"/>
    </i>
    <i>
      <x v="4"/>
    </i>
    <i r="1">
      <x v="22"/>
    </i>
    <i r="1">
      <x v="14"/>
    </i>
    <i r="1">
      <x v="24"/>
    </i>
    <i r="1">
      <x v="16"/>
    </i>
    <i r="1">
      <x v="6"/>
    </i>
    <i r="1">
      <x v="15"/>
    </i>
    <i t="grand">
      <x/>
    </i>
  </rowItems>
  <colFields count="1">
    <field x="-2"/>
  </colFields>
  <colItems count="2">
    <i>
      <x/>
    </i>
    <i i="1">
      <x v="1"/>
    </i>
  </colItems>
  <dataFields count="2">
    <dataField name="Somme de qte_vendu_pays" fld="6" baseField="0" baseItem="0"/>
    <dataField name="Somme de val_produit" fld="7" baseField="0" baseItem="0"/>
  </dataFields>
  <formats count="7">
    <format dxfId="339">
      <pivotArea type="all" dataOnly="0" outline="0" fieldPosition="0"/>
    </format>
    <format dxfId="338">
      <pivotArea outline="0" collapsedLevelsAreSubtotals="1" fieldPosition="0"/>
    </format>
    <format dxfId="337">
      <pivotArea field="1" type="button" dataOnly="0" labelOnly="1" outline="0" axis="axisRow" fieldPosition="0"/>
    </format>
    <format dxfId="336">
      <pivotArea dataOnly="0" labelOnly="1" fieldPosition="0">
        <references count="1">
          <reference field="1" count="0"/>
        </references>
      </pivotArea>
    </format>
    <format dxfId="335">
      <pivotArea dataOnly="0" labelOnly="1" grandRow="1" outline="0" fieldPosition="0"/>
    </format>
    <format dxfId="334">
      <pivotArea dataOnly="0" labelOnly="1" outline="0" fieldPosition="0">
        <references count="1">
          <reference field="4294967294" count="2">
            <x v="0"/>
            <x v="1"/>
          </reference>
        </references>
      </pivotArea>
    </format>
    <format dxfId="3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0.xml><?xml version="1.0" encoding="utf-8"?>
<pivotTableDefinition xmlns="http://schemas.openxmlformats.org/spreadsheetml/2006/main" name="Tableau croisé dynamique27" cacheId="19"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E81:G86" firstHeaderRow="0" firstDataRow="1" firstDataCol="1"/>
  <pivotFields count="8">
    <pivotField showAll="0"/>
    <pivotField axis="axisRow" showAll="0">
      <items count="16">
        <item x="9"/>
        <item h="1" x="12"/>
        <item h="1" x="11"/>
        <item h="1" x="2"/>
        <item x="1"/>
        <item x="14"/>
        <item x="8"/>
        <item h="1" x="7"/>
        <item h="1" x="4"/>
        <item h="1" x="3"/>
        <item h="1" x="13"/>
        <item h="1" x="10"/>
        <item h="1" x="0"/>
        <item h="1" x="6"/>
        <item h="1" x="5"/>
        <item t="default"/>
      </items>
    </pivotField>
    <pivotField showAll="0"/>
    <pivotField showAll="0"/>
    <pivotField showAll="0"/>
    <pivotField showAll="0"/>
    <pivotField dataField="1" numFmtId="41" showAll="0"/>
    <pivotField dataField="1" showAll="0"/>
  </pivotFields>
  <rowFields count="1">
    <field x="1"/>
  </rowFields>
  <rowItems count="5">
    <i>
      <x/>
    </i>
    <i>
      <x v="4"/>
    </i>
    <i>
      <x v="5"/>
    </i>
    <i>
      <x v="6"/>
    </i>
    <i t="grand">
      <x/>
    </i>
  </rowItems>
  <colFields count="1">
    <field x="-2"/>
  </colFields>
  <colItems count="2">
    <i>
      <x/>
    </i>
    <i i="1">
      <x v="1"/>
    </i>
  </colItems>
  <dataFields count="2">
    <dataField name="Somme de qte_vendu_pays" fld="6" baseField="0" baseItem="0"/>
    <dataField name="Somme de val_produit" fld="7" baseField="0" baseItem="0"/>
  </dataFields>
  <formats count="7">
    <format dxfId="346">
      <pivotArea type="all" dataOnly="0" outline="0" fieldPosition="0"/>
    </format>
    <format dxfId="345">
      <pivotArea outline="0" collapsedLevelsAreSubtotals="1" fieldPosition="0"/>
    </format>
    <format dxfId="344">
      <pivotArea field="1" type="button" dataOnly="0" labelOnly="1" outline="0" axis="axisRow" fieldPosition="0"/>
    </format>
    <format dxfId="343">
      <pivotArea dataOnly="0" labelOnly="1" fieldPosition="0">
        <references count="1">
          <reference field="1" count="0"/>
        </references>
      </pivotArea>
    </format>
    <format dxfId="342">
      <pivotArea dataOnly="0" labelOnly="1" grandRow="1" outline="0" fieldPosition="0"/>
    </format>
    <format dxfId="341">
      <pivotArea dataOnly="0" labelOnly="1" outline="0" fieldPosition="0">
        <references count="1">
          <reference field="4294967294" count="2">
            <x v="0"/>
            <x v="1"/>
          </reference>
        </references>
      </pivotArea>
    </format>
    <format dxfId="340">
      <pivotArea dataOnly="0"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1.xml><?xml version="1.0" encoding="utf-8"?>
<pivotTableDefinition xmlns="http://schemas.openxmlformats.org/spreadsheetml/2006/main" name="Tableau croisé dynamique22" cacheId="19"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3:C15" firstHeaderRow="0" firstDataRow="1" firstDataCol="1"/>
  <pivotFields count="8">
    <pivotField showAll="0"/>
    <pivotField axis="axisRow" showAll="0">
      <items count="16">
        <item h="1" x="9"/>
        <item x="12"/>
        <item x="11"/>
        <item x="2"/>
        <item h="1" x="1"/>
        <item h="1" x="14"/>
        <item h="1" x="8"/>
        <item x="7"/>
        <item x="4"/>
        <item x="3"/>
        <item x="13"/>
        <item x="10"/>
        <item x="0"/>
        <item x="6"/>
        <item x="5"/>
        <item t="default"/>
      </items>
    </pivotField>
    <pivotField showAll="0"/>
    <pivotField showAll="0"/>
    <pivotField showAll="0"/>
    <pivotField showAll="0"/>
    <pivotField dataField="1" numFmtId="41" showAll="0"/>
    <pivotField dataField="1" showAll="0"/>
  </pivotFields>
  <rowFields count="1">
    <field x="1"/>
  </rowFields>
  <rowItems count="12">
    <i>
      <x v="1"/>
    </i>
    <i>
      <x v="2"/>
    </i>
    <i>
      <x v="3"/>
    </i>
    <i>
      <x v="7"/>
    </i>
    <i>
      <x v="8"/>
    </i>
    <i>
      <x v="9"/>
    </i>
    <i>
      <x v="10"/>
    </i>
    <i>
      <x v="11"/>
    </i>
    <i>
      <x v="12"/>
    </i>
    <i>
      <x v="13"/>
    </i>
    <i>
      <x v="14"/>
    </i>
    <i t="grand">
      <x/>
    </i>
  </rowItems>
  <colFields count="1">
    <field x="-2"/>
  </colFields>
  <colItems count="2">
    <i>
      <x/>
    </i>
    <i i="1">
      <x v="1"/>
    </i>
  </colItems>
  <dataFields count="2">
    <dataField name="Somme de qte_vendu_pays" fld="6" baseField="0" baseItem="0"/>
    <dataField name="Somme de val_produit" fld="7" baseField="0" baseItem="0"/>
  </dataFields>
  <formats count="11">
    <format dxfId="357">
      <pivotArea type="all" dataOnly="0" outline="0" fieldPosition="0"/>
    </format>
    <format dxfId="356">
      <pivotArea outline="0" collapsedLevelsAreSubtotals="1" fieldPosition="0"/>
    </format>
    <format dxfId="355">
      <pivotArea field="1" type="button" dataOnly="0" labelOnly="1" outline="0" axis="axisRow" fieldPosition="0"/>
    </format>
    <format dxfId="354">
      <pivotArea dataOnly="0" labelOnly="1" fieldPosition="0">
        <references count="1">
          <reference field="1" count="0"/>
        </references>
      </pivotArea>
    </format>
    <format dxfId="353">
      <pivotArea dataOnly="0" labelOnly="1" grandRow="1" outline="0" fieldPosition="0"/>
    </format>
    <format dxfId="352">
      <pivotArea dataOnly="0" labelOnly="1" outline="0" fieldPosition="0">
        <references count="1">
          <reference field="4294967294" count="2">
            <x v="0"/>
            <x v="1"/>
          </reference>
        </references>
      </pivotArea>
    </format>
    <format dxfId="351">
      <pivotArea outline="0" collapsedLevelsAreSubtotals="1" fieldPosition="0"/>
    </format>
    <format dxfId="350">
      <pivotArea collapsedLevelsAreSubtotals="1" fieldPosition="0">
        <references count="2">
          <reference field="4294967294" count="1" selected="0">
            <x v="0"/>
          </reference>
          <reference field="1" count="1">
            <x v="1"/>
          </reference>
        </references>
      </pivotArea>
    </format>
    <format dxfId="349">
      <pivotArea collapsedLevelsAreSubtotals="1" fieldPosition="0">
        <references count="2">
          <reference field="4294967294" count="1" selected="0">
            <x v="0"/>
          </reference>
          <reference field="1" count="1">
            <x v="1"/>
          </reference>
        </references>
      </pivotArea>
    </format>
    <format dxfId="348">
      <pivotArea collapsedLevelsAreSubtotals="1" fieldPosition="0">
        <references count="2">
          <reference field="4294967294" count="1" selected="0">
            <x v="0"/>
          </reference>
          <reference field="1" count="1">
            <x v="11"/>
          </reference>
        </references>
      </pivotArea>
    </format>
    <format dxfId="347">
      <pivotArea collapsedLevelsAreSubtotals="1" fieldPosition="0">
        <references count="2">
          <reference field="4294967294" count="1" selected="0">
            <x v="0"/>
          </reference>
          <reference field="1" count="1">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2.xml><?xml version="1.0" encoding="utf-8"?>
<pivotTableDefinition xmlns="http://schemas.openxmlformats.org/spreadsheetml/2006/main" name="Tableau croisé dynamique35" cacheId="15"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B107:J113" firstHeaderRow="0" firstDataRow="1" firstDataCol="1"/>
  <pivotFields count="76">
    <pivotField showAll="0"/>
    <pivotField showAll="0"/>
    <pivotField showAll="0"/>
    <pivotField showAll="0"/>
    <pivotField showAll="0"/>
    <pivotField showAll="0"/>
    <pivotField showAll="0"/>
    <pivotField axis="axisRow" showAll="0" defaultSubtotal="0">
      <items count="5">
        <item x="2"/>
        <item x="3"/>
        <item x="1"/>
        <item x="0"/>
        <item x="4"/>
      </items>
    </pivotField>
    <pivotField numFmtId="41" showAll="0"/>
    <pivotField dataField="1" showAll="0"/>
    <pivotField showAll="0"/>
    <pivotField numFmtId="4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1" showAll="0"/>
    <pivotField dataField="1" showAll="0"/>
    <pivotField showAll="0"/>
    <pivotField showAll="0"/>
    <pivotField numFmtId="4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1" showAll="0"/>
    <pivotField dataField="1" showAll="0"/>
    <pivotField showAll="0"/>
    <pivotField showAll="0"/>
    <pivotField showAll="0"/>
    <pivotField showAll="0"/>
    <pivotField showAll="0"/>
    <pivotField showAll="0"/>
    <pivotField showAll="0"/>
    <pivotField showAll="0"/>
    <pivotField numFmtId="41" showAll="0"/>
    <pivotField dataField="1" showAll="0"/>
    <pivotField showAll="0"/>
    <pivotField showAll="0"/>
    <pivotField showAll="0"/>
    <pivotField showAll="0"/>
    <pivotField showAll="0"/>
    <pivotField showAll="0"/>
    <pivotField dataField="1" showAll="0"/>
    <pivotField dataField="1" showAll="0"/>
    <pivotField dataField="1" showAll="0"/>
    <pivotField showAll="0"/>
    <pivotField numFmtId="41" showAll="0"/>
    <pivotField numFmtId="41" showAll="0"/>
    <pivotField numFmtId="41" showAll="0"/>
  </pivotFields>
  <rowFields count="1">
    <field x="7"/>
  </rowFields>
  <rowItems count="6">
    <i>
      <x/>
    </i>
    <i>
      <x v="1"/>
    </i>
    <i>
      <x v="2"/>
    </i>
    <i>
      <x v="3"/>
    </i>
    <i>
      <x v="4"/>
    </i>
    <i t="grand">
      <x/>
    </i>
  </rowItems>
  <colFields count="1">
    <field x="-2"/>
  </colFields>
  <colItems count="8">
    <i>
      <x/>
    </i>
    <i i="1">
      <x v="1"/>
    </i>
    <i i="2">
      <x v="2"/>
    </i>
    <i i="3">
      <x v="3"/>
    </i>
    <i i="4">
      <x v="4"/>
    </i>
    <i i="5">
      <x v="5"/>
    </i>
    <i i="6">
      <x v="6"/>
    </i>
    <i i="7">
      <x v="7"/>
    </i>
  </colItems>
  <dataFields count="8">
    <dataField name="Somme de F1 ACHATS" fld="9" baseField="0" baseItem="0"/>
    <dataField name="Somme de F2 TRANSPORTS" fld="31" baseField="0" baseItem="0"/>
    <dataField name="Somme de F3 SERVICES EXTERIEURS" fld="35" baseField="0" baseItem="0"/>
    <dataField name="Somme de F4 IMPOTS ET TAXES" fld="52" baseField="0" baseItem="0"/>
    <dataField name="Somme de F5 CHARGES DE PERSONNEL" fld="62" baseField="0" baseItem="0"/>
    <dataField name="Somme de F6 FRAIS FINANCIERS" fld="69" baseField="0" baseItem="0"/>
    <dataField name="Somme de F7 AUTRES CHARGES" fld="70" baseField="0" baseItem="0"/>
    <dataField name="Somme de F8 IMPOTS SUR LE RESULTAT" fld="71" baseField="0" baseItem="0"/>
  </dataFields>
  <formats count="22">
    <format dxfId="198">
      <pivotArea type="all" dataOnly="0" outline="0" fieldPosition="0"/>
    </format>
    <format dxfId="197">
      <pivotArea outline="0" collapsedLevelsAreSubtotals="1" fieldPosition="0"/>
    </format>
    <format dxfId="196">
      <pivotArea collapsedLevelsAreSubtotals="1" fieldPosition="0">
        <references count="1">
          <reference field="7" count="1">
            <x v="1"/>
          </reference>
        </references>
      </pivotArea>
    </format>
    <format dxfId="195">
      <pivotArea outline="0" collapsedLevelsAreSubtotals="1" fieldPosition="0"/>
    </format>
    <format dxfId="194">
      <pivotArea type="all" dataOnly="0" outline="0" fieldPosition="0"/>
    </format>
    <format dxfId="193">
      <pivotArea outline="0" collapsedLevelsAreSubtotals="1" fieldPosition="0"/>
    </format>
    <format dxfId="192">
      <pivotArea field="7" type="button" dataOnly="0" labelOnly="1" outline="0" axis="axisRow" fieldPosition="0"/>
    </format>
    <format dxfId="191">
      <pivotArea dataOnly="0" labelOnly="1" fieldPosition="0">
        <references count="1">
          <reference field="7" count="0"/>
        </references>
      </pivotArea>
    </format>
    <format dxfId="190">
      <pivotArea dataOnly="0" labelOnly="1" grandRow="1" outline="0" fieldPosition="0"/>
    </format>
    <format dxfId="189">
      <pivotArea dataOnly="0" labelOnly="1" outline="0" fieldPosition="0">
        <references count="1">
          <reference field="4294967294" count="8">
            <x v="0"/>
            <x v="1"/>
            <x v="2"/>
            <x v="3"/>
            <x v="4"/>
            <x v="5"/>
            <x v="6"/>
            <x v="7"/>
          </reference>
        </references>
      </pivotArea>
    </format>
    <format dxfId="188">
      <pivotArea type="all" dataOnly="0" outline="0" fieldPosition="0"/>
    </format>
    <format dxfId="187">
      <pivotArea outline="0" collapsedLevelsAreSubtotals="1" fieldPosition="0"/>
    </format>
    <format dxfId="186">
      <pivotArea field="7" type="button" dataOnly="0" labelOnly="1" outline="0" axis="axisRow" fieldPosition="0"/>
    </format>
    <format dxfId="185">
      <pivotArea dataOnly="0" labelOnly="1" fieldPosition="0">
        <references count="1">
          <reference field="7" count="0"/>
        </references>
      </pivotArea>
    </format>
    <format dxfId="184">
      <pivotArea dataOnly="0" labelOnly="1" grandRow="1" outline="0" fieldPosition="0"/>
    </format>
    <format dxfId="183">
      <pivotArea dataOnly="0" labelOnly="1" outline="0" fieldPosition="0">
        <references count="1">
          <reference field="4294967294" count="8">
            <x v="0"/>
            <x v="1"/>
            <x v="2"/>
            <x v="3"/>
            <x v="4"/>
            <x v="5"/>
            <x v="6"/>
            <x v="7"/>
          </reference>
        </references>
      </pivotArea>
    </format>
    <format dxfId="182">
      <pivotArea type="all" dataOnly="0" outline="0" fieldPosition="0"/>
    </format>
    <format dxfId="181">
      <pivotArea outline="0" collapsedLevelsAreSubtotals="1" fieldPosition="0"/>
    </format>
    <format dxfId="180">
      <pivotArea field="7" type="button" dataOnly="0" labelOnly="1" outline="0" axis="axisRow" fieldPosition="0"/>
    </format>
    <format dxfId="179">
      <pivotArea dataOnly="0" labelOnly="1" fieldPosition="0">
        <references count="1">
          <reference field="7" count="0"/>
        </references>
      </pivotArea>
    </format>
    <format dxfId="178">
      <pivotArea dataOnly="0" labelOnly="1" grandRow="1" outline="0" fieldPosition="0"/>
    </format>
    <format dxfId="177">
      <pivotArea dataOnly="0" labelOnly="1" outline="0" fieldPosition="0">
        <references count="1">
          <reference field="4294967294" count="8">
            <x v="0"/>
            <x v="1"/>
            <x v="2"/>
            <x v="3"/>
            <x v="4"/>
            <x v="5"/>
            <x v="6"/>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3.xml><?xml version="1.0" encoding="utf-8"?>
<pivotTableDefinition xmlns="http://schemas.openxmlformats.org/spreadsheetml/2006/main" name="Tableau croisé dynamique32" cacheId="15"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B40:L41" firstHeaderRow="0" firstDataRow="1" firstDataCol="0"/>
  <pivotFields count="76">
    <pivotField showAll="0"/>
    <pivotField showAll="0"/>
    <pivotField showAll="0"/>
    <pivotField showAll="0"/>
    <pivotField showAll="0"/>
    <pivotField showAll="0"/>
    <pivotField showAll="0"/>
    <pivotField showAll="0" defaultSubtotal="0"/>
    <pivotField numFmtId="41" showAll="0"/>
    <pivotField showAll="0"/>
    <pivotField dataField="1" showAll="0"/>
    <pivotField numFmtId="41" showAll="0"/>
    <pivotField dataField="1"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numFmtId="41" showAll="0"/>
    <pivotField showAll="0"/>
    <pivotField showAll="0"/>
    <pivotField showAll="0"/>
    <pivotField numFmtId="4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1" showAll="0"/>
    <pivotField showAll="0"/>
    <pivotField showAll="0"/>
    <pivotField showAll="0"/>
    <pivotField showAll="0"/>
    <pivotField showAll="0"/>
    <pivotField showAll="0"/>
    <pivotField showAll="0"/>
    <pivotField showAll="0"/>
    <pivotField showAll="0"/>
    <pivotField numFmtId="41" showAll="0"/>
    <pivotField showAll="0"/>
    <pivotField showAll="0"/>
    <pivotField showAll="0"/>
    <pivotField showAll="0"/>
    <pivotField showAll="0"/>
    <pivotField showAll="0"/>
    <pivotField showAll="0"/>
    <pivotField showAll="0"/>
    <pivotField showAll="0"/>
    <pivotField showAll="0"/>
    <pivotField showAll="0"/>
    <pivotField numFmtId="41" showAll="0"/>
    <pivotField numFmtId="41" showAll="0"/>
    <pivotField numFmtId="41" showAll="0"/>
  </pivotFields>
  <rowItems count="1">
    <i/>
  </rowItems>
  <colFields count="1">
    <field x="-2"/>
  </colFields>
  <colItems count="11">
    <i>
      <x/>
    </i>
    <i i="1">
      <x v="1"/>
    </i>
    <i i="2">
      <x v="2"/>
    </i>
    <i i="3">
      <x v="3"/>
    </i>
    <i i="4">
      <x v="4"/>
    </i>
    <i i="5">
      <x v="5"/>
    </i>
    <i i="6">
      <x v="6"/>
    </i>
    <i i="7">
      <x v="7"/>
    </i>
    <i i="8">
      <x v="8"/>
    </i>
    <i i="9">
      <x v="9"/>
    </i>
    <i i="10">
      <x v="10"/>
    </i>
  </colItems>
  <dataFields count="11">
    <dataField name="Somme de matier_consmbl" fld="10" baseField="0" baseItem="0"/>
    <dataField name="Somme de matier_combustbl" fld="12" baseField="0" baseItem="0"/>
    <dataField name="Somme de fourn_bureau_infmtq" fld="21" baseField="0" baseItem="0"/>
    <dataField name="Somme de eau" fld="22" baseField="0" baseItem="0"/>
    <dataField name="Somme de electricite" fld="23" baseField="0" baseItem="0"/>
    <dataField name="Somme de autre_energ" fld="24" baseField="0" baseItem="0"/>
    <dataField name="Somme de fourn_bureau_nonstockbl" fld="25" baseField="0" baseItem="0"/>
    <dataField name="Somme de achat_materl_outilg" fld="26" baseField="0" baseItem="0"/>
    <dataField name="Somme de achat_etud_servc" fld="27" baseField="0" baseItem="0"/>
    <dataField name="Somme de achat_materl_equip" fld="28" baseField="0" baseItem="0"/>
    <dataField name="Somme de autre_achat" fld="29" baseField="0" baseItem="0"/>
  </dataFields>
  <formats count="11">
    <format dxfId="209">
      <pivotArea type="all" dataOnly="0" outline="0" fieldPosition="0"/>
    </format>
    <format dxfId="208">
      <pivotArea outline="0" collapsedLevelsAreSubtotals="1" fieldPosition="0"/>
    </format>
    <format dxfId="207">
      <pivotArea type="all" dataOnly="0" outline="0" fieldPosition="0"/>
    </format>
    <format dxfId="206">
      <pivotArea outline="0" collapsedLevelsAreSubtotals="1" fieldPosition="0"/>
    </format>
    <format dxfId="205">
      <pivotArea dataOnly="0" labelOnly="1" outline="0" fieldPosition="0">
        <references count="1">
          <reference field="4294967294" count="11">
            <x v="0"/>
            <x v="1"/>
            <x v="2"/>
            <x v="3"/>
            <x v="4"/>
            <x v="5"/>
            <x v="6"/>
            <x v="7"/>
            <x v="8"/>
            <x v="9"/>
            <x v="10"/>
          </reference>
        </references>
      </pivotArea>
    </format>
    <format dxfId="204">
      <pivotArea type="all" dataOnly="0" outline="0" fieldPosition="0"/>
    </format>
    <format dxfId="203">
      <pivotArea outline="0" collapsedLevelsAreSubtotals="1" fieldPosition="0"/>
    </format>
    <format dxfId="202">
      <pivotArea dataOnly="0" labelOnly="1" outline="0" fieldPosition="0">
        <references count="1">
          <reference field="4294967294" count="11">
            <x v="0"/>
            <x v="1"/>
            <x v="2"/>
            <x v="3"/>
            <x v="4"/>
            <x v="5"/>
            <x v="6"/>
            <x v="7"/>
            <x v="8"/>
            <x v="9"/>
            <x v="10"/>
          </reference>
        </references>
      </pivotArea>
    </format>
    <format dxfId="201">
      <pivotArea type="all" dataOnly="0" outline="0" fieldPosition="0"/>
    </format>
    <format dxfId="200">
      <pivotArea outline="0" collapsedLevelsAreSubtotals="1" fieldPosition="0"/>
    </format>
    <format dxfId="199">
      <pivotArea dataOnly="0" labelOnly="1" outline="0" fieldPosition="0">
        <references count="1">
          <reference field="4294967294" count="11">
            <x v="0"/>
            <x v="1"/>
            <x v="2"/>
            <x v="3"/>
            <x v="4"/>
            <x v="5"/>
            <x v="6"/>
            <x v="7"/>
            <x v="8"/>
            <x v="9"/>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4.xml><?xml version="1.0" encoding="utf-8"?>
<pivotTableDefinition xmlns="http://schemas.openxmlformats.org/spreadsheetml/2006/main" name="Tableau croisé dynamique37" cacheId="15"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B77:D83" firstHeaderRow="0" firstDataRow="1" firstDataCol="1"/>
  <pivotFields count="76">
    <pivotField showAll="0"/>
    <pivotField showAll="0"/>
    <pivotField showAll="0"/>
    <pivotField showAll="0"/>
    <pivotField showAll="0"/>
    <pivotField showAll="0"/>
    <pivotField showAll="0"/>
    <pivotField axis="axisRow" showAll="0" sortType="descending" defaultSubtotal="0">
      <items count="5">
        <item x="2"/>
        <item x="3"/>
        <item x="1"/>
        <item x="0"/>
        <item x="4"/>
      </items>
      <autoSortScope>
        <pivotArea dataOnly="0" outline="0" fieldPosition="0">
          <references count="1">
            <reference field="4294967294" count="1" selected="0">
              <x v="0"/>
            </reference>
          </references>
        </pivotArea>
      </autoSortScope>
    </pivotField>
    <pivotField numFmtId="41" showAll="0"/>
    <pivotField showAll="0"/>
    <pivotField showAll="0"/>
    <pivotField numFmtId="4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1" showAll="0"/>
    <pivotField showAll="0"/>
    <pivotField showAll="0"/>
    <pivotField showAll="0"/>
    <pivotField numFmtId="4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1" showAll="0"/>
    <pivotField showAll="0"/>
    <pivotField showAll="0"/>
    <pivotField showAll="0"/>
    <pivotField showAll="0"/>
    <pivotField showAll="0"/>
    <pivotField showAll="0"/>
    <pivotField showAll="0"/>
    <pivotField showAll="0"/>
    <pivotField showAll="0"/>
    <pivotField numFmtId="41" showAll="0"/>
    <pivotField showAll="0"/>
    <pivotField showAll="0"/>
    <pivotField showAll="0"/>
    <pivotField showAll="0"/>
    <pivotField showAll="0"/>
    <pivotField showAll="0"/>
    <pivotField showAll="0"/>
    <pivotField showAll="0"/>
    <pivotField showAll="0"/>
    <pivotField showAll="0"/>
    <pivotField dataField="1" showAll="0"/>
    <pivotField numFmtId="41" showAll="0"/>
    <pivotField numFmtId="41" showAll="0"/>
    <pivotField numFmtId="41" showAll="0"/>
  </pivotFields>
  <rowFields count="1">
    <field x="7"/>
  </rowFields>
  <rowItems count="6">
    <i>
      <x v="1"/>
    </i>
    <i>
      <x/>
    </i>
    <i>
      <x v="2"/>
    </i>
    <i>
      <x v="3"/>
    </i>
    <i>
      <x v="4"/>
    </i>
    <i t="grand">
      <x/>
    </i>
  </rowItems>
  <colFields count="1">
    <field x="-2"/>
  </colFields>
  <colItems count="2">
    <i>
      <x/>
    </i>
    <i i="1">
      <x v="1"/>
    </i>
  </colItems>
  <dataFields count="2">
    <dataField name="Somme de TOTAL CHARGES" fld="72" baseField="0" baseItem="0" numFmtId="41"/>
    <dataField name="Somme de TOTAL CHARGES2" fld="72" showDataAs="percentOfTotal" baseField="0" baseItem="0" numFmtId="170"/>
  </dataFields>
  <formats count="11">
    <format dxfId="220">
      <pivotArea type="all" dataOnly="0" outline="0" fieldPosition="0"/>
    </format>
    <format dxfId="219">
      <pivotArea outline="0" collapsedLevelsAreSubtotals="1" fieldPosition="0"/>
    </format>
    <format dxfId="218">
      <pivotArea type="all" dataOnly="0" outline="0" fieldPosition="0"/>
    </format>
    <format dxfId="217">
      <pivotArea outline="0" collapsedLevelsAreSubtotals="1" fieldPosition="0"/>
    </format>
    <format dxfId="216">
      <pivotArea type="all" dataOnly="0" outline="0" fieldPosition="0"/>
    </format>
    <format dxfId="215">
      <pivotArea outline="0" collapsedLevelsAreSubtotals="1" fieldPosition="0"/>
    </format>
    <format dxfId="214">
      <pivotArea type="all" dataOnly="0" outline="0" fieldPosition="0"/>
    </format>
    <format dxfId="213">
      <pivotArea outline="0" collapsedLevelsAreSubtotals="1" fieldPosition="0"/>
    </format>
    <format dxfId="212">
      <pivotArea outline="0" fieldPosition="0">
        <references count="1">
          <reference field="4294967294" count="1">
            <x v="1"/>
          </reference>
        </references>
      </pivotArea>
    </format>
    <format dxfId="211">
      <pivotArea outline="0" collapsedLevelsAreSubtotals="1" fieldPosition="0">
        <references count="1">
          <reference field="4294967294" count="1" selected="0">
            <x v="0"/>
          </reference>
        </references>
      </pivotArea>
    </format>
    <format dxfId="21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5.xml><?xml version="1.0" encoding="utf-8"?>
<pivotTableDefinition xmlns="http://schemas.openxmlformats.org/spreadsheetml/2006/main" name="Tableau croisé dynamique33" cacheId="15"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B59:I60" firstHeaderRow="0" firstDataRow="1" firstDataCol="0"/>
  <pivotFields count="76">
    <pivotField showAll="0"/>
    <pivotField showAll="0"/>
    <pivotField showAll="0"/>
    <pivotField showAll="0"/>
    <pivotField showAll="0"/>
    <pivotField showAll="0"/>
    <pivotField showAll="0"/>
    <pivotField showAll="0" defaultSubtotal="0"/>
    <pivotField numFmtId="41" showAll="0"/>
    <pivotField showAll="0"/>
    <pivotField showAll="0"/>
    <pivotField numFmtId="4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numFmtId="41" showAll="0"/>
    <pivotField showAll="0"/>
    <pivotField showAll="0"/>
    <pivotField showAll="0"/>
    <pivotField numFmtId="4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1" showAll="0"/>
    <pivotField showAll="0"/>
    <pivotField showAll="0"/>
    <pivotField showAll="0"/>
    <pivotField showAll="0"/>
    <pivotField showAll="0"/>
    <pivotField showAll="0"/>
    <pivotField showAll="0"/>
    <pivotField showAll="0"/>
    <pivotField showAll="0"/>
    <pivotField numFmtId="41" showAll="0"/>
    <pivotField showAll="0"/>
    <pivotField showAll="0"/>
    <pivotField showAll="0"/>
    <pivotField showAll="0"/>
    <pivotField showAll="0"/>
    <pivotField showAll="0"/>
    <pivotField showAll="0"/>
    <pivotField showAll="0"/>
    <pivotField showAll="0"/>
    <pivotField showAll="0"/>
    <pivotField showAll="0"/>
    <pivotField numFmtId="41" showAll="0"/>
    <pivotField numFmtId="41" showAll="0"/>
    <pivotField numFmtId="41" showAll="0"/>
  </pivotFields>
  <rowItems count="1">
    <i/>
  </rowItems>
  <colFields count="1">
    <field x="-2"/>
  </colFields>
  <colItems count="8">
    <i>
      <x/>
    </i>
    <i i="1">
      <x v="1"/>
    </i>
    <i i="2">
      <x v="2"/>
    </i>
    <i i="3">
      <x v="3"/>
    </i>
    <i i="4">
      <x v="4"/>
    </i>
    <i i="5">
      <x v="5"/>
    </i>
    <i i="6">
      <x v="6"/>
    </i>
    <i i="7">
      <x v="7"/>
    </i>
  </colItems>
  <dataFields count="8">
    <dataField name="Somme de gaz_industriel" fld="13" baseField="0" baseItem="0"/>
    <dataField name="Somme de gaz_naturel" fld="14" baseField="0" baseItem="0"/>
    <dataField name="Somme de essence" fld="15" baseField="0" baseItem="0"/>
    <dataField name="Somme de gas_oil" fld="16" baseField="0" baseItem="0"/>
    <dataField name="Somme de fuel_oil" fld="17" baseField="0" baseItem="0"/>
    <dataField name="Somme de huile_lubrif" fld="18" baseField="0" baseItem="0"/>
    <dataField name="Somme de charbon" fld="19" baseField="0" baseItem="0"/>
    <dataField name="Somme de autre_combustbl" fld="20" baseField="0" baseItem="0"/>
  </dataFields>
  <formats count="11">
    <format dxfId="231">
      <pivotArea type="all" dataOnly="0" outline="0" fieldPosition="0"/>
    </format>
    <format dxfId="230">
      <pivotArea outline="0" collapsedLevelsAreSubtotals="1" fieldPosition="0"/>
    </format>
    <format dxfId="229">
      <pivotArea type="all" dataOnly="0" outline="0" fieldPosition="0"/>
    </format>
    <format dxfId="228">
      <pivotArea outline="0" collapsedLevelsAreSubtotals="1" fieldPosition="0"/>
    </format>
    <format dxfId="227">
      <pivotArea dataOnly="0" labelOnly="1" outline="0" fieldPosition="0">
        <references count="1">
          <reference field="4294967294" count="7">
            <x v="0"/>
            <x v="1"/>
            <x v="2"/>
            <x v="3"/>
            <x v="4"/>
            <x v="5"/>
            <x v="6"/>
          </reference>
        </references>
      </pivotArea>
    </format>
    <format dxfId="226">
      <pivotArea type="all" dataOnly="0" outline="0" fieldPosition="0"/>
    </format>
    <format dxfId="225">
      <pivotArea outline="0" collapsedLevelsAreSubtotals="1" fieldPosition="0"/>
    </format>
    <format dxfId="224">
      <pivotArea dataOnly="0" labelOnly="1" outline="0" fieldPosition="0">
        <references count="1">
          <reference field="4294967294" count="7">
            <x v="0"/>
            <x v="1"/>
            <x v="2"/>
            <x v="3"/>
            <x v="4"/>
            <x v="5"/>
            <x v="6"/>
          </reference>
        </references>
      </pivotArea>
    </format>
    <format dxfId="223">
      <pivotArea type="all" dataOnly="0" outline="0" fieldPosition="0"/>
    </format>
    <format dxfId="222">
      <pivotArea outline="0" collapsedLevelsAreSubtotals="1" fieldPosition="0"/>
    </format>
    <format dxfId="221">
      <pivotArea dataOnly="0" labelOnly="1" outline="0" fieldPosition="0">
        <references count="1">
          <reference field="4294967294" count="7">
            <x v="0"/>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6.xml><?xml version="1.0" encoding="utf-8"?>
<pivotTableDefinition xmlns="http://schemas.openxmlformats.org/spreadsheetml/2006/main" name="Tableau croisé dynamique34" cacheId="15"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B89:D95" firstHeaderRow="0" firstDataRow="1" firstDataCol="1"/>
  <pivotFields count="76">
    <pivotField showAll="0"/>
    <pivotField showAll="0"/>
    <pivotField showAll="0"/>
    <pivotField showAll="0"/>
    <pivotField showAll="0"/>
    <pivotField showAll="0"/>
    <pivotField showAll="0"/>
    <pivotField axis="axisRow" showAll="0" sortType="descending" defaultSubtotal="0">
      <items count="5">
        <item x="2"/>
        <item x="3"/>
        <item x="1"/>
        <item x="0"/>
        <item x="4"/>
      </items>
      <autoSortScope>
        <pivotArea dataOnly="0" outline="0" fieldPosition="0">
          <references count="1">
            <reference field="4294967294" count="1" selected="0">
              <x v="1"/>
            </reference>
          </references>
        </pivotArea>
      </autoSortScope>
    </pivotField>
    <pivotField numFmtId="41" showAll="0"/>
    <pivotField showAll="0"/>
    <pivotField showAll="0"/>
    <pivotField numFmtId="4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1" showAll="0"/>
    <pivotField showAll="0"/>
    <pivotField showAll="0"/>
    <pivotField showAll="0"/>
    <pivotField numFmtId="4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1" showAll="0"/>
    <pivotField showAll="0"/>
    <pivotField showAll="0"/>
    <pivotField showAll="0"/>
    <pivotField showAll="0"/>
    <pivotField showAll="0"/>
    <pivotField showAll="0"/>
    <pivotField showAll="0"/>
    <pivotField showAll="0"/>
    <pivotField showAll="0"/>
    <pivotField numFmtId="41" showAll="0"/>
    <pivotField showAll="0"/>
    <pivotField showAll="0"/>
    <pivotField showAll="0"/>
    <pivotField showAll="0"/>
    <pivotField showAll="0"/>
    <pivotField showAll="0"/>
    <pivotField showAll="0"/>
    <pivotField showAll="0"/>
    <pivotField showAll="0"/>
    <pivotField showAll="0"/>
    <pivotField dataField="1" showAll="0"/>
    <pivotField numFmtId="41" showAll="0"/>
    <pivotField numFmtId="41" showAll="0"/>
    <pivotField numFmtId="41" showAll="0"/>
  </pivotFields>
  <rowFields count="1">
    <field x="7"/>
  </rowFields>
  <rowItems count="6">
    <i>
      <x v="1"/>
    </i>
    <i>
      <x/>
    </i>
    <i>
      <x v="2"/>
    </i>
    <i>
      <x v="3"/>
    </i>
    <i>
      <x v="4"/>
    </i>
    <i t="grand">
      <x/>
    </i>
  </rowItems>
  <colFields count="1">
    <field x="-2"/>
  </colFields>
  <colItems count="2">
    <i>
      <x/>
    </i>
    <i i="1">
      <x v="1"/>
    </i>
  </colItems>
  <dataFields count="2">
    <dataField name="Somme de TOTAL CHARGES" fld="72" baseField="0" baseItem="0" numFmtId="41"/>
    <dataField name="Somme de TOTAL CHARGES2" fld="72" showDataAs="percentOfTotal" baseField="0" baseItem="0" numFmtId="170"/>
  </dataFields>
  <formats count="36">
    <format dxfId="267">
      <pivotArea type="all" dataOnly="0" outline="0" fieldPosition="0"/>
    </format>
    <format dxfId="266">
      <pivotArea outline="0" collapsedLevelsAreSubtotals="1" fieldPosition="0"/>
    </format>
    <format dxfId="265">
      <pivotArea collapsedLevelsAreSubtotals="1" fieldPosition="0">
        <references count="1">
          <reference field="7" count="1">
            <x v="1"/>
          </reference>
        </references>
      </pivotArea>
    </format>
    <format dxfId="264">
      <pivotArea outline="0" collapsedLevelsAreSubtotals="1" fieldPosition="0"/>
    </format>
    <format dxfId="263">
      <pivotArea outline="0" fieldPosition="0">
        <references count="1">
          <reference field="4294967294" count="1">
            <x v="1"/>
          </reference>
        </references>
      </pivotArea>
    </format>
    <format dxfId="262">
      <pivotArea type="all" dataOnly="0" outline="0" fieldPosition="0"/>
    </format>
    <format dxfId="261">
      <pivotArea outline="0" collapsedLevelsAreSubtotals="1" fieldPosition="0"/>
    </format>
    <format dxfId="260">
      <pivotArea field="7" type="button" dataOnly="0" labelOnly="1" outline="0" axis="axisRow" fieldPosition="0"/>
    </format>
    <format dxfId="259">
      <pivotArea dataOnly="0" labelOnly="1" fieldPosition="0">
        <references count="1">
          <reference field="7" count="0"/>
        </references>
      </pivotArea>
    </format>
    <format dxfId="258">
      <pivotArea dataOnly="0" labelOnly="1" grandRow="1" outline="0" fieldPosition="0"/>
    </format>
    <format dxfId="257">
      <pivotArea dataOnly="0" labelOnly="1" outline="0" fieldPosition="0">
        <references count="1">
          <reference field="4294967294" count="2">
            <x v="0"/>
            <x v="1"/>
          </reference>
        </references>
      </pivotArea>
    </format>
    <format dxfId="256">
      <pivotArea type="all" dataOnly="0" outline="0" fieldPosition="0"/>
    </format>
    <format dxfId="255">
      <pivotArea outline="0" collapsedLevelsAreSubtotals="1" fieldPosition="0"/>
    </format>
    <format dxfId="254">
      <pivotArea field="7" type="button" dataOnly="0" labelOnly="1" outline="0" axis="axisRow" fieldPosition="0"/>
    </format>
    <format dxfId="253">
      <pivotArea dataOnly="0" labelOnly="1" fieldPosition="0">
        <references count="1">
          <reference field="7" count="0"/>
        </references>
      </pivotArea>
    </format>
    <format dxfId="252">
      <pivotArea dataOnly="0" labelOnly="1" grandRow="1" outline="0" fieldPosition="0"/>
    </format>
    <format dxfId="251">
      <pivotArea dataOnly="0" labelOnly="1" outline="0" fieldPosition="0">
        <references count="1">
          <reference field="4294967294" count="2">
            <x v="0"/>
            <x v="1"/>
          </reference>
        </references>
      </pivotArea>
    </format>
    <format dxfId="250">
      <pivotArea type="all" dataOnly="0" outline="0" fieldPosition="0"/>
    </format>
    <format dxfId="249">
      <pivotArea outline="0" collapsedLevelsAreSubtotals="1" fieldPosition="0"/>
    </format>
    <format dxfId="248">
      <pivotArea field="7" type="button" dataOnly="0" labelOnly="1" outline="0" axis="axisRow" fieldPosition="0"/>
    </format>
    <format dxfId="247">
      <pivotArea dataOnly="0" labelOnly="1" fieldPosition="0">
        <references count="1">
          <reference field="7" count="0"/>
        </references>
      </pivotArea>
    </format>
    <format dxfId="246">
      <pivotArea dataOnly="0" labelOnly="1" grandRow="1" outline="0" fieldPosition="0"/>
    </format>
    <format dxfId="245">
      <pivotArea dataOnly="0" labelOnly="1" outline="0" fieldPosition="0">
        <references count="1">
          <reference field="4294967294" count="2">
            <x v="0"/>
            <x v="1"/>
          </reference>
        </references>
      </pivotArea>
    </format>
    <format dxfId="244">
      <pivotArea type="all" dataOnly="0" outline="0" fieldPosition="0"/>
    </format>
    <format dxfId="243">
      <pivotArea outline="0" collapsedLevelsAreSubtotals="1" fieldPosition="0"/>
    </format>
    <format dxfId="242">
      <pivotArea field="7" type="button" dataOnly="0" labelOnly="1" outline="0" axis="axisRow" fieldPosition="0"/>
    </format>
    <format dxfId="241">
      <pivotArea dataOnly="0" labelOnly="1" fieldPosition="0">
        <references count="1">
          <reference field="7" count="0"/>
        </references>
      </pivotArea>
    </format>
    <format dxfId="240">
      <pivotArea dataOnly="0" labelOnly="1" grandRow="1" outline="0" fieldPosition="0"/>
    </format>
    <format dxfId="239">
      <pivotArea dataOnly="0" labelOnly="1" outline="0" fieldPosition="0">
        <references count="1">
          <reference field="4294967294" count="2">
            <x v="0"/>
            <x v="1"/>
          </reference>
        </references>
      </pivotArea>
    </format>
    <format dxfId="238">
      <pivotArea type="all" dataOnly="0" outline="0" fieldPosition="0"/>
    </format>
    <format dxfId="237">
      <pivotArea outline="0" collapsedLevelsAreSubtotals="1" fieldPosition="0"/>
    </format>
    <format dxfId="236">
      <pivotArea field="7" type="button" dataOnly="0" labelOnly="1" outline="0" axis="axisRow" fieldPosition="0"/>
    </format>
    <format dxfId="235">
      <pivotArea dataOnly="0" labelOnly="1" fieldPosition="0">
        <references count="1">
          <reference field="7" count="0"/>
        </references>
      </pivotArea>
    </format>
    <format dxfId="234">
      <pivotArea dataOnly="0" labelOnly="1" grandRow="1" outline="0" fieldPosition="0"/>
    </format>
    <format dxfId="233">
      <pivotArea dataOnly="0" labelOnly="1" outline="0" fieldPosition="0">
        <references count="1">
          <reference field="4294967294" count="2">
            <x v="0"/>
            <x v="1"/>
          </reference>
        </references>
      </pivotArea>
    </format>
    <format dxfId="23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7.xml><?xml version="1.0" encoding="utf-8"?>
<pivotTableDefinition xmlns="http://schemas.openxmlformats.org/spreadsheetml/2006/main" name="Tableau croisé dynamique12" cacheId="15"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B3:I4" firstHeaderRow="0" firstDataRow="1" firstDataCol="0"/>
  <pivotFields count="76">
    <pivotField showAll="0"/>
    <pivotField showAll="0"/>
    <pivotField showAll="0"/>
    <pivotField showAll="0"/>
    <pivotField showAll="0"/>
    <pivotField showAll="0"/>
    <pivotField showAll="0"/>
    <pivotField showAll="0"/>
    <pivotField numFmtId="41" showAll="0"/>
    <pivotField dataField="1" showAll="0"/>
    <pivotField showAll="0"/>
    <pivotField numFmtId="4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1" showAll="0"/>
    <pivotField dataField="1" showAll="0"/>
    <pivotField showAll="0"/>
    <pivotField showAll="0"/>
    <pivotField numFmtId="4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1" showAll="0"/>
    <pivotField dataField="1" showAll="0"/>
    <pivotField showAll="0"/>
    <pivotField showAll="0"/>
    <pivotField showAll="0"/>
    <pivotField showAll="0"/>
    <pivotField showAll="0"/>
    <pivotField showAll="0"/>
    <pivotField showAll="0"/>
    <pivotField showAll="0"/>
    <pivotField numFmtId="41" showAll="0"/>
    <pivotField dataField="1" showAll="0"/>
    <pivotField showAll="0"/>
    <pivotField showAll="0"/>
    <pivotField showAll="0"/>
    <pivotField showAll="0"/>
    <pivotField showAll="0"/>
    <pivotField showAll="0"/>
    <pivotField dataField="1" showAll="0"/>
    <pivotField dataField="1" showAll="0"/>
    <pivotField dataField="1" showAll="0"/>
    <pivotField showAll="0"/>
    <pivotField numFmtId="41" showAll="0"/>
    <pivotField numFmtId="41" showAll="0"/>
    <pivotField numFmtId="41" showAll="0"/>
  </pivotFields>
  <rowItems count="1">
    <i/>
  </rowItems>
  <colFields count="1">
    <field x="-2"/>
  </colFields>
  <colItems count="8">
    <i>
      <x/>
    </i>
    <i i="1">
      <x v="1"/>
    </i>
    <i i="2">
      <x v="2"/>
    </i>
    <i i="3">
      <x v="3"/>
    </i>
    <i i="4">
      <x v="4"/>
    </i>
    <i i="5">
      <x v="5"/>
    </i>
    <i i="6">
      <x v="6"/>
    </i>
    <i i="7">
      <x v="7"/>
    </i>
  </colItems>
  <dataFields count="8">
    <dataField name="Somme de F1 ACHATS" fld="9" baseField="0" baseItem="0"/>
    <dataField name="Somme de F2 TRANSPORTS" fld="31" baseField="0" baseItem="0"/>
    <dataField name="Somme de F3 SERVICES EXTERIEURS" fld="35" baseField="0" baseItem="0"/>
    <dataField name="Somme de F4 IMPOTS ET TAXES" fld="52" baseField="0" baseItem="0"/>
    <dataField name="Somme de F5 CHARGES DE PERSONNEL" fld="62" baseField="0" baseItem="0"/>
    <dataField name="Somme de F6 FRAIS FINANCIERS" fld="69" baseField="0" baseItem="0"/>
    <dataField name="Somme de F7 AUTRES CHARGES" fld="70" baseField="0" baseItem="0"/>
    <dataField name="Somme de F8 IMPOTS SUR LE RESULTAT" fld="7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8.xml><?xml version="1.0" encoding="utf-8"?>
<pivotTableDefinition xmlns="http://schemas.openxmlformats.org/spreadsheetml/2006/main" name="Tableau croisé dynamique42" cacheId="15"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B157:F163" firstHeaderRow="0" firstDataRow="1" firstDataCol="1"/>
  <pivotFields count="76">
    <pivotField showAll="0"/>
    <pivotField showAll="0"/>
    <pivotField showAll="0"/>
    <pivotField showAll="0"/>
    <pivotField showAll="0"/>
    <pivotField showAll="0"/>
    <pivotField showAll="0"/>
    <pivotField axis="axisRow" showAll="0" defaultSubtotal="0">
      <items count="5">
        <item x="2"/>
        <item x="3"/>
        <item x="1"/>
        <item x="0"/>
        <item x="4"/>
      </items>
    </pivotField>
    <pivotField dataField="1" numFmtId="41" showAll="0"/>
    <pivotField dataField="1" showAll="0"/>
    <pivotField showAll="0"/>
    <pivotField numFmtId="4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1" showAll="0"/>
    <pivotField showAll="0"/>
    <pivotField showAll="0"/>
    <pivotField showAll="0"/>
    <pivotField numFmtId="4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1" showAll="0"/>
    <pivotField showAll="0"/>
    <pivotField showAll="0"/>
    <pivotField showAll="0"/>
    <pivotField showAll="0"/>
    <pivotField showAll="0"/>
    <pivotField showAll="0"/>
    <pivotField showAll="0"/>
    <pivotField showAll="0"/>
    <pivotField showAll="0"/>
    <pivotField numFmtId="41" showAll="0"/>
    <pivotField showAll="0"/>
    <pivotField showAll="0"/>
    <pivotField showAll="0"/>
    <pivotField showAll="0"/>
    <pivotField showAll="0"/>
    <pivotField showAll="0"/>
    <pivotField showAll="0"/>
    <pivotField showAll="0"/>
    <pivotField showAll="0"/>
    <pivotField showAll="0"/>
    <pivotField dataField="1" showAll="0"/>
    <pivotField dataField="1" numFmtId="41" showAll="0"/>
    <pivotField numFmtId="41" showAll="0"/>
    <pivotField numFmtId="41" showAll="0"/>
  </pivotFields>
  <rowFields count="1">
    <field x="7"/>
  </rowFields>
  <rowItems count="6">
    <i>
      <x/>
    </i>
    <i>
      <x v="1"/>
    </i>
    <i>
      <x v="2"/>
    </i>
    <i>
      <x v="3"/>
    </i>
    <i>
      <x v="4"/>
    </i>
    <i t="grand">
      <x/>
    </i>
  </rowItems>
  <colFields count="1">
    <field x="-2"/>
  </colFields>
  <colItems count="4">
    <i>
      <x/>
    </i>
    <i i="1">
      <x v="1"/>
    </i>
    <i i="2">
      <x v="2"/>
    </i>
    <i i="3">
      <x v="3"/>
    </i>
  </colItems>
  <dataFields count="4">
    <dataField name="Somme de TOTAL CHARGES" fld="72" baseField="0" baseItem="0" numFmtId="41"/>
    <dataField name="Somme de TOTAL CHARGES RECALCULE" fld="73" baseField="0" baseItem="0"/>
    <dataField name="Somme de F1 ACHATS RECALCULES" fld="8" baseField="0" baseItem="0"/>
    <dataField name="Somme de F1 ACHATS" fld="9" baseField="0" baseItem="0"/>
  </dataFields>
  <formats count="34">
    <format dxfId="301">
      <pivotArea type="all" dataOnly="0" outline="0" fieldPosition="0"/>
    </format>
    <format dxfId="300">
      <pivotArea outline="0" collapsedLevelsAreSubtotals="1" fieldPosition="0"/>
    </format>
    <format dxfId="299">
      <pivotArea collapsedLevelsAreSubtotals="1" fieldPosition="0">
        <references count="1">
          <reference field="7" count="1">
            <x v="1"/>
          </reference>
        </references>
      </pivotArea>
    </format>
    <format dxfId="298">
      <pivotArea outline="0" collapsedLevelsAreSubtotals="1" fieldPosition="0"/>
    </format>
    <format dxfId="297">
      <pivotArea type="all" dataOnly="0" outline="0" fieldPosition="0"/>
    </format>
    <format dxfId="296">
      <pivotArea outline="0" collapsedLevelsAreSubtotals="1" fieldPosition="0"/>
    </format>
    <format dxfId="295">
      <pivotArea field="7" type="button" dataOnly="0" labelOnly="1" outline="0" axis="axisRow" fieldPosition="0"/>
    </format>
    <format dxfId="294">
      <pivotArea dataOnly="0" labelOnly="1" fieldPosition="0">
        <references count="1">
          <reference field="7" count="0"/>
        </references>
      </pivotArea>
    </format>
    <format dxfId="293">
      <pivotArea dataOnly="0" labelOnly="1" grandRow="1" outline="0" fieldPosition="0"/>
    </format>
    <format dxfId="292">
      <pivotArea dataOnly="0" labelOnly="1" outline="0" fieldPosition="0">
        <references count="1">
          <reference field="4294967294" count="1">
            <x v="0"/>
          </reference>
        </references>
      </pivotArea>
    </format>
    <format dxfId="291">
      <pivotArea type="all" dataOnly="0" outline="0" fieldPosition="0"/>
    </format>
    <format dxfId="290">
      <pivotArea outline="0" collapsedLevelsAreSubtotals="1" fieldPosition="0"/>
    </format>
    <format dxfId="289">
      <pivotArea field="7" type="button" dataOnly="0" labelOnly="1" outline="0" axis="axisRow" fieldPosition="0"/>
    </format>
    <format dxfId="288">
      <pivotArea dataOnly="0" labelOnly="1" fieldPosition="0">
        <references count="1">
          <reference field="7" count="0"/>
        </references>
      </pivotArea>
    </format>
    <format dxfId="287">
      <pivotArea dataOnly="0" labelOnly="1" grandRow="1" outline="0" fieldPosition="0"/>
    </format>
    <format dxfId="286">
      <pivotArea dataOnly="0" labelOnly="1" outline="0" fieldPosition="0">
        <references count="1">
          <reference field="4294967294" count="1">
            <x v="0"/>
          </reference>
        </references>
      </pivotArea>
    </format>
    <format dxfId="285">
      <pivotArea type="all" dataOnly="0" outline="0" fieldPosition="0"/>
    </format>
    <format dxfId="284">
      <pivotArea outline="0" collapsedLevelsAreSubtotals="1" fieldPosition="0"/>
    </format>
    <format dxfId="283">
      <pivotArea field="7" type="button" dataOnly="0" labelOnly="1" outline="0" axis="axisRow" fieldPosition="0"/>
    </format>
    <format dxfId="282">
      <pivotArea dataOnly="0" labelOnly="1" fieldPosition="0">
        <references count="1">
          <reference field="7" count="0"/>
        </references>
      </pivotArea>
    </format>
    <format dxfId="281">
      <pivotArea dataOnly="0" labelOnly="1" grandRow="1" outline="0" fieldPosition="0"/>
    </format>
    <format dxfId="280">
      <pivotArea dataOnly="0" labelOnly="1" outline="0" fieldPosition="0">
        <references count="1">
          <reference field="4294967294" count="1">
            <x v="0"/>
          </reference>
        </references>
      </pivotArea>
    </format>
    <format dxfId="279">
      <pivotArea type="all" dataOnly="0" outline="0" fieldPosition="0"/>
    </format>
    <format dxfId="278">
      <pivotArea outline="0" collapsedLevelsAreSubtotals="1" fieldPosition="0"/>
    </format>
    <format dxfId="277">
      <pivotArea field="7" type="button" dataOnly="0" labelOnly="1" outline="0" axis="axisRow" fieldPosition="0"/>
    </format>
    <format dxfId="276">
      <pivotArea dataOnly="0" labelOnly="1" fieldPosition="0">
        <references count="1">
          <reference field="7" count="0"/>
        </references>
      </pivotArea>
    </format>
    <format dxfId="275">
      <pivotArea dataOnly="0" labelOnly="1" grandRow="1" outline="0" fieldPosition="0"/>
    </format>
    <format dxfId="274">
      <pivotArea dataOnly="0" labelOnly="1" outline="0" fieldPosition="0">
        <references count="1">
          <reference field="4294967294" count="4">
            <x v="0"/>
            <x v="1"/>
            <x v="2"/>
            <x v="3"/>
          </reference>
        </references>
      </pivotArea>
    </format>
    <format dxfId="273">
      <pivotArea type="all" dataOnly="0" outline="0" fieldPosition="0"/>
    </format>
    <format dxfId="272">
      <pivotArea outline="0" collapsedLevelsAreSubtotals="1" fieldPosition="0"/>
    </format>
    <format dxfId="271">
      <pivotArea field="7" type="button" dataOnly="0" labelOnly="1" outline="0" axis="axisRow" fieldPosition="0"/>
    </format>
    <format dxfId="270">
      <pivotArea dataOnly="0" labelOnly="1" fieldPosition="0">
        <references count="1">
          <reference field="7" count="0"/>
        </references>
      </pivotArea>
    </format>
    <format dxfId="269">
      <pivotArea dataOnly="0" labelOnly="1" grandRow="1" outline="0" fieldPosition="0"/>
    </format>
    <format dxfId="26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9.xml><?xml version="1.0" encoding="utf-8"?>
<pivotTableDefinition xmlns="http://schemas.openxmlformats.org/spreadsheetml/2006/main" name="Tableau croisé dynamique36" cacheId="15"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B62:I63" firstHeaderRow="0" firstDataRow="1" firstDataCol="0"/>
  <pivotFields count="76">
    <pivotField showAll="0"/>
    <pivotField showAll="0"/>
    <pivotField showAll="0"/>
    <pivotField showAll="0"/>
    <pivotField showAll="0"/>
    <pivotField showAll="0"/>
    <pivotField showAll="0"/>
    <pivotField showAll="0" defaultSubtotal="0"/>
    <pivotField numFmtId="41" showAll="0"/>
    <pivotField showAll="0"/>
    <pivotField showAll="0"/>
    <pivotField numFmtId="4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numFmtId="41" showAll="0"/>
    <pivotField showAll="0"/>
    <pivotField showAll="0"/>
    <pivotField showAll="0"/>
    <pivotField numFmtId="4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1" showAll="0"/>
    <pivotField showAll="0"/>
    <pivotField showAll="0"/>
    <pivotField showAll="0"/>
    <pivotField showAll="0"/>
    <pivotField showAll="0"/>
    <pivotField showAll="0"/>
    <pivotField showAll="0"/>
    <pivotField showAll="0"/>
    <pivotField showAll="0"/>
    <pivotField numFmtId="41" showAll="0"/>
    <pivotField showAll="0"/>
    <pivotField showAll="0"/>
    <pivotField showAll="0"/>
    <pivotField showAll="0"/>
    <pivotField showAll="0"/>
    <pivotField showAll="0"/>
    <pivotField showAll="0"/>
    <pivotField showAll="0"/>
    <pivotField showAll="0"/>
    <pivotField showAll="0"/>
    <pivotField showAll="0"/>
    <pivotField numFmtId="41" showAll="0"/>
    <pivotField numFmtId="41" showAll="0"/>
    <pivotField numFmtId="41" showAll="0"/>
  </pivotFields>
  <rowItems count="1">
    <i/>
  </rowItems>
  <colFields count="1">
    <field x="-2"/>
  </colFields>
  <colItems count="8">
    <i>
      <x/>
    </i>
    <i i="1">
      <x v="1"/>
    </i>
    <i i="2">
      <x v="2"/>
    </i>
    <i i="3">
      <x v="3"/>
    </i>
    <i i="4">
      <x v="4"/>
    </i>
    <i i="5">
      <x v="5"/>
    </i>
    <i i="6">
      <x v="6"/>
    </i>
    <i i="7">
      <x v="7"/>
    </i>
  </colItems>
  <dataFields count="8">
    <dataField name="Somme de gaz_industriel" fld="13" baseField="0" baseItem="0"/>
    <dataField name="Somme de gaz_naturel" fld="14" baseField="0" baseItem="0"/>
    <dataField name="Somme de essence" fld="15" baseField="0" baseItem="0"/>
    <dataField name="Somme de gas_oil" fld="16" baseField="0" baseItem="0"/>
    <dataField name="Somme de fuel_oil" fld="17" baseField="0" baseItem="0"/>
    <dataField name="Somme de huile_lubrif" fld="18" baseField="0" baseItem="0"/>
    <dataField name="Somme de charbon" fld="19" baseField="0" baseItem="0"/>
    <dataField name="Somme de autre_combustbl" fld="20" baseField="0" baseItem="0"/>
  </dataFields>
  <formats count="8">
    <format dxfId="309">
      <pivotArea type="all" dataOnly="0" outline="0" fieldPosition="0"/>
    </format>
    <format dxfId="308">
      <pivotArea outline="0" collapsedLevelsAreSubtotals="1" fieldPosition="0"/>
    </format>
    <format dxfId="307">
      <pivotArea type="all" dataOnly="0" outline="0" fieldPosition="0"/>
    </format>
    <format dxfId="306">
      <pivotArea outline="0" collapsedLevelsAreSubtotals="1" fieldPosition="0"/>
    </format>
    <format dxfId="305">
      <pivotArea type="all" dataOnly="0" outline="0" fieldPosition="0"/>
    </format>
    <format dxfId="304">
      <pivotArea outline="0" collapsedLevelsAreSubtotals="1" fieldPosition="0"/>
    </format>
    <format dxfId="303">
      <pivotArea type="all" dataOnly="0" outline="0" fieldPosition="0"/>
    </format>
    <format dxfId="3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0.xml><?xml version="1.0" encoding="utf-8"?>
<pivotTableDefinition xmlns="http://schemas.openxmlformats.org/spreadsheetml/2006/main" name="Tableau croisé dynamique10" cacheId="15"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B21:L22" firstHeaderRow="0" firstDataRow="1" firstDataCol="0"/>
  <pivotFields count="76">
    <pivotField showAll="0"/>
    <pivotField showAll="0"/>
    <pivotField showAll="0"/>
    <pivotField showAll="0"/>
    <pivotField showAll="0"/>
    <pivotField showAll="0"/>
    <pivotField showAll="0"/>
    <pivotField showAll="0"/>
    <pivotField numFmtId="41" showAll="0"/>
    <pivotField showAll="0"/>
    <pivotField dataField="1" showAll="0"/>
    <pivotField numFmtId="41" showAll="0"/>
    <pivotField dataField="1"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numFmtId="41" showAll="0"/>
    <pivotField showAll="0"/>
    <pivotField showAll="0"/>
    <pivotField showAll="0"/>
    <pivotField numFmtId="4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1" showAll="0"/>
    <pivotField showAll="0"/>
    <pivotField showAll="0"/>
    <pivotField showAll="0"/>
    <pivotField showAll="0"/>
    <pivotField showAll="0"/>
    <pivotField showAll="0"/>
    <pivotField showAll="0"/>
    <pivotField showAll="0"/>
    <pivotField showAll="0"/>
    <pivotField numFmtId="41" showAll="0"/>
    <pivotField showAll="0"/>
    <pivotField showAll="0"/>
    <pivotField showAll="0"/>
    <pivotField showAll="0"/>
    <pivotField showAll="0"/>
    <pivotField showAll="0"/>
    <pivotField showAll="0"/>
    <pivotField showAll="0"/>
    <pivotField showAll="0"/>
    <pivotField showAll="0"/>
    <pivotField showAll="0"/>
    <pivotField numFmtId="41" showAll="0"/>
    <pivotField numFmtId="41" showAll="0"/>
    <pivotField numFmtId="41" showAll="0"/>
  </pivotFields>
  <rowItems count="1">
    <i/>
  </rowItems>
  <colFields count="1">
    <field x="-2"/>
  </colFields>
  <colItems count="11">
    <i>
      <x/>
    </i>
    <i i="1">
      <x v="1"/>
    </i>
    <i i="2">
      <x v="2"/>
    </i>
    <i i="3">
      <x v="3"/>
    </i>
    <i i="4">
      <x v="4"/>
    </i>
    <i i="5">
      <x v="5"/>
    </i>
    <i i="6">
      <x v="6"/>
    </i>
    <i i="7">
      <x v="7"/>
    </i>
    <i i="8">
      <x v="8"/>
    </i>
    <i i="9">
      <x v="9"/>
    </i>
    <i i="10">
      <x v="10"/>
    </i>
  </colItems>
  <dataFields count="11">
    <dataField name="Somme de eau" fld="22" baseField="0" baseItem="0"/>
    <dataField name="Somme de fourn_bureau_nonstockbl" fld="25" baseField="0" baseItem="0"/>
    <dataField name="Somme de achat_materl_outilg" fld="26" baseField="0" baseItem="0"/>
    <dataField name="Somme de autre_energ" fld="24" baseField="0" baseItem="0"/>
    <dataField name="Somme de achat_materl_equip" fld="28" baseField="0" baseItem="0"/>
    <dataField name="Somme de fourn_bureau_infmtq" fld="21" baseField="0" baseItem="0"/>
    <dataField name="Somme de electricite" fld="23" baseField="0" baseItem="0"/>
    <dataField name="Somme de autre_achat" fld="29" baseField="0" baseItem="0"/>
    <dataField name="Somme de achat_etud_servc" fld="27" baseField="0" baseItem="0"/>
    <dataField name="Somme de matier_combustbl" fld="12" baseField="0" baseItem="0"/>
    <dataField name="Somme de matier_consmbl" fld="10" baseField="0" baseItem="0"/>
  </dataFields>
  <formats count="1">
    <format dxfId="3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1.xml><?xml version="1.0" encoding="utf-8"?>
<pivotTableDefinition xmlns="http://schemas.openxmlformats.org/spreadsheetml/2006/main" name="Tableau croisé dynamique6" cacheId="24"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3:C9" firstHeaderRow="0" firstDataRow="1" firstDataCol="1"/>
  <pivotFields count="8">
    <pivotField showAll="0"/>
    <pivotField axis="axisRow" showAll="0">
      <items count="6">
        <item x="2"/>
        <item x="3"/>
        <item x="0"/>
        <item x="1"/>
        <item x="4"/>
        <item t="default"/>
      </items>
    </pivotField>
    <pivotField numFmtId="41" showAll="0"/>
    <pivotField numFmtId="41" showAll="0"/>
    <pivotField dataField="1" numFmtId="41" showAll="0"/>
    <pivotField numFmtId="41" showAll="0"/>
    <pivotField numFmtId="41" showAll="0"/>
    <pivotField numFmtId="41" showAll="0"/>
  </pivotFields>
  <rowFields count="1">
    <field x="1"/>
  </rowFields>
  <rowItems count="6">
    <i>
      <x/>
    </i>
    <i>
      <x v="1"/>
    </i>
    <i>
      <x v="2"/>
    </i>
    <i>
      <x v="3"/>
    </i>
    <i>
      <x v="4"/>
    </i>
    <i t="grand">
      <x/>
    </i>
  </rowItems>
  <colFields count="1">
    <field x="-2"/>
  </colFields>
  <colItems count="2">
    <i>
      <x/>
    </i>
    <i i="1">
      <x v="1"/>
    </i>
  </colItems>
  <dataFields count="2">
    <dataField name="Somme de TOTAL PAYE" fld="4" baseField="0" baseItem="0"/>
    <dataField name="Somme de TOTAL PAYE2"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2.xml><?xml version="1.0" encoding="utf-8"?>
<pivotTableDefinition xmlns="http://schemas.openxmlformats.org/spreadsheetml/2006/main" name="Tableau croisé dynamique8" cacheId="24"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17:C23" firstHeaderRow="0" firstDataRow="1" firstDataCol="1"/>
  <pivotFields count="8">
    <pivotField showAll="0"/>
    <pivotField axis="axisRow" showAll="0">
      <items count="6">
        <item x="2"/>
        <item x="3"/>
        <item x="0"/>
        <item x="1"/>
        <item x="4"/>
        <item t="default"/>
      </items>
    </pivotField>
    <pivotField dataField="1" numFmtId="41" showAll="0"/>
    <pivotField dataField="1" numFmtId="41" showAll="0"/>
    <pivotField numFmtId="41" showAll="0"/>
    <pivotField numFmtId="41" showAll="0"/>
    <pivotField numFmtId="41" showAll="0"/>
    <pivotField numFmtId="41" showAll="0"/>
  </pivotFields>
  <rowFields count="1">
    <field x="1"/>
  </rowFields>
  <rowItems count="6">
    <i>
      <x/>
    </i>
    <i>
      <x v="1"/>
    </i>
    <i>
      <x v="2"/>
    </i>
    <i>
      <x v="3"/>
    </i>
    <i>
      <x v="4"/>
    </i>
    <i t="grand">
      <x/>
    </i>
  </rowItems>
  <colFields count="1">
    <field x="-2"/>
  </colFields>
  <colItems count="2">
    <i>
      <x/>
    </i>
    <i i="1">
      <x v="1"/>
    </i>
  </colItems>
  <dataFields count="2">
    <dataField name="Somme de ttl_paye_fourn_loc" fld="2" baseField="0" baseItem="0"/>
    <dataField name="Somme de ttl_pay_fourn_etrg" fld="3" baseField="0" baseItem="0"/>
  </dataFields>
  <formats count="6">
    <format dxfId="176">
      <pivotArea type="all" dataOnly="0" outline="0" fieldPosition="0"/>
    </format>
    <format dxfId="175">
      <pivotArea outline="0" collapsedLevelsAreSubtotals="1" fieldPosition="0"/>
    </format>
    <format dxfId="174">
      <pivotArea field="1" type="button" dataOnly="0" labelOnly="1" outline="0" axis="axisRow" fieldPosition="0"/>
    </format>
    <format dxfId="173">
      <pivotArea dataOnly="0" labelOnly="1" fieldPosition="0">
        <references count="1">
          <reference field="1" count="0"/>
        </references>
      </pivotArea>
    </format>
    <format dxfId="172">
      <pivotArea dataOnly="0" labelOnly="1" grandRow="1" outline="0" fieldPosition="0"/>
    </format>
    <format dxfId="17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3.xml><?xml version="1.0" encoding="utf-8"?>
<pivotTableDefinition xmlns="http://schemas.openxmlformats.org/spreadsheetml/2006/main" name="Tableau croisé dynamique7" cacheId="24"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12:C13" firstHeaderRow="0" firstDataRow="1" firstDataCol="0"/>
  <pivotFields count="8">
    <pivotField showAll="0"/>
    <pivotField showAll="0">
      <items count="6">
        <item x="2"/>
        <item x="3"/>
        <item x="0"/>
        <item x="1"/>
        <item x="4"/>
        <item t="default"/>
      </items>
    </pivotField>
    <pivotField dataField="1" numFmtId="41" showAll="0"/>
    <pivotField dataField="1" numFmtId="41" showAll="0"/>
    <pivotField dataField="1" numFmtId="41" showAll="0"/>
    <pivotField numFmtId="41" showAll="0"/>
    <pivotField numFmtId="41" showAll="0"/>
    <pivotField numFmtId="41" showAll="0"/>
  </pivotFields>
  <rowItems count="1">
    <i/>
  </rowItems>
  <colFields count="1">
    <field x="-2"/>
  </colFields>
  <colItems count="3">
    <i>
      <x/>
    </i>
    <i i="1">
      <x v="1"/>
    </i>
    <i i="2">
      <x v="2"/>
    </i>
  </colItems>
  <dataFields count="3">
    <dataField name="Somme de ttl_paye_fourn_loc" fld="2" baseField="0" baseItem="0"/>
    <dataField name="Somme de ttl_pay_fourn_etrg" fld="3" baseField="0" baseItem="0"/>
    <dataField name="Somme de TOTAL PAY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4.xml><?xml version="1.0" encoding="utf-8"?>
<pivotTableDefinition xmlns="http://schemas.openxmlformats.org/spreadsheetml/2006/main" name="Tableau croisé dynamique37" cacheId="16"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3:N4" firstHeaderRow="0" firstDataRow="1" firstDataCol="0"/>
  <pivotFields count="25">
    <pivotField showAll="0"/>
    <pivotField dataField="1" numFmtId="41" showAll="0"/>
    <pivotField dataField="1" numFmtId="41" showAll="0"/>
    <pivotField dataField="1" numFmtId="41" showAll="0"/>
    <pivotField dataField="1" numFmtId="41" showAll="0"/>
    <pivotField dataField="1" numFmtId="41" showAll="0"/>
    <pivotField dataField="1" numFmtId="41" showAll="0"/>
    <pivotField dataField="1" numFmtId="41" showAll="0"/>
    <pivotField numFmtId="41" showAll="0"/>
    <pivotField dataField="1" showAll="0"/>
    <pivotField dataField="1" numFmtId="41" showAll="0"/>
    <pivotField dataField="1" showAll="0"/>
    <pivotField dataField="1" numFmtId="41" showAll="0"/>
    <pivotField dataField="1" numFmtId="41" showAll="0"/>
    <pivotField numFmtId="41" showAll="0"/>
    <pivotField numFmtId="41" showAll="0"/>
    <pivotField showAll="0"/>
    <pivotField numFmtId="41" showAll="0"/>
    <pivotField numFmtId="41" showAll="0"/>
    <pivotField dataField="1" numFmtId="41" showAll="0"/>
    <pivotField numFmtId="41" showAll="0"/>
    <pivotField dataField="1" numFmtId="41" showAll="0"/>
    <pivotField numFmtId="41" showAll="0"/>
    <pivotField numFmtId="41" showAll="0"/>
    <pivotField numFmtId="41" showAll="0"/>
  </pivotFields>
  <rowItems count="1">
    <i/>
  </rowItems>
  <colFields count="1">
    <field x="-2"/>
  </colFields>
  <colItems count="14">
    <i>
      <x/>
    </i>
    <i i="1">
      <x v="1"/>
    </i>
    <i i="2">
      <x v="2"/>
    </i>
    <i i="3">
      <x v="3"/>
    </i>
    <i i="4">
      <x v="4"/>
    </i>
    <i i="5">
      <x v="5"/>
    </i>
    <i i="6">
      <x v="6"/>
    </i>
    <i i="7">
      <x v="7"/>
    </i>
    <i i="8">
      <x v="8"/>
    </i>
    <i i="9">
      <x v="9"/>
    </i>
    <i i="10">
      <x v="10"/>
    </i>
    <i i="11">
      <x v="11"/>
    </i>
    <i i="12">
      <x v="12"/>
    </i>
    <i i="13">
      <x v="13"/>
    </i>
  </colItems>
  <dataFields count="14">
    <dataField name="Somme de sondage" fld="4" baseField="0" baseItem="0"/>
    <dataField name="Somme de echantillonnage" fld="6" baseField="0" baseItem="0"/>
    <dataField name="Somme de analyse_echantillon" fld="7" baseField="0" baseItem="0"/>
    <dataField name="Somme de evaluatn_environmt" fld="19" baseField="0" baseItem="0"/>
    <dataField name="Somme de rehabilittn_environmt" fld="21" baseField="0" baseItem="0"/>
    <dataField name="Somme de cartographie" fld="1" baseField="0" baseItem="0"/>
    <dataField name="Somme de tranchee" fld="5" baseField="0" baseItem="0"/>
    <dataField name="Somme de geochimie" fld="2" baseField="0" baseItem="0"/>
    <dataField name="Somme de geophysique" fld="3" baseField="0" baseItem="0"/>
    <dataField name="Somme de consultation" fld="13" baseField="0" baseItem="0"/>
    <dataField name="Somme de explosif" fld="10" baseField="0" baseItem="0"/>
    <dataField name="Somme de cyanure" fld="11" baseField="0" baseItem="0"/>
    <dataField name="Somme de substance_autre" fld="12" baseField="0" baseItem="0"/>
    <dataField name="Somme de metallurgie" fld="9" baseField="0" baseItem="0"/>
  </dataFields>
  <formats count="3">
    <format dxfId="170">
      <pivotArea type="all" dataOnly="0" outline="0" fieldPosition="0"/>
    </format>
    <format dxfId="169">
      <pivotArea outline="0" collapsedLevelsAreSubtotals="1" fieldPosition="0"/>
    </format>
    <format dxfId="168">
      <pivotArea dataOnly="0" labelOnly="1" outline="0" fieldPosition="0">
        <references count="1">
          <reference field="4294967294" count="13">
            <x v="0"/>
            <x v="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5.xml><?xml version="1.0" encoding="utf-8"?>
<pivotTableDefinition xmlns="http://schemas.openxmlformats.org/spreadsheetml/2006/main" name="Tableau croisé dynamique3" cacheId="18"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N3:O10" firstHeaderRow="1" firstDataRow="1" firstDataCol="1" rowPageCount="1" colPageCount="1"/>
  <pivotFields count="9">
    <pivotField showAll="0"/>
    <pivotField axis="axisPage" multipleItemSelectionAllowed="1" showAll="0">
      <items count="4">
        <item x="0"/>
        <item x="1"/>
        <item h="1" x="2"/>
        <item t="default"/>
      </items>
    </pivotField>
    <pivotField axis="axisRow" showAll="0" defaultSubtotal="0">
      <items count="6">
        <item x="0"/>
        <item x="3"/>
        <item x="2"/>
        <item x="1"/>
        <item x="5"/>
        <item x="4"/>
      </items>
    </pivotField>
    <pivotField showAll="0"/>
    <pivotField showAll="0"/>
    <pivotField showAll="0"/>
    <pivotField showAll="0"/>
    <pivotField showAll="0"/>
    <pivotField dataField="1" numFmtId="41" showAll="0"/>
  </pivotFields>
  <rowFields count="1">
    <field x="2"/>
  </rowFields>
  <rowItems count="7">
    <i>
      <x/>
    </i>
    <i>
      <x v="1"/>
    </i>
    <i>
      <x v="2"/>
    </i>
    <i>
      <x v="3"/>
    </i>
    <i>
      <x v="4"/>
    </i>
    <i>
      <x v="5"/>
    </i>
    <i t="grand">
      <x/>
    </i>
  </rowItems>
  <colItems count="1">
    <i/>
  </colItems>
  <pageFields count="1">
    <pageField fld="1" hier="-1"/>
  </pageFields>
  <dataFields count="1">
    <dataField name="Somme de Total "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6.xml><?xml version="1.0" encoding="utf-8"?>
<pivotTableDefinition xmlns="http://schemas.openxmlformats.org/spreadsheetml/2006/main" name="Tableau croisé dynamique48" cacheId="18"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B83:E84" firstHeaderRow="0" firstDataRow="1" firstDataCol="0" rowPageCount="2" colPageCount="1"/>
  <pivotFields count="9">
    <pivotField showAll="0"/>
    <pivotField axis="axisPage" multipleItemSelectionAllowed="1" showAll="0">
      <items count="4">
        <item h="1" x="0"/>
        <item h="1" x="1"/>
        <item x="2"/>
        <item t="default"/>
      </items>
    </pivotField>
    <pivotField showAll="0"/>
    <pivotField axis="axisPage" multipleItemSelectionAllowed="1" showAll="0">
      <items count="6">
        <item x="1"/>
        <item h="1" x="0"/>
        <item m="1" x="2"/>
        <item m="1" x="3"/>
        <item m="1" x="4"/>
        <item t="default"/>
      </items>
    </pivotField>
    <pivotField dataField="1" showAll="0"/>
    <pivotField dataField="1" showAll="0"/>
    <pivotField dataField="1" showAll="0"/>
    <pivotField dataField="1" showAll="0"/>
    <pivotField numFmtId="41" showAll="0"/>
  </pivotFields>
  <rowItems count="1">
    <i/>
  </rowItems>
  <colFields count="1">
    <field x="-2"/>
  </colFields>
  <colItems count="4">
    <i>
      <x/>
    </i>
    <i i="1">
      <x v="1"/>
    </i>
    <i i="2">
      <x v="2"/>
    </i>
    <i i="3">
      <x v="3"/>
    </i>
  </colItems>
  <pageFields count="2">
    <pageField fld="3" hier="-1"/>
    <pageField fld="1" hier="-1"/>
  </pageFields>
  <dataFields count="4">
    <dataField name="Somme de Cadres supérieurs" fld="4" baseField="0" baseItem="0"/>
    <dataField name="Somme de Techniciens supérieurs et cadres moyens" fld="5" baseField="0" baseItem="0"/>
    <dataField name="Somme de Techniciens, agents de maîtrise et ouvriers qualifiés" fld="6" baseField="0" baseItem="0"/>
    <dataField name="Somme de Employés, manœuvres, ouvriers et apprentis" fld="7" baseField="0" baseItem="0"/>
  </dataFields>
  <formats count="7">
    <format dxfId="68">
      <pivotArea type="all" dataOnly="0" outline="0" fieldPosition="0"/>
    </format>
    <format dxfId="67">
      <pivotArea outline="0" collapsedLevelsAreSubtotals="1" fieldPosition="0"/>
    </format>
    <format dxfId="66">
      <pivotArea dataOnly="0" labelOnly="1" outline="0" fieldPosition="0">
        <references count="1">
          <reference field="4294967294" count="4">
            <x v="0"/>
            <x v="1"/>
            <x v="2"/>
            <x v="3"/>
          </reference>
        </references>
      </pivotArea>
    </format>
    <format dxfId="65">
      <pivotArea outline="0" collapsedLevelsAreSubtotals="1" fieldPosition="0">
        <references count="1">
          <reference field="4294967294" count="1" selected="0">
            <x v="0"/>
          </reference>
        </references>
      </pivotArea>
    </format>
    <format dxfId="64">
      <pivotArea dataOnly="0" labelOnly="1" outline="0" fieldPosition="0">
        <references count="1">
          <reference field="4294967294" count="1">
            <x v="0"/>
          </reference>
        </references>
      </pivotArea>
    </format>
    <format dxfId="63">
      <pivotArea outline="0" collapsedLevelsAreSubtotals="1" fieldPosition="0">
        <references count="1">
          <reference field="4294967294" count="1" selected="0">
            <x v="0"/>
          </reference>
        </references>
      </pivotArea>
    </format>
    <format dxfId="62">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7.xml><?xml version="1.0" encoding="utf-8"?>
<pivotTableDefinition xmlns="http://schemas.openxmlformats.org/spreadsheetml/2006/main" name="Tableau croisé dynamique47" cacheId="18"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B57:E58" firstHeaderRow="0" firstDataRow="1" firstDataCol="0" rowPageCount="2" colPageCount="1"/>
  <pivotFields count="9">
    <pivotField showAll="0"/>
    <pivotField axis="axisPage" multipleItemSelectionAllowed="1" showAll="0">
      <items count="4">
        <item h="1" x="0"/>
        <item h="1" x="1"/>
        <item x="2"/>
        <item t="default"/>
      </items>
    </pivotField>
    <pivotField showAll="0"/>
    <pivotField axis="axisPage" multipleItemSelectionAllowed="1" showAll="0">
      <items count="6">
        <item h="1" x="1"/>
        <item x="0"/>
        <item m="1" x="2"/>
        <item m="1" x="3"/>
        <item m="1" x="4"/>
        <item t="default"/>
      </items>
    </pivotField>
    <pivotField dataField="1" showAll="0"/>
    <pivotField dataField="1" showAll="0"/>
    <pivotField dataField="1" showAll="0"/>
    <pivotField dataField="1" showAll="0"/>
    <pivotField numFmtId="41" showAll="0"/>
  </pivotFields>
  <rowItems count="1">
    <i/>
  </rowItems>
  <colFields count="1">
    <field x="-2"/>
  </colFields>
  <colItems count="4">
    <i>
      <x/>
    </i>
    <i i="1">
      <x v="1"/>
    </i>
    <i i="2">
      <x v="2"/>
    </i>
    <i i="3">
      <x v="3"/>
    </i>
  </colItems>
  <pageFields count="2">
    <pageField fld="3" hier="-1"/>
    <pageField fld="1" hier="-1"/>
  </pageFields>
  <dataFields count="4">
    <dataField name="Somme de Cadres supérieurs" fld="4" baseField="0" baseItem="0"/>
    <dataField name="Somme de Techniciens supérieurs et cadres moyens" fld="5" baseField="0" baseItem="0"/>
    <dataField name="Somme de Techniciens, agents de maîtrise et ouvriers qualifiés" fld="6" baseField="0" baseItem="0"/>
    <dataField name="Somme de Employés, manœuvres, ouvriers et apprentis" fld="7" baseField="0" baseItem="0"/>
  </dataFields>
  <formats count="7">
    <format dxfId="75">
      <pivotArea type="all" dataOnly="0" outline="0" fieldPosition="0"/>
    </format>
    <format dxfId="74">
      <pivotArea outline="0" collapsedLevelsAreSubtotals="1" fieldPosition="0"/>
    </format>
    <format dxfId="73">
      <pivotArea dataOnly="0" labelOnly="1" outline="0" fieldPosition="0">
        <references count="1">
          <reference field="4294967294" count="4">
            <x v="0"/>
            <x v="1"/>
            <x v="2"/>
            <x v="3"/>
          </reference>
        </references>
      </pivotArea>
    </format>
    <format dxfId="72">
      <pivotArea outline="0" collapsedLevelsAreSubtotals="1" fieldPosition="0">
        <references count="1">
          <reference field="4294967294" count="1" selected="0">
            <x v="0"/>
          </reference>
        </references>
      </pivotArea>
    </format>
    <format dxfId="71">
      <pivotArea dataOnly="0" labelOnly="1" outline="0" fieldPosition="0">
        <references count="1">
          <reference field="4294967294" count="1">
            <x v="0"/>
          </reference>
        </references>
      </pivotArea>
    </format>
    <format dxfId="70">
      <pivotArea outline="0" collapsedLevelsAreSubtotals="1" fieldPosition="0">
        <references count="1">
          <reference field="4294967294" count="1" selected="0">
            <x v="0"/>
          </reference>
        </references>
      </pivotArea>
    </format>
    <format dxfId="69">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8.xml><?xml version="1.0" encoding="utf-8"?>
<pivotTableDefinition xmlns="http://schemas.openxmlformats.org/spreadsheetml/2006/main" name="Tableau croisé dynamique1" cacheId="18"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B157:G160" firstHeaderRow="0" firstDataRow="1" firstDataCol="1" rowPageCount="1" colPageCount="1"/>
  <pivotFields count="9">
    <pivotField showAll="0"/>
    <pivotField axis="axisPage" multipleItemSelectionAllowed="1" showAll="0">
      <items count="4">
        <item h="1" x="0"/>
        <item h="1" x="1"/>
        <item x="2"/>
        <item t="default"/>
      </items>
    </pivotField>
    <pivotField showAll="0"/>
    <pivotField axis="axisRow" multipleItemSelectionAllowed="1" showAll="0">
      <items count="6">
        <item x="1"/>
        <item x="0"/>
        <item m="1" x="2"/>
        <item m="1" x="3"/>
        <item m="1" x="4"/>
        <item t="default"/>
      </items>
    </pivotField>
    <pivotField dataField="1" showAll="0"/>
    <pivotField dataField="1" showAll="0"/>
    <pivotField dataField="1" showAll="0"/>
    <pivotField dataField="1" showAll="0"/>
    <pivotField dataField="1" numFmtId="41" showAll="0"/>
  </pivotFields>
  <rowFields count="1">
    <field x="3"/>
  </rowFields>
  <rowItems count="3">
    <i>
      <x/>
    </i>
    <i>
      <x v="1"/>
    </i>
    <i t="grand">
      <x/>
    </i>
  </rowItems>
  <colFields count="1">
    <field x="-2"/>
  </colFields>
  <colItems count="5">
    <i>
      <x/>
    </i>
    <i i="1">
      <x v="1"/>
    </i>
    <i i="2">
      <x v="2"/>
    </i>
    <i i="3">
      <x v="3"/>
    </i>
    <i i="4">
      <x v="4"/>
    </i>
  </colItems>
  <pageFields count="1">
    <pageField fld="1" hier="-1"/>
  </pageFields>
  <dataFields count="5">
    <dataField name="Somme de Cadres supérieurs" fld="4" baseField="0" baseItem="0"/>
    <dataField name="Somme de Techniciens supérieurs et cadres moyens" fld="5" baseField="0" baseItem="0"/>
    <dataField name="Somme de Techniciens, agents de maîtrise et ouvriers qualifiés" fld="6" baseField="0" baseItem="0"/>
    <dataField name="Somme de Employés, manœuvres, ouvriers et apprentis" fld="7" baseField="0" baseItem="0"/>
    <dataField name="Somme de Total " fld="8" baseField="0" baseItem="0"/>
  </dataFields>
  <formats count="10">
    <format dxfId="85">
      <pivotArea type="all" dataOnly="0" outline="0" fieldPosition="0"/>
    </format>
    <format dxfId="84">
      <pivotArea outline="0" collapsedLevelsAreSubtotals="1" fieldPosition="0"/>
    </format>
    <format dxfId="83">
      <pivotArea dataOnly="0" labelOnly="1" outline="0" fieldPosition="0">
        <references count="1">
          <reference field="4294967294" count="5">
            <x v="0"/>
            <x v="1"/>
            <x v="2"/>
            <x v="3"/>
            <x v="4"/>
          </reference>
        </references>
      </pivotArea>
    </format>
    <format dxfId="82">
      <pivotArea outline="0" collapsedLevelsAreSubtotals="1" fieldPosition="0">
        <references count="1">
          <reference field="4294967294" count="1" selected="0">
            <x v="0"/>
          </reference>
        </references>
      </pivotArea>
    </format>
    <format dxfId="81">
      <pivotArea field="1" type="button" dataOnly="0" labelOnly="1" outline="0" axis="axisPage" fieldPosition="0"/>
    </format>
    <format dxfId="80">
      <pivotArea dataOnly="0" labelOnly="1" outline="0" fieldPosition="0">
        <references count="1">
          <reference field="4294967294" count="1">
            <x v="0"/>
          </reference>
        </references>
      </pivotArea>
    </format>
    <format dxfId="79">
      <pivotArea outline="0" collapsedLevelsAreSubtotals="1" fieldPosition="0">
        <references count="1">
          <reference field="4294967294" count="1" selected="0">
            <x v="0"/>
          </reference>
        </references>
      </pivotArea>
    </format>
    <format dxfId="78">
      <pivotArea field="1" type="button" dataOnly="0" labelOnly="1" outline="0" axis="axisPage" fieldPosition="0"/>
    </format>
    <format dxfId="77">
      <pivotArea dataOnly="0" labelOnly="1" outline="0" fieldPosition="0">
        <references count="1">
          <reference field="4294967294" count="1">
            <x v="0"/>
          </reference>
        </references>
      </pivotArea>
    </format>
    <format dxfId="76">
      <pivotArea dataOnly="0" outline="0" fieldPosition="0">
        <references count="1">
          <reference field="429496729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9.xml><?xml version="1.0" encoding="utf-8"?>
<pivotTableDefinition xmlns="http://schemas.openxmlformats.org/spreadsheetml/2006/main" name="Tableau croisé dynamique42" cacheId="18"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B16:G19" firstHeaderRow="0" firstDataRow="1" firstDataCol="1"/>
  <pivotFields count="9">
    <pivotField showAll="0"/>
    <pivotField axis="axisRow" showAll="0">
      <items count="4">
        <item x="0"/>
        <item x="1"/>
        <item h="1" x="2"/>
        <item t="default"/>
      </items>
    </pivotField>
    <pivotField showAll="0"/>
    <pivotField showAll="0"/>
    <pivotField dataField="1" showAll="0"/>
    <pivotField dataField="1" showAll="0"/>
    <pivotField dataField="1" showAll="0"/>
    <pivotField dataField="1" showAll="0"/>
    <pivotField dataField="1" numFmtId="41" showAll="0"/>
  </pivotFields>
  <rowFields count="1">
    <field x="1"/>
  </rowFields>
  <rowItems count="3">
    <i>
      <x/>
    </i>
    <i>
      <x v="1"/>
    </i>
    <i t="grand">
      <x/>
    </i>
  </rowItems>
  <colFields count="1">
    <field x="-2"/>
  </colFields>
  <colItems count="5">
    <i>
      <x/>
    </i>
    <i i="1">
      <x v="1"/>
    </i>
    <i i="2">
      <x v="2"/>
    </i>
    <i i="3">
      <x v="3"/>
    </i>
    <i i="4">
      <x v="4"/>
    </i>
  </colItems>
  <dataFields count="5">
    <dataField name="Somme de Cadres supérieurs" fld="4" baseField="0" baseItem="0"/>
    <dataField name="Somme de Techniciens supérieurs et cadres moyens" fld="5" baseField="0" baseItem="0"/>
    <dataField name="Somme de Techniciens, agents de maîtrise et ouvriers qualifiés" fld="6" baseField="0" baseItem="0"/>
    <dataField name="Somme de Employés, manœuvres, ouvriers et apprentis" fld="7" baseField="0" baseItem="0"/>
    <dataField name="Somme de Total " fld="8" baseField="0" baseItem="0"/>
  </dataFields>
  <formats count="12">
    <format dxfId="97">
      <pivotArea type="all" dataOnly="0" outline="0" fieldPosition="0"/>
    </format>
    <format dxfId="96">
      <pivotArea outline="0" collapsedLevelsAreSubtotals="1" fieldPosition="0"/>
    </format>
    <format dxfId="95">
      <pivotArea field="1" type="button" dataOnly="0" labelOnly="1" outline="0" axis="axisRow" fieldPosition="0"/>
    </format>
    <format dxfId="94">
      <pivotArea dataOnly="0" labelOnly="1" fieldPosition="0">
        <references count="1">
          <reference field="1" count="0"/>
        </references>
      </pivotArea>
    </format>
    <format dxfId="93">
      <pivotArea dataOnly="0" labelOnly="1" grandRow="1" outline="0" fieldPosition="0"/>
    </format>
    <format dxfId="92">
      <pivotArea dataOnly="0" labelOnly="1" outline="0" fieldPosition="0">
        <references count="1">
          <reference field="4294967294" count="5">
            <x v="0"/>
            <x v="1"/>
            <x v="2"/>
            <x v="3"/>
            <x v="4"/>
          </reference>
        </references>
      </pivotArea>
    </format>
    <format dxfId="91">
      <pivotArea field="1" type="button" dataOnly="0" labelOnly="1" outline="0" axis="axisRow" fieldPosition="0"/>
    </format>
    <format dxfId="90">
      <pivotArea dataOnly="0" labelOnly="1" fieldPosition="0">
        <references count="1">
          <reference field="1" count="0"/>
        </references>
      </pivotArea>
    </format>
    <format dxfId="89">
      <pivotArea dataOnly="0" labelOnly="1" grandRow="1" outline="0" fieldPosition="0"/>
    </format>
    <format dxfId="88">
      <pivotArea field="1" type="button" dataOnly="0" labelOnly="1" outline="0" axis="axisRow" fieldPosition="0"/>
    </format>
    <format dxfId="87">
      <pivotArea dataOnly="0" labelOnly="1" fieldPosition="0">
        <references count="1">
          <reference field="1" count="0"/>
        </references>
      </pivotArea>
    </format>
    <format dxfId="8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0.xml><?xml version="1.0" encoding="utf-8"?>
<pivotTableDefinition xmlns="http://schemas.openxmlformats.org/spreadsheetml/2006/main" name="Tableau croisé dynamique49" cacheId="18"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B75:E76" firstHeaderRow="0" firstDataRow="1" firstDataCol="0" rowPageCount="2" colPageCount="1"/>
  <pivotFields count="9">
    <pivotField showAll="0"/>
    <pivotField axis="axisPage" multipleItemSelectionAllowed="1" showAll="0">
      <items count="4">
        <item x="0"/>
        <item x="1"/>
        <item h="1" x="2"/>
        <item t="default"/>
      </items>
    </pivotField>
    <pivotField showAll="0"/>
    <pivotField axis="axisPage" multipleItemSelectionAllowed="1" showAll="0">
      <items count="6">
        <item x="1"/>
        <item h="1" x="0"/>
        <item m="1" x="2"/>
        <item m="1" x="3"/>
        <item m="1" x="4"/>
        <item t="default"/>
      </items>
    </pivotField>
    <pivotField dataField="1" showAll="0"/>
    <pivotField dataField="1" showAll="0"/>
    <pivotField dataField="1" showAll="0"/>
    <pivotField dataField="1" showAll="0"/>
    <pivotField numFmtId="41" showAll="0"/>
  </pivotFields>
  <rowItems count="1">
    <i/>
  </rowItems>
  <colFields count="1">
    <field x="-2"/>
  </colFields>
  <colItems count="4">
    <i>
      <x/>
    </i>
    <i i="1">
      <x v="1"/>
    </i>
    <i i="2">
      <x v="2"/>
    </i>
    <i i="3">
      <x v="3"/>
    </i>
  </colItems>
  <pageFields count="2">
    <pageField fld="3" hier="-1"/>
    <pageField fld="1" hier="-1"/>
  </pageFields>
  <dataFields count="4">
    <dataField name="Somme de Cadres supérieurs" fld="4" baseField="0" baseItem="0"/>
    <dataField name="Somme de Techniciens supérieurs et cadres moyens" fld="5" baseField="0" baseItem="0"/>
    <dataField name="Somme de Techniciens, agents de maîtrise et ouvriers qualifiés" fld="6" baseField="0" baseItem="0"/>
    <dataField name="Somme de Employés, manœuvres, ouvriers et apprentis" fld="7" baseField="0" baseItem="0"/>
  </dataFields>
  <formats count="7">
    <format dxfId="104">
      <pivotArea type="all" dataOnly="0" outline="0" fieldPosition="0"/>
    </format>
    <format dxfId="103">
      <pivotArea outline="0" collapsedLevelsAreSubtotals="1" fieldPosition="0"/>
    </format>
    <format dxfId="102">
      <pivotArea dataOnly="0" labelOnly="1" outline="0" fieldPosition="0">
        <references count="1">
          <reference field="4294967294" count="4">
            <x v="0"/>
            <x v="1"/>
            <x v="2"/>
            <x v="3"/>
          </reference>
        </references>
      </pivotArea>
    </format>
    <format dxfId="101">
      <pivotArea outline="0" collapsedLevelsAreSubtotals="1" fieldPosition="0">
        <references count="1">
          <reference field="4294967294" count="1" selected="0">
            <x v="0"/>
          </reference>
        </references>
      </pivotArea>
    </format>
    <format dxfId="100">
      <pivotArea dataOnly="0" labelOnly="1" outline="0" fieldPosition="0">
        <references count="1">
          <reference field="4294967294" count="1">
            <x v="0"/>
          </reference>
        </references>
      </pivotArea>
    </format>
    <format dxfId="99">
      <pivotArea outline="0" collapsedLevelsAreSubtotals="1" fieldPosition="0">
        <references count="1">
          <reference field="4294967294" count="1" selected="0">
            <x v="0"/>
          </reference>
        </references>
      </pivotArea>
    </format>
    <format dxfId="98">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1.xml><?xml version="1.0" encoding="utf-8"?>
<pivotTableDefinition xmlns="http://schemas.openxmlformats.org/spreadsheetml/2006/main" name="Tableau croisé dynamique40" cacheId="18"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B3:D6" firstHeaderRow="0" firstDataRow="1" firstDataCol="1"/>
  <pivotFields count="9">
    <pivotField showAll="0"/>
    <pivotField axis="axisRow" showAll="0">
      <items count="4">
        <item x="0"/>
        <item x="1"/>
        <item h="1" x="2"/>
        <item t="default"/>
      </items>
    </pivotField>
    <pivotField showAll="0"/>
    <pivotField showAll="0"/>
    <pivotField showAll="0"/>
    <pivotField showAll="0"/>
    <pivotField showAll="0"/>
    <pivotField showAll="0"/>
    <pivotField dataField="1" numFmtId="41" showAll="0"/>
  </pivotFields>
  <rowFields count="1">
    <field x="1"/>
  </rowFields>
  <rowItems count="3">
    <i>
      <x/>
    </i>
    <i>
      <x v="1"/>
    </i>
    <i t="grand">
      <x/>
    </i>
  </rowItems>
  <colFields count="1">
    <field x="-2"/>
  </colFields>
  <colItems count="2">
    <i>
      <x/>
    </i>
    <i i="1">
      <x v="1"/>
    </i>
  </colItems>
  <dataFields count="2">
    <dataField name="Somme de Total " fld="8" baseField="0" baseItem="0" numFmtId="41"/>
    <dataField name="Somme de Total 2" fld="8" showDataAs="percentOfTotal" baseField="0" baseItem="0" numFmtId="170"/>
  </dataFields>
  <formats count="16">
    <format dxfId="120">
      <pivotArea type="all" dataOnly="0" outline="0" fieldPosition="0"/>
    </format>
    <format dxfId="119">
      <pivotArea outline="0" collapsedLevelsAreSubtotals="1" fieldPosition="0"/>
    </format>
    <format dxfId="118">
      <pivotArea field="1" type="button" dataOnly="0" labelOnly="1" outline="0" axis="axisRow" fieldPosition="0"/>
    </format>
    <format dxfId="117">
      <pivotArea dataOnly="0" labelOnly="1" outline="0" axis="axisValues" fieldPosition="0"/>
    </format>
    <format dxfId="116">
      <pivotArea dataOnly="0" labelOnly="1" fieldPosition="0">
        <references count="1">
          <reference field="1" count="0"/>
        </references>
      </pivotArea>
    </format>
    <format dxfId="115">
      <pivotArea dataOnly="0" labelOnly="1" grandRow="1" outline="0" fieldPosition="0"/>
    </format>
    <format dxfId="114">
      <pivotArea dataOnly="0" labelOnly="1" outline="0" axis="axisValues" fieldPosition="0"/>
    </format>
    <format dxfId="113">
      <pivotArea outline="0" collapsedLevelsAreSubtotals="1" fieldPosition="0"/>
    </format>
    <format dxfId="112">
      <pivotArea outline="0" fieldPosition="0">
        <references count="1">
          <reference field="4294967294" count="1">
            <x v="1"/>
          </reference>
        </references>
      </pivotArea>
    </format>
    <format dxfId="111">
      <pivotArea outline="0" collapsedLevelsAreSubtotals="1" fieldPosition="0">
        <references count="1">
          <reference field="4294967294" count="1" selected="0">
            <x v="1"/>
          </reference>
        </references>
      </pivotArea>
    </format>
    <format dxfId="110">
      <pivotArea field="1" type="button" dataOnly="0" labelOnly="1" outline="0" axis="axisRow" fieldPosition="0"/>
    </format>
    <format dxfId="109">
      <pivotArea dataOnly="0" labelOnly="1" fieldPosition="0">
        <references count="1">
          <reference field="1" count="0"/>
        </references>
      </pivotArea>
    </format>
    <format dxfId="108">
      <pivotArea dataOnly="0" labelOnly="1" grandRow="1" outline="0" fieldPosition="0"/>
    </format>
    <format dxfId="107">
      <pivotArea field="1" type="button" dataOnly="0" labelOnly="1" outline="0" axis="axisRow" fieldPosition="0"/>
    </format>
    <format dxfId="106">
      <pivotArea dataOnly="0" labelOnly="1" fieldPosition="0">
        <references count="1">
          <reference field="1" count="0"/>
        </references>
      </pivotArea>
    </format>
    <format dxfId="10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2.xml><?xml version="1.0" encoding="utf-8"?>
<pivotTableDefinition xmlns="http://schemas.openxmlformats.org/spreadsheetml/2006/main" name="Tableau croisé dynamique45" cacheId="18"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B51:E52" firstHeaderRow="0" firstDataRow="1" firstDataCol="0" rowPageCount="2" colPageCount="1"/>
  <pivotFields count="9">
    <pivotField showAll="0"/>
    <pivotField axis="axisPage" multipleItemSelectionAllowed="1" showAll="0">
      <items count="4">
        <item x="0"/>
        <item x="1"/>
        <item h="1" x="2"/>
        <item t="default"/>
      </items>
    </pivotField>
    <pivotField showAll="0"/>
    <pivotField axis="axisPage" multipleItemSelectionAllowed="1" showAll="0">
      <items count="6">
        <item h="1" x="1"/>
        <item x="0"/>
        <item m="1" x="2"/>
        <item m="1" x="3"/>
        <item m="1" x="4"/>
        <item t="default"/>
      </items>
    </pivotField>
    <pivotField dataField="1" showAll="0"/>
    <pivotField dataField="1" showAll="0"/>
    <pivotField dataField="1" showAll="0"/>
    <pivotField dataField="1" showAll="0"/>
    <pivotField numFmtId="41" showAll="0"/>
  </pivotFields>
  <rowItems count="1">
    <i/>
  </rowItems>
  <colFields count="1">
    <field x="-2"/>
  </colFields>
  <colItems count="4">
    <i>
      <x/>
    </i>
    <i i="1">
      <x v="1"/>
    </i>
    <i i="2">
      <x v="2"/>
    </i>
    <i i="3">
      <x v="3"/>
    </i>
  </colItems>
  <pageFields count="2">
    <pageField fld="3" hier="-1"/>
    <pageField fld="1" hier="-1"/>
  </pageFields>
  <dataFields count="4">
    <dataField name="Somme de Cadres supérieurs" fld="4" baseField="0" baseItem="0"/>
    <dataField name="Somme de Techniciens supérieurs et cadres moyens" fld="5" baseField="0" baseItem="0"/>
    <dataField name="Somme de Techniciens, agents de maîtrise et ouvriers qualifiés" fld="6" baseField="0" baseItem="0"/>
    <dataField name="Somme de Employés, manœuvres, ouvriers et apprentis" fld="7" baseField="0" baseItem="0"/>
  </dataFields>
  <formats count="7">
    <format dxfId="127">
      <pivotArea type="all" dataOnly="0" outline="0" fieldPosition="0"/>
    </format>
    <format dxfId="126">
      <pivotArea outline="0" collapsedLevelsAreSubtotals="1" fieldPosition="0"/>
    </format>
    <format dxfId="125">
      <pivotArea dataOnly="0" labelOnly="1" outline="0" fieldPosition="0">
        <references count="1">
          <reference field="4294967294" count="4">
            <x v="0"/>
            <x v="1"/>
            <x v="2"/>
            <x v="3"/>
          </reference>
        </references>
      </pivotArea>
    </format>
    <format dxfId="124">
      <pivotArea outline="0" collapsedLevelsAreSubtotals="1" fieldPosition="0">
        <references count="1">
          <reference field="4294967294" count="1" selected="0">
            <x v="0"/>
          </reference>
        </references>
      </pivotArea>
    </format>
    <format dxfId="123">
      <pivotArea dataOnly="0" labelOnly="1" outline="0" fieldPosition="0">
        <references count="1">
          <reference field="4294967294" count="1">
            <x v="0"/>
          </reference>
        </references>
      </pivotArea>
    </format>
    <format dxfId="122">
      <pivotArea outline="0" collapsedLevelsAreSubtotals="1" fieldPosition="0">
        <references count="1">
          <reference field="4294967294" count="1" selected="0">
            <x v="0"/>
          </reference>
        </references>
      </pivotArea>
    </format>
    <format dxfId="121">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3.xml><?xml version="1.0" encoding="utf-8"?>
<pivotTableDefinition xmlns="http://schemas.openxmlformats.org/spreadsheetml/2006/main" name="Tableau croisé dynamique5" cacheId="18"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B121:F124" firstHeaderRow="0" firstDataRow="1" firstDataCol="1" rowPageCount="1" colPageCount="1"/>
  <pivotFields count="9">
    <pivotField showAll="0"/>
    <pivotField axis="axisPage" multipleItemSelectionAllowed="1" showAll="0">
      <items count="4">
        <item h="1" x="0"/>
        <item h="1" x="1"/>
        <item x="2"/>
        <item t="default"/>
      </items>
    </pivotField>
    <pivotField showAll="0"/>
    <pivotField axis="axisRow" multipleItemSelectionAllowed="1" showAll="0">
      <items count="6">
        <item x="1"/>
        <item x="0"/>
        <item h="1" m="1" x="2"/>
        <item h="1" m="1" x="3"/>
        <item h="1" m="1" x="4"/>
        <item t="default"/>
      </items>
    </pivotField>
    <pivotField dataField="1" showAll="0"/>
    <pivotField dataField="1" showAll="0"/>
    <pivotField dataField="1" showAll="0"/>
    <pivotField dataField="1" showAll="0"/>
    <pivotField numFmtId="41" showAll="0"/>
  </pivotFields>
  <rowFields count="1">
    <field x="3"/>
  </rowFields>
  <rowItems count="3">
    <i>
      <x/>
    </i>
    <i>
      <x v="1"/>
    </i>
    <i t="grand">
      <x/>
    </i>
  </rowItems>
  <colFields count="1">
    <field x="-2"/>
  </colFields>
  <colItems count="4">
    <i>
      <x/>
    </i>
    <i i="1">
      <x v="1"/>
    </i>
    <i i="2">
      <x v="2"/>
    </i>
    <i i="3">
      <x v="3"/>
    </i>
  </colItems>
  <pageFields count="1">
    <pageField fld="1" hier="-1"/>
  </pageFields>
  <dataFields count="4">
    <dataField name="Somme de Cadres supérieurs" fld="4" baseField="0" baseItem="0"/>
    <dataField name="Somme de Techniciens supérieurs et cadres moyens" fld="5" baseField="0" baseItem="0"/>
    <dataField name="Somme de Techniciens, agents de maîtrise et ouvriers qualifiés" fld="6" baseField="0" baseItem="0"/>
    <dataField name="Somme de Employés, manœuvres, ouvriers et apprentis" fld="7" baseField="0" baseItem="0"/>
  </dataFields>
  <formats count="11">
    <format dxfId="138">
      <pivotArea type="all" dataOnly="0" outline="0" fieldPosition="0"/>
    </format>
    <format dxfId="137">
      <pivotArea outline="0" collapsedLevelsAreSubtotals="1" fieldPosition="0"/>
    </format>
    <format dxfId="136">
      <pivotArea dataOnly="0" labelOnly="1" outline="0" fieldPosition="0">
        <references count="1">
          <reference field="4294967294" count="4">
            <x v="0"/>
            <x v="1"/>
            <x v="2"/>
            <x v="3"/>
          </reference>
        </references>
      </pivotArea>
    </format>
    <format dxfId="135">
      <pivotArea field="1" type="button" dataOnly="0" labelOnly="1" outline="0" axis="axisPage" fieldPosition="0"/>
    </format>
    <format dxfId="134">
      <pivotArea field="3" type="button" dataOnly="0" labelOnly="1" outline="0" axis="axisRow" fieldPosition="0"/>
    </format>
    <format dxfId="133">
      <pivotArea dataOnly="0" labelOnly="1" fieldPosition="0">
        <references count="1">
          <reference field="3" count="0"/>
        </references>
      </pivotArea>
    </format>
    <format dxfId="132">
      <pivotArea dataOnly="0" labelOnly="1" grandRow="1" outline="0" fieldPosition="0"/>
    </format>
    <format dxfId="131">
      <pivotArea field="1" type="button" dataOnly="0" labelOnly="1" outline="0" axis="axisPage" fieldPosition="0"/>
    </format>
    <format dxfId="130">
      <pivotArea field="3" type="button" dataOnly="0" labelOnly="1" outline="0" axis="axisRow" fieldPosition="0"/>
    </format>
    <format dxfId="129">
      <pivotArea dataOnly="0" labelOnly="1" fieldPosition="0">
        <references count="1">
          <reference field="3" count="0"/>
        </references>
      </pivotArea>
    </format>
    <format dxfId="12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4.xml><?xml version="1.0" encoding="utf-8"?>
<pivotTableDefinition xmlns="http://schemas.openxmlformats.org/spreadsheetml/2006/main" name="Tableau croisé dynamique44" cacheId="18"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B35:D38" firstHeaderRow="0" firstDataRow="1" firstDataCol="1" rowPageCount="1" colPageCount="1"/>
  <pivotFields count="9">
    <pivotField showAll="0"/>
    <pivotField axis="axisPage" multipleItemSelectionAllowed="1" showAll="0">
      <items count="4">
        <item x="0"/>
        <item x="1"/>
        <item h="1" x="2"/>
        <item t="default"/>
      </items>
    </pivotField>
    <pivotField showAll="0"/>
    <pivotField axis="axisRow" showAll="0">
      <items count="6">
        <item x="1"/>
        <item x="0"/>
        <item m="1" x="2"/>
        <item m="1" x="3"/>
        <item m="1" x="4"/>
        <item t="default"/>
      </items>
    </pivotField>
    <pivotField showAll="0"/>
    <pivotField showAll="0"/>
    <pivotField showAll="0"/>
    <pivotField showAll="0"/>
    <pivotField dataField="1" numFmtId="41" showAll="0"/>
  </pivotFields>
  <rowFields count="1">
    <field x="3"/>
  </rowFields>
  <rowItems count="3">
    <i>
      <x/>
    </i>
    <i>
      <x v="1"/>
    </i>
    <i t="grand">
      <x/>
    </i>
  </rowItems>
  <colFields count="1">
    <field x="-2"/>
  </colFields>
  <colItems count="2">
    <i>
      <x/>
    </i>
    <i i="1">
      <x v="1"/>
    </i>
  </colItems>
  <pageFields count="1">
    <pageField fld="1" hier="-1"/>
  </pageFields>
  <dataFields count="2">
    <dataField name="Somme de Total " fld="8" baseField="0" baseItem="0"/>
    <dataField name="Somme de Total 2" fld="8" showDataAs="percentOfTotal" baseField="0" baseItem="0" numFmtId="10"/>
  </dataFields>
  <formats count="20">
    <format dxfId="158">
      <pivotArea field="3" grandRow="1" outline="0" collapsedLevelsAreSubtotals="1" axis="axisRow" fieldPosition="0">
        <references count="1">
          <reference field="4294967294" count="1" selected="0">
            <x v="1"/>
          </reference>
        </references>
      </pivotArea>
    </format>
    <format dxfId="157">
      <pivotArea field="3" grandRow="1" outline="0" collapsedLevelsAreSubtotals="1" axis="axisRow" fieldPosition="0">
        <references count="1">
          <reference field="4294967294" count="1" selected="0">
            <x v="1"/>
          </reference>
        </references>
      </pivotArea>
    </format>
    <format dxfId="156">
      <pivotArea field="3" grandRow="1" outline="0" collapsedLevelsAreSubtotals="1" axis="axisRow" fieldPosition="0">
        <references count="1">
          <reference field="4294967294" count="1" selected="0">
            <x v="1"/>
          </reference>
        </references>
      </pivotArea>
    </format>
    <format dxfId="155">
      <pivotArea field="3" grandRow="1" outline="0" collapsedLevelsAreSubtotals="1" axis="axisRow" fieldPosition="0">
        <references count="1">
          <reference field="4294967294" count="1" selected="0">
            <x v="1"/>
          </reference>
        </references>
      </pivotArea>
    </format>
    <format dxfId="154">
      <pivotArea field="3" grandRow="1" outline="0" collapsedLevelsAreSubtotals="1" axis="axisRow" fieldPosition="0">
        <references count="1">
          <reference field="4294967294" count="1" selected="0">
            <x v="1"/>
          </reference>
        </references>
      </pivotArea>
    </format>
    <format dxfId="153">
      <pivotArea field="3" grandRow="1" outline="0" collapsedLevelsAreSubtotals="1" axis="axisRow" fieldPosition="0">
        <references count="1">
          <reference field="4294967294" count="1" selected="0">
            <x v="1"/>
          </reference>
        </references>
      </pivotArea>
    </format>
    <format dxfId="152">
      <pivotArea type="all" dataOnly="0" outline="0" fieldPosition="0"/>
    </format>
    <format dxfId="151">
      <pivotArea outline="0" collapsedLevelsAreSubtotals="1" fieldPosition="0"/>
    </format>
    <format dxfId="150">
      <pivotArea field="3" type="button" dataOnly="0" labelOnly="1" outline="0" axis="axisRow" fieldPosition="0"/>
    </format>
    <format dxfId="149">
      <pivotArea dataOnly="0" labelOnly="1" fieldPosition="0">
        <references count="1">
          <reference field="3" count="0"/>
        </references>
      </pivotArea>
    </format>
    <format dxfId="148">
      <pivotArea dataOnly="0" labelOnly="1" grandRow="1" outline="0" fieldPosition="0"/>
    </format>
    <format dxfId="147">
      <pivotArea dataOnly="0" labelOnly="1" outline="0" fieldPosition="0">
        <references count="1">
          <reference field="4294967294" count="2">
            <x v="0"/>
            <x v="1"/>
          </reference>
        </references>
      </pivotArea>
    </format>
    <format dxfId="146">
      <pivotArea field="1" type="button" dataOnly="0" labelOnly="1" outline="0" axis="axisPage" fieldPosition="0"/>
    </format>
    <format dxfId="145">
      <pivotArea field="3" type="button" dataOnly="0" labelOnly="1" outline="0" axis="axisRow" fieldPosition="0"/>
    </format>
    <format dxfId="144">
      <pivotArea dataOnly="0" labelOnly="1" fieldPosition="0">
        <references count="1">
          <reference field="3" count="0"/>
        </references>
      </pivotArea>
    </format>
    <format dxfId="143">
      <pivotArea dataOnly="0" labelOnly="1" grandRow="1" outline="0" fieldPosition="0"/>
    </format>
    <format dxfId="142">
      <pivotArea field="1" type="button" dataOnly="0" labelOnly="1" outline="0" axis="axisPage" fieldPosition="0"/>
    </format>
    <format dxfId="141">
      <pivotArea field="3" type="button" dataOnly="0" labelOnly="1" outline="0" axis="axisRow" fieldPosition="0"/>
    </format>
    <format dxfId="140">
      <pivotArea dataOnly="0" labelOnly="1" fieldPosition="0">
        <references count="1">
          <reference field="3" count="0"/>
        </references>
      </pivotArea>
    </format>
    <format dxfId="13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5.xml><?xml version="1.0" encoding="utf-8"?>
<pivotTableDefinition xmlns="http://schemas.openxmlformats.org/spreadsheetml/2006/main" name="Tableau croisé dynamique50" cacheId="18"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B100:F101" firstHeaderRow="0" firstDataRow="1" firstDataCol="0" rowPageCount="1" colPageCount="1"/>
  <pivotFields count="9">
    <pivotField showAll="0"/>
    <pivotField axis="axisPage" multipleItemSelectionAllowed="1" showAll="0">
      <items count="4">
        <item h="1" x="0"/>
        <item h="1" x="1"/>
        <item x="2"/>
        <item t="default"/>
      </items>
    </pivotField>
    <pivotField showAll="0"/>
    <pivotField multipleItemSelectionAllowed="1" showAll="0"/>
    <pivotField dataField="1" showAll="0"/>
    <pivotField dataField="1" showAll="0"/>
    <pivotField dataField="1" showAll="0"/>
    <pivotField dataField="1" showAll="0"/>
    <pivotField dataField="1" numFmtId="41" showAll="0"/>
  </pivotFields>
  <rowItems count="1">
    <i/>
  </rowItems>
  <colFields count="1">
    <field x="-2"/>
  </colFields>
  <colItems count="5">
    <i>
      <x/>
    </i>
    <i i="1">
      <x v="1"/>
    </i>
    <i i="2">
      <x v="2"/>
    </i>
    <i i="3">
      <x v="3"/>
    </i>
    <i i="4">
      <x v="4"/>
    </i>
  </colItems>
  <pageFields count="1">
    <pageField fld="1" hier="-1"/>
  </pageFields>
  <dataFields count="5">
    <dataField name="Somme de Cadres supérieurs" fld="4" baseField="0" baseItem="0"/>
    <dataField name="Somme de Techniciens supérieurs et cadres moyens" fld="5" baseField="0" baseItem="0"/>
    <dataField name="Somme de Techniciens, agents de maîtrise et ouvriers qualifiés" fld="6" baseField="0" baseItem="0"/>
    <dataField name="Somme de Employés, manœuvres, ouvriers et apprentis" fld="7" baseField="0" baseItem="0"/>
    <dataField name="Somme de Total " fld="8" baseField="0" baseItem="0"/>
  </dataFields>
  <formats count="9">
    <format dxfId="167">
      <pivotArea type="all" dataOnly="0" outline="0" fieldPosition="0"/>
    </format>
    <format dxfId="166">
      <pivotArea outline="0" collapsedLevelsAreSubtotals="1" fieldPosition="0"/>
    </format>
    <format dxfId="165">
      <pivotArea dataOnly="0" labelOnly="1" outline="0" fieldPosition="0">
        <references count="1">
          <reference field="4294967294" count="5">
            <x v="0"/>
            <x v="1"/>
            <x v="2"/>
            <x v="3"/>
            <x v="4"/>
          </reference>
        </references>
      </pivotArea>
    </format>
    <format dxfId="164">
      <pivotArea outline="0" collapsedLevelsAreSubtotals="1" fieldPosition="0">
        <references count="1">
          <reference field="4294967294" count="1" selected="0">
            <x v="0"/>
          </reference>
        </references>
      </pivotArea>
    </format>
    <format dxfId="163">
      <pivotArea field="1" type="button" dataOnly="0" labelOnly="1" outline="0" axis="axisPage" fieldPosition="0"/>
    </format>
    <format dxfId="162">
      <pivotArea dataOnly="0" labelOnly="1" outline="0" fieldPosition="0">
        <references count="1">
          <reference field="4294967294" count="1">
            <x v="0"/>
          </reference>
        </references>
      </pivotArea>
    </format>
    <format dxfId="161">
      <pivotArea outline="0" collapsedLevelsAreSubtotals="1" fieldPosition="0">
        <references count="1">
          <reference field="4294967294" count="1" selected="0">
            <x v="0"/>
          </reference>
        </references>
      </pivotArea>
    </format>
    <format dxfId="160">
      <pivotArea field="1" type="button" dataOnly="0" labelOnly="1" outline="0" axis="axisPage" fieldPosition="0"/>
    </format>
    <format dxfId="159">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6.xml><?xml version="1.0" encoding="utf-8"?>
<pivotTableDefinition xmlns="http://schemas.openxmlformats.org/spreadsheetml/2006/main" name="Tableau croisé dynamique75" cacheId="23"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27:C34" firstHeaderRow="0" firstDataRow="1" firstDataCol="1"/>
  <pivotFields count="11">
    <pivotField showAll="0"/>
    <pivotField showAll="0">
      <items count="10">
        <item x="7"/>
        <item x="3"/>
        <item x="8"/>
        <item x="1"/>
        <item x="4"/>
        <item x="2"/>
        <item x="5"/>
        <item x="0"/>
        <item x="6"/>
        <item t="default"/>
      </items>
    </pivotField>
    <pivotField showAll="0"/>
    <pivotField axis="axisRow" showAll="0">
      <items count="7">
        <item x="2"/>
        <item x="0"/>
        <item x="4"/>
        <item x="3"/>
        <item x="5"/>
        <item x="1"/>
        <item t="default"/>
      </items>
    </pivotField>
    <pivotField showAll="0"/>
    <pivotField showAll="0"/>
    <pivotField dataField="1" showAll="0"/>
    <pivotField showAll="0"/>
    <pivotField showAll="0"/>
    <pivotField showAll="0"/>
    <pivotField showAll="0"/>
  </pivotFields>
  <rowFields count="1">
    <field x="3"/>
  </rowFields>
  <rowItems count="7">
    <i>
      <x/>
    </i>
    <i>
      <x v="1"/>
    </i>
    <i>
      <x v="2"/>
    </i>
    <i>
      <x v="3"/>
    </i>
    <i>
      <x v="4"/>
    </i>
    <i>
      <x v="5"/>
    </i>
    <i t="grand">
      <x/>
    </i>
  </rowItems>
  <colFields count="1">
    <field x="-2"/>
  </colFields>
  <colItems count="2">
    <i>
      <x/>
    </i>
    <i i="1">
      <x v="1"/>
    </i>
  </colItems>
  <dataFields count="2">
    <dataField name="Somme de montant_realisatn" fld="6" baseField="0" baseItem="0" numFmtId="41"/>
    <dataField name="Somme de montant_realisatn2" fld="6" showDataAs="percentOfTotal" baseField="0" baseItem="0" numFmtId="170"/>
  </dataFields>
  <formats count="19">
    <format dxfId="22">
      <pivotArea outline="0" collapsedLevelsAreSubtotals="1" fieldPosition="0">
        <references count="1">
          <reference field="4294967294" count="1" selected="0">
            <x v="1"/>
          </reference>
        </references>
      </pivotArea>
    </format>
    <format dxfId="21">
      <pivotArea outline="0" collapsedLevelsAreSubtotals="1" fieldPosition="0">
        <references count="1">
          <reference field="4294967294" count="1" selected="0">
            <x v="0"/>
          </reference>
        </references>
      </pivotArea>
    </format>
    <format dxfId="20">
      <pivotArea type="all" dataOnly="0" outline="0" fieldPosition="0"/>
    </format>
    <format dxfId="19">
      <pivotArea outline="0" collapsedLevelsAreSubtotals="1" fieldPosition="0"/>
    </format>
    <format dxfId="18">
      <pivotArea field="1" type="button" dataOnly="0" labelOnly="1" outline="0"/>
    </format>
    <format dxfId="17">
      <pivotArea dataOnly="0" labelOnly="1" grandRow="1" outline="0" fieldPosition="0"/>
    </format>
    <format dxfId="16">
      <pivotArea dataOnly="0" labelOnly="1" outline="0" fieldPosition="0">
        <references count="1">
          <reference field="4294967294" count="2">
            <x v="0"/>
            <x v="1"/>
          </reference>
        </references>
      </pivotArea>
    </format>
    <format dxfId="15">
      <pivotArea type="all" dataOnly="0" outline="0" fieldPosition="0"/>
    </format>
    <format dxfId="14">
      <pivotArea outline="0" collapsedLevelsAreSubtotals="1" fieldPosition="0"/>
    </format>
    <format dxfId="13">
      <pivotArea field="3" type="button" dataOnly="0" labelOnly="1" outline="0" axis="axisRow" fieldPosition="0"/>
    </format>
    <format dxfId="12">
      <pivotArea dataOnly="0" labelOnly="1" fieldPosition="0">
        <references count="1">
          <reference field="3" count="0"/>
        </references>
      </pivotArea>
    </format>
    <format dxfId="11">
      <pivotArea dataOnly="0" labelOnly="1" grandRow="1" outline="0" fieldPosition="0"/>
    </format>
    <format dxfId="10">
      <pivotArea dataOnly="0" labelOnly="1" outline="0" fieldPosition="0">
        <references count="1">
          <reference field="4294967294" count="2">
            <x v="0"/>
            <x v="1"/>
          </reference>
        </references>
      </pivotArea>
    </format>
    <format dxfId="9">
      <pivotArea type="all" dataOnly="0" outline="0" fieldPosition="0"/>
    </format>
    <format dxfId="8">
      <pivotArea outline="0" collapsedLevelsAreSubtotals="1" fieldPosition="0"/>
    </format>
    <format dxfId="7">
      <pivotArea field="3" type="button" dataOnly="0" labelOnly="1" outline="0" axis="axisRow" fieldPosition="0"/>
    </format>
    <format dxfId="6">
      <pivotArea dataOnly="0" labelOnly="1" fieldPosition="0">
        <references count="1">
          <reference field="3" count="0"/>
        </references>
      </pivotArea>
    </format>
    <format dxfId="5">
      <pivotArea dataOnly="0" labelOnly="1" grandRow="1" outline="0" fieldPosition="0"/>
    </format>
    <format dxfId="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7.xml><?xml version="1.0" encoding="utf-8"?>
<pivotTableDefinition xmlns="http://schemas.openxmlformats.org/spreadsheetml/2006/main" name="Tableau croisé dynamique70" cacheId="23"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2:C12" firstHeaderRow="0" firstDataRow="1" firstDataCol="1"/>
  <pivotFields count="11">
    <pivotField showAll="0"/>
    <pivotField axis="axisRow" showAll="0">
      <items count="10">
        <item x="7"/>
        <item x="3"/>
        <item x="8"/>
        <item x="1"/>
        <item x="4"/>
        <item x="2"/>
        <item x="5"/>
        <item x="0"/>
        <item x="6"/>
        <item t="default"/>
      </items>
    </pivotField>
    <pivotField showAll="0"/>
    <pivotField showAll="0"/>
    <pivotField showAll="0"/>
    <pivotField showAll="0"/>
    <pivotField dataField="1" showAll="0"/>
    <pivotField showAll="0"/>
    <pivotField showAll="0"/>
    <pivotField showAll="0"/>
    <pivotField showAll="0"/>
  </pivotFields>
  <rowFields count="1">
    <field x="1"/>
  </rowFields>
  <rowItems count="10">
    <i>
      <x/>
    </i>
    <i>
      <x v="1"/>
    </i>
    <i>
      <x v="2"/>
    </i>
    <i>
      <x v="3"/>
    </i>
    <i>
      <x v="4"/>
    </i>
    <i>
      <x v="5"/>
    </i>
    <i>
      <x v="6"/>
    </i>
    <i>
      <x v="7"/>
    </i>
    <i>
      <x v="8"/>
    </i>
    <i t="grand">
      <x/>
    </i>
  </rowItems>
  <colFields count="1">
    <field x="-2"/>
  </colFields>
  <colItems count="2">
    <i>
      <x/>
    </i>
    <i i="1">
      <x v="1"/>
    </i>
  </colItems>
  <dataFields count="2">
    <dataField name="Somme de montant_realisatn" fld="6" baseField="0" baseItem="0" numFmtId="41"/>
    <dataField name="Somme de montant_realisatn2" fld="6" showDataAs="percentOfTotal" baseField="0" baseItem="0" numFmtId="170"/>
  </dataFields>
  <formats count="21">
    <format dxfId="43">
      <pivotArea collapsedLevelsAreSubtotals="1" fieldPosition="0">
        <references count="2">
          <reference field="4294967294" count="1" selected="0">
            <x v="1"/>
          </reference>
          <reference field="1" count="1">
            <x v="2"/>
          </reference>
        </references>
      </pivotArea>
    </format>
    <format dxfId="42">
      <pivotArea outline="0" collapsedLevelsAreSubtotals="1" fieldPosition="0">
        <references count="1">
          <reference field="4294967294" count="1" selected="0">
            <x v="1"/>
          </reference>
        </references>
      </pivotArea>
    </format>
    <format dxfId="41">
      <pivotArea outline="0" collapsedLevelsAreSubtotals="1" fieldPosition="0">
        <references count="1">
          <reference field="4294967294" count="1" selected="0">
            <x v="0"/>
          </reference>
        </references>
      </pivotArea>
    </format>
    <format dxfId="40">
      <pivotArea type="all" dataOnly="0" outline="0" fieldPosition="0"/>
    </format>
    <format dxfId="39">
      <pivotArea outline="0" collapsedLevelsAreSubtotals="1" fieldPosition="0"/>
    </format>
    <format dxfId="38">
      <pivotArea field="1" type="button" dataOnly="0" labelOnly="1" outline="0" axis="axisRow" fieldPosition="0"/>
    </format>
    <format dxfId="37">
      <pivotArea dataOnly="0" labelOnly="1" fieldPosition="0">
        <references count="1">
          <reference field="1" count="0"/>
        </references>
      </pivotArea>
    </format>
    <format dxfId="36">
      <pivotArea dataOnly="0" labelOnly="1" grandRow="1" outline="0" fieldPosition="0"/>
    </format>
    <format dxfId="35">
      <pivotArea dataOnly="0" labelOnly="1" outline="0" fieldPosition="0">
        <references count="1">
          <reference field="4294967294" count="2">
            <x v="0"/>
            <x v="1"/>
          </reference>
        </references>
      </pivotArea>
    </format>
    <format dxfId="34">
      <pivotArea type="all" dataOnly="0" outline="0" fieldPosition="0"/>
    </format>
    <format dxfId="33">
      <pivotArea outline="0" collapsedLevelsAreSubtotals="1" fieldPosition="0"/>
    </format>
    <format dxfId="32">
      <pivotArea field="1" type="button" dataOnly="0" labelOnly="1" outline="0" axis="axisRow" fieldPosition="0"/>
    </format>
    <format dxfId="31">
      <pivotArea dataOnly="0" labelOnly="1" fieldPosition="0">
        <references count="1">
          <reference field="1" count="0"/>
        </references>
      </pivotArea>
    </format>
    <format dxfId="30">
      <pivotArea dataOnly="0" labelOnly="1" grandRow="1" outline="0" fieldPosition="0"/>
    </format>
    <format dxfId="29">
      <pivotArea dataOnly="0" labelOnly="1" outline="0" fieldPosition="0">
        <references count="1">
          <reference field="4294967294" count="2">
            <x v="0"/>
            <x v="1"/>
          </reference>
        </references>
      </pivotArea>
    </format>
    <format dxfId="28">
      <pivotArea type="all" dataOnly="0" outline="0" fieldPosition="0"/>
    </format>
    <format dxfId="27">
      <pivotArea outline="0" collapsedLevelsAreSubtotals="1" fieldPosition="0"/>
    </format>
    <format dxfId="26">
      <pivotArea field="1" type="button" dataOnly="0" labelOnly="1" outline="0" axis="axisRow" fieldPosition="0"/>
    </format>
    <format dxfId="25">
      <pivotArea dataOnly="0" labelOnly="1" fieldPosition="0">
        <references count="1">
          <reference field="1" count="0"/>
        </references>
      </pivotArea>
    </format>
    <format dxfId="24">
      <pivotArea dataOnly="0" labelOnly="1" grandRow="1" outline="0" fieldPosition="0"/>
    </format>
    <format dxfId="2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8.xml><?xml version="1.0" encoding="utf-8"?>
<pivotTableDefinition xmlns="http://schemas.openxmlformats.org/spreadsheetml/2006/main" name="Tableau croisé dynamique78" cacheId="23"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46:C60" firstHeaderRow="0" firstDataRow="1" firstDataCol="1"/>
  <pivotFields count="11">
    <pivotField showAll="0"/>
    <pivotField showAll="0">
      <items count="10">
        <item x="7"/>
        <item x="3"/>
        <item x="8"/>
        <item x="1"/>
        <item x="4"/>
        <item x="2"/>
        <item x="5"/>
        <item x="0"/>
        <item x="6"/>
        <item t="default"/>
      </items>
    </pivotField>
    <pivotField showAll="0"/>
    <pivotField showAll="0">
      <items count="7">
        <item x="2"/>
        <item x="0"/>
        <item x="4"/>
        <item x="3"/>
        <item x="5"/>
        <item x="1"/>
        <item t="default"/>
      </items>
    </pivotField>
    <pivotField showAll="0"/>
    <pivotField showAll="0"/>
    <pivotField dataField="1"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15">
        <item x="8"/>
        <item x="1"/>
        <item x="12"/>
        <item x="2"/>
        <item x="4"/>
        <item x="10"/>
        <item x="6"/>
        <item m="1" x="13"/>
        <item x="11"/>
        <item x="9"/>
        <item x="0"/>
        <item x="7"/>
        <item x="5"/>
        <item x="3"/>
        <item t="default"/>
      </items>
      <autoSortScope>
        <pivotArea dataOnly="0" outline="0" fieldPosition="0">
          <references count="1">
            <reference field="4294967294" count="1" selected="0">
              <x v="0"/>
            </reference>
          </references>
        </pivotArea>
      </autoSortScope>
    </pivotField>
  </pivotFields>
  <rowFields count="1">
    <field x="10"/>
  </rowFields>
  <rowItems count="14">
    <i>
      <x v="10"/>
    </i>
    <i>
      <x v="13"/>
    </i>
    <i>
      <x v="8"/>
    </i>
    <i>
      <x v="3"/>
    </i>
    <i>
      <x v="12"/>
    </i>
    <i>
      <x v="4"/>
    </i>
    <i>
      <x/>
    </i>
    <i>
      <x v="5"/>
    </i>
    <i>
      <x v="11"/>
    </i>
    <i>
      <x v="9"/>
    </i>
    <i>
      <x v="1"/>
    </i>
    <i>
      <x v="2"/>
    </i>
    <i>
      <x v="6"/>
    </i>
    <i t="grand">
      <x/>
    </i>
  </rowItems>
  <colFields count="1">
    <field x="-2"/>
  </colFields>
  <colItems count="2">
    <i>
      <x/>
    </i>
    <i i="1">
      <x v="1"/>
    </i>
  </colItems>
  <dataFields count="2">
    <dataField name="Somme de montant_realisatn" fld="6" baseField="0" baseItem="0" numFmtId="41"/>
    <dataField name="Somme de montant_realisatn2" fld="6" showDataAs="percentOfTotal" baseField="0" baseItem="0" numFmtId="170"/>
  </dataFields>
  <formats count="18">
    <format dxfId="61">
      <pivotArea outline="0" collapsedLevelsAreSubtotals="1" fieldPosition="0">
        <references count="1">
          <reference field="4294967294" count="1" selected="0">
            <x v="1"/>
          </reference>
        </references>
      </pivotArea>
    </format>
    <format dxfId="60">
      <pivotArea outline="0" collapsedLevelsAreSubtotals="1" fieldPosition="0">
        <references count="1">
          <reference field="4294967294" count="1" selected="0">
            <x v="0"/>
          </reference>
        </references>
      </pivotArea>
    </format>
    <format dxfId="59">
      <pivotArea type="all" dataOnly="0" outline="0" fieldPosition="0"/>
    </format>
    <format dxfId="58">
      <pivotArea outline="0" collapsedLevelsAreSubtotals="1" fieldPosition="0"/>
    </format>
    <format dxfId="57">
      <pivotArea field="1" type="button" dataOnly="0" labelOnly="1" outline="0"/>
    </format>
    <format dxfId="56">
      <pivotArea dataOnly="0" labelOnly="1" grandRow="1" outline="0" fieldPosition="0"/>
    </format>
    <format dxfId="55">
      <pivotArea dataOnly="0" labelOnly="1" outline="0" fieldPosition="0">
        <references count="1">
          <reference field="4294967294" count="2">
            <x v="0"/>
            <x v="1"/>
          </reference>
        </references>
      </pivotArea>
    </format>
    <format dxfId="54">
      <pivotArea type="all" dataOnly="0" outline="0" fieldPosition="0"/>
    </format>
    <format dxfId="53">
      <pivotArea outline="0" collapsedLevelsAreSubtotals="1" fieldPosition="0"/>
    </format>
    <format dxfId="52">
      <pivotArea field="3" type="button" dataOnly="0" labelOnly="1" outline="0"/>
    </format>
    <format dxfId="51">
      <pivotArea dataOnly="0" labelOnly="1" grandRow="1" outline="0" fieldPosition="0"/>
    </format>
    <format dxfId="50">
      <pivotArea dataOnly="0" labelOnly="1" outline="0" fieldPosition="0">
        <references count="1">
          <reference field="4294967294" count="2">
            <x v="0"/>
            <x v="1"/>
          </reference>
        </references>
      </pivotArea>
    </format>
    <format dxfId="49">
      <pivotArea type="all" dataOnly="0" outline="0" fieldPosition="0"/>
    </format>
    <format dxfId="48">
      <pivotArea outline="0" collapsedLevelsAreSubtotals="1" fieldPosition="0"/>
    </format>
    <format dxfId="47">
      <pivotArea field="3" type="button" dataOnly="0" labelOnly="1" outline="0"/>
    </format>
    <format dxfId="46">
      <pivotArea dataOnly="0" labelOnly="1" grandRow="1" outline="0" fieldPosition="0"/>
    </format>
    <format dxfId="45">
      <pivotArea dataOnly="0" labelOnly="1" outline="0" fieldPosition="0">
        <references count="1">
          <reference field="4294967294" count="2">
            <x v="0"/>
            <x v="1"/>
          </reference>
        </references>
      </pivotArea>
    </format>
    <format dxfId="44">
      <pivotArea collapsedLevelsAreSubtotals="1" fieldPosition="0">
        <references count="2">
          <reference field="4294967294" count="1" selected="0">
            <x v="1"/>
          </reference>
          <reference field="10" count="5">
            <x v="2"/>
            <x v="6"/>
            <x v="7"/>
            <x v="9"/>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4.xml"/><Relationship Id="rId7" Type="http://schemas.openxmlformats.org/officeDocument/2006/relationships/printerSettings" Target="../printerSettings/printerSettings2.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drawing" Target="../drawings/drawing2.xml"/><Relationship Id="rId4"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12" Type="http://schemas.openxmlformats.org/officeDocument/2006/relationships/drawing" Target="../drawings/drawing3.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rinterSettings" Target="../printerSettings/printerSettings4.bin"/><Relationship Id="rId5" Type="http://schemas.openxmlformats.org/officeDocument/2006/relationships/pivotTable" Target="../pivotTables/pivotTable16.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8" Type="http://schemas.openxmlformats.org/officeDocument/2006/relationships/hyperlink" Target="mailto:aniasse@groupecse,com" TargetMode="External"/><Relationship Id="rId13" Type="http://schemas.openxmlformats.org/officeDocument/2006/relationships/printerSettings" Target="../printerSettings/printerSettings7.bin"/><Relationship Id="rId3" Type="http://schemas.openxmlformats.org/officeDocument/2006/relationships/pivotTable" Target="../pivotTables/pivotTable24.xml"/><Relationship Id="rId7" Type="http://schemas.openxmlformats.org/officeDocument/2006/relationships/hyperlink" Target="mailto:daour.dieng@eramet.com" TargetMode="External"/><Relationship Id="rId12" Type="http://schemas.openxmlformats.org/officeDocument/2006/relationships/hyperlink" Target="mailto:cjkallala@somiva-sn.com" TargetMode="External"/><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openxmlformats.org/officeDocument/2006/relationships/hyperlink" Target="mailto:ousmane.mbaye@dangote.com" TargetMode="External"/><Relationship Id="rId11" Type="http://schemas.openxmlformats.org/officeDocument/2006/relationships/hyperlink" Target="mailto:moustapha.dieng.dlg.@sephossenegal.com" TargetMode="External"/><Relationship Id="rId5" Type="http://schemas.openxmlformats.org/officeDocument/2006/relationships/pivotTable" Target="../pivotTables/pivotTable26.xml"/><Relationship Id="rId10" Type="http://schemas.openxmlformats.org/officeDocument/2006/relationships/hyperlink" Target="mailto:nafprochimat@orange.sn" TargetMode="External"/><Relationship Id="rId4" Type="http://schemas.openxmlformats.org/officeDocument/2006/relationships/pivotTable" Target="../pivotTables/pivotTable25.xml"/><Relationship Id="rId9" Type="http://schemas.openxmlformats.org/officeDocument/2006/relationships/hyperlink" Target="mailto:ysidibe@ics.sn" TargetMode="Externa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29.xml"/><Relationship Id="rId7" Type="http://schemas.openxmlformats.org/officeDocument/2006/relationships/drawing" Target="../drawings/drawing4.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printerSettings" Target="../printerSettings/printerSettings8.bin"/><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39.xml"/><Relationship Id="rId3" Type="http://schemas.openxmlformats.org/officeDocument/2006/relationships/pivotTable" Target="../pivotTables/pivotTable34.xml"/><Relationship Id="rId7" Type="http://schemas.openxmlformats.org/officeDocument/2006/relationships/pivotTable" Target="../pivotTables/pivotTable38.xml"/><Relationship Id="rId2" Type="http://schemas.openxmlformats.org/officeDocument/2006/relationships/pivotTable" Target="../pivotTables/pivotTable33.xml"/><Relationship Id="rId1" Type="http://schemas.openxmlformats.org/officeDocument/2006/relationships/pivotTable" Target="../pivotTables/pivotTable32.xml"/><Relationship Id="rId6" Type="http://schemas.openxmlformats.org/officeDocument/2006/relationships/pivotTable" Target="../pivotTables/pivotTable37.xml"/><Relationship Id="rId5" Type="http://schemas.openxmlformats.org/officeDocument/2006/relationships/pivotTable" Target="../pivotTables/pivotTable36.xml"/><Relationship Id="rId10" Type="http://schemas.openxmlformats.org/officeDocument/2006/relationships/drawing" Target="../drawings/drawing5.xml"/><Relationship Id="rId4" Type="http://schemas.openxmlformats.org/officeDocument/2006/relationships/pivotTable" Target="../pivotTables/pivotTable35.xml"/><Relationship Id="rId9" Type="http://schemas.openxmlformats.org/officeDocument/2006/relationships/pivotTable" Target="../pivotTables/pivotTable40.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43.xml"/><Relationship Id="rId2" Type="http://schemas.openxmlformats.org/officeDocument/2006/relationships/pivotTable" Target="../pivotTables/pivotTable42.xml"/><Relationship Id="rId1" Type="http://schemas.openxmlformats.org/officeDocument/2006/relationships/pivotTable" Target="../pivotTables/pivotTable41.xml"/></Relationships>
</file>

<file path=xl/worksheets/_rels/sheet16.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44.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ivotTable" Target="../pivotTables/pivotTable45.xml"/></Relationships>
</file>

<file path=xl/worksheets/_rels/sheet20.xml.rels><?xml version="1.0" encoding="UTF-8" standalone="yes"?>
<Relationships xmlns="http://schemas.openxmlformats.org/package/2006/relationships"><Relationship Id="rId8" Type="http://schemas.openxmlformats.org/officeDocument/2006/relationships/pivotTable" Target="../pivotTables/pivotTable53.xml"/><Relationship Id="rId3" Type="http://schemas.openxmlformats.org/officeDocument/2006/relationships/pivotTable" Target="../pivotTables/pivotTable48.xml"/><Relationship Id="rId7" Type="http://schemas.openxmlformats.org/officeDocument/2006/relationships/pivotTable" Target="../pivotTables/pivotTable52.xml"/><Relationship Id="rId12" Type="http://schemas.openxmlformats.org/officeDocument/2006/relationships/drawing" Target="../drawings/drawing6.xml"/><Relationship Id="rId2" Type="http://schemas.openxmlformats.org/officeDocument/2006/relationships/pivotTable" Target="../pivotTables/pivotTable47.xml"/><Relationship Id="rId1" Type="http://schemas.openxmlformats.org/officeDocument/2006/relationships/pivotTable" Target="../pivotTables/pivotTable46.xml"/><Relationship Id="rId6" Type="http://schemas.openxmlformats.org/officeDocument/2006/relationships/pivotTable" Target="../pivotTables/pivotTable51.xml"/><Relationship Id="rId11" Type="http://schemas.openxmlformats.org/officeDocument/2006/relationships/printerSettings" Target="../printerSettings/printerSettings12.bin"/><Relationship Id="rId5" Type="http://schemas.openxmlformats.org/officeDocument/2006/relationships/pivotTable" Target="../pivotTables/pivotTable50.xml"/><Relationship Id="rId10" Type="http://schemas.openxmlformats.org/officeDocument/2006/relationships/pivotTable" Target="../pivotTables/pivotTable55.xml"/><Relationship Id="rId4" Type="http://schemas.openxmlformats.org/officeDocument/2006/relationships/pivotTable" Target="../pivotTables/pivotTable49.xml"/><Relationship Id="rId9" Type="http://schemas.openxmlformats.org/officeDocument/2006/relationships/pivotTable" Target="../pivotTables/pivotTable54.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3" Type="http://schemas.openxmlformats.org/officeDocument/2006/relationships/pivotTable" Target="../pivotTables/pivotTable58.xml"/><Relationship Id="rId2" Type="http://schemas.openxmlformats.org/officeDocument/2006/relationships/pivotTable" Target="../pivotTables/pivotTable57.xml"/><Relationship Id="rId1" Type="http://schemas.openxmlformats.org/officeDocument/2006/relationships/pivotTable" Target="../pivotTables/pivotTable56.xm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sheetPr>
  <dimension ref="A1:S219"/>
  <sheetViews>
    <sheetView topLeftCell="A12" zoomScale="98" zoomScaleNormal="100" workbookViewId="0">
      <selection activeCell="B4" sqref="B4"/>
    </sheetView>
  </sheetViews>
  <sheetFormatPr baseColWidth="10" defaultRowHeight="14.4"/>
  <cols>
    <col min="1" max="1" width="38.6640625" customWidth="1"/>
    <col min="2" max="2" width="44" customWidth="1"/>
    <col min="3" max="3" width="32.88671875" customWidth="1"/>
    <col min="4" max="4" width="31.6640625" customWidth="1"/>
    <col min="5" max="5" width="14.5546875" customWidth="1"/>
    <col min="6" max="6" width="18.33203125" customWidth="1"/>
    <col min="7" max="7" width="17.33203125" customWidth="1"/>
    <col min="8" max="8" width="22.21875" bestFit="1" customWidth="1"/>
    <col min="9" max="9" width="20" customWidth="1"/>
    <col min="10" max="11" width="15.109375" customWidth="1"/>
    <col min="12" max="12" width="16.6640625" style="13" bestFit="1" customWidth="1"/>
    <col min="13" max="13" width="16.88671875" style="13" bestFit="1" customWidth="1"/>
    <col min="14" max="14" width="16.21875" style="13" bestFit="1" customWidth="1"/>
    <col min="15" max="15" width="18.109375" style="13" bestFit="1" customWidth="1"/>
    <col min="16" max="16" width="12.44140625" bestFit="1" customWidth="1"/>
  </cols>
  <sheetData>
    <row r="1" spans="1:19" ht="31.8" customHeight="1">
      <c r="A1" s="1" t="s">
        <v>1</v>
      </c>
      <c r="B1" s="1" t="s">
        <v>62</v>
      </c>
      <c r="C1" s="1" t="s">
        <v>63</v>
      </c>
      <c r="D1" s="42" t="s">
        <v>64</v>
      </c>
      <c r="E1" s="1" t="s">
        <v>65</v>
      </c>
      <c r="F1" s="1" t="s">
        <v>66</v>
      </c>
      <c r="G1" s="1" t="s">
        <v>67</v>
      </c>
      <c r="H1" s="1" t="s">
        <v>68</v>
      </c>
      <c r="I1" s="1" t="s">
        <v>69</v>
      </c>
      <c r="J1" s="1" t="s">
        <v>70</v>
      </c>
      <c r="K1" s="1"/>
      <c r="L1" s="11" t="s">
        <v>71</v>
      </c>
      <c r="M1" s="11" t="s">
        <v>72</v>
      </c>
      <c r="N1" s="11" t="s">
        <v>73</v>
      </c>
      <c r="O1" s="11" t="s">
        <v>74</v>
      </c>
      <c r="P1" s="1" t="s">
        <v>75</v>
      </c>
    </row>
    <row r="2" spans="1:19" s="64" customFormat="1">
      <c r="A2" s="16" t="s">
        <v>467</v>
      </c>
      <c r="B2" s="16" t="s">
        <v>468</v>
      </c>
      <c r="C2" s="16" t="s">
        <v>306</v>
      </c>
      <c r="D2" s="16" t="s">
        <v>95</v>
      </c>
      <c r="E2" s="16" t="s">
        <v>79</v>
      </c>
      <c r="F2" s="16" t="s">
        <v>96</v>
      </c>
      <c r="G2" s="16" t="s">
        <v>306</v>
      </c>
      <c r="H2" s="16" t="s">
        <v>469</v>
      </c>
      <c r="I2" s="19">
        <v>42886</v>
      </c>
      <c r="J2" s="19">
        <v>42886</v>
      </c>
      <c r="K2" s="19"/>
      <c r="L2" s="18">
        <v>0.3</v>
      </c>
      <c r="M2" s="18"/>
      <c r="N2" s="18"/>
      <c r="O2" s="18"/>
      <c r="P2" s="19">
        <v>44711</v>
      </c>
      <c r="R2" s="64">
        <f>+VLOOKUP(A2,'[1]Requete_INFOTITREMINIER OK'!$A$1:$M$117,13,0)</f>
        <v>0</v>
      </c>
      <c r="S2" s="64" t="b">
        <f>N2=R2</f>
        <v>1</v>
      </c>
    </row>
    <row r="3" spans="1:19">
      <c r="A3" s="16" t="s">
        <v>470</v>
      </c>
      <c r="B3" s="16" t="s">
        <v>471</v>
      </c>
      <c r="C3" s="16" t="s">
        <v>472</v>
      </c>
      <c r="D3" s="16" t="s">
        <v>247</v>
      </c>
      <c r="E3" s="16" t="s">
        <v>91</v>
      </c>
      <c r="F3" s="16" t="s">
        <v>92</v>
      </c>
      <c r="G3" s="16" t="s">
        <v>91</v>
      </c>
      <c r="H3" s="16" t="s">
        <v>91</v>
      </c>
      <c r="I3" s="23">
        <v>40513</v>
      </c>
      <c r="J3" s="23">
        <v>40513</v>
      </c>
      <c r="K3" s="23"/>
      <c r="L3" s="24">
        <v>157</v>
      </c>
      <c r="M3" s="24">
        <v>0</v>
      </c>
      <c r="N3" s="24">
        <v>120.5</v>
      </c>
      <c r="O3" s="24">
        <v>0</v>
      </c>
      <c r="P3" s="25">
        <v>43069</v>
      </c>
      <c r="R3" s="64">
        <f>+VLOOKUP(A3,'[1]Requete_INFOTITREMINIER OK'!$A$1:$M$117,13,0)</f>
        <v>120.5</v>
      </c>
      <c r="S3" s="64" t="b">
        <f>N3=R3</f>
        <v>1</v>
      </c>
    </row>
    <row r="4" spans="1:19">
      <c r="A4" s="16" t="s">
        <v>470</v>
      </c>
      <c r="B4" s="16" t="s">
        <v>265</v>
      </c>
      <c r="C4" s="16" t="s">
        <v>266</v>
      </c>
      <c r="D4" s="16" t="s">
        <v>247</v>
      </c>
      <c r="E4" s="16" t="s">
        <v>91</v>
      </c>
      <c r="F4" s="16" t="s">
        <v>92</v>
      </c>
      <c r="G4" s="16" t="s">
        <v>91</v>
      </c>
      <c r="H4" s="16" t="s">
        <v>91</v>
      </c>
      <c r="I4" s="23">
        <v>40513</v>
      </c>
      <c r="J4" s="23">
        <v>40513</v>
      </c>
      <c r="K4" s="23"/>
      <c r="L4" s="24">
        <v>187</v>
      </c>
      <c r="M4" s="24">
        <v>0</v>
      </c>
      <c r="N4" s="24">
        <v>110</v>
      </c>
      <c r="O4" s="24">
        <v>0</v>
      </c>
      <c r="P4" s="25">
        <v>44625</v>
      </c>
      <c r="R4" s="64">
        <f>+VLOOKUP(A4,'[1]Requete_INFOTITREMINIER OK'!$A$1:$M$117,13,0)</f>
        <v>120.5</v>
      </c>
      <c r="S4" s="64" t="b">
        <f t="shared" ref="S4:S66" si="0">N4=R4</f>
        <v>0</v>
      </c>
    </row>
    <row r="5" spans="1:19">
      <c r="A5" s="16" t="s">
        <v>473</v>
      </c>
      <c r="B5" s="16" t="s">
        <v>474</v>
      </c>
      <c r="C5" s="16" t="s">
        <v>475</v>
      </c>
      <c r="D5" s="70" t="s">
        <v>252</v>
      </c>
      <c r="E5" s="16" t="s">
        <v>91</v>
      </c>
      <c r="F5" s="16" t="s">
        <v>92</v>
      </c>
      <c r="G5" s="16" t="s">
        <v>93</v>
      </c>
      <c r="H5" s="16" t="s">
        <v>93</v>
      </c>
      <c r="I5" s="23">
        <v>42285</v>
      </c>
      <c r="J5" s="23">
        <v>42402</v>
      </c>
      <c r="K5" s="23"/>
      <c r="L5" s="24">
        <v>39</v>
      </c>
      <c r="M5" s="61">
        <v>39</v>
      </c>
      <c r="N5" s="24">
        <v>0</v>
      </c>
      <c r="O5" s="24">
        <v>0</v>
      </c>
      <c r="P5" s="25">
        <v>44228</v>
      </c>
      <c r="R5" s="64">
        <f>+VLOOKUP(A5,'[1]Requete_INFOTITREMINIER OK'!$A$1:$M$117,13,0)</f>
        <v>0</v>
      </c>
      <c r="S5" s="64" t="b">
        <f t="shared" si="0"/>
        <v>1</v>
      </c>
    </row>
    <row r="6" spans="1:19">
      <c r="A6" s="16" t="s">
        <v>17</v>
      </c>
      <c r="B6" s="16" t="s">
        <v>476</v>
      </c>
      <c r="C6" s="16" t="s">
        <v>477</v>
      </c>
      <c r="D6" s="70" t="s">
        <v>247</v>
      </c>
      <c r="E6" s="16" t="s">
        <v>91</v>
      </c>
      <c r="F6" s="16" t="s">
        <v>92</v>
      </c>
      <c r="G6" s="16" t="s">
        <v>478</v>
      </c>
      <c r="H6" s="16" t="s">
        <v>93</v>
      </c>
      <c r="I6" s="23">
        <v>38215</v>
      </c>
      <c r="J6" s="23">
        <v>38415</v>
      </c>
      <c r="K6" s="23"/>
      <c r="L6" s="24">
        <v>420</v>
      </c>
      <c r="M6" s="24">
        <v>0</v>
      </c>
      <c r="N6" s="24">
        <v>184</v>
      </c>
      <c r="O6" s="24">
        <v>0</v>
      </c>
      <c r="P6" s="26"/>
      <c r="R6" s="64">
        <f>+VLOOKUP(A6,'[1]Requete_INFOTITREMINIER OK'!$A$1:$M$117,13,0)</f>
        <v>184</v>
      </c>
      <c r="S6" s="64" t="b">
        <f t="shared" si="0"/>
        <v>1</v>
      </c>
    </row>
    <row r="7" spans="1:19">
      <c r="A7" s="16" t="s">
        <v>17</v>
      </c>
      <c r="B7" s="16" t="s">
        <v>269</v>
      </c>
      <c r="C7" s="16" t="s">
        <v>270</v>
      </c>
      <c r="D7" s="16" t="s">
        <v>247</v>
      </c>
      <c r="E7" s="16" t="s">
        <v>91</v>
      </c>
      <c r="F7" s="16" t="s">
        <v>92</v>
      </c>
      <c r="G7" s="16" t="s">
        <v>478</v>
      </c>
      <c r="H7" s="16" t="s">
        <v>93</v>
      </c>
      <c r="I7" s="23">
        <v>43231</v>
      </c>
      <c r="J7" s="23">
        <v>43256</v>
      </c>
      <c r="K7" s="23"/>
      <c r="L7" s="24">
        <v>79</v>
      </c>
      <c r="M7" s="24">
        <v>0</v>
      </c>
      <c r="N7" s="24">
        <v>0</v>
      </c>
      <c r="O7" s="24">
        <v>0</v>
      </c>
      <c r="P7" s="25">
        <v>45081</v>
      </c>
      <c r="R7" s="261">
        <v>0</v>
      </c>
      <c r="S7" s="64" t="b">
        <f t="shared" si="0"/>
        <v>1</v>
      </c>
    </row>
    <row r="8" spans="1:19">
      <c r="A8" s="16" t="s">
        <v>47</v>
      </c>
      <c r="B8" s="16" t="s">
        <v>288</v>
      </c>
      <c r="C8" s="16" t="s">
        <v>289</v>
      </c>
      <c r="D8" s="16" t="s">
        <v>247</v>
      </c>
      <c r="E8" s="16" t="s">
        <v>284</v>
      </c>
      <c r="F8" s="16" t="s">
        <v>80</v>
      </c>
      <c r="G8" s="16" t="s">
        <v>284</v>
      </c>
      <c r="H8" s="16" t="s">
        <v>284</v>
      </c>
      <c r="I8" s="23">
        <v>43486</v>
      </c>
      <c r="J8" s="23">
        <v>43496</v>
      </c>
      <c r="K8" s="23"/>
      <c r="L8" s="24">
        <v>567</v>
      </c>
      <c r="M8" s="24">
        <v>0</v>
      </c>
      <c r="N8" s="24">
        <v>0</v>
      </c>
      <c r="O8" s="24">
        <v>0</v>
      </c>
      <c r="P8" s="25">
        <v>401768</v>
      </c>
      <c r="R8" s="64">
        <f>+VLOOKUP(A8,'[1]Requete_INFOTITREMINIER OK'!$A$1:$M$117,13,0)</f>
        <v>0</v>
      </c>
      <c r="S8" s="64" t="b">
        <f t="shared" si="0"/>
        <v>1</v>
      </c>
    </row>
    <row r="9" spans="1:19">
      <c r="A9" s="16" t="s">
        <v>47</v>
      </c>
      <c r="B9" s="16" t="s">
        <v>479</v>
      </c>
      <c r="C9" s="16" t="s">
        <v>480</v>
      </c>
      <c r="D9" s="16" t="s">
        <v>95</v>
      </c>
      <c r="E9" s="16" t="s">
        <v>79</v>
      </c>
      <c r="F9" s="16" t="s">
        <v>107</v>
      </c>
      <c r="G9" s="16" t="s">
        <v>345</v>
      </c>
      <c r="H9" s="16" t="s">
        <v>79</v>
      </c>
      <c r="I9" s="26"/>
      <c r="J9" s="23">
        <v>43361</v>
      </c>
      <c r="K9" s="23"/>
      <c r="L9" s="24">
        <v>0.38</v>
      </c>
      <c r="M9" s="24">
        <v>0</v>
      </c>
      <c r="N9" s="24">
        <v>0</v>
      </c>
      <c r="O9" s="24">
        <v>0</v>
      </c>
      <c r="P9" s="25">
        <v>45278</v>
      </c>
      <c r="R9" s="64">
        <f>+VLOOKUP(A9,'[1]Requete_INFOTITREMINIER OK'!$A$1:$M$117,13,0)</f>
        <v>0</v>
      </c>
      <c r="S9" s="64" t="b">
        <f t="shared" si="0"/>
        <v>1</v>
      </c>
    </row>
    <row r="10" spans="1:19">
      <c r="A10" s="27" t="s">
        <v>8</v>
      </c>
      <c r="B10" s="27" t="s">
        <v>481</v>
      </c>
      <c r="C10" s="27" t="s">
        <v>306</v>
      </c>
      <c r="D10" s="27" t="s">
        <v>95</v>
      </c>
      <c r="E10" s="27" t="s">
        <v>79</v>
      </c>
      <c r="F10" s="27" t="s">
        <v>96</v>
      </c>
      <c r="G10" s="27" t="s">
        <v>306</v>
      </c>
      <c r="H10" s="27" t="s">
        <v>79</v>
      </c>
      <c r="I10" s="26"/>
      <c r="J10" s="28">
        <v>43304</v>
      </c>
      <c r="K10" s="28"/>
      <c r="L10" s="26">
        <v>0.15</v>
      </c>
      <c r="M10" s="26">
        <v>0.15</v>
      </c>
      <c r="N10" s="26"/>
      <c r="O10" s="26"/>
      <c r="P10" s="28">
        <v>45129</v>
      </c>
      <c r="R10" s="64">
        <f>+VLOOKUP(A10,'[1]Requete_INFOTITREMINIER OK'!$A$1:$M$117,13,0)</f>
        <v>0</v>
      </c>
      <c r="S10" s="64" t="b">
        <f t="shared" si="0"/>
        <v>1</v>
      </c>
    </row>
    <row r="11" spans="1:19">
      <c r="A11" s="16" t="s">
        <v>2</v>
      </c>
      <c r="B11" s="16" t="s">
        <v>482</v>
      </c>
      <c r="C11" s="16" t="s">
        <v>483</v>
      </c>
      <c r="D11" s="16" t="s">
        <v>247</v>
      </c>
      <c r="E11" s="16" t="s">
        <v>286</v>
      </c>
      <c r="F11" s="16" t="s">
        <v>80</v>
      </c>
      <c r="G11" s="16" t="s">
        <v>484</v>
      </c>
      <c r="H11" s="16" t="s">
        <v>286</v>
      </c>
      <c r="I11" s="23">
        <v>42157</v>
      </c>
      <c r="J11" s="23">
        <v>42200</v>
      </c>
      <c r="K11" s="23"/>
      <c r="L11" s="24">
        <v>1590</v>
      </c>
      <c r="M11" s="24">
        <v>0</v>
      </c>
      <c r="N11" s="24">
        <v>401</v>
      </c>
      <c r="O11" s="24">
        <v>0</v>
      </c>
      <c r="P11" s="25">
        <v>44420</v>
      </c>
      <c r="R11" s="64">
        <f>+VLOOKUP(A11,'[1]Requete_INFOTITREMINIER OK'!$A$1:$M$117,13,0)</f>
        <v>401</v>
      </c>
      <c r="S11" s="64" t="b">
        <f t="shared" si="0"/>
        <v>1</v>
      </c>
    </row>
    <row r="12" spans="1:19">
      <c r="A12" s="16" t="s">
        <v>4</v>
      </c>
      <c r="B12" s="16" t="s">
        <v>255</v>
      </c>
      <c r="C12" s="16" t="s">
        <v>256</v>
      </c>
      <c r="D12" s="16" t="s">
        <v>247</v>
      </c>
      <c r="E12" s="16" t="s">
        <v>91</v>
      </c>
      <c r="F12" s="16" t="s">
        <v>92</v>
      </c>
      <c r="G12" s="16" t="s">
        <v>104</v>
      </c>
      <c r="H12" s="16" t="s">
        <v>91</v>
      </c>
      <c r="I12" s="23">
        <v>42682</v>
      </c>
      <c r="J12" s="23">
        <v>43510</v>
      </c>
      <c r="K12" s="23"/>
      <c r="L12" s="24">
        <v>22</v>
      </c>
      <c r="M12" s="24">
        <v>0</v>
      </c>
      <c r="N12" s="24">
        <v>0</v>
      </c>
      <c r="O12" s="24">
        <v>0</v>
      </c>
      <c r="P12" s="25">
        <v>44971</v>
      </c>
      <c r="R12" s="64">
        <f>+VLOOKUP(A12,'[1]Requete_INFOTITREMINIER OK'!$A$1:$M$117,13,0)</f>
        <v>0</v>
      </c>
      <c r="S12" s="64" t="b">
        <f t="shared" si="0"/>
        <v>1</v>
      </c>
    </row>
    <row r="13" spans="1:19">
      <c r="A13" s="16" t="s">
        <v>38</v>
      </c>
      <c r="B13" s="16" t="s">
        <v>485</v>
      </c>
      <c r="C13" s="16" t="s">
        <v>486</v>
      </c>
      <c r="D13" s="16" t="s">
        <v>95</v>
      </c>
      <c r="E13" s="16" t="s">
        <v>79</v>
      </c>
      <c r="F13" s="16" t="s">
        <v>122</v>
      </c>
      <c r="G13" s="16" t="s">
        <v>312</v>
      </c>
      <c r="H13" s="16" t="s">
        <v>82</v>
      </c>
      <c r="I13" s="23">
        <v>43186</v>
      </c>
      <c r="J13" s="23">
        <v>43229</v>
      </c>
      <c r="K13" s="23"/>
      <c r="L13" s="24">
        <v>1.2</v>
      </c>
      <c r="M13" s="24">
        <v>1.2</v>
      </c>
      <c r="N13" s="24">
        <v>0</v>
      </c>
      <c r="O13" s="24">
        <v>0</v>
      </c>
      <c r="P13" s="25">
        <v>401768</v>
      </c>
      <c r="R13" s="64">
        <f>+VLOOKUP(A13,'[1]Requete_INFOTITREMINIER OK'!$A$1:$M$117,13,0)</f>
        <v>0</v>
      </c>
      <c r="S13" s="64" t="b">
        <f t="shared" si="0"/>
        <v>1</v>
      </c>
    </row>
    <row r="14" spans="1:19">
      <c r="A14" s="17" t="s">
        <v>487</v>
      </c>
      <c r="B14" s="17" t="s">
        <v>258</v>
      </c>
      <c r="C14" s="17" t="s">
        <v>488</v>
      </c>
      <c r="D14" s="17" t="s">
        <v>247</v>
      </c>
      <c r="E14" s="17" t="s">
        <v>91</v>
      </c>
      <c r="F14" s="16" t="s">
        <v>92</v>
      </c>
      <c r="G14" s="16" t="s">
        <v>489</v>
      </c>
      <c r="H14" s="16" t="s">
        <v>93</v>
      </c>
      <c r="I14" s="22">
        <v>43231</v>
      </c>
      <c r="J14" s="22">
        <v>43256</v>
      </c>
      <c r="K14" s="22"/>
      <c r="L14" s="20">
        <v>314.5</v>
      </c>
      <c r="M14" s="20">
        <v>0</v>
      </c>
      <c r="N14" s="20">
        <v>0</v>
      </c>
      <c r="O14" s="20">
        <v>0</v>
      </c>
      <c r="P14" s="21">
        <v>401768</v>
      </c>
      <c r="R14" s="64">
        <f>+VLOOKUP(A14,'[1]Requete_INFOTITREMINIER OK'!$A$1:$M$117,13,0)</f>
        <v>0</v>
      </c>
      <c r="S14" s="64" t="b">
        <f t="shared" si="0"/>
        <v>1</v>
      </c>
    </row>
    <row r="15" spans="1:19">
      <c r="A15" s="16" t="s">
        <v>9</v>
      </c>
      <c r="B15" s="16" t="s">
        <v>278</v>
      </c>
      <c r="C15" s="16" t="s">
        <v>279</v>
      </c>
      <c r="D15" s="16" t="s">
        <v>247</v>
      </c>
      <c r="E15" s="16" t="s">
        <v>91</v>
      </c>
      <c r="F15" s="16" t="s">
        <v>92</v>
      </c>
      <c r="G15" s="16" t="s">
        <v>490</v>
      </c>
      <c r="H15" s="16" t="s">
        <v>91</v>
      </c>
      <c r="I15" s="23">
        <v>42529</v>
      </c>
      <c r="J15" s="23">
        <v>43623</v>
      </c>
      <c r="K15" s="23"/>
      <c r="L15" s="24">
        <v>381</v>
      </c>
      <c r="M15" s="24">
        <v>0</v>
      </c>
      <c r="N15" s="24">
        <v>0</v>
      </c>
      <c r="O15" s="24">
        <v>0</v>
      </c>
      <c r="P15" s="25">
        <v>45084</v>
      </c>
      <c r="R15" s="64">
        <f>+VLOOKUP(A15,'[1]Requete_INFOTITREMINIER OK'!$A$1:$M$117,13,0)</f>
        <v>0</v>
      </c>
      <c r="S15" s="64" t="b">
        <f t="shared" si="0"/>
        <v>1</v>
      </c>
    </row>
    <row r="16" spans="1:19">
      <c r="A16" s="16" t="s">
        <v>9</v>
      </c>
      <c r="B16" s="16" t="s">
        <v>276</v>
      </c>
      <c r="C16" s="16" t="s">
        <v>277</v>
      </c>
      <c r="D16" s="16" t="s">
        <v>247</v>
      </c>
      <c r="E16" s="16" t="s">
        <v>91</v>
      </c>
      <c r="F16" s="16" t="s">
        <v>92</v>
      </c>
      <c r="G16" s="16" t="s">
        <v>104</v>
      </c>
      <c r="H16" s="16" t="s">
        <v>91</v>
      </c>
      <c r="I16" s="23">
        <v>42682</v>
      </c>
      <c r="J16" s="23">
        <v>43410</v>
      </c>
      <c r="K16" s="23"/>
      <c r="L16" s="24">
        <v>381</v>
      </c>
      <c r="M16" s="24">
        <v>0</v>
      </c>
      <c r="N16" s="24">
        <v>0</v>
      </c>
      <c r="O16" s="24">
        <v>0</v>
      </c>
      <c r="P16" s="25">
        <v>401768</v>
      </c>
      <c r="R16" s="64">
        <f>+VLOOKUP(A16,'[1]Requete_INFOTITREMINIER OK'!$A$1:$M$117,13,0)</f>
        <v>0</v>
      </c>
      <c r="S16" s="64" t="b">
        <f t="shared" si="0"/>
        <v>1</v>
      </c>
    </row>
    <row r="17" spans="1:19">
      <c r="A17" s="16" t="s">
        <v>5</v>
      </c>
      <c r="B17" s="16" t="s">
        <v>491</v>
      </c>
      <c r="C17" s="16" t="s">
        <v>492</v>
      </c>
      <c r="D17" s="16" t="s">
        <v>247</v>
      </c>
      <c r="E17" s="16" t="s">
        <v>241</v>
      </c>
      <c r="F17" s="16" t="s">
        <v>92</v>
      </c>
      <c r="G17" s="16" t="s">
        <v>492</v>
      </c>
      <c r="H17" s="16" t="s">
        <v>493</v>
      </c>
      <c r="I17" s="23">
        <v>40305</v>
      </c>
      <c r="J17" s="23">
        <v>43115</v>
      </c>
      <c r="K17" s="23"/>
      <c r="L17" s="16">
        <v>260</v>
      </c>
      <c r="M17" s="16">
        <v>0</v>
      </c>
      <c r="N17" s="16">
        <v>65</v>
      </c>
      <c r="O17" s="16">
        <v>0</v>
      </c>
      <c r="P17" s="25">
        <v>401768</v>
      </c>
      <c r="R17" s="64">
        <f>+VLOOKUP(A17,'[1]Requete_INFOTITREMINIER OK'!$A$1:$M$117,13,0)</f>
        <v>65</v>
      </c>
      <c r="S17" s="64" t="b">
        <f t="shared" si="0"/>
        <v>1</v>
      </c>
    </row>
    <row r="18" spans="1:19">
      <c r="A18" s="35" t="s">
        <v>11</v>
      </c>
      <c r="B18" s="66">
        <v>10566</v>
      </c>
      <c r="C18" s="66" t="s">
        <v>681</v>
      </c>
      <c r="D18" s="66" t="s">
        <v>247</v>
      </c>
      <c r="E18" s="66" t="s">
        <v>91</v>
      </c>
      <c r="F18" s="66" t="s">
        <v>92</v>
      </c>
      <c r="G18" s="66" t="s">
        <v>682</v>
      </c>
      <c r="H18" s="66" t="s">
        <v>493</v>
      </c>
      <c r="I18" s="66"/>
      <c r="J18" s="66"/>
      <c r="K18" s="66"/>
      <c r="L18" s="67">
        <v>144</v>
      </c>
      <c r="M18" s="67"/>
      <c r="N18" s="67"/>
      <c r="O18" s="67"/>
      <c r="P18" s="66"/>
      <c r="R18" s="64" t="e">
        <f>+VLOOKUP(A18,'[1]Requete_INFOTITREMINIER OK'!$A$1:$M$117,13,0)</f>
        <v>#N/A</v>
      </c>
      <c r="S18" s="64" t="e">
        <f t="shared" si="0"/>
        <v>#N/A</v>
      </c>
    </row>
    <row r="19" spans="1:19">
      <c r="A19" s="18" t="s">
        <v>494</v>
      </c>
      <c r="B19" s="18" t="s">
        <v>495</v>
      </c>
      <c r="C19" s="18" t="s">
        <v>243</v>
      </c>
      <c r="D19" s="70" t="s">
        <v>252</v>
      </c>
      <c r="E19" s="18" t="s">
        <v>284</v>
      </c>
      <c r="F19" s="16" t="s">
        <v>138</v>
      </c>
      <c r="G19" s="16" t="s">
        <v>644</v>
      </c>
      <c r="H19" s="16" t="s">
        <v>645</v>
      </c>
      <c r="I19" s="60">
        <v>43367</v>
      </c>
      <c r="J19" s="16"/>
      <c r="K19" s="16"/>
      <c r="L19" s="20">
        <v>75</v>
      </c>
      <c r="M19" s="18">
        <v>5</v>
      </c>
      <c r="N19" s="18">
        <v>0</v>
      </c>
      <c r="O19" s="18">
        <v>0</v>
      </c>
      <c r="P19" s="16"/>
      <c r="R19" s="64">
        <f>+VLOOKUP(A19,'[1]Requete_INFOTITREMINIER OK'!$A$1:$M$117,13,0)</f>
        <v>0</v>
      </c>
      <c r="S19" s="64" t="b">
        <f t="shared" si="0"/>
        <v>1</v>
      </c>
    </row>
    <row r="20" spans="1:19">
      <c r="A20" s="16" t="s">
        <v>29</v>
      </c>
      <c r="B20" s="16" t="s">
        <v>496</v>
      </c>
      <c r="C20" s="16" t="s">
        <v>497</v>
      </c>
      <c r="D20" s="16" t="s">
        <v>95</v>
      </c>
      <c r="E20" s="16" t="s">
        <v>79</v>
      </c>
      <c r="F20" s="16" t="s">
        <v>96</v>
      </c>
      <c r="G20" s="16" t="s">
        <v>304</v>
      </c>
      <c r="H20" s="16" t="s">
        <v>469</v>
      </c>
      <c r="I20" s="60"/>
      <c r="J20" s="23">
        <v>41143</v>
      </c>
      <c r="K20" s="23"/>
      <c r="L20" s="24">
        <v>0.2</v>
      </c>
      <c r="M20" s="24">
        <v>0</v>
      </c>
      <c r="N20" s="24"/>
      <c r="O20" s="24">
        <v>0</v>
      </c>
      <c r="P20" s="25">
        <v>42969</v>
      </c>
      <c r="R20" s="64">
        <f>+VLOOKUP(A20,'[1]Requete_INFOTITREMINIER OK'!$A$1:$M$117,13,0)</f>
        <v>0</v>
      </c>
      <c r="S20" s="64" t="b">
        <f t="shared" si="0"/>
        <v>1</v>
      </c>
    </row>
    <row r="21" spans="1:19">
      <c r="A21" s="16" t="s">
        <v>18</v>
      </c>
      <c r="B21" s="16" t="s">
        <v>498</v>
      </c>
      <c r="C21" s="16" t="s">
        <v>261</v>
      </c>
      <c r="D21" s="16" t="s">
        <v>247</v>
      </c>
      <c r="E21" s="16" t="s">
        <v>91</v>
      </c>
      <c r="F21" s="16" t="s">
        <v>92</v>
      </c>
      <c r="G21" s="16" t="s">
        <v>93</v>
      </c>
      <c r="H21" s="16" t="s">
        <v>93</v>
      </c>
      <c r="I21" s="60">
        <v>42102</v>
      </c>
      <c r="J21" s="23">
        <v>42165</v>
      </c>
      <c r="K21" s="23"/>
      <c r="L21" s="16">
        <v>71.319999999999993</v>
      </c>
      <c r="M21" s="16">
        <v>0</v>
      </c>
      <c r="N21" s="16">
        <v>18.02</v>
      </c>
      <c r="O21" s="16">
        <v>0</v>
      </c>
      <c r="P21" s="25">
        <v>44391</v>
      </c>
      <c r="R21" s="64">
        <f>+VLOOKUP(A21,'[1]Requete_INFOTITREMINIER OK'!$A$1:$M$117,13,0)</f>
        <v>18.02</v>
      </c>
      <c r="S21" s="64" t="b">
        <f t="shared" si="0"/>
        <v>1</v>
      </c>
    </row>
    <row r="22" spans="1:19">
      <c r="A22" s="16" t="s">
        <v>18</v>
      </c>
      <c r="B22" s="16" t="s">
        <v>253</v>
      </c>
      <c r="C22" s="16" t="s">
        <v>254</v>
      </c>
      <c r="D22" s="16" t="s">
        <v>247</v>
      </c>
      <c r="E22" s="16" t="s">
        <v>91</v>
      </c>
      <c r="F22" s="16" t="s">
        <v>92</v>
      </c>
      <c r="G22" s="16" t="s">
        <v>93</v>
      </c>
      <c r="H22" s="16" t="s">
        <v>93</v>
      </c>
      <c r="I22" s="60">
        <v>42102</v>
      </c>
      <c r="J22" s="23">
        <v>42165</v>
      </c>
      <c r="K22" s="23"/>
      <c r="L22" s="16">
        <v>241.8</v>
      </c>
      <c r="M22" s="16">
        <v>0</v>
      </c>
      <c r="N22" s="16">
        <v>80.7</v>
      </c>
      <c r="O22" s="16">
        <v>0</v>
      </c>
      <c r="P22" s="25">
        <v>43625</v>
      </c>
      <c r="R22" s="64">
        <f>+VLOOKUP(A22,'[1]Requete_INFOTITREMINIER OK'!$A$1:$M$117,13,0)</f>
        <v>18.02</v>
      </c>
      <c r="S22" s="64" t="b">
        <f t="shared" si="0"/>
        <v>0</v>
      </c>
    </row>
    <row r="23" spans="1:19">
      <c r="A23" s="27" t="s">
        <v>629</v>
      </c>
      <c r="B23" s="34" t="s">
        <v>262</v>
      </c>
      <c r="C23" s="16" t="s">
        <v>263</v>
      </c>
      <c r="D23" s="16" t="s">
        <v>247</v>
      </c>
      <c r="E23" s="27" t="s">
        <v>111</v>
      </c>
      <c r="F23" s="27" t="s">
        <v>630</v>
      </c>
      <c r="G23" s="27" t="s">
        <v>631</v>
      </c>
      <c r="H23" s="27" t="s">
        <v>111</v>
      </c>
      <c r="I23" s="28">
        <v>41425</v>
      </c>
      <c r="J23" s="28">
        <v>44741</v>
      </c>
      <c r="K23" s="28"/>
      <c r="L23" s="26">
        <v>637.48</v>
      </c>
      <c r="M23" s="26"/>
      <c r="N23" s="26"/>
      <c r="O23" s="26"/>
      <c r="P23" s="25"/>
      <c r="R23" s="64">
        <f>+VLOOKUP(A23,'[1]Requete_INFOTITREMINIER OK'!$A$1:$M$117,13,0)</f>
        <v>0</v>
      </c>
      <c r="S23" s="64" t="b">
        <f t="shared" si="0"/>
        <v>1</v>
      </c>
    </row>
    <row r="24" spans="1:19">
      <c r="A24" s="16" t="s">
        <v>40</v>
      </c>
      <c r="B24" s="16" t="s">
        <v>499</v>
      </c>
      <c r="C24" s="16" t="s">
        <v>275</v>
      </c>
      <c r="D24" s="16" t="s">
        <v>247</v>
      </c>
      <c r="E24" s="16" t="s">
        <v>284</v>
      </c>
      <c r="F24" s="16" t="s">
        <v>80</v>
      </c>
      <c r="G24" s="16" t="s">
        <v>284</v>
      </c>
      <c r="H24" s="16" t="s">
        <v>284</v>
      </c>
      <c r="I24" s="23">
        <v>44099</v>
      </c>
      <c r="J24" s="23">
        <v>44132</v>
      </c>
      <c r="K24" s="23"/>
      <c r="L24" s="24">
        <v>498</v>
      </c>
      <c r="M24" s="24">
        <v>0</v>
      </c>
      <c r="N24" s="24">
        <v>0</v>
      </c>
      <c r="O24" s="24">
        <v>0</v>
      </c>
      <c r="P24" s="25">
        <v>45592</v>
      </c>
      <c r="R24" s="64">
        <f>+VLOOKUP(A24,'[1]Requete_INFOTITREMINIER OK'!$A$1:$M$117,13,0)</f>
        <v>0</v>
      </c>
      <c r="S24" s="64" t="b">
        <f t="shared" si="0"/>
        <v>1</v>
      </c>
    </row>
    <row r="25" spans="1:19">
      <c r="A25" s="16" t="s">
        <v>40</v>
      </c>
      <c r="B25" s="16" t="s">
        <v>500</v>
      </c>
      <c r="C25" s="16" t="s">
        <v>501</v>
      </c>
      <c r="D25" s="16" t="s">
        <v>247</v>
      </c>
      <c r="E25" s="16" t="s">
        <v>111</v>
      </c>
      <c r="F25" s="16" t="s">
        <v>80</v>
      </c>
      <c r="G25" s="16" t="s">
        <v>502</v>
      </c>
      <c r="H25" s="16" t="s">
        <v>111</v>
      </c>
      <c r="I25" s="23">
        <v>42474</v>
      </c>
      <c r="J25" s="23">
        <v>42506</v>
      </c>
      <c r="K25" s="23"/>
      <c r="L25" s="18">
        <v>4396</v>
      </c>
      <c r="M25" s="24">
        <v>0</v>
      </c>
      <c r="N25" s="16">
        <v>1101</v>
      </c>
      <c r="O25" s="24">
        <v>0</v>
      </c>
      <c r="P25" s="25">
        <v>44692</v>
      </c>
      <c r="R25" s="64">
        <f>+VLOOKUP(A25,'[1]Requete_INFOTITREMINIER OK'!$A$1:$M$117,13,0)</f>
        <v>0</v>
      </c>
      <c r="S25" s="64" t="b">
        <f t="shared" si="0"/>
        <v>0</v>
      </c>
    </row>
    <row r="26" spans="1:19">
      <c r="A26" s="4" t="s">
        <v>54</v>
      </c>
      <c r="B26" s="38" t="s">
        <v>639</v>
      </c>
      <c r="C26" s="37" t="s">
        <v>638</v>
      </c>
      <c r="D26" s="16" t="s">
        <v>247</v>
      </c>
      <c r="E26" s="4" t="s">
        <v>91</v>
      </c>
      <c r="F26" s="4" t="s">
        <v>92</v>
      </c>
      <c r="G26" s="4" t="s">
        <v>641</v>
      </c>
      <c r="H26" s="4" t="s">
        <v>642</v>
      </c>
      <c r="I26" s="6">
        <v>44606</v>
      </c>
      <c r="J26" s="6">
        <v>44623</v>
      </c>
      <c r="K26" s="6"/>
      <c r="L26" s="12">
        <v>207.17</v>
      </c>
      <c r="M26" s="12">
        <v>0</v>
      </c>
      <c r="N26" s="12">
        <v>0</v>
      </c>
      <c r="O26" s="12">
        <v>0</v>
      </c>
      <c r="P26" s="7"/>
      <c r="R26" s="64" t="e">
        <f>+VLOOKUP(A26,'[1]Requete_INFOTITREMINIER OK'!$A$1:$M$117,13,0)</f>
        <v>#N/A</v>
      </c>
      <c r="S26" s="64" t="e">
        <f t="shared" si="0"/>
        <v>#N/A</v>
      </c>
    </row>
    <row r="27" spans="1:19">
      <c r="A27" s="4" t="s">
        <v>54</v>
      </c>
      <c r="B27" s="38" t="s">
        <v>639</v>
      </c>
      <c r="C27" s="37" t="s">
        <v>264</v>
      </c>
      <c r="D27" s="16" t="s">
        <v>247</v>
      </c>
      <c r="E27" s="4" t="s">
        <v>91</v>
      </c>
      <c r="F27" s="4" t="s">
        <v>92</v>
      </c>
      <c r="G27" s="4" t="s">
        <v>640</v>
      </c>
      <c r="H27" s="4" t="s">
        <v>642</v>
      </c>
      <c r="I27" s="6">
        <v>44606</v>
      </c>
      <c r="J27" s="6">
        <v>44623</v>
      </c>
      <c r="K27" s="6"/>
      <c r="L27" s="12">
        <v>207.17</v>
      </c>
      <c r="M27" s="12">
        <v>0</v>
      </c>
      <c r="N27" s="12">
        <v>0</v>
      </c>
      <c r="O27" s="12">
        <v>0</v>
      </c>
      <c r="P27" s="7"/>
      <c r="R27" s="64" t="e">
        <f>+VLOOKUP(A27,'[1]Requete_INFOTITREMINIER OK'!$A$1:$M$117,13,0)</f>
        <v>#N/A</v>
      </c>
      <c r="S27" s="64" t="e">
        <f t="shared" si="0"/>
        <v>#N/A</v>
      </c>
    </row>
    <row r="28" spans="1:19">
      <c r="A28" s="16" t="s">
        <v>503</v>
      </c>
      <c r="B28" s="16" t="s">
        <v>504</v>
      </c>
      <c r="C28" s="16" t="s">
        <v>251</v>
      </c>
      <c r="D28" s="70" t="s">
        <v>252</v>
      </c>
      <c r="E28" s="16" t="s">
        <v>79</v>
      </c>
      <c r="F28" s="16" t="s">
        <v>96</v>
      </c>
      <c r="G28" s="16" t="s">
        <v>345</v>
      </c>
      <c r="H28" s="16" t="s">
        <v>79</v>
      </c>
      <c r="I28" s="23">
        <v>42479</v>
      </c>
      <c r="J28" s="23">
        <v>44279</v>
      </c>
      <c r="K28" s="23"/>
      <c r="L28" s="24">
        <v>2.77</v>
      </c>
      <c r="M28" s="24">
        <v>2.77</v>
      </c>
      <c r="N28" s="24">
        <v>0</v>
      </c>
      <c r="O28" s="24">
        <v>0</v>
      </c>
      <c r="P28" s="25">
        <v>46104</v>
      </c>
      <c r="R28" s="64">
        <f>+VLOOKUP(A28,'[1]Requete_INFOTITREMINIER OK'!$A$1:$M$117,13,0)</f>
        <v>0</v>
      </c>
      <c r="S28" s="64" t="b">
        <f t="shared" si="0"/>
        <v>1</v>
      </c>
    </row>
    <row r="29" spans="1:19">
      <c r="A29" s="16" t="s">
        <v>53</v>
      </c>
      <c r="B29" s="16" t="s">
        <v>505</v>
      </c>
      <c r="C29" s="16" t="s">
        <v>506</v>
      </c>
      <c r="D29" s="16" t="s">
        <v>78</v>
      </c>
      <c r="E29" s="16" t="s">
        <v>79</v>
      </c>
      <c r="F29" s="16" t="s">
        <v>119</v>
      </c>
      <c r="G29" s="16" t="s">
        <v>304</v>
      </c>
      <c r="H29" s="16" t="s">
        <v>469</v>
      </c>
      <c r="I29" s="23">
        <v>36574</v>
      </c>
      <c r="J29" s="23">
        <v>36578</v>
      </c>
      <c r="K29" s="23"/>
      <c r="L29" s="24">
        <v>2</v>
      </c>
      <c r="M29" s="24">
        <v>0.3</v>
      </c>
      <c r="N29" s="24">
        <v>0</v>
      </c>
      <c r="O29" s="24">
        <v>0.05</v>
      </c>
      <c r="P29" s="25">
        <v>45710</v>
      </c>
      <c r="R29" s="64">
        <f>+VLOOKUP(A29,'[1]Requete_INFOTITREMINIER OK'!$A$1:$M$117,13,0)</f>
        <v>0</v>
      </c>
      <c r="S29" s="64" t="b">
        <f t="shared" si="0"/>
        <v>1</v>
      </c>
    </row>
    <row r="30" spans="1:19">
      <c r="A30" s="16" t="s">
        <v>53</v>
      </c>
      <c r="B30" s="16" t="s">
        <v>507</v>
      </c>
      <c r="C30" s="16" t="s">
        <v>508</v>
      </c>
      <c r="D30" s="16" t="s">
        <v>78</v>
      </c>
      <c r="E30" s="16" t="s">
        <v>79</v>
      </c>
      <c r="F30" s="16" t="s">
        <v>96</v>
      </c>
      <c r="G30" s="16" t="s">
        <v>306</v>
      </c>
      <c r="H30" s="16" t="s">
        <v>79</v>
      </c>
      <c r="I30" s="23">
        <v>36574</v>
      </c>
      <c r="J30" s="23">
        <v>42139</v>
      </c>
      <c r="K30" s="23"/>
      <c r="L30" s="20">
        <v>5.86</v>
      </c>
      <c r="M30" s="24">
        <v>0</v>
      </c>
      <c r="N30" s="24">
        <v>0</v>
      </c>
      <c r="O30" s="24">
        <v>0</v>
      </c>
      <c r="P30" s="25">
        <v>51271</v>
      </c>
      <c r="R30" s="64">
        <f>+VLOOKUP(A30,'[1]Requete_INFOTITREMINIER OK'!$A$1:$M$117,13,0)</f>
        <v>0</v>
      </c>
      <c r="S30" s="64" t="b">
        <f t="shared" si="0"/>
        <v>1</v>
      </c>
    </row>
    <row r="31" spans="1:19">
      <c r="A31" s="16" t="s">
        <v>49</v>
      </c>
      <c r="B31" s="27" t="s">
        <v>509</v>
      </c>
      <c r="C31" s="27" t="s">
        <v>306</v>
      </c>
      <c r="D31" s="27" t="s">
        <v>95</v>
      </c>
      <c r="E31" s="27" t="s">
        <v>79</v>
      </c>
      <c r="F31" s="27" t="s">
        <v>96</v>
      </c>
      <c r="G31" s="27" t="s">
        <v>306</v>
      </c>
      <c r="H31" s="27" t="s">
        <v>79</v>
      </c>
      <c r="I31" s="26"/>
      <c r="J31" s="28">
        <v>40032</v>
      </c>
      <c r="K31" s="28"/>
      <c r="L31" s="26">
        <v>0.05</v>
      </c>
      <c r="M31" s="26">
        <v>0.05</v>
      </c>
      <c r="N31" s="26"/>
      <c r="O31" s="26"/>
      <c r="P31" s="25">
        <v>46431</v>
      </c>
      <c r="R31" s="64">
        <f>+VLOOKUP(A31,'[1]Requete_INFOTITREMINIER OK'!$A$1:$M$117,13,0)</f>
        <v>0</v>
      </c>
      <c r="S31" s="64" t="b">
        <f t="shared" si="0"/>
        <v>1</v>
      </c>
    </row>
    <row r="32" spans="1:19">
      <c r="A32" s="16" t="s">
        <v>49</v>
      </c>
      <c r="B32" s="27" t="s">
        <v>510</v>
      </c>
      <c r="C32" s="27" t="s">
        <v>306</v>
      </c>
      <c r="D32" s="27" t="s">
        <v>95</v>
      </c>
      <c r="E32" s="27" t="s">
        <v>79</v>
      </c>
      <c r="F32" s="27" t="s">
        <v>96</v>
      </c>
      <c r="G32" s="27" t="s">
        <v>306</v>
      </c>
      <c r="H32" s="27" t="s">
        <v>79</v>
      </c>
      <c r="I32" s="26"/>
      <c r="J32" s="28">
        <v>35384</v>
      </c>
      <c r="K32" s="28"/>
      <c r="L32" s="26">
        <v>7.4999999999999997E-2</v>
      </c>
      <c r="M32" s="26">
        <v>6.5000000000000002E-2</v>
      </c>
      <c r="N32" s="62">
        <v>0.01</v>
      </c>
      <c r="O32" s="26"/>
      <c r="P32" s="25">
        <v>46431</v>
      </c>
      <c r="R32" s="64">
        <f>+VLOOKUP(A32,'[1]Requete_INFOTITREMINIER OK'!$A$1:$M$117,13,0)</f>
        <v>0</v>
      </c>
      <c r="S32" s="64" t="b">
        <f t="shared" si="0"/>
        <v>0</v>
      </c>
    </row>
    <row r="33" spans="1:19">
      <c r="A33" s="16" t="s">
        <v>49</v>
      </c>
      <c r="B33" s="29" t="s">
        <v>511</v>
      </c>
      <c r="C33" s="27" t="s">
        <v>106</v>
      </c>
      <c r="D33" s="27" t="s">
        <v>95</v>
      </c>
      <c r="E33" s="27" t="s">
        <v>79</v>
      </c>
      <c r="F33" s="27" t="s">
        <v>107</v>
      </c>
      <c r="G33" s="27" t="s">
        <v>512</v>
      </c>
      <c r="H33" s="27" t="s">
        <v>79</v>
      </c>
      <c r="I33" s="26"/>
      <c r="J33" s="28">
        <v>43986</v>
      </c>
      <c r="K33" s="28"/>
      <c r="L33" s="26">
        <v>2.75E-2</v>
      </c>
      <c r="M33" s="26"/>
      <c r="N33" s="26"/>
      <c r="O33" s="26"/>
      <c r="P33" s="25">
        <v>45811</v>
      </c>
      <c r="R33" s="64">
        <f>+VLOOKUP(A33,'[1]Requete_INFOTITREMINIER OK'!$A$1:$M$117,13,0)</f>
        <v>0</v>
      </c>
      <c r="S33" s="64" t="b">
        <f t="shared" si="0"/>
        <v>1</v>
      </c>
    </row>
    <row r="34" spans="1:19">
      <c r="A34" s="16" t="s">
        <v>49</v>
      </c>
      <c r="B34" s="29" t="s">
        <v>513</v>
      </c>
      <c r="C34" s="27" t="s">
        <v>106</v>
      </c>
      <c r="D34" s="27" t="s">
        <v>95</v>
      </c>
      <c r="E34" s="27" t="s">
        <v>79</v>
      </c>
      <c r="F34" s="27" t="s">
        <v>107</v>
      </c>
      <c r="G34" s="27" t="s">
        <v>512</v>
      </c>
      <c r="H34" s="27" t="s">
        <v>79</v>
      </c>
      <c r="I34" s="26"/>
      <c r="J34" s="28">
        <v>42478</v>
      </c>
      <c r="K34" s="28"/>
      <c r="L34" s="26">
        <v>0.41</v>
      </c>
      <c r="M34" s="26"/>
      <c r="N34" s="26"/>
      <c r="O34" s="26"/>
      <c r="P34" s="25">
        <v>46432</v>
      </c>
      <c r="R34" s="64">
        <f>+VLOOKUP(A34,'[1]Requete_INFOTITREMINIER OK'!$A$1:$M$117,13,0)</f>
        <v>0</v>
      </c>
      <c r="S34" s="64" t="b">
        <f t="shared" si="0"/>
        <v>1</v>
      </c>
    </row>
    <row r="35" spans="1:19">
      <c r="A35" s="16" t="s">
        <v>49</v>
      </c>
      <c r="B35" s="27" t="s">
        <v>514</v>
      </c>
      <c r="C35" s="27" t="s">
        <v>106</v>
      </c>
      <c r="D35" s="27" t="s">
        <v>95</v>
      </c>
      <c r="E35" s="27" t="s">
        <v>79</v>
      </c>
      <c r="F35" s="27" t="s">
        <v>107</v>
      </c>
      <c r="G35" s="27" t="s">
        <v>512</v>
      </c>
      <c r="H35" s="27" t="s">
        <v>79</v>
      </c>
      <c r="I35" s="26"/>
      <c r="J35" s="30">
        <v>40032</v>
      </c>
      <c r="K35" s="30"/>
      <c r="L35" s="26">
        <v>0.15</v>
      </c>
      <c r="M35" s="26"/>
      <c r="N35" s="26"/>
      <c r="O35" s="26"/>
      <c r="P35" s="25">
        <v>46460</v>
      </c>
      <c r="R35" s="64">
        <f>+VLOOKUP(A35,'[1]Requete_INFOTITREMINIER OK'!$A$1:$M$117,13,0)</f>
        <v>0</v>
      </c>
      <c r="S35" s="64" t="b">
        <f t="shared" si="0"/>
        <v>1</v>
      </c>
    </row>
    <row r="36" spans="1:19">
      <c r="A36" s="16" t="s">
        <v>49</v>
      </c>
      <c r="B36" s="27" t="s">
        <v>515</v>
      </c>
      <c r="C36" s="27" t="s">
        <v>106</v>
      </c>
      <c r="D36" s="27" t="s">
        <v>95</v>
      </c>
      <c r="E36" s="27" t="s">
        <v>79</v>
      </c>
      <c r="F36" s="27" t="s">
        <v>107</v>
      </c>
      <c r="G36" s="27" t="s">
        <v>512</v>
      </c>
      <c r="H36" s="27" t="s">
        <v>79</v>
      </c>
      <c r="I36" s="26"/>
      <c r="J36" s="28">
        <v>39902</v>
      </c>
      <c r="K36" s="28"/>
      <c r="L36" s="26">
        <v>0.05</v>
      </c>
      <c r="M36" s="26"/>
      <c r="N36" s="26"/>
      <c r="O36" s="26"/>
      <c r="P36" s="25">
        <v>46460</v>
      </c>
      <c r="R36" s="64">
        <f>+VLOOKUP(A36,'[1]Requete_INFOTITREMINIER OK'!$A$1:$M$117,13,0)</f>
        <v>0</v>
      </c>
      <c r="S36" s="64" t="b">
        <f t="shared" si="0"/>
        <v>1</v>
      </c>
    </row>
    <row r="37" spans="1:19">
      <c r="A37" s="16" t="s">
        <v>49</v>
      </c>
      <c r="B37" s="27" t="s">
        <v>516</v>
      </c>
      <c r="C37" s="27" t="s">
        <v>106</v>
      </c>
      <c r="D37" s="27" t="s">
        <v>95</v>
      </c>
      <c r="E37" s="27" t="s">
        <v>79</v>
      </c>
      <c r="F37" s="27" t="s">
        <v>107</v>
      </c>
      <c r="G37" s="27" t="s">
        <v>512</v>
      </c>
      <c r="H37" s="27" t="s">
        <v>79</v>
      </c>
      <c r="I37" s="26"/>
      <c r="J37" s="28">
        <v>43493</v>
      </c>
      <c r="K37" s="28"/>
      <c r="L37" s="26">
        <v>0.15</v>
      </c>
      <c r="M37" s="26"/>
      <c r="N37" s="26"/>
      <c r="O37" s="26"/>
      <c r="P37" s="25">
        <v>45318</v>
      </c>
      <c r="R37" s="64">
        <f>+VLOOKUP(A37,'[1]Requete_INFOTITREMINIER OK'!$A$1:$M$117,13,0)</f>
        <v>0</v>
      </c>
      <c r="S37" s="64" t="b">
        <f t="shared" si="0"/>
        <v>1</v>
      </c>
    </row>
    <row r="38" spans="1:19">
      <c r="A38" s="16" t="s">
        <v>49</v>
      </c>
      <c r="B38" s="29" t="s">
        <v>517</v>
      </c>
      <c r="C38" s="27" t="s">
        <v>106</v>
      </c>
      <c r="D38" s="27" t="s">
        <v>95</v>
      </c>
      <c r="E38" s="27" t="s">
        <v>79</v>
      </c>
      <c r="F38" s="27" t="s">
        <v>107</v>
      </c>
      <c r="G38" s="27" t="s">
        <v>512</v>
      </c>
      <c r="H38" s="27" t="s">
        <v>79</v>
      </c>
      <c r="I38" s="26"/>
      <c r="J38" s="28">
        <v>43986</v>
      </c>
      <c r="K38" s="28"/>
      <c r="L38" s="26">
        <v>1.4999999999999999E-2</v>
      </c>
      <c r="M38" s="26"/>
      <c r="N38" s="26"/>
      <c r="O38" s="26"/>
      <c r="P38" s="25">
        <v>45811</v>
      </c>
      <c r="R38" s="64">
        <f>+VLOOKUP(A38,'[1]Requete_INFOTITREMINIER OK'!$A$1:$M$117,13,0)</f>
        <v>0</v>
      </c>
      <c r="S38" s="64" t="b">
        <f t="shared" si="0"/>
        <v>1</v>
      </c>
    </row>
    <row r="39" spans="1:19">
      <c r="A39" s="36" t="s">
        <v>636</v>
      </c>
      <c r="B39" s="126" t="s">
        <v>666</v>
      </c>
      <c r="C39" s="126" t="s">
        <v>667</v>
      </c>
      <c r="D39" s="126" t="s">
        <v>247</v>
      </c>
      <c r="E39" s="126" t="s">
        <v>91</v>
      </c>
      <c r="F39" s="491" t="s">
        <v>92</v>
      </c>
      <c r="G39" s="126" t="s">
        <v>518</v>
      </c>
      <c r="H39" s="126" t="s">
        <v>93</v>
      </c>
      <c r="I39" s="129">
        <v>43737</v>
      </c>
      <c r="J39" s="129">
        <v>43780</v>
      </c>
      <c r="K39" s="129"/>
      <c r="L39" s="130">
        <v>252</v>
      </c>
      <c r="M39" s="130">
        <v>0</v>
      </c>
      <c r="N39" s="130">
        <v>0</v>
      </c>
      <c r="O39" s="130">
        <v>0</v>
      </c>
      <c r="P39" s="131">
        <v>45240</v>
      </c>
      <c r="R39" s="64" t="e">
        <f>+VLOOKUP(A39,'[1]Requete_INFOTITREMINIER OK'!$A$1:$M$117,13,0)</f>
        <v>#N/A</v>
      </c>
      <c r="S39" s="64" t="e">
        <f t="shared" si="0"/>
        <v>#N/A</v>
      </c>
    </row>
    <row r="40" spans="1:19">
      <c r="A40" s="16" t="s">
        <v>21</v>
      </c>
      <c r="B40" s="16" t="s">
        <v>519</v>
      </c>
      <c r="C40" s="16" t="s">
        <v>106</v>
      </c>
      <c r="D40" s="16" t="s">
        <v>95</v>
      </c>
      <c r="E40" s="16" t="s">
        <v>79</v>
      </c>
      <c r="F40" s="16" t="s">
        <v>107</v>
      </c>
      <c r="G40" s="16" t="s">
        <v>108</v>
      </c>
      <c r="H40" s="16" t="s">
        <v>79</v>
      </c>
      <c r="I40" s="26"/>
      <c r="J40" s="23">
        <v>43219</v>
      </c>
      <c r="K40" s="23"/>
      <c r="L40" s="24">
        <v>9.1999999999999998E-2</v>
      </c>
      <c r="M40" s="24">
        <v>9.1999999999999998E-2</v>
      </c>
      <c r="N40" s="24">
        <v>0</v>
      </c>
      <c r="O40" s="24">
        <v>0</v>
      </c>
      <c r="P40" s="25">
        <v>401768</v>
      </c>
      <c r="R40" s="64">
        <f>+VLOOKUP(A40,'[1]Requete_INFOTITREMINIER OK'!$A$1:$M$117,13,0)</f>
        <v>0</v>
      </c>
      <c r="S40" s="64" t="b">
        <f t="shared" si="0"/>
        <v>1</v>
      </c>
    </row>
    <row r="41" spans="1:19" s="87" customFormat="1">
      <c r="A41" s="16" t="s">
        <v>21</v>
      </c>
      <c r="B41" s="16" t="s">
        <v>520</v>
      </c>
      <c r="C41" s="16" t="s">
        <v>643</v>
      </c>
      <c r="D41" s="16" t="s">
        <v>95</v>
      </c>
      <c r="E41" s="16" t="s">
        <v>241</v>
      </c>
      <c r="F41" s="16" t="s">
        <v>107</v>
      </c>
      <c r="G41" s="16" t="s">
        <v>521</v>
      </c>
      <c r="H41" s="16" t="s">
        <v>241</v>
      </c>
      <c r="I41" s="26"/>
      <c r="J41" s="26"/>
      <c r="K41" s="26"/>
      <c r="L41" s="24">
        <v>0.5</v>
      </c>
      <c r="M41" s="24">
        <v>0.5</v>
      </c>
      <c r="N41" s="24">
        <v>0</v>
      </c>
      <c r="O41" s="24">
        <v>0</v>
      </c>
      <c r="P41" s="25">
        <v>44489</v>
      </c>
      <c r="R41" s="64">
        <f>+VLOOKUP(A41,'[1]Requete_INFOTITREMINIER OK'!$A$1:$M$117,13,0)</f>
        <v>0</v>
      </c>
      <c r="S41" s="64" t="b">
        <f t="shared" si="0"/>
        <v>1</v>
      </c>
    </row>
    <row r="42" spans="1:19" s="87" customFormat="1">
      <c r="A42" s="4" t="s">
        <v>36</v>
      </c>
      <c r="B42" s="38" t="s">
        <v>730</v>
      </c>
      <c r="C42" s="37" t="s">
        <v>729</v>
      </c>
      <c r="D42" s="70" t="s">
        <v>247</v>
      </c>
      <c r="E42" s="4" t="s">
        <v>91</v>
      </c>
      <c r="F42" s="4" t="s">
        <v>92</v>
      </c>
      <c r="G42" s="4" t="s">
        <v>93</v>
      </c>
      <c r="H42" s="4" t="s">
        <v>93</v>
      </c>
      <c r="I42" s="6"/>
      <c r="J42" s="6"/>
      <c r="K42" s="6"/>
      <c r="L42" s="12">
        <v>298</v>
      </c>
      <c r="M42" s="12"/>
      <c r="N42" s="12"/>
      <c r="O42" s="12"/>
      <c r="P42" s="7"/>
      <c r="R42" s="64" t="e">
        <f>+VLOOKUP(A42,'[1]Requete_INFOTITREMINIER OK'!$A$1:$M$117,13,0)</f>
        <v>#N/A</v>
      </c>
      <c r="S42" s="64" t="e">
        <f t="shared" si="0"/>
        <v>#N/A</v>
      </c>
    </row>
    <row r="43" spans="1:19">
      <c r="A43" s="16" t="s">
        <v>51</v>
      </c>
      <c r="B43" s="16" t="s">
        <v>522</v>
      </c>
      <c r="C43" s="16" t="s">
        <v>290</v>
      </c>
      <c r="D43" s="16" t="s">
        <v>247</v>
      </c>
      <c r="E43" s="16" t="s">
        <v>290</v>
      </c>
      <c r="F43" s="16" t="s">
        <v>80</v>
      </c>
      <c r="G43" s="16" t="s">
        <v>523</v>
      </c>
      <c r="H43" s="16" t="s">
        <v>290</v>
      </c>
      <c r="I43" s="23">
        <v>40737</v>
      </c>
      <c r="J43" s="23">
        <v>41613</v>
      </c>
      <c r="K43" s="23"/>
      <c r="L43" s="24">
        <v>2645</v>
      </c>
      <c r="M43" s="24">
        <v>0</v>
      </c>
      <c r="N43" s="24">
        <v>2520</v>
      </c>
      <c r="O43" s="24">
        <v>0</v>
      </c>
      <c r="P43" s="25">
        <v>45145</v>
      </c>
      <c r="R43" s="64">
        <f>+VLOOKUP(A43,'[1]Requete_INFOTITREMINIER OK'!$A$1:$M$117,13,0)</f>
        <v>2520</v>
      </c>
      <c r="S43" s="64" t="b">
        <f t="shared" si="0"/>
        <v>1</v>
      </c>
    </row>
    <row r="44" spans="1:19">
      <c r="A44" s="16" t="s">
        <v>44</v>
      </c>
      <c r="B44" s="16" t="s">
        <v>242</v>
      </c>
      <c r="C44" s="16" t="s">
        <v>251</v>
      </c>
      <c r="D44" s="16" t="s">
        <v>78</v>
      </c>
      <c r="E44" s="16" t="s">
        <v>79</v>
      </c>
      <c r="F44" s="16" t="s">
        <v>96</v>
      </c>
      <c r="G44" s="16" t="s">
        <v>251</v>
      </c>
      <c r="H44" s="16" t="s">
        <v>79</v>
      </c>
      <c r="I44" s="23">
        <v>39794</v>
      </c>
      <c r="J44" s="23">
        <v>39794</v>
      </c>
      <c r="K44" s="23"/>
      <c r="L44" s="24">
        <v>10.07</v>
      </c>
      <c r="M44" s="24"/>
      <c r="N44" s="24">
        <v>0</v>
      </c>
      <c r="O44" s="24">
        <v>0</v>
      </c>
      <c r="P44" s="25">
        <v>48924</v>
      </c>
      <c r="R44" s="64">
        <f>+VLOOKUP(A44,'[1]Requete_INFOTITREMINIER OK'!$A$1:$M$117,13,0)</f>
        <v>0</v>
      </c>
      <c r="S44" s="64" t="b">
        <f t="shared" si="0"/>
        <v>1</v>
      </c>
    </row>
    <row r="45" spans="1:19">
      <c r="A45" s="16" t="s">
        <v>44</v>
      </c>
      <c r="B45" s="31" t="s">
        <v>524</v>
      </c>
      <c r="C45" s="16" t="s">
        <v>525</v>
      </c>
      <c r="D45" s="16" t="s">
        <v>78</v>
      </c>
      <c r="E45" s="16" t="s">
        <v>79</v>
      </c>
      <c r="F45" s="16" t="s">
        <v>526</v>
      </c>
      <c r="G45" s="16" t="s">
        <v>525</v>
      </c>
      <c r="H45" s="16" t="s">
        <v>79</v>
      </c>
      <c r="I45" s="23"/>
      <c r="J45" s="23"/>
      <c r="K45" s="23"/>
      <c r="L45" s="24">
        <v>3.59</v>
      </c>
      <c r="M45" s="24"/>
      <c r="N45" s="24"/>
      <c r="O45" s="24"/>
      <c r="P45" s="25"/>
      <c r="R45" s="64">
        <f>+VLOOKUP(A45,'[1]Requete_INFOTITREMINIER OK'!$A$1:$M$117,13,0)</f>
        <v>0</v>
      </c>
      <c r="S45" s="64" t="b">
        <f t="shared" si="0"/>
        <v>1</v>
      </c>
    </row>
    <row r="46" spans="1:19">
      <c r="A46" s="36" t="s">
        <v>527</v>
      </c>
      <c r="B46" s="125" t="s">
        <v>668</v>
      </c>
      <c r="C46" s="126" t="s">
        <v>528</v>
      </c>
      <c r="D46" s="126" t="s">
        <v>95</v>
      </c>
      <c r="E46" s="126" t="s">
        <v>79</v>
      </c>
      <c r="F46" s="125" t="s">
        <v>122</v>
      </c>
      <c r="G46" s="126" t="s">
        <v>81</v>
      </c>
      <c r="H46" s="125" t="s">
        <v>82</v>
      </c>
      <c r="I46" s="127"/>
      <c r="J46" s="128">
        <v>43448</v>
      </c>
      <c r="K46" s="128"/>
      <c r="L46" s="127">
        <v>0</v>
      </c>
      <c r="M46" s="127"/>
      <c r="N46" s="127"/>
      <c r="O46" s="127"/>
      <c r="P46" s="25">
        <v>45274</v>
      </c>
      <c r="R46" s="64">
        <f>+VLOOKUP(A46,'[1]Requete_INFOTITREMINIER OK'!$A$1:$M$117,13,0)</f>
        <v>0</v>
      </c>
      <c r="S46" s="64" t="b">
        <f t="shared" si="0"/>
        <v>1</v>
      </c>
    </row>
    <row r="47" spans="1:19">
      <c r="A47" s="36" t="s">
        <v>529</v>
      </c>
      <c r="B47" s="124" t="s">
        <v>657</v>
      </c>
      <c r="C47" s="125" t="s">
        <v>658</v>
      </c>
      <c r="D47" s="125" t="s">
        <v>659</v>
      </c>
      <c r="E47" s="126" t="s">
        <v>241</v>
      </c>
      <c r="F47" s="125" t="s">
        <v>530</v>
      </c>
      <c r="G47" s="125" t="s">
        <v>658</v>
      </c>
      <c r="H47" s="125" t="s">
        <v>493</v>
      </c>
      <c r="I47" s="127"/>
      <c r="J47" s="128">
        <v>40112</v>
      </c>
      <c r="K47" s="128"/>
      <c r="L47" s="127">
        <v>5.1100000000000003</v>
      </c>
      <c r="M47" s="127">
        <v>5.1100000000000003</v>
      </c>
      <c r="N47" s="127">
        <v>0</v>
      </c>
      <c r="O47" s="127"/>
      <c r="P47" s="25">
        <v>45195</v>
      </c>
      <c r="R47" s="64">
        <f>+VLOOKUP(A47,'[1]Requete_INFOTITREMINIER OK'!$A$1:$M$117,13,0)</f>
        <v>0</v>
      </c>
      <c r="S47" s="64" t="b">
        <f t="shared" si="0"/>
        <v>1</v>
      </c>
    </row>
    <row r="48" spans="1:19">
      <c r="A48" s="36" t="s">
        <v>529</v>
      </c>
      <c r="B48" s="124" t="s">
        <v>660</v>
      </c>
      <c r="C48" s="125" t="s">
        <v>531</v>
      </c>
      <c r="D48" s="125" t="s">
        <v>659</v>
      </c>
      <c r="E48" s="125" t="s">
        <v>79</v>
      </c>
      <c r="F48" s="125" t="s">
        <v>122</v>
      </c>
      <c r="G48" s="125" t="s">
        <v>661</v>
      </c>
      <c r="H48" s="125" t="s">
        <v>82</v>
      </c>
      <c r="I48" s="127"/>
      <c r="J48" s="128">
        <v>43349</v>
      </c>
      <c r="K48" s="128"/>
      <c r="L48" s="127">
        <v>0.73</v>
      </c>
      <c r="M48" s="127"/>
      <c r="N48" s="127"/>
      <c r="O48" s="127"/>
      <c r="P48" s="25">
        <v>44809</v>
      </c>
      <c r="R48" s="64">
        <f>+VLOOKUP(A48,'[1]Requete_INFOTITREMINIER OK'!$A$1:$M$117,13,0)</f>
        <v>0</v>
      </c>
      <c r="S48" s="64" t="b">
        <f t="shared" si="0"/>
        <v>1</v>
      </c>
    </row>
    <row r="49" spans="1:19" s="64" customFormat="1">
      <c r="A49" s="35" t="s">
        <v>532</v>
      </c>
      <c r="B49" s="66"/>
      <c r="C49" s="16" t="s">
        <v>669</v>
      </c>
      <c r="D49" s="16" t="s">
        <v>95</v>
      </c>
      <c r="E49" s="16" t="s">
        <v>79</v>
      </c>
      <c r="F49" s="16" t="s">
        <v>530</v>
      </c>
      <c r="G49" s="16" t="s">
        <v>304</v>
      </c>
      <c r="H49" s="16" t="s">
        <v>469</v>
      </c>
      <c r="I49" s="26"/>
      <c r="J49" s="26"/>
      <c r="K49" s="26"/>
      <c r="L49" s="24">
        <v>0.04</v>
      </c>
      <c r="M49" s="24">
        <v>0</v>
      </c>
      <c r="N49" s="24">
        <v>0</v>
      </c>
      <c r="O49" s="24">
        <v>0</v>
      </c>
      <c r="P49" s="25">
        <v>401768</v>
      </c>
      <c r="R49" s="64">
        <f>+VLOOKUP(A49,'[1]Requete_INFOTITREMINIER OK'!$A$1:$M$117,13,0)</f>
        <v>0</v>
      </c>
      <c r="S49" s="64" t="b">
        <f t="shared" si="0"/>
        <v>1</v>
      </c>
    </row>
    <row r="50" spans="1:19">
      <c r="A50" s="16" t="s">
        <v>15</v>
      </c>
      <c r="B50" s="16" t="s">
        <v>533</v>
      </c>
      <c r="C50" s="16" t="s">
        <v>534</v>
      </c>
      <c r="D50" s="16" t="s">
        <v>101</v>
      </c>
      <c r="E50" s="16" t="s">
        <v>241</v>
      </c>
      <c r="F50" s="16" t="s">
        <v>124</v>
      </c>
      <c r="G50" s="16" t="s">
        <v>492</v>
      </c>
      <c r="H50" s="16" t="s">
        <v>493</v>
      </c>
      <c r="I50" s="23">
        <v>40914</v>
      </c>
      <c r="J50" s="23">
        <v>40940</v>
      </c>
      <c r="K50" s="23"/>
      <c r="L50" s="24">
        <v>5</v>
      </c>
      <c r="M50" s="24">
        <v>0.02</v>
      </c>
      <c r="N50" s="24">
        <v>0</v>
      </c>
      <c r="O50" s="24">
        <v>1.87</v>
      </c>
      <c r="P50" s="25">
        <v>44593</v>
      </c>
      <c r="R50" s="64">
        <f>+VLOOKUP(A50,'[1]Requete_INFOTITREMINIER OK'!$A$1:$M$117,13,0)</f>
        <v>0</v>
      </c>
      <c r="S50" s="64" t="b">
        <f t="shared" si="0"/>
        <v>1</v>
      </c>
    </row>
    <row r="51" spans="1:19">
      <c r="A51" s="27" t="s">
        <v>535</v>
      </c>
      <c r="B51" s="27" t="s">
        <v>536</v>
      </c>
      <c r="C51" s="27" t="s">
        <v>306</v>
      </c>
      <c r="D51" s="27" t="s">
        <v>95</v>
      </c>
      <c r="E51" s="27" t="s">
        <v>79</v>
      </c>
      <c r="F51" s="27" t="s">
        <v>96</v>
      </c>
      <c r="G51" s="27" t="s">
        <v>306</v>
      </c>
      <c r="H51" s="27" t="s">
        <v>79</v>
      </c>
      <c r="I51" s="26"/>
      <c r="J51" s="28">
        <v>44882</v>
      </c>
      <c r="K51" s="28"/>
      <c r="L51" s="26">
        <v>0.51</v>
      </c>
      <c r="M51" s="26">
        <v>0.34</v>
      </c>
      <c r="N51" s="26"/>
      <c r="O51" s="26"/>
      <c r="P51" s="28"/>
      <c r="R51" s="64">
        <f>+VLOOKUP(A51,'[1]Requete_INFOTITREMINIER OK'!$A$1:$M$117,13,0)</f>
        <v>0</v>
      </c>
      <c r="S51" s="64" t="b">
        <f t="shared" si="0"/>
        <v>1</v>
      </c>
    </row>
    <row r="52" spans="1:19">
      <c r="A52" s="16" t="s">
        <v>28</v>
      </c>
      <c r="B52" s="27" t="s">
        <v>537</v>
      </c>
      <c r="C52" s="27" t="s">
        <v>106</v>
      </c>
      <c r="D52" s="27" t="s">
        <v>95</v>
      </c>
      <c r="E52" s="27" t="s">
        <v>79</v>
      </c>
      <c r="F52" s="27" t="s">
        <v>107</v>
      </c>
      <c r="G52" s="27" t="s">
        <v>512</v>
      </c>
      <c r="H52" s="27" t="s">
        <v>79</v>
      </c>
      <c r="I52" s="26"/>
      <c r="J52" s="28">
        <v>43573</v>
      </c>
      <c r="K52" s="28"/>
      <c r="L52" s="26">
        <v>0.11</v>
      </c>
      <c r="M52" s="26"/>
      <c r="N52" s="26"/>
      <c r="O52" s="26"/>
      <c r="P52" s="25">
        <v>45314</v>
      </c>
      <c r="R52" s="64">
        <f>+VLOOKUP(A52,'[1]Requete_INFOTITREMINIER OK'!$A$1:$M$117,13,0)</f>
        <v>0</v>
      </c>
      <c r="S52" s="64" t="b">
        <f t="shared" si="0"/>
        <v>1</v>
      </c>
    </row>
    <row r="53" spans="1:19">
      <c r="A53" s="16" t="s">
        <v>28</v>
      </c>
      <c r="B53" s="29" t="s">
        <v>538</v>
      </c>
      <c r="C53" s="27" t="s">
        <v>106</v>
      </c>
      <c r="D53" s="27" t="s">
        <v>95</v>
      </c>
      <c r="E53" s="27" t="s">
        <v>79</v>
      </c>
      <c r="F53" s="27" t="s">
        <v>107</v>
      </c>
      <c r="G53" s="27" t="s">
        <v>512</v>
      </c>
      <c r="H53" s="27" t="s">
        <v>79</v>
      </c>
      <c r="I53" s="26"/>
      <c r="J53" s="28">
        <v>44225</v>
      </c>
      <c r="K53" s="28"/>
      <c r="L53" s="26">
        <v>0.105</v>
      </c>
      <c r="M53" s="26"/>
      <c r="N53" s="26"/>
      <c r="O53" s="26"/>
      <c r="P53" s="25">
        <v>46050</v>
      </c>
      <c r="R53" s="64">
        <f>+VLOOKUP(A53,'[1]Requete_INFOTITREMINIER OK'!$A$1:$M$117,13,0)</f>
        <v>0</v>
      </c>
      <c r="S53" s="64" t="b">
        <f t="shared" si="0"/>
        <v>1</v>
      </c>
    </row>
    <row r="54" spans="1:19">
      <c r="A54" s="16" t="s">
        <v>28</v>
      </c>
      <c r="B54" s="27" t="s">
        <v>539</v>
      </c>
      <c r="C54" s="27" t="s">
        <v>106</v>
      </c>
      <c r="D54" s="27" t="s">
        <v>95</v>
      </c>
      <c r="E54" s="27" t="s">
        <v>79</v>
      </c>
      <c r="F54" s="27" t="s">
        <v>107</v>
      </c>
      <c r="G54" s="27" t="s">
        <v>512</v>
      </c>
      <c r="H54" s="27" t="s">
        <v>79</v>
      </c>
      <c r="I54" s="26"/>
      <c r="J54" s="28">
        <v>42881</v>
      </c>
      <c r="K54" s="28"/>
      <c r="L54" s="26">
        <v>0.14000000000000001</v>
      </c>
      <c r="M54" s="26"/>
      <c r="N54" s="26"/>
      <c r="O54" s="26"/>
      <c r="P54" s="25">
        <v>46629</v>
      </c>
      <c r="R54" s="64">
        <f>+VLOOKUP(A54,'[1]Requete_INFOTITREMINIER OK'!$A$1:$M$117,13,0)</f>
        <v>0</v>
      </c>
      <c r="S54" s="64" t="b">
        <f t="shared" si="0"/>
        <v>1</v>
      </c>
    </row>
    <row r="55" spans="1:19">
      <c r="A55" s="16" t="s">
        <v>28</v>
      </c>
      <c r="B55" s="27" t="s">
        <v>540</v>
      </c>
      <c r="C55" s="27" t="s">
        <v>306</v>
      </c>
      <c r="D55" s="27" t="s">
        <v>95</v>
      </c>
      <c r="E55" s="27" t="s">
        <v>79</v>
      </c>
      <c r="F55" s="27" t="s">
        <v>96</v>
      </c>
      <c r="G55" s="27" t="s">
        <v>306</v>
      </c>
      <c r="H55" s="27" t="s">
        <v>79</v>
      </c>
      <c r="I55" s="26"/>
      <c r="J55" s="28">
        <v>43448</v>
      </c>
      <c r="K55" s="28"/>
      <c r="L55" s="26">
        <v>0.11</v>
      </c>
      <c r="M55" s="26"/>
      <c r="N55" s="26"/>
      <c r="O55" s="26"/>
      <c r="P55" s="25">
        <v>45273</v>
      </c>
      <c r="R55" s="64">
        <f>+VLOOKUP(A55,'[1]Requete_INFOTITREMINIER OK'!$A$1:$M$117,13,0)</f>
        <v>0</v>
      </c>
      <c r="S55" s="64" t="b">
        <f t="shared" si="0"/>
        <v>1</v>
      </c>
    </row>
    <row r="56" spans="1:19">
      <c r="A56" s="16" t="s">
        <v>28</v>
      </c>
      <c r="B56" s="27" t="s">
        <v>541</v>
      </c>
      <c r="C56" s="27" t="s">
        <v>306</v>
      </c>
      <c r="D56" s="27" t="s">
        <v>95</v>
      </c>
      <c r="E56" s="27" t="s">
        <v>79</v>
      </c>
      <c r="F56" s="27" t="s">
        <v>96</v>
      </c>
      <c r="G56" s="27" t="s">
        <v>306</v>
      </c>
      <c r="H56" s="27" t="s">
        <v>79</v>
      </c>
      <c r="I56" s="26"/>
      <c r="J56" s="28">
        <v>38525</v>
      </c>
      <c r="K56" s="28"/>
      <c r="L56" s="26">
        <v>1.29</v>
      </c>
      <c r="M56" s="26"/>
      <c r="N56" s="26"/>
      <c r="O56" s="26"/>
      <c r="P56" s="25">
        <v>45248</v>
      </c>
      <c r="R56" s="64">
        <f>+VLOOKUP(A56,'[1]Requete_INFOTITREMINIER OK'!$A$1:$M$117,13,0)</f>
        <v>0</v>
      </c>
      <c r="S56" s="64" t="b">
        <f t="shared" si="0"/>
        <v>1</v>
      </c>
    </row>
    <row r="57" spans="1:19">
      <c r="A57" s="16" t="s">
        <v>28</v>
      </c>
      <c r="B57" s="16" t="s">
        <v>542</v>
      </c>
      <c r="C57" s="16" t="s">
        <v>250</v>
      </c>
      <c r="D57" s="16" t="s">
        <v>95</v>
      </c>
      <c r="E57" s="16" t="s">
        <v>79</v>
      </c>
      <c r="F57" s="16" t="s">
        <v>96</v>
      </c>
      <c r="G57" s="16" t="s">
        <v>306</v>
      </c>
      <c r="H57" s="16" t="s">
        <v>79</v>
      </c>
      <c r="I57" s="26"/>
      <c r="J57" s="23">
        <v>44476</v>
      </c>
      <c r="K57" s="23"/>
      <c r="L57" s="24">
        <v>1.722</v>
      </c>
      <c r="M57" s="24">
        <v>0.35</v>
      </c>
      <c r="N57" s="24">
        <v>0</v>
      </c>
      <c r="O57" s="24">
        <v>0</v>
      </c>
      <c r="P57" s="25">
        <v>46302</v>
      </c>
      <c r="R57" s="64">
        <f>+VLOOKUP(A57,'[1]Requete_INFOTITREMINIER OK'!$A$1:$M$117,13,0)</f>
        <v>0</v>
      </c>
      <c r="S57" s="64" t="b">
        <f t="shared" si="0"/>
        <v>1</v>
      </c>
    </row>
    <row r="58" spans="1:19">
      <c r="A58" s="16" t="s">
        <v>28</v>
      </c>
      <c r="B58" s="16" t="s">
        <v>543</v>
      </c>
      <c r="C58" s="16" t="s">
        <v>544</v>
      </c>
      <c r="D58" s="16" t="s">
        <v>95</v>
      </c>
      <c r="E58" s="16" t="s">
        <v>79</v>
      </c>
      <c r="F58" s="16" t="s">
        <v>107</v>
      </c>
      <c r="G58" s="16" t="s">
        <v>108</v>
      </c>
      <c r="H58" s="16" t="s">
        <v>79</v>
      </c>
      <c r="I58" s="26"/>
      <c r="J58" s="23">
        <v>40057</v>
      </c>
      <c r="K58" s="23"/>
      <c r="L58" s="24">
        <v>0.59</v>
      </c>
      <c r="M58" s="24">
        <v>1.29E-2</v>
      </c>
      <c r="N58" s="24">
        <v>0</v>
      </c>
      <c r="O58" s="24">
        <v>0</v>
      </c>
      <c r="P58" s="25">
        <v>41883</v>
      </c>
      <c r="R58" s="64">
        <f>+VLOOKUP(A58,'[1]Requete_INFOTITREMINIER OK'!$A$1:$M$117,13,0)</f>
        <v>0</v>
      </c>
      <c r="S58" s="64" t="b">
        <f t="shared" si="0"/>
        <v>1</v>
      </c>
    </row>
    <row r="59" spans="1:19">
      <c r="A59" s="16" t="s">
        <v>12</v>
      </c>
      <c r="B59" s="16" t="s">
        <v>545</v>
      </c>
      <c r="C59" s="16" t="s">
        <v>531</v>
      </c>
      <c r="D59" s="16" t="s">
        <v>95</v>
      </c>
      <c r="E59" s="16" t="s">
        <v>79</v>
      </c>
      <c r="F59" s="16" t="s">
        <v>122</v>
      </c>
      <c r="G59" s="16" t="s">
        <v>81</v>
      </c>
      <c r="H59" s="16" t="s">
        <v>82</v>
      </c>
      <c r="I59" s="23">
        <v>43273</v>
      </c>
      <c r="J59" s="23">
        <v>43273</v>
      </c>
      <c r="K59" s="23"/>
      <c r="L59" s="24">
        <v>1</v>
      </c>
      <c r="M59" s="24">
        <v>0</v>
      </c>
      <c r="N59" s="24">
        <v>0</v>
      </c>
      <c r="O59" s="24">
        <v>0</v>
      </c>
      <c r="P59" s="25">
        <v>45107</v>
      </c>
      <c r="R59" s="64">
        <f>+VLOOKUP(A59,'[1]Requete_INFOTITREMINIER OK'!$A$1:$M$117,13,0)</f>
        <v>0</v>
      </c>
      <c r="S59" s="64" t="b">
        <f t="shared" si="0"/>
        <v>1</v>
      </c>
    </row>
    <row r="60" spans="1:19">
      <c r="A60" s="16" t="s">
        <v>546</v>
      </c>
      <c r="B60" s="16" t="s">
        <v>274</v>
      </c>
      <c r="C60" s="16" t="s">
        <v>547</v>
      </c>
      <c r="D60" s="70" t="s">
        <v>247</v>
      </c>
      <c r="E60" s="16" t="s">
        <v>79</v>
      </c>
      <c r="F60" s="16" t="s">
        <v>80</v>
      </c>
      <c r="G60" s="16" t="s">
        <v>82</v>
      </c>
      <c r="H60" s="16" t="s">
        <v>82</v>
      </c>
      <c r="I60" s="23">
        <v>42145</v>
      </c>
      <c r="J60" s="23">
        <v>42179</v>
      </c>
      <c r="K60" s="23"/>
      <c r="L60" s="24">
        <v>636</v>
      </c>
      <c r="M60" s="24">
        <v>0</v>
      </c>
      <c r="N60" s="24">
        <v>0</v>
      </c>
      <c r="O60" s="24">
        <v>0</v>
      </c>
      <c r="P60" s="25">
        <v>401768</v>
      </c>
      <c r="R60" s="64">
        <f>+VLOOKUP(A60,'[1]Requete_INFOTITREMINIER OK'!$A$1:$M$117,13,0)</f>
        <v>0</v>
      </c>
      <c r="S60" s="64" t="b">
        <f t="shared" si="0"/>
        <v>1</v>
      </c>
    </row>
    <row r="61" spans="1:19">
      <c r="A61" s="70" t="s">
        <v>20</v>
      </c>
      <c r="B61" s="16" t="s">
        <v>548</v>
      </c>
      <c r="C61" s="16" t="s">
        <v>549</v>
      </c>
      <c r="D61" s="16" t="s">
        <v>78</v>
      </c>
      <c r="E61" s="16" t="s">
        <v>79</v>
      </c>
      <c r="F61" s="16" t="s">
        <v>550</v>
      </c>
      <c r="G61" s="16" t="s">
        <v>81</v>
      </c>
      <c r="H61" s="16" t="s">
        <v>82</v>
      </c>
      <c r="I61" s="23">
        <v>38239</v>
      </c>
      <c r="J61" s="23">
        <v>38249</v>
      </c>
      <c r="K61" s="23"/>
      <c r="L61" s="24">
        <v>445</v>
      </c>
      <c r="M61" s="24">
        <v>2.2000000000000002</v>
      </c>
      <c r="N61" s="24">
        <v>0</v>
      </c>
      <c r="O61" s="24">
        <v>2</v>
      </c>
      <c r="P61" s="25">
        <v>401768</v>
      </c>
      <c r="R61" s="64">
        <f>+VLOOKUP(A61,'[1]Requete_INFOTITREMINIER OK'!$A$1:$M$117,13,0)</f>
        <v>0</v>
      </c>
      <c r="S61" s="64" t="b">
        <f t="shared" si="0"/>
        <v>1</v>
      </c>
    </row>
    <row r="62" spans="1:19">
      <c r="A62" s="16" t="s">
        <v>52</v>
      </c>
      <c r="B62" s="16" t="s">
        <v>551</v>
      </c>
      <c r="C62" s="16" t="s">
        <v>552</v>
      </c>
      <c r="D62" s="16" t="s">
        <v>95</v>
      </c>
      <c r="E62" s="16" t="s">
        <v>79</v>
      </c>
      <c r="F62" s="16" t="s">
        <v>107</v>
      </c>
      <c r="G62" s="16" t="s">
        <v>108</v>
      </c>
      <c r="H62" s="16" t="s">
        <v>79</v>
      </c>
      <c r="I62" s="23">
        <v>39267</v>
      </c>
      <c r="J62" s="23">
        <v>39391</v>
      </c>
      <c r="K62" s="23"/>
      <c r="L62" s="24">
        <v>0.04</v>
      </c>
      <c r="M62" s="24">
        <v>0</v>
      </c>
      <c r="N62" s="61">
        <v>5.0000000000000001E-3</v>
      </c>
      <c r="O62" s="24">
        <v>0</v>
      </c>
      <c r="P62" s="25">
        <v>44714</v>
      </c>
      <c r="R62" s="64">
        <f>+VLOOKUP(A62,'[1]Requete_INFOTITREMINIER OK'!$A$1:$M$117,13,0)</f>
        <v>5.0000000000000001E-3</v>
      </c>
      <c r="S62" s="64" t="b">
        <f t="shared" si="0"/>
        <v>1</v>
      </c>
    </row>
    <row r="63" spans="1:19">
      <c r="A63" s="16" t="s">
        <v>42</v>
      </c>
      <c r="B63" s="16" t="s">
        <v>553</v>
      </c>
      <c r="C63" s="16" t="s">
        <v>285</v>
      </c>
      <c r="D63" s="16" t="s">
        <v>247</v>
      </c>
      <c r="E63" s="16" t="s">
        <v>284</v>
      </c>
      <c r="F63" s="16" t="s">
        <v>80</v>
      </c>
      <c r="G63" s="16" t="s">
        <v>554</v>
      </c>
      <c r="H63" s="16" t="s">
        <v>363</v>
      </c>
      <c r="I63" s="23">
        <v>44099</v>
      </c>
      <c r="J63" s="23">
        <v>44132</v>
      </c>
      <c r="K63" s="23"/>
      <c r="L63" s="24">
        <v>588</v>
      </c>
      <c r="M63" s="24">
        <v>0</v>
      </c>
      <c r="N63" s="24">
        <v>0</v>
      </c>
      <c r="O63" s="24">
        <v>0</v>
      </c>
      <c r="P63" s="25">
        <v>45592</v>
      </c>
      <c r="R63" s="64">
        <f>+VLOOKUP(A63,'[1]Requete_INFOTITREMINIER OK'!$A$1:$M$117,13,0)</f>
        <v>0</v>
      </c>
      <c r="S63" s="64" t="b">
        <f t="shared" si="0"/>
        <v>1</v>
      </c>
    </row>
    <row r="64" spans="1:19">
      <c r="A64" s="16" t="s">
        <v>16</v>
      </c>
      <c r="B64" s="16" t="s">
        <v>268</v>
      </c>
      <c r="C64" s="16" t="s">
        <v>555</v>
      </c>
      <c r="D64" s="70" t="s">
        <v>252</v>
      </c>
      <c r="E64" s="16" t="s">
        <v>91</v>
      </c>
      <c r="F64" s="16" t="s">
        <v>92</v>
      </c>
      <c r="G64" s="16" t="s">
        <v>478</v>
      </c>
      <c r="H64" s="16" t="s">
        <v>93</v>
      </c>
      <c r="I64" s="23">
        <v>38215</v>
      </c>
      <c r="J64" s="23">
        <v>43815</v>
      </c>
      <c r="K64" s="23"/>
      <c r="L64" s="24">
        <v>148</v>
      </c>
      <c r="M64" s="24">
        <v>0</v>
      </c>
      <c r="N64" s="24">
        <v>0</v>
      </c>
      <c r="O64" s="24">
        <v>0</v>
      </c>
      <c r="P64" s="25">
        <v>51120</v>
      </c>
      <c r="R64" s="64">
        <f>+VLOOKUP(A64,'[1]Requete_INFOTITREMINIER OK'!$A$1:$M$117,13,0)</f>
        <v>0</v>
      </c>
      <c r="S64" s="64" t="b">
        <f t="shared" si="0"/>
        <v>1</v>
      </c>
    </row>
    <row r="65" spans="1:19">
      <c r="A65" s="16" t="s">
        <v>13</v>
      </c>
      <c r="B65" s="16" t="s">
        <v>556</v>
      </c>
      <c r="C65" s="16" t="s">
        <v>273</v>
      </c>
      <c r="D65" s="16" t="s">
        <v>95</v>
      </c>
      <c r="E65" s="16" t="s">
        <v>79</v>
      </c>
      <c r="F65" s="16" t="s">
        <v>96</v>
      </c>
      <c r="G65" s="27" t="s">
        <v>306</v>
      </c>
      <c r="H65" s="16" t="s">
        <v>469</v>
      </c>
      <c r="I65" s="23">
        <v>43019</v>
      </c>
      <c r="J65" s="23">
        <v>42054</v>
      </c>
      <c r="K65" s="23"/>
      <c r="L65" s="24">
        <v>0.2</v>
      </c>
      <c r="M65" s="24">
        <v>0</v>
      </c>
      <c r="N65" s="24">
        <v>0</v>
      </c>
      <c r="O65" s="24">
        <v>0</v>
      </c>
      <c r="P65" s="25">
        <v>43880</v>
      </c>
      <c r="R65" s="64">
        <f>+VLOOKUP(A65,'[1]Requete_INFOTITREMINIER OK'!$A$1:$M$117,13,0)</f>
        <v>0</v>
      </c>
      <c r="S65" s="64" t="b">
        <f t="shared" si="0"/>
        <v>1</v>
      </c>
    </row>
    <row r="66" spans="1:19">
      <c r="A66" s="70" t="s">
        <v>23</v>
      </c>
      <c r="B66" s="31" t="s">
        <v>557</v>
      </c>
      <c r="C66" s="16" t="s">
        <v>558</v>
      </c>
      <c r="D66" s="16" t="s">
        <v>78</v>
      </c>
      <c r="E66" s="16" t="s">
        <v>79</v>
      </c>
      <c r="F66" s="16" t="s">
        <v>80</v>
      </c>
      <c r="G66" s="16" t="s">
        <v>559</v>
      </c>
      <c r="H66" s="16" t="s">
        <v>82</v>
      </c>
      <c r="I66" s="23">
        <v>39561</v>
      </c>
      <c r="J66" s="23">
        <v>36452</v>
      </c>
      <c r="K66" s="23"/>
      <c r="L66" s="24">
        <v>18.440999999999999</v>
      </c>
      <c r="M66" s="24">
        <v>0</v>
      </c>
      <c r="N66" s="24">
        <v>0</v>
      </c>
      <c r="O66" s="26"/>
      <c r="P66" s="25">
        <v>401768</v>
      </c>
      <c r="R66" s="64">
        <f>+VLOOKUP(A66,'[1]Requete_INFOTITREMINIER OK'!$A$1:$M$117,13,0)</f>
        <v>0</v>
      </c>
      <c r="S66" s="64" t="b">
        <f t="shared" si="0"/>
        <v>1</v>
      </c>
    </row>
    <row r="67" spans="1:19">
      <c r="A67" s="16" t="s">
        <v>23</v>
      </c>
      <c r="B67" s="31" t="s">
        <v>560</v>
      </c>
      <c r="C67" s="16" t="s">
        <v>77</v>
      </c>
      <c r="D67" s="16" t="s">
        <v>78</v>
      </c>
      <c r="E67" s="16" t="s">
        <v>79</v>
      </c>
      <c r="F67" s="16" t="s">
        <v>80</v>
      </c>
      <c r="G67" s="16" t="s">
        <v>81</v>
      </c>
      <c r="H67" s="16" t="s">
        <v>82</v>
      </c>
      <c r="I67" s="23">
        <v>39561</v>
      </c>
      <c r="J67" s="23">
        <v>36452</v>
      </c>
      <c r="K67" s="23"/>
      <c r="L67" s="24">
        <v>173</v>
      </c>
      <c r="M67" s="24">
        <v>7</v>
      </c>
      <c r="N67" s="24">
        <v>0</v>
      </c>
      <c r="O67" s="26"/>
      <c r="P67" s="25">
        <v>401768</v>
      </c>
      <c r="R67" s="64">
        <f>+VLOOKUP(A67,'[1]Requete_INFOTITREMINIER OK'!$A$1:$M$117,13,0)</f>
        <v>0</v>
      </c>
      <c r="S67" s="64" t="b">
        <f t="shared" ref="S67:S122" si="1">N67=R67</f>
        <v>1</v>
      </c>
    </row>
    <row r="68" spans="1:19">
      <c r="A68" s="16" t="s">
        <v>19</v>
      </c>
      <c r="B68" s="16" t="s">
        <v>271</v>
      </c>
      <c r="C68" s="16" t="s">
        <v>272</v>
      </c>
      <c r="D68" s="16" t="s">
        <v>247</v>
      </c>
      <c r="E68" s="16" t="s">
        <v>91</v>
      </c>
      <c r="F68" s="16" t="s">
        <v>92</v>
      </c>
      <c r="G68" s="16" t="s">
        <v>99</v>
      </c>
      <c r="H68" s="16" t="s">
        <v>93</v>
      </c>
      <c r="I68" s="23">
        <v>40128</v>
      </c>
      <c r="J68" s="23">
        <v>40128</v>
      </c>
      <c r="K68" s="23"/>
      <c r="L68" s="24">
        <v>103</v>
      </c>
      <c r="M68" s="24">
        <v>0</v>
      </c>
      <c r="N68" s="24">
        <v>45</v>
      </c>
      <c r="O68" s="24">
        <v>0</v>
      </c>
      <c r="P68" s="25">
        <v>44144</v>
      </c>
      <c r="R68" s="64">
        <f>+VLOOKUP(A68,'[1]Requete_INFOTITREMINIER OK'!$A$1:$M$117,13,0)</f>
        <v>45</v>
      </c>
      <c r="S68" s="64" t="b">
        <f t="shared" si="1"/>
        <v>1</v>
      </c>
    </row>
    <row r="69" spans="1:19">
      <c r="A69" s="16" t="s">
        <v>59</v>
      </c>
      <c r="B69" s="16" t="s">
        <v>561</v>
      </c>
      <c r="C69" s="16" t="s">
        <v>246</v>
      </c>
      <c r="D69" s="16" t="s">
        <v>247</v>
      </c>
      <c r="E69" s="16" t="s">
        <v>286</v>
      </c>
      <c r="F69" s="16" t="s">
        <v>80</v>
      </c>
      <c r="G69" s="16" t="s">
        <v>562</v>
      </c>
      <c r="H69" s="16" t="s">
        <v>286</v>
      </c>
      <c r="I69" s="23">
        <v>42147</v>
      </c>
      <c r="J69" s="23">
        <v>42233</v>
      </c>
      <c r="K69" s="23"/>
      <c r="L69" s="18">
        <v>3029.76</v>
      </c>
      <c r="M69" s="24">
        <v>0</v>
      </c>
      <c r="N69" s="24">
        <v>757</v>
      </c>
      <c r="O69" s="24">
        <v>0</v>
      </c>
      <c r="P69" s="25">
        <v>44424</v>
      </c>
      <c r="R69" s="64">
        <f>+VLOOKUP(A69,'[1]Requete_INFOTITREMINIER OK'!$A$1:$M$117,13,0)</f>
        <v>757</v>
      </c>
      <c r="S69" s="64" t="b">
        <f t="shared" si="1"/>
        <v>1</v>
      </c>
    </row>
    <row r="70" spans="1:19">
      <c r="A70" s="16" t="s">
        <v>10</v>
      </c>
      <c r="B70" s="16" t="s">
        <v>280</v>
      </c>
      <c r="C70" s="16" t="s">
        <v>281</v>
      </c>
      <c r="D70" s="16" t="s">
        <v>95</v>
      </c>
      <c r="E70" s="16" t="s">
        <v>79</v>
      </c>
      <c r="F70" s="16" t="s">
        <v>107</v>
      </c>
      <c r="G70" s="16" t="s">
        <v>108</v>
      </c>
      <c r="H70" s="16" t="s">
        <v>79</v>
      </c>
      <c r="I70" s="23">
        <v>43742</v>
      </c>
      <c r="J70" s="23">
        <v>43797</v>
      </c>
      <c r="K70" s="23"/>
      <c r="L70" s="24">
        <v>0.06</v>
      </c>
      <c r="M70" s="24">
        <v>6.3399999999999998E-2</v>
      </c>
      <c r="N70" s="24">
        <v>0</v>
      </c>
      <c r="O70" s="24">
        <v>0</v>
      </c>
      <c r="P70" s="25">
        <v>401768</v>
      </c>
      <c r="R70" s="64">
        <f>+VLOOKUP(A70,'[1]Requete_INFOTITREMINIER OK'!$A$1:$M$117,13,0)</f>
        <v>0</v>
      </c>
      <c r="S70" s="64" t="b">
        <f t="shared" si="1"/>
        <v>1</v>
      </c>
    </row>
    <row r="71" spans="1:19">
      <c r="A71" s="16" t="s">
        <v>48</v>
      </c>
      <c r="B71" s="16" t="s">
        <v>248</v>
      </c>
      <c r="C71" s="16" t="s">
        <v>249</v>
      </c>
      <c r="D71" s="16" t="s">
        <v>95</v>
      </c>
      <c r="E71" s="16" t="s">
        <v>79</v>
      </c>
      <c r="F71" s="16" t="s">
        <v>96</v>
      </c>
      <c r="G71" s="16" t="s">
        <v>563</v>
      </c>
      <c r="H71" s="16" t="s">
        <v>82</v>
      </c>
      <c r="I71" s="26"/>
      <c r="J71" s="23">
        <v>44348</v>
      </c>
      <c r="K71" s="23"/>
      <c r="L71" s="24">
        <v>1.74</v>
      </c>
      <c r="M71" s="24">
        <v>0</v>
      </c>
      <c r="N71" s="24">
        <v>0</v>
      </c>
      <c r="O71" s="24">
        <v>0</v>
      </c>
      <c r="P71" s="25">
        <v>45808</v>
      </c>
      <c r="R71" s="64">
        <f>+VLOOKUP(A71,'[1]Requete_INFOTITREMINIER OK'!$A$1:$M$117,13,0)</f>
        <v>0</v>
      </c>
      <c r="S71" s="64" t="b">
        <f t="shared" si="1"/>
        <v>1</v>
      </c>
    </row>
    <row r="72" spans="1:19">
      <c r="A72" s="70" t="s">
        <v>655</v>
      </c>
      <c r="B72" s="16" t="s">
        <v>662</v>
      </c>
      <c r="C72" s="16" t="s">
        <v>663</v>
      </c>
      <c r="D72" s="70" t="s">
        <v>252</v>
      </c>
      <c r="E72" s="16" t="s">
        <v>91</v>
      </c>
      <c r="F72" s="16" t="s">
        <v>92</v>
      </c>
      <c r="G72" s="16" t="s">
        <v>664</v>
      </c>
      <c r="H72" s="16" t="s">
        <v>93</v>
      </c>
      <c r="I72" s="23">
        <v>42702</v>
      </c>
      <c r="J72" s="23">
        <v>43382</v>
      </c>
      <c r="K72" s="23"/>
      <c r="L72" s="24">
        <v>121.83</v>
      </c>
      <c r="M72" s="24">
        <v>0</v>
      </c>
      <c r="N72" s="24">
        <v>102</v>
      </c>
      <c r="O72" s="24">
        <v>0</v>
      </c>
      <c r="P72" s="25">
        <v>401768</v>
      </c>
      <c r="R72" s="64">
        <f>+VLOOKUP(A72,'[1]Requete_INFOTITREMINIER OK'!$A$1:$M$117,13,0)</f>
        <v>102</v>
      </c>
      <c r="S72" s="64" t="b">
        <f t="shared" si="1"/>
        <v>1</v>
      </c>
    </row>
    <row r="73" spans="1:19">
      <c r="A73" s="16" t="s">
        <v>6</v>
      </c>
      <c r="B73" s="16" t="s">
        <v>564</v>
      </c>
      <c r="C73" s="16" t="s">
        <v>565</v>
      </c>
      <c r="D73" s="16" t="s">
        <v>247</v>
      </c>
      <c r="E73" s="16" t="s">
        <v>91</v>
      </c>
      <c r="F73" s="16" t="s">
        <v>92</v>
      </c>
      <c r="G73" s="16" t="s">
        <v>90</v>
      </c>
      <c r="H73" s="16" t="s">
        <v>93</v>
      </c>
      <c r="I73" s="26"/>
      <c r="J73" s="23">
        <v>43886</v>
      </c>
      <c r="K73" s="23"/>
      <c r="L73" s="24">
        <v>286</v>
      </c>
      <c r="M73" s="24">
        <v>0</v>
      </c>
      <c r="N73" s="24">
        <v>0</v>
      </c>
      <c r="O73" s="24">
        <v>0</v>
      </c>
      <c r="P73" s="25">
        <v>401768</v>
      </c>
      <c r="R73" s="64">
        <f>+VLOOKUP(A73,'[1]Requete_INFOTITREMINIER OK'!$A$1:$M$117,13,0)</f>
        <v>0</v>
      </c>
      <c r="S73" s="64" t="b">
        <f t="shared" si="1"/>
        <v>1</v>
      </c>
    </row>
    <row r="74" spans="1:19">
      <c r="A74" s="36" t="s">
        <v>656</v>
      </c>
      <c r="B74" s="126" t="s">
        <v>670</v>
      </c>
      <c r="C74" s="126" t="s">
        <v>671</v>
      </c>
      <c r="D74" s="126" t="s">
        <v>247</v>
      </c>
      <c r="E74" s="126" t="s">
        <v>91</v>
      </c>
      <c r="F74" s="126" t="s">
        <v>92</v>
      </c>
      <c r="G74" s="126" t="s">
        <v>93</v>
      </c>
      <c r="H74" s="126" t="s">
        <v>93</v>
      </c>
      <c r="I74" s="129">
        <v>43413</v>
      </c>
      <c r="J74" s="129">
        <v>43501</v>
      </c>
      <c r="K74" s="129"/>
      <c r="L74" s="130">
        <v>110</v>
      </c>
      <c r="M74" s="130">
        <v>0</v>
      </c>
      <c r="N74" s="130">
        <v>0</v>
      </c>
      <c r="O74" s="130">
        <v>0</v>
      </c>
      <c r="P74" s="131">
        <v>44962</v>
      </c>
      <c r="R74" s="64">
        <f>+VLOOKUP(A74,'[1]Requete_INFOTITREMINIER OK'!$A$1:$M$117,13,0)</f>
        <v>0</v>
      </c>
      <c r="S74" s="64" t="b">
        <f t="shared" si="1"/>
        <v>1</v>
      </c>
    </row>
    <row r="75" spans="1:19">
      <c r="A75" s="36" t="s">
        <v>656</v>
      </c>
      <c r="B75" s="126" t="s">
        <v>672</v>
      </c>
      <c r="C75" s="126" t="s">
        <v>673</v>
      </c>
      <c r="D75" s="126" t="s">
        <v>247</v>
      </c>
      <c r="E75" s="126" t="s">
        <v>91</v>
      </c>
      <c r="F75" s="126" t="s">
        <v>674</v>
      </c>
      <c r="G75" s="126" t="s">
        <v>93</v>
      </c>
      <c r="H75" s="126" t="s">
        <v>93</v>
      </c>
      <c r="I75" s="129">
        <v>43196</v>
      </c>
      <c r="J75" s="129">
        <v>43229</v>
      </c>
      <c r="K75" s="129"/>
      <c r="L75" s="130">
        <v>368</v>
      </c>
      <c r="M75" s="130">
        <v>0</v>
      </c>
      <c r="N75" s="130">
        <v>0</v>
      </c>
      <c r="O75" s="130">
        <v>0</v>
      </c>
      <c r="P75" s="131">
        <v>44690</v>
      </c>
      <c r="R75" s="64">
        <f>+VLOOKUP(A75,'[1]Requete_INFOTITREMINIER OK'!$A$1:$M$117,13,0)</f>
        <v>0</v>
      </c>
      <c r="S75" s="64" t="b">
        <f t="shared" si="1"/>
        <v>1</v>
      </c>
    </row>
    <row r="76" spans="1:19">
      <c r="A76" s="16" t="s">
        <v>55</v>
      </c>
      <c r="B76" s="16" t="s">
        <v>566</v>
      </c>
      <c r="C76" s="16" t="s">
        <v>567</v>
      </c>
      <c r="D76" s="16" t="s">
        <v>247</v>
      </c>
      <c r="E76" s="16" t="s">
        <v>91</v>
      </c>
      <c r="F76" s="16" t="s">
        <v>92</v>
      </c>
      <c r="G76" s="16" t="s">
        <v>99</v>
      </c>
      <c r="H76" s="16" t="s">
        <v>93</v>
      </c>
      <c r="I76" s="23">
        <v>41470</v>
      </c>
      <c r="J76" s="23">
        <v>44012</v>
      </c>
      <c r="K76" s="23"/>
      <c r="L76" s="20">
        <v>57</v>
      </c>
      <c r="M76" s="24">
        <v>0</v>
      </c>
      <c r="N76" s="24">
        <v>14</v>
      </c>
      <c r="O76" s="24">
        <v>0</v>
      </c>
      <c r="P76" s="25">
        <v>45472</v>
      </c>
      <c r="R76" s="64">
        <f>+VLOOKUP(A76,'[1]Requete_INFOTITREMINIER OK'!$A$1:$M$117,13,0)</f>
        <v>14</v>
      </c>
      <c r="S76" s="64" t="b">
        <f t="shared" si="1"/>
        <v>1</v>
      </c>
    </row>
    <row r="77" spans="1:19">
      <c r="A77" s="70" t="s">
        <v>24</v>
      </c>
      <c r="B77" s="16" t="s">
        <v>102</v>
      </c>
      <c r="C77" s="16" t="s">
        <v>103</v>
      </c>
      <c r="D77" s="16" t="s">
        <v>78</v>
      </c>
      <c r="E77" s="16" t="s">
        <v>91</v>
      </c>
      <c r="F77" s="16" t="s">
        <v>92</v>
      </c>
      <c r="G77" s="16" t="s">
        <v>104</v>
      </c>
      <c r="H77" s="16" t="s">
        <v>91</v>
      </c>
      <c r="I77" s="23">
        <v>38980</v>
      </c>
      <c r="J77" s="23">
        <v>42565</v>
      </c>
      <c r="K77" s="23"/>
      <c r="L77" s="24">
        <v>87.5</v>
      </c>
      <c r="M77" s="24">
        <v>87.5</v>
      </c>
      <c r="N77" s="26"/>
      <c r="O77" s="26"/>
      <c r="P77" s="25">
        <v>48043</v>
      </c>
      <c r="R77" s="64">
        <f>+VLOOKUP(A77,'[1]Requete_INFOTITREMINIER OK'!$A$1:$M$117,13,0)</f>
        <v>0</v>
      </c>
      <c r="S77" s="64" t="b">
        <f t="shared" si="1"/>
        <v>1</v>
      </c>
    </row>
    <row r="78" spans="1:19">
      <c r="A78" s="16" t="s">
        <v>568</v>
      </c>
      <c r="B78" s="16" t="s">
        <v>569</v>
      </c>
      <c r="C78" s="16" t="s">
        <v>251</v>
      </c>
      <c r="D78" s="16" t="s">
        <v>78</v>
      </c>
      <c r="E78" s="16" t="s">
        <v>79</v>
      </c>
      <c r="F78" s="70" t="s">
        <v>84</v>
      </c>
      <c r="G78" s="16" t="s">
        <v>251</v>
      </c>
      <c r="H78" s="16" t="s">
        <v>79</v>
      </c>
      <c r="I78" s="26"/>
      <c r="J78" s="23">
        <v>35296</v>
      </c>
      <c r="K78" s="23"/>
      <c r="L78" s="24">
        <v>0.36</v>
      </c>
      <c r="M78" s="24">
        <v>0</v>
      </c>
      <c r="N78" s="24">
        <v>0</v>
      </c>
      <c r="O78" s="24">
        <v>0</v>
      </c>
      <c r="P78" s="25">
        <v>401768</v>
      </c>
      <c r="R78" s="64">
        <f>+VLOOKUP(A78,'[1]Requete_INFOTITREMINIER OK'!$A$1:$M$117,13,0)</f>
        <v>0</v>
      </c>
      <c r="S78" s="64" t="b">
        <f t="shared" si="1"/>
        <v>1</v>
      </c>
    </row>
    <row r="79" spans="1:19">
      <c r="A79" s="16" t="s">
        <v>568</v>
      </c>
      <c r="B79" s="16" t="s">
        <v>570</v>
      </c>
      <c r="C79" s="16" t="s">
        <v>571</v>
      </c>
      <c r="D79" s="16" t="s">
        <v>78</v>
      </c>
      <c r="E79" s="16" t="s">
        <v>79</v>
      </c>
      <c r="F79" s="16" t="s">
        <v>84</v>
      </c>
      <c r="G79" s="16" t="s">
        <v>572</v>
      </c>
      <c r="H79" s="16" t="s">
        <v>469</v>
      </c>
      <c r="I79" s="26"/>
      <c r="J79" s="23">
        <v>35242</v>
      </c>
      <c r="K79" s="23"/>
      <c r="L79" s="24">
        <v>0.45</v>
      </c>
      <c r="M79" s="24">
        <v>0</v>
      </c>
      <c r="N79" s="24">
        <v>0</v>
      </c>
      <c r="O79" s="24">
        <v>0</v>
      </c>
      <c r="P79" s="25">
        <v>401768</v>
      </c>
      <c r="R79" s="64">
        <f>+VLOOKUP(A79,'[1]Requete_INFOTITREMINIER OK'!$A$1:$M$117,13,0)</f>
        <v>0</v>
      </c>
      <c r="S79" s="64" t="b">
        <f t="shared" si="1"/>
        <v>1</v>
      </c>
    </row>
    <row r="80" spans="1:19">
      <c r="A80" s="16" t="s">
        <v>568</v>
      </c>
      <c r="B80" s="16" t="s">
        <v>573</v>
      </c>
      <c r="C80" s="16" t="s">
        <v>574</v>
      </c>
      <c r="D80" s="16" t="s">
        <v>78</v>
      </c>
      <c r="E80" s="16" t="s">
        <v>79</v>
      </c>
      <c r="F80" s="16" t="s">
        <v>84</v>
      </c>
      <c r="G80" s="16" t="s">
        <v>572</v>
      </c>
      <c r="H80" s="16" t="s">
        <v>469</v>
      </c>
      <c r="I80" s="26"/>
      <c r="J80" s="23">
        <v>28864</v>
      </c>
      <c r="K80" s="23"/>
      <c r="L80" s="24">
        <v>1.45</v>
      </c>
      <c r="M80" s="24">
        <v>0.01</v>
      </c>
      <c r="N80" s="24">
        <v>0</v>
      </c>
      <c r="O80" s="24">
        <v>0.1</v>
      </c>
      <c r="P80" s="25">
        <v>56257</v>
      </c>
      <c r="R80" s="64">
        <f>+VLOOKUP(A80,'[1]Requete_INFOTITREMINIER OK'!$A$1:$M$117,13,0)</f>
        <v>0</v>
      </c>
      <c r="S80" s="64" t="b">
        <f t="shared" si="1"/>
        <v>1</v>
      </c>
    </row>
    <row r="81" spans="1:19">
      <c r="A81" s="27" t="s">
        <v>575</v>
      </c>
      <c r="B81" s="27" t="s">
        <v>576</v>
      </c>
      <c r="C81" s="27" t="s">
        <v>306</v>
      </c>
      <c r="D81" s="27" t="s">
        <v>95</v>
      </c>
      <c r="E81" s="27" t="s">
        <v>79</v>
      </c>
      <c r="F81" s="27" t="s">
        <v>96</v>
      </c>
      <c r="G81" s="27" t="s">
        <v>306</v>
      </c>
      <c r="H81" s="27" t="s">
        <v>79</v>
      </c>
      <c r="I81" s="26"/>
      <c r="J81" s="28">
        <v>43474</v>
      </c>
      <c r="K81" s="28"/>
      <c r="L81" s="26">
        <v>0.42</v>
      </c>
      <c r="M81" s="26">
        <v>0.42</v>
      </c>
      <c r="N81" s="26"/>
      <c r="O81" s="26"/>
      <c r="P81" s="25">
        <v>45299</v>
      </c>
      <c r="R81" s="64">
        <f>+VLOOKUP(A81,'[1]Requete_INFOTITREMINIER OK'!$A$1:$M$117,13,0)</f>
        <v>0</v>
      </c>
      <c r="S81" s="64" t="b">
        <f t="shared" si="1"/>
        <v>1</v>
      </c>
    </row>
    <row r="82" spans="1:19">
      <c r="A82" s="16" t="s">
        <v>33</v>
      </c>
      <c r="B82" s="16" t="s">
        <v>89</v>
      </c>
      <c r="C82" s="16" t="s">
        <v>90</v>
      </c>
      <c r="D82" s="16" t="s">
        <v>78</v>
      </c>
      <c r="E82" s="16" t="s">
        <v>91</v>
      </c>
      <c r="F82" s="16" t="s">
        <v>92</v>
      </c>
      <c r="G82" s="16" t="s">
        <v>90</v>
      </c>
      <c r="H82" s="16" t="s">
        <v>93</v>
      </c>
      <c r="I82" s="23">
        <v>42101</v>
      </c>
      <c r="J82" s="23">
        <v>42214</v>
      </c>
      <c r="K82" s="23"/>
      <c r="L82" s="24">
        <v>291.8</v>
      </c>
      <c r="M82" s="24">
        <v>291.8</v>
      </c>
      <c r="N82" s="26"/>
      <c r="O82" s="24">
        <v>0.69</v>
      </c>
      <c r="P82" s="25">
        <v>51345</v>
      </c>
      <c r="R82" s="64">
        <f>+VLOOKUP(A82,'[1]Requete_INFOTITREMINIER OK'!$A$1:$M$117,13,0)</f>
        <v>0</v>
      </c>
      <c r="S82" s="64" t="b">
        <f t="shared" si="1"/>
        <v>1</v>
      </c>
    </row>
    <row r="83" spans="1:19">
      <c r="A83" s="16" t="s">
        <v>577</v>
      </c>
      <c r="B83" s="16" t="s">
        <v>578</v>
      </c>
      <c r="C83" s="16" t="s">
        <v>267</v>
      </c>
      <c r="D83" s="16" t="s">
        <v>247</v>
      </c>
      <c r="E83" s="16" t="s">
        <v>91</v>
      </c>
      <c r="F83" s="16" t="s">
        <v>92</v>
      </c>
      <c r="G83" s="16" t="s">
        <v>90</v>
      </c>
      <c r="H83" s="16" t="s">
        <v>93</v>
      </c>
      <c r="I83" s="23">
        <v>43161</v>
      </c>
      <c r="J83" s="23">
        <v>43210</v>
      </c>
      <c r="K83" s="23"/>
      <c r="L83" s="24">
        <v>337.3</v>
      </c>
      <c r="M83" s="24">
        <v>0</v>
      </c>
      <c r="N83" s="24">
        <v>0</v>
      </c>
      <c r="O83" s="24">
        <v>0</v>
      </c>
      <c r="P83" s="25">
        <v>44670</v>
      </c>
      <c r="R83" s="64">
        <f>+VLOOKUP(A83,'[1]Requete_INFOTITREMINIER OK'!$A$1:$M$117,13,0)</f>
        <v>0</v>
      </c>
      <c r="S83" s="64" t="b">
        <f t="shared" si="1"/>
        <v>1</v>
      </c>
    </row>
    <row r="84" spans="1:19">
      <c r="A84" s="16" t="s">
        <v>34</v>
      </c>
      <c r="B84" s="16" t="s">
        <v>83</v>
      </c>
      <c r="C84" s="16" t="s">
        <v>571</v>
      </c>
      <c r="D84" s="16" t="s">
        <v>78</v>
      </c>
      <c r="E84" s="16" t="s">
        <v>79</v>
      </c>
      <c r="F84" s="16" t="s">
        <v>84</v>
      </c>
      <c r="G84" s="16" t="s">
        <v>85</v>
      </c>
      <c r="H84" s="16" t="s">
        <v>469</v>
      </c>
      <c r="I84" s="23">
        <v>35941</v>
      </c>
      <c r="J84" s="23">
        <v>36574</v>
      </c>
      <c r="K84" s="23"/>
      <c r="L84" s="24">
        <v>2.1800000000000002</v>
      </c>
      <c r="M84" s="24">
        <v>0.19800000000000001</v>
      </c>
      <c r="N84" s="24">
        <v>2.16</v>
      </c>
      <c r="O84" s="24">
        <v>9.8000000000000004E-2</v>
      </c>
      <c r="P84" s="25">
        <v>401768</v>
      </c>
      <c r="R84" s="64">
        <f>+VLOOKUP(A84,'[1]Requete_INFOTITREMINIER OK'!$A$1:$M$117,13,0)</f>
        <v>2.16</v>
      </c>
      <c r="S84" s="64" t="b">
        <f t="shared" si="1"/>
        <v>1</v>
      </c>
    </row>
    <row r="85" spans="1:19">
      <c r="A85" s="4" t="s">
        <v>14</v>
      </c>
      <c r="B85" s="4" t="s">
        <v>109</v>
      </c>
      <c r="C85" s="39" t="s">
        <v>110</v>
      </c>
      <c r="D85" s="4" t="s">
        <v>101</v>
      </c>
      <c r="E85" s="58" t="s">
        <v>376</v>
      </c>
      <c r="F85" s="4" t="s">
        <v>112</v>
      </c>
      <c r="G85" s="4" t="s">
        <v>113</v>
      </c>
      <c r="H85" s="4" t="s">
        <v>111</v>
      </c>
      <c r="I85" s="6">
        <v>40931</v>
      </c>
      <c r="J85" s="6">
        <v>40935</v>
      </c>
      <c r="K85" s="6"/>
      <c r="L85" s="12">
        <v>4.55</v>
      </c>
      <c r="M85" s="12">
        <v>0.156</v>
      </c>
      <c r="N85" s="12">
        <v>2.57</v>
      </c>
      <c r="O85" s="12">
        <v>0</v>
      </c>
      <c r="P85" s="7">
        <v>401768</v>
      </c>
      <c r="R85" s="64" t="e">
        <f>+VLOOKUP(A85,'[1]Requete_INFOTITREMINIER OK'!$A$1:$M$117,13,0)</f>
        <v>#N/A</v>
      </c>
      <c r="S85" s="64" t="e">
        <f t="shared" ref="S85" si="2">N85=R85</f>
        <v>#N/A</v>
      </c>
    </row>
    <row r="86" spans="1:19">
      <c r="A86" s="4" t="s">
        <v>14</v>
      </c>
      <c r="B86" s="4" t="s">
        <v>109</v>
      </c>
      <c r="C86" s="17" t="s">
        <v>382</v>
      </c>
      <c r="D86" s="17" t="s">
        <v>247</v>
      </c>
      <c r="E86" s="17" t="s">
        <v>111</v>
      </c>
      <c r="F86" s="70" t="s">
        <v>138</v>
      </c>
      <c r="G86" s="70" t="s">
        <v>885</v>
      </c>
      <c r="H86" s="70" t="s">
        <v>111</v>
      </c>
      <c r="I86" s="22">
        <v>41327</v>
      </c>
      <c r="J86" s="22">
        <v>41465</v>
      </c>
      <c r="K86" s="22"/>
      <c r="L86" s="20">
        <v>898.5</v>
      </c>
      <c r="M86" s="20">
        <v>0</v>
      </c>
      <c r="N86" s="20">
        <v>545.1</v>
      </c>
      <c r="O86" s="20">
        <v>0</v>
      </c>
      <c r="P86" s="21">
        <v>44741</v>
      </c>
      <c r="R86" s="64" t="e">
        <f>+VLOOKUP(A86,'[1]Requete_INFOTITREMINIER OK'!$A$1:$M$117,13,0)</f>
        <v>#N/A</v>
      </c>
      <c r="S86" s="64" t="e">
        <f t="shared" si="1"/>
        <v>#N/A</v>
      </c>
    </row>
    <row r="87" spans="1:19" s="64" customFormat="1">
      <c r="A87" s="70" t="s">
        <v>41</v>
      </c>
      <c r="B87" s="16" t="s">
        <v>581</v>
      </c>
      <c r="C87" s="16" t="s">
        <v>342</v>
      </c>
      <c r="D87" s="16" t="s">
        <v>101</v>
      </c>
      <c r="E87" s="16" t="s">
        <v>79</v>
      </c>
      <c r="F87" s="16" t="s">
        <v>80</v>
      </c>
      <c r="G87" s="16" t="s">
        <v>582</v>
      </c>
      <c r="H87" s="16" t="s">
        <v>82</v>
      </c>
      <c r="I87" s="23">
        <v>40126</v>
      </c>
      <c r="J87" s="23">
        <v>40126</v>
      </c>
      <c r="K87" s="23"/>
      <c r="L87" s="20">
        <v>5</v>
      </c>
      <c r="M87" s="24">
        <v>0</v>
      </c>
      <c r="N87" s="20">
        <v>0</v>
      </c>
      <c r="O87" s="24">
        <v>0</v>
      </c>
      <c r="P87" s="25">
        <v>401768</v>
      </c>
      <c r="R87" s="64">
        <f>+VLOOKUP(A87,'[1]Requete_INFOTITREMINIER OK'!$A$1:$M$117,13,0)</f>
        <v>0</v>
      </c>
      <c r="S87" s="64" t="b">
        <f t="shared" si="1"/>
        <v>1</v>
      </c>
    </row>
    <row r="88" spans="1:19" s="64" customFormat="1">
      <c r="A88" s="4" t="s">
        <v>43</v>
      </c>
      <c r="B88" s="4" t="s">
        <v>114</v>
      </c>
      <c r="C88" s="4" t="s">
        <v>115</v>
      </c>
      <c r="D88" s="4" t="s">
        <v>101</v>
      </c>
      <c r="E88" s="4" t="s">
        <v>91</v>
      </c>
      <c r="F88" s="4" t="s">
        <v>92</v>
      </c>
      <c r="G88" s="4" t="s">
        <v>93</v>
      </c>
      <c r="H88" s="4" t="s">
        <v>93</v>
      </c>
      <c r="I88" s="6">
        <v>43115</v>
      </c>
      <c r="J88" s="6">
        <v>40935</v>
      </c>
      <c r="K88" s="6"/>
      <c r="L88" s="12">
        <v>5</v>
      </c>
      <c r="M88" s="12">
        <v>5</v>
      </c>
      <c r="N88" s="12">
        <v>0</v>
      </c>
      <c r="O88" s="12">
        <v>0</v>
      </c>
      <c r="P88" s="7">
        <v>401768</v>
      </c>
      <c r="R88" s="64" t="e">
        <f>+VLOOKUP(A88,'[1]Requete_INFOTITREMINIER OK'!$A$1:$M$117,13,0)</f>
        <v>#N/A</v>
      </c>
      <c r="S88" s="64" t="e">
        <f t="shared" si="1"/>
        <v>#N/A</v>
      </c>
    </row>
    <row r="89" spans="1:19">
      <c r="A89" s="16" t="s">
        <v>50</v>
      </c>
      <c r="B89" s="16" t="s">
        <v>282</v>
      </c>
      <c r="C89" s="16" t="s">
        <v>283</v>
      </c>
      <c r="D89" s="16" t="s">
        <v>247</v>
      </c>
      <c r="E89" s="16" t="s">
        <v>284</v>
      </c>
      <c r="F89" s="16" t="s">
        <v>80</v>
      </c>
      <c r="G89" s="16" t="s">
        <v>583</v>
      </c>
      <c r="H89" s="16" t="s">
        <v>284</v>
      </c>
      <c r="I89" s="23">
        <v>42368</v>
      </c>
      <c r="J89" s="23">
        <v>42429</v>
      </c>
      <c r="K89" s="23"/>
      <c r="L89" s="24">
        <v>872</v>
      </c>
      <c r="M89" s="24">
        <v>0</v>
      </c>
      <c r="N89" s="24">
        <v>381</v>
      </c>
      <c r="O89" s="24">
        <v>0</v>
      </c>
      <c r="P89" s="25">
        <v>44619</v>
      </c>
      <c r="R89" s="64">
        <f>+VLOOKUP(A89,'[1]Requete_INFOTITREMINIER OK'!$A$1:$M$117,13,0)</f>
        <v>381</v>
      </c>
      <c r="S89" s="64" t="b">
        <f t="shared" si="1"/>
        <v>1</v>
      </c>
    </row>
    <row r="90" spans="1:19">
      <c r="A90" s="16" t="s">
        <v>584</v>
      </c>
      <c r="B90" s="16" t="s">
        <v>585</v>
      </c>
      <c r="C90" s="16" t="s">
        <v>586</v>
      </c>
      <c r="D90" s="16" t="s">
        <v>95</v>
      </c>
      <c r="E90" s="16" t="s">
        <v>79</v>
      </c>
      <c r="F90" s="70" t="s">
        <v>122</v>
      </c>
      <c r="G90" s="16" t="s">
        <v>312</v>
      </c>
      <c r="H90" s="16" t="s">
        <v>82</v>
      </c>
      <c r="I90" s="26"/>
      <c r="J90" s="23">
        <v>43196</v>
      </c>
      <c r="K90" s="23"/>
      <c r="L90" s="24">
        <v>0</v>
      </c>
      <c r="M90" s="24">
        <v>0</v>
      </c>
      <c r="N90" s="24">
        <v>0</v>
      </c>
      <c r="O90" s="24">
        <v>0</v>
      </c>
      <c r="P90" s="25">
        <v>401768</v>
      </c>
      <c r="R90" s="64">
        <f>+VLOOKUP(A90,'[1]Requete_INFOTITREMINIER OK'!$A$1:$M$117,13,0)</f>
        <v>0</v>
      </c>
      <c r="S90" s="64" t="b">
        <f t="shared" si="1"/>
        <v>1</v>
      </c>
    </row>
    <row r="91" spans="1:19">
      <c r="A91" s="36" t="s">
        <v>637</v>
      </c>
      <c r="B91" s="126" t="s">
        <v>675</v>
      </c>
      <c r="C91" s="126" t="s">
        <v>676</v>
      </c>
      <c r="D91" s="126" t="s">
        <v>95</v>
      </c>
      <c r="E91" s="126" t="s">
        <v>79</v>
      </c>
      <c r="F91" s="126" t="s">
        <v>122</v>
      </c>
      <c r="G91" s="126" t="s">
        <v>81</v>
      </c>
      <c r="H91" s="126" t="s">
        <v>82</v>
      </c>
      <c r="I91" s="127"/>
      <c r="J91" s="129">
        <v>43195</v>
      </c>
      <c r="K91" s="129"/>
      <c r="L91" s="130">
        <v>0</v>
      </c>
      <c r="M91" s="130">
        <v>0</v>
      </c>
      <c r="N91" s="130">
        <v>0</v>
      </c>
      <c r="O91" s="130">
        <v>0</v>
      </c>
      <c r="P91" s="131">
        <v>401768</v>
      </c>
      <c r="R91" s="64" t="e">
        <f>+VLOOKUP(A91,'[1]Requete_INFOTITREMINIER OK'!$A$1:$M$117,13,0)</f>
        <v>#N/A</v>
      </c>
      <c r="S91" s="64" t="e">
        <f t="shared" si="1"/>
        <v>#N/A</v>
      </c>
    </row>
    <row r="92" spans="1:19">
      <c r="A92" s="70" t="s">
        <v>26</v>
      </c>
      <c r="B92" s="16" t="s">
        <v>244</v>
      </c>
      <c r="C92" s="16" t="s">
        <v>587</v>
      </c>
      <c r="D92" s="70" t="s">
        <v>78</v>
      </c>
      <c r="E92" s="16" t="s">
        <v>286</v>
      </c>
      <c r="F92" s="16" t="s">
        <v>80</v>
      </c>
      <c r="G92" s="16" t="s">
        <v>245</v>
      </c>
      <c r="H92" s="16" t="s">
        <v>588</v>
      </c>
      <c r="I92" s="23">
        <v>39722</v>
      </c>
      <c r="J92" s="23">
        <v>40702</v>
      </c>
      <c r="K92" s="23"/>
      <c r="L92" s="24">
        <v>661</v>
      </c>
      <c r="M92" s="24">
        <v>10</v>
      </c>
      <c r="N92" s="24">
        <v>0</v>
      </c>
      <c r="O92" s="24">
        <v>0</v>
      </c>
      <c r="P92" s="26"/>
      <c r="R92" s="64">
        <f>+VLOOKUP(A92,'[1]Requete_INFOTITREMINIER OK'!$A$1:$M$117,13,0)</f>
        <v>0</v>
      </c>
      <c r="S92" s="64" t="b">
        <f t="shared" si="1"/>
        <v>1</v>
      </c>
    </row>
    <row r="93" spans="1:19">
      <c r="A93" s="16" t="s">
        <v>35</v>
      </c>
      <c r="B93" s="16" t="s">
        <v>259</v>
      </c>
      <c r="C93" s="16" t="s">
        <v>260</v>
      </c>
      <c r="D93" s="16" t="s">
        <v>247</v>
      </c>
      <c r="E93" s="16" t="s">
        <v>91</v>
      </c>
      <c r="F93" s="16" t="s">
        <v>92</v>
      </c>
      <c r="G93" s="16" t="s">
        <v>518</v>
      </c>
      <c r="H93" s="16" t="s">
        <v>93</v>
      </c>
      <c r="I93" s="23">
        <v>42955</v>
      </c>
      <c r="J93" s="23">
        <v>42969</v>
      </c>
      <c r="K93" s="23"/>
      <c r="L93" s="24">
        <v>113.2</v>
      </c>
      <c r="M93" s="24">
        <v>0</v>
      </c>
      <c r="N93" s="24">
        <v>28.3</v>
      </c>
      <c r="O93" s="24">
        <v>0</v>
      </c>
      <c r="P93" s="25">
        <v>44430</v>
      </c>
      <c r="R93" s="64">
        <f>+VLOOKUP(A93,'[1]Requete_INFOTITREMINIER OK'!$A$1:$M$117,13,0)</f>
        <v>28.3</v>
      </c>
      <c r="S93" s="64" t="b">
        <f t="shared" si="1"/>
        <v>1</v>
      </c>
    </row>
    <row r="94" spans="1:19">
      <c r="A94" s="70" t="s">
        <v>589</v>
      </c>
      <c r="B94" s="17" t="s">
        <v>590</v>
      </c>
      <c r="C94" s="17" t="s">
        <v>591</v>
      </c>
      <c r="D94" s="17" t="s">
        <v>78</v>
      </c>
      <c r="E94" s="17" t="s">
        <v>79</v>
      </c>
      <c r="F94" s="70" t="s">
        <v>84</v>
      </c>
      <c r="G94" s="16" t="s">
        <v>251</v>
      </c>
      <c r="H94" s="16" t="s">
        <v>79</v>
      </c>
      <c r="I94" s="22">
        <v>35943</v>
      </c>
      <c r="J94" s="22">
        <v>35807</v>
      </c>
      <c r="K94" s="22"/>
      <c r="L94" s="20">
        <v>13.48</v>
      </c>
      <c r="M94" s="20">
        <v>0.4</v>
      </c>
      <c r="N94" s="20">
        <v>0</v>
      </c>
      <c r="O94" s="20">
        <v>0.2</v>
      </c>
      <c r="P94" s="21">
        <v>44937</v>
      </c>
      <c r="R94" s="64">
        <f>+VLOOKUP(A94,'[1]Requete_INFOTITREMINIER OK'!$A$1:$M$117,13,0)</f>
        <v>0</v>
      </c>
      <c r="S94" s="64" t="b">
        <f t="shared" si="1"/>
        <v>1</v>
      </c>
    </row>
    <row r="95" spans="1:19">
      <c r="A95" s="16" t="s">
        <v>589</v>
      </c>
      <c r="B95" s="17" t="s">
        <v>592</v>
      </c>
      <c r="C95" s="17" t="s">
        <v>571</v>
      </c>
      <c r="D95" s="17" t="s">
        <v>78</v>
      </c>
      <c r="E95" s="17" t="s">
        <v>79</v>
      </c>
      <c r="F95" s="16" t="s">
        <v>84</v>
      </c>
      <c r="G95" s="16"/>
      <c r="H95" s="16" t="s">
        <v>79</v>
      </c>
      <c r="I95" s="18"/>
      <c r="J95" s="22">
        <v>31156</v>
      </c>
      <c r="K95" s="22"/>
      <c r="L95" s="20">
        <v>1.18</v>
      </c>
      <c r="M95" s="20">
        <v>0.4</v>
      </c>
      <c r="N95" s="20">
        <v>0</v>
      </c>
      <c r="O95" s="20"/>
      <c r="P95" s="21">
        <v>44937</v>
      </c>
      <c r="R95" s="64">
        <f>+VLOOKUP(A95,'[1]Requete_INFOTITREMINIER OK'!$A$1:$M$117,13,0)</f>
        <v>0</v>
      </c>
      <c r="S95" s="64" t="b">
        <f t="shared" si="1"/>
        <v>1</v>
      </c>
    </row>
    <row r="96" spans="1:19">
      <c r="A96" s="16" t="s">
        <v>589</v>
      </c>
      <c r="B96" s="17" t="s">
        <v>593</v>
      </c>
      <c r="C96" s="17" t="s">
        <v>594</v>
      </c>
      <c r="D96" s="17" t="s">
        <v>78</v>
      </c>
      <c r="E96" s="17" t="s">
        <v>79</v>
      </c>
      <c r="F96" s="16" t="s">
        <v>84</v>
      </c>
      <c r="G96" s="16"/>
      <c r="H96" s="16" t="s">
        <v>79</v>
      </c>
      <c r="I96" s="22"/>
      <c r="J96" s="22">
        <v>31156</v>
      </c>
      <c r="K96" s="22"/>
      <c r="L96" s="20">
        <v>3.29</v>
      </c>
      <c r="M96" s="20">
        <v>0.4</v>
      </c>
      <c r="N96" s="20">
        <v>0</v>
      </c>
      <c r="O96" s="20"/>
      <c r="P96" s="21">
        <v>44937</v>
      </c>
      <c r="R96" s="64">
        <f>+VLOOKUP(A96,'[1]Requete_INFOTITREMINIER OK'!$A$1:$M$117,13,0)</f>
        <v>0</v>
      </c>
      <c r="S96" s="64" t="b">
        <f t="shared" si="1"/>
        <v>1</v>
      </c>
    </row>
    <row r="97" spans="1:19">
      <c r="A97" s="16" t="s">
        <v>589</v>
      </c>
      <c r="B97" s="17" t="s">
        <v>595</v>
      </c>
      <c r="C97" s="17" t="s">
        <v>596</v>
      </c>
      <c r="D97" s="17" t="s">
        <v>78</v>
      </c>
      <c r="E97" s="17" t="s">
        <v>79</v>
      </c>
      <c r="F97" s="16" t="s">
        <v>84</v>
      </c>
      <c r="G97" s="16"/>
      <c r="H97" s="16" t="s">
        <v>79</v>
      </c>
      <c r="I97" s="22"/>
      <c r="J97" s="22">
        <v>31156</v>
      </c>
      <c r="K97" s="22"/>
      <c r="L97" s="20">
        <v>1.3</v>
      </c>
      <c r="M97" s="20">
        <v>0.4</v>
      </c>
      <c r="N97" s="20">
        <v>0</v>
      </c>
      <c r="O97" s="20"/>
      <c r="P97" s="21">
        <v>44937</v>
      </c>
      <c r="R97" s="64">
        <f>+VLOOKUP(A97,'[1]Requete_INFOTITREMINIER OK'!$A$1:$M$117,13,0)</f>
        <v>0</v>
      </c>
      <c r="S97" s="64" t="b">
        <f t="shared" si="1"/>
        <v>1</v>
      </c>
    </row>
    <row r="98" spans="1:19">
      <c r="A98" s="32" t="s">
        <v>597</v>
      </c>
      <c r="B98" s="59" t="s">
        <v>598</v>
      </c>
      <c r="C98" s="32" t="s">
        <v>599</v>
      </c>
      <c r="D98" s="32" t="s">
        <v>78</v>
      </c>
      <c r="E98" s="32" t="s">
        <v>600</v>
      </c>
      <c r="F98" s="16" t="s">
        <v>601</v>
      </c>
      <c r="G98" s="26" t="s">
        <v>602</v>
      </c>
      <c r="H98" s="26" t="s">
        <v>602</v>
      </c>
      <c r="I98" s="33">
        <v>38751</v>
      </c>
      <c r="J98" s="33">
        <v>38826</v>
      </c>
      <c r="K98" s="33"/>
      <c r="L98" s="32">
        <v>4.6100000000000003</v>
      </c>
      <c r="M98" s="32">
        <v>1.99</v>
      </c>
      <c r="N98" s="32"/>
      <c r="O98" s="32"/>
      <c r="P98" s="21">
        <v>47957</v>
      </c>
      <c r="R98" s="64">
        <f>+VLOOKUP(A98,'[1]Requete_INFOTITREMINIER OK'!$A$1:$M$117,13,0)</f>
        <v>0</v>
      </c>
      <c r="S98" s="64" t="b">
        <f t="shared" si="1"/>
        <v>1</v>
      </c>
    </row>
    <row r="99" spans="1:19">
      <c r="A99" s="32" t="s">
        <v>597</v>
      </c>
      <c r="B99" s="59" t="s">
        <v>603</v>
      </c>
      <c r="C99" s="32" t="s">
        <v>251</v>
      </c>
      <c r="D99" s="32" t="s">
        <v>78</v>
      </c>
      <c r="E99" s="32" t="s">
        <v>79</v>
      </c>
      <c r="F99" s="16" t="s">
        <v>96</v>
      </c>
      <c r="G99" s="26" t="s">
        <v>79</v>
      </c>
      <c r="H99" s="26" t="s">
        <v>79</v>
      </c>
      <c r="I99" s="33">
        <v>38751</v>
      </c>
      <c r="J99" s="33">
        <v>38826</v>
      </c>
      <c r="K99" s="33"/>
      <c r="L99" s="32">
        <v>4.0999999999999996</v>
      </c>
      <c r="M99" s="26"/>
      <c r="N99" s="32"/>
      <c r="O99" s="32"/>
      <c r="P99" s="21">
        <v>47957</v>
      </c>
      <c r="R99" s="64">
        <f>+VLOOKUP(A99,'[1]Requete_INFOTITREMINIER OK'!$A$1:$M$117,13,0)</f>
        <v>0</v>
      </c>
      <c r="S99" s="64" t="b">
        <f t="shared" si="1"/>
        <v>1</v>
      </c>
    </row>
    <row r="100" spans="1:19">
      <c r="A100" s="32" t="s">
        <v>597</v>
      </c>
      <c r="B100" s="59" t="s">
        <v>604</v>
      </c>
      <c r="C100" s="26" t="s">
        <v>106</v>
      </c>
      <c r="D100" s="26" t="s">
        <v>95</v>
      </c>
      <c r="E100" s="32" t="s">
        <v>79</v>
      </c>
      <c r="F100" s="26" t="s">
        <v>605</v>
      </c>
      <c r="G100" s="26" t="s">
        <v>606</v>
      </c>
      <c r="H100" s="16" t="s">
        <v>79</v>
      </c>
      <c r="I100" s="26"/>
      <c r="J100" s="26"/>
      <c r="K100" s="26"/>
      <c r="L100" s="26">
        <v>0.3</v>
      </c>
      <c r="M100" s="26"/>
      <c r="N100" s="26"/>
      <c r="O100" s="26"/>
      <c r="P100" s="21"/>
      <c r="R100" s="64">
        <f>+VLOOKUP(A100,'[1]Requete_INFOTITREMINIER OK'!$A$1:$M$117,13,0)</f>
        <v>0</v>
      </c>
      <c r="S100" s="64" t="b">
        <f t="shared" si="1"/>
        <v>1</v>
      </c>
    </row>
    <row r="101" spans="1:19">
      <c r="A101" s="32" t="s">
        <v>597</v>
      </c>
      <c r="B101" s="65" t="s">
        <v>607</v>
      </c>
      <c r="C101" s="27" t="s">
        <v>251</v>
      </c>
      <c r="D101" s="27" t="s">
        <v>78</v>
      </c>
      <c r="E101" s="27" t="s">
        <v>79</v>
      </c>
      <c r="F101" s="27" t="s">
        <v>96</v>
      </c>
      <c r="G101" s="27" t="s">
        <v>345</v>
      </c>
      <c r="H101" s="27" t="s">
        <v>79</v>
      </c>
      <c r="I101" s="33">
        <v>40177</v>
      </c>
      <c r="J101" s="33">
        <v>40177</v>
      </c>
      <c r="K101" s="33"/>
      <c r="L101" s="26">
        <v>4.0999999999999996</v>
      </c>
      <c r="M101" s="26">
        <v>0.32</v>
      </c>
      <c r="N101" s="26"/>
      <c r="O101" s="26"/>
      <c r="P101" s="21"/>
      <c r="R101" s="64">
        <f>+VLOOKUP(A101,'[1]Requete_INFOTITREMINIER OK'!$A$1:$M$117,13,0)</f>
        <v>0</v>
      </c>
      <c r="S101" s="64" t="b">
        <f t="shared" si="1"/>
        <v>1</v>
      </c>
    </row>
    <row r="102" spans="1:19">
      <c r="A102" s="32" t="s">
        <v>597</v>
      </c>
      <c r="B102" s="59" t="s">
        <v>665</v>
      </c>
      <c r="C102" s="32" t="s">
        <v>306</v>
      </c>
      <c r="D102" s="27" t="s">
        <v>78</v>
      </c>
      <c r="E102" s="27" t="s">
        <v>79</v>
      </c>
      <c r="F102" s="27" t="s">
        <v>96</v>
      </c>
      <c r="G102" s="27" t="s">
        <v>608</v>
      </c>
      <c r="H102" s="27" t="s">
        <v>469</v>
      </c>
      <c r="I102" s="33">
        <v>43677</v>
      </c>
      <c r="J102" s="33">
        <v>43677</v>
      </c>
      <c r="K102" s="33"/>
      <c r="L102" s="26">
        <v>3.7189999999999999</v>
      </c>
      <c r="M102" s="26">
        <v>0.27</v>
      </c>
      <c r="N102" s="26"/>
      <c r="O102" s="26"/>
      <c r="P102" s="21"/>
      <c r="R102" s="64">
        <f>+VLOOKUP(A102,'[1]Requete_INFOTITREMINIER OK'!$A$1:$M$117,13,0)</f>
        <v>0</v>
      </c>
      <c r="S102" s="64" t="b">
        <f t="shared" si="1"/>
        <v>1</v>
      </c>
    </row>
    <row r="103" spans="1:19">
      <c r="A103" s="32" t="s">
        <v>597</v>
      </c>
      <c r="B103" s="63" t="s">
        <v>609</v>
      </c>
      <c r="C103" s="26" t="s">
        <v>106</v>
      </c>
      <c r="D103" s="27" t="s">
        <v>95</v>
      </c>
      <c r="E103" s="27" t="s">
        <v>79</v>
      </c>
      <c r="F103" s="27" t="s">
        <v>123</v>
      </c>
      <c r="G103" s="27" t="s">
        <v>606</v>
      </c>
      <c r="H103" s="27" t="s">
        <v>79</v>
      </c>
      <c r="I103" s="33">
        <v>43657</v>
      </c>
      <c r="J103" s="33">
        <v>43657</v>
      </c>
      <c r="K103" s="33"/>
      <c r="L103" s="26">
        <v>0.3</v>
      </c>
      <c r="M103" s="26">
        <v>0.08</v>
      </c>
      <c r="N103" s="26"/>
      <c r="O103" s="26"/>
      <c r="P103" s="21"/>
      <c r="R103" s="64">
        <f>+VLOOKUP(A103,'[1]Requete_INFOTITREMINIER OK'!$A$1:$M$117,13,0)</f>
        <v>0</v>
      </c>
      <c r="S103" s="64" t="b">
        <f t="shared" si="1"/>
        <v>1</v>
      </c>
    </row>
    <row r="104" spans="1:19">
      <c r="A104" s="32" t="s">
        <v>597</v>
      </c>
      <c r="B104" s="63" t="s">
        <v>610</v>
      </c>
      <c r="C104" s="32" t="s">
        <v>306</v>
      </c>
      <c r="D104" s="27" t="s">
        <v>95</v>
      </c>
      <c r="E104" s="27" t="s">
        <v>79</v>
      </c>
      <c r="F104" s="27" t="s">
        <v>96</v>
      </c>
      <c r="G104" s="27" t="s">
        <v>306</v>
      </c>
      <c r="H104" s="27" t="s">
        <v>469</v>
      </c>
      <c r="I104" s="33">
        <v>44452</v>
      </c>
      <c r="J104" s="33">
        <v>44452</v>
      </c>
      <c r="K104" s="33"/>
      <c r="L104" s="26">
        <v>0.156</v>
      </c>
      <c r="M104" s="26">
        <v>0</v>
      </c>
      <c r="N104" s="26"/>
      <c r="O104" s="26"/>
      <c r="P104" s="21"/>
      <c r="R104" s="64">
        <f>+VLOOKUP(A104,'[1]Requete_INFOTITREMINIER OK'!$A$1:$M$117,13,0)</f>
        <v>0</v>
      </c>
      <c r="S104" s="64" t="b">
        <f t="shared" si="1"/>
        <v>1</v>
      </c>
    </row>
    <row r="105" spans="1:19">
      <c r="A105" s="32" t="s">
        <v>597</v>
      </c>
      <c r="B105" s="63" t="s">
        <v>611</v>
      </c>
      <c r="C105" s="32" t="s">
        <v>306</v>
      </c>
      <c r="D105" s="27" t="s">
        <v>95</v>
      </c>
      <c r="E105" s="27" t="s">
        <v>79</v>
      </c>
      <c r="F105" s="27" t="s">
        <v>96</v>
      </c>
      <c r="G105" s="27" t="s">
        <v>306</v>
      </c>
      <c r="H105" s="27" t="s">
        <v>469</v>
      </c>
      <c r="I105" s="33">
        <v>44452</v>
      </c>
      <c r="J105" s="33">
        <v>44452</v>
      </c>
      <c r="K105" s="33"/>
      <c r="L105" s="26">
        <v>0.14099999999999999</v>
      </c>
      <c r="M105" s="26">
        <v>0</v>
      </c>
      <c r="N105" s="26"/>
      <c r="O105" s="26"/>
      <c r="P105" s="21"/>
      <c r="R105" s="64">
        <f>+VLOOKUP(A105,'[1]Requete_INFOTITREMINIER OK'!$A$1:$M$117,13,0)</f>
        <v>0</v>
      </c>
      <c r="S105" s="64" t="b">
        <f t="shared" si="1"/>
        <v>1</v>
      </c>
    </row>
    <row r="106" spans="1:19">
      <c r="A106" s="32" t="s">
        <v>597</v>
      </c>
      <c r="B106" s="63" t="s">
        <v>612</v>
      </c>
      <c r="C106" s="32" t="s">
        <v>306</v>
      </c>
      <c r="D106" s="27" t="s">
        <v>95</v>
      </c>
      <c r="E106" s="27" t="s">
        <v>79</v>
      </c>
      <c r="F106" s="27" t="s">
        <v>96</v>
      </c>
      <c r="G106" s="27" t="s">
        <v>306</v>
      </c>
      <c r="H106" s="27" t="s">
        <v>469</v>
      </c>
      <c r="I106" s="33">
        <v>44404</v>
      </c>
      <c r="J106" s="33">
        <v>44404</v>
      </c>
      <c r="K106" s="33"/>
      <c r="L106" s="26">
        <v>0.108</v>
      </c>
      <c r="M106" s="26">
        <v>0</v>
      </c>
      <c r="N106" s="26"/>
      <c r="O106" s="26"/>
      <c r="P106" s="21"/>
      <c r="R106" s="64">
        <f>+VLOOKUP(A106,'[1]Requete_INFOTITREMINIER OK'!$A$1:$M$117,13,0)</f>
        <v>0</v>
      </c>
      <c r="S106" s="64" t="b">
        <f t="shared" si="1"/>
        <v>1</v>
      </c>
    </row>
    <row r="107" spans="1:19">
      <c r="A107" s="32" t="s">
        <v>597</v>
      </c>
      <c r="B107" s="63" t="s">
        <v>613</v>
      </c>
      <c r="C107" s="32" t="s">
        <v>614</v>
      </c>
      <c r="D107" s="27" t="s">
        <v>95</v>
      </c>
      <c r="E107" s="27" t="s">
        <v>79</v>
      </c>
      <c r="F107" s="27" t="s">
        <v>96</v>
      </c>
      <c r="G107" s="27" t="s">
        <v>251</v>
      </c>
      <c r="H107" s="27" t="s">
        <v>469</v>
      </c>
      <c r="I107" s="33">
        <v>44462</v>
      </c>
      <c r="J107" s="33">
        <v>44462</v>
      </c>
      <c r="K107" s="33"/>
      <c r="L107" s="26">
        <v>0.95</v>
      </c>
      <c r="M107" s="26">
        <v>0</v>
      </c>
      <c r="N107" s="26"/>
      <c r="O107" s="26"/>
      <c r="P107" s="21"/>
      <c r="R107" s="64">
        <f>+VLOOKUP(A107,'[1]Requete_INFOTITREMINIER OK'!$A$1:$M$117,13,0)</f>
        <v>0</v>
      </c>
      <c r="S107" s="64" t="b">
        <f t="shared" si="1"/>
        <v>1</v>
      </c>
    </row>
    <row r="108" spans="1:19">
      <c r="A108" s="32" t="s">
        <v>597</v>
      </c>
      <c r="B108" s="63" t="s">
        <v>615</v>
      </c>
      <c r="C108" s="27" t="s">
        <v>521</v>
      </c>
      <c r="D108" s="27" t="s">
        <v>95</v>
      </c>
      <c r="E108" s="27" t="s">
        <v>241</v>
      </c>
      <c r="F108" s="27" t="s">
        <v>119</v>
      </c>
      <c r="G108" s="27" t="s">
        <v>521</v>
      </c>
      <c r="H108" s="27" t="s">
        <v>241</v>
      </c>
      <c r="I108" s="33">
        <v>44708</v>
      </c>
      <c r="J108" s="33">
        <v>44708</v>
      </c>
      <c r="K108" s="33"/>
      <c r="L108" s="26">
        <v>0.75</v>
      </c>
      <c r="M108" s="26">
        <v>0</v>
      </c>
      <c r="N108" s="26"/>
      <c r="O108" s="26"/>
      <c r="P108" s="21"/>
      <c r="R108" s="64">
        <f>+VLOOKUP(A108,'[1]Requete_INFOTITREMINIER OK'!$A$1:$M$117,13,0)</f>
        <v>0</v>
      </c>
      <c r="S108" s="64" t="b">
        <f t="shared" si="1"/>
        <v>1</v>
      </c>
    </row>
    <row r="109" spans="1:19">
      <c r="A109" s="32" t="s">
        <v>597</v>
      </c>
      <c r="B109" s="63" t="s">
        <v>616</v>
      </c>
      <c r="C109" s="27" t="s">
        <v>521</v>
      </c>
      <c r="D109" s="27" t="s">
        <v>95</v>
      </c>
      <c r="E109" s="27" t="s">
        <v>241</v>
      </c>
      <c r="F109" s="27" t="s">
        <v>119</v>
      </c>
      <c r="G109" s="27" t="s">
        <v>521</v>
      </c>
      <c r="H109" s="27" t="s">
        <v>241</v>
      </c>
      <c r="I109" s="33">
        <v>44708</v>
      </c>
      <c r="J109" s="33">
        <v>44708</v>
      </c>
      <c r="K109" s="33"/>
      <c r="L109" s="26">
        <v>1.5</v>
      </c>
      <c r="M109" s="26">
        <v>0</v>
      </c>
      <c r="N109" s="26"/>
      <c r="O109" s="26"/>
      <c r="P109" s="21"/>
      <c r="R109" s="64">
        <f>+VLOOKUP(A109,'[1]Requete_INFOTITREMINIER OK'!$A$1:$M$117,13,0)</f>
        <v>0</v>
      </c>
      <c r="S109" s="64" t="b">
        <f t="shared" si="1"/>
        <v>1</v>
      </c>
    </row>
    <row r="110" spans="1:19">
      <c r="A110" s="16" t="s">
        <v>30</v>
      </c>
      <c r="B110" s="16" t="s">
        <v>617</v>
      </c>
      <c r="C110" s="16" t="s">
        <v>618</v>
      </c>
      <c r="D110" s="16" t="s">
        <v>247</v>
      </c>
      <c r="E110" s="16" t="s">
        <v>91</v>
      </c>
      <c r="F110" s="16" t="s">
        <v>92</v>
      </c>
      <c r="G110" s="16" t="s">
        <v>104</v>
      </c>
      <c r="H110" s="16" t="s">
        <v>91</v>
      </c>
      <c r="I110" s="23">
        <v>40818</v>
      </c>
      <c r="J110" s="23">
        <v>40940</v>
      </c>
      <c r="K110" s="23"/>
      <c r="L110" s="24">
        <v>40</v>
      </c>
      <c r="M110" s="24">
        <v>0</v>
      </c>
      <c r="N110" s="24">
        <v>30</v>
      </c>
      <c r="O110" s="24">
        <v>0</v>
      </c>
      <c r="P110" s="21">
        <v>401768</v>
      </c>
      <c r="R110" s="64">
        <f>+VLOOKUP(A110,'[1]Requete_INFOTITREMINIER OK'!$A$1:$M$117,13,0)</f>
        <v>30</v>
      </c>
      <c r="S110" s="64" t="b">
        <f t="shared" si="1"/>
        <v>1</v>
      </c>
    </row>
    <row r="111" spans="1:19">
      <c r="A111" s="16" t="s">
        <v>30</v>
      </c>
      <c r="B111" s="16" t="s">
        <v>619</v>
      </c>
      <c r="C111" s="16" t="s">
        <v>620</v>
      </c>
      <c r="D111" s="16" t="s">
        <v>247</v>
      </c>
      <c r="E111" s="16" t="s">
        <v>91</v>
      </c>
      <c r="F111" s="16" t="s">
        <v>92</v>
      </c>
      <c r="G111" s="16" t="s">
        <v>104</v>
      </c>
      <c r="H111" s="16" t="s">
        <v>91</v>
      </c>
      <c r="I111" s="23">
        <v>40568</v>
      </c>
      <c r="J111" s="23">
        <v>40865</v>
      </c>
      <c r="K111" s="23"/>
      <c r="L111" s="24">
        <v>54</v>
      </c>
      <c r="M111" s="24">
        <v>0</v>
      </c>
      <c r="N111" s="24">
        <v>37.5</v>
      </c>
      <c r="O111" s="24">
        <v>0</v>
      </c>
      <c r="P111" s="21">
        <v>401768</v>
      </c>
      <c r="R111" s="64">
        <f>+VLOOKUP(A111,'[1]Requete_INFOTITREMINIER OK'!$A$1:$M$117,13,0)</f>
        <v>30</v>
      </c>
      <c r="S111" s="64" t="b">
        <f t="shared" si="1"/>
        <v>0</v>
      </c>
    </row>
    <row r="112" spans="1:19">
      <c r="A112" s="27" t="s">
        <v>621</v>
      </c>
      <c r="B112" s="27" t="s">
        <v>622</v>
      </c>
      <c r="C112" s="27" t="s">
        <v>306</v>
      </c>
      <c r="D112" s="27" t="s">
        <v>95</v>
      </c>
      <c r="E112" s="27" t="s">
        <v>79</v>
      </c>
      <c r="F112" s="27" t="s">
        <v>96</v>
      </c>
      <c r="G112" s="27" t="s">
        <v>306</v>
      </c>
      <c r="H112" s="27" t="s">
        <v>79</v>
      </c>
      <c r="I112" s="26"/>
      <c r="J112" s="28">
        <v>36582</v>
      </c>
      <c r="K112" s="28"/>
      <c r="L112" s="26">
        <v>0.2</v>
      </c>
      <c r="M112" s="26">
        <v>0.15</v>
      </c>
      <c r="N112" s="26"/>
      <c r="O112" s="26"/>
      <c r="P112" s="21">
        <v>45369</v>
      </c>
      <c r="R112" s="64">
        <f>+VLOOKUP(A112,'[1]Requete_INFOTITREMINIER OK'!$A$1:$M$117,13,0)</f>
        <v>0</v>
      </c>
      <c r="S112" s="64" t="b">
        <f t="shared" si="1"/>
        <v>1</v>
      </c>
    </row>
    <row r="113" spans="1:19" s="64" customFormat="1">
      <c r="A113" s="16" t="s">
        <v>3</v>
      </c>
      <c r="B113" s="16" t="s">
        <v>623</v>
      </c>
      <c r="C113" s="16" t="s">
        <v>257</v>
      </c>
      <c r="D113" s="16" t="s">
        <v>247</v>
      </c>
      <c r="E113" s="16" t="s">
        <v>91</v>
      </c>
      <c r="F113" s="16" t="s">
        <v>92</v>
      </c>
      <c r="G113" s="16" t="s">
        <v>104</v>
      </c>
      <c r="H113" s="16" t="s">
        <v>91</v>
      </c>
      <c r="I113" s="23">
        <v>42682</v>
      </c>
      <c r="J113" s="23">
        <v>44025</v>
      </c>
      <c r="K113" s="23"/>
      <c r="L113" s="20">
        <v>52.76</v>
      </c>
      <c r="M113" s="20">
        <v>0</v>
      </c>
      <c r="N113" s="20">
        <v>13.76</v>
      </c>
      <c r="O113" s="24">
        <v>0</v>
      </c>
      <c r="P113" s="25">
        <v>45119</v>
      </c>
      <c r="R113" s="64">
        <f>+VLOOKUP(A113,'[1]Requete_INFOTITREMINIER OK'!$A$1:$M$117,13,0)</f>
        <v>13.76</v>
      </c>
      <c r="S113" s="64" t="b">
        <f t="shared" si="1"/>
        <v>1</v>
      </c>
    </row>
    <row r="114" spans="1:19" s="87" customFormat="1">
      <c r="A114" s="17" t="s">
        <v>624</v>
      </c>
      <c r="B114" s="17" t="s">
        <v>97</v>
      </c>
      <c r="C114" s="17" t="s">
        <v>98</v>
      </c>
      <c r="D114" s="17" t="s">
        <v>78</v>
      </c>
      <c r="E114" s="17" t="s">
        <v>91</v>
      </c>
      <c r="F114" s="16" t="s">
        <v>92</v>
      </c>
      <c r="G114" s="16" t="s">
        <v>99</v>
      </c>
      <c r="H114" s="16" t="s">
        <v>91</v>
      </c>
      <c r="I114" s="22">
        <v>40346</v>
      </c>
      <c r="J114" s="22">
        <v>39388</v>
      </c>
      <c r="K114" s="22"/>
      <c r="L114" s="20">
        <v>120</v>
      </c>
      <c r="M114" s="20">
        <v>0</v>
      </c>
      <c r="N114" s="20">
        <v>0</v>
      </c>
      <c r="O114" s="20">
        <v>0</v>
      </c>
      <c r="P114" s="21">
        <v>46693</v>
      </c>
      <c r="R114" s="64">
        <f>+VLOOKUP(A114,'[1]Requete_INFOTITREMINIER OK'!$A$1:$M$117,13,0)</f>
        <v>0</v>
      </c>
      <c r="S114" s="64" t="b">
        <f t="shared" si="1"/>
        <v>1</v>
      </c>
    </row>
    <row r="115" spans="1:19" s="87" customFormat="1">
      <c r="A115" s="16" t="s">
        <v>625</v>
      </c>
      <c r="B115" s="31" t="s">
        <v>626</v>
      </c>
      <c r="C115" s="26" t="s">
        <v>287</v>
      </c>
      <c r="D115" s="16" t="s">
        <v>247</v>
      </c>
      <c r="E115" s="16" t="s">
        <v>91</v>
      </c>
      <c r="F115" s="16" t="s">
        <v>92</v>
      </c>
      <c r="G115" s="16" t="s">
        <v>478</v>
      </c>
      <c r="H115" s="16" t="s">
        <v>93</v>
      </c>
      <c r="I115" s="23">
        <v>40346</v>
      </c>
      <c r="J115" s="23">
        <v>39388</v>
      </c>
      <c r="K115" s="23"/>
      <c r="L115" s="24">
        <v>472.5</v>
      </c>
      <c r="M115" s="24">
        <v>0</v>
      </c>
      <c r="N115" s="24">
        <v>0</v>
      </c>
      <c r="O115" s="24">
        <v>0</v>
      </c>
      <c r="P115" s="25">
        <v>46693</v>
      </c>
      <c r="R115" s="64">
        <f>+VLOOKUP(A115,'[1]Requete_INFOTITREMINIER OK'!$A$1:$M$117,13,0)</f>
        <v>0</v>
      </c>
      <c r="S115" s="64" t="b">
        <f t="shared" si="1"/>
        <v>1</v>
      </c>
    </row>
    <row r="116" spans="1:19" s="87" customFormat="1">
      <c r="A116" s="70" t="s">
        <v>650</v>
      </c>
      <c r="B116" s="254" t="s">
        <v>579</v>
      </c>
      <c r="C116" s="16" t="s">
        <v>580</v>
      </c>
      <c r="D116" s="16" t="s">
        <v>95</v>
      </c>
      <c r="E116" s="16" t="s">
        <v>79</v>
      </c>
      <c r="F116" s="16" t="s">
        <v>122</v>
      </c>
      <c r="G116" s="16" t="s">
        <v>312</v>
      </c>
      <c r="H116" s="16" t="s">
        <v>82</v>
      </c>
      <c r="I116" s="26"/>
      <c r="J116" s="23">
        <v>42635</v>
      </c>
      <c r="K116" s="23"/>
      <c r="L116" s="24">
        <v>0</v>
      </c>
      <c r="M116" s="24">
        <v>0</v>
      </c>
      <c r="N116" s="24">
        <v>0</v>
      </c>
      <c r="O116" s="24">
        <v>0</v>
      </c>
      <c r="P116" s="25">
        <v>45191</v>
      </c>
      <c r="R116" s="64" t="e">
        <f>+VLOOKUP(A116,'[1]Requete_INFOTITREMINIER OK'!$A$1:$M$117,13,0)</f>
        <v>#N/A</v>
      </c>
      <c r="S116" s="64" t="e">
        <f t="shared" si="1"/>
        <v>#N/A</v>
      </c>
    </row>
    <row r="117" spans="1:19" s="87" customFormat="1">
      <c r="A117" s="16" t="s">
        <v>32</v>
      </c>
      <c r="B117" s="16" t="s">
        <v>627</v>
      </c>
      <c r="C117" s="16" t="s">
        <v>628</v>
      </c>
      <c r="D117" s="16" t="s">
        <v>95</v>
      </c>
      <c r="E117" s="16" t="s">
        <v>79</v>
      </c>
      <c r="F117" s="16" t="s">
        <v>107</v>
      </c>
      <c r="G117" s="16" t="s">
        <v>310</v>
      </c>
      <c r="H117" s="16" t="s">
        <v>79</v>
      </c>
      <c r="I117" s="23">
        <v>39709</v>
      </c>
      <c r="J117" s="23">
        <v>40066</v>
      </c>
      <c r="K117" s="23"/>
      <c r="L117" s="24">
        <v>0.21</v>
      </c>
      <c r="M117" s="24">
        <v>0</v>
      </c>
      <c r="N117" s="24">
        <v>0</v>
      </c>
      <c r="O117" s="24">
        <v>0</v>
      </c>
      <c r="P117" s="25">
        <v>401768</v>
      </c>
      <c r="R117" s="64">
        <f>+VLOOKUP(A117,'[1]Requete_INFOTITREMINIER OK'!$A$1:$M$117,13,0)</f>
        <v>0</v>
      </c>
      <c r="S117" s="64" t="b">
        <f t="shared" si="1"/>
        <v>1</v>
      </c>
    </row>
    <row r="118" spans="1:19" s="416" customFormat="1">
      <c r="A118" s="412" t="s">
        <v>1126</v>
      </c>
      <c r="B118" s="412" t="s">
        <v>1127</v>
      </c>
      <c r="C118" s="412" t="s">
        <v>1128</v>
      </c>
      <c r="D118" s="412" t="s">
        <v>95</v>
      </c>
      <c r="E118" s="412" t="s">
        <v>79</v>
      </c>
      <c r="F118" s="412" t="s">
        <v>96</v>
      </c>
      <c r="G118" s="412" t="s">
        <v>251</v>
      </c>
      <c r="H118" s="412" t="s">
        <v>79</v>
      </c>
      <c r="I118" s="413">
        <v>35727</v>
      </c>
      <c r="J118" s="413">
        <v>35727</v>
      </c>
      <c r="K118" s="413"/>
      <c r="L118" s="414">
        <v>6.1856000000000001E-2</v>
      </c>
      <c r="M118" s="414"/>
      <c r="N118" s="414"/>
      <c r="O118" s="414"/>
      <c r="P118" s="415"/>
    </row>
    <row r="119" spans="1:19" s="87" customFormat="1">
      <c r="A119" s="16" t="s">
        <v>45</v>
      </c>
      <c r="B119" s="16" t="s">
        <v>632</v>
      </c>
      <c r="C119" s="16" t="s">
        <v>528</v>
      </c>
      <c r="D119" s="16" t="s">
        <v>95</v>
      </c>
      <c r="E119" s="16" t="s">
        <v>79</v>
      </c>
      <c r="F119" s="16" t="s">
        <v>122</v>
      </c>
      <c r="G119" s="16" t="s">
        <v>312</v>
      </c>
      <c r="H119" s="16" t="s">
        <v>82</v>
      </c>
      <c r="I119" s="23">
        <v>43175</v>
      </c>
      <c r="J119" s="23">
        <v>43207</v>
      </c>
      <c r="K119" s="23"/>
      <c r="L119" s="24">
        <v>0</v>
      </c>
      <c r="M119" s="24">
        <v>0</v>
      </c>
      <c r="N119" s="24">
        <v>0</v>
      </c>
      <c r="O119" s="24">
        <v>0</v>
      </c>
      <c r="P119" s="25">
        <v>401768</v>
      </c>
      <c r="R119" s="64">
        <f>+VLOOKUP(A119,'[1]Requete_INFOTITREMINIER OK'!$A$1:$M$117,13,0)</f>
        <v>0</v>
      </c>
      <c r="S119" s="64" t="b">
        <f t="shared" si="1"/>
        <v>1</v>
      </c>
    </row>
    <row r="120" spans="1:19" s="87" customFormat="1">
      <c r="A120" s="36" t="s">
        <v>633</v>
      </c>
      <c r="B120" s="126" t="s">
        <v>677</v>
      </c>
      <c r="C120" s="126" t="s">
        <v>678</v>
      </c>
      <c r="D120" s="126" t="s">
        <v>247</v>
      </c>
      <c r="E120" s="126" t="s">
        <v>241</v>
      </c>
      <c r="F120" s="126" t="s">
        <v>92</v>
      </c>
      <c r="G120" s="126" t="s">
        <v>241</v>
      </c>
      <c r="H120" s="126" t="s">
        <v>241</v>
      </c>
      <c r="I120" s="129">
        <v>43395</v>
      </c>
      <c r="J120" s="129">
        <v>43501</v>
      </c>
      <c r="K120" s="129"/>
      <c r="L120" s="130">
        <v>61</v>
      </c>
      <c r="M120" s="130">
        <v>0</v>
      </c>
      <c r="N120" s="130">
        <v>0</v>
      </c>
      <c r="O120" s="130">
        <v>0</v>
      </c>
      <c r="P120" s="131">
        <v>44962</v>
      </c>
      <c r="R120" s="64">
        <f>+VLOOKUP(A120,'[1]Requete_INFOTITREMINIER OK'!$A$1:$M$117,13,0)</f>
        <v>0</v>
      </c>
      <c r="S120" s="64" t="b">
        <f t="shared" si="1"/>
        <v>1</v>
      </c>
    </row>
    <row r="121" spans="1:19" s="87" customFormat="1">
      <c r="A121" s="36" t="s">
        <v>633</v>
      </c>
      <c r="B121" s="126" t="s">
        <v>679</v>
      </c>
      <c r="C121" s="126" t="s">
        <v>680</v>
      </c>
      <c r="D121" s="126" t="s">
        <v>247</v>
      </c>
      <c r="E121" s="126" t="s">
        <v>91</v>
      </c>
      <c r="F121" s="126" t="s">
        <v>92</v>
      </c>
      <c r="G121" s="126" t="s">
        <v>91</v>
      </c>
      <c r="H121" s="126" t="s">
        <v>91</v>
      </c>
      <c r="I121" s="129">
        <v>43130</v>
      </c>
      <c r="J121" s="129">
        <v>43179</v>
      </c>
      <c r="K121" s="129"/>
      <c r="L121" s="130">
        <v>25</v>
      </c>
      <c r="M121" s="130">
        <v>0</v>
      </c>
      <c r="N121" s="130">
        <v>0</v>
      </c>
      <c r="O121" s="130">
        <v>0</v>
      </c>
      <c r="P121" s="131">
        <v>44630</v>
      </c>
      <c r="R121" s="64">
        <f>+VLOOKUP(A121,'[1]Requete_INFOTITREMINIER OK'!$A$1:$M$117,13,0)</f>
        <v>0</v>
      </c>
      <c r="S121" s="64" t="b">
        <f t="shared" si="1"/>
        <v>1</v>
      </c>
    </row>
    <row r="122" spans="1:19" s="87" customFormat="1">
      <c r="A122" s="16" t="s">
        <v>7</v>
      </c>
      <c r="B122" s="16" t="s">
        <v>634</v>
      </c>
      <c r="C122" s="16" t="s">
        <v>635</v>
      </c>
      <c r="D122" s="16" t="s">
        <v>95</v>
      </c>
      <c r="E122" s="16" t="s">
        <v>79</v>
      </c>
      <c r="F122" s="16" t="s">
        <v>96</v>
      </c>
      <c r="G122" s="16" t="s">
        <v>306</v>
      </c>
      <c r="H122" s="16" t="s">
        <v>79</v>
      </c>
      <c r="I122" s="26"/>
      <c r="J122" s="23">
        <v>42885</v>
      </c>
      <c r="K122" s="23"/>
      <c r="L122" s="24">
        <v>0.14313899999999999</v>
      </c>
      <c r="M122" s="24">
        <v>0</v>
      </c>
      <c r="N122" s="24">
        <v>0</v>
      </c>
      <c r="O122" s="24">
        <v>0</v>
      </c>
      <c r="P122" s="25">
        <v>401768</v>
      </c>
      <c r="R122" s="64">
        <f>+VLOOKUP(A122,'[1]Requete_INFOTITREMINIER OK'!$A$1:$M$117,13,0)</f>
        <v>0</v>
      </c>
      <c r="S122" s="64" t="b">
        <f t="shared" si="1"/>
        <v>1</v>
      </c>
    </row>
    <row r="123" spans="1:19">
      <c r="L123" s="13">
        <f>+SUBTOTAL(9,L2:L122)</f>
        <v>24347.576495000001</v>
      </c>
    </row>
    <row r="124" spans="1:19">
      <c r="L124" s="13">
        <f>SUBTOTAL(9,L2:L123)</f>
        <v>24347.576495000001</v>
      </c>
      <c r="M124" s="13">
        <f t="shared" ref="M124:O124" si="3">SUBTOTAL(9,M2:M123)</f>
        <v>463.71729999999985</v>
      </c>
      <c r="N124" s="13">
        <f t="shared" si="3"/>
        <v>6558.6250000000009</v>
      </c>
      <c r="O124" s="13">
        <f t="shared" si="3"/>
        <v>5.0079999999999991</v>
      </c>
    </row>
    <row r="126" spans="1:19">
      <c r="L126" s="13">
        <f>+L72-N72</f>
        <v>19.829999999999998</v>
      </c>
      <c r="N126"/>
    </row>
    <row r="130" spans="4:8">
      <c r="G130">
        <v>2357869</v>
      </c>
    </row>
    <row r="131" spans="4:8">
      <c r="G131">
        <v>4101489</v>
      </c>
    </row>
    <row r="132" spans="4:8">
      <c r="G132" s="10">
        <f>G131-G130</f>
        <v>1743620</v>
      </c>
    </row>
    <row r="141" spans="4:8">
      <c r="D141" t="s">
        <v>816</v>
      </c>
    </row>
    <row r="142" spans="4:8">
      <c r="G142" s="224" t="s">
        <v>857</v>
      </c>
      <c r="H142" t="s">
        <v>872</v>
      </c>
    </row>
    <row r="143" spans="4:8">
      <c r="G143" s="211" t="s">
        <v>467</v>
      </c>
      <c r="H143" s="228">
        <v>1</v>
      </c>
    </row>
    <row r="144" spans="4:8">
      <c r="G144" s="211" t="s">
        <v>470</v>
      </c>
      <c r="H144" s="228">
        <v>2</v>
      </c>
    </row>
    <row r="145" spans="7:8">
      <c r="G145" s="211" t="s">
        <v>473</v>
      </c>
      <c r="H145" s="228">
        <v>1</v>
      </c>
    </row>
    <row r="146" spans="7:8">
      <c r="G146" s="211" t="s">
        <v>17</v>
      </c>
      <c r="H146" s="228">
        <v>2</v>
      </c>
    </row>
    <row r="147" spans="7:8">
      <c r="G147" s="211" t="s">
        <v>47</v>
      </c>
      <c r="H147" s="228">
        <v>2</v>
      </c>
    </row>
    <row r="148" spans="7:8">
      <c r="G148" s="211" t="s">
        <v>8</v>
      </c>
      <c r="H148" s="228">
        <v>1</v>
      </c>
    </row>
    <row r="149" spans="7:8">
      <c r="G149" s="211" t="s">
        <v>2</v>
      </c>
      <c r="H149" s="228">
        <v>1</v>
      </c>
    </row>
    <row r="150" spans="7:8">
      <c r="G150" s="211" t="s">
        <v>4</v>
      </c>
      <c r="H150" s="228">
        <v>1</v>
      </c>
    </row>
    <row r="151" spans="7:8">
      <c r="G151" s="211" t="s">
        <v>38</v>
      </c>
      <c r="H151" s="228">
        <v>1</v>
      </c>
    </row>
    <row r="152" spans="7:8">
      <c r="G152" s="211" t="s">
        <v>487</v>
      </c>
      <c r="H152" s="228">
        <v>1</v>
      </c>
    </row>
    <row r="153" spans="7:8">
      <c r="G153" s="211" t="s">
        <v>9</v>
      </c>
      <c r="H153" s="228">
        <v>2</v>
      </c>
    </row>
    <row r="154" spans="7:8">
      <c r="G154" s="211" t="s">
        <v>5</v>
      </c>
      <c r="H154" s="228">
        <v>1</v>
      </c>
    </row>
    <row r="155" spans="7:8">
      <c r="G155" s="211" t="s">
        <v>11</v>
      </c>
      <c r="H155" s="228">
        <v>1</v>
      </c>
    </row>
    <row r="156" spans="7:8">
      <c r="G156" s="211" t="s">
        <v>494</v>
      </c>
      <c r="H156" s="228">
        <v>1</v>
      </c>
    </row>
    <row r="157" spans="7:8">
      <c r="G157" s="211" t="s">
        <v>29</v>
      </c>
      <c r="H157" s="228">
        <v>1</v>
      </c>
    </row>
    <row r="158" spans="7:8">
      <c r="G158" s="211" t="s">
        <v>18</v>
      </c>
      <c r="H158" s="228">
        <v>2</v>
      </c>
    </row>
    <row r="159" spans="7:8">
      <c r="G159" s="211" t="s">
        <v>1126</v>
      </c>
      <c r="H159" s="228">
        <v>1</v>
      </c>
    </row>
    <row r="160" spans="7:8">
      <c r="G160" s="211" t="s">
        <v>629</v>
      </c>
      <c r="H160" s="228">
        <v>1</v>
      </c>
    </row>
    <row r="161" spans="7:8">
      <c r="G161" s="211" t="s">
        <v>40</v>
      </c>
      <c r="H161" s="228">
        <v>2</v>
      </c>
    </row>
    <row r="162" spans="7:8">
      <c r="G162" s="211" t="s">
        <v>54</v>
      </c>
      <c r="H162" s="228">
        <v>2</v>
      </c>
    </row>
    <row r="163" spans="7:8">
      <c r="G163" s="211" t="s">
        <v>503</v>
      </c>
      <c r="H163" s="228">
        <v>1</v>
      </c>
    </row>
    <row r="164" spans="7:8">
      <c r="G164" s="211" t="s">
        <v>53</v>
      </c>
      <c r="H164" s="228">
        <v>2</v>
      </c>
    </row>
    <row r="165" spans="7:8">
      <c r="G165" s="211" t="s">
        <v>49</v>
      </c>
      <c r="H165" s="228">
        <v>8</v>
      </c>
    </row>
    <row r="166" spans="7:8">
      <c r="G166" s="211" t="s">
        <v>636</v>
      </c>
      <c r="H166" s="228">
        <v>1</v>
      </c>
    </row>
    <row r="167" spans="7:8">
      <c r="G167" s="211" t="s">
        <v>21</v>
      </c>
      <c r="H167" s="228">
        <v>2</v>
      </c>
    </row>
    <row r="168" spans="7:8">
      <c r="G168" s="211" t="s">
        <v>36</v>
      </c>
      <c r="H168" s="228">
        <v>1</v>
      </c>
    </row>
    <row r="169" spans="7:8">
      <c r="G169" s="211" t="s">
        <v>51</v>
      </c>
      <c r="H169" s="228">
        <v>1</v>
      </c>
    </row>
    <row r="170" spans="7:8">
      <c r="G170" s="211" t="s">
        <v>44</v>
      </c>
      <c r="H170" s="228">
        <v>2</v>
      </c>
    </row>
    <row r="171" spans="7:8">
      <c r="G171" s="211" t="s">
        <v>527</v>
      </c>
      <c r="H171" s="228">
        <v>1</v>
      </c>
    </row>
    <row r="172" spans="7:8">
      <c r="G172" s="211" t="s">
        <v>529</v>
      </c>
      <c r="H172" s="228">
        <v>2</v>
      </c>
    </row>
    <row r="173" spans="7:8">
      <c r="G173" s="211" t="s">
        <v>532</v>
      </c>
      <c r="H173" s="228">
        <v>1</v>
      </c>
    </row>
    <row r="174" spans="7:8">
      <c r="G174" s="211" t="s">
        <v>15</v>
      </c>
      <c r="H174" s="228">
        <v>1</v>
      </c>
    </row>
    <row r="175" spans="7:8">
      <c r="G175" s="211" t="s">
        <v>535</v>
      </c>
      <c r="H175" s="228">
        <v>1</v>
      </c>
    </row>
    <row r="176" spans="7:8">
      <c r="G176" s="211" t="s">
        <v>28</v>
      </c>
      <c r="H176" s="228">
        <v>7</v>
      </c>
    </row>
    <row r="177" spans="7:8">
      <c r="G177" s="211" t="s">
        <v>12</v>
      </c>
      <c r="H177" s="228">
        <v>1</v>
      </c>
    </row>
    <row r="178" spans="7:8">
      <c r="G178" s="211" t="s">
        <v>546</v>
      </c>
      <c r="H178" s="228">
        <v>1</v>
      </c>
    </row>
    <row r="179" spans="7:8">
      <c r="G179" s="211" t="s">
        <v>20</v>
      </c>
      <c r="H179" s="228">
        <v>1</v>
      </c>
    </row>
    <row r="180" spans="7:8">
      <c r="G180" s="211" t="s">
        <v>52</v>
      </c>
      <c r="H180" s="228">
        <v>1</v>
      </c>
    </row>
    <row r="181" spans="7:8">
      <c r="G181" s="211" t="s">
        <v>42</v>
      </c>
      <c r="H181" s="228">
        <v>1</v>
      </c>
    </row>
    <row r="182" spans="7:8">
      <c r="G182" s="211" t="s">
        <v>16</v>
      </c>
      <c r="H182" s="228">
        <v>1</v>
      </c>
    </row>
    <row r="183" spans="7:8">
      <c r="G183" s="211" t="s">
        <v>13</v>
      </c>
      <c r="H183" s="228">
        <v>1</v>
      </c>
    </row>
    <row r="184" spans="7:8">
      <c r="G184" s="211" t="s">
        <v>23</v>
      </c>
      <c r="H184" s="228">
        <v>2</v>
      </c>
    </row>
    <row r="185" spans="7:8">
      <c r="G185" s="211" t="s">
        <v>19</v>
      </c>
      <c r="H185" s="228">
        <v>1</v>
      </c>
    </row>
    <row r="186" spans="7:8">
      <c r="G186" s="211" t="s">
        <v>59</v>
      </c>
      <c r="H186" s="228">
        <v>1</v>
      </c>
    </row>
    <row r="187" spans="7:8">
      <c r="G187" s="211" t="s">
        <v>10</v>
      </c>
      <c r="H187" s="228">
        <v>1</v>
      </c>
    </row>
    <row r="188" spans="7:8">
      <c r="G188" s="211" t="s">
        <v>48</v>
      </c>
      <c r="H188" s="228">
        <v>1</v>
      </c>
    </row>
    <row r="189" spans="7:8">
      <c r="G189" s="211" t="s">
        <v>655</v>
      </c>
      <c r="H189" s="228">
        <v>1</v>
      </c>
    </row>
    <row r="190" spans="7:8">
      <c r="G190" s="211" t="s">
        <v>6</v>
      </c>
      <c r="H190" s="228">
        <v>1</v>
      </c>
    </row>
    <row r="191" spans="7:8">
      <c r="G191" s="211" t="s">
        <v>656</v>
      </c>
      <c r="H191" s="228">
        <v>2</v>
      </c>
    </row>
    <row r="192" spans="7:8">
      <c r="G192" s="211" t="s">
        <v>55</v>
      </c>
      <c r="H192" s="228">
        <v>1</v>
      </c>
    </row>
    <row r="193" spans="7:8">
      <c r="G193" s="211" t="s">
        <v>24</v>
      </c>
      <c r="H193" s="228">
        <v>1</v>
      </c>
    </row>
    <row r="194" spans="7:8">
      <c r="G194" s="211" t="s">
        <v>568</v>
      </c>
      <c r="H194" s="228">
        <v>3</v>
      </c>
    </row>
    <row r="195" spans="7:8">
      <c r="G195" s="211" t="s">
        <v>575</v>
      </c>
      <c r="H195" s="228">
        <v>1</v>
      </c>
    </row>
    <row r="196" spans="7:8">
      <c r="G196" s="211" t="s">
        <v>33</v>
      </c>
      <c r="H196" s="228">
        <v>1</v>
      </c>
    </row>
    <row r="197" spans="7:8">
      <c r="G197" s="211" t="s">
        <v>577</v>
      </c>
      <c r="H197" s="228">
        <v>1</v>
      </c>
    </row>
    <row r="198" spans="7:8">
      <c r="G198" s="211" t="s">
        <v>34</v>
      </c>
      <c r="H198" s="228">
        <v>1</v>
      </c>
    </row>
    <row r="199" spans="7:8">
      <c r="G199" s="211" t="s">
        <v>14</v>
      </c>
      <c r="H199" s="228">
        <v>2</v>
      </c>
    </row>
    <row r="200" spans="7:8">
      <c r="G200" s="211" t="s">
        <v>41</v>
      </c>
      <c r="H200" s="228">
        <v>1</v>
      </c>
    </row>
    <row r="201" spans="7:8">
      <c r="G201" s="211" t="s">
        <v>43</v>
      </c>
      <c r="H201" s="228">
        <v>1</v>
      </c>
    </row>
    <row r="202" spans="7:8">
      <c r="G202" s="211" t="s">
        <v>50</v>
      </c>
      <c r="H202" s="228">
        <v>1</v>
      </c>
    </row>
    <row r="203" spans="7:8">
      <c r="G203" s="211" t="s">
        <v>584</v>
      </c>
      <c r="H203" s="228">
        <v>1</v>
      </c>
    </row>
    <row r="204" spans="7:8">
      <c r="G204" s="211" t="s">
        <v>637</v>
      </c>
      <c r="H204" s="228">
        <v>1</v>
      </c>
    </row>
    <row r="205" spans="7:8">
      <c r="G205" s="211" t="s">
        <v>26</v>
      </c>
      <c r="H205" s="228">
        <v>1</v>
      </c>
    </row>
    <row r="206" spans="7:8">
      <c r="G206" s="211" t="s">
        <v>35</v>
      </c>
      <c r="H206" s="228">
        <v>1</v>
      </c>
    </row>
    <row r="207" spans="7:8">
      <c r="G207" s="211" t="s">
        <v>589</v>
      </c>
      <c r="H207" s="228">
        <v>4</v>
      </c>
    </row>
    <row r="208" spans="7:8">
      <c r="G208" s="211" t="s">
        <v>597</v>
      </c>
      <c r="H208" s="228">
        <v>12</v>
      </c>
    </row>
    <row r="209" spans="7:8">
      <c r="G209" s="211" t="s">
        <v>30</v>
      </c>
      <c r="H209" s="228">
        <v>2</v>
      </c>
    </row>
    <row r="210" spans="7:8">
      <c r="G210" s="211" t="s">
        <v>621</v>
      </c>
      <c r="H210" s="228">
        <v>1</v>
      </c>
    </row>
    <row r="211" spans="7:8">
      <c r="G211" s="211" t="s">
        <v>3</v>
      </c>
      <c r="H211" s="228">
        <v>1</v>
      </c>
    </row>
    <row r="212" spans="7:8">
      <c r="G212" s="211" t="s">
        <v>624</v>
      </c>
      <c r="H212" s="228">
        <v>1</v>
      </c>
    </row>
    <row r="213" spans="7:8">
      <c r="G213" s="211" t="s">
        <v>625</v>
      </c>
      <c r="H213" s="228">
        <v>1</v>
      </c>
    </row>
    <row r="214" spans="7:8">
      <c r="G214" s="211" t="s">
        <v>650</v>
      </c>
      <c r="H214" s="228">
        <v>1</v>
      </c>
    </row>
    <row r="215" spans="7:8">
      <c r="G215" s="211" t="s">
        <v>32</v>
      </c>
      <c r="H215" s="228">
        <v>1</v>
      </c>
    </row>
    <row r="216" spans="7:8">
      <c r="G216" s="211" t="s">
        <v>45</v>
      </c>
      <c r="H216" s="228">
        <v>1</v>
      </c>
    </row>
    <row r="217" spans="7:8">
      <c r="G217" s="211" t="s">
        <v>633</v>
      </c>
      <c r="H217" s="228">
        <v>2</v>
      </c>
    </row>
    <row r="218" spans="7:8">
      <c r="G218" s="211" t="s">
        <v>7</v>
      </c>
      <c r="H218" s="228">
        <v>1</v>
      </c>
    </row>
    <row r="219" spans="7:8">
      <c r="G219" s="211" t="s">
        <v>858</v>
      </c>
      <c r="H219" s="228">
        <v>121</v>
      </c>
    </row>
  </sheetData>
  <autoFilter ref="A1:P124"/>
  <conditionalFormatting sqref="C111:C112">
    <cfRule type="duplicateValues" dxfId="3" priority="4"/>
  </conditionalFormatting>
  <conditionalFormatting sqref="C110">
    <cfRule type="duplicateValues" dxfId="2" priority="3"/>
  </conditionalFormatting>
  <conditionalFormatting sqref="B111:B112">
    <cfRule type="duplicateValues" dxfId="1" priority="2"/>
  </conditionalFormatting>
  <conditionalFormatting sqref="B110">
    <cfRule type="duplicateValues" dxfId="0" priority="1"/>
  </conditionalFormatting>
  <pageMargins left="0.7" right="0.7" top="0.75" bottom="0.75" header="0.3" footer="0.3"/>
  <pageSetup paperSize="9" orientation="portrait"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2:P98"/>
  <sheetViews>
    <sheetView topLeftCell="A54" zoomScale="107" zoomScaleNormal="145" workbookViewId="0">
      <selection activeCell="H61" sqref="H61:L72"/>
    </sheetView>
  </sheetViews>
  <sheetFormatPr baseColWidth="10" defaultRowHeight="14.4"/>
  <cols>
    <col min="1" max="1" width="20.21875" customWidth="1"/>
    <col min="2" max="2" width="21" customWidth="1"/>
    <col min="3" max="3" width="22.109375" style="256" customWidth="1"/>
    <col min="4" max="4" width="26.44140625" customWidth="1"/>
    <col min="5" max="5" width="27.6640625" customWidth="1"/>
    <col min="6" max="6" width="12.33203125" customWidth="1"/>
    <col min="7" max="7" width="13.5546875" customWidth="1"/>
    <col min="8" max="8" width="16" bestFit="1" customWidth="1"/>
    <col min="9" max="9" width="21.6640625" bestFit="1" customWidth="1"/>
    <col min="10" max="10" width="11.88671875" customWidth="1"/>
    <col min="11" max="11" width="20" bestFit="1" customWidth="1"/>
    <col min="12" max="13" width="11.88671875" customWidth="1"/>
    <col min="14" max="14" width="20.88671875" bestFit="1" customWidth="1"/>
    <col min="15" max="15" width="74.21875" customWidth="1"/>
    <col min="16" max="16" width="23.109375" customWidth="1"/>
    <col min="17" max="17" width="23.6640625" bestFit="1" customWidth="1"/>
    <col min="18" max="23" width="20.109375" bestFit="1" customWidth="1"/>
    <col min="24" max="24" width="22.88671875" bestFit="1" customWidth="1"/>
    <col min="25" max="25" width="20.77734375" bestFit="1" customWidth="1"/>
    <col min="26" max="26" width="23.5546875" bestFit="1" customWidth="1"/>
    <col min="27" max="30" width="14.88671875" bestFit="1" customWidth="1"/>
    <col min="31" max="31" width="15.33203125" bestFit="1" customWidth="1"/>
    <col min="32" max="32" width="11.88671875" bestFit="1" customWidth="1"/>
  </cols>
  <sheetData>
    <row r="2" spans="1:16">
      <c r="A2" t="s">
        <v>883</v>
      </c>
      <c r="O2" s="224" t="s">
        <v>857</v>
      </c>
      <c r="P2" t="s">
        <v>872</v>
      </c>
    </row>
    <row r="3" spans="1:16">
      <c r="A3" s="224" t="s">
        <v>857</v>
      </c>
      <c r="B3" t="s">
        <v>872</v>
      </c>
      <c r="C3" s="257" t="s">
        <v>873</v>
      </c>
      <c r="E3" s="209" t="s">
        <v>857</v>
      </c>
      <c r="F3" s="209" t="s">
        <v>872</v>
      </c>
      <c r="O3" s="211" t="s">
        <v>467</v>
      </c>
      <c r="P3" s="228">
        <v>1</v>
      </c>
    </row>
    <row r="4" spans="1:16">
      <c r="A4" s="211" t="s">
        <v>79</v>
      </c>
      <c r="B4" s="228">
        <v>66</v>
      </c>
      <c r="C4" s="257">
        <v>0.54545454545454541</v>
      </c>
      <c r="E4" s="209" t="s">
        <v>79</v>
      </c>
      <c r="F4" s="209">
        <f>B4</f>
        <v>66</v>
      </c>
      <c r="O4" s="211" t="s">
        <v>470</v>
      </c>
      <c r="P4" s="228">
        <v>2</v>
      </c>
    </row>
    <row r="5" spans="1:16">
      <c r="A5" s="211" t="s">
        <v>91</v>
      </c>
      <c r="B5" s="228">
        <v>34</v>
      </c>
      <c r="C5" s="257">
        <v>0.28099173553719009</v>
      </c>
      <c r="E5" s="209" t="s">
        <v>91</v>
      </c>
      <c r="F5" s="209">
        <f t="shared" ref="F5:F12" si="0">B5</f>
        <v>34</v>
      </c>
      <c r="O5" s="211" t="s">
        <v>473</v>
      </c>
      <c r="P5" s="228">
        <v>1</v>
      </c>
    </row>
    <row r="6" spans="1:16">
      <c r="A6" s="211" t="s">
        <v>241</v>
      </c>
      <c r="B6" s="228">
        <v>7</v>
      </c>
      <c r="C6" s="257">
        <v>5.7851239669421489E-2</v>
      </c>
      <c r="E6" s="209" t="s">
        <v>241</v>
      </c>
      <c r="F6" s="209">
        <f t="shared" si="0"/>
        <v>7</v>
      </c>
      <c r="O6" s="211" t="s">
        <v>17</v>
      </c>
      <c r="P6" s="228">
        <v>2</v>
      </c>
    </row>
    <row r="7" spans="1:16">
      <c r="A7" s="211" t="s">
        <v>284</v>
      </c>
      <c r="B7" s="228">
        <v>5</v>
      </c>
      <c r="C7" s="257">
        <v>4.1322314049586778E-2</v>
      </c>
      <c r="E7" s="209" t="s">
        <v>284</v>
      </c>
      <c r="F7" s="209">
        <f t="shared" si="0"/>
        <v>5</v>
      </c>
      <c r="O7" s="211" t="s">
        <v>47</v>
      </c>
      <c r="P7" s="228">
        <v>2</v>
      </c>
    </row>
    <row r="8" spans="1:16">
      <c r="A8" s="211" t="s">
        <v>286</v>
      </c>
      <c r="B8" s="228">
        <v>3</v>
      </c>
      <c r="C8" s="257">
        <v>2.4793388429752067E-2</v>
      </c>
      <c r="E8" s="209" t="s">
        <v>286</v>
      </c>
      <c r="F8" s="209">
        <f t="shared" si="0"/>
        <v>3</v>
      </c>
      <c r="O8" s="211" t="s">
        <v>8</v>
      </c>
      <c r="P8" s="228">
        <v>1</v>
      </c>
    </row>
    <row r="9" spans="1:16">
      <c r="A9" s="211" t="s">
        <v>111</v>
      </c>
      <c r="B9" s="228">
        <v>3</v>
      </c>
      <c r="C9" s="257">
        <v>2.4793388429752067E-2</v>
      </c>
      <c r="E9" s="209" t="s">
        <v>111</v>
      </c>
      <c r="F9" s="209">
        <f t="shared" si="0"/>
        <v>3</v>
      </c>
      <c r="O9" s="211" t="s">
        <v>2</v>
      </c>
      <c r="P9" s="228">
        <v>1</v>
      </c>
    </row>
    <row r="10" spans="1:16">
      <c r="A10" s="211" t="s">
        <v>376</v>
      </c>
      <c r="B10" s="228">
        <v>1</v>
      </c>
      <c r="C10" s="257">
        <v>8.2644628099173556E-3</v>
      </c>
      <c r="E10" s="209" t="s">
        <v>376</v>
      </c>
      <c r="F10" s="209">
        <f t="shared" si="0"/>
        <v>1</v>
      </c>
      <c r="O10" s="211" t="s">
        <v>4</v>
      </c>
      <c r="P10" s="228">
        <v>1</v>
      </c>
    </row>
    <row r="11" spans="1:16">
      <c r="A11" s="211" t="s">
        <v>290</v>
      </c>
      <c r="B11" s="228">
        <v>1</v>
      </c>
      <c r="C11" s="257">
        <v>8.2644628099173556E-3</v>
      </c>
      <c r="E11" s="209" t="s">
        <v>290</v>
      </c>
      <c r="F11" s="209">
        <f t="shared" si="0"/>
        <v>1</v>
      </c>
      <c r="O11" s="211" t="s">
        <v>38</v>
      </c>
      <c r="P11" s="228">
        <v>1</v>
      </c>
    </row>
    <row r="12" spans="1:16">
      <c r="A12" s="211" t="s">
        <v>600</v>
      </c>
      <c r="B12" s="228">
        <v>1</v>
      </c>
      <c r="C12" s="257">
        <v>8.2644628099173556E-3</v>
      </c>
      <c r="E12" s="209" t="s">
        <v>600</v>
      </c>
      <c r="F12" s="209">
        <f t="shared" si="0"/>
        <v>1</v>
      </c>
      <c r="O12" s="211" t="s">
        <v>487</v>
      </c>
      <c r="P12" s="228">
        <v>1</v>
      </c>
    </row>
    <row r="13" spans="1:16">
      <c r="A13" s="211" t="s">
        <v>858</v>
      </c>
      <c r="B13" s="228">
        <v>121</v>
      </c>
      <c r="C13" s="257">
        <v>1</v>
      </c>
      <c r="E13" s="209" t="s">
        <v>858</v>
      </c>
      <c r="F13" s="209">
        <f>SUM(F4:F12)</f>
        <v>121</v>
      </c>
      <c r="O13" s="211" t="s">
        <v>9</v>
      </c>
      <c r="P13" s="228">
        <v>2</v>
      </c>
    </row>
    <row r="14" spans="1:16">
      <c r="O14" s="211" t="s">
        <v>5</v>
      </c>
      <c r="P14" s="228">
        <v>1</v>
      </c>
    </row>
    <row r="15" spans="1:16">
      <c r="O15" s="211" t="s">
        <v>11</v>
      </c>
      <c r="P15" s="228">
        <v>1</v>
      </c>
    </row>
    <row r="16" spans="1:16">
      <c r="A16" t="s">
        <v>882</v>
      </c>
      <c r="O16" s="211" t="s">
        <v>494</v>
      </c>
      <c r="P16" s="228">
        <v>1</v>
      </c>
    </row>
    <row r="17" spans="1:16">
      <c r="A17" s="224" t="s">
        <v>875</v>
      </c>
      <c r="B17" s="224" t="s">
        <v>874</v>
      </c>
      <c r="C17"/>
      <c r="O17" s="211" t="s">
        <v>29</v>
      </c>
      <c r="P17" s="228">
        <v>1</v>
      </c>
    </row>
    <row r="18" spans="1:16">
      <c r="A18" s="268" t="s">
        <v>857</v>
      </c>
      <c r="B18" s="68" t="s">
        <v>95</v>
      </c>
      <c r="C18" s="68" t="s">
        <v>78</v>
      </c>
      <c r="D18" s="68" t="s">
        <v>252</v>
      </c>
      <c r="E18" s="68" t="s">
        <v>247</v>
      </c>
      <c r="F18" s="68" t="s">
        <v>659</v>
      </c>
      <c r="G18" s="68" t="s">
        <v>858</v>
      </c>
      <c r="O18" s="211" t="s">
        <v>18</v>
      </c>
      <c r="P18" s="228">
        <v>2</v>
      </c>
    </row>
    <row r="19" spans="1:16">
      <c r="A19" s="269" t="s">
        <v>600</v>
      </c>
      <c r="B19" s="68"/>
      <c r="C19" s="68">
        <v>1</v>
      </c>
      <c r="D19" s="68"/>
      <c r="E19" s="68"/>
      <c r="F19" s="68"/>
      <c r="G19" s="68">
        <v>1</v>
      </c>
      <c r="O19" s="211" t="s">
        <v>629</v>
      </c>
      <c r="P19" s="228">
        <v>1</v>
      </c>
    </row>
    <row r="20" spans="1:16">
      <c r="A20" s="269" t="s">
        <v>284</v>
      </c>
      <c r="B20" s="68"/>
      <c r="C20" s="68"/>
      <c r="D20" s="68">
        <v>1</v>
      </c>
      <c r="E20" s="68">
        <v>4</v>
      </c>
      <c r="F20" s="68"/>
      <c r="G20" s="68">
        <v>5</v>
      </c>
      <c r="O20" s="211" t="s">
        <v>40</v>
      </c>
      <c r="P20" s="228">
        <v>2</v>
      </c>
    </row>
    <row r="21" spans="1:16">
      <c r="A21" s="269" t="s">
        <v>91</v>
      </c>
      <c r="B21" s="68"/>
      <c r="C21" s="68">
        <v>3</v>
      </c>
      <c r="D21" s="68">
        <v>3</v>
      </c>
      <c r="E21" s="68">
        <v>27</v>
      </c>
      <c r="F21" s="68">
        <v>1</v>
      </c>
      <c r="G21" s="68">
        <v>34</v>
      </c>
      <c r="O21" s="211" t="s">
        <v>54</v>
      </c>
      <c r="P21" s="228">
        <v>2</v>
      </c>
    </row>
    <row r="22" spans="1:16">
      <c r="A22" s="269" t="s">
        <v>290</v>
      </c>
      <c r="B22" s="68"/>
      <c r="C22" s="68"/>
      <c r="D22" s="68"/>
      <c r="E22" s="68">
        <v>1</v>
      </c>
      <c r="F22" s="68"/>
      <c r="G22" s="68">
        <v>1</v>
      </c>
      <c r="O22" s="211" t="s">
        <v>503</v>
      </c>
      <c r="P22" s="228">
        <v>1</v>
      </c>
    </row>
    <row r="23" spans="1:16">
      <c r="A23" s="269" t="s">
        <v>111</v>
      </c>
      <c r="B23" s="68"/>
      <c r="C23" s="68"/>
      <c r="D23" s="68"/>
      <c r="E23" s="68">
        <v>3</v>
      </c>
      <c r="F23" s="68"/>
      <c r="G23" s="68">
        <v>3</v>
      </c>
      <c r="O23" s="211" t="s">
        <v>53</v>
      </c>
      <c r="P23" s="228">
        <v>2</v>
      </c>
    </row>
    <row r="24" spans="1:16">
      <c r="A24" s="269" t="s">
        <v>286</v>
      </c>
      <c r="B24" s="68"/>
      <c r="C24" s="68">
        <v>1</v>
      </c>
      <c r="D24" s="68"/>
      <c r="E24" s="68">
        <v>2</v>
      </c>
      <c r="F24" s="68"/>
      <c r="G24" s="68">
        <v>3</v>
      </c>
      <c r="O24" s="211" t="s">
        <v>49</v>
      </c>
      <c r="P24" s="228">
        <v>8</v>
      </c>
    </row>
    <row r="25" spans="1:16">
      <c r="A25" s="269" t="s">
        <v>376</v>
      </c>
      <c r="B25" s="68"/>
      <c r="C25" s="68"/>
      <c r="D25" s="68"/>
      <c r="E25" s="68"/>
      <c r="F25" s="68">
        <v>1</v>
      </c>
      <c r="G25" s="68">
        <v>1</v>
      </c>
      <c r="O25" s="211" t="s">
        <v>636</v>
      </c>
      <c r="P25" s="228">
        <v>1</v>
      </c>
    </row>
    <row r="26" spans="1:16">
      <c r="A26" s="269" t="s">
        <v>241</v>
      </c>
      <c r="B26" s="68">
        <v>3</v>
      </c>
      <c r="C26" s="68"/>
      <c r="D26" s="68"/>
      <c r="E26" s="68">
        <v>2</v>
      </c>
      <c r="F26" s="68">
        <v>2</v>
      </c>
      <c r="G26" s="68">
        <v>7</v>
      </c>
      <c r="O26" s="211" t="s">
        <v>21</v>
      </c>
      <c r="P26" s="228">
        <v>2</v>
      </c>
    </row>
    <row r="27" spans="1:16">
      <c r="A27" s="269" t="s">
        <v>79</v>
      </c>
      <c r="B27" s="68">
        <v>44</v>
      </c>
      <c r="C27" s="68">
        <v>18</v>
      </c>
      <c r="D27" s="68">
        <v>1</v>
      </c>
      <c r="E27" s="68">
        <v>1</v>
      </c>
      <c r="F27" s="68">
        <v>2</v>
      </c>
      <c r="G27" s="68">
        <v>66</v>
      </c>
      <c r="O27" s="211" t="s">
        <v>36</v>
      </c>
      <c r="P27" s="228">
        <v>1</v>
      </c>
    </row>
    <row r="28" spans="1:16">
      <c r="A28" s="269" t="s">
        <v>858</v>
      </c>
      <c r="B28" s="68">
        <v>47</v>
      </c>
      <c r="C28" s="68">
        <v>23</v>
      </c>
      <c r="D28" s="68">
        <v>5</v>
      </c>
      <c r="E28" s="68">
        <v>40</v>
      </c>
      <c r="F28" s="68">
        <v>6</v>
      </c>
      <c r="G28" s="68">
        <v>121</v>
      </c>
      <c r="O28" s="211" t="s">
        <v>51</v>
      </c>
      <c r="P28" s="228">
        <v>1</v>
      </c>
    </row>
    <row r="29" spans="1:16">
      <c r="B29" s="255"/>
      <c r="C29"/>
      <c r="O29" s="211" t="s">
        <v>44</v>
      </c>
      <c r="P29" s="228">
        <v>2</v>
      </c>
    </row>
    <row r="30" spans="1:16">
      <c r="B30" s="255"/>
      <c r="C30"/>
      <c r="E30">
        <f>E21/E28</f>
        <v>0.67500000000000004</v>
      </c>
      <c r="O30" s="211" t="s">
        <v>527</v>
      </c>
      <c r="P30" s="228">
        <v>1</v>
      </c>
    </row>
    <row r="31" spans="1:16">
      <c r="A31" t="s">
        <v>881</v>
      </c>
      <c r="C31"/>
      <c r="O31" s="211" t="s">
        <v>529</v>
      </c>
      <c r="P31" s="228">
        <v>2</v>
      </c>
    </row>
    <row r="32" spans="1:16">
      <c r="A32" s="224" t="s">
        <v>857</v>
      </c>
      <c r="B32" t="s">
        <v>875</v>
      </c>
      <c r="C32" t="s">
        <v>876</v>
      </c>
      <c r="O32" s="211" t="s">
        <v>532</v>
      </c>
      <c r="P32" s="228">
        <v>1</v>
      </c>
    </row>
    <row r="33" spans="1:16">
      <c r="A33" s="211" t="s">
        <v>95</v>
      </c>
      <c r="B33" s="228">
        <v>47</v>
      </c>
      <c r="C33" s="257">
        <v>0.38842975206611569</v>
      </c>
      <c r="O33" s="211" t="s">
        <v>15</v>
      </c>
      <c r="P33" s="228">
        <v>1</v>
      </c>
    </row>
    <row r="34" spans="1:16">
      <c r="A34" s="211" t="s">
        <v>247</v>
      </c>
      <c r="B34" s="228">
        <v>40</v>
      </c>
      <c r="C34" s="257">
        <v>0.33057851239669422</v>
      </c>
      <c r="O34" s="211" t="s">
        <v>535</v>
      </c>
      <c r="P34" s="228">
        <v>1</v>
      </c>
    </row>
    <row r="35" spans="1:16">
      <c r="A35" s="211" t="s">
        <v>78</v>
      </c>
      <c r="B35" s="228">
        <v>23</v>
      </c>
      <c r="C35" s="257">
        <v>0.19008264462809918</v>
      </c>
      <c r="O35" s="211" t="s">
        <v>28</v>
      </c>
      <c r="P35" s="228">
        <v>7</v>
      </c>
    </row>
    <row r="36" spans="1:16">
      <c r="A36" s="211" t="s">
        <v>659</v>
      </c>
      <c r="B36" s="228">
        <v>6</v>
      </c>
      <c r="C36" s="257">
        <v>4.9586776859504134E-2</v>
      </c>
      <c r="O36" s="211" t="s">
        <v>12</v>
      </c>
      <c r="P36" s="228">
        <v>1</v>
      </c>
    </row>
    <row r="37" spans="1:16">
      <c r="A37" s="211" t="s">
        <v>252</v>
      </c>
      <c r="B37" s="228">
        <v>5</v>
      </c>
      <c r="C37" s="257">
        <v>4.1322314049586778E-2</v>
      </c>
      <c r="O37" s="211" t="s">
        <v>546</v>
      </c>
      <c r="P37" s="228">
        <v>1</v>
      </c>
    </row>
    <row r="38" spans="1:16">
      <c r="A38" s="211" t="s">
        <v>858</v>
      </c>
      <c r="B38" s="228">
        <v>121</v>
      </c>
      <c r="C38" s="257">
        <v>1</v>
      </c>
      <c r="O38" s="211" t="s">
        <v>20</v>
      </c>
      <c r="P38" s="228">
        <v>1</v>
      </c>
    </row>
    <row r="39" spans="1:16">
      <c r="A39" s="211"/>
      <c r="B39" s="228"/>
      <c r="C39" s="257"/>
      <c r="E39" s="57"/>
      <c r="F39" s="57"/>
      <c r="O39" s="211" t="s">
        <v>52</v>
      </c>
      <c r="P39" s="228">
        <v>1</v>
      </c>
    </row>
    <row r="40" spans="1:16">
      <c r="A40" t="s">
        <v>881</v>
      </c>
      <c r="B40" s="228"/>
      <c r="C40" s="257"/>
      <c r="E40" s="57"/>
      <c r="F40" s="57"/>
      <c r="O40" s="211" t="s">
        <v>42</v>
      </c>
      <c r="P40" s="228">
        <v>1</v>
      </c>
    </row>
    <row r="41" spans="1:16">
      <c r="A41" s="323" t="s">
        <v>1089</v>
      </c>
      <c r="B41" s="323" t="s">
        <v>1090</v>
      </c>
      <c r="C41" s="323" t="s">
        <v>967</v>
      </c>
      <c r="E41" s="57"/>
      <c r="F41" s="57"/>
      <c r="O41" s="211" t="s">
        <v>16</v>
      </c>
      <c r="P41" s="228">
        <v>1</v>
      </c>
    </row>
    <row r="42" spans="1:16">
      <c r="A42" s="321" t="s">
        <v>95</v>
      </c>
      <c r="B42" s="323">
        <v>46</v>
      </c>
      <c r="C42" s="324">
        <v>0.38333333333333336</v>
      </c>
      <c r="E42" s="57"/>
      <c r="F42" s="57"/>
      <c r="O42" s="211" t="s">
        <v>13</v>
      </c>
      <c r="P42" s="228">
        <v>1</v>
      </c>
    </row>
    <row r="43" spans="1:16" s="260" customFormat="1">
      <c r="A43" s="321" t="s">
        <v>247</v>
      </c>
      <c r="B43" s="323">
        <v>40</v>
      </c>
      <c r="C43" s="324">
        <v>0.33333333333333331</v>
      </c>
      <c r="D43"/>
      <c r="E43" s="57"/>
      <c r="F43" s="57"/>
      <c r="O43" s="211" t="s">
        <v>23</v>
      </c>
      <c r="P43" s="228">
        <v>2</v>
      </c>
    </row>
    <row r="44" spans="1:16">
      <c r="A44" s="321" t="s">
        <v>78</v>
      </c>
      <c r="B44" s="323">
        <v>23</v>
      </c>
      <c r="C44" s="324">
        <v>0.19166666666666668</v>
      </c>
      <c r="E44" s="57"/>
      <c r="F44" s="57"/>
      <c r="O44" s="211" t="s">
        <v>19</v>
      </c>
      <c r="P44" s="228">
        <v>1</v>
      </c>
    </row>
    <row r="45" spans="1:16">
      <c r="A45" s="321" t="s">
        <v>659</v>
      </c>
      <c r="B45" s="323">
        <v>6</v>
      </c>
      <c r="C45" s="324">
        <v>0.05</v>
      </c>
      <c r="E45" s="57"/>
      <c r="F45" s="57"/>
      <c r="O45" s="211" t="s">
        <v>59</v>
      </c>
      <c r="P45" s="228">
        <v>1</v>
      </c>
    </row>
    <row r="46" spans="1:16">
      <c r="A46" s="321" t="s">
        <v>252</v>
      </c>
      <c r="B46" s="323">
        <v>5</v>
      </c>
      <c r="C46" s="324">
        <v>4.1666666666666664E-2</v>
      </c>
      <c r="E46" s="57"/>
      <c r="F46" s="57"/>
      <c r="O46" s="211" t="s">
        <v>10</v>
      </c>
      <c r="P46" s="228">
        <v>1</v>
      </c>
    </row>
    <row r="47" spans="1:16">
      <c r="A47" s="321" t="s">
        <v>856</v>
      </c>
      <c r="B47" s="323">
        <v>120</v>
      </c>
      <c r="C47" s="324">
        <v>1</v>
      </c>
      <c r="O47" s="211" t="s">
        <v>48</v>
      </c>
      <c r="P47" s="228">
        <v>1</v>
      </c>
    </row>
    <row r="48" spans="1:16">
      <c r="C48"/>
      <c r="O48" s="211" t="s">
        <v>655</v>
      </c>
      <c r="P48" s="228">
        <v>1</v>
      </c>
    </row>
    <row r="49" spans="1:16">
      <c r="C49"/>
      <c r="O49" s="211" t="s">
        <v>6</v>
      </c>
      <c r="P49" s="228">
        <v>1</v>
      </c>
    </row>
    <row r="50" spans="1:16">
      <c r="A50" t="s">
        <v>880</v>
      </c>
      <c r="C50"/>
      <c r="O50" s="211" t="s">
        <v>656</v>
      </c>
      <c r="P50" s="228">
        <v>2</v>
      </c>
    </row>
    <row r="51" spans="1:16">
      <c r="A51" s="259" t="s">
        <v>857</v>
      </c>
      <c r="B51" s="260" t="s">
        <v>877</v>
      </c>
      <c r="C51" s="260" t="s">
        <v>878</v>
      </c>
      <c r="D51" s="260" t="s">
        <v>879</v>
      </c>
      <c r="E51" s="260" t="s">
        <v>1093</v>
      </c>
      <c r="F51" s="260"/>
      <c r="O51" s="211" t="s">
        <v>55</v>
      </c>
      <c r="P51" s="228">
        <v>1</v>
      </c>
    </row>
    <row r="52" spans="1:16">
      <c r="A52" s="211" t="s">
        <v>95</v>
      </c>
      <c r="B52" s="336">
        <v>16.646495000000002</v>
      </c>
      <c r="C52" s="337">
        <v>6.8370233905697001E-4</v>
      </c>
      <c r="D52" s="338">
        <v>1.4999999999999999E-2</v>
      </c>
      <c r="E52" s="337">
        <v>2.2870647429910992E-6</v>
      </c>
      <c r="O52" s="211" t="s">
        <v>24</v>
      </c>
      <c r="P52" s="228">
        <v>1</v>
      </c>
    </row>
    <row r="53" spans="1:16">
      <c r="A53" s="211" t="s">
        <v>78</v>
      </c>
      <c r="B53" s="336">
        <v>1858.48</v>
      </c>
      <c r="C53" s="337">
        <v>7.6331211050169864E-2</v>
      </c>
      <c r="D53" s="339">
        <v>2.16</v>
      </c>
      <c r="E53" s="340">
        <v>3.2933732299071829E-4</v>
      </c>
      <c r="O53" s="211" t="s">
        <v>568</v>
      </c>
      <c r="P53" s="228">
        <v>3</v>
      </c>
    </row>
    <row r="54" spans="1:16">
      <c r="A54" s="211" t="s">
        <v>252</v>
      </c>
      <c r="B54" s="336">
        <v>386.59999999999997</v>
      </c>
      <c r="C54" s="337">
        <v>1.5878377056516974E-2</v>
      </c>
      <c r="D54" s="336">
        <v>102</v>
      </c>
      <c r="E54" s="337">
        <v>1.5552040252339475E-2</v>
      </c>
      <c r="O54" s="211" t="s">
        <v>575</v>
      </c>
      <c r="P54" s="228">
        <v>1</v>
      </c>
    </row>
    <row r="55" spans="1:16">
      <c r="A55" s="211" t="s">
        <v>247</v>
      </c>
      <c r="B55" s="336">
        <v>22060.46</v>
      </c>
      <c r="C55" s="337">
        <v>0.90606389529283626</v>
      </c>
      <c r="D55" s="336">
        <v>6451.880000000001</v>
      </c>
      <c r="E55" s="337">
        <v>0.98372448493396103</v>
      </c>
      <c r="O55" s="211" t="s">
        <v>33</v>
      </c>
      <c r="P55" s="228">
        <v>1</v>
      </c>
    </row>
    <row r="56" spans="1:16">
      <c r="A56" s="211" t="s">
        <v>659</v>
      </c>
      <c r="B56" s="336">
        <v>25.39</v>
      </c>
      <c r="C56" s="337">
        <v>1.0428142614199846E-3</v>
      </c>
      <c r="D56" s="336">
        <v>2.57</v>
      </c>
      <c r="E56" s="340">
        <v>3.9185042596580832E-4</v>
      </c>
      <c r="O56" s="211" t="s">
        <v>577</v>
      </c>
      <c r="P56" s="228">
        <v>1</v>
      </c>
    </row>
    <row r="57" spans="1:16">
      <c r="A57" s="211" t="s">
        <v>858</v>
      </c>
      <c r="B57" s="336">
        <v>24347.576494999998</v>
      </c>
      <c r="C57" s="337">
        <v>1</v>
      </c>
      <c r="D57" s="336">
        <v>6558.6250000000009</v>
      </c>
      <c r="E57" s="337">
        <v>1</v>
      </c>
      <c r="O57" s="211" t="s">
        <v>34</v>
      </c>
      <c r="P57" s="228">
        <v>1</v>
      </c>
    </row>
    <row r="58" spans="1:16">
      <c r="C58"/>
      <c r="O58" s="211" t="s">
        <v>14</v>
      </c>
      <c r="P58" s="228">
        <v>2</v>
      </c>
    </row>
    <row r="59" spans="1:16">
      <c r="H59" s="209">
        <v>23140</v>
      </c>
      <c r="I59" s="209"/>
      <c r="J59" s="209"/>
      <c r="K59" s="209"/>
      <c r="L59" s="209"/>
      <c r="O59" s="211" t="s">
        <v>41</v>
      </c>
      <c r="P59" s="228">
        <v>1</v>
      </c>
    </row>
    <row r="60" spans="1:16">
      <c r="H60" s="209">
        <v>21266</v>
      </c>
      <c r="I60" s="209"/>
      <c r="J60" s="209"/>
      <c r="K60" s="209"/>
      <c r="L60" s="209"/>
      <c r="O60" s="211" t="s">
        <v>43</v>
      </c>
      <c r="P60" s="228">
        <v>1</v>
      </c>
    </row>
    <row r="61" spans="1:16" ht="14.4" customHeight="1">
      <c r="A61" t="s">
        <v>884</v>
      </c>
      <c r="H61" s="492" t="s">
        <v>1091</v>
      </c>
      <c r="I61" s="493" t="s">
        <v>1094</v>
      </c>
      <c r="J61" s="494"/>
      <c r="K61" s="493" t="s">
        <v>1095</v>
      </c>
      <c r="L61" s="494"/>
      <c r="O61" s="211" t="s">
        <v>50</v>
      </c>
      <c r="P61" s="228">
        <v>1</v>
      </c>
    </row>
    <row r="62" spans="1:16">
      <c r="A62" s="224" t="s">
        <v>857</v>
      </c>
      <c r="B62" s="260" t="s">
        <v>877</v>
      </c>
      <c r="C62" s="260" t="s">
        <v>878</v>
      </c>
      <c r="D62" s="260" t="s">
        <v>879</v>
      </c>
      <c r="E62" s="260" t="s">
        <v>1093</v>
      </c>
      <c r="H62" s="492"/>
      <c r="I62" s="341" t="s">
        <v>1096</v>
      </c>
      <c r="J62" s="341" t="s">
        <v>967</v>
      </c>
      <c r="K62" s="341" t="s">
        <v>1096</v>
      </c>
      <c r="L62" s="341" t="s">
        <v>967</v>
      </c>
      <c r="O62" s="211" t="s">
        <v>584</v>
      </c>
      <c r="P62" s="228">
        <v>1</v>
      </c>
    </row>
    <row r="63" spans="1:16">
      <c r="A63" s="211" t="s">
        <v>600</v>
      </c>
      <c r="B63" s="258">
        <v>4.6100000000000003</v>
      </c>
      <c r="C63" s="255">
        <v>1.8934122666979628E-4</v>
      </c>
      <c r="D63" s="258"/>
      <c r="E63" s="257">
        <v>0</v>
      </c>
      <c r="H63" s="237" t="s">
        <v>600</v>
      </c>
      <c r="I63" s="399">
        <f>B63</f>
        <v>4.6100000000000003</v>
      </c>
      <c r="J63" s="335">
        <f t="shared" ref="J63:L63" si="1">C63</f>
        <v>1.8934122666979628E-4</v>
      </c>
      <c r="K63" s="399">
        <f t="shared" si="1"/>
        <v>0</v>
      </c>
      <c r="L63" s="335">
        <f t="shared" si="1"/>
        <v>0</v>
      </c>
      <c r="O63" s="211" t="s">
        <v>637</v>
      </c>
      <c r="P63" s="228">
        <v>1</v>
      </c>
    </row>
    <row r="64" spans="1:16">
      <c r="A64" s="211" t="s">
        <v>284</v>
      </c>
      <c r="B64" s="258">
        <v>2600</v>
      </c>
      <c r="C64" s="255">
        <v>0.10678680896778098</v>
      </c>
      <c r="D64" s="258">
        <v>381</v>
      </c>
      <c r="E64" s="257">
        <v>5.8091444471973938E-2</v>
      </c>
      <c r="H64" s="237" t="s">
        <v>284</v>
      </c>
      <c r="I64" s="399">
        <f t="shared" ref="I64:I71" si="2">B64</f>
        <v>2600</v>
      </c>
      <c r="J64" s="335">
        <f t="shared" ref="J64:J71" si="3">C64</f>
        <v>0.10678680896778098</v>
      </c>
      <c r="K64" s="399">
        <f t="shared" ref="K64:K71" si="4">D64</f>
        <v>381</v>
      </c>
      <c r="L64" s="335">
        <f t="shared" ref="L64:L71" si="5">E64</f>
        <v>5.8091444471973938E-2</v>
      </c>
      <c r="O64" s="211" t="s">
        <v>26</v>
      </c>
      <c r="P64" s="228">
        <v>1</v>
      </c>
    </row>
    <row r="65" spans="1:16">
      <c r="A65" s="211" t="s">
        <v>91</v>
      </c>
      <c r="B65" s="258">
        <v>6194.8500000000013</v>
      </c>
      <c r="C65" s="255">
        <v>0.25443394751309928</v>
      </c>
      <c r="D65" s="258">
        <v>783.78</v>
      </c>
      <c r="E65" s="257">
        <v>0.11950370695077095</v>
      </c>
      <c r="H65" s="237" t="s">
        <v>91</v>
      </c>
      <c r="I65" s="399">
        <f t="shared" si="2"/>
        <v>6194.8500000000013</v>
      </c>
      <c r="J65" s="335">
        <f t="shared" si="3"/>
        <v>0.25443394751309928</v>
      </c>
      <c r="K65" s="399">
        <f t="shared" si="4"/>
        <v>783.78</v>
      </c>
      <c r="L65" s="335">
        <f t="shared" si="5"/>
        <v>0.11950370695077095</v>
      </c>
      <c r="O65" s="211" t="s">
        <v>35</v>
      </c>
      <c r="P65" s="228">
        <v>1</v>
      </c>
    </row>
    <row r="66" spans="1:16">
      <c r="A66" s="211" t="s">
        <v>290</v>
      </c>
      <c r="B66" s="258">
        <v>2645</v>
      </c>
      <c r="C66" s="255">
        <v>0.10863504219991565</v>
      </c>
      <c r="D66" s="258">
        <v>2520</v>
      </c>
      <c r="E66" s="257">
        <v>0.38422687682250478</v>
      </c>
      <c r="H66" s="237" t="s">
        <v>290</v>
      </c>
      <c r="I66" s="399">
        <f t="shared" si="2"/>
        <v>2645</v>
      </c>
      <c r="J66" s="335">
        <f t="shared" si="3"/>
        <v>0.10863504219991565</v>
      </c>
      <c r="K66" s="399">
        <f t="shared" si="4"/>
        <v>2520</v>
      </c>
      <c r="L66" s="335">
        <f t="shared" si="5"/>
        <v>0.38422687682250478</v>
      </c>
      <c r="O66" s="211" t="s">
        <v>589</v>
      </c>
      <c r="P66" s="228">
        <v>4</v>
      </c>
    </row>
    <row r="67" spans="1:16">
      <c r="A67" s="211" t="s">
        <v>111</v>
      </c>
      <c r="B67" s="258">
        <v>5931.98</v>
      </c>
      <c r="C67" s="255">
        <v>0.24363739040796054</v>
      </c>
      <c r="D67" s="258">
        <v>1646.1</v>
      </c>
      <c r="E67" s="257">
        <v>0.25098248489584329</v>
      </c>
      <c r="H67" s="237" t="s">
        <v>111</v>
      </c>
      <c r="I67" s="399">
        <f t="shared" si="2"/>
        <v>5931.98</v>
      </c>
      <c r="J67" s="335">
        <f t="shared" si="3"/>
        <v>0.24363739040796054</v>
      </c>
      <c r="K67" s="399">
        <f t="shared" si="4"/>
        <v>1646.1</v>
      </c>
      <c r="L67" s="335">
        <f t="shared" si="5"/>
        <v>0.25098248489584329</v>
      </c>
      <c r="O67" s="211" t="s">
        <v>597</v>
      </c>
      <c r="P67" s="228">
        <v>12</v>
      </c>
    </row>
    <row r="68" spans="1:16">
      <c r="A68" s="211" t="s">
        <v>286</v>
      </c>
      <c r="B68" s="258">
        <v>5280.76</v>
      </c>
      <c r="C68" s="255">
        <v>0.21689058050949966</v>
      </c>
      <c r="D68" s="258">
        <v>1158</v>
      </c>
      <c r="E68" s="257">
        <v>0.17656139815891292</v>
      </c>
      <c r="H68" s="237" t="s">
        <v>286</v>
      </c>
      <c r="I68" s="399">
        <f t="shared" si="2"/>
        <v>5280.76</v>
      </c>
      <c r="J68" s="335">
        <f t="shared" si="3"/>
        <v>0.21689058050949966</v>
      </c>
      <c r="K68" s="399">
        <f t="shared" si="4"/>
        <v>1158</v>
      </c>
      <c r="L68" s="335">
        <f t="shared" si="5"/>
        <v>0.17656139815891292</v>
      </c>
      <c r="O68" s="211" t="s">
        <v>30</v>
      </c>
      <c r="P68" s="228">
        <v>2</v>
      </c>
    </row>
    <row r="69" spans="1:16">
      <c r="A69" s="211" t="s">
        <v>376</v>
      </c>
      <c r="B69" s="258">
        <v>4.55</v>
      </c>
      <c r="C69" s="255">
        <v>1.8687691569361671E-4</v>
      </c>
      <c r="D69" s="258">
        <v>2.57</v>
      </c>
      <c r="E69" s="255">
        <v>3.9185042596580843E-4</v>
      </c>
      <c r="H69" s="237" t="s">
        <v>376</v>
      </c>
      <c r="I69" s="399">
        <f t="shared" si="2"/>
        <v>4.55</v>
      </c>
      <c r="J69" s="335">
        <f t="shared" si="3"/>
        <v>1.8687691569361671E-4</v>
      </c>
      <c r="K69" s="399">
        <f t="shared" si="4"/>
        <v>2.57</v>
      </c>
      <c r="L69" s="335">
        <f t="shared" si="5"/>
        <v>3.9185042596580843E-4</v>
      </c>
      <c r="O69" s="211" t="s">
        <v>621</v>
      </c>
      <c r="P69" s="228">
        <v>1</v>
      </c>
    </row>
    <row r="70" spans="1:16">
      <c r="A70" s="211" t="s">
        <v>241</v>
      </c>
      <c r="B70" s="258">
        <v>333.86</v>
      </c>
      <c r="C70" s="255">
        <v>1.3712247708455139E-2</v>
      </c>
      <c r="D70" s="258">
        <v>65</v>
      </c>
      <c r="E70" s="257">
        <v>9.9106138862947654E-3</v>
      </c>
      <c r="H70" s="237" t="s">
        <v>241</v>
      </c>
      <c r="I70" s="399">
        <f t="shared" si="2"/>
        <v>333.86</v>
      </c>
      <c r="J70" s="335">
        <f t="shared" si="3"/>
        <v>1.3712247708455139E-2</v>
      </c>
      <c r="K70" s="399">
        <f t="shared" si="4"/>
        <v>65</v>
      </c>
      <c r="L70" s="335">
        <f t="shared" si="5"/>
        <v>9.9106138862947654E-3</v>
      </c>
      <c r="O70" s="211" t="s">
        <v>3</v>
      </c>
      <c r="P70" s="228">
        <v>1</v>
      </c>
    </row>
    <row r="71" spans="1:16">
      <c r="A71" s="211" t="s">
        <v>79</v>
      </c>
      <c r="B71" s="258">
        <v>1351.9664950000001</v>
      </c>
      <c r="C71" s="255">
        <v>5.5527764550925167E-2</v>
      </c>
      <c r="D71" s="258">
        <v>2.1750000000000003</v>
      </c>
      <c r="E71" s="257">
        <v>3.3162438773370954E-4</v>
      </c>
      <c r="H71" s="237" t="s">
        <v>79</v>
      </c>
      <c r="I71" s="399">
        <f t="shared" si="2"/>
        <v>1351.9664950000001</v>
      </c>
      <c r="J71" s="335">
        <f t="shared" si="3"/>
        <v>5.5527764550925167E-2</v>
      </c>
      <c r="K71" s="399">
        <f t="shared" si="4"/>
        <v>2.1750000000000003</v>
      </c>
      <c r="L71" s="335">
        <f t="shared" si="5"/>
        <v>3.3162438773370954E-4</v>
      </c>
      <c r="O71" s="211" t="s">
        <v>624</v>
      </c>
      <c r="P71" s="228">
        <v>1</v>
      </c>
    </row>
    <row r="72" spans="1:16">
      <c r="A72" s="211" t="s">
        <v>858</v>
      </c>
      <c r="B72" s="258">
        <v>24347.576495000005</v>
      </c>
      <c r="C72" s="255">
        <v>1</v>
      </c>
      <c r="D72" s="258">
        <v>6558.6249999999991</v>
      </c>
      <c r="E72" s="255">
        <v>1</v>
      </c>
      <c r="H72" s="237" t="s">
        <v>1008</v>
      </c>
      <c r="I72" s="399">
        <f t="shared" ref="I72:L72" si="6">SUM(I63:I71)</f>
        <v>24347.576495000005</v>
      </c>
      <c r="J72" s="335">
        <f t="shared" si="6"/>
        <v>0.99999999999999989</v>
      </c>
      <c r="K72" s="399">
        <f t="shared" si="6"/>
        <v>6558.6249999999991</v>
      </c>
      <c r="L72" s="335">
        <f t="shared" si="6"/>
        <v>1.0000000000000002</v>
      </c>
      <c r="O72" s="211" t="s">
        <v>625</v>
      </c>
      <c r="P72" s="228">
        <v>1</v>
      </c>
    </row>
    <row r="73" spans="1:16">
      <c r="C73"/>
      <c r="O73" s="211" t="s">
        <v>650</v>
      </c>
      <c r="P73" s="228">
        <v>1</v>
      </c>
    </row>
    <row r="74" spans="1:16">
      <c r="C74"/>
      <c r="O74" s="211" t="s">
        <v>32</v>
      </c>
      <c r="P74" s="228">
        <v>1</v>
      </c>
    </row>
    <row r="75" spans="1:16">
      <c r="C75"/>
      <c r="O75" s="211" t="s">
        <v>45</v>
      </c>
      <c r="P75" s="228">
        <v>1</v>
      </c>
    </row>
    <row r="76" spans="1:16">
      <c r="A76" t="s">
        <v>882</v>
      </c>
      <c r="C76"/>
      <c r="O76" s="211" t="s">
        <v>633</v>
      </c>
      <c r="P76" s="228">
        <v>2</v>
      </c>
    </row>
    <row r="77" spans="1:16" ht="22.2" customHeight="1">
      <c r="A77" s="322" t="s">
        <v>1091</v>
      </c>
      <c r="B77" s="285" t="s">
        <v>95</v>
      </c>
      <c r="C77" s="285" t="s">
        <v>78</v>
      </c>
      <c r="D77" s="285" t="s">
        <v>252</v>
      </c>
      <c r="E77" s="285" t="s">
        <v>247</v>
      </c>
      <c r="F77" s="285" t="s">
        <v>659</v>
      </c>
      <c r="G77" s="285" t="s">
        <v>1008</v>
      </c>
      <c r="O77" s="211" t="s">
        <v>7</v>
      </c>
      <c r="P77" s="228">
        <v>1</v>
      </c>
    </row>
    <row r="78" spans="1:16">
      <c r="A78" s="321" t="s">
        <v>600</v>
      </c>
      <c r="B78" s="323">
        <v>0</v>
      </c>
      <c r="C78" s="323">
        <v>1</v>
      </c>
      <c r="D78" s="323">
        <v>0</v>
      </c>
      <c r="E78" s="323">
        <v>0</v>
      </c>
      <c r="F78" s="323">
        <v>0</v>
      </c>
      <c r="G78" s="323">
        <v>1</v>
      </c>
      <c r="O78" s="211" t="s">
        <v>1126</v>
      </c>
      <c r="P78" s="228">
        <v>1</v>
      </c>
    </row>
    <row r="79" spans="1:16">
      <c r="A79" s="321" t="s">
        <v>284</v>
      </c>
      <c r="B79" s="323">
        <v>0</v>
      </c>
      <c r="C79" s="323">
        <v>0</v>
      </c>
      <c r="D79" s="323">
        <v>1</v>
      </c>
      <c r="E79" s="323">
        <v>4</v>
      </c>
      <c r="F79" s="323">
        <v>0</v>
      </c>
      <c r="G79" s="323">
        <v>5</v>
      </c>
      <c r="O79" s="211" t="s">
        <v>858</v>
      </c>
      <c r="P79" s="228">
        <v>121</v>
      </c>
    </row>
    <row r="80" spans="1:16">
      <c r="A80" s="321" t="s">
        <v>91</v>
      </c>
      <c r="B80" s="323">
        <v>0</v>
      </c>
      <c r="C80" s="323">
        <v>3</v>
      </c>
      <c r="D80" s="323">
        <v>3</v>
      </c>
      <c r="E80" s="323">
        <v>27</v>
      </c>
      <c r="F80" s="323">
        <v>1</v>
      </c>
      <c r="G80" s="323">
        <v>34</v>
      </c>
    </row>
    <row r="81" spans="1:7">
      <c r="A81" s="321" t="s">
        <v>290</v>
      </c>
      <c r="B81" s="323">
        <v>0</v>
      </c>
      <c r="C81" s="323">
        <v>0</v>
      </c>
      <c r="D81" s="323">
        <v>0</v>
      </c>
      <c r="E81" s="323">
        <v>1</v>
      </c>
      <c r="F81" s="323">
        <v>0</v>
      </c>
      <c r="G81" s="323">
        <v>1</v>
      </c>
    </row>
    <row r="82" spans="1:7">
      <c r="A82" s="321" t="s">
        <v>111</v>
      </c>
      <c r="B82" s="323">
        <v>0</v>
      </c>
      <c r="C82" s="323">
        <v>0</v>
      </c>
      <c r="D82" s="323">
        <v>0</v>
      </c>
      <c r="E82" s="323">
        <v>3</v>
      </c>
      <c r="F82" s="323">
        <v>0</v>
      </c>
      <c r="G82" s="323">
        <v>3</v>
      </c>
    </row>
    <row r="83" spans="1:7">
      <c r="A83" s="321" t="s">
        <v>286</v>
      </c>
      <c r="B83" s="323">
        <v>0</v>
      </c>
      <c r="C83" s="323">
        <v>1</v>
      </c>
      <c r="D83" s="323">
        <v>0</v>
      </c>
      <c r="E83" s="323">
        <v>2</v>
      </c>
      <c r="F83" s="323">
        <v>0</v>
      </c>
      <c r="G83" s="323">
        <v>3</v>
      </c>
    </row>
    <row r="84" spans="1:7">
      <c r="A84" s="321" t="s">
        <v>376</v>
      </c>
      <c r="B84" s="323">
        <v>0</v>
      </c>
      <c r="C84" s="323">
        <v>0</v>
      </c>
      <c r="D84" s="323">
        <v>0</v>
      </c>
      <c r="E84" s="323">
        <v>0</v>
      </c>
      <c r="F84" s="323">
        <v>1</v>
      </c>
      <c r="G84" s="323">
        <v>1</v>
      </c>
    </row>
    <row r="85" spans="1:7">
      <c r="A85" s="321" t="s">
        <v>241</v>
      </c>
      <c r="B85" s="323">
        <v>3</v>
      </c>
      <c r="C85" s="323">
        <v>0</v>
      </c>
      <c r="D85" s="323">
        <v>0</v>
      </c>
      <c r="E85" s="323">
        <v>2</v>
      </c>
      <c r="F85" s="323">
        <v>2</v>
      </c>
      <c r="G85" s="323">
        <v>7</v>
      </c>
    </row>
    <row r="86" spans="1:7">
      <c r="A86" s="321" t="s">
        <v>79</v>
      </c>
      <c r="B86" s="323">
        <v>44</v>
      </c>
      <c r="C86" s="323">
        <v>18</v>
      </c>
      <c r="D86" s="323">
        <v>1</v>
      </c>
      <c r="E86" s="323">
        <v>1</v>
      </c>
      <c r="F86" s="323">
        <v>2</v>
      </c>
      <c r="G86" s="323">
        <v>66</v>
      </c>
    </row>
    <row r="87" spans="1:7">
      <c r="A87" s="285" t="s">
        <v>1008</v>
      </c>
      <c r="B87" s="323">
        <v>47</v>
      </c>
      <c r="C87" s="323">
        <v>23</v>
      </c>
      <c r="D87" s="323">
        <v>5</v>
      </c>
      <c r="E87" s="323">
        <v>40</v>
      </c>
      <c r="F87" s="323">
        <v>6</v>
      </c>
      <c r="G87" s="323">
        <v>121</v>
      </c>
    </row>
    <row r="88" spans="1:7">
      <c r="B88" s="255"/>
      <c r="C88"/>
    </row>
    <row r="89" spans="1:7">
      <c r="B89" s="257">
        <f>B78/B$87</f>
        <v>0</v>
      </c>
      <c r="C89" s="257">
        <f t="shared" ref="C89:G89" si="7">C78/C$87</f>
        <v>4.3478260869565216E-2</v>
      </c>
      <c r="D89" s="257">
        <f t="shared" si="7"/>
        <v>0</v>
      </c>
      <c r="E89" s="257">
        <f t="shared" si="7"/>
        <v>0</v>
      </c>
      <c r="F89" s="257">
        <f t="shared" si="7"/>
        <v>0</v>
      </c>
      <c r="G89" s="257">
        <f t="shared" si="7"/>
        <v>8.2644628099173556E-3</v>
      </c>
    </row>
    <row r="90" spans="1:7">
      <c r="B90" s="257">
        <f t="shared" ref="B90:G90" si="8">B79/B$87</f>
        <v>0</v>
      </c>
      <c r="C90" s="257">
        <f t="shared" si="8"/>
        <v>0</v>
      </c>
      <c r="D90" s="257">
        <f t="shared" si="8"/>
        <v>0.2</v>
      </c>
      <c r="E90" s="257">
        <f t="shared" si="8"/>
        <v>0.1</v>
      </c>
      <c r="F90" s="257">
        <f t="shared" si="8"/>
        <v>0</v>
      </c>
      <c r="G90" s="257">
        <f t="shared" si="8"/>
        <v>4.1322314049586778E-2</v>
      </c>
    </row>
    <row r="91" spans="1:7">
      <c r="B91" s="257">
        <f t="shared" ref="B91:G91" si="9">B80/B$87</f>
        <v>0</v>
      </c>
      <c r="C91" s="257">
        <f t="shared" si="9"/>
        <v>0.13043478260869565</v>
      </c>
      <c r="D91" s="257">
        <f t="shared" si="9"/>
        <v>0.6</v>
      </c>
      <c r="E91" s="257">
        <f t="shared" si="9"/>
        <v>0.67500000000000004</v>
      </c>
      <c r="F91" s="257">
        <f t="shared" si="9"/>
        <v>0.16666666666666666</v>
      </c>
      <c r="G91" s="257">
        <f t="shared" si="9"/>
        <v>0.28099173553719009</v>
      </c>
    </row>
    <row r="92" spans="1:7">
      <c r="B92" s="257">
        <f t="shared" ref="B92:G92" si="10">B81/B$87</f>
        <v>0</v>
      </c>
      <c r="C92" s="257">
        <f t="shared" si="10"/>
        <v>0</v>
      </c>
      <c r="D92" s="257">
        <f t="shared" si="10"/>
        <v>0</v>
      </c>
      <c r="E92" s="257">
        <f t="shared" si="10"/>
        <v>2.5000000000000001E-2</v>
      </c>
      <c r="F92" s="257">
        <f t="shared" si="10"/>
        <v>0</v>
      </c>
      <c r="G92" s="257">
        <f t="shared" si="10"/>
        <v>8.2644628099173556E-3</v>
      </c>
    </row>
    <row r="93" spans="1:7">
      <c r="B93" s="257">
        <f t="shared" ref="B93:G93" si="11">B82/B$87</f>
        <v>0</v>
      </c>
      <c r="C93" s="257">
        <f t="shared" si="11"/>
        <v>0</v>
      </c>
      <c r="D93" s="257">
        <f t="shared" si="11"/>
        <v>0</v>
      </c>
      <c r="E93" s="257">
        <f t="shared" si="11"/>
        <v>7.4999999999999997E-2</v>
      </c>
      <c r="F93" s="257">
        <f t="shared" si="11"/>
        <v>0</v>
      </c>
      <c r="G93" s="257">
        <f t="shared" si="11"/>
        <v>2.4793388429752067E-2</v>
      </c>
    </row>
    <row r="94" spans="1:7">
      <c r="B94" s="257">
        <f t="shared" ref="B94:G94" si="12">B83/B$87</f>
        <v>0</v>
      </c>
      <c r="C94" s="257">
        <f t="shared" si="12"/>
        <v>4.3478260869565216E-2</v>
      </c>
      <c r="D94" s="257">
        <f t="shared" si="12"/>
        <v>0</v>
      </c>
      <c r="E94" s="257">
        <f t="shared" si="12"/>
        <v>0.05</v>
      </c>
      <c r="F94" s="257">
        <f t="shared" si="12"/>
        <v>0</v>
      </c>
      <c r="G94" s="257">
        <f t="shared" si="12"/>
        <v>2.4793388429752067E-2</v>
      </c>
    </row>
    <row r="95" spans="1:7">
      <c r="B95" s="257">
        <f t="shared" ref="B95:G95" si="13">B84/B$87</f>
        <v>0</v>
      </c>
      <c r="C95" s="257">
        <f t="shared" si="13"/>
        <v>0</v>
      </c>
      <c r="D95" s="257">
        <f t="shared" si="13"/>
        <v>0</v>
      </c>
      <c r="E95" s="257">
        <f t="shared" si="13"/>
        <v>0</v>
      </c>
      <c r="F95" s="257">
        <f t="shared" si="13"/>
        <v>0.16666666666666666</v>
      </c>
      <c r="G95" s="257">
        <f t="shared" si="13"/>
        <v>8.2644628099173556E-3</v>
      </c>
    </row>
    <row r="96" spans="1:7">
      <c r="B96" s="257">
        <f t="shared" ref="B96:G96" si="14">B85/B$87</f>
        <v>6.3829787234042548E-2</v>
      </c>
      <c r="C96" s="257">
        <f t="shared" si="14"/>
        <v>0</v>
      </c>
      <c r="D96" s="257">
        <f t="shared" si="14"/>
        <v>0</v>
      </c>
      <c r="E96" s="257">
        <f t="shared" si="14"/>
        <v>0.05</v>
      </c>
      <c r="F96" s="257">
        <f t="shared" si="14"/>
        <v>0.33333333333333331</v>
      </c>
      <c r="G96" s="257">
        <f t="shared" si="14"/>
        <v>5.7851239669421489E-2</v>
      </c>
    </row>
    <row r="97" spans="2:7">
      <c r="B97" s="257">
        <f t="shared" ref="B97:G97" si="15">B86/B$87</f>
        <v>0.93617021276595747</v>
      </c>
      <c r="C97" s="257">
        <f t="shared" si="15"/>
        <v>0.78260869565217395</v>
      </c>
      <c r="D97" s="257">
        <f>D86/D$87</f>
        <v>0.2</v>
      </c>
      <c r="E97" s="257">
        <f t="shared" si="15"/>
        <v>2.5000000000000001E-2</v>
      </c>
      <c r="F97" s="257">
        <f t="shared" si="15"/>
        <v>0.33333333333333331</v>
      </c>
      <c r="G97" s="257">
        <f t="shared" si="15"/>
        <v>0.54545454545454541</v>
      </c>
    </row>
    <row r="98" spans="2:7">
      <c r="C98" s="257"/>
      <c r="E98" s="257"/>
    </row>
  </sheetData>
  <mergeCells count="3">
    <mergeCell ref="H61:H62"/>
    <mergeCell ref="I61:J61"/>
    <mergeCell ref="K61:L61"/>
  </mergeCells>
  <pageMargins left="0.7" right="0.7" top="0.75" bottom="0.75" header="0.3" footer="0.3"/>
  <pageSetup paperSize="9" orientation="portrait" r:id="rId7"/>
  <drawing r:id="rId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sheetPr>
  <dimension ref="A1:I38"/>
  <sheetViews>
    <sheetView topLeftCell="B1" zoomScale="76" workbookViewId="0">
      <pane xSplit="1" ySplit="1" topLeftCell="E2" activePane="bottomRight" state="frozen"/>
      <selection activeCell="B1" sqref="B1"/>
      <selection pane="topRight" activeCell="C1" sqref="C1"/>
      <selection pane="bottomLeft" activeCell="B2" sqref="B2"/>
      <selection pane="bottomRight" activeCell="G2" sqref="G2:G37"/>
    </sheetView>
  </sheetViews>
  <sheetFormatPr baseColWidth="10" defaultRowHeight="14.4"/>
  <cols>
    <col min="1" max="1" width="12.33203125" hidden="1" customWidth="1"/>
    <col min="2" max="2" width="44.6640625" customWidth="1"/>
    <col min="3" max="3" width="28.77734375" customWidth="1"/>
    <col min="4" max="4" width="22.77734375" customWidth="1"/>
    <col min="5" max="5" width="20.21875" customWidth="1"/>
    <col min="6" max="6" width="20.33203125" hidden="1" customWidth="1"/>
    <col min="7" max="7" width="19.5546875" style="10" customWidth="1"/>
    <col min="8" max="8" width="17.5546875" customWidth="1"/>
    <col min="9" max="9" width="18.5546875" customWidth="1"/>
    <col min="10" max="16384" width="11.5546875" style="64"/>
  </cols>
  <sheetData>
    <row r="1" spans="1:9" ht="30" customHeight="1">
      <c r="A1" s="1" t="s">
        <v>0</v>
      </c>
      <c r="B1" s="1" t="s">
        <v>1</v>
      </c>
      <c r="C1" s="1" t="s">
        <v>62</v>
      </c>
      <c r="D1" s="1" t="s">
        <v>64</v>
      </c>
      <c r="E1" s="1" t="s">
        <v>143</v>
      </c>
      <c r="F1" s="1" t="s">
        <v>144</v>
      </c>
      <c r="G1" s="8" t="s">
        <v>145</v>
      </c>
      <c r="H1" s="1" t="s">
        <v>146</v>
      </c>
      <c r="I1" s="1" t="s">
        <v>147</v>
      </c>
    </row>
    <row r="2" spans="1:9">
      <c r="A2" s="3">
        <v>1677</v>
      </c>
      <c r="B2" s="99" t="s">
        <v>467</v>
      </c>
      <c r="C2" s="99" t="s">
        <v>94</v>
      </c>
      <c r="D2" s="99" t="s">
        <v>95</v>
      </c>
      <c r="E2" s="99" t="s">
        <v>161</v>
      </c>
      <c r="F2" s="99" t="s">
        <v>153</v>
      </c>
      <c r="G2" s="102">
        <v>17</v>
      </c>
      <c r="H2" s="99" t="s">
        <v>154</v>
      </c>
      <c r="I2" s="101"/>
    </row>
    <row r="3" spans="1:9">
      <c r="A3" s="209"/>
      <c r="B3" s="107" t="s">
        <v>17</v>
      </c>
      <c r="C3" s="101"/>
      <c r="D3" s="99" t="s">
        <v>247</v>
      </c>
      <c r="E3" s="99" t="s">
        <v>155</v>
      </c>
      <c r="F3" s="101"/>
      <c r="G3" s="102">
        <v>3000</v>
      </c>
      <c r="H3" s="101"/>
      <c r="I3" s="101"/>
    </row>
    <row r="4" spans="1:9">
      <c r="A4" s="209"/>
      <c r="B4" s="107" t="s">
        <v>47</v>
      </c>
      <c r="C4" s="101"/>
      <c r="D4" s="99" t="s">
        <v>247</v>
      </c>
      <c r="E4" s="99" t="s">
        <v>148</v>
      </c>
      <c r="F4" s="101"/>
      <c r="G4" s="108">
        <v>240</v>
      </c>
      <c r="H4" s="101"/>
      <c r="I4" s="101"/>
    </row>
    <row r="5" spans="1:9">
      <c r="A5" s="103"/>
      <c r="B5" s="168" t="s">
        <v>4</v>
      </c>
      <c r="C5" s="169"/>
      <c r="D5" s="170" t="s">
        <v>247</v>
      </c>
      <c r="E5" s="169" t="s">
        <v>161</v>
      </c>
      <c r="F5" s="103"/>
      <c r="G5" s="171"/>
      <c r="H5" s="169"/>
      <c r="I5" s="169"/>
    </row>
    <row r="6" spans="1:9">
      <c r="A6" s="209"/>
      <c r="B6" s="110" t="s">
        <v>487</v>
      </c>
      <c r="C6" s="101"/>
      <c r="D6" s="99" t="s">
        <v>247</v>
      </c>
      <c r="E6" s="99" t="s">
        <v>148</v>
      </c>
      <c r="F6" s="101"/>
      <c r="G6" s="102">
        <v>6122</v>
      </c>
      <c r="H6" s="101"/>
      <c r="I6" s="101"/>
    </row>
    <row r="7" spans="1:9">
      <c r="A7" s="209"/>
      <c r="B7" s="110" t="s">
        <v>487</v>
      </c>
      <c r="C7" s="101"/>
      <c r="D7" s="99" t="s">
        <v>247</v>
      </c>
      <c r="E7" s="99" t="s">
        <v>155</v>
      </c>
      <c r="F7" s="101"/>
      <c r="G7" s="102">
        <v>16439</v>
      </c>
      <c r="H7" s="101"/>
      <c r="I7" s="101"/>
    </row>
    <row r="8" spans="1:9">
      <c r="A8" s="209"/>
      <c r="B8" s="110" t="s">
        <v>487</v>
      </c>
      <c r="C8" s="101"/>
      <c r="D8" s="99" t="s">
        <v>247</v>
      </c>
      <c r="E8" s="99" t="s">
        <v>291</v>
      </c>
      <c r="F8" s="101"/>
      <c r="G8" s="102">
        <v>2764</v>
      </c>
      <c r="H8" s="101"/>
      <c r="I8" s="101"/>
    </row>
    <row r="9" spans="1:9">
      <c r="A9" s="104"/>
      <c r="B9" s="110" t="s">
        <v>487</v>
      </c>
      <c r="C9" s="101"/>
      <c r="D9" s="99" t="s">
        <v>247</v>
      </c>
      <c r="E9" s="99" t="s">
        <v>159</v>
      </c>
      <c r="F9" s="101"/>
      <c r="G9" s="102">
        <v>3114</v>
      </c>
      <c r="H9" s="101"/>
      <c r="I9" s="101"/>
    </row>
    <row r="10" spans="1:9">
      <c r="A10" s="209"/>
      <c r="B10" s="107" t="s">
        <v>9</v>
      </c>
      <c r="C10" s="101"/>
      <c r="D10" s="99" t="s">
        <v>247</v>
      </c>
      <c r="E10" s="101" t="s">
        <v>155</v>
      </c>
      <c r="F10" s="101"/>
      <c r="G10" s="102">
        <f>27+30+42+42+47+44+43+40+11+17+32+38+42+42+40+36+36+20+70+72*3+64+76*4+66*2+45+36+48+35+36*3+24+40+33*2+30*4+72+33</f>
        <v>2042</v>
      </c>
      <c r="H10" s="101"/>
      <c r="I10" s="101"/>
    </row>
    <row r="11" spans="1:9">
      <c r="A11" s="209"/>
      <c r="B11" s="107" t="s">
        <v>9</v>
      </c>
      <c r="C11" s="101"/>
      <c r="D11" s="99" t="s">
        <v>247</v>
      </c>
      <c r="E11" s="101" t="s">
        <v>159</v>
      </c>
      <c r="F11" s="101"/>
      <c r="G11" s="102">
        <f>9+6+4+12+11+5+4+9+14+18+5+5+8+7+20+10+5</f>
        <v>152</v>
      </c>
      <c r="H11" s="101"/>
      <c r="I11" s="101"/>
    </row>
    <row r="12" spans="1:9">
      <c r="B12" s="109" t="s">
        <v>11</v>
      </c>
      <c r="C12" s="101"/>
      <c r="D12" s="99" t="s">
        <v>247</v>
      </c>
      <c r="E12" s="101" t="s">
        <v>159</v>
      </c>
      <c r="F12" s="101"/>
      <c r="G12" s="102">
        <v>330</v>
      </c>
      <c r="H12" s="101"/>
      <c r="I12" s="101"/>
    </row>
    <row r="13" spans="1:9">
      <c r="A13" s="80"/>
      <c r="B13" s="107" t="s">
        <v>18</v>
      </c>
      <c r="C13" s="101"/>
      <c r="D13" s="99" t="s">
        <v>247</v>
      </c>
      <c r="E13" s="101" t="s">
        <v>155</v>
      </c>
      <c r="F13" s="101"/>
      <c r="G13" s="102">
        <v>9413</v>
      </c>
      <c r="H13" s="101"/>
      <c r="I13" s="101"/>
    </row>
    <row r="14" spans="1:9">
      <c r="A14" s="80"/>
      <c r="B14" s="107" t="s">
        <v>18</v>
      </c>
      <c r="C14" s="101"/>
      <c r="D14" s="99" t="s">
        <v>247</v>
      </c>
      <c r="E14" s="101" t="s">
        <v>148</v>
      </c>
      <c r="F14" s="101"/>
      <c r="G14" s="102">
        <v>7807</v>
      </c>
      <c r="H14" s="101"/>
      <c r="I14" s="101"/>
    </row>
    <row r="15" spans="1:9">
      <c r="A15" s="262">
        <v>1580</v>
      </c>
      <c r="B15" s="99" t="s">
        <v>21</v>
      </c>
      <c r="C15" s="99" t="s">
        <v>105</v>
      </c>
      <c r="D15" s="99" t="s">
        <v>95</v>
      </c>
      <c r="E15" s="99" t="s">
        <v>148</v>
      </c>
      <c r="F15" s="99" t="s">
        <v>142</v>
      </c>
      <c r="G15" s="102">
        <v>21</v>
      </c>
      <c r="H15" s="99" t="s">
        <v>150</v>
      </c>
      <c r="I15" s="100">
        <v>0</v>
      </c>
    </row>
    <row r="16" spans="1:9">
      <c r="A16" s="262">
        <v>1580</v>
      </c>
      <c r="B16" s="99" t="s">
        <v>21</v>
      </c>
      <c r="C16" s="99" t="s">
        <v>105</v>
      </c>
      <c r="D16" s="99" t="s">
        <v>95</v>
      </c>
      <c r="E16" s="99" t="s">
        <v>689</v>
      </c>
      <c r="F16" s="99" t="s">
        <v>142</v>
      </c>
      <c r="G16" s="102">
        <v>18</v>
      </c>
      <c r="H16" s="99" t="s">
        <v>150</v>
      </c>
      <c r="I16" s="100">
        <v>0</v>
      </c>
    </row>
    <row r="17" spans="1:9">
      <c r="B17" s="107" t="s">
        <v>51</v>
      </c>
      <c r="C17" s="101"/>
      <c r="D17" s="99" t="s">
        <v>247</v>
      </c>
      <c r="E17" s="101" t="s">
        <v>155</v>
      </c>
      <c r="F17" s="101"/>
      <c r="G17" s="102">
        <v>510</v>
      </c>
      <c r="H17" s="101"/>
      <c r="I17" s="101"/>
    </row>
    <row r="18" spans="1:9">
      <c r="B18" s="107" t="s">
        <v>51</v>
      </c>
      <c r="C18" s="101"/>
      <c r="D18" s="99" t="s">
        <v>247</v>
      </c>
      <c r="E18" s="101" t="s">
        <v>148</v>
      </c>
      <c r="F18" s="101"/>
      <c r="G18" s="102">
        <v>335</v>
      </c>
      <c r="H18" s="101"/>
      <c r="I18" s="101"/>
    </row>
    <row r="19" spans="1:9">
      <c r="B19" s="107" t="s">
        <v>42</v>
      </c>
      <c r="C19" s="101"/>
      <c r="D19" s="99" t="s">
        <v>247</v>
      </c>
      <c r="E19" s="101" t="s">
        <v>148</v>
      </c>
      <c r="F19" s="101"/>
      <c r="G19" s="102">
        <v>415</v>
      </c>
      <c r="H19" s="101"/>
      <c r="I19" s="101"/>
    </row>
    <row r="20" spans="1:9">
      <c r="B20" s="107" t="s">
        <v>42</v>
      </c>
      <c r="C20" s="101"/>
      <c r="D20" s="99" t="s">
        <v>247</v>
      </c>
      <c r="E20" s="101" t="s">
        <v>689</v>
      </c>
      <c r="F20" s="101"/>
      <c r="G20" s="102">
        <v>1717</v>
      </c>
      <c r="H20" s="101"/>
      <c r="I20" s="101"/>
    </row>
    <row r="21" spans="1:9">
      <c r="A21" s="262">
        <v>1395</v>
      </c>
      <c r="B21" s="99" t="s">
        <v>23</v>
      </c>
      <c r="C21" s="99" t="s">
        <v>76</v>
      </c>
      <c r="D21" s="99" t="s">
        <v>78</v>
      </c>
      <c r="E21" s="99" t="s">
        <v>148</v>
      </c>
      <c r="F21" s="99" t="s">
        <v>149</v>
      </c>
      <c r="G21" s="102">
        <v>6111</v>
      </c>
      <c r="H21" s="99" t="s">
        <v>150</v>
      </c>
      <c r="I21" s="100">
        <v>7</v>
      </c>
    </row>
    <row r="22" spans="1:9">
      <c r="B22" s="107" t="s">
        <v>19</v>
      </c>
      <c r="C22" s="101"/>
      <c r="D22" s="99" t="s">
        <v>247</v>
      </c>
      <c r="E22" s="101" t="s">
        <v>155</v>
      </c>
      <c r="F22" s="101"/>
      <c r="G22" s="102">
        <v>26898</v>
      </c>
      <c r="H22" s="101"/>
      <c r="I22" s="101"/>
    </row>
    <row r="23" spans="1:9">
      <c r="B23" s="107" t="s">
        <v>6</v>
      </c>
      <c r="C23" s="101"/>
      <c r="D23" s="99" t="s">
        <v>247</v>
      </c>
      <c r="E23" s="101" t="s">
        <v>155</v>
      </c>
      <c r="F23" s="101"/>
      <c r="G23" s="102">
        <v>1496</v>
      </c>
      <c r="H23" s="101"/>
      <c r="I23" s="101"/>
    </row>
    <row r="24" spans="1:9">
      <c r="A24" s="262">
        <v>1400</v>
      </c>
      <c r="B24" s="99" t="s">
        <v>24</v>
      </c>
      <c r="C24" s="99" t="s">
        <v>102</v>
      </c>
      <c r="D24" s="99" t="s">
        <v>78</v>
      </c>
      <c r="E24" s="99" t="s">
        <v>155</v>
      </c>
      <c r="F24" s="99" t="s">
        <v>157</v>
      </c>
      <c r="G24" s="102">
        <v>25251</v>
      </c>
      <c r="H24" s="99" t="s">
        <v>158</v>
      </c>
      <c r="I24" s="100">
        <v>0</v>
      </c>
    </row>
    <row r="25" spans="1:9">
      <c r="B25" s="107" t="s">
        <v>33</v>
      </c>
      <c r="C25" s="101"/>
      <c r="D25" s="99" t="s">
        <v>78</v>
      </c>
      <c r="E25" s="101" t="s">
        <v>155</v>
      </c>
      <c r="F25" s="101"/>
      <c r="G25" s="102">
        <v>150659</v>
      </c>
      <c r="H25" s="101"/>
      <c r="I25" s="101"/>
    </row>
    <row r="26" spans="1:9">
      <c r="B26" s="107" t="s">
        <v>577</v>
      </c>
      <c r="C26" s="101"/>
      <c r="D26" s="99" t="s">
        <v>247</v>
      </c>
      <c r="E26" s="101" t="s">
        <v>155</v>
      </c>
      <c r="F26" s="101"/>
      <c r="G26" s="102">
        <v>8674</v>
      </c>
      <c r="H26" s="101"/>
      <c r="I26" s="101"/>
    </row>
    <row r="27" spans="1:9">
      <c r="A27" s="262">
        <v>1460</v>
      </c>
      <c r="B27" s="99" t="s">
        <v>34</v>
      </c>
      <c r="C27" s="99" t="s">
        <v>83</v>
      </c>
      <c r="D27" s="99" t="s">
        <v>78</v>
      </c>
      <c r="E27" s="99" t="s">
        <v>148</v>
      </c>
      <c r="F27" s="99" t="s">
        <v>151</v>
      </c>
      <c r="G27" s="102">
        <v>30</v>
      </c>
      <c r="H27" s="99" t="s">
        <v>152</v>
      </c>
      <c r="I27" s="100">
        <v>850000</v>
      </c>
    </row>
    <row r="28" spans="1:9">
      <c r="A28" s="262">
        <v>1545</v>
      </c>
      <c r="B28" s="99" t="s">
        <v>14</v>
      </c>
      <c r="C28" s="99" t="s">
        <v>109</v>
      </c>
      <c r="D28" s="99" t="s">
        <v>101</v>
      </c>
      <c r="E28" s="99" t="s">
        <v>159</v>
      </c>
      <c r="F28" s="99" t="s">
        <v>160</v>
      </c>
      <c r="G28" s="102">
        <v>118</v>
      </c>
      <c r="H28" s="99" t="s">
        <v>150</v>
      </c>
      <c r="I28" s="100">
        <v>0</v>
      </c>
    </row>
    <row r="29" spans="1:9">
      <c r="A29" s="262">
        <v>1590</v>
      </c>
      <c r="B29" s="99" t="s">
        <v>41</v>
      </c>
      <c r="C29" s="99" t="s">
        <v>100</v>
      </c>
      <c r="D29" s="99" t="s">
        <v>101</v>
      </c>
      <c r="E29" s="99" t="s">
        <v>148</v>
      </c>
      <c r="F29" s="99" t="s">
        <v>156</v>
      </c>
      <c r="G29" s="102">
        <v>6155</v>
      </c>
      <c r="H29" s="99" t="s">
        <v>150</v>
      </c>
      <c r="I29" s="100">
        <v>0</v>
      </c>
    </row>
    <row r="30" spans="1:9">
      <c r="A30" s="262">
        <v>1605</v>
      </c>
      <c r="B30" s="99" t="s">
        <v>43</v>
      </c>
      <c r="C30" s="99" t="s">
        <v>114</v>
      </c>
      <c r="D30" s="99" t="s">
        <v>101</v>
      </c>
      <c r="E30" s="99" t="s">
        <v>161</v>
      </c>
      <c r="F30" s="99" t="s">
        <v>142</v>
      </c>
      <c r="G30" s="102">
        <v>6524</v>
      </c>
      <c r="H30" s="99" t="s">
        <v>162</v>
      </c>
      <c r="I30" s="100">
        <v>246</v>
      </c>
    </row>
    <row r="31" spans="1:9">
      <c r="B31" s="107" t="s">
        <v>50</v>
      </c>
      <c r="C31" s="101"/>
      <c r="D31" s="99" t="s">
        <v>247</v>
      </c>
      <c r="E31" s="101" t="s">
        <v>148</v>
      </c>
      <c r="F31" s="101"/>
      <c r="G31" s="102">
        <v>167</v>
      </c>
      <c r="H31" s="101"/>
      <c r="I31" s="101"/>
    </row>
    <row r="32" spans="1:9">
      <c r="B32" s="107" t="s">
        <v>50</v>
      </c>
      <c r="C32" s="101"/>
      <c r="D32" s="99" t="s">
        <v>247</v>
      </c>
      <c r="E32" s="101" t="s">
        <v>689</v>
      </c>
      <c r="F32" s="101"/>
      <c r="G32" s="102">
        <v>681</v>
      </c>
      <c r="H32" s="101"/>
      <c r="I32" s="101"/>
    </row>
    <row r="33" spans="1:9">
      <c r="B33" s="107" t="s">
        <v>35</v>
      </c>
      <c r="C33" s="101"/>
      <c r="D33" s="99" t="s">
        <v>247</v>
      </c>
      <c r="E33" s="101" t="s">
        <v>155</v>
      </c>
      <c r="F33" s="101"/>
      <c r="G33" s="102">
        <v>4914</v>
      </c>
      <c r="H33" s="101">
        <v>25</v>
      </c>
      <c r="I33" s="101">
        <v>3.72</v>
      </c>
    </row>
    <row r="34" spans="1:9">
      <c r="B34" s="107" t="s">
        <v>35</v>
      </c>
      <c r="C34" s="101"/>
      <c r="D34" s="99" t="s">
        <v>247</v>
      </c>
      <c r="E34" s="101" t="s">
        <v>159</v>
      </c>
      <c r="F34" s="101"/>
      <c r="G34" s="102">
        <v>3193</v>
      </c>
      <c r="H34" s="101">
        <v>35</v>
      </c>
      <c r="I34" s="101">
        <v>1.2</v>
      </c>
    </row>
    <row r="35" spans="1:9">
      <c r="B35" s="107" t="s">
        <v>3</v>
      </c>
      <c r="C35" s="101"/>
      <c r="D35" s="99" t="s">
        <v>247</v>
      </c>
      <c r="E35" s="101" t="s">
        <v>159</v>
      </c>
      <c r="F35" s="101"/>
      <c r="G35" s="102">
        <f>6+12+6+3+6</f>
        <v>33</v>
      </c>
      <c r="H35" s="101"/>
      <c r="I35" s="101"/>
    </row>
    <row r="36" spans="1:9">
      <c r="A36" s="262">
        <v>1680</v>
      </c>
      <c r="B36" s="99" t="s">
        <v>56</v>
      </c>
      <c r="C36" s="99" t="s">
        <v>97</v>
      </c>
      <c r="D36" s="99" t="s">
        <v>78</v>
      </c>
      <c r="E36" s="99" t="s">
        <v>155</v>
      </c>
      <c r="F36" s="99" t="s">
        <v>142</v>
      </c>
      <c r="G36" s="102">
        <v>1986</v>
      </c>
      <c r="H36" s="99" t="s">
        <v>150</v>
      </c>
      <c r="I36" s="100">
        <v>0</v>
      </c>
    </row>
    <row r="37" spans="1:9">
      <c r="B37" s="107" t="s">
        <v>625</v>
      </c>
      <c r="C37" s="101"/>
      <c r="D37" s="99" t="s">
        <v>247</v>
      </c>
      <c r="E37" s="101" t="s">
        <v>159</v>
      </c>
      <c r="F37" s="101"/>
      <c r="G37" s="102">
        <v>8953</v>
      </c>
      <c r="H37" s="101"/>
      <c r="I37" s="101"/>
    </row>
    <row r="38" spans="1:9">
      <c r="G38" s="40">
        <f>SUM(G2:G37)</f>
        <v>306299</v>
      </c>
    </row>
  </sheetData>
  <autoFilter ref="A1:I38"/>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2:O49"/>
  <sheetViews>
    <sheetView topLeftCell="H8" workbookViewId="0">
      <selection activeCell="H14" sqref="H14"/>
    </sheetView>
  </sheetViews>
  <sheetFormatPr baseColWidth="10" defaultRowHeight="14.4"/>
  <cols>
    <col min="1" max="1" width="19.5546875" customWidth="1"/>
    <col min="2" max="2" width="23" style="10" customWidth="1"/>
    <col min="3" max="3" width="17.5546875" customWidth="1"/>
    <col min="4" max="4" width="18.5546875" customWidth="1"/>
    <col min="5" max="5" width="10.5546875" customWidth="1"/>
    <col min="6" max="6" width="11.88671875" customWidth="1"/>
    <col min="7" max="7" width="19.5546875" customWidth="1"/>
    <col min="8" max="8" width="23" bestFit="1" customWidth="1"/>
    <col min="9" max="9" width="24" bestFit="1" customWidth="1"/>
    <col min="10" max="10" width="22.33203125" bestFit="1" customWidth="1"/>
    <col min="11" max="11" width="25.109375" bestFit="1" customWidth="1"/>
  </cols>
  <sheetData>
    <row r="2" spans="1:15">
      <c r="A2" t="s">
        <v>928</v>
      </c>
    </row>
    <row r="3" spans="1:15">
      <c r="A3" s="224" t="s">
        <v>857</v>
      </c>
      <c r="B3" t="s">
        <v>930</v>
      </c>
      <c r="C3" t="s">
        <v>886</v>
      </c>
      <c r="D3" t="s">
        <v>887</v>
      </c>
      <c r="G3" s="224" t="s">
        <v>857</v>
      </c>
      <c r="H3" t="s">
        <v>930</v>
      </c>
      <c r="I3" t="s">
        <v>931</v>
      </c>
      <c r="K3" s="209" t="s">
        <v>1097</v>
      </c>
      <c r="L3" s="209" t="s">
        <v>1090</v>
      </c>
      <c r="M3" s="209" t="s">
        <v>967</v>
      </c>
      <c r="N3" s="209" t="s">
        <v>1098</v>
      </c>
      <c r="O3" s="209" t="s">
        <v>967</v>
      </c>
    </row>
    <row r="4" spans="1:15">
      <c r="A4" s="211" t="s">
        <v>291</v>
      </c>
      <c r="B4" s="228">
        <v>1</v>
      </c>
      <c r="C4" s="68">
        <v>2764</v>
      </c>
      <c r="D4" s="257">
        <v>9.0238623044802627E-3</v>
      </c>
      <c r="G4" s="211" t="s">
        <v>291</v>
      </c>
      <c r="H4" s="228">
        <v>1</v>
      </c>
      <c r="I4" s="257">
        <v>2.7777777777777776E-2</v>
      </c>
      <c r="K4" s="209" t="s">
        <v>155</v>
      </c>
      <c r="L4" s="209">
        <v>12</v>
      </c>
      <c r="M4" s="335">
        <v>0.33333333333333331</v>
      </c>
      <c r="N4" s="209">
        <v>6524</v>
      </c>
      <c r="O4" s="335">
        <v>2.1299449230980184E-2</v>
      </c>
    </row>
    <row r="5" spans="1:15">
      <c r="A5" s="211" t="s">
        <v>148</v>
      </c>
      <c r="B5" s="228">
        <v>10</v>
      </c>
      <c r="C5" s="68">
        <v>27403</v>
      </c>
      <c r="D5" s="257">
        <v>8.9464869294382285E-2</v>
      </c>
      <c r="G5" s="211" t="s">
        <v>148</v>
      </c>
      <c r="H5" s="228">
        <v>10</v>
      </c>
      <c r="I5" s="257">
        <v>0.27777777777777779</v>
      </c>
      <c r="K5" s="209" t="s">
        <v>148</v>
      </c>
      <c r="L5" s="209">
        <v>10</v>
      </c>
      <c r="M5" s="335">
        <v>0.27777777777777779</v>
      </c>
      <c r="N5" s="209">
        <v>27403</v>
      </c>
      <c r="O5" s="335">
        <v>8.9464869294382285E-2</v>
      </c>
    </row>
    <row r="6" spans="1:15">
      <c r="A6" s="211" t="s">
        <v>689</v>
      </c>
      <c r="B6" s="228">
        <v>3</v>
      </c>
      <c r="C6" s="68">
        <v>2416</v>
      </c>
      <c r="D6" s="257">
        <v>7.8877175570276105E-3</v>
      </c>
      <c r="G6" s="211" t="s">
        <v>689</v>
      </c>
      <c r="H6" s="228">
        <v>3</v>
      </c>
      <c r="I6" s="257">
        <v>8.3333333333333329E-2</v>
      </c>
      <c r="K6" s="209" t="s">
        <v>159</v>
      </c>
      <c r="L6" s="209">
        <v>7</v>
      </c>
      <c r="M6" s="335">
        <v>0.19444444444444445</v>
      </c>
      <c r="N6" s="209">
        <v>251282</v>
      </c>
      <c r="O6" s="335">
        <v>0.82038139203849836</v>
      </c>
    </row>
    <row r="7" spans="1:15">
      <c r="A7" s="211" t="s">
        <v>161</v>
      </c>
      <c r="B7" s="228">
        <v>3</v>
      </c>
      <c r="C7" s="68">
        <v>6541</v>
      </c>
      <c r="D7" s="257">
        <v>2.135495055485E-2</v>
      </c>
      <c r="G7" s="211" t="s">
        <v>161</v>
      </c>
      <c r="H7" s="228">
        <v>3</v>
      </c>
      <c r="I7" s="257">
        <v>8.3333333333333329E-2</v>
      </c>
      <c r="K7" s="209" t="s">
        <v>689</v>
      </c>
      <c r="L7" s="209">
        <v>3</v>
      </c>
      <c r="M7" s="335">
        <v>8.3333333333333329E-2</v>
      </c>
      <c r="N7" s="209">
        <v>2416</v>
      </c>
      <c r="O7" s="335">
        <v>7.8877175570276105E-3</v>
      </c>
    </row>
    <row r="8" spans="1:15">
      <c r="A8" s="211" t="s">
        <v>155</v>
      </c>
      <c r="B8" s="228">
        <v>12</v>
      </c>
      <c r="C8" s="68">
        <v>251282</v>
      </c>
      <c r="D8" s="257">
        <v>0.82038139203849836</v>
      </c>
      <c r="G8" s="211" t="s">
        <v>155</v>
      </c>
      <c r="H8" s="228">
        <v>12</v>
      </c>
      <c r="I8" s="257">
        <v>0.33333333333333331</v>
      </c>
      <c r="K8" s="209" t="s">
        <v>161</v>
      </c>
      <c r="L8" s="209">
        <v>3</v>
      </c>
      <c r="M8" s="335">
        <v>8.3333333333333329E-2</v>
      </c>
      <c r="N8" s="209">
        <v>17</v>
      </c>
      <c r="O8" s="335">
        <v>5.5501323869813485E-5</v>
      </c>
    </row>
    <row r="9" spans="1:15">
      <c r="A9" s="211" t="s">
        <v>159</v>
      </c>
      <c r="B9" s="228">
        <v>7</v>
      </c>
      <c r="C9" s="68">
        <v>15893</v>
      </c>
      <c r="D9" s="257">
        <v>5.1887208250761513E-2</v>
      </c>
      <c r="G9" s="211" t="s">
        <v>159</v>
      </c>
      <c r="H9" s="228">
        <v>7</v>
      </c>
      <c r="I9" s="257">
        <v>0.19444444444444445</v>
      </c>
      <c r="K9" s="209" t="s">
        <v>291</v>
      </c>
      <c r="L9" s="209">
        <v>1</v>
      </c>
      <c r="M9" s="335">
        <v>2.7777777777777776E-2</v>
      </c>
      <c r="N9" s="209">
        <v>2764</v>
      </c>
      <c r="O9" s="335">
        <v>9.0238623044802627E-3</v>
      </c>
    </row>
    <row r="10" spans="1:15">
      <c r="A10" s="211" t="s">
        <v>858</v>
      </c>
      <c r="B10" s="228">
        <v>36</v>
      </c>
      <c r="C10" s="68">
        <v>306299</v>
      </c>
      <c r="D10" s="257">
        <v>1</v>
      </c>
      <c r="G10" s="211" t="s">
        <v>858</v>
      </c>
      <c r="H10" s="228">
        <v>36</v>
      </c>
      <c r="I10" s="257">
        <v>1</v>
      </c>
    </row>
    <row r="11" spans="1:15">
      <c r="B11"/>
    </row>
    <row r="12" spans="1:15">
      <c r="B12"/>
    </row>
    <row r="15" spans="1:15">
      <c r="A15" s="211" t="s">
        <v>929</v>
      </c>
    </row>
    <row r="16" spans="1:15">
      <c r="A16" s="224" t="s">
        <v>857</v>
      </c>
      <c r="B16" t="s">
        <v>875</v>
      </c>
    </row>
    <row r="17" spans="1:6">
      <c r="A17" s="211" t="s">
        <v>247</v>
      </c>
      <c r="B17" s="228">
        <v>25</v>
      </c>
    </row>
    <row r="18" spans="1:6">
      <c r="A18" s="211" t="s">
        <v>78</v>
      </c>
      <c r="B18" s="228">
        <v>5</v>
      </c>
    </row>
    <row r="19" spans="1:6">
      <c r="A19" s="211" t="s">
        <v>101</v>
      </c>
      <c r="B19" s="228">
        <v>3</v>
      </c>
    </row>
    <row r="20" spans="1:6">
      <c r="A20" s="211" t="s">
        <v>95</v>
      </c>
      <c r="B20" s="228">
        <v>3</v>
      </c>
    </row>
    <row r="21" spans="1:6">
      <c r="A21" s="211" t="s">
        <v>858</v>
      </c>
      <c r="B21" s="228">
        <v>36</v>
      </c>
    </row>
    <row r="22" spans="1:6">
      <c r="B22"/>
    </row>
    <row r="23" spans="1:6">
      <c r="B23"/>
    </row>
    <row r="24" spans="1:6">
      <c r="B24"/>
    </row>
    <row r="25" spans="1:6">
      <c r="A25" s="224" t="s">
        <v>875</v>
      </c>
      <c r="B25" s="224" t="s">
        <v>874</v>
      </c>
    </row>
    <row r="26" spans="1:6">
      <c r="A26" s="224" t="s">
        <v>857</v>
      </c>
      <c r="B26" t="s">
        <v>95</v>
      </c>
      <c r="C26" t="s">
        <v>78</v>
      </c>
      <c r="D26" t="s">
        <v>247</v>
      </c>
      <c r="E26" t="s">
        <v>101</v>
      </c>
      <c r="F26" t="s">
        <v>858</v>
      </c>
    </row>
    <row r="27" spans="1:6">
      <c r="A27" s="211" t="s">
        <v>291</v>
      </c>
      <c r="B27" s="228"/>
      <c r="C27" s="228"/>
      <c r="D27" s="228">
        <v>1</v>
      </c>
      <c r="E27" s="228"/>
      <c r="F27" s="228">
        <v>1</v>
      </c>
    </row>
    <row r="28" spans="1:6">
      <c r="A28" s="211" t="s">
        <v>148</v>
      </c>
      <c r="B28" s="228">
        <v>1</v>
      </c>
      <c r="C28" s="228">
        <v>2</v>
      </c>
      <c r="D28" s="228">
        <v>6</v>
      </c>
      <c r="E28" s="228">
        <v>1</v>
      </c>
      <c r="F28" s="228">
        <v>10</v>
      </c>
    </row>
    <row r="29" spans="1:6">
      <c r="A29" s="211" t="s">
        <v>689</v>
      </c>
      <c r="B29" s="228">
        <v>1</v>
      </c>
      <c r="C29" s="228"/>
      <c r="D29" s="228">
        <v>2</v>
      </c>
      <c r="E29" s="228"/>
      <c r="F29" s="228">
        <v>3</v>
      </c>
    </row>
    <row r="30" spans="1:6">
      <c r="A30" s="211" t="s">
        <v>161</v>
      </c>
      <c r="B30" s="228">
        <v>1</v>
      </c>
      <c r="C30" s="228"/>
      <c r="D30" s="228">
        <v>1</v>
      </c>
      <c r="E30" s="228">
        <v>1</v>
      </c>
      <c r="F30" s="228">
        <v>3</v>
      </c>
    </row>
    <row r="31" spans="1:6">
      <c r="A31" s="211" t="s">
        <v>155</v>
      </c>
      <c r="B31" s="228"/>
      <c r="C31" s="228">
        <v>3</v>
      </c>
      <c r="D31" s="228">
        <v>9</v>
      </c>
      <c r="E31" s="228"/>
      <c r="F31" s="228">
        <v>12</v>
      </c>
    </row>
    <row r="32" spans="1:6">
      <c r="A32" s="211" t="s">
        <v>159</v>
      </c>
      <c r="B32" s="228"/>
      <c r="C32" s="228"/>
      <c r="D32" s="228">
        <v>6</v>
      </c>
      <c r="E32" s="228">
        <v>1</v>
      </c>
      <c r="F32" s="228">
        <v>7</v>
      </c>
    </row>
    <row r="33" spans="1:6">
      <c r="A33" s="211" t="s">
        <v>858</v>
      </c>
      <c r="B33" s="228">
        <v>3</v>
      </c>
      <c r="C33" s="228">
        <v>5</v>
      </c>
      <c r="D33" s="228">
        <v>25</v>
      </c>
      <c r="E33" s="228">
        <v>3</v>
      </c>
      <c r="F33" s="228">
        <v>36</v>
      </c>
    </row>
    <row r="34" spans="1:6">
      <c r="B34"/>
    </row>
    <row r="35" spans="1:6">
      <c r="B35"/>
    </row>
    <row r="36" spans="1:6">
      <c r="B36"/>
    </row>
    <row r="37" spans="1:6">
      <c r="B37"/>
    </row>
    <row r="38" spans="1:6">
      <c r="B38"/>
    </row>
    <row r="39" spans="1:6">
      <c r="B39"/>
    </row>
    <row r="40" spans="1:6">
      <c r="B40"/>
    </row>
    <row r="41" spans="1:6">
      <c r="B41"/>
    </row>
    <row r="42" spans="1:6">
      <c r="B42"/>
    </row>
    <row r="43" spans="1:6">
      <c r="B43"/>
    </row>
    <row r="44" spans="1:6">
      <c r="B44"/>
    </row>
    <row r="45" spans="1:6">
      <c r="B45"/>
    </row>
    <row r="46" spans="1:6">
      <c r="B46"/>
    </row>
    <row r="47" spans="1:6">
      <c r="B47"/>
    </row>
    <row r="48" spans="1:6">
      <c r="B48"/>
    </row>
    <row r="49" spans="2:2">
      <c r="B49"/>
    </row>
  </sheetData>
  <sortState ref="K4:O9">
    <sortCondition descending="1" ref="L4"/>
  </sortState>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sheetPr>
  <dimension ref="A1:XFB70"/>
  <sheetViews>
    <sheetView zoomScale="79" zoomScaleNormal="110" workbookViewId="0">
      <pane xSplit="1" ySplit="1" topLeftCell="B22" activePane="bottomRight" state="frozen"/>
      <selection pane="topRight" activeCell="B1" sqref="B1"/>
      <selection pane="bottomLeft" activeCell="A2" sqref="A2"/>
      <selection pane="bottomRight" sqref="A1:O56"/>
    </sheetView>
  </sheetViews>
  <sheetFormatPr baseColWidth="10" defaultRowHeight="14.4"/>
  <cols>
    <col min="1" max="1" width="40" style="5" customWidth="1"/>
    <col min="2" max="2" width="14.88671875" style="5" bestFit="1" customWidth="1"/>
    <col min="3" max="3" width="17.5546875" customWidth="1"/>
    <col min="4" max="4" width="21.21875" style="75" customWidth="1"/>
    <col min="5" max="5" width="20.109375" style="50" bestFit="1" customWidth="1"/>
    <col min="6" max="6" width="17.88671875" style="50" hidden="1" customWidth="1"/>
    <col min="7" max="7" width="18.6640625" style="50" bestFit="1" customWidth="1"/>
    <col min="8" max="8" width="20.109375" style="50" bestFit="1" customWidth="1"/>
    <col min="9" max="9" width="22.21875" style="50" bestFit="1" customWidth="1"/>
    <col min="10" max="10" width="23.44140625" style="50" bestFit="1" customWidth="1"/>
    <col min="11" max="11" width="21.109375" style="50" hidden="1" customWidth="1"/>
    <col min="12" max="12" width="25.88671875" style="50" bestFit="1" customWidth="1"/>
    <col min="13" max="13" width="19.77734375" style="50" bestFit="1" customWidth="1"/>
    <col min="14" max="14" width="22.5546875" style="51" customWidth="1"/>
    <col min="15" max="15" width="20.5546875" style="51" bestFit="1" customWidth="1"/>
    <col min="16" max="16" width="12.77734375" style="249" customWidth="1"/>
    <col min="17" max="20" width="17.21875" style="85" bestFit="1" customWidth="1"/>
    <col min="21" max="16384" width="11.5546875" style="86"/>
  </cols>
  <sheetData>
    <row r="1" spans="1:20" ht="31.2" customHeight="1">
      <c r="A1" s="1" t="s">
        <v>1</v>
      </c>
      <c r="B1" s="1" t="s">
        <v>940</v>
      </c>
      <c r="C1" s="42" t="s">
        <v>649</v>
      </c>
      <c r="D1" s="11" t="s">
        <v>126</v>
      </c>
      <c r="E1" s="45" t="s">
        <v>127</v>
      </c>
      <c r="F1" s="45" t="s">
        <v>128</v>
      </c>
      <c r="G1" s="45" t="s">
        <v>129</v>
      </c>
      <c r="H1" s="45" t="s">
        <v>130</v>
      </c>
      <c r="I1" s="45" t="s">
        <v>131</v>
      </c>
      <c r="J1" s="45" t="s">
        <v>132</v>
      </c>
      <c r="K1" s="45" t="s">
        <v>133</v>
      </c>
      <c r="L1" s="45" t="s">
        <v>134</v>
      </c>
      <c r="M1" s="45" t="s">
        <v>135</v>
      </c>
      <c r="N1" s="327" t="s">
        <v>647</v>
      </c>
      <c r="O1" s="52" t="s">
        <v>648</v>
      </c>
      <c r="Q1" s="84" t="s">
        <v>684</v>
      </c>
      <c r="R1" s="84" t="s">
        <v>685</v>
      </c>
      <c r="S1" s="84" t="s">
        <v>686</v>
      </c>
      <c r="T1" s="84" t="s">
        <v>687</v>
      </c>
    </row>
    <row r="2" spans="1:20">
      <c r="A2" s="15" t="s">
        <v>467</v>
      </c>
      <c r="B2" s="15" t="str">
        <f>VLOOKUP(A2,'Requete_INFOTITREMINIER OK'!$A$1:$P$122,5,0)</f>
        <v>THIES</v>
      </c>
      <c r="C2" s="39" t="s">
        <v>96</v>
      </c>
      <c r="D2" s="46">
        <v>85030</v>
      </c>
      <c r="E2" s="46">
        <v>0</v>
      </c>
      <c r="F2" s="46">
        <v>0</v>
      </c>
      <c r="G2" s="46">
        <v>0</v>
      </c>
      <c r="H2" s="46">
        <v>0</v>
      </c>
      <c r="I2" s="46">
        <v>306017.57</v>
      </c>
      <c r="J2" s="46">
        <v>0</v>
      </c>
      <c r="K2" s="46">
        <v>0</v>
      </c>
      <c r="L2" s="46">
        <v>0</v>
      </c>
      <c r="M2" s="46">
        <v>0</v>
      </c>
      <c r="N2" s="47">
        <f t="shared" ref="N2:N28" si="0">+D2+E2+H2-G2</f>
        <v>85030</v>
      </c>
      <c r="O2" s="47">
        <f t="shared" ref="O2:O28" si="1">+I2+J2+M2-L2</f>
        <v>306017.57</v>
      </c>
      <c r="P2" s="247">
        <f>O2/N2</f>
        <v>3.5989364930024696</v>
      </c>
      <c r="Q2" s="86"/>
      <c r="R2" s="86"/>
      <c r="S2" s="86"/>
      <c r="T2" s="86"/>
    </row>
    <row r="3" spans="1:20">
      <c r="A3" s="15" t="s">
        <v>473</v>
      </c>
      <c r="B3" s="15" t="s">
        <v>91</v>
      </c>
      <c r="C3" s="4" t="s">
        <v>92</v>
      </c>
      <c r="D3" s="89">
        <v>4.8469999999999999E-2</v>
      </c>
      <c r="E3" s="88">
        <v>0</v>
      </c>
      <c r="F3" s="46">
        <v>0</v>
      </c>
      <c r="G3" s="88">
        <v>0</v>
      </c>
      <c r="H3" s="88">
        <v>0</v>
      </c>
      <c r="I3" s="46">
        <v>1614476</v>
      </c>
      <c r="J3" s="46">
        <v>0</v>
      </c>
      <c r="K3" s="46">
        <v>0</v>
      </c>
      <c r="L3" s="46">
        <v>0</v>
      </c>
      <c r="M3" s="46">
        <v>0</v>
      </c>
      <c r="N3" s="90">
        <f t="shared" si="0"/>
        <v>4.8469999999999999E-2</v>
      </c>
      <c r="O3" s="47">
        <f t="shared" si="1"/>
        <v>1614476</v>
      </c>
      <c r="Q3" s="85">
        <f t="shared" ref="Q3:Q27" si="2">I3/D3</f>
        <v>33308768.310295027</v>
      </c>
      <c r="R3" s="85" t="e">
        <f t="shared" ref="R3:R27" si="3">J3/E3</f>
        <v>#DIV/0!</v>
      </c>
      <c r="S3" s="85" t="e">
        <f t="shared" ref="S3:S34" si="4">L3/G3</f>
        <v>#DIV/0!</v>
      </c>
      <c r="T3" s="85" t="e">
        <f t="shared" ref="T3:T34" si="5">M3/H3</f>
        <v>#DIV/0!</v>
      </c>
    </row>
    <row r="4" spans="1:20">
      <c r="A4" s="15" t="s">
        <v>8</v>
      </c>
      <c r="B4" s="15" t="s">
        <v>79</v>
      </c>
      <c r="C4" s="4" t="s">
        <v>96</v>
      </c>
      <c r="D4" s="43">
        <v>95809.5</v>
      </c>
      <c r="E4" s="43">
        <v>0</v>
      </c>
      <c r="F4" s="43">
        <v>0</v>
      </c>
      <c r="G4" s="43">
        <v>0</v>
      </c>
      <c r="H4" s="43">
        <v>0</v>
      </c>
      <c r="I4" s="43">
        <v>205720.2</v>
      </c>
      <c r="J4" s="43">
        <v>0</v>
      </c>
      <c r="K4" s="43">
        <v>0</v>
      </c>
      <c r="L4" s="43">
        <v>0</v>
      </c>
      <c r="M4" s="43">
        <v>0</v>
      </c>
      <c r="N4" s="47">
        <f t="shared" si="0"/>
        <v>95809.5</v>
      </c>
      <c r="O4" s="47">
        <f t="shared" si="1"/>
        <v>205720.2</v>
      </c>
      <c r="P4" s="247">
        <f>O4/N4</f>
        <v>2.1471795594382606</v>
      </c>
      <c r="Q4" s="85">
        <f t="shared" si="2"/>
        <v>2.1471795594382606</v>
      </c>
      <c r="R4" s="85" t="e">
        <f t="shared" si="3"/>
        <v>#DIV/0!</v>
      </c>
      <c r="S4" s="85" t="e">
        <f t="shared" si="4"/>
        <v>#DIV/0!</v>
      </c>
      <c r="T4" s="85" t="e">
        <f t="shared" si="5"/>
        <v>#DIV/0!</v>
      </c>
    </row>
    <row r="5" spans="1:20">
      <c r="A5" s="15" t="s">
        <v>38</v>
      </c>
      <c r="B5" s="15" t="s">
        <v>79</v>
      </c>
      <c r="C5" s="4" t="s">
        <v>122</v>
      </c>
      <c r="D5" s="46">
        <v>44624</v>
      </c>
      <c r="E5" s="46">
        <v>0</v>
      </c>
      <c r="F5" s="46">
        <v>0</v>
      </c>
      <c r="G5" s="46">
        <v>0</v>
      </c>
      <c r="H5" s="46">
        <v>0</v>
      </c>
      <c r="I5" s="46">
        <v>334686</v>
      </c>
      <c r="J5" s="46">
        <v>0</v>
      </c>
      <c r="K5" s="46">
        <v>0</v>
      </c>
      <c r="L5" s="46">
        <v>0</v>
      </c>
      <c r="M5" s="46">
        <v>0</v>
      </c>
      <c r="N5" s="47">
        <f t="shared" si="0"/>
        <v>44624</v>
      </c>
      <c r="O5" s="47">
        <f t="shared" si="1"/>
        <v>334686</v>
      </c>
      <c r="P5" s="249">
        <f>+O5/N5</f>
        <v>7.5001344567945498</v>
      </c>
      <c r="Q5" s="85">
        <f t="shared" si="2"/>
        <v>7.5001344567945498</v>
      </c>
      <c r="R5" s="85" t="e">
        <f t="shared" si="3"/>
        <v>#DIV/0!</v>
      </c>
      <c r="S5" s="85" t="e">
        <f t="shared" si="4"/>
        <v>#DIV/0!</v>
      </c>
      <c r="T5" s="85" t="e">
        <f t="shared" si="5"/>
        <v>#DIV/0!</v>
      </c>
    </row>
    <row r="6" spans="1:20">
      <c r="A6" s="15" t="s">
        <v>494</v>
      </c>
      <c r="B6" s="15" t="s">
        <v>284</v>
      </c>
      <c r="C6" s="4" t="s">
        <v>138</v>
      </c>
      <c r="D6" s="46">
        <v>2595</v>
      </c>
      <c r="E6" s="46">
        <v>49105</v>
      </c>
      <c r="F6" s="46">
        <v>0</v>
      </c>
      <c r="G6" s="46">
        <v>549</v>
      </c>
      <c r="H6" s="46">
        <v>26601</v>
      </c>
      <c r="I6" s="46">
        <v>149252</v>
      </c>
      <c r="J6" s="46">
        <v>2483353</v>
      </c>
      <c r="K6" s="46">
        <v>0</v>
      </c>
      <c r="L6" s="46">
        <v>13445</v>
      </c>
      <c r="M6" s="46">
        <v>1346446</v>
      </c>
      <c r="N6" s="47">
        <f t="shared" si="0"/>
        <v>77752</v>
      </c>
      <c r="O6" s="47">
        <f t="shared" si="1"/>
        <v>3965606</v>
      </c>
      <c r="P6" s="249">
        <f>+O6/N6</f>
        <v>51.003266796995575</v>
      </c>
      <c r="Q6" s="85">
        <f t="shared" si="2"/>
        <v>57.515221579961462</v>
      </c>
      <c r="R6" s="85">
        <f t="shared" si="3"/>
        <v>50.572304246003462</v>
      </c>
      <c r="S6" s="85">
        <f t="shared" si="4"/>
        <v>24.489981785063751</v>
      </c>
      <c r="T6" s="85">
        <f t="shared" si="5"/>
        <v>50.616367805721588</v>
      </c>
    </row>
    <row r="7" spans="1:20">
      <c r="A7" s="39" t="s">
        <v>29</v>
      </c>
      <c r="B7" s="15" t="s">
        <v>79</v>
      </c>
      <c r="C7" s="39" t="s">
        <v>96</v>
      </c>
      <c r="D7" s="43">
        <v>724174</v>
      </c>
      <c r="E7" s="43">
        <v>0</v>
      </c>
      <c r="F7" s="43">
        <f>400457+131471+206999</f>
        <v>738927</v>
      </c>
      <c r="G7" s="43">
        <f>23874+4533</f>
        <v>28407</v>
      </c>
      <c r="H7" s="43">
        <f>10228+7951+24981</f>
        <v>43160</v>
      </c>
      <c r="I7" s="43">
        <v>1954151</v>
      </c>
      <c r="J7" s="43">
        <v>0</v>
      </c>
      <c r="K7" s="43">
        <f>240274+723090+931495</f>
        <v>1894859</v>
      </c>
      <c r="L7" s="43">
        <v>145413</v>
      </c>
      <c r="M7" s="43">
        <v>153082</v>
      </c>
      <c r="N7" s="47">
        <f t="shared" si="0"/>
        <v>738927</v>
      </c>
      <c r="O7" s="47">
        <f t="shared" si="1"/>
        <v>1961820</v>
      </c>
      <c r="P7" s="247">
        <f>O7/N7</f>
        <v>2.6549577969136329</v>
      </c>
      <c r="Q7" s="85">
        <f t="shared" si="2"/>
        <v>2.6984550674285464</v>
      </c>
      <c r="R7" s="85" t="e">
        <f t="shared" si="3"/>
        <v>#DIV/0!</v>
      </c>
      <c r="S7" s="85">
        <f t="shared" si="4"/>
        <v>5.1189143520963141</v>
      </c>
      <c r="T7" s="85">
        <f t="shared" si="5"/>
        <v>3.5468489341983318</v>
      </c>
    </row>
    <row r="8" spans="1:20">
      <c r="A8" s="15" t="s">
        <v>53</v>
      </c>
      <c r="B8" s="15" t="s">
        <v>79</v>
      </c>
      <c r="C8" s="4" t="s">
        <v>140</v>
      </c>
      <c r="D8" s="397">
        <v>2401500</v>
      </c>
      <c r="E8" s="397">
        <v>1112412</v>
      </c>
      <c r="F8" s="46">
        <v>23334</v>
      </c>
      <c r="G8" s="397">
        <v>982</v>
      </c>
      <c r="H8" s="397">
        <v>36378</v>
      </c>
      <c r="I8" s="397">
        <v>112613674</v>
      </c>
      <c r="J8" s="397">
        <v>51335300</v>
      </c>
      <c r="K8" s="46">
        <v>1116653</v>
      </c>
      <c r="L8" s="397">
        <v>32467</v>
      </c>
      <c r="M8" s="397">
        <v>1565025</v>
      </c>
      <c r="N8" s="342">
        <f t="shared" si="0"/>
        <v>3549308</v>
      </c>
      <c r="O8" s="342">
        <f t="shared" si="1"/>
        <v>165481532</v>
      </c>
      <c r="P8" s="249">
        <f>O8/N8</f>
        <v>46.623604375838894</v>
      </c>
      <c r="Q8" s="85">
        <f t="shared" si="2"/>
        <v>46.893056006662505</v>
      </c>
      <c r="R8" s="85">
        <f t="shared" si="3"/>
        <v>46.147740225743696</v>
      </c>
      <c r="S8" s="85">
        <f t="shared" si="4"/>
        <v>33.062118126272914</v>
      </c>
      <c r="T8" s="85">
        <f t="shared" si="5"/>
        <v>43.021194128319316</v>
      </c>
    </row>
    <row r="9" spans="1:20">
      <c r="A9" s="76" t="s">
        <v>49</v>
      </c>
      <c r="B9" s="15" t="s">
        <v>79</v>
      </c>
      <c r="C9" s="77" t="s">
        <v>107</v>
      </c>
      <c r="D9" s="78">
        <v>2224570</v>
      </c>
      <c r="E9" s="54">
        <v>14394</v>
      </c>
      <c r="F9" s="46">
        <v>0</v>
      </c>
      <c r="G9" s="54">
        <f>L9/7.2</f>
        <v>539755.41666666663</v>
      </c>
      <c r="H9" s="54">
        <f>M9/7.2</f>
        <v>543569.3055555555</v>
      </c>
      <c r="I9" s="54">
        <v>16061313</v>
      </c>
      <c r="J9" s="54">
        <v>107161</v>
      </c>
      <c r="K9" s="46">
        <v>0</v>
      </c>
      <c r="L9" s="54">
        <v>3886239</v>
      </c>
      <c r="M9" s="54">
        <v>3913699</v>
      </c>
      <c r="N9" s="79">
        <f t="shared" si="0"/>
        <v>2242777.888888889</v>
      </c>
      <c r="O9" s="79">
        <f t="shared" si="1"/>
        <v>16195934</v>
      </c>
      <c r="P9" s="249">
        <f>+O9/N9</f>
        <v>7.2213722456590412</v>
      </c>
      <c r="Q9" s="85">
        <f t="shared" si="2"/>
        <v>7.2199629591336754</v>
      </c>
      <c r="R9" s="85">
        <f t="shared" si="3"/>
        <v>7.44483812699736</v>
      </c>
      <c r="S9" s="85">
        <f t="shared" si="4"/>
        <v>7.2</v>
      </c>
      <c r="T9" s="85">
        <f t="shared" si="5"/>
        <v>7.2000000000000011</v>
      </c>
    </row>
    <row r="10" spans="1:20" s="83" customFormat="1">
      <c r="A10" s="76" t="s">
        <v>49</v>
      </c>
      <c r="B10" s="15" t="s">
        <v>79</v>
      </c>
      <c r="C10" s="54" t="s">
        <v>96</v>
      </c>
      <c r="D10" s="54">
        <f>I10/4.5</f>
        <v>49375.204222222172</v>
      </c>
      <c r="E10" s="54"/>
      <c r="F10" s="54"/>
      <c r="G10" s="54"/>
      <c r="H10" s="54"/>
      <c r="I10" s="54">
        <f>16418122.419-O9</f>
        <v>222188.41899999976</v>
      </c>
      <c r="J10" s="54"/>
      <c r="K10" s="54"/>
      <c r="L10" s="54"/>
      <c r="M10" s="54"/>
      <c r="N10" s="54">
        <f t="shared" si="0"/>
        <v>49375.204222222172</v>
      </c>
      <c r="O10" s="54">
        <f t="shared" si="1"/>
        <v>222188.41899999976</v>
      </c>
      <c r="P10" s="248">
        <f>O10/N10</f>
        <v>4.5</v>
      </c>
      <c r="Q10" s="83">
        <f t="shared" si="2"/>
        <v>4.5</v>
      </c>
      <c r="R10" s="83" t="e">
        <f t="shared" si="3"/>
        <v>#DIV/0!</v>
      </c>
      <c r="S10" s="83" t="e">
        <f t="shared" si="4"/>
        <v>#DIV/0!</v>
      </c>
      <c r="T10" s="83" t="e">
        <f t="shared" si="5"/>
        <v>#DIV/0!</v>
      </c>
    </row>
    <row r="11" spans="1:20">
      <c r="A11" s="76" t="s">
        <v>21</v>
      </c>
      <c r="B11" s="15" t="s">
        <v>79</v>
      </c>
      <c r="C11" s="77" t="s">
        <v>107</v>
      </c>
      <c r="D11" s="78">
        <v>1236580.2</v>
      </c>
      <c r="E11" s="54">
        <v>47949.86</v>
      </c>
      <c r="F11" s="46">
        <v>1412149</v>
      </c>
      <c r="G11" s="54">
        <v>78819</v>
      </c>
      <c r="H11" s="54">
        <v>61383</v>
      </c>
      <c r="I11" s="54">
        <v>8611048.727</v>
      </c>
      <c r="J11" s="54">
        <v>390487.02299999999</v>
      </c>
      <c r="K11" s="46">
        <v>55066154</v>
      </c>
      <c r="L11" s="54">
        <v>634703.07899999991</v>
      </c>
      <c r="M11" s="54">
        <v>436646.15700000001</v>
      </c>
      <c r="N11" s="79">
        <f t="shared" si="0"/>
        <v>1267094.06</v>
      </c>
      <c r="O11" s="79">
        <f t="shared" si="1"/>
        <v>8803478.8279999997</v>
      </c>
      <c r="P11" s="249">
        <f>+O11/N11</f>
        <v>6.9477705767163007</v>
      </c>
      <c r="Q11" s="85">
        <f t="shared" si="2"/>
        <v>6.9635990670075421</v>
      </c>
      <c r="R11" s="85">
        <f t="shared" si="3"/>
        <v>8.1436530367346212</v>
      </c>
      <c r="S11" s="85">
        <f t="shared" si="4"/>
        <v>8.0526659688653748</v>
      </c>
      <c r="T11" s="85">
        <f t="shared" si="5"/>
        <v>7.1134704559894431</v>
      </c>
    </row>
    <row r="12" spans="1:20">
      <c r="A12" s="15" t="s">
        <v>44</v>
      </c>
      <c r="B12" s="15" t="s">
        <v>79</v>
      </c>
      <c r="C12" s="4" t="s">
        <v>140</v>
      </c>
      <c r="D12" s="397">
        <v>842075</v>
      </c>
      <c r="E12" s="397">
        <v>208646</v>
      </c>
      <c r="F12" s="46">
        <v>0</v>
      </c>
      <c r="G12" s="397">
        <v>6073</v>
      </c>
      <c r="H12" s="397">
        <v>27266</v>
      </c>
      <c r="I12" s="397">
        <v>39627967</v>
      </c>
      <c r="J12" s="397">
        <v>8959179</v>
      </c>
      <c r="K12" s="46">
        <v>0</v>
      </c>
      <c r="L12" s="397">
        <v>184722</v>
      </c>
      <c r="M12" s="397">
        <v>1063760</v>
      </c>
      <c r="N12" s="342">
        <f t="shared" si="0"/>
        <v>1071914</v>
      </c>
      <c r="O12" s="342">
        <f t="shared" si="1"/>
        <v>49466184</v>
      </c>
      <c r="P12" s="249">
        <f>O12/N12</f>
        <v>46.147530492185005</v>
      </c>
      <c r="Q12" s="85">
        <f t="shared" si="2"/>
        <v>47.059902027729123</v>
      </c>
      <c r="R12" s="85">
        <f t="shared" si="3"/>
        <v>42.939615425169904</v>
      </c>
      <c r="S12" s="85">
        <f t="shared" si="4"/>
        <v>30.416927383500742</v>
      </c>
      <c r="T12" s="85">
        <f t="shared" si="5"/>
        <v>39.014156825350256</v>
      </c>
    </row>
    <row r="13" spans="1:20">
      <c r="A13" s="36" t="s">
        <v>527</v>
      </c>
      <c r="B13" s="15" t="s">
        <v>79</v>
      </c>
      <c r="C13" s="36" t="s">
        <v>122</v>
      </c>
      <c r="D13" s="36"/>
      <c r="E13" s="36"/>
      <c r="F13" s="36"/>
      <c r="G13" s="36"/>
      <c r="H13" s="36"/>
      <c r="I13" s="36"/>
      <c r="J13" s="36"/>
      <c r="K13" s="36"/>
      <c r="L13" s="36"/>
      <c r="M13" s="36"/>
      <c r="N13" s="53">
        <f t="shared" si="0"/>
        <v>0</v>
      </c>
      <c r="O13" s="53">
        <f t="shared" si="1"/>
        <v>0</v>
      </c>
      <c r="Q13" s="85" t="e">
        <f t="shared" si="2"/>
        <v>#DIV/0!</v>
      </c>
      <c r="R13" s="85" t="e">
        <f t="shared" si="3"/>
        <v>#DIV/0!</v>
      </c>
      <c r="S13" s="85" t="e">
        <f t="shared" si="4"/>
        <v>#DIV/0!</v>
      </c>
      <c r="T13" s="85" t="e">
        <f t="shared" si="5"/>
        <v>#DIV/0!</v>
      </c>
    </row>
    <row r="14" spans="1:20">
      <c r="A14" s="109" t="s">
        <v>529</v>
      </c>
      <c r="B14" s="174" t="s">
        <v>79</v>
      </c>
      <c r="C14" s="109" t="s">
        <v>122</v>
      </c>
      <c r="D14" s="466">
        <v>45433</v>
      </c>
      <c r="E14" s="466"/>
      <c r="F14" s="55"/>
      <c r="G14" s="466">
        <v>1935</v>
      </c>
      <c r="H14" s="466"/>
      <c r="I14" s="466">
        <v>403499.91899999999</v>
      </c>
      <c r="J14" s="466"/>
      <c r="K14" s="55"/>
      <c r="L14" s="466">
        <v>17185.136999999999</v>
      </c>
      <c r="M14" s="466"/>
      <c r="N14" s="219">
        <f t="shared" si="0"/>
        <v>43498</v>
      </c>
      <c r="O14" s="219">
        <f t="shared" si="1"/>
        <v>386314.78200000001</v>
      </c>
      <c r="P14" s="249">
        <f>+O14/N14</f>
        <v>8.8812079176054066</v>
      </c>
      <c r="Q14" s="85">
        <f t="shared" si="2"/>
        <v>8.8812079105496</v>
      </c>
      <c r="R14" s="85" t="e">
        <f t="shared" si="3"/>
        <v>#DIV/0!</v>
      </c>
      <c r="S14" s="85">
        <f t="shared" si="4"/>
        <v>8.8812077519379837</v>
      </c>
      <c r="T14" s="85" t="e">
        <f t="shared" si="5"/>
        <v>#DIV/0!</v>
      </c>
    </row>
    <row r="15" spans="1:20">
      <c r="A15" s="36" t="s">
        <v>529</v>
      </c>
      <c r="B15" s="15" t="s">
        <v>241</v>
      </c>
      <c r="C15" s="36" t="s">
        <v>530</v>
      </c>
      <c r="D15" s="55">
        <v>62201</v>
      </c>
      <c r="E15" s="55"/>
      <c r="F15" s="55"/>
      <c r="G15" s="55"/>
      <c r="H15" s="55"/>
      <c r="I15" s="55">
        <v>477353.10800000001</v>
      </c>
      <c r="J15" s="55"/>
      <c r="K15" s="55"/>
      <c r="L15" s="55"/>
      <c r="M15" s="55"/>
      <c r="N15" s="53">
        <f t="shared" si="0"/>
        <v>62201</v>
      </c>
      <c r="O15" s="53">
        <f t="shared" si="1"/>
        <v>477353.10800000001</v>
      </c>
      <c r="P15" s="249">
        <f>+O15/N15</f>
        <v>7.6743638848250031</v>
      </c>
      <c r="Q15" s="85">
        <f t="shared" si="2"/>
        <v>7.6743638848250031</v>
      </c>
      <c r="R15" s="85" t="e">
        <f t="shared" si="3"/>
        <v>#DIV/0!</v>
      </c>
      <c r="S15" s="85" t="e">
        <f t="shared" si="4"/>
        <v>#DIV/0!</v>
      </c>
      <c r="T15" s="85" t="e">
        <f t="shared" si="5"/>
        <v>#DIV/0!</v>
      </c>
    </row>
    <row r="16" spans="1:20">
      <c r="A16" s="109" t="s">
        <v>532</v>
      </c>
      <c r="B16" s="174" t="s">
        <v>79</v>
      </c>
      <c r="C16" s="109" t="s">
        <v>530</v>
      </c>
      <c r="D16" s="466">
        <f>9765+7845</f>
        <v>17610</v>
      </c>
      <c r="E16" s="466"/>
      <c r="F16" s="55"/>
      <c r="G16" s="466"/>
      <c r="H16" s="466"/>
      <c r="I16" s="466">
        <f>54922.81+44127.9</f>
        <v>99050.709999999992</v>
      </c>
      <c r="J16" s="466"/>
      <c r="K16" s="55"/>
      <c r="L16" s="466"/>
      <c r="M16" s="466"/>
      <c r="N16" s="219">
        <f t="shared" si="0"/>
        <v>17610</v>
      </c>
      <c r="O16" s="219">
        <f t="shared" si="1"/>
        <v>99050.709999999992</v>
      </c>
      <c r="P16" s="249">
        <f>+O16/N16</f>
        <v>5.6246854060193066</v>
      </c>
      <c r="Q16" s="85">
        <f t="shared" si="2"/>
        <v>5.6246854060193066</v>
      </c>
      <c r="R16" s="85" t="e">
        <f t="shared" si="3"/>
        <v>#DIV/0!</v>
      </c>
      <c r="S16" s="85" t="e">
        <f t="shared" si="4"/>
        <v>#DIV/0!</v>
      </c>
      <c r="T16" s="85" t="e">
        <f t="shared" si="5"/>
        <v>#DIV/0!</v>
      </c>
    </row>
    <row r="17" spans="1:20">
      <c r="A17" s="36" t="s">
        <v>532</v>
      </c>
      <c r="B17" s="15" t="s">
        <v>79</v>
      </c>
      <c r="C17" s="36" t="s">
        <v>123</v>
      </c>
      <c r="D17" s="55"/>
      <c r="E17" s="55"/>
      <c r="F17" s="55"/>
      <c r="G17" s="55"/>
      <c r="H17" s="55"/>
      <c r="I17" s="55"/>
      <c r="J17" s="55"/>
      <c r="K17" s="55"/>
      <c r="L17" s="55"/>
      <c r="M17" s="55"/>
      <c r="N17" s="53">
        <f t="shared" si="0"/>
        <v>0</v>
      </c>
      <c r="O17" s="53">
        <f t="shared" si="1"/>
        <v>0</v>
      </c>
      <c r="Q17" s="85" t="e">
        <f t="shared" si="2"/>
        <v>#DIV/0!</v>
      </c>
      <c r="R17" s="85" t="e">
        <f t="shared" si="3"/>
        <v>#DIV/0!</v>
      </c>
      <c r="S17" s="85" t="e">
        <f t="shared" si="4"/>
        <v>#DIV/0!</v>
      </c>
      <c r="T17" s="85" t="e">
        <f t="shared" si="5"/>
        <v>#DIV/0!</v>
      </c>
    </row>
    <row r="18" spans="1:20">
      <c r="A18" s="15" t="s">
        <v>15</v>
      </c>
      <c r="B18" s="15" t="s">
        <v>241</v>
      </c>
      <c r="C18" s="4" t="s">
        <v>137</v>
      </c>
      <c r="D18" s="46">
        <v>0</v>
      </c>
      <c r="E18" s="46">
        <v>31093.338</v>
      </c>
      <c r="F18" s="46">
        <v>0</v>
      </c>
      <c r="G18" s="46">
        <v>1300</v>
      </c>
      <c r="H18" s="46">
        <v>6297.5119999999997</v>
      </c>
      <c r="I18" s="46">
        <v>0</v>
      </c>
      <c r="J18" s="46">
        <v>1263388</v>
      </c>
      <c r="K18" s="46">
        <v>0</v>
      </c>
      <c r="L18" s="46">
        <v>0</v>
      </c>
      <c r="M18" s="46">
        <v>0</v>
      </c>
      <c r="N18" s="47">
        <f t="shared" si="0"/>
        <v>36090.85</v>
      </c>
      <c r="O18" s="47">
        <f t="shared" si="1"/>
        <v>1263388</v>
      </c>
      <c r="Q18" s="85" t="e">
        <f t="shared" si="2"/>
        <v>#DIV/0!</v>
      </c>
      <c r="R18" s="85">
        <f t="shared" si="3"/>
        <v>40.632112255043189</v>
      </c>
      <c r="S18" s="85">
        <f t="shared" si="4"/>
        <v>0</v>
      </c>
      <c r="T18" s="85">
        <f t="shared" si="5"/>
        <v>0</v>
      </c>
    </row>
    <row r="19" spans="1:20">
      <c r="A19" s="15" t="s">
        <v>58</v>
      </c>
      <c r="B19" s="15" t="s">
        <v>79</v>
      </c>
      <c r="C19" s="4" t="s">
        <v>96</v>
      </c>
      <c r="D19" s="46">
        <v>117568</v>
      </c>
      <c r="E19" s="46">
        <v>0</v>
      </c>
      <c r="F19" s="46">
        <v>0</v>
      </c>
      <c r="G19" s="46">
        <v>0</v>
      </c>
      <c r="H19" s="46">
        <v>0</v>
      </c>
      <c r="I19" s="46">
        <v>534400</v>
      </c>
      <c r="J19" s="46">
        <v>0</v>
      </c>
      <c r="K19" s="46">
        <v>0</v>
      </c>
      <c r="L19" s="46">
        <v>0</v>
      </c>
      <c r="M19" s="46">
        <v>0</v>
      </c>
      <c r="N19" s="47">
        <f t="shared" si="0"/>
        <v>117568</v>
      </c>
      <c r="O19" s="47">
        <f t="shared" si="1"/>
        <v>534400</v>
      </c>
      <c r="P19" s="247">
        <f>O19/N19</f>
        <v>4.5454545454545459</v>
      </c>
      <c r="Q19" s="85">
        <f t="shared" si="2"/>
        <v>4.5454545454545459</v>
      </c>
      <c r="R19" s="85" t="e">
        <f t="shared" si="3"/>
        <v>#DIV/0!</v>
      </c>
      <c r="S19" s="85" t="e">
        <f t="shared" si="4"/>
        <v>#DIV/0!</v>
      </c>
      <c r="T19" s="85" t="e">
        <f t="shared" si="5"/>
        <v>#DIV/0!</v>
      </c>
    </row>
    <row r="20" spans="1:20">
      <c r="A20" s="15" t="s">
        <v>28</v>
      </c>
      <c r="B20" s="15" t="s">
        <v>79</v>
      </c>
      <c r="C20" s="4" t="s">
        <v>96</v>
      </c>
      <c r="D20" s="74">
        <f>110593+6694+153506+258+178082+106396</f>
        <v>555529</v>
      </c>
      <c r="E20" s="46"/>
      <c r="F20" s="46">
        <v>0</v>
      </c>
      <c r="G20" s="46">
        <v>0</v>
      </c>
      <c r="H20" s="46">
        <v>0</v>
      </c>
      <c r="I20" s="46">
        <f>657483+37673+134004+1480+707190+858211</f>
        <v>2396041</v>
      </c>
      <c r="J20" s="46"/>
      <c r="K20" s="46">
        <v>0</v>
      </c>
      <c r="L20" s="46"/>
      <c r="M20" s="46"/>
      <c r="N20" s="48">
        <f t="shared" si="0"/>
        <v>555529</v>
      </c>
      <c r="O20" s="48">
        <f t="shared" si="1"/>
        <v>2396041</v>
      </c>
      <c r="Q20" s="85">
        <f t="shared" si="2"/>
        <v>4.3130799652223377</v>
      </c>
      <c r="R20" s="85" t="e">
        <f t="shared" si="3"/>
        <v>#DIV/0!</v>
      </c>
      <c r="S20" s="85" t="e">
        <f t="shared" si="4"/>
        <v>#DIV/0!</v>
      </c>
      <c r="T20" s="85" t="e">
        <f t="shared" si="5"/>
        <v>#DIV/0!</v>
      </c>
    </row>
    <row r="21" spans="1:20">
      <c r="A21" s="15" t="s">
        <v>28</v>
      </c>
      <c r="B21" s="15" t="s">
        <v>79</v>
      </c>
      <c r="C21" s="39" t="s">
        <v>107</v>
      </c>
      <c r="D21" s="74">
        <v>2306764</v>
      </c>
      <c r="E21" s="46">
        <v>93421</v>
      </c>
      <c r="F21" s="46">
        <v>0</v>
      </c>
      <c r="G21" s="46">
        <v>0</v>
      </c>
      <c r="H21" s="46">
        <v>0</v>
      </c>
      <c r="I21" s="46">
        <v>17227606</v>
      </c>
      <c r="J21" s="46">
        <v>736942</v>
      </c>
      <c r="K21" s="46">
        <v>0</v>
      </c>
      <c r="L21" s="46">
        <v>3677029</v>
      </c>
      <c r="M21" s="46">
        <v>3043077</v>
      </c>
      <c r="N21" s="48">
        <f t="shared" si="0"/>
        <v>2400185</v>
      </c>
      <c r="O21" s="48">
        <f t="shared" si="1"/>
        <v>17330596</v>
      </c>
      <c r="P21" s="249">
        <f>+O21/N21</f>
        <v>7.2205250845247342</v>
      </c>
      <c r="Q21" s="85">
        <f t="shared" si="2"/>
        <v>7.4683001815530323</v>
      </c>
      <c r="R21" s="85">
        <f t="shared" si="3"/>
        <v>7.888397683604329</v>
      </c>
      <c r="S21" s="85" t="e">
        <f t="shared" si="4"/>
        <v>#DIV/0!</v>
      </c>
      <c r="T21" s="85" t="e">
        <f t="shared" si="5"/>
        <v>#DIV/0!</v>
      </c>
    </row>
    <row r="22" spans="1:20">
      <c r="A22" s="190" t="s">
        <v>12</v>
      </c>
      <c r="B22" s="15" t="s">
        <v>79</v>
      </c>
      <c r="C22" s="191" t="s">
        <v>122</v>
      </c>
      <c r="D22" s="216">
        <v>292997</v>
      </c>
      <c r="E22" s="216"/>
      <c r="F22" s="46"/>
      <c r="G22" s="216"/>
      <c r="H22" s="216"/>
      <c r="I22" s="216">
        <v>2137633.4270000001</v>
      </c>
      <c r="J22" s="216"/>
      <c r="K22" s="46"/>
      <c r="L22" s="216"/>
      <c r="M22" s="217"/>
      <c r="N22" s="217">
        <f t="shared" si="0"/>
        <v>292997</v>
      </c>
      <c r="O22" s="217">
        <f t="shared" si="1"/>
        <v>2137633.4270000001</v>
      </c>
      <c r="P22" s="249">
        <f>+O22/N22</f>
        <v>7.2957519257876369</v>
      </c>
      <c r="Q22" s="85">
        <f t="shared" si="2"/>
        <v>7.2957519257876369</v>
      </c>
      <c r="R22" s="85" t="e">
        <f t="shared" si="3"/>
        <v>#DIV/0!</v>
      </c>
      <c r="S22" s="85" t="e">
        <f t="shared" si="4"/>
        <v>#DIV/0!</v>
      </c>
      <c r="T22" s="85" t="e">
        <f t="shared" si="5"/>
        <v>#DIV/0!</v>
      </c>
    </row>
    <row r="23" spans="1:20">
      <c r="A23" s="15" t="s">
        <v>20</v>
      </c>
      <c r="B23" s="15" t="s">
        <v>79</v>
      </c>
      <c r="C23" s="39" t="s">
        <v>121</v>
      </c>
      <c r="D23" s="43">
        <v>0</v>
      </c>
      <c r="E23" s="43">
        <v>526747</v>
      </c>
      <c r="F23" s="43">
        <v>0</v>
      </c>
      <c r="G23" s="43">
        <f>29059+2426+0</f>
        <v>31485</v>
      </c>
      <c r="H23" s="43">
        <f>865+1633</f>
        <v>2498</v>
      </c>
      <c r="I23" s="43">
        <v>0</v>
      </c>
      <c r="J23" s="43">
        <v>109536232</v>
      </c>
      <c r="K23" s="43">
        <v>0</v>
      </c>
      <c r="L23" s="43">
        <v>2176655</v>
      </c>
      <c r="M23" s="43">
        <v>217218</v>
      </c>
      <c r="N23" s="47">
        <f t="shared" si="0"/>
        <v>497760</v>
      </c>
      <c r="O23" s="47">
        <f t="shared" si="1"/>
        <v>107576795</v>
      </c>
      <c r="Q23" s="85" t="e">
        <f t="shared" si="2"/>
        <v>#DIV/0!</v>
      </c>
      <c r="R23" s="85">
        <f t="shared" si="3"/>
        <v>207.94846861965991</v>
      </c>
      <c r="S23" s="85">
        <f t="shared" si="4"/>
        <v>69.133079244084485</v>
      </c>
      <c r="T23" s="85">
        <f t="shared" si="5"/>
        <v>86.956765412329858</v>
      </c>
    </row>
    <row r="24" spans="1:20">
      <c r="A24" s="15" t="s">
        <v>20</v>
      </c>
      <c r="B24" s="15" t="s">
        <v>79</v>
      </c>
      <c r="C24" s="39" t="s">
        <v>120</v>
      </c>
      <c r="D24" s="43">
        <f>0</f>
        <v>0</v>
      </c>
      <c r="E24" s="43">
        <v>90745</v>
      </c>
      <c r="F24" s="43">
        <v>0</v>
      </c>
      <c r="G24" s="43">
        <v>8549</v>
      </c>
      <c r="H24" s="43">
        <v>1869</v>
      </c>
      <c r="I24" s="43">
        <v>0</v>
      </c>
      <c r="J24" s="43">
        <v>88151983</v>
      </c>
      <c r="K24" s="43">
        <v>0</v>
      </c>
      <c r="L24" s="43">
        <v>1516900</v>
      </c>
      <c r="M24" s="43">
        <v>334527</v>
      </c>
      <c r="N24" s="47">
        <f t="shared" si="0"/>
        <v>84065</v>
      </c>
      <c r="O24" s="47">
        <f t="shared" si="1"/>
        <v>86969610</v>
      </c>
      <c r="P24" s="249">
        <f>O24/N24</f>
        <v>1034.5519538452388</v>
      </c>
      <c r="Q24" s="85" t="e">
        <f t="shared" si="2"/>
        <v>#DIV/0!</v>
      </c>
      <c r="R24" s="85">
        <f t="shared" si="3"/>
        <v>971.42523555016805</v>
      </c>
      <c r="S24" s="85">
        <f t="shared" si="4"/>
        <v>177.4359574219207</v>
      </c>
      <c r="T24" s="85">
        <f t="shared" si="5"/>
        <v>178.98715890850721</v>
      </c>
    </row>
    <row r="25" spans="1:20">
      <c r="A25" s="15" t="s">
        <v>20</v>
      </c>
      <c r="B25" s="15" t="s">
        <v>79</v>
      </c>
      <c r="C25" s="39" t="s">
        <v>125</v>
      </c>
      <c r="D25" s="43">
        <v>0</v>
      </c>
      <c r="E25" s="43">
        <v>4160</v>
      </c>
      <c r="F25" s="43">
        <v>0</v>
      </c>
      <c r="G25" s="43">
        <v>34</v>
      </c>
      <c r="H25" s="43">
        <v>77</v>
      </c>
      <c r="I25" s="43">
        <v>0</v>
      </c>
      <c r="J25" s="43">
        <v>5290813</v>
      </c>
      <c r="K25" s="43">
        <v>0</v>
      </c>
      <c r="L25" s="43">
        <v>12483</v>
      </c>
      <c r="M25" s="43">
        <v>35816</v>
      </c>
      <c r="N25" s="47">
        <f t="shared" si="0"/>
        <v>4203</v>
      </c>
      <c r="O25" s="47">
        <f t="shared" si="1"/>
        <v>5314146</v>
      </c>
      <c r="Q25" s="85" t="e">
        <f t="shared" si="2"/>
        <v>#DIV/0!</v>
      </c>
      <c r="R25" s="85">
        <f t="shared" si="3"/>
        <v>1271.830048076923</v>
      </c>
      <c r="S25" s="85">
        <f t="shared" si="4"/>
        <v>367.14705882352939</v>
      </c>
      <c r="T25" s="85">
        <f t="shared" si="5"/>
        <v>465.14285714285717</v>
      </c>
    </row>
    <row r="26" spans="1:20">
      <c r="A26" s="15" t="s">
        <v>20</v>
      </c>
      <c r="B26" s="15" t="s">
        <v>79</v>
      </c>
      <c r="C26" s="39" t="s">
        <v>653</v>
      </c>
      <c r="D26" s="43">
        <v>0</v>
      </c>
      <c r="E26" s="43">
        <v>6340</v>
      </c>
      <c r="F26" s="43">
        <v>0</v>
      </c>
      <c r="G26" s="43">
        <v>75</v>
      </c>
      <c r="H26" s="43">
        <v>19</v>
      </c>
      <c r="I26" s="43">
        <v>0</v>
      </c>
      <c r="J26" s="43">
        <v>5532815</v>
      </c>
      <c r="K26" s="43">
        <v>0</v>
      </c>
      <c r="L26" s="43">
        <v>19731</v>
      </c>
      <c r="M26" s="43">
        <v>6682</v>
      </c>
      <c r="N26" s="47">
        <f t="shared" si="0"/>
        <v>6284</v>
      </c>
      <c r="O26" s="47">
        <f t="shared" si="1"/>
        <v>5519766</v>
      </c>
      <c r="Q26" s="85" t="e">
        <f t="shared" si="2"/>
        <v>#DIV/0!</v>
      </c>
      <c r="R26" s="85">
        <f t="shared" si="3"/>
        <v>872.68375394321765</v>
      </c>
      <c r="S26" s="85">
        <f t="shared" si="4"/>
        <v>263.08</v>
      </c>
      <c r="T26" s="85">
        <f t="shared" si="5"/>
        <v>351.68421052631578</v>
      </c>
    </row>
    <row r="27" spans="1:20">
      <c r="A27" s="15" t="s">
        <v>52</v>
      </c>
      <c r="B27" s="15" t="s">
        <v>79</v>
      </c>
      <c r="C27" s="39" t="s">
        <v>107</v>
      </c>
      <c r="D27" s="74">
        <v>53521</v>
      </c>
      <c r="E27" s="46">
        <v>0</v>
      </c>
      <c r="F27" s="46">
        <v>0</v>
      </c>
      <c r="G27" s="46">
        <v>0</v>
      </c>
      <c r="H27" s="46">
        <v>0</v>
      </c>
      <c r="I27" s="46">
        <v>182334</v>
      </c>
      <c r="J27" s="46">
        <v>0</v>
      </c>
      <c r="K27" s="46">
        <v>0</v>
      </c>
      <c r="L27" s="46">
        <v>0</v>
      </c>
      <c r="M27" s="46">
        <v>0</v>
      </c>
      <c r="N27" s="47">
        <f t="shared" si="0"/>
        <v>53521</v>
      </c>
      <c r="O27" s="47">
        <f t="shared" si="1"/>
        <v>182334</v>
      </c>
      <c r="P27" s="249">
        <f>+O27/N27</f>
        <v>3.4067749107826835</v>
      </c>
      <c r="Q27" s="85">
        <f t="shared" si="2"/>
        <v>3.4067749107826835</v>
      </c>
      <c r="R27" s="85" t="e">
        <f t="shared" si="3"/>
        <v>#DIV/0!</v>
      </c>
      <c r="S27" s="85" t="e">
        <f t="shared" si="4"/>
        <v>#DIV/0!</v>
      </c>
      <c r="T27" s="85" t="e">
        <f t="shared" si="5"/>
        <v>#DIV/0!</v>
      </c>
    </row>
    <row r="28" spans="1:20">
      <c r="A28" s="96" t="s">
        <v>13</v>
      </c>
      <c r="B28" s="15" t="s">
        <v>79</v>
      </c>
      <c r="C28" s="96" t="s">
        <v>96</v>
      </c>
      <c r="D28" s="172"/>
      <c r="E28" s="172"/>
      <c r="F28" s="55"/>
      <c r="G28" s="172"/>
      <c r="H28" s="172"/>
      <c r="I28" s="172"/>
      <c r="J28" s="172"/>
      <c r="K28" s="55"/>
      <c r="L28" s="172"/>
      <c r="M28" s="172"/>
      <c r="N28" s="79">
        <f t="shared" si="0"/>
        <v>0</v>
      </c>
      <c r="O28" s="79">
        <f t="shared" si="1"/>
        <v>0</v>
      </c>
      <c r="P28" s="247" t="e">
        <f>O28/N28</f>
        <v>#DIV/0!</v>
      </c>
      <c r="R28" s="85" t="e">
        <f t="shared" ref="R28:R54" si="6">J28/E28</f>
        <v>#DIV/0!</v>
      </c>
      <c r="S28" s="85" t="e">
        <f t="shared" si="4"/>
        <v>#DIV/0!</v>
      </c>
      <c r="T28" s="85" t="e">
        <f t="shared" si="5"/>
        <v>#DIV/0!</v>
      </c>
    </row>
    <row r="29" spans="1:20">
      <c r="A29" s="15" t="s">
        <v>23</v>
      </c>
      <c r="B29" s="15" t="s">
        <v>79</v>
      </c>
      <c r="C29" s="4" t="s">
        <v>138</v>
      </c>
      <c r="D29" s="46">
        <v>0</v>
      </c>
      <c r="E29" s="46">
        <v>0</v>
      </c>
      <c r="F29" s="46">
        <v>0</v>
      </c>
      <c r="G29" s="46">
        <v>180608</v>
      </c>
      <c r="H29" s="46">
        <v>33590</v>
      </c>
      <c r="I29" s="46">
        <v>0</v>
      </c>
      <c r="J29" s="46">
        <v>0</v>
      </c>
      <c r="K29" s="46">
        <v>0</v>
      </c>
      <c r="L29" s="46">
        <v>4946108</v>
      </c>
      <c r="M29" s="46">
        <v>1053777</v>
      </c>
      <c r="N29" s="47">
        <f>G29-H29</f>
        <v>147018</v>
      </c>
      <c r="O29" s="47">
        <f>L29-M29</f>
        <v>3892331</v>
      </c>
      <c r="P29" s="249">
        <f>+O29/N29</f>
        <v>26.475200315607612</v>
      </c>
      <c r="Q29" s="85" t="e">
        <f t="shared" ref="Q29:Q38" si="7">I29/D29</f>
        <v>#DIV/0!</v>
      </c>
      <c r="R29" s="85" t="e">
        <f t="shared" si="6"/>
        <v>#DIV/0!</v>
      </c>
      <c r="S29" s="85">
        <f t="shared" si="4"/>
        <v>27.38587437987243</v>
      </c>
      <c r="T29" s="85">
        <f t="shared" si="5"/>
        <v>31.37174754391188</v>
      </c>
    </row>
    <row r="30" spans="1:20">
      <c r="A30" s="15" t="s">
        <v>23</v>
      </c>
      <c r="B30" s="15" t="s">
        <v>79</v>
      </c>
      <c r="C30" s="4" t="s">
        <v>139</v>
      </c>
      <c r="D30" s="43">
        <v>7</v>
      </c>
      <c r="E30" s="43">
        <v>558410</v>
      </c>
      <c r="F30" s="43">
        <v>0</v>
      </c>
      <c r="G30" s="43">
        <v>56345</v>
      </c>
      <c r="H30" s="43">
        <v>43178</v>
      </c>
      <c r="I30" s="43">
        <v>6289</v>
      </c>
      <c r="J30" s="43">
        <v>533842674</v>
      </c>
      <c r="K30" s="43">
        <v>0</v>
      </c>
      <c r="L30" s="43">
        <v>16652848</v>
      </c>
      <c r="M30" s="43">
        <v>18650398</v>
      </c>
      <c r="N30" s="47">
        <f t="shared" ref="N30:N56" si="8">+D30+E30+H30-G30</f>
        <v>545250</v>
      </c>
      <c r="O30" s="47">
        <f t="shared" ref="O30:O56" si="9">+I30+J30+M30-L30</f>
        <v>535846513</v>
      </c>
      <c r="P30" s="249">
        <f>+O30/N30</f>
        <v>982.75380651077489</v>
      </c>
      <c r="Q30" s="85">
        <f t="shared" si="7"/>
        <v>898.42857142857144</v>
      </c>
      <c r="R30" s="85">
        <f t="shared" si="6"/>
        <v>956.00486022814778</v>
      </c>
      <c r="S30" s="85">
        <f t="shared" si="4"/>
        <v>295.55147750465881</v>
      </c>
      <c r="T30" s="85">
        <f t="shared" si="5"/>
        <v>431.94214646347677</v>
      </c>
    </row>
    <row r="31" spans="1:20">
      <c r="A31" s="15" t="s">
        <v>23</v>
      </c>
      <c r="B31" s="15" t="s">
        <v>79</v>
      </c>
      <c r="C31" s="4" t="s">
        <v>141</v>
      </c>
      <c r="D31" s="49">
        <v>76545</v>
      </c>
      <c r="E31" s="49">
        <v>12318</v>
      </c>
      <c r="F31" s="49">
        <v>0</v>
      </c>
      <c r="G31" s="49">
        <v>31084</v>
      </c>
      <c r="H31" s="49">
        <v>25222</v>
      </c>
      <c r="I31" s="49">
        <v>27574026</v>
      </c>
      <c r="J31" s="49">
        <v>3328965</v>
      </c>
      <c r="K31" s="49">
        <v>0</v>
      </c>
      <c r="L31" s="49">
        <v>7024386</v>
      </c>
      <c r="M31" s="49">
        <v>6142778</v>
      </c>
      <c r="N31" s="47">
        <f t="shared" si="8"/>
        <v>83001</v>
      </c>
      <c r="O31" s="47">
        <f t="shared" si="9"/>
        <v>30021383</v>
      </c>
      <c r="P31" s="249">
        <f>+O31/N31</f>
        <v>361.69905181865278</v>
      </c>
      <c r="Q31" s="85">
        <f t="shared" si="7"/>
        <v>360.23288261806778</v>
      </c>
      <c r="R31" s="85">
        <f t="shared" si="6"/>
        <v>270.2520701412567</v>
      </c>
      <c r="S31" s="85">
        <f t="shared" si="4"/>
        <v>225.98076180671728</v>
      </c>
      <c r="T31" s="85">
        <f t="shared" si="5"/>
        <v>243.54841011815083</v>
      </c>
    </row>
    <row r="32" spans="1:20" s="83" customFormat="1">
      <c r="A32" s="227" t="s">
        <v>10</v>
      </c>
      <c r="B32" s="15" t="s">
        <v>79</v>
      </c>
      <c r="C32" s="227" t="s">
        <v>107</v>
      </c>
      <c r="D32" s="227">
        <v>117925.4</v>
      </c>
      <c r="E32" s="227">
        <v>0</v>
      </c>
      <c r="F32" s="54">
        <v>0</v>
      </c>
      <c r="G32" s="227">
        <v>0</v>
      </c>
      <c r="H32" s="227">
        <v>0</v>
      </c>
      <c r="I32" s="227">
        <v>963311.8</v>
      </c>
      <c r="J32" s="227">
        <v>0</v>
      </c>
      <c r="K32" s="54">
        <v>0</v>
      </c>
      <c r="L32" s="227">
        <v>0</v>
      </c>
      <c r="M32" s="227">
        <v>0</v>
      </c>
      <c r="N32" s="219">
        <f t="shared" si="8"/>
        <v>117925.4</v>
      </c>
      <c r="O32" s="219">
        <f t="shared" si="9"/>
        <v>963311.8</v>
      </c>
      <c r="P32" s="249">
        <f>+O32/N32</f>
        <v>8.1688236800553575</v>
      </c>
      <c r="Q32" s="83">
        <f t="shared" si="7"/>
        <v>8.1688236800553575</v>
      </c>
      <c r="R32" s="83" t="e">
        <f t="shared" si="6"/>
        <v>#DIV/0!</v>
      </c>
      <c r="S32" s="83" t="e">
        <f t="shared" si="4"/>
        <v>#DIV/0!</v>
      </c>
      <c r="T32" s="83" t="e">
        <f t="shared" si="5"/>
        <v>#DIV/0!</v>
      </c>
    </row>
    <row r="33" spans="1:20">
      <c r="A33" s="15" t="s">
        <v>24</v>
      </c>
      <c r="B33" s="15" t="s">
        <v>91</v>
      </c>
      <c r="C33" s="39" t="s">
        <v>136</v>
      </c>
      <c r="D33" s="46"/>
      <c r="E33" s="46">
        <v>0.35442419082079996</v>
      </c>
      <c r="F33" s="46"/>
      <c r="G33" s="46"/>
      <c r="H33" s="46"/>
      <c r="I33" s="46"/>
      <c r="J33" s="46">
        <v>152394.41110219501</v>
      </c>
      <c r="K33" s="46"/>
      <c r="L33" s="46"/>
      <c r="M33" s="46"/>
      <c r="N33" s="47">
        <f t="shared" si="8"/>
        <v>0.35442419082079996</v>
      </c>
      <c r="O33" s="47">
        <f t="shared" si="9"/>
        <v>152394.41110219501</v>
      </c>
      <c r="Q33" s="85" t="e">
        <f t="shared" si="7"/>
        <v>#DIV/0!</v>
      </c>
      <c r="R33" s="85">
        <f t="shared" si="6"/>
        <v>429977.45370954939</v>
      </c>
      <c r="S33" s="85" t="e">
        <f t="shared" si="4"/>
        <v>#DIV/0!</v>
      </c>
      <c r="T33" s="85" t="e">
        <f t="shared" si="5"/>
        <v>#DIV/0!</v>
      </c>
    </row>
    <row r="34" spans="1:20">
      <c r="A34" s="15" t="s">
        <v>24</v>
      </c>
      <c r="B34" s="15" t="s">
        <v>91</v>
      </c>
      <c r="C34" s="4" t="s">
        <v>92</v>
      </c>
      <c r="D34" s="89">
        <v>0</v>
      </c>
      <c r="E34" s="88">
        <v>4.0319337419999997</v>
      </c>
      <c r="F34" s="46">
        <v>0</v>
      </c>
      <c r="G34" s="88">
        <v>0.1397475762</v>
      </c>
      <c r="H34" s="88">
        <v>0.12304505040000001</v>
      </c>
      <c r="I34" s="46">
        <v>0</v>
      </c>
      <c r="J34" s="46">
        <v>147862816</v>
      </c>
      <c r="K34" s="46">
        <v>0</v>
      </c>
      <c r="L34" s="46">
        <v>2874527</v>
      </c>
      <c r="M34" s="46">
        <v>2730952</v>
      </c>
      <c r="N34" s="90">
        <f t="shared" si="8"/>
        <v>4.0152312162000001</v>
      </c>
      <c r="O34" s="47">
        <f t="shared" si="9"/>
        <v>147719241</v>
      </c>
      <c r="Q34" s="85" t="e">
        <f t="shared" si="7"/>
        <v>#DIV/0!</v>
      </c>
      <c r="R34" s="85">
        <f t="shared" si="6"/>
        <v>36672928.044361703</v>
      </c>
      <c r="S34" s="85">
        <f t="shared" si="4"/>
        <v>20569422.942163344</v>
      </c>
      <c r="T34" s="85">
        <f t="shared" si="5"/>
        <v>22194732.670043264</v>
      </c>
    </row>
    <row r="35" spans="1:20">
      <c r="A35" s="35" t="s">
        <v>568</v>
      </c>
      <c r="B35" s="15" t="s">
        <v>79</v>
      </c>
      <c r="C35" s="35" t="s">
        <v>84</v>
      </c>
      <c r="D35" s="49">
        <v>1775</v>
      </c>
      <c r="E35" s="49">
        <v>9235</v>
      </c>
      <c r="F35" s="55"/>
      <c r="G35" s="49">
        <v>309</v>
      </c>
      <c r="H35" s="49">
        <v>240</v>
      </c>
      <c r="I35" s="49">
        <v>129907</v>
      </c>
      <c r="J35" s="49">
        <f>575697.785+43946.217</f>
        <v>619644.00199999998</v>
      </c>
      <c r="K35" s="55"/>
      <c r="L35" s="49">
        <v>2096.2280000000001</v>
      </c>
      <c r="M35" s="49">
        <v>34922.894</v>
      </c>
      <c r="N35" s="48">
        <f t="shared" si="8"/>
        <v>10941</v>
      </c>
      <c r="O35" s="48">
        <f t="shared" si="9"/>
        <v>782377.66799999995</v>
      </c>
      <c r="Q35" s="85">
        <f t="shared" si="7"/>
        <v>73.187042253521128</v>
      </c>
      <c r="R35" s="85">
        <f t="shared" si="6"/>
        <v>67.09734726583649</v>
      </c>
      <c r="S35" s="85">
        <f t="shared" ref="S35:S54" si="10">L35/G35</f>
        <v>6.7839093851132688</v>
      </c>
      <c r="T35" s="85">
        <f t="shared" ref="T35:T54" si="11">M35/H35</f>
        <v>145.51205833333333</v>
      </c>
    </row>
    <row r="36" spans="1:20">
      <c r="A36" s="15" t="s">
        <v>57</v>
      </c>
      <c r="B36" s="15" t="s">
        <v>79</v>
      </c>
      <c r="C36" s="4" t="s">
        <v>96</v>
      </c>
      <c r="D36" s="46">
        <v>57288</v>
      </c>
      <c r="E36" s="46">
        <v>0</v>
      </c>
      <c r="F36" s="46">
        <v>0</v>
      </c>
      <c r="G36" s="46">
        <v>0</v>
      </c>
      <c r="H36" s="46">
        <v>0</v>
      </c>
      <c r="I36" s="46">
        <v>260400</v>
      </c>
      <c r="J36" s="46">
        <v>0</v>
      </c>
      <c r="K36" s="46">
        <v>0</v>
      </c>
      <c r="L36" s="46">
        <v>0</v>
      </c>
      <c r="M36" s="46">
        <v>0</v>
      </c>
      <c r="N36" s="47">
        <f t="shared" si="8"/>
        <v>57288</v>
      </c>
      <c r="O36" s="47">
        <f t="shared" si="9"/>
        <v>260400</v>
      </c>
      <c r="P36" s="247">
        <f>O36/N36</f>
        <v>4.5454545454545459</v>
      </c>
      <c r="Q36" s="85">
        <f t="shared" si="7"/>
        <v>4.5454545454545459</v>
      </c>
      <c r="R36" s="85" t="e">
        <f t="shared" si="6"/>
        <v>#DIV/0!</v>
      </c>
      <c r="S36" s="85" t="e">
        <f t="shared" si="10"/>
        <v>#DIV/0!</v>
      </c>
      <c r="T36" s="85" t="e">
        <f t="shared" si="11"/>
        <v>#DIV/0!</v>
      </c>
    </row>
    <row r="37" spans="1:20">
      <c r="A37" s="76" t="s">
        <v>33</v>
      </c>
      <c r="B37" s="15" t="s">
        <v>91</v>
      </c>
      <c r="C37" s="92" t="s">
        <v>92</v>
      </c>
      <c r="D37" s="93">
        <v>0.25</v>
      </c>
      <c r="E37" s="94">
        <v>10.64</v>
      </c>
      <c r="F37" s="46">
        <v>0</v>
      </c>
      <c r="G37" s="94">
        <v>0.3</v>
      </c>
      <c r="H37" s="94">
        <v>0.27</v>
      </c>
      <c r="I37" s="54">
        <v>9028238</v>
      </c>
      <c r="J37" s="54">
        <v>383558467</v>
      </c>
      <c r="K37" s="46">
        <v>0</v>
      </c>
      <c r="L37" s="54">
        <v>1055660</v>
      </c>
      <c r="M37" s="54">
        <v>2080075</v>
      </c>
      <c r="N37" s="95">
        <f t="shared" si="8"/>
        <v>10.86</v>
      </c>
      <c r="O37" s="79">
        <f t="shared" si="9"/>
        <v>393611120</v>
      </c>
      <c r="Q37" s="85">
        <f t="shared" si="7"/>
        <v>36112952</v>
      </c>
      <c r="R37" s="85">
        <f t="shared" si="6"/>
        <v>36048728.10150376</v>
      </c>
      <c r="S37" s="85">
        <f t="shared" si="10"/>
        <v>3518866.666666667</v>
      </c>
      <c r="T37" s="85">
        <f t="shared" si="11"/>
        <v>7703981.4814814813</v>
      </c>
    </row>
    <row r="38" spans="1:20">
      <c r="A38" s="15" t="s">
        <v>33</v>
      </c>
      <c r="B38" s="15" t="s">
        <v>91</v>
      </c>
      <c r="C38" s="4" t="s">
        <v>136</v>
      </c>
      <c r="D38" s="46">
        <v>0</v>
      </c>
      <c r="E38" s="46">
        <v>0.85</v>
      </c>
      <c r="F38" s="46">
        <v>0</v>
      </c>
      <c r="G38" s="46">
        <v>0</v>
      </c>
      <c r="H38" s="46">
        <v>0</v>
      </c>
      <c r="I38" s="46">
        <v>0</v>
      </c>
      <c r="J38" s="46">
        <v>374908</v>
      </c>
      <c r="K38" s="46">
        <v>0</v>
      </c>
      <c r="L38" s="46">
        <v>0</v>
      </c>
      <c r="M38" s="46">
        <v>0</v>
      </c>
      <c r="N38" s="47">
        <f t="shared" si="8"/>
        <v>0.85</v>
      </c>
      <c r="O38" s="47">
        <f t="shared" si="9"/>
        <v>374908</v>
      </c>
      <c r="Q38" s="85" t="e">
        <f t="shared" si="7"/>
        <v>#DIV/0!</v>
      </c>
      <c r="R38" s="85">
        <f t="shared" si="6"/>
        <v>441068.23529411765</v>
      </c>
      <c r="S38" s="85" t="e">
        <f t="shared" si="10"/>
        <v>#DIV/0!</v>
      </c>
      <c r="T38" s="85" t="e">
        <f t="shared" si="11"/>
        <v>#DIV/0!</v>
      </c>
    </row>
    <row r="39" spans="1:20">
      <c r="A39" s="15" t="s">
        <v>34</v>
      </c>
      <c r="B39" s="15" t="s">
        <v>79</v>
      </c>
      <c r="C39" s="4" t="s">
        <v>688</v>
      </c>
      <c r="D39" s="46">
        <v>0</v>
      </c>
      <c r="E39" s="46">
        <v>20360</v>
      </c>
      <c r="F39" s="71"/>
      <c r="G39" s="46">
        <f>4599+386</f>
        <v>4985</v>
      </c>
      <c r="H39" s="46">
        <f>1020+386</f>
        <v>1406</v>
      </c>
      <c r="I39" s="46">
        <v>0</v>
      </c>
      <c r="J39" s="46">
        <v>1335507</v>
      </c>
      <c r="K39" s="71"/>
      <c r="L39" s="46">
        <f>204952+26315</f>
        <v>231267</v>
      </c>
      <c r="M39" s="46">
        <f>55097+30902</f>
        <v>85999</v>
      </c>
      <c r="N39" s="47">
        <f t="shared" si="8"/>
        <v>16781</v>
      </c>
      <c r="O39" s="47">
        <f t="shared" si="9"/>
        <v>1190239</v>
      </c>
      <c r="R39" s="85">
        <f t="shared" si="6"/>
        <v>65.594646365422392</v>
      </c>
      <c r="S39" s="85">
        <f t="shared" si="10"/>
        <v>46.392577733199602</v>
      </c>
      <c r="T39" s="85">
        <f t="shared" si="11"/>
        <v>61.165718349928873</v>
      </c>
    </row>
    <row r="40" spans="1:20">
      <c r="A40" s="15" t="s">
        <v>34</v>
      </c>
      <c r="B40" s="15" t="s">
        <v>79</v>
      </c>
      <c r="C40" s="4" t="s">
        <v>84</v>
      </c>
      <c r="D40" s="46">
        <v>80.14</v>
      </c>
      <c r="E40" s="46">
        <v>9150</v>
      </c>
      <c r="F40" s="47"/>
      <c r="G40" s="46">
        <v>335</v>
      </c>
      <c r="H40" s="46">
        <v>694</v>
      </c>
      <c r="I40" s="46">
        <v>6345</v>
      </c>
      <c r="J40" s="46">
        <v>430330</v>
      </c>
      <c r="K40" s="47"/>
      <c r="L40" s="46">
        <v>60416</v>
      </c>
      <c r="M40" s="46">
        <v>18195</v>
      </c>
      <c r="N40" s="47">
        <f t="shared" si="8"/>
        <v>9589.14</v>
      </c>
      <c r="O40" s="47">
        <f t="shared" si="9"/>
        <v>394454</v>
      </c>
      <c r="Q40" s="85">
        <f t="shared" ref="Q40:Q54" si="12">I40/D40</f>
        <v>79.17394559520838</v>
      </c>
      <c r="R40" s="85">
        <f t="shared" si="6"/>
        <v>47.030601092896177</v>
      </c>
      <c r="S40" s="85">
        <f t="shared" si="10"/>
        <v>180.3462686567164</v>
      </c>
      <c r="T40" s="85">
        <f t="shared" si="11"/>
        <v>26.217579250720462</v>
      </c>
    </row>
    <row r="41" spans="1:20">
      <c r="A41" s="15" t="s">
        <v>14</v>
      </c>
      <c r="B41" s="15" t="s">
        <v>376</v>
      </c>
      <c r="C41" s="4" t="s">
        <v>725</v>
      </c>
      <c r="D41" s="43">
        <v>0</v>
      </c>
      <c r="E41" s="43">
        <v>9099</v>
      </c>
      <c r="F41" s="43">
        <v>0</v>
      </c>
      <c r="G41" s="43">
        <v>0</v>
      </c>
      <c r="H41" s="43">
        <v>0</v>
      </c>
      <c r="I41" s="43">
        <v>0</v>
      </c>
      <c r="J41" s="43">
        <v>2225609</v>
      </c>
      <c r="K41" s="43">
        <v>0</v>
      </c>
      <c r="L41" s="43">
        <v>0</v>
      </c>
      <c r="M41" s="43">
        <v>0</v>
      </c>
      <c r="N41" s="47">
        <f t="shared" si="8"/>
        <v>9099</v>
      </c>
      <c r="O41" s="47">
        <f t="shared" si="9"/>
        <v>2225609</v>
      </c>
      <c r="P41" s="249">
        <f>O41/N41</f>
        <v>244.59929662600285</v>
      </c>
      <c r="Q41" s="85" t="e">
        <f t="shared" si="12"/>
        <v>#DIV/0!</v>
      </c>
      <c r="R41" s="85">
        <f t="shared" si="6"/>
        <v>244.59929662600285</v>
      </c>
      <c r="S41" s="85" t="e">
        <f t="shared" si="10"/>
        <v>#DIV/0!</v>
      </c>
      <c r="T41" s="85" t="e">
        <f t="shared" si="11"/>
        <v>#DIV/0!</v>
      </c>
    </row>
    <row r="42" spans="1:20">
      <c r="A42" s="174" t="s">
        <v>41</v>
      </c>
      <c r="B42" s="15" t="s">
        <v>79</v>
      </c>
      <c r="C42" s="99" t="s">
        <v>138</v>
      </c>
      <c r="D42" s="227">
        <v>3336</v>
      </c>
      <c r="E42" s="227">
        <v>48907</v>
      </c>
      <c r="F42" s="46">
        <v>0</v>
      </c>
      <c r="G42" s="227">
        <v>11363</v>
      </c>
      <c r="H42" s="227">
        <v>28472</v>
      </c>
      <c r="I42" s="227">
        <v>171436</v>
      </c>
      <c r="J42" s="227">
        <v>6751500.5609999998</v>
      </c>
      <c r="K42" s="46">
        <v>0</v>
      </c>
      <c r="L42" s="227">
        <v>484143</v>
      </c>
      <c r="M42" s="227">
        <v>2489351</v>
      </c>
      <c r="N42" s="219">
        <f t="shared" si="8"/>
        <v>69352</v>
      </c>
      <c r="O42" s="219">
        <f t="shared" si="9"/>
        <v>8928144.5610000007</v>
      </c>
      <c r="P42" s="249">
        <f>+O42/N42</f>
        <v>128.73665591475373</v>
      </c>
      <c r="Q42" s="85">
        <f t="shared" si="12"/>
        <v>51.389688249400479</v>
      </c>
      <c r="R42" s="85">
        <f t="shared" si="6"/>
        <v>138.04773470055412</v>
      </c>
      <c r="S42" s="85">
        <f t="shared" si="10"/>
        <v>42.606969990319456</v>
      </c>
      <c r="T42" s="85">
        <f t="shared" si="11"/>
        <v>87.431546782804162</v>
      </c>
    </row>
    <row r="43" spans="1:20">
      <c r="A43" s="15" t="s">
        <v>43</v>
      </c>
      <c r="B43" s="15" t="s">
        <v>91</v>
      </c>
      <c r="C43" s="4" t="s">
        <v>92</v>
      </c>
      <c r="D43" s="89">
        <v>2.3E-2</v>
      </c>
      <c r="E43" s="88">
        <v>0</v>
      </c>
      <c r="F43" s="46">
        <v>0</v>
      </c>
      <c r="G43" s="88">
        <v>0</v>
      </c>
      <c r="H43" s="88">
        <v>0</v>
      </c>
      <c r="I43" s="46">
        <v>460000</v>
      </c>
      <c r="J43" s="46">
        <v>0</v>
      </c>
      <c r="K43" s="46">
        <v>0</v>
      </c>
      <c r="L43" s="46">
        <v>0</v>
      </c>
      <c r="M43" s="46">
        <v>0</v>
      </c>
      <c r="N43" s="90">
        <f t="shared" si="8"/>
        <v>2.3E-2</v>
      </c>
      <c r="O43" s="47">
        <f t="shared" si="9"/>
        <v>460000</v>
      </c>
      <c r="Q43" s="85">
        <f t="shared" si="12"/>
        <v>20000000</v>
      </c>
      <c r="R43" s="85" t="e">
        <f t="shared" si="6"/>
        <v>#DIV/0!</v>
      </c>
      <c r="S43" s="85" t="e">
        <f t="shared" si="10"/>
        <v>#DIV/0!</v>
      </c>
      <c r="T43" s="85" t="e">
        <f t="shared" si="11"/>
        <v>#DIV/0!</v>
      </c>
    </row>
    <row r="44" spans="1:20">
      <c r="A44" s="35" t="s">
        <v>584</v>
      </c>
      <c r="B44" s="15" t="s">
        <v>79</v>
      </c>
      <c r="C44" s="35" t="s">
        <v>122</v>
      </c>
      <c r="D44" s="48">
        <v>126962</v>
      </c>
      <c r="E44" s="48"/>
      <c r="F44" s="48"/>
      <c r="G44" s="48">
        <v>133333</v>
      </c>
      <c r="H44" s="48">
        <v>222979</v>
      </c>
      <c r="I44" s="48">
        <v>941421</v>
      </c>
      <c r="J44" s="48"/>
      <c r="K44" s="48"/>
      <c r="L44" s="48">
        <v>315537</v>
      </c>
      <c r="M44" s="48">
        <v>614319</v>
      </c>
      <c r="N44" s="47">
        <f t="shared" si="8"/>
        <v>216608</v>
      </c>
      <c r="O44" s="47">
        <f t="shared" si="9"/>
        <v>1240203</v>
      </c>
      <c r="P44" s="249">
        <f>+O44/N44</f>
        <v>5.7255641527552079</v>
      </c>
      <c r="Q44" s="85">
        <f t="shared" si="12"/>
        <v>7.4149824356894189</v>
      </c>
      <c r="R44" s="85" t="e">
        <f t="shared" si="6"/>
        <v>#DIV/0!</v>
      </c>
      <c r="S44" s="85">
        <f t="shared" si="10"/>
        <v>2.366533416333541</v>
      </c>
      <c r="T44" s="85">
        <f t="shared" si="11"/>
        <v>2.7550531664416829</v>
      </c>
    </row>
    <row r="45" spans="1:20">
      <c r="A45" s="36" t="s">
        <v>637</v>
      </c>
      <c r="B45" s="15" t="s">
        <v>79</v>
      </c>
      <c r="C45" s="36" t="s">
        <v>122</v>
      </c>
      <c r="D45" s="36"/>
      <c r="E45" s="36"/>
      <c r="F45" s="36"/>
      <c r="G45" s="36"/>
      <c r="H45" s="36"/>
      <c r="I45" s="36"/>
      <c r="J45" s="36"/>
      <c r="K45" s="36"/>
      <c r="L45" s="36"/>
      <c r="M45" s="36"/>
      <c r="N45" s="53">
        <f t="shared" si="8"/>
        <v>0</v>
      </c>
      <c r="O45" s="53">
        <f t="shared" si="9"/>
        <v>0</v>
      </c>
      <c r="Q45" s="85" t="e">
        <f t="shared" si="12"/>
        <v>#DIV/0!</v>
      </c>
      <c r="R45" s="85" t="e">
        <f t="shared" si="6"/>
        <v>#DIV/0!</v>
      </c>
      <c r="S45" s="85" t="e">
        <f t="shared" si="10"/>
        <v>#DIV/0!</v>
      </c>
      <c r="T45" s="85" t="e">
        <f t="shared" si="11"/>
        <v>#DIV/0!</v>
      </c>
    </row>
    <row r="46" spans="1:20" ht="28.8">
      <c r="A46" s="58" t="s">
        <v>652</v>
      </c>
      <c r="B46" s="174" t="s">
        <v>286</v>
      </c>
      <c r="C46" s="58" t="s">
        <v>138</v>
      </c>
      <c r="D46" s="218">
        <v>182602</v>
      </c>
      <c r="E46" s="218">
        <v>366954</v>
      </c>
      <c r="F46" s="218">
        <v>0</v>
      </c>
      <c r="G46" s="218">
        <v>699456</v>
      </c>
      <c r="H46" s="218">
        <v>944240</v>
      </c>
      <c r="I46" s="218">
        <v>15367231.939999999</v>
      </c>
      <c r="J46" s="218">
        <v>41075747.071000002</v>
      </c>
      <c r="K46" s="218">
        <v>0</v>
      </c>
      <c r="L46" s="218">
        <v>21455426</v>
      </c>
      <c r="M46" s="218">
        <v>21864808</v>
      </c>
      <c r="N46" s="219">
        <f t="shared" si="8"/>
        <v>794340</v>
      </c>
      <c r="O46" s="219">
        <f t="shared" si="9"/>
        <v>56852361.011000007</v>
      </c>
      <c r="P46" s="249">
        <f>+O46/N46</f>
        <v>71.571821903718813</v>
      </c>
      <c r="Q46" s="85">
        <f t="shared" si="12"/>
        <v>84.156974950986296</v>
      </c>
      <c r="R46" s="85">
        <f t="shared" si="6"/>
        <v>111.93704679878132</v>
      </c>
      <c r="S46" s="85">
        <f t="shared" si="10"/>
        <v>30.674446998810502</v>
      </c>
      <c r="T46" s="85">
        <f t="shared" si="11"/>
        <v>23.155985766330595</v>
      </c>
    </row>
    <row r="47" spans="1:20">
      <c r="A47" s="15" t="s">
        <v>37</v>
      </c>
      <c r="B47" s="15" t="s">
        <v>79</v>
      </c>
      <c r="C47" s="4" t="s">
        <v>84</v>
      </c>
      <c r="D47" s="46">
        <v>4228</v>
      </c>
      <c r="E47" s="46">
        <v>140727.69</v>
      </c>
      <c r="F47" s="46">
        <v>144955.69</v>
      </c>
      <c r="G47" s="46">
        <v>9285.33</v>
      </c>
      <c r="H47" s="46">
        <v>9359</v>
      </c>
      <c r="I47" s="46">
        <v>220537</v>
      </c>
      <c r="J47" s="46">
        <v>3353828</v>
      </c>
      <c r="K47" s="46">
        <v>3564774</v>
      </c>
      <c r="L47" s="46">
        <v>120726</v>
      </c>
      <c r="M47" s="46">
        <v>71466</v>
      </c>
      <c r="N47" s="47">
        <f t="shared" si="8"/>
        <v>145029.36000000002</v>
      </c>
      <c r="O47" s="47">
        <f t="shared" si="9"/>
        <v>3525105</v>
      </c>
      <c r="Q47" s="85">
        <f t="shared" si="12"/>
        <v>52.161069063386947</v>
      </c>
      <c r="R47" s="85">
        <f t="shared" si="6"/>
        <v>23.83204044634002</v>
      </c>
      <c r="S47" s="85">
        <f t="shared" si="10"/>
        <v>13.001799612937829</v>
      </c>
      <c r="T47" s="85">
        <f t="shared" si="11"/>
        <v>7.6360722299390957</v>
      </c>
    </row>
    <row r="48" spans="1:20">
      <c r="A48" s="35" t="s">
        <v>597</v>
      </c>
      <c r="B48" s="15" t="s">
        <v>600</v>
      </c>
      <c r="C48" s="35" t="s">
        <v>140</v>
      </c>
      <c r="D48" s="396">
        <f>3192851.27</f>
        <v>3192851.27</v>
      </c>
      <c r="E48" s="396">
        <v>181550.87</v>
      </c>
      <c r="F48" s="48">
        <v>0</v>
      </c>
      <c r="G48" s="396">
        <v>13976</v>
      </c>
      <c r="H48" s="396">
        <v>10269</v>
      </c>
      <c r="I48" s="396">
        <v>151849279</v>
      </c>
      <c r="J48" s="396">
        <v>8241341</v>
      </c>
      <c r="K48" s="48">
        <v>0</v>
      </c>
      <c r="L48" s="396">
        <v>606173</v>
      </c>
      <c r="M48" s="396">
        <v>487189</v>
      </c>
      <c r="N48" s="342">
        <f t="shared" si="8"/>
        <v>3370695.14</v>
      </c>
      <c r="O48" s="342">
        <f t="shared" si="9"/>
        <v>159971636</v>
      </c>
      <c r="P48" s="249">
        <f>O48/N48</f>
        <v>47.459538568652633</v>
      </c>
      <c r="Q48" s="85">
        <f t="shared" si="12"/>
        <v>47.559145778813559</v>
      </c>
      <c r="R48" s="85">
        <f t="shared" si="6"/>
        <v>45.39411460820871</v>
      </c>
      <c r="S48" s="85">
        <f t="shared" si="10"/>
        <v>43.372424155695477</v>
      </c>
      <c r="T48" s="85">
        <f t="shared" si="11"/>
        <v>47.442691596065828</v>
      </c>
    </row>
    <row r="49" spans="1:16382">
      <c r="A49" s="35" t="s">
        <v>597</v>
      </c>
      <c r="B49" s="15" t="s">
        <v>600</v>
      </c>
      <c r="C49" s="35" t="s">
        <v>651</v>
      </c>
      <c r="D49" s="48">
        <v>0</v>
      </c>
      <c r="E49" s="48">
        <v>13645.85</v>
      </c>
      <c r="F49" s="48">
        <v>0</v>
      </c>
      <c r="G49" s="48">
        <v>2026.3</v>
      </c>
      <c r="H49" s="48">
        <v>10399.61</v>
      </c>
      <c r="I49" s="48">
        <v>0</v>
      </c>
      <c r="J49" s="48">
        <v>504795</v>
      </c>
      <c r="K49" s="48">
        <v>0</v>
      </c>
      <c r="L49" s="48">
        <v>52936</v>
      </c>
      <c r="M49" s="48">
        <v>384708</v>
      </c>
      <c r="N49" s="47">
        <f t="shared" si="8"/>
        <v>22019.16</v>
      </c>
      <c r="O49" s="47">
        <f t="shared" si="9"/>
        <v>836567</v>
      </c>
      <c r="Q49" s="85" t="e">
        <f t="shared" si="12"/>
        <v>#DIV/0!</v>
      </c>
      <c r="R49" s="85">
        <f t="shared" si="6"/>
        <v>36.992565505263507</v>
      </c>
      <c r="S49" s="85">
        <f t="shared" si="10"/>
        <v>26.124463307506293</v>
      </c>
      <c r="T49" s="85">
        <f t="shared" si="11"/>
        <v>36.992541066443835</v>
      </c>
    </row>
    <row r="50" spans="1:16382">
      <c r="A50" s="15" t="s">
        <v>621</v>
      </c>
      <c r="B50" s="15" t="s">
        <v>79</v>
      </c>
      <c r="C50" s="4" t="s">
        <v>96</v>
      </c>
      <c r="D50" s="46">
        <v>60940</v>
      </c>
      <c r="E50" s="46">
        <v>0</v>
      </c>
      <c r="F50" s="46">
        <v>0</v>
      </c>
      <c r="G50" s="46">
        <v>0</v>
      </c>
      <c r="H50" s="46">
        <v>0</v>
      </c>
      <c r="I50" s="46">
        <v>277000</v>
      </c>
      <c r="J50" s="46">
        <v>0</v>
      </c>
      <c r="K50" s="46">
        <v>0</v>
      </c>
      <c r="L50" s="46">
        <v>0</v>
      </c>
      <c r="M50" s="46">
        <v>0</v>
      </c>
      <c r="N50" s="47">
        <f t="shared" si="8"/>
        <v>60940</v>
      </c>
      <c r="O50" s="47">
        <f t="shared" si="9"/>
        <v>277000</v>
      </c>
      <c r="P50" s="247">
        <f>O50/N50</f>
        <v>4.5454545454545459</v>
      </c>
      <c r="Q50" s="85">
        <f t="shared" si="12"/>
        <v>4.5454545454545459</v>
      </c>
      <c r="R50" s="85" t="e">
        <f t="shared" si="6"/>
        <v>#DIV/0!</v>
      </c>
      <c r="S50" s="85" t="e">
        <f t="shared" si="10"/>
        <v>#DIV/0!</v>
      </c>
      <c r="T50" s="85" t="e">
        <f t="shared" si="11"/>
        <v>#DIV/0!</v>
      </c>
    </row>
    <row r="51" spans="1:16382">
      <c r="A51" s="97" t="s">
        <v>624</v>
      </c>
      <c r="B51" s="15" t="s">
        <v>91</v>
      </c>
      <c r="C51" s="97" t="s">
        <v>92</v>
      </c>
      <c r="D51" s="98">
        <v>0</v>
      </c>
      <c r="E51" s="91">
        <v>0</v>
      </c>
      <c r="F51" s="48">
        <v>0</v>
      </c>
      <c r="G51" s="91">
        <v>0</v>
      </c>
      <c r="H51" s="91"/>
      <c r="I51" s="71"/>
      <c r="J51" s="71"/>
      <c r="K51" s="48"/>
      <c r="L51" s="71"/>
      <c r="M51" s="71"/>
      <c r="N51" s="91">
        <f t="shared" si="8"/>
        <v>0</v>
      </c>
      <c r="O51" s="71">
        <f t="shared" si="9"/>
        <v>0</v>
      </c>
      <c r="Q51" s="85" t="e">
        <f t="shared" si="12"/>
        <v>#DIV/0!</v>
      </c>
      <c r="R51" s="85" t="e">
        <f t="shared" si="6"/>
        <v>#DIV/0!</v>
      </c>
      <c r="S51" s="85" t="e">
        <f t="shared" si="10"/>
        <v>#DIV/0!</v>
      </c>
      <c r="T51" s="85" t="e">
        <f t="shared" si="11"/>
        <v>#DIV/0!</v>
      </c>
    </row>
    <row r="52" spans="1:16382">
      <c r="A52" s="109" t="s">
        <v>650</v>
      </c>
      <c r="B52" s="174" t="s">
        <v>79</v>
      </c>
      <c r="C52" s="109" t="s">
        <v>122</v>
      </c>
      <c r="D52" s="219">
        <v>166196.60999999999</v>
      </c>
      <c r="E52" s="219">
        <v>0</v>
      </c>
      <c r="F52" s="219">
        <v>0</v>
      </c>
      <c r="G52" s="219">
        <v>0</v>
      </c>
      <c r="H52" s="219">
        <v>0</v>
      </c>
      <c r="I52" s="219">
        <v>1321444.68</v>
      </c>
      <c r="J52" s="219"/>
      <c r="K52" s="219"/>
      <c r="L52" s="219"/>
      <c r="M52" s="219"/>
      <c r="N52" s="219">
        <f t="shared" si="8"/>
        <v>166196.60999999999</v>
      </c>
      <c r="O52" s="219">
        <f t="shared" si="9"/>
        <v>1321444.68</v>
      </c>
      <c r="P52" s="249">
        <f>+O52/N52</f>
        <v>7.9510928652515842</v>
      </c>
      <c r="Q52" s="85">
        <f t="shared" si="12"/>
        <v>7.9510928652515842</v>
      </c>
      <c r="R52" s="85" t="e">
        <f t="shared" si="6"/>
        <v>#DIV/0!</v>
      </c>
      <c r="S52" s="85" t="e">
        <f t="shared" si="10"/>
        <v>#DIV/0!</v>
      </c>
      <c r="T52" s="85" t="e">
        <f t="shared" si="11"/>
        <v>#DIV/0!</v>
      </c>
    </row>
    <row r="53" spans="1:16382">
      <c r="A53" s="227" t="s">
        <v>32</v>
      </c>
      <c r="B53" s="15" t="s">
        <v>79</v>
      </c>
      <c r="C53" s="227" t="s">
        <v>107</v>
      </c>
      <c r="D53" s="227">
        <f>31758+16787+54572+152026+8030+60</f>
        <v>263233</v>
      </c>
      <c r="E53" s="227">
        <v>8030</v>
      </c>
      <c r="F53" s="54"/>
      <c r="G53" s="227"/>
      <c r="H53" s="227"/>
      <c r="I53" s="227">
        <v>2313840</v>
      </c>
      <c r="J53" s="227">
        <f>1622+9245+1540+6738+54555</f>
        <v>73700</v>
      </c>
      <c r="K53" s="54"/>
      <c r="L53" s="227"/>
      <c r="M53" s="227"/>
      <c r="N53" s="219">
        <f t="shared" si="8"/>
        <v>271263</v>
      </c>
      <c r="O53" s="219">
        <f t="shared" si="9"/>
        <v>2387540</v>
      </c>
      <c r="P53" s="249">
        <f>+O53/N53</f>
        <v>8.8015689570638092</v>
      </c>
      <c r="Q53" s="83">
        <f t="shared" si="12"/>
        <v>8.7900833102232632</v>
      </c>
      <c r="R53" s="83">
        <f t="shared" si="6"/>
        <v>9.1780821917808222</v>
      </c>
      <c r="S53" s="83" t="e">
        <f t="shared" si="10"/>
        <v>#DIV/0!</v>
      </c>
      <c r="T53" s="83" t="e">
        <f t="shared" si="11"/>
        <v>#DIV/0!</v>
      </c>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83"/>
      <c r="EJ53" s="83"/>
      <c r="EK53" s="83"/>
      <c r="EL53" s="83"/>
      <c r="EM53" s="83"/>
      <c r="EN53" s="83"/>
      <c r="EO53" s="83"/>
      <c r="EP53" s="83"/>
      <c r="EQ53" s="83"/>
      <c r="ER53" s="83"/>
      <c r="ES53" s="83"/>
      <c r="ET53" s="83"/>
      <c r="EU53" s="83"/>
      <c r="EV53" s="83"/>
      <c r="EW53" s="83"/>
      <c r="EX53" s="83"/>
      <c r="EY53" s="83"/>
      <c r="EZ53" s="83"/>
      <c r="FA53" s="83"/>
      <c r="FB53" s="83"/>
      <c r="FC53" s="83"/>
      <c r="FD53" s="83"/>
      <c r="FE53" s="83"/>
      <c r="FF53" s="83"/>
      <c r="FG53" s="83"/>
      <c r="FH53" s="83"/>
      <c r="FI53" s="83"/>
      <c r="FJ53" s="83"/>
      <c r="FK53" s="83"/>
      <c r="FL53" s="83"/>
      <c r="FM53" s="83"/>
      <c r="FN53" s="83"/>
      <c r="FO53" s="83"/>
      <c r="FP53" s="83"/>
      <c r="FQ53" s="83"/>
      <c r="FR53" s="83"/>
      <c r="FS53" s="83"/>
      <c r="FT53" s="83"/>
      <c r="FU53" s="83"/>
      <c r="FV53" s="83"/>
      <c r="FW53" s="83"/>
      <c r="FX53" s="83"/>
      <c r="FY53" s="83"/>
      <c r="FZ53" s="83"/>
      <c r="GA53" s="83"/>
      <c r="GB53" s="83"/>
      <c r="GC53" s="83"/>
      <c r="GD53" s="83"/>
      <c r="GE53" s="83"/>
      <c r="GF53" s="83"/>
      <c r="GG53" s="83"/>
      <c r="GH53" s="83"/>
      <c r="GI53" s="83"/>
      <c r="GJ53" s="83"/>
      <c r="GK53" s="83"/>
      <c r="GL53" s="83"/>
      <c r="GM53" s="83"/>
      <c r="GN53" s="83"/>
      <c r="GO53" s="83"/>
      <c r="GP53" s="83"/>
      <c r="GQ53" s="83"/>
      <c r="GR53" s="83"/>
      <c r="GS53" s="83"/>
      <c r="GT53" s="83"/>
      <c r="GU53" s="83"/>
      <c r="GV53" s="83"/>
      <c r="GW53" s="83"/>
      <c r="GX53" s="83"/>
      <c r="GY53" s="83"/>
      <c r="GZ53" s="83"/>
      <c r="HA53" s="83"/>
      <c r="HB53" s="83"/>
      <c r="HC53" s="83"/>
      <c r="HD53" s="83"/>
      <c r="HE53" s="83"/>
      <c r="HF53" s="83"/>
      <c r="HG53" s="83"/>
      <c r="HH53" s="83"/>
      <c r="HI53" s="83"/>
      <c r="HJ53" s="83"/>
      <c r="HK53" s="83"/>
      <c r="HL53" s="83"/>
      <c r="HM53" s="83"/>
      <c r="HN53" s="83"/>
      <c r="HO53" s="83"/>
      <c r="HP53" s="83"/>
      <c r="HQ53" s="83"/>
      <c r="HR53" s="83"/>
      <c r="HS53" s="83"/>
      <c r="HT53" s="83"/>
      <c r="HU53" s="83"/>
      <c r="HV53" s="83"/>
      <c r="HW53" s="83"/>
      <c r="HX53" s="83"/>
      <c r="HY53" s="83"/>
      <c r="HZ53" s="83"/>
      <c r="IA53" s="83"/>
      <c r="IB53" s="83"/>
      <c r="IC53" s="83"/>
      <c r="ID53" s="83"/>
      <c r="IE53" s="83"/>
      <c r="IF53" s="83"/>
      <c r="IG53" s="83"/>
      <c r="IH53" s="83"/>
      <c r="II53" s="83"/>
      <c r="IJ53" s="83"/>
      <c r="IK53" s="83"/>
      <c r="IL53" s="83"/>
      <c r="IM53" s="83"/>
      <c r="IN53" s="83"/>
      <c r="IO53" s="83"/>
      <c r="IP53" s="83"/>
      <c r="IQ53" s="83"/>
      <c r="IR53" s="83"/>
      <c r="IS53" s="83"/>
      <c r="IT53" s="83"/>
      <c r="IU53" s="83"/>
      <c r="IV53" s="83"/>
      <c r="IW53" s="83"/>
      <c r="IX53" s="83"/>
      <c r="IY53" s="83"/>
      <c r="IZ53" s="83"/>
      <c r="JA53" s="83"/>
      <c r="JB53" s="83"/>
      <c r="JC53" s="83"/>
      <c r="JD53" s="83"/>
      <c r="JE53" s="83"/>
      <c r="JF53" s="83"/>
      <c r="JG53" s="83"/>
      <c r="JH53" s="83"/>
      <c r="JI53" s="83"/>
      <c r="JJ53" s="83"/>
      <c r="JK53" s="83"/>
      <c r="JL53" s="83"/>
      <c r="JM53" s="83"/>
      <c r="JN53" s="83"/>
      <c r="JO53" s="83"/>
      <c r="JP53" s="83"/>
      <c r="JQ53" s="83"/>
      <c r="JR53" s="83"/>
      <c r="JS53" s="83"/>
      <c r="JT53" s="83"/>
      <c r="JU53" s="83"/>
      <c r="JV53" s="83"/>
      <c r="JW53" s="83"/>
      <c r="JX53" s="83"/>
      <c r="JY53" s="83"/>
      <c r="JZ53" s="83"/>
      <c r="KA53" s="83"/>
      <c r="KB53" s="83"/>
      <c r="KC53" s="83"/>
      <c r="KD53" s="83"/>
      <c r="KE53" s="83"/>
      <c r="KF53" s="83"/>
      <c r="KG53" s="83"/>
      <c r="KH53" s="83"/>
      <c r="KI53" s="83"/>
      <c r="KJ53" s="83"/>
      <c r="KK53" s="83"/>
      <c r="KL53" s="83"/>
      <c r="KM53" s="83"/>
      <c r="KN53" s="83"/>
      <c r="KO53" s="83"/>
      <c r="KP53" s="83"/>
      <c r="KQ53" s="83"/>
      <c r="KR53" s="83"/>
      <c r="KS53" s="83"/>
      <c r="KT53" s="83"/>
      <c r="KU53" s="83"/>
      <c r="KV53" s="83"/>
      <c r="KW53" s="83"/>
      <c r="KX53" s="83"/>
      <c r="KY53" s="83"/>
      <c r="KZ53" s="83"/>
      <c r="LA53" s="83"/>
      <c r="LB53" s="83"/>
      <c r="LC53" s="83"/>
      <c r="LD53" s="83"/>
      <c r="LE53" s="83"/>
      <c r="LF53" s="83"/>
      <c r="LG53" s="83"/>
      <c r="LH53" s="83"/>
      <c r="LI53" s="83"/>
      <c r="LJ53" s="83"/>
      <c r="LK53" s="83"/>
      <c r="LL53" s="83"/>
      <c r="LM53" s="83"/>
      <c r="LN53" s="83"/>
      <c r="LO53" s="83"/>
      <c r="LP53" s="83"/>
      <c r="LQ53" s="83"/>
      <c r="LR53" s="83"/>
      <c r="LS53" s="83"/>
      <c r="LT53" s="83"/>
      <c r="LU53" s="83"/>
      <c r="LV53" s="83"/>
      <c r="LW53" s="83"/>
      <c r="LX53" s="83"/>
      <c r="LY53" s="83"/>
      <c r="LZ53" s="83"/>
      <c r="MA53" s="83"/>
      <c r="MB53" s="83"/>
      <c r="MC53" s="83"/>
      <c r="MD53" s="83"/>
      <c r="ME53" s="83"/>
      <c r="MF53" s="83"/>
      <c r="MG53" s="83"/>
      <c r="MH53" s="83"/>
      <c r="MI53" s="83"/>
      <c r="MJ53" s="83"/>
      <c r="MK53" s="83"/>
      <c r="ML53" s="83"/>
      <c r="MM53" s="83"/>
      <c r="MN53" s="83"/>
      <c r="MO53" s="83"/>
      <c r="MP53" s="83"/>
      <c r="MQ53" s="83"/>
      <c r="MR53" s="83"/>
      <c r="MS53" s="83"/>
      <c r="MT53" s="83"/>
      <c r="MU53" s="83"/>
      <c r="MV53" s="83"/>
      <c r="MW53" s="83"/>
      <c r="MX53" s="83"/>
      <c r="MY53" s="83"/>
      <c r="MZ53" s="83"/>
      <c r="NA53" s="83"/>
      <c r="NB53" s="83"/>
      <c r="NC53" s="83"/>
      <c r="ND53" s="83"/>
      <c r="NE53" s="83"/>
      <c r="NF53" s="83"/>
      <c r="NG53" s="83"/>
      <c r="NH53" s="83"/>
      <c r="NI53" s="83"/>
      <c r="NJ53" s="83"/>
      <c r="NK53" s="83"/>
      <c r="NL53" s="83"/>
      <c r="NM53" s="83"/>
      <c r="NN53" s="83"/>
      <c r="NO53" s="83"/>
      <c r="NP53" s="83"/>
      <c r="NQ53" s="83"/>
      <c r="NR53" s="83"/>
      <c r="NS53" s="83"/>
      <c r="NT53" s="83"/>
      <c r="NU53" s="83"/>
      <c r="NV53" s="83"/>
      <c r="NW53" s="83"/>
      <c r="NX53" s="83"/>
      <c r="NY53" s="83"/>
      <c r="NZ53" s="83"/>
      <c r="OA53" s="83"/>
      <c r="OB53" s="83"/>
      <c r="OC53" s="83"/>
      <c r="OD53" s="83"/>
      <c r="OE53" s="83"/>
      <c r="OF53" s="83"/>
      <c r="OG53" s="83"/>
      <c r="OH53" s="83"/>
      <c r="OI53" s="83"/>
      <c r="OJ53" s="83"/>
      <c r="OK53" s="83"/>
      <c r="OL53" s="83"/>
      <c r="OM53" s="83"/>
      <c r="ON53" s="83"/>
      <c r="OO53" s="83"/>
      <c r="OP53" s="83"/>
      <c r="OQ53" s="83"/>
      <c r="OR53" s="83"/>
      <c r="OS53" s="83"/>
      <c r="OT53" s="83"/>
      <c r="OU53" s="83"/>
      <c r="OV53" s="83"/>
      <c r="OW53" s="83"/>
      <c r="OX53" s="83"/>
      <c r="OY53" s="83"/>
      <c r="OZ53" s="83"/>
      <c r="PA53" s="83"/>
      <c r="PB53" s="83"/>
      <c r="PC53" s="83"/>
      <c r="PD53" s="83"/>
      <c r="PE53" s="83"/>
      <c r="PF53" s="83"/>
      <c r="PG53" s="83"/>
      <c r="PH53" s="83"/>
      <c r="PI53" s="83"/>
      <c r="PJ53" s="83"/>
      <c r="PK53" s="83"/>
      <c r="PL53" s="83"/>
      <c r="PM53" s="83"/>
      <c r="PN53" s="83"/>
      <c r="PO53" s="83"/>
      <c r="PP53" s="83"/>
      <c r="PQ53" s="83"/>
      <c r="PR53" s="83"/>
      <c r="PS53" s="83"/>
      <c r="PT53" s="83"/>
      <c r="PU53" s="83"/>
      <c r="PV53" s="83"/>
      <c r="PW53" s="83"/>
      <c r="PX53" s="83"/>
      <c r="PY53" s="83"/>
      <c r="PZ53" s="83"/>
      <c r="QA53" s="83"/>
      <c r="QB53" s="83"/>
      <c r="QC53" s="83"/>
      <c r="QD53" s="83"/>
      <c r="QE53" s="83"/>
      <c r="QF53" s="83"/>
      <c r="QG53" s="83"/>
      <c r="QH53" s="83"/>
      <c r="QI53" s="83"/>
      <c r="QJ53" s="83"/>
      <c r="QK53" s="83"/>
      <c r="QL53" s="83"/>
      <c r="QM53" s="83"/>
      <c r="QN53" s="83"/>
      <c r="QO53" s="83"/>
      <c r="QP53" s="83"/>
      <c r="QQ53" s="83"/>
      <c r="QR53" s="83"/>
      <c r="QS53" s="83"/>
      <c r="QT53" s="83"/>
      <c r="QU53" s="83"/>
      <c r="QV53" s="83"/>
      <c r="QW53" s="83"/>
      <c r="QX53" s="83"/>
      <c r="QY53" s="83"/>
      <c r="QZ53" s="83"/>
      <c r="RA53" s="83"/>
      <c r="RB53" s="83"/>
      <c r="RC53" s="83"/>
      <c r="RD53" s="83"/>
      <c r="RE53" s="83"/>
      <c r="RF53" s="83"/>
      <c r="RG53" s="83"/>
      <c r="RH53" s="83"/>
      <c r="RI53" s="83"/>
      <c r="RJ53" s="83"/>
      <c r="RK53" s="83"/>
      <c r="RL53" s="83"/>
      <c r="RM53" s="83"/>
      <c r="RN53" s="83"/>
      <c r="RO53" s="83"/>
      <c r="RP53" s="83"/>
      <c r="RQ53" s="83"/>
      <c r="RR53" s="83"/>
      <c r="RS53" s="83"/>
      <c r="RT53" s="83"/>
      <c r="RU53" s="83"/>
      <c r="RV53" s="83"/>
      <c r="RW53" s="83"/>
      <c r="RX53" s="83"/>
      <c r="RY53" s="83"/>
      <c r="RZ53" s="83"/>
      <c r="SA53" s="83"/>
      <c r="SB53" s="83"/>
      <c r="SC53" s="83"/>
      <c r="SD53" s="83"/>
      <c r="SE53" s="83"/>
      <c r="SF53" s="83"/>
      <c r="SG53" s="83"/>
      <c r="SH53" s="83"/>
      <c r="SI53" s="83"/>
      <c r="SJ53" s="83"/>
      <c r="SK53" s="83"/>
      <c r="SL53" s="83"/>
      <c r="SM53" s="83"/>
      <c r="SN53" s="83"/>
      <c r="SO53" s="83"/>
      <c r="SP53" s="83"/>
      <c r="SQ53" s="83"/>
      <c r="SR53" s="83"/>
      <c r="SS53" s="83"/>
      <c r="ST53" s="83"/>
      <c r="SU53" s="83"/>
      <c r="SV53" s="83"/>
      <c r="SW53" s="83"/>
      <c r="SX53" s="83"/>
      <c r="SY53" s="83"/>
      <c r="SZ53" s="83"/>
      <c r="TA53" s="83"/>
      <c r="TB53" s="83"/>
      <c r="TC53" s="83"/>
      <c r="TD53" s="83"/>
      <c r="TE53" s="83"/>
      <c r="TF53" s="83"/>
      <c r="TG53" s="83"/>
      <c r="TH53" s="83"/>
      <c r="TI53" s="83"/>
      <c r="TJ53" s="83"/>
      <c r="TK53" s="83"/>
      <c r="TL53" s="83"/>
      <c r="TM53" s="83"/>
      <c r="TN53" s="83"/>
      <c r="TO53" s="83"/>
      <c r="TP53" s="83"/>
      <c r="TQ53" s="83"/>
      <c r="TR53" s="83"/>
      <c r="TS53" s="83"/>
      <c r="TT53" s="83"/>
      <c r="TU53" s="83"/>
      <c r="TV53" s="83"/>
      <c r="TW53" s="83"/>
      <c r="TX53" s="83"/>
      <c r="TY53" s="83"/>
      <c r="TZ53" s="83"/>
      <c r="UA53" s="83"/>
      <c r="UB53" s="83"/>
      <c r="UC53" s="83"/>
      <c r="UD53" s="83"/>
      <c r="UE53" s="83"/>
      <c r="UF53" s="83"/>
      <c r="UG53" s="83"/>
      <c r="UH53" s="83"/>
      <c r="UI53" s="83"/>
      <c r="UJ53" s="83"/>
      <c r="UK53" s="83"/>
      <c r="UL53" s="83"/>
      <c r="UM53" s="83"/>
      <c r="UN53" s="83"/>
      <c r="UO53" s="83"/>
      <c r="UP53" s="83"/>
      <c r="UQ53" s="83"/>
      <c r="UR53" s="83"/>
      <c r="US53" s="83"/>
      <c r="UT53" s="83"/>
      <c r="UU53" s="83"/>
      <c r="UV53" s="83"/>
      <c r="UW53" s="83"/>
      <c r="UX53" s="83"/>
      <c r="UY53" s="83"/>
      <c r="UZ53" s="83"/>
      <c r="VA53" s="83"/>
      <c r="VB53" s="83"/>
      <c r="VC53" s="83"/>
      <c r="VD53" s="83"/>
      <c r="VE53" s="83"/>
      <c r="VF53" s="83"/>
      <c r="VG53" s="83"/>
      <c r="VH53" s="83"/>
      <c r="VI53" s="83"/>
      <c r="VJ53" s="83"/>
      <c r="VK53" s="83"/>
      <c r="VL53" s="83"/>
      <c r="VM53" s="83"/>
      <c r="VN53" s="83"/>
      <c r="VO53" s="83"/>
      <c r="VP53" s="83"/>
      <c r="VQ53" s="83"/>
      <c r="VR53" s="83"/>
      <c r="VS53" s="83"/>
      <c r="VT53" s="83"/>
      <c r="VU53" s="83"/>
      <c r="VV53" s="83"/>
      <c r="VW53" s="83"/>
      <c r="VX53" s="83"/>
      <c r="VY53" s="83"/>
      <c r="VZ53" s="83"/>
      <c r="WA53" s="83"/>
      <c r="WB53" s="83"/>
      <c r="WC53" s="83"/>
      <c r="WD53" s="83"/>
      <c r="WE53" s="83"/>
      <c r="WF53" s="83"/>
      <c r="WG53" s="83"/>
      <c r="WH53" s="83"/>
      <c r="WI53" s="83"/>
      <c r="WJ53" s="83"/>
      <c r="WK53" s="83"/>
      <c r="WL53" s="83"/>
      <c r="WM53" s="83"/>
      <c r="WN53" s="83"/>
      <c r="WO53" s="83"/>
      <c r="WP53" s="83"/>
      <c r="WQ53" s="83"/>
      <c r="WR53" s="83"/>
      <c r="WS53" s="83"/>
      <c r="WT53" s="83"/>
      <c r="WU53" s="83"/>
      <c r="WV53" s="83"/>
      <c r="WW53" s="83"/>
      <c r="WX53" s="83"/>
      <c r="WY53" s="83"/>
      <c r="WZ53" s="83"/>
      <c r="XA53" s="83"/>
      <c r="XB53" s="83"/>
      <c r="XC53" s="83"/>
      <c r="XD53" s="83"/>
      <c r="XE53" s="83"/>
      <c r="XF53" s="83"/>
      <c r="XG53" s="83"/>
      <c r="XH53" s="83"/>
      <c r="XI53" s="83"/>
      <c r="XJ53" s="83"/>
      <c r="XK53" s="83"/>
      <c r="XL53" s="83"/>
      <c r="XM53" s="83"/>
      <c r="XN53" s="83"/>
      <c r="XO53" s="83"/>
      <c r="XP53" s="83"/>
      <c r="XQ53" s="83"/>
      <c r="XR53" s="83"/>
      <c r="XS53" s="83"/>
      <c r="XT53" s="83"/>
      <c r="XU53" s="83"/>
      <c r="XV53" s="83"/>
      <c r="XW53" s="83"/>
      <c r="XX53" s="83"/>
      <c r="XY53" s="83"/>
      <c r="XZ53" s="83"/>
      <c r="YA53" s="83"/>
      <c r="YB53" s="83"/>
      <c r="YC53" s="83"/>
      <c r="YD53" s="83"/>
      <c r="YE53" s="83"/>
      <c r="YF53" s="83"/>
      <c r="YG53" s="83"/>
      <c r="YH53" s="83"/>
      <c r="YI53" s="83"/>
      <c r="YJ53" s="83"/>
      <c r="YK53" s="83"/>
      <c r="YL53" s="83"/>
      <c r="YM53" s="83"/>
      <c r="YN53" s="83"/>
      <c r="YO53" s="83"/>
      <c r="YP53" s="83"/>
      <c r="YQ53" s="83"/>
      <c r="YR53" s="83"/>
      <c r="YS53" s="83"/>
      <c r="YT53" s="83"/>
      <c r="YU53" s="83"/>
      <c r="YV53" s="83"/>
      <c r="YW53" s="83"/>
      <c r="YX53" s="83"/>
      <c r="YY53" s="83"/>
      <c r="YZ53" s="83"/>
      <c r="ZA53" s="83"/>
      <c r="ZB53" s="83"/>
      <c r="ZC53" s="83"/>
      <c r="ZD53" s="83"/>
      <c r="ZE53" s="83"/>
      <c r="ZF53" s="83"/>
      <c r="ZG53" s="83"/>
      <c r="ZH53" s="83"/>
      <c r="ZI53" s="83"/>
      <c r="ZJ53" s="83"/>
      <c r="ZK53" s="83"/>
      <c r="ZL53" s="83"/>
      <c r="ZM53" s="83"/>
      <c r="ZN53" s="83"/>
      <c r="ZO53" s="83"/>
      <c r="ZP53" s="83"/>
      <c r="ZQ53" s="83"/>
      <c r="ZR53" s="83"/>
      <c r="ZS53" s="83"/>
      <c r="ZT53" s="83"/>
      <c r="ZU53" s="83"/>
      <c r="ZV53" s="83"/>
      <c r="ZW53" s="83"/>
      <c r="ZX53" s="83"/>
      <c r="ZY53" s="83"/>
      <c r="ZZ53" s="83"/>
      <c r="AAA53" s="83"/>
      <c r="AAB53" s="83"/>
      <c r="AAC53" s="83"/>
      <c r="AAD53" s="83"/>
      <c r="AAE53" s="83"/>
      <c r="AAF53" s="83"/>
      <c r="AAG53" s="83"/>
      <c r="AAH53" s="83"/>
      <c r="AAI53" s="83"/>
      <c r="AAJ53" s="83"/>
      <c r="AAK53" s="83"/>
      <c r="AAL53" s="83"/>
      <c r="AAM53" s="83"/>
      <c r="AAN53" s="83"/>
      <c r="AAO53" s="83"/>
      <c r="AAP53" s="83"/>
      <c r="AAQ53" s="83"/>
      <c r="AAR53" s="83"/>
      <c r="AAS53" s="83"/>
      <c r="AAT53" s="83"/>
      <c r="AAU53" s="83"/>
      <c r="AAV53" s="83"/>
      <c r="AAW53" s="83"/>
      <c r="AAX53" s="83"/>
      <c r="AAY53" s="83"/>
      <c r="AAZ53" s="83"/>
      <c r="ABA53" s="83"/>
      <c r="ABB53" s="83"/>
      <c r="ABC53" s="83"/>
      <c r="ABD53" s="83"/>
      <c r="ABE53" s="83"/>
      <c r="ABF53" s="83"/>
      <c r="ABG53" s="83"/>
      <c r="ABH53" s="83"/>
      <c r="ABI53" s="83"/>
      <c r="ABJ53" s="83"/>
      <c r="ABK53" s="83"/>
      <c r="ABL53" s="83"/>
      <c r="ABM53" s="83"/>
      <c r="ABN53" s="83"/>
      <c r="ABO53" s="83"/>
      <c r="ABP53" s="83"/>
      <c r="ABQ53" s="83"/>
      <c r="ABR53" s="83"/>
      <c r="ABS53" s="83"/>
      <c r="ABT53" s="83"/>
      <c r="ABU53" s="83"/>
      <c r="ABV53" s="83"/>
      <c r="ABW53" s="83"/>
      <c r="ABX53" s="83"/>
      <c r="ABY53" s="83"/>
      <c r="ABZ53" s="83"/>
      <c r="ACA53" s="83"/>
      <c r="ACB53" s="83"/>
      <c r="ACC53" s="83"/>
      <c r="ACD53" s="83"/>
      <c r="ACE53" s="83"/>
      <c r="ACF53" s="83"/>
      <c r="ACG53" s="83"/>
      <c r="ACH53" s="83"/>
      <c r="ACI53" s="83"/>
      <c r="ACJ53" s="83"/>
      <c r="ACK53" s="83"/>
      <c r="ACL53" s="83"/>
      <c r="ACM53" s="83"/>
      <c r="ACN53" s="83"/>
      <c r="ACO53" s="83"/>
      <c r="ACP53" s="83"/>
      <c r="ACQ53" s="83"/>
      <c r="ACR53" s="83"/>
      <c r="ACS53" s="83"/>
      <c r="ACT53" s="83"/>
      <c r="ACU53" s="83"/>
      <c r="ACV53" s="83"/>
      <c r="ACW53" s="83"/>
      <c r="ACX53" s="83"/>
      <c r="ACY53" s="83"/>
      <c r="ACZ53" s="83"/>
      <c r="ADA53" s="83"/>
      <c r="ADB53" s="83"/>
      <c r="ADC53" s="83"/>
      <c r="ADD53" s="83"/>
      <c r="ADE53" s="83"/>
      <c r="ADF53" s="83"/>
      <c r="ADG53" s="83"/>
      <c r="ADH53" s="83"/>
      <c r="ADI53" s="83"/>
      <c r="ADJ53" s="83"/>
      <c r="ADK53" s="83"/>
      <c r="ADL53" s="83"/>
      <c r="ADM53" s="83"/>
      <c r="ADN53" s="83"/>
      <c r="ADO53" s="83"/>
      <c r="ADP53" s="83"/>
      <c r="ADQ53" s="83"/>
      <c r="ADR53" s="83"/>
      <c r="ADS53" s="83"/>
      <c r="ADT53" s="83"/>
      <c r="ADU53" s="83"/>
      <c r="ADV53" s="83"/>
      <c r="ADW53" s="83"/>
      <c r="ADX53" s="83"/>
      <c r="ADY53" s="83"/>
      <c r="ADZ53" s="83"/>
      <c r="AEA53" s="83"/>
      <c r="AEB53" s="83"/>
      <c r="AEC53" s="83"/>
      <c r="AED53" s="83"/>
      <c r="AEE53" s="83"/>
      <c r="AEF53" s="83"/>
      <c r="AEG53" s="83"/>
      <c r="AEH53" s="83"/>
      <c r="AEI53" s="83"/>
      <c r="AEJ53" s="83"/>
      <c r="AEK53" s="83"/>
      <c r="AEL53" s="83"/>
      <c r="AEM53" s="83"/>
      <c r="AEN53" s="83"/>
      <c r="AEO53" s="83"/>
      <c r="AEP53" s="83"/>
      <c r="AEQ53" s="83"/>
      <c r="AER53" s="83"/>
      <c r="AES53" s="83"/>
      <c r="AET53" s="83"/>
      <c r="AEU53" s="83"/>
      <c r="AEV53" s="83"/>
      <c r="AEW53" s="83"/>
      <c r="AEX53" s="83"/>
      <c r="AEY53" s="83"/>
      <c r="AEZ53" s="83"/>
      <c r="AFA53" s="83"/>
      <c r="AFB53" s="83"/>
      <c r="AFC53" s="83"/>
      <c r="AFD53" s="83"/>
      <c r="AFE53" s="83"/>
      <c r="AFF53" s="83"/>
      <c r="AFG53" s="83"/>
      <c r="AFH53" s="83"/>
      <c r="AFI53" s="83"/>
      <c r="AFJ53" s="83"/>
      <c r="AFK53" s="83"/>
      <c r="AFL53" s="83"/>
      <c r="AFM53" s="83"/>
      <c r="AFN53" s="83"/>
      <c r="AFO53" s="83"/>
      <c r="AFP53" s="83"/>
      <c r="AFQ53" s="83"/>
      <c r="AFR53" s="83"/>
      <c r="AFS53" s="83"/>
      <c r="AFT53" s="83"/>
      <c r="AFU53" s="83"/>
      <c r="AFV53" s="83"/>
      <c r="AFW53" s="83"/>
      <c r="AFX53" s="83"/>
      <c r="AFY53" s="83"/>
      <c r="AFZ53" s="83"/>
      <c r="AGA53" s="83"/>
      <c r="AGB53" s="83"/>
      <c r="AGC53" s="83"/>
      <c r="AGD53" s="83"/>
      <c r="AGE53" s="83"/>
      <c r="AGF53" s="83"/>
      <c r="AGG53" s="83"/>
      <c r="AGH53" s="83"/>
      <c r="AGI53" s="83"/>
      <c r="AGJ53" s="83"/>
      <c r="AGK53" s="83"/>
      <c r="AGL53" s="83"/>
      <c r="AGM53" s="83"/>
      <c r="AGN53" s="83"/>
      <c r="AGO53" s="83"/>
      <c r="AGP53" s="83"/>
      <c r="AGQ53" s="83"/>
      <c r="AGR53" s="83"/>
      <c r="AGS53" s="83"/>
      <c r="AGT53" s="83"/>
      <c r="AGU53" s="83"/>
      <c r="AGV53" s="83"/>
      <c r="AGW53" s="83"/>
      <c r="AGX53" s="83"/>
      <c r="AGY53" s="83"/>
      <c r="AGZ53" s="83"/>
      <c r="AHA53" s="83"/>
      <c r="AHB53" s="83"/>
      <c r="AHC53" s="83"/>
      <c r="AHD53" s="83"/>
      <c r="AHE53" s="83"/>
      <c r="AHF53" s="83"/>
      <c r="AHG53" s="83"/>
      <c r="AHH53" s="83"/>
      <c r="AHI53" s="83"/>
      <c r="AHJ53" s="83"/>
      <c r="AHK53" s="83"/>
      <c r="AHL53" s="83"/>
      <c r="AHM53" s="83"/>
      <c r="AHN53" s="83"/>
      <c r="AHO53" s="83"/>
      <c r="AHP53" s="83"/>
      <c r="AHQ53" s="83"/>
      <c r="AHR53" s="83"/>
      <c r="AHS53" s="83"/>
      <c r="AHT53" s="83"/>
      <c r="AHU53" s="83"/>
      <c r="AHV53" s="83"/>
      <c r="AHW53" s="83"/>
      <c r="AHX53" s="83"/>
      <c r="AHY53" s="83"/>
      <c r="AHZ53" s="83"/>
      <c r="AIA53" s="83"/>
      <c r="AIB53" s="83"/>
      <c r="AIC53" s="83"/>
      <c r="AID53" s="83"/>
      <c r="AIE53" s="83"/>
      <c r="AIF53" s="83"/>
      <c r="AIG53" s="83"/>
      <c r="AIH53" s="83"/>
      <c r="AII53" s="83"/>
      <c r="AIJ53" s="83"/>
      <c r="AIK53" s="83"/>
      <c r="AIL53" s="83"/>
      <c r="AIM53" s="83"/>
      <c r="AIN53" s="83"/>
      <c r="AIO53" s="83"/>
      <c r="AIP53" s="83"/>
      <c r="AIQ53" s="83"/>
      <c r="AIR53" s="83"/>
      <c r="AIS53" s="83"/>
      <c r="AIT53" s="83"/>
      <c r="AIU53" s="83"/>
      <c r="AIV53" s="83"/>
      <c r="AIW53" s="83"/>
      <c r="AIX53" s="83"/>
      <c r="AIY53" s="83"/>
      <c r="AIZ53" s="83"/>
      <c r="AJA53" s="83"/>
      <c r="AJB53" s="83"/>
      <c r="AJC53" s="83"/>
      <c r="AJD53" s="83"/>
      <c r="AJE53" s="83"/>
      <c r="AJF53" s="83"/>
      <c r="AJG53" s="83"/>
      <c r="AJH53" s="83"/>
      <c r="AJI53" s="83"/>
      <c r="AJJ53" s="83"/>
      <c r="AJK53" s="83"/>
      <c r="AJL53" s="83"/>
      <c r="AJM53" s="83"/>
      <c r="AJN53" s="83"/>
      <c r="AJO53" s="83"/>
      <c r="AJP53" s="83"/>
      <c r="AJQ53" s="83"/>
      <c r="AJR53" s="83"/>
      <c r="AJS53" s="83"/>
      <c r="AJT53" s="83"/>
      <c r="AJU53" s="83"/>
      <c r="AJV53" s="83"/>
      <c r="AJW53" s="83"/>
      <c r="AJX53" s="83"/>
      <c r="AJY53" s="83"/>
      <c r="AJZ53" s="83"/>
      <c r="AKA53" s="83"/>
      <c r="AKB53" s="83"/>
      <c r="AKC53" s="83"/>
      <c r="AKD53" s="83"/>
      <c r="AKE53" s="83"/>
      <c r="AKF53" s="83"/>
      <c r="AKG53" s="83"/>
      <c r="AKH53" s="83"/>
      <c r="AKI53" s="83"/>
      <c r="AKJ53" s="83"/>
      <c r="AKK53" s="83"/>
      <c r="AKL53" s="83"/>
      <c r="AKM53" s="83"/>
      <c r="AKN53" s="83"/>
      <c r="AKO53" s="83"/>
      <c r="AKP53" s="83"/>
      <c r="AKQ53" s="83"/>
      <c r="AKR53" s="83"/>
      <c r="AKS53" s="83"/>
      <c r="AKT53" s="83"/>
      <c r="AKU53" s="83"/>
      <c r="AKV53" s="83"/>
      <c r="AKW53" s="83"/>
      <c r="AKX53" s="83"/>
      <c r="AKY53" s="83"/>
      <c r="AKZ53" s="83"/>
      <c r="ALA53" s="83"/>
      <c r="ALB53" s="83"/>
      <c r="ALC53" s="83"/>
      <c r="ALD53" s="83"/>
      <c r="ALE53" s="83"/>
      <c r="ALF53" s="83"/>
      <c r="ALG53" s="83"/>
      <c r="ALH53" s="83"/>
      <c r="ALI53" s="83"/>
      <c r="ALJ53" s="83"/>
      <c r="ALK53" s="83"/>
      <c r="ALL53" s="83"/>
      <c r="ALM53" s="83"/>
      <c r="ALN53" s="83"/>
      <c r="ALO53" s="83"/>
      <c r="ALP53" s="83"/>
      <c r="ALQ53" s="83"/>
      <c r="ALR53" s="83"/>
      <c r="ALS53" s="83"/>
      <c r="ALT53" s="83"/>
      <c r="ALU53" s="83"/>
      <c r="ALV53" s="83"/>
      <c r="ALW53" s="83"/>
      <c r="ALX53" s="83"/>
      <c r="ALY53" s="83"/>
      <c r="ALZ53" s="83"/>
      <c r="AMA53" s="83"/>
      <c r="AMB53" s="83"/>
      <c r="AMC53" s="83"/>
      <c r="AMD53" s="83"/>
      <c r="AME53" s="83"/>
      <c r="AMF53" s="83"/>
      <c r="AMG53" s="83"/>
      <c r="AMH53" s="83"/>
      <c r="AMI53" s="83"/>
      <c r="AMJ53" s="83"/>
      <c r="AMK53" s="83"/>
      <c r="AML53" s="83"/>
      <c r="AMM53" s="83"/>
      <c r="AMN53" s="83"/>
      <c r="AMO53" s="83"/>
      <c r="AMP53" s="83"/>
      <c r="AMQ53" s="83"/>
      <c r="AMR53" s="83"/>
      <c r="AMS53" s="83"/>
      <c r="AMT53" s="83"/>
      <c r="AMU53" s="83"/>
      <c r="AMV53" s="83"/>
      <c r="AMW53" s="83"/>
      <c r="AMX53" s="83"/>
      <c r="AMY53" s="83"/>
      <c r="AMZ53" s="83"/>
      <c r="ANA53" s="83"/>
      <c r="ANB53" s="83"/>
      <c r="ANC53" s="83"/>
      <c r="AND53" s="83"/>
      <c r="ANE53" s="83"/>
      <c r="ANF53" s="83"/>
      <c r="ANG53" s="83"/>
      <c r="ANH53" s="83"/>
      <c r="ANI53" s="83"/>
      <c r="ANJ53" s="83"/>
      <c r="ANK53" s="83"/>
      <c r="ANL53" s="83"/>
      <c r="ANM53" s="83"/>
      <c r="ANN53" s="83"/>
      <c r="ANO53" s="83"/>
      <c r="ANP53" s="83"/>
      <c r="ANQ53" s="83"/>
      <c r="ANR53" s="83"/>
      <c r="ANS53" s="83"/>
      <c r="ANT53" s="83"/>
      <c r="ANU53" s="83"/>
      <c r="ANV53" s="83"/>
      <c r="ANW53" s="83"/>
      <c r="ANX53" s="83"/>
      <c r="ANY53" s="83"/>
      <c r="ANZ53" s="83"/>
      <c r="AOA53" s="83"/>
      <c r="AOB53" s="83"/>
      <c r="AOC53" s="83"/>
      <c r="AOD53" s="83"/>
      <c r="AOE53" s="83"/>
      <c r="AOF53" s="83"/>
      <c r="AOG53" s="83"/>
      <c r="AOH53" s="83"/>
      <c r="AOI53" s="83"/>
      <c r="AOJ53" s="83"/>
      <c r="AOK53" s="83"/>
      <c r="AOL53" s="83"/>
      <c r="AOM53" s="83"/>
      <c r="AON53" s="83"/>
      <c r="AOO53" s="83"/>
      <c r="AOP53" s="83"/>
      <c r="AOQ53" s="83"/>
      <c r="AOR53" s="83"/>
      <c r="AOS53" s="83"/>
      <c r="AOT53" s="83"/>
      <c r="AOU53" s="83"/>
      <c r="AOV53" s="83"/>
      <c r="AOW53" s="83"/>
      <c r="AOX53" s="83"/>
      <c r="AOY53" s="83"/>
      <c r="AOZ53" s="83"/>
      <c r="APA53" s="83"/>
      <c r="APB53" s="83"/>
      <c r="APC53" s="83"/>
      <c r="APD53" s="83"/>
      <c r="APE53" s="83"/>
      <c r="APF53" s="83"/>
      <c r="APG53" s="83"/>
      <c r="APH53" s="83"/>
      <c r="API53" s="83"/>
      <c r="APJ53" s="83"/>
      <c r="APK53" s="83"/>
      <c r="APL53" s="83"/>
      <c r="APM53" s="83"/>
      <c r="APN53" s="83"/>
      <c r="APO53" s="83"/>
      <c r="APP53" s="83"/>
      <c r="APQ53" s="83"/>
      <c r="APR53" s="83"/>
      <c r="APS53" s="83"/>
      <c r="APT53" s="83"/>
      <c r="APU53" s="83"/>
      <c r="APV53" s="83"/>
      <c r="APW53" s="83"/>
      <c r="APX53" s="83"/>
      <c r="APY53" s="83"/>
      <c r="APZ53" s="83"/>
      <c r="AQA53" s="83"/>
      <c r="AQB53" s="83"/>
      <c r="AQC53" s="83"/>
      <c r="AQD53" s="83"/>
      <c r="AQE53" s="83"/>
      <c r="AQF53" s="83"/>
      <c r="AQG53" s="83"/>
      <c r="AQH53" s="83"/>
      <c r="AQI53" s="83"/>
      <c r="AQJ53" s="83"/>
      <c r="AQK53" s="83"/>
      <c r="AQL53" s="83"/>
      <c r="AQM53" s="83"/>
      <c r="AQN53" s="83"/>
      <c r="AQO53" s="83"/>
      <c r="AQP53" s="83"/>
      <c r="AQQ53" s="83"/>
      <c r="AQR53" s="83"/>
      <c r="AQS53" s="83"/>
      <c r="AQT53" s="83"/>
      <c r="AQU53" s="83"/>
      <c r="AQV53" s="83"/>
      <c r="AQW53" s="83"/>
      <c r="AQX53" s="83"/>
      <c r="AQY53" s="83"/>
      <c r="AQZ53" s="83"/>
      <c r="ARA53" s="83"/>
      <c r="ARB53" s="83"/>
      <c r="ARC53" s="83"/>
      <c r="ARD53" s="83"/>
      <c r="ARE53" s="83"/>
      <c r="ARF53" s="83"/>
      <c r="ARG53" s="83"/>
      <c r="ARH53" s="83"/>
      <c r="ARI53" s="83"/>
      <c r="ARJ53" s="83"/>
      <c r="ARK53" s="83"/>
      <c r="ARL53" s="83"/>
      <c r="ARM53" s="83"/>
      <c r="ARN53" s="83"/>
      <c r="ARO53" s="83"/>
      <c r="ARP53" s="83"/>
      <c r="ARQ53" s="83"/>
      <c r="ARR53" s="83"/>
      <c r="ARS53" s="83"/>
      <c r="ART53" s="83"/>
      <c r="ARU53" s="83"/>
      <c r="ARV53" s="83"/>
      <c r="ARW53" s="83"/>
      <c r="ARX53" s="83"/>
      <c r="ARY53" s="83"/>
      <c r="ARZ53" s="83"/>
      <c r="ASA53" s="83"/>
      <c r="ASB53" s="83"/>
      <c r="ASC53" s="83"/>
      <c r="ASD53" s="83"/>
      <c r="ASE53" s="83"/>
      <c r="ASF53" s="83"/>
      <c r="ASG53" s="83"/>
      <c r="ASH53" s="83"/>
      <c r="ASI53" s="83"/>
      <c r="ASJ53" s="83"/>
      <c r="ASK53" s="83"/>
      <c r="ASL53" s="83"/>
      <c r="ASM53" s="83"/>
      <c r="ASN53" s="83"/>
      <c r="ASO53" s="83"/>
      <c r="ASP53" s="83"/>
      <c r="ASQ53" s="83"/>
      <c r="ASR53" s="83"/>
      <c r="ASS53" s="83"/>
      <c r="AST53" s="83"/>
      <c r="ASU53" s="83"/>
      <c r="ASV53" s="83"/>
      <c r="ASW53" s="83"/>
      <c r="ASX53" s="83"/>
      <c r="ASY53" s="83"/>
      <c r="ASZ53" s="83"/>
      <c r="ATA53" s="83"/>
      <c r="ATB53" s="83"/>
      <c r="ATC53" s="83"/>
      <c r="ATD53" s="83"/>
      <c r="ATE53" s="83"/>
      <c r="ATF53" s="83"/>
      <c r="ATG53" s="83"/>
      <c r="ATH53" s="83"/>
      <c r="ATI53" s="83"/>
      <c r="ATJ53" s="83"/>
      <c r="ATK53" s="83"/>
      <c r="ATL53" s="83"/>
      <c r="ATM53" s="83"/>
      <c r="ATN53" s="83"/>
      <c r="ATO53" s="83"/>
      <c r="ATP53" s="83"/>
      <c r="ATQ53" s="83"/>
      <c r="ATR53" s="83"/>
      <c r="ATS53" s="83"/>
      <c r="ATT53" s="83"/>
      <c r="ATU53" s="83"/>
      <c r="ATV53" s="83"/>
      <c r="ATW53" s="83"/>
      <c r="ATX53" s="83"/>
      <c r="ATY53" s="83"/>
      <c r="ATZ53" s="83"/>
      <c r="AUA53" s="83"/>
      <c r="AUB53" s="83"/>
      <c r="AUC53" s="83"/>
      <c r="AUD53" s="83"/>
      <c r="AUE53" s="83"/>
      <c r="AUF53" s="83"/>
      <c r="AUG53" s="83"/>
      <c r="AUH53" s="83"/>
      <c r="AUI53" s="83"/>
      <c r="AUJ53" s="83"/>
      <c r="AUK53" s="83"/>
      <c r="AUL53" s="83"/>
      <c r="AUM53" s="83"/>
      <c r="AUN53" s="83"/>
      <c r="AUO53" s="83"/>
      <c r="AUP53" s="83"/>
      <c r="AUQ53" s="83"/>
      <c r="AUR53" s="83"/>
      <c r="AUS53" s="83"/>
      <c r="AUT53" s="83"/>
      <c r="AUU53" s="83"/>
      <c r="AUV53" s="83"/>
      <c r="AUW53" s="83"/>
      <c r="AUX53" s="83"/>
      <c r="AUY53" s="83"/>
      <c r="AUZ53" s="83"/>
      <c r="AVA53" s="83"/>
      <c r="AVB53" s="83"/>
      <c r="AVC53" s="83"/>
      <c r="AVD53" s="83"/>
      <c r="AVE53" s="83"/>
      <c r="AVF53" s="83"/>
      <c r="AVG53" s="83"/>
      <c r="AVH53" s="83"/>
      <c r="AVI53" s="83"/>
      <c r="AVJ53" s="83"/>
      <c r="AVK53" s="83"/>
      <c r="AVL53" s="83"/>
      <c r="AVM53" s="83"/>
      <c r="AVN53" s="83"/>
      <c r="AVO53" s="83"/>
      <c r="AVP53" s="83"/>
      <c r="AVQ53" s="83"/>
      <c r="AVR53" s="83"/>
      <c r="AVS53" s="83"/>
      <c r="AVT53" s="83"/>
      <c r="AVU53" s="83"/>
      <c r="AVV53" s="83"/>
      <c r="AVW53" s="83"/>
      <c r="AVX53" s="83"/>
      <c r="AVY53" s="83"/>
      <c r="AVZ53" s="83"/>
      <c r="AWA53" s="83"/>
      <c r="AWB53" s="83"/>
      <c r="AWC53" s="83"/>
      <c r="AWD53" s="83"/>
      <c r="AWE53" s="83"/>
      <c r="AWF53" s="83"/>
      <c r="AWG53" s="83"/>
      <c r="AWH53" s="83"/>
      <c r="AWI53" s="83"/>
      <c r="AWJ53" s="83"/>
      <c r="AWK53" s="83"/>
      <c r="AWL53" s="83"/>
      <c r="AWM53" s="83"/>
      <c r="AWN53" s="83"/>
      <c r="AWO53" s="83"/>
      <c r="AWP53" s="83"/>
      <c r="AWQ53" s="83"/>
      <c r="AWR53" s="83"/>
      <c r="AWS53" s="83"/>
      <c r="AWT53" s="83"/>
      <c r="AWU53" s="83"/>
      <c r="AWV53" s="83"/>
      <c r="AWW53" s="83"/>
      <c r="AWX53" s="83"/>
      <c r="AWY53" s="83"/>
      <c r="AWZ53" s="83"/>
      <c r="AXA53" s="83"/>
      <c r="AXB53" s="83"/>
      <c r="AXC53" s="83"/>
      <c r="AXD53" s="83"/>
      <c r="AXE53" s="83"/>
      <c r="AXF53" s="83"/>
      <c r="AXG53" s="83"/>
      <c r="AXH53" s="83"/>
      <c r="AXI53" s="83"/>
      <c r="AXJ53" s="83"/>
      <c r="AXK53" s="83"/>
      <c r="AXL53" s="83"/>
      <c r="AXM53" s="83"/>
      <c r="AXN53" s="83"/>
      <c r="AXO53" s="83"/>
      <c r="AXP53" s="83"/>
      <c r="AXQ53" s="83"/>
      <c r="AXR53" s="83"/>
      <c r="AXS53" s="83"/>
      <c r="AXT53" s="83"/>
      <c r="AXU53" s="83"/>
      <c r="AXV53" s="83"/>
      <c r="AXW53" s="83"/>
      <c r="AXX53" s="83"/>
      <c r="AXY53" s="83"/>
      <c r="AXZ53" s="83"/>
      <c r="AYA53" s="83"/>
      <c r="AYB53" s="83"/>
      <c r="AYC53" s="83"/>
      <c r="AYD53" s="83"/>
      <c r="AYE53" s="83"/>
      <c r="AYF53" s="83"/>
      <c r="AYG53" s="83"/>
      <c r="AYH53" s="83"/>
      <c r="AYI53" s="83"/>
      <c r="AYJ53" s="83"/>
      <c r="AYK53" s="83"/>
      <c r="AYL53" s="83"/>
      <c r="AYM53" s="83"/>
      <c r="AYN53" s="83"/>
      <c r="AYO53" s="83"/>
      <c r="AYP53" s="83"/>
      <c r="AYQ53" s="83"/>
      <c r="AYR53" s="83"/>
      <c r="AYS53" s="83"/>
      <c r="AYT53" s="83"/>
      <c r="AYU53" s="83"/>
      <c r="AYV53" s="83"/>
      <c r="AYW53" s="83"/>
      <c r="AYX53" s="83"/>
      <c r="AYY53" s="83"/>
      <c r="AYZ53" s="83"/>
      <c r="AZA53" s="83"/>
      <c r="AZB53" s="83"/>
      <c r="AZC53" s="83"/>
      <c r="AZD53" s="83"/>
      <c r="AZE53" s="83"/>
      <c r="AZF53" s="83"/>
      <c r="AZG53" s="83"/>
      <c r="AZH53" s="83"/>
      <c r="AZI53" s="83"/>
      <c r="AZJ53" s="83"/>
      <c r="AZK53" s="83"/>
      <c r="AZL53" s="83"/>
      <c r="AZM53" s="83"/>
      <c r="AZN53" s="83"/>
      <c r="AZO53" s="83"/>
      <c r="AZP53" s="83"/>
      <c r="AZQ53" s="83"/>
      <c r="AZR53" s="83"/>
      <c r="AZS53" s="83"/>
      <c r="AZT53" s="83"/>
      <c r="AZU53" s="83"/>
      <c r="AZV53" s="83"/>
      <c r="AZW53" s="83"/>
      <c r="AZX53" s="83"/>
      <c r="AZY53" s="83"/>
      <c r="AZZ53" s="83"/>
      <c r="BAA53" s="83"/>
      <c r="BAB53" s="83"/>
      <c r="BAC53" s="83"/>
      <c r="BAD53" s="83"/>
      <c r="BAE53" s="83"/>
      <c r="BAF53" s="83"/>
      <c r="BAG53" s="83"/>
      <c r="BAH53" s="83"/>
      <c r="BAI53" s="83"/>
      <c r="BAJ53" s="83"/>
      <c r="BAK53" s="83"/>
      <c r="BAL53" s="83"/>
      <c r="BAM53" s="83"/>
      <c r="BAN53" s="83"/>
      <c r="BAO53" s="83"/>
      <c r="BAP53" s="83"/>
      <c r="BAQ53" s="83"/>
      <c r="BAR53" s="83"/>
      <c r="BAS53" s="83"/>
      <c r="BAT53" s="83"/>
      <c r="BAU53" s="83"/>
      <c r="BAV53" s="83"/>
      <c r="BAW53" s="83"/>
      <c r="BAX53" s="83"/>
      <c r="BAY53" s="83"/>
      <c r="BAZ53" s="83"/>
      <c r="BBA53" s="83"/>
      <c r="BBB53" s="83"/>
      <c r="BBC53" s="83"/>
      <c r="BBD53" s="83"/>
      <c r="BBE53" s="83"/>
      <c r="BBF53" s="83"/>
      <c r="BBG53" s="83"/>
      <c r="BBH53" s="83"/>
      <c r="BBI53" s="83"/>
      <c r="BBJ53" s="83"/>
      <c r="BBK53" s="83"/>
      <c r="BBL53" s="83"/>
      <c r="BBM53" s="83"/>
      <c r="BBN53" s="83"/>
      <c r="BBO53" s="83"/>
      <c r="BBP53" s="83"/>
      <c r="BBQ53" s="83"/>
      <c r="BBR53" s="83"/>
      <c r="BBS53" s="83"/>
      <c r="BBT53" s="83"/>
      <c r="BBU53" s="83"/>
      <c r="BBV53" s="83"/>
      <c r="BBW53" s="83"/>
      <c r="BBX53" s="83"/>
      <c r="BBY53" s="83"/>
      <c r="BBZ53" s="83"/>
      <c r="BCA53" s="83"/>
      <c r="BCB53" s="83"/>
      <c r="BCC53" s="83"/>
      <c r="BCD53" s="83"/>
      <c r="BCE53" s="83"/>
      <c r="BCF53" s="83"/>
      <c r="BCG53" s="83"/>
      <c r="BCH53" s="83"/>
      <c r="BCI53" s="83"/>
      <c r="BCJ53" s="83"/>
      <c r="BCK53" s="83"/>
      <c r="BCL53" s="83"/>
      <c r="BCM53" s="83"/>
      <c r="BCN53" s="83"/>
      <c r="BCO53" s="83"/>
      <c r="BCP53" s="83"/>
      <c r="BCQ53" s="83"/>
      <c r="BCR53" s="83"/>
      <c r="BCS53" s="83"/>
      <c r="BCT53" s="83"/>
      <c r="BCU53" s="83"/>
      <c r="BCV53" s="83"/>
      <c r="BCW53" s="83"/>
      <c r="BCX53" s="83"/>
      <c r="BCY53" s="83"/>
      <c r="BCZ53" s="83"/>
      <c r="BDA53" s="83"/>
      <c r="BDB53" s="83"/>
      <c r="BDC53" s="83"/>
      <c r="BDD53" s="83"/>
      <c r="BDE53" s="83"/>
      <c r="BDF53" s="83"/>
      <c r="BDG53" s="83"/>
      <c r="BDH53" s="83"/>
      <c r="BDI53" s="83"/>
      <c r="BDJ53" s="83"/>
      <c r="BDK53" s="83"/>
      <c r="BDL53" s="83"/>
      <c r="BDM53" s="83"/>
      <c r="BDN53" s="83"/>
      <c r="BDO53" s="83"/>
      <c r="BDP53" s="83"/>
      <c r="BDQ53" s="83"/>
      <c r="BDR53" s="83"/>
      <c r="BDS53" s="83"/>
      <c r="BDT53" s="83"/>
      <c r="BDU53" s="83"/>
      <c r="BDV53" s="83"/>
      <c r="BDW53" s="83"/>
      <c r="BDX53" s="83"/>
      <c r="BDY53" s="83"/>
      <c r="BDZ53" s="83"/>
      <c r="BEA53" s="83"/>
      <c r="BEB53" s="83"/>
      <c r="BEC53" s="83"/>
      <c r="BED53" s="83"/>
      <c r="BEE53" s="83"/>
      <c r="BEF53" s="83"/>
      <c r="BEG53" s="83"/>
      <c r="BEH53" s="83"/>
      <c r="BEI53" s="83"/>
      <c r="BEJ53" s="83"/>
      <c r="BEK53" s="83"/>
      <c r="BEL53" s="83"/>
      <c r="BEM53" s="83"/>
      <c r="BEN53" s="83"/>
      <c r="BEO53" s="83"/>
      <c r="BEP53" s="83"/>
      <c r="BEQ53" s="83"/>
      <c r="BER53" s="83"/>
      <c r="BES53" s="83"/>
      <c r="BET53" s="83"/>
      <c r="BEU53" s="83"/>
      <c r="BEV53" s="83"/>
      <c r="BEW53" s="83"/>
      <c r="BEX53" s="83"/>
      <c r="BEY53" s="83"/>
      <c r="BEZ53" s="83"/>
      <c r="BFA53" s="83"/>
      <c r="BFB53" s="83"/>
      <c r="BFC53" s="83"/>
      <c r="BFD53" s="83"/>
      <c r="BFE53" s="83"/>
      <c r="BFF53" s="83"/>
      <c r="BFG53" s="83"/>
      <c r="BFH53" s="83"/>
      <c r="BFI53" s="83"/>
      <c r="BFJ53" s="83"/>
      <c r="BFK53" s="83"/>
      <c r="BFL53" s="83"/>
      <c r="BFM53" s="83"/>
      <c r="BFN53" s="83"/>
      <c r="BFO53" s="83"/>
      <c r="BFP53" s="83"/>
      <c r="BFQ53" s="83"/>
      <c r="BFR53" s="83"/>
      <c r="BFS53" s="83"/>
      <c r="BFT53" s="83"/>
      <c r="BFU53" s="83"/>
      <c r="BFV53" s="83"/>
      <c r="BFW53" s="83"/>
      <c r="BFX53" s="83"/>
      <c r="BFY53" s="83"/>
      <c r="BFZ53" s="83"/>
      <c r="BGA53" s="83"/>
      <c r="BGB53" s="83"/>
      <c r="BGC53" s="83"/>
      <c r="BGD53" s="83"/>
      <c r="BGE53" s="83"/>
      <c r="BGF53" s="83"/>
      <c r="BGG53" s="83"/>
      <c r="BGH53" s="83"/>
      <c r="BGI53" s="83"/>
      <c r="BGJ53" s="83"/>
      <c r="BGK53" s="83"/>
      <c r="BGL53" s="83"/>
      <c r="BGM53" s="83"/>
      <c r="BGN53" s="83"/>
      <c r="BGO53" s="83"/>
      <c r="BGP53" s="83"/>
      <c r="BGQ53" s="83"/>
      <c r="BGR53" s="83"/>
      <c r="BGS53" s="83"/>
      <c r="BGT53" s="83"/>
      <c r="BGU53" s="83"/>
      <c r="BGV53" s="83"/>
      <c r="BGW53" s="83"/>
      <c r="BGX53" s="83"/>
      <c r="BGY53" s="83"/>
      <c r="BGZ53" s="83"/>
      <c r="BHA53" s="83"/>
      <c r="BHB53" s="83"/>
      <c r="BHC53" s="83"/>
      <c r="BHD53" s="83"/>
      <c r="BHE53" s="83"/>
      <c r="BHF53" s="83"/>
      <c r="BHG53" s="83"/>
      <c r="BHH53" s="83"/>
      <c r="BHI53" s="83"/>
      <c r="BHJ53" s="83"/>
      <c r="BHK53" s="83"/>
      <c r="BHL53" s="83"/>
      <c r="BHM53" s="83"/>
      <c r="BHN53" s="83"/>
      <c r="BHO53" s="83"/>
      <c r="BHP53" s="83"/>
      <c r="BHQ53" s="83"/>
      <c r="BHR53" s="83"/>
      <c r="BHS53" s="83"/>
      <c r="BHT53" s="83"/>
      <c r="BHU53" s="83"/>
      <c r="BHV53" s="83"/>
      <c r="BHW53" s="83"/>
      <c r="BHX53" s="83"/>
      <c r="BHY53" s="83"/>
      <c r="BHZ53" s="83"/>
      <c r="BIA53" s="83"/>
      <c r="BIB53" s="83"/>
      <c r="BIC53" s="83"/>
      <c r="BID53" s="83"/>
      <c r="BIE53" s="83"/>
      <c r="BIF53" s="83"/>
      <c r="BIG53" s="83"/>
      <c r="BIH53" s="83"/>
      <c r="BII53" s="83"/>
      <c r="BIJ53" s="83"/>
      <c r="BIK53" s="83"/>
      <c r="BIL53" s="83"/>
      <c r="BIM53" s="83"/>
      <c r="BIN53" s="83"/>
      <c r="BIO53" s="83"/>
      <c r="BIP53" s="83"/>
      <c r="BIQ53" s="83"/>
      <c r="BIR53" s="83"/>
      <c r="BIS53" s="83"/>
      <c r="BIT53" s="83"/>
      <c r="BIU53" s="83"/>
      <c r="BIV53" s="83"/>
      <c r="BIW53" s="83"/>
      <c r="BIX53" s="83"/>
      <c r="BIY53" s="83"/>
      <c r="BIZ53" s="83"/>
      <c r="BJA53" s="83"/>
      <c r="BJB53" s="83"/>
      <c r="BJC53" s="83"/>
      <c r="BJD53" s="83"/>
      <c r="BJE53" s="83"/>
      <c r="BJF53" s="83"/>
      <c r="BJG53" s="83"/>
      <c r="BJH53" s="83"/>
      <c r="BJI53" s="83"/>
      <c r="BJJ53" s="83"/>
      <c r="BJK53" s="83"/>
      <c r="BJL53" s="83"/>
      <c r="BJM53" s="83"/>
      <c r="BJN53" s="83"/>
      <c r="BJO53" s="83"/>
      <c r="BJP53" s="83"/>
      <c r="BJQ53" s="83"/>
      <c r="BJR53" s="83"/>
      <c r="BJS53" s="83"/>
      <c r="BJT53" s="83"/>
      <c r="BJU53" s="83"/>
      <c r="BJV53" s="83"/>
      <c r="BJW53" s="83"/>
      <c r="BJX53" s="83"/>
      <c r="BJY53" s="83"/>
      <c r="BJZ53" s="83"/>
      <c r="BKA53" s="83"/>
      <c r="BKB53" s="83"/>
      <c r="BKC53" s="83"/>
      <c r="BKD53" s="83"/>
      <c r="BKE53" s="83"/>
      <c r="BKF53" s="83"/>
      <c r="BKG53" s="83"/>
      <c r="BKH53" s="83"/>
      <c r="BKI53" s="83"/>
      <c r="BKJ53" s="83"/>
      <c r="BKK53" s="83"/>
      <c r="BKL53" s="83"/>
      <c r="BKM53" s="83"/>
      <c r="BKN53" s="83"/>
      <c r="BKO53" s="83"/>
      <c r="BKP53" s="83"/>
      <c r="BKQ53" s="83"/>
      <c r="BKR53" s="83"/>
      <c r="BKS53" s="83"/>
      <c r="BKT53" s="83"/>
      <c r="BKU53" s="83"/>
      <c r="BKV53" s="83"/>
      <c r="BKW53" s="83"/>
      <c r="BKX53" s="83"/>
      <c r="BKY53" s="83"/>
      <c r="BKZ53" s="83"/>
      <c r="BLA53" s="83"/>
      <c r="BLB53" s="83"/>
      <c r="BLC53" s="83"/>
      <c r="BLD53" s="83"/>
      <c r="BLE53" s="83"/>
      <c r="BLF53" s="83"/>
      <c r="BLG53" s="83"/>
      <c r="BLH53" s="83"/>
      <c r="BLI53" s="83"/>
      <c r="BLJ53" s="83"/>
      <c r="BLK53" s="83"/>
      <c r="BLL53" s="83"/>
      <c r="BLM53" s="83"/>
      <c r="BLN53" s="83"/>
      <c r="BLO53" s="83"/>
      <c r="BLP53" s="83"/>
      <c r="BLQ53" s="83"/>
      <c r="BLR53" s="83"/>
      <c r="BLS53" s="83"/>
      <c r="BLT53" s="83"/>
      <c r="BLU53" s="83"/>
      <c r="BLV53" s="83"/>
      <c r="BLW53" s="83"/>
      <c r="BLX53" s="83"/>
      <c r="BLY53" s="83"/>
      <c r="BLZ53" s="83"/>
      <c r="BMA53" s="83"/>
      <c r="BMB53" s="83"/>
      <c r="BMC53" s="83"/>
      <c r="BMD53" s="83"/>
      <c r="BME53" s="83"/>
      <c r="BMF53" s="83"/>
      <c r="BMG53" s="83"/>
      <c r="BMH53" s="83"/>
      <c r="BMI53" s="83"/>
      <c r="BMJ53" s="83"/>
      <c r="BMK53" s="83"/>
      <c r="BML53" s="83"/>
      <c r="BMM53" s="83"/>
      <c r="BMN53" s="83"/>
      <c r="BMO53" s="83"/>
      <c r="BMP53" s="83"/>
      <c r="BMQ53" s="83"/>
      <c r="BMR53" s="83"/>
      <c r="BMS53" s="83"/>
      <c r="BMT53" s="83"/>
      <c r="BMU53" s="83"/>
      <c r="BMV53" s="83"/>
      <c r="BMW53" s="83"/>
      <c r="BMX53" s="83"/>
      <c r="BMY53" s="83"/>
      <c r="BMZ53" s="83"/>
      <c r="BNA53" s="83"/>
      <c r="BNB53" s="83"/>
      <c r="BNC53" s="83"/>
      <c r="BND53" s="83"/>
      <c r="BNE53" s="83"/>
      <c r="BNF53" s="83"/>
      <c r="BNG53" s="83"/>
      <c r="BNH53" s="83"/>
      <c r="BNI53" s="83"/>
      <c r="BNJ53" s="83"/>
      <c r="BNK53" s="83"/>
      <c r="BNL53" s="83"/>
      <c r="BNM53" s="83"/>
      <c r="BNN53" s="83"/>
      <c r="BNO53" s="83"/>
      <c r="BNP53" s="83"/>
      <c r="BNQ53" s="83"/>
      <c r="BNR53" s="83"/>
      <c r="BNS53" s="83"/>
      <c r="BNT53" s="83"/>
      <c r="BNU53" s="83"/>
      <c r="BNV53" s="83"/>
      <c r="BNW53" s="83"/>
      <c r="BNX53" s="83"/>
      <c r="BNY53" s="83"/>
      <c r="BNZ53" s="83"/>
      <c r="BOA53" s="83"/>
      <c r="BOB53" s="83"/>
      <c r="BOC53" s="83"/>
      <c r="BOD53" s="83"/>
      <c r="BOE53" s="83"/>
      <c r="BOF53" s="83"/>
      <c r="BOG53" s="83"/>
      <c r="BOH53" s="83"/>
      <c r="BOI53" s="83"/>
      <c r="BOJ53" s="83"/>
      <c r="BOK53" s="83"/>
      <c r="BOL53" s="83"/>
      <c r="BOM53" s="83"/>
      <c r="BON53" s="83"/>
      <c r="BOO53" s="83"/>
      <c r="BOP53" s="83"/>
      <c r="BOQ53" s="83"/>
      <c r="BOR53" s="83"/>
      <c r="BOS53" s="83"/>
      <c r="BOT53" s="83"/>
      <c r="BOU53" s="83"/>
      <c r="BOV53" s="83"/>
      <c r="BOW53" s="83"/>
      <c r="BOX53" s="83"/>
      <c r="BOY53" s="83"/>
      <c r="BOZ53" s="83"/>
      <c r="BPA53" s="83"/>
      <c r="BPB53" s="83"/>
      <c r="BPC53" s="83"/>
      <c r="BPD53" s="83"/>
      <c r="BPE53" s="83"/>
      <c r="BPF53" s="83"/>
      <c r="BPG53" s="83"/>
      <c r="BPH53" s="83"/>
      <c r="BPI53" s="83"/>
      <c r="BPJ53" s="83"/>
      <c r="BPK53" s="83"/>
      <c r="BPL53" s="83"/>
      <c r="BPM53" s="83"/>
      <c r="BPN53" s="83"/>
      <c r="BPO53" s="83"/>
      <c r="BPP53" s="83"/>
      <c r="BPQ53" s="83"/>
      <c r="BPR53" s="83"/>
      <c r="BPS53" s="83"/>
      <c r="BPT53" s="83"/>
      <c r="BPU53" s="83"/>
      <c r="BPV53" s="83"/>
      <c r="BPW53" s="83"/>
      <c r="BPX53" s="83"/>
      <c r="BPY53" s="83"/>
      <c r="BPZ53" s="83"/>
      <c r="BQA53" s="83"/>
      <c r="BQB53" s="83"/>
      <c r="BQC53" s="83"/>
      <c r="BQD53" s="83"/>
      <c r="BQE53" s="83"/>
      <c r="BQF53" s="83"/>
      <c r="BQG53" s="83"/>
      <c r="BQH53" s="83"/>
      <c r="BQI53" s="83"/>
      <c r="BQJ53" s="83"/>
      <c r="BQK53" s="83"/>
      <c r="BQL53" s="83"/>
      <c r="BQM53" s="83"/>
      <c r="BQN53" s="83"/>
      <c r="BQO53" s="83"/>
      <c r="BQP53" s="83"/>
      <c r="BQQ53" s="83"/>
      <c r="BQR53" s="83"/>
      <c r="BQS53" s="83"/>
      <c r="BQT53" s="83"/>
      <c r="BQU53" s="83"/>
      <c r="BQV53" s="83"/>
      <c r="BQW53" s="83"/>
      <c r="BQX53" s="83"/>
      <c r="BQY53" s="83"/>
      <c r="BQZ53" s="83"/>
      <c r="BRA53" s="83"/>
      <c r="BRB53" s="83"/>
      <c r="BRC53" s="83"/>
      <c r="BRD53" s="83"/>
      <c r="BRE53" s="83"/>
      <c r="BRF53" s="83"/>
      <c r="BRG53" s="83"/>
      <c r="BRH53" s="83"/>
      <c r="BRI53" s="83"/>
      <c r="BRJ53" s="83"/>
      <c r="BRK53" s="83"/>
      <c r="BRL53" s="83"/>
      <c r="BRM53" s="83"/>
      <c r="BRN53" s="83"/>
      <c r="BRO53" s="83"/>
      <c r="BRP53" s="83"/>
      <c r="BRQ53" s="83"/>
      <c r="BRR53" s="83"/>
      <c r="BRS53" s="83"/>
      <c r="BRT53" s="83"/>
      <c r="BRU53" s="83"/>
      <c r="BRV53" s="83"/>
      <c r="BRW53" s="83"/>
      <c r="BRX53" s="83"/>
      <c r="BRY53" s="83"/>
      <c r="BRZ53" s="83"/>
      <c r="BSA53" s="83"/>
      <c r="BSB53" s="83"/>
      <c r="BSC53" s="83"/>
      <c r="BSD53" s="83"/>
      <c r="BSE53" s="83"/>
      <c r="BSF53" s="83"/>
      <c r="BSG53" s="83"/>
      <c r="BSH53" s="83"/>
      <c r="BSI53" s="83"/>
      <c r="BSJ53" s="83"/>
      <c r="BSK53" s="83"/>
      <c r="BSL53" s="83"/>
      <c r="BSM53" s="83"/>
      <c r="BSN53" s="83"/>
      <c r="BSO53" s="83"/>
      <c r="BSP53" s="83"/>
      <c r="BSQ53" s="83"/>
      <c r="BSR53" s="83"/>
      <c r="BSS53" s="83"/>
      <c r="BST53" s="83"/>
      <c r="BSU53" s="83"/>
      <c r="BSV53" s="83"/>
      <c r="BSW53" s="83"/>
      <c r="BSX53" s="83"/>
      <c r="BSY53" s="83"/>
      <c r="BSZ53" s="83"/>
      <c r="BTA53" s="83"/>
      <c r="BTB53" s="83"/>
      <c r="BTC53" s="83"/>
      <c r="BTD53" s="83"/>
      <c r="BTE53" s="83"/>
      <c r="BTF53" s="83"/>
      <c r="BTG53" s="83"/>
      <c r="BTH53" s="83"/>
      <c r="BTI53" s="83"/>
      <c r="BTJ53" s="83"/>
      <c r="BTK53" s="83"/>
      <c r="BTL53" s="83"/>
      <c r="BTM53" s="83"/>
      <c r="BTN53" s="83"/>
      <c r="BTO53" s="83"/>
      <c r="BTP53" s="83"/>
      <c r="BTQ53" s="83"/>
      <c r="BTR53" s="83"/>
      <c r="BTS53" s="83"/>
      <c r="BTT53" s="83"/>
      <c r="BTU53" s="83"/>
      <c r="BTV53" s="83"/>
      <c r="BTW53" s="83"/>
      <c r="BTX53" s="83"/>
      <c r="BTY53" s="83"/>
      <c r="BTZ53" s="83"/>
      <c r="BUA53" s="83"/>
      <c r="BUB53" s="83"/>
      <c r="BUC53" s="83"/>
      <c r="BUD53" s="83"/>
      <c r="BUE53" s="83"/>
      <c r="BUF53" s="83"/>
      <c r="BUG53" s="83"/>
      <c r="BUH53" s="83"/>
      <c r="BUI53" s="83"/>
      <c r="BUJ53" s="83"/>
      <c r="BUK53" s="83"/>
      <c r="BUL53" s="83"/>
      <c r="BUM53" s="83"/>
      <c r="BUN53" s="83"/>
      <c r="BUO53" s="83"/>
      <c r="BUP53" s="83"/>
      <c r="BUQ53" s="83"/>
      <c r="BUR53" s="83"/>
      <c r="BUS53" s="83"/>
      <c r="BUT53" s="83"/>
      <c r="BUU53" s="83"/>
      <c r="BUV53" s="83"/>
      <c r="BUW53" s="83"/>
      <c r="BUX53" s="83"/>
      <c r="BUY53" s="83"/>
      <c r="BUZ53" s="83"/>
      <c r="BVA53" s="83"/>
      <c r="BVB53" s="83"/>
      <c r="BVC53" s="83"/>
      <c r="BVD53" s="83"/>
      <c r="BVE53" s="83"/>
      <c r="BVF53" s="83"/>
      <c r="BVG53" s="83"/>
      <c r="BVH53" s="83"/>
      <c r="BVI53" s="83"/>
      <c r="BVJ53" s="83"/>
      <c r="BVK53" s="83"/>
      <c r="BVL53" s="83"/>
      <c r="BVM53" s="83"/>
      <c r="BVN53" s="83"/>
      <c r="BVO53" s="83"/>
      <c r="BVP53" s="83"/>
      <c r="BVQ53" s="83"/>
      <c r="BVR53" s="83"/>
      <c r="BVS53" s="83"/>
      <c r="BVT53" s="83"/>
      <c r="BVU53" s="83"/>
      <c r="BVV53" s="83"/>
      <c r="BVW53" s="83"/>
      <c r="BVX53" s="83"/>
      <c r="BVY53" s="83"/>
      <c r="BVZ53" s="83"/>
      <c r="BWA53" s="83"/>
      <c r="BWB53" s="83"/>
      <c r="BWC53" s="83"/>
      <c r="BWD53" s="83"/>
      <c r="BWE53" s="83"/>
      <c r="BWF53" s="83"/>
      <c r="BWG53" s="83"/>
      <c r="BWH53" s="83"/>
      <c r="BWI53" s="83"/>
      <c r="BWJ53" s="83"/>
      <c r="BWK53" s="83"/>
      <c r="BWL53" s="83"/>
      <c r="BWM53" s="83"/>
      <c r="BWN53" s="83"/>
      <c r="BWO53" s="83"/>
      <c r="BWP53" s="83"/>
      <c r="BWQ53" s="83"/>
      <c r="BWR53" s="83"/>
      <c r="BWS53" s="83"/>
      <c r="BWT53" s="83"/>
      <c r="BWU53" s="83"/>
      <c r="BWV53" s="83"/>
      <c r="BWW53" s="83"/>
      <c r="BWX53" s="83"/>
      <c r="BWY53" s="83"/>
      <c r="BWZ53" s="83"/>
      <c r="BXA53" s="83"/>
      <c r="BXB53" s="83"/>
      <c r="BXC53" s="83"/>
      <c r="BXD53" s="83"/>
      <c r="BXE53" s="83"/>
      <c r="BXF53" s="83"/>
      <c r="BXG53" s="83"/>
      <c r="BXH53" s="83"/>
      <c r="BXI53" s="83"/>
      <c r="BXJ53" s="83"/>
      <c r="BXK53" s="83"/>
      <c r="BXL53" s="83"/>
      <c r="BXM53" s="83"/>
      <c r="BXN53" s="83"/>
      <c r="BXO53" s="83"/>
      <c r="BXP53" s="83"/>
      <c r="BXQ53" s="83"/>
      <c r="BXR53" s="83"/>
      <c r="BXS53" s="83"/>
      <c r="BXT53" s="83"/>
      <c r="BXU53" s="83"/>
      <c r="BXV53" s="83"/>
      <c r="BXW53" s="83"/>
      <c r="BXX53" s="83"/>
      <c r="BXY53" s="83"/>
      <c r="BXZ53" s="83"/>
      <c r="BYA53" s="83"/>
      <c r="BYB53" s="83"/>
      <c r="BYC53" s="83"/>
      <c r="BYD53" s="83"/>
      <c r="BYE53" s="83"/>
      <c r="BYF53" s="83"/>
      <c r="BYG53" s="83"/>
      <c r="BYH53" s="83"/>
      <c r="BYI53" s="83"/>
      <c r="BYJ53" s="83"/>
      <c r="BYK53" s="83"/>
      <c r="BYL53" s="83"/>
      <c r="BYM53" s="83"/>
      <c r="BYN53" s="83"/>
      <c r="BYO53" s="83"/>
      <c r="BYP53" s="83"/>
      <c r="BYQ53" s="83"/>
      <c r="BYR53" s="83"/>
      <c r="BYS53" s="83"/>
      <c r="BYT53" s="83"/>
      <c r="BYU53" s="83"/>
      <c r="BYV53" s="83"/>
      <c r="BYW53" s="83"/>
      <c r="BYX53" s="83"/>
      <c r="BYY53" s="83"/>
      <c r="BYZ53" s="83"/>
      <c r="BZA53" s="83"/>
      <c r="BZB53" s="83"/>
      <c r="BZC53" s="83"/>
      <c r="BZD53" s="83"/>
      <c r="BZE53" s="83"/>
      <c r="BZF53" s="83"/>
      <c r="BZG53" s="83"/>
      <c r="BZH53" s="83"/>
      <c r="BZI53" s="83"/>
      <c r="BZJ53" s="83"/>
      <c r="BZK53" s="83"/>
      <c r="BZL53" s="83"/>
      <c r="BZM53" s="83"/>
      <c r="BZN53" s="83"/>
      <c r="BZO53" s="83"/>
      <c r="BZP53" s="83"/>
      <c r="BZQ53" s="83"/>
      <c r="BZR53" s="83"/>
      <c r="BZS53" s="83"/>
      <c r="BZT53" s="83"/>
      <c r="BZU53" s="83"/>
      <c r="BZV53" s="83"/>
      <c r="BZW53" s="83"/>
      <c r="BZX53" s="83"/>
      <c r="BZY53" s="83"/>
      <c r="BZZ53" s="83"/>
      <c r="CAA53" s="83"/>
      <c r="CAB53" s="83"/>
      <c r="CAC53" s="83"/>
      <c r="CAD53" s="83"/>
      <c r="CAE53" s="83"/>
      <c r="CAF53" s="83"/>
      <c r="CAG53" s="83"/>
      <c r="CAH53" s="83"/>
      <c r="CAI53" s="83"/>
      <c r="CAJ53" s="83"/>
      <c r="CAK53" s="83"/>
      <c r="CAL53" s="83"/>
      <c r="CAM53" s="83"/>
      <c r="CAN53" s="83"/>
      <c r="CAO53" s="83"/>
      <c r="CAP53" s="83"/>
      <c r="CAQ53" s="83"/>
      <c r="CAR53" s="83"/>
      <c r="CAS53" s="83"/>
      <c r="CAT53" s="83"/>
      <c r="CAU53" s="83"/>
      <c r="CAV53" s="83"/>
      <c r="CAW53" s="83"/>
      <c r="CAX53" s="83"/>
      <c r="CAY53" s="83"/>
      <c r="CAZ53" s="83"/>
      <c r="CBA53" s="83"/>
      <c r="CBB53" s="83"/>
      <c r="CBC53" s="83"/>
      <c r="CBD53" s="83"/>
      <c r="CBE53" s="83"/>
      <c r="CBF53" s="83"/>
      <c r="CBG53" s="83"/>
      <c r="CBH53" s="83"/>
      <c r="CBI53" s="83"/>
      <c r="CBJ53" s="83"/>
      <c r="CBK53" s="83"/>
      <c r="CBL53" s="83"/>
      <c r="CBM53" s="83"/>
      <c r="CBN53" s="83"/>
      <c r="CBO53" s="83"/>
      <c r="CBP53" s="83"/>
      <c r="CBQ53" s="83"/>
      <c r="CBR53" s="83"/>
      <c r="CBS53" s="83"/>
      <c r="CBT53" s="83"/>
      <c r="CBU53" s="83"/>
      <c r="CBV53" s="83"/>
      <c r="CBW53" s="83"/>
      <c r="CBX53" s="83"/>
      <c r="CBY53" s="83"/>
      <c r="CBZ53" s="83"/>
      <c r="CCA53" s="83"/>
      <c r="CCB53" s="83"/>
      <c r="CCC53" s="83"/>
      <c r="CCD53" s="83"/>
      <c r="CCE53" s="83"/>
      <c r="CCF53" s="83"/>
      <c r="CCG53" s="83"/>
      <c r="CCH53" s="83"/>
      <c r="CCI53" s="83"/>
      <c r="CCJ53" s="83"/>
      <c r="CCK53" s="83"/>
      <c r="CCL53" s="83"/>
      <c r="CCM53" s="83"/>
      <c r="CCN53" s="83"/>
      <c r="CCO53" s="83"/>
      <c r="CCP53" s="83"/>
      <c r="CCQ53" s="83"/>
      <c r="CCR53" s="83"/>
      <c r="CCS53" s="83"/>
      <c r="CCT53" s="83"/>
      <c r="CCU53" s="83"/>
      <c r="CCV53" s="83"/>
      <c r="CCW53" s="83"/>
      <c r="CCX53" s="83"/>
      <c r="CCY53" s="83"/>
      <c r="CCZ53" s="83"/>
      <c r="CDA53" s="83"/>
      <c r="CDB53" s="83"/>
      <c r="CDC53" s="83"/>
      <c r="CDD53" s="83"/>
      <c r="CDE53" s="83"/>
      <c r="CDF53" s="83"/>
      <c r="CDG53" s="83"/>
      <c r="CDH53" s="83"/>
      <c r="CDI53" s="83"/>
      <c r="CDJ53" s="83"/>
      <c r="CDK53" s="83"/>
      <c r="CDL53" s="83"/>
      <c r="CDM53" s="83"/>
      <c r="CDN53" s="83"/>
      <c r="CDO53" s="83"/>
      <c r="CDP53" s="83"/>
      <c r="CDQ53" s="83"/>
      <c r="CDR53" s="83"/>
      <c r="CDS53" s="83"/>
      <c r="CDT53" s="83"/>
      <c r="CDU53" s="83"/>
      <c r="CDV53" s="83"/>
      <c r="CDW53" s="83"/>
      <c r="CDX53" s="83"/>
      <c r="CDY53" s="83"/>
      <c r="CDZ53" s="83"/>
      <c r="CEA53" s="83"/>
      <c r="CEB53" s="83"/>
      <c r="CEC53" s="83"/>
      <c r="CED53" s="83"/>
      <c r="CEE53" s="83"/>
      <c r="CEF53" s="83"/>
      <c r="CEG53" s="83"/>
      <c r="CEH53" s="83"/>
      <c r="CEI53" s="83"/>
      <c r="CEJ53" s="83"/>
      <c r="CEK53" s="83"/>
      <c r="CEL53" s="83"/>
      <c r="CEM53" s="83"/>
      <c r="CEN53" s="83"/>
      <c r="CEO53" s="83"/>
      <c r="CEP53" s="83"/>
      <c r="CEQ53" s="83"/>
      <c r="CER53" s="83"/>
      <c r="CES53" s="83"/>
      <c r="CET53" s="83"/>
      <c r="CEU53" s="83"/>
      <c r="CEV53" s="83"/>
      <c r="CEW53" s="83"/>
      <c r="CEX53" s="83"/>
      <c r="CEY53" s="83"/>
      <c r="CEZ53" s="83"/>
      <c r="CFA53" s="83"/>
      <c r="CFB53" s="83"/>
      <c r="CFC53" s="83"/>
      <c r="CFD53" s="83"/>
      <c r="CFE53" s="83"/>
      <c r="CFF53" s="83"/>
      <c r="CFG53" s="83"/>
      <c r="CFH53" s="83"/>
      <c r="CFI53" s="83"/>
      <c r="CFJ53" s="83"/>
      <c r="CFK53" s="83"/>
      <c r="CFL53" s="83"/>
      <c r="CFM53" s="83"/>
      <c r="CFN53" s="83"/>
      <c r="CFO53" s="83"/>
      <c r="CFP53" s="83"/>
      <c r="CFQ53" s="83"/>
      <c r="CFR53" s="83"/>
      <c r="CFS53" s="83"/>
      <c r="CFT53" s="83"/>
      <c r="CFU53" s="83"/>
      <c r="CFV53" s="83"/>
      <c r="CFW53" s="83"/>
      <c r="CFX53" s="83"/>
      <c r="CFY53" s="83"/>
      <c r="CFZ53" s="83"/>
      <c r="CGA53" s="83"/>
      <c r="CGB53" s="83"/>
      <c r="CGC53" s="83"/>
      <c r="CGD53" s="83"/>
      <c r="CGE53" s="83"/>
      <c r="CGF53" s="83"/>
      <c r="CGG53" s="83"/>
      <c r="CGH53" s="83"/>
      <c r="CGI53" s="83"/>
      <c r="CGJ53" s="83"/>
      <c r="CGK53" s="83"/>
      <c r="CGL53" s="83"/>
      <c r="CGM53" s="83"/>
      <c r="CGN53" s="83"/>
      <c r="CGO53" s="83"/>
      <c r="CGP53" s="83"/>
      <c r="CGQ53" s="83"/>
      <c r="CGR53" s="83"/>
      <c r="CGS53" s="83"/>
      <c r="CGT53" s="83"/>
      <c r="CGU53" s="83"/>
      <c r="CGV53" s="83"/>
      <c r="CGW53" s="83"/>
      <c r="CGX53" s="83"/>
      <c r="CGY53" s="83"/>
      <c r="CGZ53" s="83"/>
      <c r="CHA53" s="83"/>
      <c r="CHB53" s="83"/>
      <c r="CHC53" s="83"/>
      <c r="CHD53" s="83"/>
      <c r="CHE53" s="83"/>
      <c r="CHF53" s="83"/>
      <c r="CHG53" s="83"/>
      <c r="CHH53" s="83"/>
      <c r="CHI53" s="83"/>
      <c r="CHJ53" s="83"/>
      <c r="CHK53" s="83"/>
      <c r="CHL53" s="83"/>
      <c r="CHM53" s="83"/>
      <c r="CHN53" s="83"/>
      <c r="CHO53" s="83"/>
      <c r="CHP53" s="83"/>
      <c r="CHQ53" s="83"/>
      <c r="CHR53" s="83"/>
      <c r="CHS53" s="83"/>
      <c r="CHT53" s="83"/>
      <c r="CHU53" s="83"/>
      <c r="CHV53" s="83"/>
      <c r="CHW53" s="83"/>
      <c r="CHX53" s="83"/>
      <c r="CHY53" s="83"/>
      <c r="CHZ53" s="83"/>
      <c r="CIA53" s="83"/>
      <c r="CIB53" s="83"/>
      <c r="CIC53" s="83"/>
      <c r="CID53" s="83"/>
      <c r="CIE53" s="83"/>
      <c r="CIF53" s="83"/>
      <c r="CIG53" s="83"/>
      <c r="CIH53" s="83"/>
      <c r="CII53" s="83"/>
      <c r="CIJ53" s="83"/>
      <c r="CIK53" s="83"/>
      <c r="CIL53" s="83"/>
      <c r="CIM53" s="83"/>
      <c r="CIN53" s="83"/>
      <c r="CIO53" s="83"/>
      <c r="CIP53" s="83"/>
      <c r="CIQ53" s="83"/>
      <c r="CIR53" s="83"/>
      <c r="CIS53" s="83"/>
      <c r="CIT53" s="83"/>
      <c r="CIU53" s="83"/>
      <c r="CIV53" s="83"/>
      <c r="CIW53" s="83"/>
      <c r="CIX53" s="83"/>
      <c r="CIY53" s="83"/>
      <c r="CIZ53" s="83"/>
      <c r="CJA53" s="83"/>
      <c r="CJB53" s="83"/>
      <c r="CJC53" s="83"/>
      <c r="CJD53" s="83"/>
      <c r="CJE53" s="83"/>
      <c r="CJF53" s="83"/>
      <c r="CJG53" s="83"/>
      <c r="CJH53" s="83"/>
      <c r="CJI53" s="83"/>
      <c r="CJJ53" s="83"/>
      <c r="CJK53" s="83"/>
      <c r="CJL53" s="83"/>
      <c r="CJM53" s="83"/>
      <c r="CJN53" s="83"/>
      <c r="CJO53" s="83"/>
      <c r="CJP53" s="83"/>
      <c r="CJQ53" s="83"/>
      <c r="CJR53" s="83"/>
      <c r="CJS53" s="83"/>
      <c r="CJT53" s="83"/>
      <c r="CJU53" s="83"/>
      <c r="CJV53" s="83"/>
      <c r="CJW53" s="83"/>
      <c r="CJX53" s="83"/>
      <c r="CJY53" s="83"/>
      <c r="CJZ53" s="83"/>
      <c r="CKA53" s="83"/>
      <c r="CKB53" s="83"/>
      <c r="CKC53" s="83"/>
      <c r="CKD53" s="83"/>
      <c r="CKE53" s="83"/>
      <c r="CKF53" s="83"/>
      <c r="CKG53" s="83"/>
      <c r="CKH53" s="83"/>
      <c r="CKI53" s="83"/>
      <c r="CKJ53" s="83"/>
      <c r="CKK53" s="83"/>
      <c r="CKL53" s="83"/>
      <c r="CKM53" s="83"/>
      <c r="CKN53" s="83"/>
      <c r="CKO53" s="83"/>
      <c r="CKP53" s="83"/>
      <c r="CKQ53" s="83"/>
      <c r="CKR53" s="83"/>
      <c r="CKS53" s="83"/>
      <c r="CKT53" s="83"/>
      <c r="CKU53" s="83"/>
      <c r="CKV53" s="83"/>
      <c r="CKW53" s="83"/>
      <c r="CKX53" s="83"/>
      <c r="CKY53" s="83"/>
      <c r="CKZ53" s="83"/>
      <c r="CLA53" s="83"/>
      <c r="CLB53" s="83"/>
      <c r="CLC53" s="83"/>
      <c r="CLD53" s="83"/>
      <c r="CLE53" s="83"/>
      <c r="CLF53" s="83"/>
      <c r="CLG53" s="83"/>
      <c r="CLH53" s="83"/>
      <c r="CLI53" s="83"/>
      <c r="CLJ53" s="83"/>
      <c r="CLK53" s="83"/>
      <c r="CLL53" s="83"/>
      <c r="CLM53" s="83"/>
      <c r="CLN53" s="83"/>
      <c r="CLO53" s="83"/>
      <c r="CLP53" s="83"/>
      <c r="CLQ53" s="83"/>
      <c r="CLR53" s="83"/>
      <c r="CLS53" s="83"/>
      <c r="CLT53" s="83"/>
      <c r="CLU53" s="83"/>
      <c r="CLV53" s="83"/>
      <c r="CLW53" s="83"/>
      <c r="CLX53" s="83"/>
      <c r="CLY53" s="83"/>
      <c r="CLZ53" s="83"/>
      <c r="CMA53" s="83"/>
      <c r="CMB53" s="83"/>
      <c r="CMC53" s="83"/>
      <c r="CMD53" s="83"/>
      <c r="CME53" s="83"/>
      <c r="CMF53" s="83"/>
      <c r="CMG53" s="83"/>
      <c r="CMH53" s="83"/>
      <c r="CMI53" s="83"/>
      <c r="CMJ53" s="83"/>
      <c r="CMK53" s="83"/>
      <c r="CML53" s="83"/>
      <c r="CMM53" s="83"/>
      <c r="CMN53" s="83"/>
      <c r="CMO53" s="83"/>
      <c r="CMP53" s="83"/>
      <c r="CMQ53" s="83"/>
      <c r="CMR53" s="83"/>
      <c r="CMS53" s="83"/>
      <c r="CMT53" s="83"/>
      <c r="CMU53" s="83"/>
      <c r="CMV53" s="83"/>
      <c r="CMW53" s="83"/>
      <c r="CMX53" s="83"/>
      <c r="CMY53" s="83"/>
      <c r="CMZ53" s="83"/>
      <c r="CNA53" s="83"/>
      <c r="CNB53" s="83"/>
      <c r="CNC53" s="83"/>
      <c r="CND53" s="83"/>
      <c r="CNE53" s="83"/>
      <c r="CNF53" s="83"/>
      <c r="CNG53" s="83"/>
      <c r="CNH53" s="83"/>
      <c r="CNI53" s="83"/>
      <c r="CNJ53" s="83"/>
      <c r="CNK53" s="83"/>
      <c r="CNL53" s="83"/>
      <c r="CNM53" s="83"/>
      <c r="CNN53" s="83"/>
      <c r="CNO53" s="83"/>
      <c r="CNP53" s="83"/>
      <c r="CNQ53" s="83"/>
      <c r="CNR53" s="83"/>
      <c r="CNS53" s="83"/>
      <c r="CNT53" s="83"/>
      <c r="CNU53" s="83"/>
      <c r="CNV53" s="83"/>
      <c r="CNW53" s="83"/>
      <c r="CNX53" s="83"/>
      <c r="CNY53" s="83"/>
      <c r="CNZ53" s="83"/>
      <c r="COA53" s="83"/>
      <c r="COB53" s="83"/>
      <c r="COC53" s="83"/>
      <c r="COD53" s="83"/>
      <c r="COE53" s="83"/>
      <c r="COF53" s="83"/>
      <c r="COG53" s="83"/>
      <c r="COH53" s="83"/>
      <c r="COI53" s="83"/>
      <c r="COJ53" s="83"/>
      <c r="COK53" s="83"/>
      <c r="COL53" s="83"/>
      <c r="COM53" s="83"/>
      <c r="CON53" s="83"/>
      <c r="COO53" s="83"/>
      <c r="COP53" s="83"/>
      <c r="COQ53" s="83"/>
      <c r="COR53" s="83"/>
      <c r="COS53" s="83"/>
      <c r="COT53" s="83"/>
      <c r="COU53" s="83"/>
      <c r="COV53" s="83"/>
      <c r="COW53" s="83"/>
      <c r="COX53" s="83"/>
      <c r="COY53" s="83"/>
      <c r="COZ53" s="83"/>
      <c r="CPA53" s="83"/>
      <c r="CPB53" s="83"/>
      <c r="CPC53" s="83"/>
      <c r="CPD53" s="83"/>
      <c r="CPE53" s="83"/>
      <c r="CPF53" s="83"/>
      <c r="CPG53" s="83"/>
      <c r="CPH53" s="83"/>
      <c r="CPI53" s="83"/>
      <c r="CPJ53" s="83"/>
      <c r="CPK53" s="83"/>
      <c r="CPL53" s="83"/>
      <c r="CPM53" s="83"/>
      <c r="CPN53" s="83"/>
      <c r="CPO53" s="83"/>
      <c r="CPP53" s="83"/>
      <c r="CPQ53" s="83"/>
      <c r="CPR53" s="83"/>
      <c r="CPS53" s="83"/>
      <c r="CPT53" s="83"/>
      <c r="CPU53" s="83"/>
      <c r="CPV53" s="83"/>
      <c r="CPW53" s="83"/>
      <c r="CPX53" s="83"/>
      <c r="CPY53" s="83"/>
      <c r="CPZ53" s="83"/>
      <c r="CQA53" s="83"/>
      <c r="CQB53" s="83"/>
      <c r="CQC53" s="83"/>
      <c r="CQD53" s="83"/>
      <c r="CQE53" s="83"/>
      <c r="CQF53" s="83"/>
      <c r="CQG53" s="83"/>
      <c r="CQH53" s="83"/>
      <c r="CQI53" s="83"/>
      <c r="CQJ53" s="83"/>
      <c r="CQK53" s="83"/>
      <c r="CQL53" s="83"/>
      <c r="CQM53" s="83"/>
      <c r="CQN53" s="83"/>
      <c r="CQO53" s="83"/>
      <c r="CQP53" s="83"/>
      <c r="CQQ53" s="83"/>
      <c r="CQR53" s="83"/>
      <c r="CQS53" s="83"/>
      <c r="CQT53" s="83"/>
      <c r="CQU53" s="83"/>
      <c r="CQV53" s="83"/>
      <c r="CQW53" s="83"/>
      <c r="CQX53" s="83"/>
      <c r="CQY53" s="83"/>
      <c r="CQZ53" s="83"/>
      <c r="CRA53" s="83"/>
      <c r="CRB53" s="83"/>
      <c r="CRC53" s="83"/>
      <c r="CRD53" s="83"/>
      <c r="CRE53" s="83"/>
      <c r="CRF53" s="83"/>
      <c r="CRG53" s="83"/>
      <c r="CRH53" s="83"/>
      <c r="CRI53" s="83"/>
      <c r="CRJ53" s="83"/>
      <c r="CRK53" s="83"/>
      <c r="CRL53" s="83"/>
      <c r="CRM53" s="83"/>
      <c r="CRN53" s="83"/>
      <c r="CRO53" s="83"/>
      <c r="CRP53" s="83"/>
      <c r="CRQ53" s="83"/>
      <c r="CRR53" s="83"/>
      <c r="CRS53" s="83"/>
      <c r="CRT53" s="83"/>
      <c r="CRU53" s="83"/>
      <c r="CRV53" s="83"/>
      <c r="CRW53" s="83"/>
      <c r="CRX53" s="83"/>
      <c r="CRY53" s="83"/>
      <c r="CRZ53" s="83"/>
      <c r="CSA53" s="83"/>
      <c r="CSB53" s="83"/>
      <c r="CSC53" s="83"/>
      <c r="CSD53" s="83"/>
      <c r="CSE53" s="83"/>
      <c r="CSF53" s="83"/>
      <c r="CSG53" s="83"/>
      <c r="CSH53" s="83"/>
      <c r="CSI53" s="83"/>
      <c r="CSJ53" s="83"/>
      <c r="CSK53" s="83"/>
      <c r="CSL53" s="83"/>
      <c r="CSM53" s="83"/>
      <c r="CSN53" s="83"/>
      <c r="CSO53" s="83"/>
      <c r="CSP53" s="83"/>
      <c r="CSQ53" s="83"/>
      <c r="CSR53" s="83"/>
      <c r="CSS53" s="83"/>
      <c r="CST53" s="83"/>
      <c r="CSU53" s="83"/>
      <c r="CSV53" s="83"/>
      <c r="CSW53" s="83"/>
      <c r="CSX53" s="83"/>
      <c r="CSY53" s="83"/>
      <c r="CSZ53" s="83"/>
      <c r="CTA53" s="83"/>
      <c r="CTB53" s="83"/>
      <c r="CTC53" s="83"/>
      <c r="CTD53" s="83"/>
      <c r="CTE53" s="83"/>
      <c r="CTF53" s="83"/>
      <c r="CTG53" s="83"/>
      <c r="CTH53" s="83"/>
      <c r="CTI53" s="83"/>
      <c r="CTJ53" s="83"/>
      <c r="CTK53" s="83"/>
      <c r="CTL53" s="83"/>
      <c r="CTM53" s="83"/>
      <c r="CTN53" s="83"/>
      <c r="CTO53" s="83"/>
      <c r="CTP53" s="83"/>
      <c r="CTQ53" s="83"/>
      <c r="CTR53" s="83"/>
      <c r="CTS53" s="83"/>
      <c r="CTT53" s="83"/>
      <c r="CTU53" s="83"/>
      <c r="CTV53" s="83"/>
      <c r="CTW53" s="83"/>
      <c r="CTX53" s="83"/>
      <c r="CTY53" s="83"/>
      <c r="CTZ53" s="83"/>
      <c r="CUA53" s="83"/>
      <c r="CUB53" s="83"/>
      <c r="CUC53" s="83"/>
      <c r="CUD53" s="83"/>
      <c r="CUE53" s="83"/>
      <c r="CUF53" s="83"/>
      <c r="CUG53" s="83"/>
      <c r="CUH53" s="83"/>
      <c r="CUI53" s="83"/>
      <c r="CUJ53" s="83"/>
      <c r="CUK53" s="83"/>
      <c r="CUL53" s="83"/>
      <c r="CUM53" s="83"/>
      <c r="CUN53" s="83"/>
      <c r="CUO53" s="83"/>
      <c r="CUP53" s="83"/>
      <c r="CUQ53" s="83"/>
      <c r="CUR53" s="83"/>
      <c r="CUS53" s="83"/>
      <c r="CUT53" s="83"/>
      <c r="CUU53" s="83"/>
      <c r="CUV53" s="83"/>
      <c r="CUW53" s="83"/>
      <c r="CUX53" s="83"/>
      <c r="CUY53" s="83"/>
      <c r="CUZ53" s="83"/>
      <c r="CVA53" s="83"/>
      <c r="CVB53" s="83"/>
      <c r="CVC53" s="83"/>
      <c r="CVD53" s="83"/>
      <c r="CVE53" s="83"/>
      <c r="CVF53" s="83"/>
      <c r="CVG53" s="83"/>
      <c r="CVH53" s="83"/>
      <c r="CVI53" s="83"/>
      <c r="CVJ53" s="83"/>
      <c r="CVK53" s="83"/>
      <c r="CVL53" s="83"/>
      <c r="CVM53" s="83"/>
      <c r="CVN53" s="83"/>
      <c r="CVO53" s="83"/>
      <c r="CVP53" s="83"/>
      <c r="CVQ53" s="83"/>
      <c r="CVR53" s="83"/>
      <c r="CVS53" s="83"/>
      <c r="CVT53" s="83"/>
      <c r="CVU53" s="83"/>
      <c r="CVV53" s="83"/>
      <c r="CVW53" s="83"/>
      <c r="CVX53" s="83"/>
      <c r="CVY53" s="83"/>
      <c r="CVZ53" s="83"/>
      <c r="CWA53" s="83"/>
      <c r="CWB53" s="83"/>
      <c r="CWC53" s="83"/>
      <c r="CWD53" s="83"/>
      <c r="CWE53" s="83"/>
      <c r="CWF53" s="83"/>
      <c r="CWG53" s="83"/>
      <c r="CWH53" s="83"/>
      <c r="CWI53" s="83"/>
      <c r="CWJ53" s="83"/>
      <c r="CWK53" s="83"/>
      <c r="CWL53" s="83"/>
      <c r="CWM53" s="83"/>
      <c r="CWN53" s="83"/>
      <c r="CWO53" s="83"/>
      <c r="CWP53" s="83"/>
      <c r="CWQ53" s="83"/>
      <c r="CWR53" s="83"/>
      <c r="CWS53" s="83"/>
      <c r="CWT53" s="83"/>
      <c r="CWU53" s="83"/>
      <c r="CWV53" s="83"/>
      <c r="CWW53" s="83"/>
      <c r="CWX53" s="83"/>
      <c r="CWY53" s="83"/>
      <c r="CWZ53" s="83"/>
      <c r="CXA53" s="83"/>
      <c r="CXB53" s="83"/>
      <c r="CXC53" s="83"/>
      <c r="CXD53" s="83"/>
      <c r="CXE53" s="83"/>
      <c r="CXF53" s="83"/>
      <c r="CXG53" s="83"/>
      <c r="CXH53" s="83"/>
      <c r="CXI53" s="83"/>
      <c r="CXJ53" s="83"/>
      <c r="CXK53" s="83"/>
      <c r="CXL53" s="83"/>
      <c r="CXM53" s="83"/>
      <c r="CXN53" s="83"/>
      <c r="CXO53" s="83"/>
      <c r="CXP53" s="83"/>
      <c r="CXQ53" s="83"/>
      <c r="CXR53" s="83"/>
      <c r="CXS53" s="83"/>
      <c r="CXT53" s="83"/>
      <c r="CXU53" s="83"/>
      <c r="CXV53" s="83"/>
      <c r="CXW53" s="83"/>
      <c r="CXX53" s="83"/>
      <c r="CXY53" s="83"/>
      <c r="CXZ53" s="83"/>
      <c r="CYA53" s="83"/>
      <c r="CYB53" s="83"/>
      <c r="CYC53" s="83"/>
      <c r="CYD53" s="83"/>
      <c r="CYE53" s="83"/>
      <c r="CYF53" s="83"/>
      <c r="CYG53" s="83"/>
      <c r="CYH53" s="83"/>
      <c r="CYI53" s="83"/>
      <c r="CYJ53" s="83"/>
      <c r="CYK53" s="83"/>
      <c r="CYL53" s="83"/>
      <c r="CYM53" s="83"/>
      <c r="CYN53" s="83"/>
      <c r="CYO53" s="83"/>
      <c r="CYP53" s="83"/>
      <c r="CYQ53" s="83"/>
      <c r="CYR53" s="83"/>
      <c r="CYS53" s="83"/>
      <c r="CYT53" s="83"/>
      <c r="CYU53" s="83"/>
      <c r="CYV53" s="83"/>
      <c r="CYW53" s="83"/>
      <c r="CYX53" s="83"/>
      <c r="CYY53" s="83"/>
      <c r="CYZ53" s="83"/>
      <c r="CZA53" s="83"/>
      <c r="CZB53" s="83"/>
      <c r="CZC53" s="83"/>
      <c r="CZD53" s="83"/>
      <c r="CZE53" s="83"/>
      <c r="CZF53" s="83"/>
      <c r="CZG53" s="83"/>
      <c r="CZH53" s="83"/>
      <c r="CZI53" s="83"/>
      <c r="CZJ53" s="83"/>
      <c r="CZK53" s="83"/>
      <c r="CZL53" s="83"/>
      <c r="CZM53" s="83"/>
      <c r="CZN53" s="83"/>
      <c r="CZO53" s="83"/>
      <c r="CZP53" s="83"/>
      <c r="CZQ53" s="83"/>
      <c r="CZR53" s="83"/>
      <c r="CZS53" s="83"/>
      <c r="CZT53" s="83"/>
      <c r="CZU53" s="83"/>
      <c r="CZV53" s="83"/>
      <c r="CZW53" s="83"/>
      <c r="CZX53" s="83"/>
      <c r="CZY53" s="83"/>
      <c r="CZZ53" s="83"/>
      <c r="DAA53" s="83"/>
      <c r="DAB53" s="83"/>
      <c r="DAC53" s="83"/>
      <c r="DAD53" s="83"/>
      <c r="DAE53" s="83"/>
      <c r="DAF53" s="83"/>
      <c r="DAG53" s="83"/>
      <c r="DAH53" s="83"/>
      <c r="DAI53" s="83"/>
      <c r="DAJ53" s="83"/>
      <c r="DAK53" s="83"/>
      <c r="DAL53" s="83"/>
      <c r="DAM53" s="83"/>
      <c r="DAN53" s="83"/>
      <c r="DAO53" s="83"/>
      <c r="DAP53" s="83"/>
      <c r="DAQ53" s="83"/>
      <c r="DAR53" s="83"/>
      <c r="DAS53" s="83"/>
      <c r="DAT53" s="83"/>
      <c r="DAU53" s="83"/>
      <c r="DAV53" s="83"/>
      <c r="DAW53" s="83"/>
      <c r="DAX53" s="83"/>
      <c r="DAY53" s="83"/>
      <c r="DAZ53" s="83"/>
      <c r="DBA53" s="83"/>
      <c r="DBB53" s="83"/>
      <c r="DBC53" s="83"/>
      <c r="DBD53" s="83"/>
      <c r="DBE53" s="83"/>
      <c r="DBF53" s="83"/>
      <c r="DBG53" s="83"/>
      <c r="DBH53" s="83"/>
      <c r="DBI53" s="83"/>
      <c r="DBJ53" s="83"/>
      <c r="DBK53" s="83"/>
      <c r="DBL53" s="83"/>
      <c r="DBM53" s="83"/>
      <c r="DBN53" s="83"/>
      <c r="DBO53" s="83"/>
      <c r="DBP53" s="83"/>
      <c r="DBQ53" s="83"/>
      <c r="DBR53" s="83"/>
      <c r="DBS53" s="83"/>
      <c r="DBT53" s="83"/>
      <c r="DBU53" s="83"/>
      <c r="DBV53" s="83"/>
      <c r="DBW53" s="83"/>
      <c r="DBX53" s="83"/>
      <c r="DBY53" s="83"/>
      <c r="DBZ53" s="83"/>
      <c r="DCA53" s="83"/>
      <c r="DCB53" s="83"/>
      <c r="DCC53" s="83"/>
      <c r="DCD53" s="83"/>
      <c r="DCE53" s="83"/>
      <c r="DCF53" s="83"/>
      <c r="DCG53" s="83"/>
      <c r="DCH53" s="83"/>
      <c r="DCI53" s="83"/>
      <c r="DCJ53" s="83"/>
      <c r="DCK53" s="83"/>
      <c r="DCL53" s="83"/>
      <c r="DCM53" s="83"/>
      <c r="DCN53" s="83"/>
      <c r="DCO53" s="83"/>
      <c r="DCP53" s="83"/>
      <c r="DCQ53" s="83"/>
      <c r="DCR53" s="83"/>
      <c r="DCS53" s="83"/>
      <c r="DCT53" s="83"/>
      <c r="DCU53" s="83"/>
      <c r="DCV53" s="83"/>
      <c r="DCW53" s="83"/>
      <c r="DCX53" s="83"/>
      <c r="DCY53" s="83"/>
      <c r="DCZ53" s="83"/>
      <c r="DDA53" s="83"/>
      <c r="DDB53" s="83"/>
      <c r="DDC53" s="83"/>
      <c r="DDD53" s="83"/>
      <c r="DDE53" s="83"/>
      <c r="DDF53" s="83"/>
      <c r="DDG53" s="83"/>
      <c r="DDH53" s="83"/>
      <c r="DDI53" s="83"/>
      <c r="DDJ53" s="83"/>
      <c r="DDK53" s="83"/>
      <c r="DDL53" s="83"/>
      <c r="DDM53" s="83"/>
      <c r="DDN53" s="83"/>
      <c r="DDO53" s="83"/>
      <c r="DDP53" s="83"/>
      <c r="DDQ53" s="83"/>
      <c r="DDR53" s="83"/>
      <c r="DDS53" s="83"/>
      <c r="DDT53" s="83"/>
      <c r="DDU53" s="83"/>
      <c r="DDV53" s="83"/>
      <c r="DDW53" s="83"/>
      <c r="DDX53" s="83"/>
      <c r="DDY53" s="83"/>
      <c r="DDZ53" s="83"/>
      <c r="DEA53" s="83"/>
      <c r="DEB53" s="83"/>
      <c r="DEC53" s="83"/>
      <c r="DED53" s="83"/>
      <c r="DEE53" s="83"/>
      <c r="DEF53" s="83"/>
      <c r="DEG53" s="83"/>
      <c r="DEH53" s="83"/>
      <c r="DEI53" s="83"/>
      <c r="DEJ53" s="83"/>
      <c r="DEK53" s="83"/>
      <c r="DEL53" s="83"/>
      <c r="DEM53" s="83"/>
      <c r="DEN53" s="83"/>
      <c r="DEO53" s="83"/>
      <c r="DEP53" s="83"/>
      <c r="DEQ53" s="83"/>
      <c r="DER53" s="83"/>
      <c r="DES53" s="83"/>
      <c r="DET53" s="83"/>
      <c r="DEU53" s="83"/>
      <c r="DEV53" s="83"/>
      <c r="DEW53" s="83"/>
      <c r="DEX53" s="83"/>
      <c r="DEY53" s="83"/>
      <c r="DEZ53" s="83"/>
      <c r="DFA53" s="83"/>
      <c r="DFB53" s="83"/>
      <c r="DFC53" s="83"/>
      <c r="DFD53" s="83"/>
      <c r="DFE53" s="83"/>
      <c r="DFF53" s="83"/>
      <c r="DFG53" s="83"/>
      <c r="DFH53" s="83"/>
      <c r="DFI53" s="83"/>
      <c r="DFJ53" s="83"/>
      <c r="DFK53" s="83"/>
      <c r="DFL53" s="83"/>
      <c r="DFM53" s="83"/>
      <c r="DFN53" s="83"/>
      <c r="DFO53" s="83"/>
      <c r="DFP53" s="83"/>
      <c r="DFQ53" s="83"/>
      <c r="DFR53" s="83"/>
      <c r="DFS53" s="83"/>
      <c r="DFT53" s="83"/>
      <c r="DFU53" s="83"/>
      <c r="DFV53" s="83"/>
      <c r="DFW53" s="83"/>
      <c r="DFX53" s="83"/>
      <c r="DFY53" s="83"/>
      <c r="DFZ53" s="83"/>
      <c r="DGA53" s="83"/>
      <c r="DGB53" s="83"/>
      <c r="DGC53" s="83"/>
      <c r="DGD53" s="83"/>
      <c r="DGE53" s="83"/>
      <c r="DGF53" s="83"/>
      <c r="DGG53" s="83"/>
      <c r="DGH53" s="83"/>
      <c r="DGI53" s="83"/>
      <c r="DGJ53" s="83"/>
      <c r="DGK53" s="83"/>
      <c r="DGL53" s="83"/>
      <c r="DGM53" s="83"/>
      <c r="DGN53" s="83"/>
      <c r="DGO53" s="83"/>
      <c r="DGP53" s="83"/>
      <c r="DGQ53" s="83"/>
      <c r="DGR53" s="83"/>
      <c r="DGS53" s="83"/>
      <c r="DGT53" s="83"/>
      <c r="DGU53" s="83"/>
      <c r="DGV53" s="83"/>
      <c r="DGW53" s="83"/>
      <c r="DGX53" s="83"/>
      <c r="DGY53" s="83"/>
      <c r="DGZ53" s="83"/>
      <c r="DHA53" s="83"/>
      <c r="DHB53" s="83"/>
      <c r="DHC53" s="83"/>
      <c r="DHD53" s="83"/>
      <c r="DHE53" s="83"/>
      <c r="DHF53" s="83"/>
      <c r="DHG53" s="83"/>
      <c r="DHH53" s="83"/>
      <c r="DHI53" s="83"/>
      <c r="DHJ53" s="83"/>
      <c r="DHK53" s="83"/>
      <c r="DHL53" s="83"/>
      <c r="DHM53" s="83"/>
      <c r="DHN53" s="83"/>
      <c r="DHO53" s="83"/>
      <c r="DHP53" s="83"/>
      <c r="DHQ53" s="83"/>
      <c r="DHR53" s="83"/>
      <c r="DHS53" s="83"/>
      <c r="DHT53" s="83"/>
      <c r="DHU53" s="83"/>
      <c r="DHV53" s="83"/>
      <c r="DHW53" s="83"/>
      <c r="DHX53" s="83"/>
      <c r="DHY53" s="83"/>
      <c r="DHZ53" s="83"/>
      <c r="DIA53" s="83"/>
      <c r="DIB53" s="83"/>
      <c r="DIC53" s="83"/>
      <c r="DID53" s="83"/>
      <c r="DIE53" s="83"/>
      <c r="DIF53" s="83"/>
      <c r="DIG53" s="83"/>
      <c r="DIH53" s="83"/>
      <c r="DII53" s="83"/>
      <c r="DIJ53" s="83"/>
      <c r="DIK53" s="83"/>
      <c r="DIL53" s="83"/>
      <c r="DIM53" s="83"/>
      <c r="DIN53" s="83"/>
      <c r="DIO53" s="83"/>
      <c r="DIP53" s="83"/>
      <c r="DIQ53" s="83"/>
      <c r="DIR53" s="83"/>
      <c r="DIS53" s="83"/>
      <c r="DIT53" s="83"/>
      <c r="DIU53" s="83"/>
      <c r="DIV53" s="83"/>
      <c r="DIW53" s="83"/>
      <c r="DIX53" s="83"/>
      <c r="DIY53" s="83"/>
      <c r="DIZ53" s="83"/>
      <c r="DJA53" s="83"/>
      <c r="DJB53" s="83"/>
      <c r="DJC53" s="83"/>
      <c r="DJD53" s="83"/>
      <c r="DJE53" s="83"/>
      <c r="DJF53" s="83"/>
      <c r="DJG53" s="83"/>
      <c r="DJH53" s="83"/>
      <c r="DJI53" s="83"/>
      <c r="DJJ53" s="83"/>
      <c r="DJK53" s="83"/>
      <c r="DJL53" s="83"/>
      <c r="DJM53" s="83"/>
      <c r="DJN53" s="83"/>
      <c r="DJO53" s="83"/>
      <c r="DJP53" s="83"/>
      <c r="DJQ53" s="83"/>
      <c r="DJR53" s="83"/>
      <c r="DJS53" s="83"/>
      <c r="DJT53" s="83"/>
      <c r="DJU53" s="83"/>
      <c r="DJV53" s="83"/>
      <c r="DJW53" s="83"/>
      <c r="DJX53" s="83"/>
      <c r="DJY53" s="83"/>
      <c r="DJZ53" s="83"/>
      <c r="DKA53" s="83"/>
      <c r="DKB53" s="83"/>
      <c r="DKC53" s="83"/>
      <c r="DKD53" s="83"/>
      <c r="DKE53" s="83"/>
      <c r="DKF53" s="83"/>
      <c r="DKG53" s="83"/>
      <c r="DKH53" s="83"/>
      <c r="DKI53" s="83"/>
      <c r="DKJ53" s="83"/>
      <c r="DKK53" s="83"/>
      <c r="DKL53" s="83"/>
      <c r="DKM53" s="83"/>
      <c r="DKN53" s="83"/>
      <c r="DKO53" s="83"/>
      <c r="DKP53" s="83"/>
      <c r="DKQ53" s="83"/>
      <c r="DKR53" s="83"/>
      <c r="DKS53" s="83"/>
      <c r="DKT53" s="83"/>
      <c r="DKU53" s="83"/>
      <c r="DKV53" s="83"/>
      <c r="DKW53" s="83"/>
      <c r="DKX53" s="83"/>
      <c r="DKY53" s="83"/>
      <c r="DKZ53" s="83"/>
      <c r="DLA53" s="83"/>
      <c r="DLB53" s="83"/>
      <c r="DLC53" s="83"/>
      <c r="DLD53" s="83"/>
      <c r="DLE53" s="83"/>
      <c r="DLF53" s="83"/>
      <c r="DLG53" s="83"/>
      <c r="DLH53" s="83"/>
      <c r="DLI53" s="83"/>
      <c r="DLJ53" s="83"/>
      <c r="DLK53" s="83"/>
      <c r="DLL53" s="83"/>
      <c r="DLM53" s="83"/>
      <c r="DLN53" s="83"/>
      <c r="DLO53" s="83"/>
      <c r="DLP53" s="83"/>
      <c r="DLQ53" s="83"/>
      <c r="DLR53" s="83"/>
      <c r="DLS53" s="83"/>
      <c r="DLT53" s="83"/>
      <c r="DLU53" s="83"/>
      <c r="DLV53" s="83"/>
      <c r="DLW53" s="83"/>
      <c r="DLX53" s="83"/>
      <c r="DLY53" s="83"/>
      <c r="DLZ53" s="83"/>
      <c r="DMA53" s="83"/>
      <c r="DMB53" s="83"/>
      <c r="DMC53" s="83"/>
      <c r="DMD53" s="83"/>
      <c r="DME53" s="83"/>
      <c r="DMF53" s="83"/>
      <c r="DMG53" s="83"/>
      <c r="DMH53" s="83"/>
      <c r="DMI53" s="83"/>
      <c r="DMJ53" s="83"/>
      <c r="DMK53" s="83"/>
      <c r="DML53" s="83"/>
      <c r="DMM53" s="83"/>
      <c r="DMN53" s="83"/>
      <c r="DMO53" s="83"/>
      <c r="DMP53" s="83"/>
      <c r="DMQ53" s="83"/>
      <c r="DMR53" s="83"/>
      <c r="DMS53" s="83"/>
      <c r="DMT53" s="83"/>
      <c r="DMU53" s="83"/>
      <c r="DMV53" s="83"/>
      <c r="DMW53" s="83"/>
      <c r="DMX53" s="83"/>
      <c r="DMY53" s="83"/>
      <c r="DMZ53" s="83"/>
      <c r="DNA53" s="83"/>
      <c r="DNB53" s="83"/>
      <c r="DNC53" s="83"/>
      <c r="DND53" s="83"/>
      <c r="DNE53" s="83"/>
      <c r="DNF53" s="83"/>
      <c r="DNG53" s="83"/>
      <c r="DNH53" s="83"/>
      <c r="DNI53" s="83"/>
      <c r="DNJ53" s="83"/>
      <c r="DNK53" s="83"/>
      <c r="DNL53" s="83"/>
      <c r="DNM53" s="83"/>
      <c r="DNN53" s="83"/>
      <c r="DNO53" s="83"/>
      <c r="DNP53" s="83"/>
      <c r="DNQ53" s="83"/>
      <c r="DNR53" s="83"/>
      <c r="DNS53" s="83"/>
      <c r="DNT53" s="83"/>
      <c r="DNU53" s="83"/>
      <c r="DNV53" s="83"/>
      <c r="DNW53" s="83"/>
      <c r="DNX53" s="83"/>
      <c r="DNY53" s="83"/>
      <c r="DNZ53" s="83"/>
      <c r="DOA53" s="83"/>
      <c r="DOB53" s="83"/>
      <c r="DOC53" s="83"/>
      <c r="DOD53" s="83"/>
      <c r="DOE53" s="83"/>
      <c r="DOF53" s="83"/>
      <c r="DOG53" s="83"/>
      <c r="DOH53" s="83"/>
      <c r="DOI53" s="83"/>
      <c r="DOJ53" s="83"/>
      <c r="DOK53" s="83"/>
      <c r="DOL53" s="83"/>
      <c r="DOM53" s="83"/>
      <c r="DON53" s="83"/>
      <c r="DOO53" s="83"/>
      <c r="DOP53" s="83"/>
      <c r="DOQ53" s="83"/>
      <c r="DOR53" s="83"/>
      <c r="DOS53" s="83"/>
      <c r="DOT53" s="83"/>
      <c r="DOU53" s="83"/>
      <c r="DOV53" s="83"/>
      <c r="DOW53" s="83"/>
      <c r="DOX53" s="83"/>
      <c r="DOY53" s="83"/>
      <c r="DOZ53" s="83"/>
      <c r="DPA53" s="83"/>
      <c r="DPB53" s="83"/>
      <c r="DPC53" s="83"/>
      <c r="DPD53" s="83"/>
      <c r="DPE53" s="83"/>
      <c r="DPF53" s="83"/>
      <c r="DPG53" s="83"/>
      <c r="DPH53" s="83"/>
      <c r="DPI53" s="83"/>
      <c r="DPJ53" s="83"/>
      <c r="DPK53" s="83"/>
      <c r="DPL53" s="83"/>
      <c r="DPM53" s="83"/>
      <c r="DPN53" s="83"/>
      <c r="DPO53" s="83"/>
      <c r="DPP53" s="83"/>
      <c r="DPQ53" s="83"/>
      <c r="DPR53" s="83"/>
      <c r="DPS53" s="83"/>
      <c r="DPT53" s="83"/>
      <c r="DPU53" s="83"/>
      <c r="DPV53" s="83"/>
      <c r="DPW53" s="83"/>
      <c r="DPX53" s="83"/>
      <c r="DPY53" s="83"/>
      <c r="DPZ53" s="83"/>
      <c r="DQA53" s="83"/>
      <c r="DQB53" s="83"/>
      <c r="DQC53" s="83"/>
      <c r="DQD53" s="83"/>
      <c r="DQE53" s="83"/>
      <c r="DQF53" s="83"/>
      <c r="DQG53" s="83"/>
      <c r="DQH53" s="83"/>
      <c r="DQI53" s="83"/>
      <c r="DQJ53" s="83"/>
      <c r="DQK53" s="83"/>
      <c r="DQL53" s="83"/>
      <c r="DQM53" s="83"/>
      <c r="DQN53" s="83"/>
      <c r="DQO53" s="83"/>
      <c r="DQP53" s="83"/>
      <c r="DQQ53" s="83"/>
      <c r="DQR53" s="83"/>
      <c r="DQS53" s="83"/>
      <c r="DQT53" s="83"/>
      <c r="DQU53" s="83"/>
      <c r="DQV53" s="83"/>
      <c r="DQW53" s="83"/>
      <c r="DQX53" s="83"/>
      <c r="DQY53" s="83"/>
      <c r="DQZ53" s="83"/>
      <c r="DRA53" s="83"/>
      <c r="DRB53" s="83"/>
      <c r="DRC53" s="83"/>
      <c r="DRD53" s="83"/>
      <c r="DRE53" s="83"/>
      <c r="DRF53" s="83"/>
      <c r="DRG53" s="83"/>
      <c r="DRH53" s="83"/>
      <c r="DRI53" s="83"/>
      <c r="DRJ53" s="83"/>
      <c r="DRK53" s="83"/>
      <c r="DRL53" s="83"/>
      <c r="DRM53" s="83"/>
      <c r="DRN53" s="83"/>
      <c r="DRO53" s="83"/>
      <c r="DRP53" s="83"/>
      <c r="DRQ53" s="83"/>
      <c r="DRR53" s="83"/>
      <c r="DRS53" s="83"/>
      <c r="DRT53" s="83"/>
      <c r="DRU53" s="83"/>
      <c r="DRV53" s="83"/>
      <c r="DRW53" s="83"/>
      <c r="DRX53" s="83"/>
      <c r="DRY53" s="83"/>
      <c r="DRZ53" s="83"/>
      <c r="DSA53" s="83"/>
      <c r="DSB53" s="83"/>
      <c r="DSC53" s="83"/>
      <c r="DSD53" s="83"/>
      <c r="DSE53" s="83"/>
      <c r="DSF53" s="83"/>
      <c r="DSG53" s="83"/>
      <c r="DSH53" s="83"/>
      <c r="DSI53" s="83"/>
      <c r="DSJ53" s="83"/>
      <c r="DSK53" s="83"/>
      <c r="DSL53" s="83"/>
      <c r="DSM53" s="83"/>
      <c r="DSN53" s="83"/>
      <c r="DSO53" s="83"/>
      <c r="DSP53" s="83"/>
      <c r="DSQ53" s="83"/>
      <c r="DSR53" s="83"/>
      <c r="DSS53" s="83"/>
      <c r="DST53" s="83"/>
      <c r="DSU53" s="83"/>
      <c r="DSV53" s="83"/>
      <c r="DSW53" s="83"/>
      <c r="DSX53" s="83"/>
      <c r="DSY53" s="83"/>
      <c r="DSZ53" s="83"/>
      <c r="DTA53" s="83"/>
      <c r="DTB53" s="83"/>
      <c r="DTC53" s="83"/>
      <c r="DTD53" s="83"/>
      <c r="DTE53" s="83"/>
      <c r="DTF53" s="83"/>
      <c r="DTG53" s="83"/>
      <c r="DTH53" s="83"/>
      <c r="DTI53" s="83"/>
      <c r="DTJ53" s="83"/>
      <c r="DTK53" s="83"/>
      <c r="DTL53" s="83"/>
      <c r="DTM53" s="83"/>
      <c r="DTN53" s="83"/>
      <c r="DTO53" s="83"/>
      <c r="DTP53" s="83"/>
      <c r="DTQ53" s="83"/>
      <c r="DTR53" s="83"/>
      <c r="DTS53" s="83"/>
      <c r="DTT53" s="83"/>
      <c r="DTU53" s="83"/>
      <c r="DTV53" s="83"/>
      <c r="DTW53" s="83"/>
      <c r="DTX53" s="83"/>
      <c r="DTY53" s="83"/>
      <c r="DTZ53" s="83"/>
      <c r="DUA53" s="83"/>
      <c r="DUB53" s="83"/>
      <c r="DUC53" s="83"/>
      <c r="DUD53" s="83"/>
      <c r="DUE53" s="83"/>
      <c r="DUF53" s="83"/>
      <c r="DUG53" s="83"/>
      <c r="DUH53" s="83"/>
      <c r="DUI53" s="83"/>
      <c r="DUJ53" s="83"/>
      <c r="DUK53" s="83"/>
      <c r="DUL53" s="83"/>
      <c r="DUM53" s="83"/>
      <c r="DUN53" s="83"/>
      <c r="DUO53" s="83"/>
      <c r="DUP53" s="83"/>
      <c r="DUQ53" s="83"/>
      <c r="DUR53" s="83"/>
      <c r="DUS53" s="83"/>
      <c r="DUT53" s="83"/>
      <c r="DUU53" s="83"/>
      <c r="DUV53" s="83"/>
      <c r="DUW53" s="83"/>
      <c r="DUX53" s="83"/>
      <c r="DUY53" s="83"/>
      <c r="DUZ53" s="83"/>
      <c r="DVA53" s="83"/>
      <c r="DVB53" s="83"/>
      <c r="DVC53" s="83"/>
      <c r="DVD53" s="83"/>
      <c r="DVE53" s="83"/>
      <c r="DVF53" s="83"/>
      <c r="DVG53" s="83"/>
      <c r="DVH53" s="83"/>
      <c r="DVI53" s="83"/>
      <c r="DVJ53" s="83"/>
      <c r="DVK53" s="83"/>
      <c r="DVL53" s="83"/>
      <c r="DVM53" s="83"/>
      <c r="DVN53" s="83"/>
      <c r="DVO53" s="83"/>
      <c r="DVP53" s="83"/>
      <c r="DVQ53" s="83"/>
      <c r="DVR53" s="83"/>
      <c r="DVS53" s="83"/>
      <c r="DVT53" s="83"/>
      <c r="DVU53" s="83"/>
      <c r="DVV53" s="83"/>
      <c r="DVW53" s="83"/>
      <c r="DVX53" s="83"/>
      <c r="DVY53" s="83"/>
      <c r="DVZ53" s="83"/>
      <c r="DWA53" s="83"/>
      <c r="DWB53" s="83"/>
      <c r="DWC53" s="83"/>
      <c r="DWD53" s="83"/>
      <c r="DWE53" s="83"/>
      <c r="DWF53" s="83"/>
      <c r="DWG53" s="83"/>
      <c r="DWH53" s="83"/>
      <c r="DWI53" s="83"/>
      <c r="DWJ53" s="83"/>
      <c r="DWK53" s="83"/>
      <c r="DWL53" s="83"/>
      <c r="DWM53" s="83"/>
      <c r="DWN53" s="83"/>
      <c r="DWO53" s="83"/>
      <c r="DWP53" s="83"/>
      <c r="DWQ53" s="83"/>
      <c r="DWR53" s="83"/>
      <c r="DWS53" s="83"/>
      <c r="DWT53" s="83"/>
      <c r="DWU53" s="83"/>
      <c r="DWV53" s="83"/>
      <c r="DWW53" s="83"/>
      <c r="DWX53" s="83"/>
      <c r="DWY53" s="83"/>
      <c r="DWZ53" s="83"/>
      <c r="DXA53" s="83"/>
      <c r="DXB53" s="83"/>
      <c r="DXC53" s="83"/>
      <c r="DXD53" s="83"/>
      <c r="DXE53" s="83"/>
      <c r="DXF53" s="83"/>
      <c r="DXG53" s="83"/>
      <c r="DXH53" s="83"/>
      <c r="DXI53" s="83"/>
      <c r="DXJ53" s="83"/>
      <c r="DXK53" s="83"/>
      <c r="DXL53" s="83"/>
      <c r="DXM53" s="83"/>
      <c r="DXN53" s="83"/>
      <c r="DXO53" s="83"/>
      <c r="DXP53" s="83"/>
      <c r="DXQ53" s="83"/>
      <c r="DXR53" s="83"/>
      <c r="DXS53" s="83"/>
      <c r="DXT53" s="83"/>
      <c r="DXU53" s="83"/>
      <c r="DXV53" s="83"/>
      <c r="DXW53" s="83"/>
      <c r="DXX53" s="83"/>
      <c r="DXY53" s="83"/>
      <c r="DXZ53" s="83"/>
      <c r="DYA53" s="83"/>
      <c r="DYB53" s="83"/>
      <c r="DYC53" s="83"/>
      <c r="DYD53" s="83"/>
      <c r="DYE53" s="83"/>
      <c r="DYF53" s="83"/>
      <c r="DYG53" s="83"/>
      <c r="DYH53" s="83"/>
      <c r="DYI53" s="83"/>
      <c r="DYJ53" s="83"/>
      <c r="DYK53" s="83"/>
      <c r="DYL53" s="83"/>
      <c r="DYM53" s="83"/>
      <c r="DYN53" s="83"/>
      <c r="DYO53" s="83"/>
      <c r="DYP53" s="83"/>
      <c r="DYQ53" s="83"/>
      <c r="DYR53" s="83"/>
      <c r="DYS53" s="83"/>
      <c r="DYT53" s="83"/>
      <c r="DYU53" s="83"/>
      <c r="DYV53" s="83"/>
      <c r="DYW53" s="83"/>
      <c r="DYX53" s="83"/>
      <c r="DYY53" s="83"/>
      <c r="DYZ53" s="83"/>
      <c r="DZA53" s="83"/>
      <c r="DZB53" s="83"/>
      <c r="DZC53" s="83"/>
      <c r="DZD53" s="83"/>
      <c r="DZE53" s="83"/>
      <c r="DZF53" s="83"/>
      <c r="DZG53" s="83"/>
      <c r="DZH53" s="83"/>
      <c r="DZI53" s="83"/>
      <c r="DZJ53" s="83"/>
      <c r="DZK53" s="83"/>
      <c r="DZL53" s="83"/>
      <c r="DZM53" s="83"/>
      <c r="DZN53" s="83"/>
      <c r="DZO53" s="83"/>
      <c r="DZP53" s="83"/>
      <c r="DZQ53" s="83"/>
      <c r="DZR53" s="83"/>
      <c r="DZS53" s="83"/>
      <c r="DZT53" s="83"/>
      <c r="DZU53" s="83"/>
      <c r="DZV53" s="83"/>
      <c r="DZW53" s="83"/>
      <c r="DZX53" s="83"/>
      <c r="DZY53" s="83"/>
      <c r="DZZ53" s="83"/>
      <c r="EAA53" s="83"/>
      <c r="EAB53" s="83"/>
      <c r="EAC53" s="83"/>
      <c r="EAD53" s="83"/>
      <c r="EAE53" s="83"/>
      <c r="EAF53" s="83"/>
      <c r="EAG53" s="83"/>
      <c r="EAH53" s="83"/>
      <c r="EAI53" s="83"/>
      <c r="EAJ53" s="83"/>
      <c r="EAK53" s="83"/>
      <c r="EAL53" s="83"/>
      <c r="EAM53" s="83"/>
      <c r="EAN53" s="83"/>
      <c r="EAO53" s="83"/>
      <c r="EAP53" s="83"/>
      <c r="EAQ53" s="83"/>
      <c r="EAR53" s="83"/>
      <c r="EAS53" s="83"/>
      <c r="EAT53" s="83"/>
      <c r="EAU53" s="83"/>
      <c r="EAV53" s="83"/>
      <c r="EAW53" s="83"/>
      <c r="EAX53" s="83"/>
      <c r="EAY53" s="83"/>
      <c r="EAZ53" s="83"/>
      <c r="EBA53" s="83"/>
      <c r="EBB53" s="83"/>
      <c r="EBC53" s="83"/>
      <c r="EBD53" s="83"/>
      <c r="EBE53" s="83"/>
      <c r="EBF53" s="83"/>
      <c r="EBG53" s="83"/>
      <c r="EBH53" s="83"/>
      <c r="EBI53" s="83"/>
      <c r="EBJ53" s="83"/>
      <c r="EBK53" s="83"/>
      <c r="EBL53" s="83"/>
      <c r="EBM53" s="83"/>
      <c r="EBN53" s="83"/>
      <c r="EBO53" s="83"/>
      <c r="EBP53" s="83"/>
      <c r="EBQ53" s="83"/>
      <c r="EBR53" s="83"/>
      <c r="EBS53" s="83"/>
      <c r="EBT53" s="83"/>
      <c r="EBU53" s="83"/>
      <c r="EBV53" s="83"/>
      <c r="EBW53" s="83"/>
      <c r="EBX53" s="83"/>
      <c r="EBY53" s="83"/>
      <c r="EBZ53" s="83"/>
      <c r="ECA53" s="83"/>
      <c r="ECB53" s="83"/>
      <c r="ECC53" s="83"/>
      <c r="ECD53" s="83"/>
      <c r="ECE53" s="83"/>
      <c r="ECF53" s="83"/>
      <c r="ECG53" s="83"/>
      <c r="ECH53" s="83"/>
      <c r="ECI53" s="83"/>
      <c r="ECJ53" s="83"/>
      <c r="ECK53" s="83"/>
      <c r="ECL53" s="83"/>
      <c r="ECM53" s="83"/>
      <c r="ECN53" s="83"/>
      <c r="ECO53" s="83"/>
      <c r="ECP53" s="83"/>
      <c r="ECQ53" s="83"/>
      <c r="ECR53" s="83"/>
      <c r="ECS53" s="83"/>
      <c r="ECT53" s="83"/>
      <c r="ECU53" s="83"/>
      <c r="ECV53" s="83"/>
      <c r="ECW53" s="83"/>
      <c r="ECX53" s="83"/>
      <c r="ECY53" s="83"/>
      <c r="ECZ53" s="83"/>
      <c r="EDA53" s="83"/>
      <c r="EDB53" s="83"/>
      <c r="EDC53" s="83"/>
      <c r="EDD53" s="83"/>
      <c r="EDE53" s="83"/>
      <c r="EDF53" s="83"/>
      <c r="EDG53" s="83"/>
      <c r="EDH53" s="83"/>
      <c r="EDI53" s="83"/>
      <c r="EDJ53" s="83"/>
      <c r="EDK53" s="83"/>
      <c r="EDL53" s="83"/>
      <c r="EDM53" s="83"/>
      <c r="EDN53" s="83"/>
      <c r="EDO53" s="83"/>
      <c r="EDP53" s="83"/>
      <c r="EDQ53" s="83"/>
      <c r="EDR53" s="83"/>
      <c r="EDS53" s="83"/>
      <c r="EDT53" s="83"/>
      <c r="EDU53" s="83"/>
      <c r="EDV53" s="83"/>
      <c r="EDW53" s="83"/>
      <c r="EDX53" s="83"/>
      <c r="EDY53" s="83"/>
      <c r="EDZ53" s="83"/>
      <c r="EEA53" s="83"/>
      <c r="EEB53" s="83"/>
      <c r="EEC53" s="83"/>
      <c r="EED53" s="83"/>
      <c r="EEE53" s="83"/>
      <c r="EEF53" s="83"/>
      <c r="EEG53" s="83"/>
      <c r="EEH53" s="83"/>
      <c r="EEI53" s="83"/>
      <c r="EEJ53" s="83"/>
      <c r="EEK53" s="83"/>
      <c r="EEL53" s="83"/>
      <c r="EEM53" s="83"/>
      <c r="EEN53" s="83"/>
      <c r="EEO53" s="83"/>
      <c r="EEP53" s="83"/>
      <c r="EEQ53" s="83"/>
      <c r="EER53" s="83"/>
      <c r="EES53" s="83"/>
      <c r="EET53" s="83"/>
      <c r="EEU53" s="83"/>
      <c r="EEV53" s="83"/>
      <c r="EEW53" s="83"/>
      <c r="EEX53" s="83"/>
      <c r="EEY53" s="83"/>
      <c r="EEZ53" s="83"/>
      <c r="EFA53" s="83"/>
      <c r="EFB53" s="83"/>
      <c r="EFC53" s="83"/>
      <c r="EFD53" s="83"/>
      <c r="EFE53" s="83"/>
      <c r="EFF53" s="83"/>
      <c r="EFG53" s="83"/>
      <c r="EFH53" s="83"/>
      <c r="EFI53" s="83"/>
      <c r="EFJ53" s="83"/>
      <c r="EFK53" s="83"/>
      <c r="EFL53" s="83"/>
      <c r="EFM53" s="83"/>
      <c r="EFN53" s="83"/>
      <c r="EFO53" s="83"/>
      <c r="EFP53" s="83"/>
      <c r="EFQ53" s="83"/>
      <c r="EFR53" s="83"/>
      <c r="EFS53" s="83"/>
      <c r="EFT53" s="83"/>
      <c r="EFU53" s="83"/>
      <c r="EFV53" s="83"/>
      <c r="EFW53" s="83"/>
      <c r="EFX53" s="83"/>
      <c r="EFY53" s="83"/>
      <c r="EFZ53" s="83"/>
      <c r="EGA53" s="83"/>
      <c r="EGB53" s="83"/>
      <c r="EGC53" s="83"/>
      <c r="EGD53" s="83"/>
      <c r="EGE53" s="83"/>
      <c r="EGF53" s="83"/>
      <c r="EGG53" s="83"/>
      <c r="EGH53" s="83"/>
      <c r="EGI53" s="83"/>
      <c r="EGJ53" s="83"/>
      <c r="EGK53" s="83"/>
      <c r="EGL53" s="83"/>
      <c r="EGM53" s="83"/>
      <c r="EGN53" s="83"/>
      <c r="EGO53" s="83"/>
      <c r="EGP53" s="83"/>
      <c r="EGQ53" s="83"/>
      <c r="EGR53" s="83"/>
      <c r="EGS53" s="83"/>
      <c r="EGT53" s="83"/>
      <c r="EGU53" s="83"/>
      <c r="EGV53" s="83"/>
      <c r="EGW53" s="83"/>
      <c r="EGX53" s="83"/>
      <c r="EGY53" s="83"/>
      <c r="EGZ53" s="83"/>
      <c r="EHA53" s="83"/>
      <c r="EHB53" s="83"/>
      <c r="EHC53" s="83"/>
      <c r="EHD53" s="83"/>
      <c r="EHE53" s="83"/>
      <c r="EHF53" s="83"/>
      <c r="EHG53" s="83"/>
      <c r="EHH53" s="83"/>
      <c r="EHI53" s="83"/>
      <c r="EHJ53" s="83"/>
      <c r="EHK53" s="83"/>
      <c r="EHL53" s="83"/>
      <c r="EHM53" s="83"/>
      <c r="EHN53" s="83"/>
      <c r="EHO53" s="83"/>
      <c r="EHP53" s="83"/>
      <c r="EHQ53" s="83"/>
      <c r="EHR53" s="83"/>
      <c r="EHS53" s="83"/>
      <c r="EHT53" s="83"/>
      <c r="EHU53" s="83"/>
      <c r="EHV53" s="83"/>
      <c r="EHW53" s="83"/>
      <c r="EHX53" s="83"/>
      <c r="EHY53" s="83"/>
      <c r="EHZ53" s="83"/>
      <c r="EIA53" s="83"/>
      <c r="EIB53" s="83"/>
      <c r="EIC53" s="83"/>
      <c r="EID53" s="83"/>
      <c r="EIE53" s="83"/>
      <c r="EIF53" s="83"/>
      <c r="EIG53" s="83"/>
      <c r="EIH53" s="83"/>
      <c r="EII53" s="83"/>
      <c r="EIJ53" s="83"/>
      <c r="EIK53" s="83"/>
      <c r="EIL53" s="83"/>
      <c r="EIM53" s="83"/>
      <c r="EIN53" s="83"/>
      <c r="EIO53" s="83"/>
      <c r="EIP53" s="83"/>
      <c r="EIQ53" s="83"/>
      <c r="EIR53" s="83"/>
      <c r="EIS53" s="83"/>
      <c r="EIT53" s="83"/>
      <c r="EIU53" s="83"/>
      <c r="EIV53" s="83"/>
      <c r="EIW53" s="83"/>
      <c r="EIX53" s="83"/>
      <c r="EIY53" s="83"/>
      <c r="EIZ53" s="83"/>
      <c r="EJA53" s="83"/>
      <c r="EJB53" s="83"/>
      <c r="EJC53" s="83"/>
      <c r="EJD53" s="83"/>
      <c r="EJE53" s="83"/>
      <c r="EJF53" s="83"/>
      <c r="EJG53" s="83"/>
      <c r="EJH53" s="83"/>
      <c r="EJI53" s="83"/>
      <c r="EJJ53" s="83"/>
      <c r="EJK53" s="83"/>
      <c r="EJL53" s="83"/>
      <c r="EJM53" s="83"/>
      <c r="EJN53" s="83"/>
      <c r="EJO53" s="83"/>
      <c r="EJP53" s="83"/>
      <c r="EJQ53" s="83"/>
      <c r="EJR53" s="83"/>
      <c r="EJS53" s="83"/>
      <c r="EJT53" s="83"/>
      <c r="EJU53" s="83"/>
      <c r="EJV53" s="83"/>
      <c r="EJW53" s="83"/>
      <c r="EJX53" s="83"/>
      <c r="EJY53" s="83"/>
      <c r="EJZ53" s="83"/>
      <c r="EKA53" s="83"/>
      <c r="EKB53" s="83"/>
      <c r="EKC53" s="83"/>
      <c r="EKD53" s="83"/>
      <c r="EKE53" s="83"/>
      <c r="EKF53" s="83"/>
      <c r="EKG53" s="83"/>
      <c r="EKH53" s="83"/>
      <c r="EKI53" s="83"/>
      <c r="EKJ53" s="83"/>
      <c r="EKK53" s="83"/>
      <c r="EKL53" s="83"/>
      <c r="EKM53" s="83"/>
      <c r="EKN53" s="83"/>
      <c r="EKO53" s="83"/>
      <c r="EKP53" s="83"/>
      <c r="EKQ53" s="83"/>
      <c r="EKR53" s="83"/>
      <c r="EKS53" s="83"/>
      <c r="EKT53" s="83"/>
      <c r="EKU53" s="83"/>
      <c r="EKV53" s="83"/>
      <c r="EKW53" s="83"/>
      <c r="EKX53" s="83"/>
      <c r="EKY53" s="83"/>
      <c r="EKZ53" s="83"/>
      <c r="ELA53" s="83"/>
      <c r="ELB53" s="83"/>
      <c r="ELC53" s="83"/>
      <c r="ELD53" s="83"/>
      <c r="ELE53" s="83"/>
      <c r="ELF53" s="83"/>
      <c r="ELG53" s="83"/>
      <c r="ELH53" s="83"/>
      <c r="ELI53" s="83"/>
      <c r="ELJ53" s="83"/>
      <c r="ELK53" s="83"/>
      <c r="ELL53" s="83"/>
      <c r="ELM53" s="83"/>
      <c r="ELN53" s="83"/>
      <c r="ELO53" s="83"/>
      <c r="ELP53" s="83"/>
      <c r="ELQ53" s="83"/>
      <c r="ELR53" s="83"/>
      <c r="ELS53" s="83"/>
      <c r="ELT53" s="83"/>
      <c r="ELU53" s="83"/>
      <c r="ELV53" s="83"/>
      <c r="ELW53" s="83"/>
      <c r="ELX53" s="83"/>
      <c r="ELY53" s="83"/>
      <c r="ELZ53" s="83"/>
      <c r="EMA53" s="83"/>
      <c r="EMB53" s="83"/>
      <c r="EMC53" s="83"/>
      <c r="EMD53" s="83"/>
      <c r="EME53" s="83"/>
      <c r="EMF53" s="83"/>
      <c r="EMG53" s="83"/>
      <c r="EMH53" s="83"/>
      <c r="EMI53" s="83"/>
      <c r="EMJ53" s="83"/>
      <c r="EMK53" s="83"/>
      <c r="EML53" s="83"/>
      <c r="EMM53" s="83"/>
      <c r="EMN53" s="83"/>
      <c r="EMO53" s="83"/>
      <c r="EMP53" s="83"/>
      <c r="EMQ53" s="83"/>
      <c r="EMR53" s="83"/>
      <c r="EMS53" s="83"/>
      <c r="EMT53" s="83"/>
      <c r="EMU53" s="83"/>
      <c r="EMV53" s="83"/>
      <c r="EMW53" s="83"/>
      <c r="EMX53" s="83"/>
      <c r="EMY53" s="83"/>
      <c r="EMZ53" s="83"/>
      <c r="ENA53" s="83"/>
      <c r="ENB53" s="83"/>
      <c r="ENC53" s="83"/>
      <c r="END53" s="83"/>
      <c r="ENE53" s="83"/>
      <c r="ENF53" s="83"/>
      <c r="ENG53" s="83"/>
      <c r="ENH53" s="83"/>
      <c r="ENI53" s="83"/>
      <c r="ENJ53" s="83"/>
      <c r="ENK53" s="83"/>
      <c r="ENL53" s="83"/>
      <c r="ENM53" s="83"/>
      <c r="ENN53" s="83"/>
      <c r="ENO53" s="83"/>
      <c r="ENP53" s="83"/>
      <c r="ENQ53" s="83"/>
      <c r="ENR53" s="83"/>
      <c r="ENS53" s="83"/>
      <c r="ENT53" s="83"/>
      <c r="ENU53" s="83"/>
      <c r="ENV53" s="83"/>
      <c r="ENW53" s="83"/>
      <c r="ENX53" s="83"/>
      <c r="ENY53" s="83"/>
      <c r="ENZ53" s="83"/>
      <c r="EOA53" s="83"/>
      <c r="EOB53" s="83"/>
      <c r="EOC53" s="83"/>
      <c r="EOD53" s="83"/>
      <c r="EOE53" s="83"/>
      <c r="EOF53" s="83"/>
      <c r="EOG53" s="83"/>
      <c r="EOH53" s="83"/>
      <c r="EOI53" s="83"/>
      <c r="EOJ53" s="83"/>
      <c r="EOK53" s="83"/>
      <c r="EOL53" s="83"/>
      <c r="EOM53" s="83"/>
      <c r="EON53" s="83"/>
      <c r="EOO53" s="83"/>
      <c r="EOP53" s="83"/>
      <c r="EOQ53" s="83"/>
      <c r="EOR53" s="83"/>
      <c r="EOS53" s="83"/>
      <c r="EOT53" s="83"/>
      <c r="EOU53" s="83"/>
      <c r="EOV53" s="83"/>
      <c r="EOW53" s="83"/>
      <c r="EOX53" s="83"/>
      <c r="EOY53" s="83"/>
      <c r="EOZ53" s="83"/>
      <c r="EPA53" s="83"/>
      <c r="EPB53" s="83"/>
      <c r="EPC53" s="83"/>
      <c r="EPD53" s="83"/>
      <c r="EPE53" s="83"/>
      <c r="EPF53" s="83"/>
      <c r="EPG53" s="83"/>
      <c r="EPH53" s="83"/>
      <c r="EPI53" s="83"/>
      <c r="EPJ53" s="83"/>
      <c r="EPK53" s="83"/>
      <c r="EPL53" s="83"/>
      <c r="EPM53" s="83"/>
      <c r="EPN53" s="83"/>
      <c r="EPO53" s="83"/>
      <c r="EPP53" s="83"/>
      <c r="EPQ53" s="83"/>
      <c r="EPR53" s="83"/>
      <c r="EPS53" s="83"/>
      <c r="EPT53" s="83"/>
      <c r="EPU53" s="83"/>
      <c r="EPV53" s="83"/>
      <c r="EPW53" s="83"/>
      <c r="EPX53" s="83"/>
      <c r="EPY53" s="83"/>
      <c r="EPZ53" s="83"/>
      <c r="EQA53" s="83"/>
      <c r="EQB53" s="83"/>
      <c r="EQC53" s="83"/>
      <c r="EQD53" s="83"/>
      <c r="EQE53" s="83"/>
      <c r="EQF53" s="83"/>
      <c r="EQG53" s="83"/>
      <c r="EQH53" s="83"/>
      <c r="EQI53" s="83"/>
      <c r="EQJ53" s="83"/>
      <c r="EQK53" s="83"/>
      <c r="EQL53" s="83"/>
      <c r="EQM53" s="83"/>
      <c r="EQN53" s="83"/>
      <c r="EQO53" s="83"/>
      <c r="EQP53" s="83"/>
      <c r="EQQ53" s="83"/>
      <c r="EQR53" s="83"/>
      <c r="EQS53" s="83"/>
      <c r="EQT53" s="83"/>
      <c r="EQU53" s="83"/>
      <c r="EQV53" s="83"/>
      <c r="EQW53" s="83"/>
      <c r="EQX53" s="83"/>
      <c r="EQY53" s="83"/>
      <c r="EQZ53" s="83"/>
      <c r="ERA53" s="83"/>
      <c r="ERB53" s="83"/>
      <c r="ERC53" s="83"/>
      <c r="ERD53" s="83"/>
      <c r="ERE53" s="83"/>
      <c r="ERF53" s="83"/>
      <c r="ERG53" s="83"/>
      <c r="ERH53" s="83"/>
      <c r="ERI53" s="83"/>
      <c r="ERJ53" s="83"/>
      <c r="ERK53" s="83"/>
      <c r="ERL53" s="83"/>
      <c r="ERM53" s="83"/>
      <c r="ERN53" s="83"/>
      <c r="ERO53" s="83"/>
      <c r="ERP53" s="83"/>
      <c r="ERQ53" s="83"/>
      <c r="ERR53" s="83"/>
      <c r="ERS53" s="83"/>
      <c r="ERT53" s="83"/>
      <c r="ERU53" s="83"/>
      <c r="ERV53" s="83"/>
      <c r="ERW53" s="83"/>
      <c r="ERX53" s="83"/>
      <c r="ERY53" s="83"/>
      <c r="ERZ53" s="83"/>
      <c r="ESA53" s="83"/>
      <c r="ESB53" s="83"/>
      <c r="ESC53" s="83"/>
      <c r="ESD53" s="83"/>
      <c r="ESE53" s="83"/>
      <c r="ESF53" s="83"/>
      <c r="ESG53" s="83"/>
      <c r="ESH53" s="83"/>
      <c r="ESI53" s="83"/>
      <c r="ESJ53" s="83"/>
      <c r="ESK53" s="83"/>
      <c r="ESL53" s="83"/>
      <c r="ESM53" s="83"/>
      <c r="ESN53" s="83"/>
      <c r="ESO53" s="83"/>
      <c r="ESP53" s="83"/>
      <c r="ESQ53" s="83"/>
      <c r="ESR53" s="83"/>
      <c r="ESS53" s="83"/>
      <c r="EST53" s="83"/>
      <c r="ESU53" s="83"/>
      <c r="ESV53" s="83"/>
      <c r="ESW53" s="83"/>
      <c r="ESX53" s="83"/>
      <c r="ESY53" s="83"/>
      <c r="ESZ53" s="83"/>
      <c r="ETA53" s="83"/>
      <c r="ETB53" s="83"/>
      <c r="ETC53" s="83"/>
      <c r="ETD53" s="83"/>
      <c r="ETE53" s="83"/>
      <c r="ETF53" s="83"/>
      <c r="ETG53" s="83"/>
      <c r="ETH53" s="83"/>
      <c r="ETI53" s="83"/>
      <c r="ETJ53" s="83"/>
      <c r="ETK53" s="83"/>
      <c r="ETL53" s="83"/>
      <c r="ETM53" s="83"/>
      <c r="ETN53" s="83"/>
      <c r="ETO53" s="83"/>
      <c r="ETP53" s="83"/>
      <c r="ETQ53" s="83"/>
      <c r="ETR53" s="83"/>
      <c r="ETS53" s="83"/>
      <c r="ETT53" s="83"/>
      <c r="ETU53" s="83"/>
      <c r="ETV53" s="83"/>
      <c r="ETW53" s="83"/>
      <c r="ETX53" s="83"/>
      <c r="ETY53" s="83"/>
      <c r="ETZ53" s="83"/>
      <c r="EUA53" s="83"/>
      <c r="EUB53" s="83"/>
      <c r="EUC53" s="83"/>
      <c r="EUD53" s="83"/>
      <c r="EUE53" s="83"/>
      <c r="EUF53" s="83"/>
      <c r="EUG53" s="83"/>
      <c r="EUH53" s="83"/>
      <c r="EUI53" s="83"/>
      <c r="EUJ53" s="83"/>
      <c r="EUK53" s="83"/>
      <c r="EUL53" s="83"/>
      <c r="EUM53" s="83"/>
      <c r="EUN53" s="83"/>
      <c r="EUO53" s="83"/>
      <c r="EUP53" s="83"/>
      <c r="EUQ53" s="83"/>
      <c r="EUR53" s="83"/>
      <c r="EUS53" s="83"/>
      <c r="EUT53" s="83"/>
      <c r="EUU53" s="83"/>
      <c r="EUV53" s="83"/>
      <c r="EUW53" s="83"/>
      <c r="EUX53" s="83"/>
      <c r="EUY53" s="83"/>
      <c r="EUZ53" s="83"/>
      <c r="EVA53" s="83"/>
      <c r="EVB53" s="83"/>
      <c r="EVC53" s="83"/>
      <c r="EVD53" s="83"/>
      <c r="EVE53" s="83"/>
      <c r="EVF53" s="83"/>
      <c r="EVG53" s="83"/>
      <c r="EVH53" s="83"/>
      <c r="EVI53" s="83"/>
      <c r="EVJ53" s="83"/>
      <c r="EVK53" s="83"/>
      <c r="EVL53" s="83"/>
      <c r="EVM53" s="83"/>
      <c r="EVN53" s="83"/>
      <c r="EVO53" s="83"/>
      <c r="EVP53" s="83"/>
      <c r="EVQ53" s="83"/>
      <c r="EVR53" s="83"/>
      <c r="EVS53" s="83"/>
      <c r="EVT53" s="83"/>
      <c r="EVU53" s="83"/>
      <c r="EVV53" s="83"/>
      <c r="EVW53" s="83"/>
      <c r="EVX53" s="83"/>
      <c r="EVY53" s="83"/>
      <c r="EVZ53" s="83"/>
      <c r="EWA53" s="83"/>
      <c r="EWB53" s="83"/>
      <c r="EWC53" s="83"/>
      <c r="EWD53" s="83"/>
      <c r="EWE53" s="83"/>
      <c r="EWF53" s="83"/>
      <c r="EWG53" s="83"/>
      <c r="EWH53" s="83"/>
      <c r="EWI53" s="83"/>
      <c r="EWJ53" s="83"/>
      <c r="EWK53" s="83"/>
      <c r="EWL53" s="83"/>
      <c r="EWM53" s="83"/>
      <c r="EWN53" s="83"/>
      <c r="EWO53" s="83"/>
      <c r="EWP53" s="83"/>
      <c r="EWQ53" s="83"/>
      <c r="EWR53" s="83"/>
      <c r="EWS53" s="83"/>
      <c r="EWT53" s="83"/>
      <c r="EWU53" s="83"/>
      <c r="EWV53" s="83"/>
      <c r="EWW53" s="83"/>
      <c r="EWX53" s="83"/>
      <c r="EWY53" s="83"/>
      <c r="EWZ53" s="83"/>
      <c r="EXA53" s="83"/>
      <c r="EXB53" s="83"/>
      <c r="EXC53" s="83"/>
      <c r="EXD53" s="83"/>
      <c r="EXE53" s="83"/>
      <c r="EXF53" s="83"/>
      <c r="EXG53" s="83"/>
      <c r="EXH53" s="83"/>
      <c r="EXI53" s="83"/>
      <c r="EXJ53" s="83"/>
      <c r="EXK53" s="83"/>
      <c r="EXL53" s="83"/>
      <c r="EXM53" s="83"/>
      <c r="EXN53" s="83"/>
      <c r="EXO53" s="83"/>
      <c r="EXP53" s="83"/>
      <c r="EXQ53" s="83"/>
      <c r="EXR53" s="83"/>
      <c r="EXS53" s="83"/>
      <c r="EXT53" s="83"/>
      <c r="EXU53" s="83"/>
      <c r="EXV53" s="83"/>
      <c r="EXW53" s="83"/>
      <c r="EXX53" s="83"/>
      <c r="EXY53" s="83"/>
      <c r="EXZ53" s="83"/>
      <c r="EYA53" s="83"/>
      <c r="EYB53" s="83"/>
      <c r="EYC53" s="83"/>
      <c r="EYD53" s="83"/>
      <c r="EYE53" s="83"/>
      <c r="EYF53" s="83"/>
      <c r="EYG53" s="83"/>
      <c r="EYH53" s="83"/>
      <c r="EYI53" s="83"/>
      <c r="EYJ53" s="83"/>
      <c r="EYK53" s="83"/>
      <c r="EYL53" s="83"/>
      <c r="EYM53" s="83"/>
      <c r="EYN53" s="83"/>
      <c r="EYO53" s="83"/>
      <c r="EYP53" s="83"/>
      <c r="EYQ53" s="83"/>
      <c r="EYR53" s="83"/>
      <c r="EYS53" s="83"/>
      <c r="EYT53" s="83"/>
      <c r="EYU53" s="83"/>
      <c r="EYV53" s="83"/>
      <c r="EYW53" s="83"/>
      <c r="EYX53" s="83"/>
      <c r="EYY53" s="83"/>
      <c r="EYZ53" s="83"/>
      <c r="EZA53" s="83"/>
      <c r="EZB53" s="83"/>
      <c r="EZC53" s="83"/>
      <c r="EZD53" s="83"/>
      <c r="EZE53" s="83"/>
      <c r="EZF53" s="83"/>
      <c r="EZG53" s="83"/>
      <c r="EZH53" s="83"/>
      <c r="EZI53" s="83"/>
      <c r="EZJ53" s="83"/>
      <c r="EZK53" s="83"/>
      <c r="EZL53" s="83"/>
      <c r="EZM53" s="83"/>
      <c r="EZN53" s="83"/>
      <c r="EZO53" s="83"/>
      <c r="EZP53" s="83"/>
      <c r="EZQ53" s="83"/>
      <c r="EZR53" s="83"/>
      <c r="EZS53" s="83"/>
      <c r="EZT53" s="83"/>
      <c r="EZU53" s="83"/>
      <c r="EZV53" s="83"/>
      <c r="EZW53" s="83"/>
      <c r="EZX53" s="83"/>
      <c r="EZY53" s="83"/>
      <c r="EZZ53" s="83"/>
      <c r="FAA53" s="83"/>
      <c r="FAB53" s="83"/>
      <c r="FAC53" s="83"/>
      <c r="FAD53" s="83"/>
      <c r="FAE53" s="83"/>
      <c r="FAF53" s="83"/>
      <c r="FAG53" s="83"/>
      <c r="FAH53" s="83"/>
      <c r="FAI53" s="83"/>
      <c r="FAJ53" s="83"/>
      <c r="FAK53" s="83"/>
      <c r="FAL53" s="83"/>
      <c r="FAM53" s="83"/>
      <c r="FAN53" s="83"/>
      <c r="FAO53" s="83"/>
      <c r="FAP53" s="83"/>
      <c r="FAQ53" s="83"/>
      <c r="FAR53" s="83"/>
      <c r="FAS53" s="83"/>
      <c r="FAT53" s="83"/>
      <c r="FAU53" s="83"/>
      <c r="FAV53" s="83"/>
      <c r="FAW53" s="83"/>
      <c r="FAX53" s="83"/>
      <c r="FAY53" s="83"/>
      <c r="FAZ53" s="83"/>
      <c r="FBA53" s="83"/>
      <c r="FBB53" s="83"/>
      <c r="FBC53" s="83"/>
      <c r="FBD53" s="83"/>
      <c r="FBE53" s="83"/>
      <c r="FBF53" s="83"/>
      <c r="FBG53" s="83"/>
      <c r="FBH53" s="83"/>
      <c r="FBI53" s="83"/>
      <c r="FBJ53" s="83"/>
      <c r="FBK53" s="83"/>
      <c r="FBL53" s="83"/>
      <c r="FBM53" s="83"/>
      <c r="FBN53" s="83"/>
      <c r="FBO53" s="83"/>
      <c r="FBP53" s="83"/>
      <c r="FBQ53" s="83"/>
      <c r="FBR53" s="83"/>
      <c r="FBS53" s="83"/>
      <c r="FBT53" s="83"/>
      <c r="FBU53" s="83"/>
      <c r="FBV53" s="83"/>
      <c r="FBW53" s="83"/>
      <c r="FBX53" s="83"/>
      <c r="FBY53" s="83"/>
      <c r="FBZ53" s="83"/>
      <c r="FCA53" s="83"/>
      <c r="FCB53" s="83"/>
      <c r="FCC53" s="83"/>
      <c r="FCD53" s="83"/>
      <c r="FCE53" s="83"/>
      <c r="FCF53" s="83"/>
      <c r="FCG53" s="83"/>
      <c r="FCH53" s="83"/>
      <c r="FCI53" s="83"/>
      <c r="FCJ53" s="83"/>
      <c r="FCK53" s="83"/>
      <c r="FCL53" s="83"/>
      <c r="FCM53" s="83"/>
      <c r="FCN53" s="83"/>
      <c r="FCO53" s="83"/>
      <c r="FCP53" s="83"/>
      <c r="FCQ53" s="83"/>
      <c r="FCR53" s="83"/>
      <c r="FCS53" s="83"/>
      <c r="FCT53" s="83"/>
      <c r="FCU53" s="83"/>
      <c r="FCV53" s="83"/>
      <c r="FCW53" s="83"/>
      <c r="FCX53" s="83"/>
      <c r="FCY53" s="83"/>
      <c r="FCZ53" s="83"/>
      <c r="FDA53" s="83"/>
      <c r="FDB53" s="83"/>
      <c r="FDC53" s="83"/>
      <c r="FDD53" s="83"/>
      <c r="FDE53" s="83"/>
      <c r="FDF53" s="83"/>
      <c r="FDG53" s="83"/>
      <c r="FDH53" s="83"/>
      <c r="FDI53" s="83"/>
      <c r="FDJ53" s="83"/>
      <c r="FDK53" s="83"/>
      <c r="FDL53" s="83"/>
      <c r="FDM53" s="83"/>
      <c r="FDN53" s="83"/>
      <c r="FDO53" s="83"/>
      <c r="FDP53" s="83"/>
      <c r="FDQ53" s="83"/>
      <c r="FDR53" s="83"/>
      <c r="FDS53" s="83"/>
      <c r="FDT53" s="83"/>
      <c r="FDU53" s="83"/>
      <c r="FDV53" s="83"/>
      <c r="FDW53" s="83"/>
      <c r="FDX53" s="83"/>
      <c r="FDY53" s="83"/>
      <c r="FDZ53" s="83"/>
      <c r="FEA53" s="83"/>
      <c r="FEB53" s="83"/>
      <c r="FEC53" s="83"/>
      <c r="FED53" s="83"/>
      <c r="FEE53" s="83"/>
      <c r="FEF53" s="83"/>
      <c r="FEG53" s="83"/>
      <c r="FEH53" s="83"/>
      <c r="FEI53" s="83"/>
      <c r="FEJ53" s="83"/>
      <c r="FEK53" s="83"/>
      <c r="FEL53" s="83"/>
      <c r="FEM53" s="83"/>
      <c r="FEN53" s="83"/>
      <c r="FEO53" s="83"/>
      <c r="FEP53" s="83"/>
      <c r="FEQ53" s="83"/>
      <c r="FER53" s="83"/>
      <c r="FES53" s="83"/>
      <c r="FET53" s="83"/>
      <c r="FEU53" s="83"/>
      <c r="FEV53" s="83"/>
      <c r="FEW53" s="83"/>
      <c r="FEX53" s="83"/>
      <c r="FEY53" s="83"/>
      <c r="FEZ53" s="83"/>
      <c r="FFA53" s="83"/>
      <c r="FFB53" s="83"/>
      <c r="FFC53" s="83"/>
      <c r="FFD53" s="83"/>
      <c r="FFE53" s="83"/>
      <c r="FFF53" s="83"/>
      <c r="FFG53" s="83"/>
      <c r="FFH53" s="83"/>
      <c r="FFI53" s="83"/>
      <c r="FFJ53" s="83"/>
      <c r="FFK53" s="83"/>
      <c r="FFL53" s="83"/>
      <c r="FFM53" s="83"/>
      <c r="FFN53" s="83"/>
      <c r="FFO53" s="83"/>
      <c r="FFP53" s="83"/>
      <c r="FFQ53" s="83"/>
      <c r="FFR53" s="83"/>
      <c r="FFS53" s="83"/>
      <c r="FFT53" s="83"/>
      <c r="FFU53" s="83"/>
      <c r="FFV53" s="83"/>
      <c r="FFW53" s="83"/>
      <c r="FFX53" s="83"/>
      <c r="FFY53" s="83"/>
      <c r="FFZ53" s="83"/>
      <c r="FGA53" s="83"/>
      <c r="FGB53" s="83"/>
      <c r="FGC53" s="83"/>
      <c r="FGD53" s="83"/>
      <c r="FGE53" s="83"/>
      <c r="FGF53" s="83"/>
      <c r="FGG53" s="83"/>
      <c r="FGH53" s="83"/>
      <c r="FGI53" s="83"/>
      <c r="FGJ53" s="83"/>
      <c r="FGK53" s="83"/>
      <c r="FGL53" s="83"/>
      <c r="FGM53" s="83"/>
      <c r="FGN53" s="83"/>
      <c r="FGO53" s="83"/>
      <c r="FGP53" s="83"/>
      <c r="FGQ53" s="83"/>
      <c r="FGR53" s="83"/>
      <c r="FGS53" s="83"/>
      <c r="FGT53" s="83"/>
      <c r="FGU53" s="83"/>
      <c r="FGV53" s="83"/>
      <c r="FGW53" s="83"/>
      <c r="FGX53" s="83"/>
      <c r="FGY53" s="83"/>
      <c r="FGZ53" s="83"/>
      <c r="FHA53" s="83"/>
      <c r="FHB53" s="83"/>
      <c r="FHC53" s="83"/>
      <c r="FHD53" s="83"/>
      <c r="FHE53" s="83"/>
      <c r="FHF53" s="83"/>
      <c r="FHG53" s="83"/>
      <c r="FHH53" s="83"/>
      <c r="FHI53" s="83"/>
      <c r="FHJ53" s="83"/>
      <c r="FHK53" s="83"/>
      <c r="FHL53" s="83"/>
      <c r="FHM53" s="83"/>
      <c r="FHN53" s="83"/>
      <c r="FHO53" s="83"/>
      <c r="FHP53" s="83"/>
      <c r="FHQ53" s="83"/>
      <c r="FHR53" s="83"/>
      <c r="FHS53" s="83"/>
      <c r="FHT53" s="83"/>
      <c r="FHU53" s="83"/>
      <c r="FHV53" s="83"/>
      <c r="FHW53" s="83"/>
      <c r="FHX53" s="83"/>
      <c r="FHY53" s="83"/>
      <c r="FHZ53" s="83"/>
      <c r="FIA53" s="83"/>
      <c r="FIB53" s="83"/>
      <c r="FIC53" s="83"/>
      <c r="FID53" s="83"/>
      <c r="FIE53" s="83"/>
      <c r="FIF53" s="83"/>
      <c r="FIG53" s="83"/>
      <c r="FIH53" s="83"/>
      <c r="FII53" s="83"/>
      <c r="FIJ53" s="83"/>
      <c r="FIK53" s="83"/>
      <c r="FIL53" s="83"/>
      <c r="FIM53" s="83"/>
      <c r="FIN53" s="83"/>
      <c r="FIO53" s="83"/>
      <c r="FIP53" s="83"/>
      <c r="FIQ53" s="83"/>
      <c r="FIR53" s="83"/>
      <c r="FIS53" s="83"/>
      <c r="FIT53" s="83"/>
      <c r="FIU53" s="83"/>
      <c r="FIV53" s="83"/>
      <c r="FIW53" s="83"/>
      <c r="FIX53" s="83"/>
      <c r="FIY53" s="83"/>
      <c r="FIZ53" s="83"/>
      <c r="FJA53" s="83"/>
      <c r="FJB53" s="83"/>
      <c r="FJC53" s="83"/>
      <c r="FJD53" s="83"/>
      <c r="FJE53" s="83"/>
      <c r="FJF53" s="83"/>
      <c r="FJG53" s="83"/>
      <c r="FJH53" s="83"/>
      <c r="FJI53" s="83"/>
      <c r="FJJ53" s="83"/>
      <c r="FJK53" s="83"/>
      <c r="FJL53" s="83"/>
      <c r="FJM53" s="83"/>
      <c r="FJN53" s="83"/>
      <c r="FJO53" s="83"/>
      <c r="FJP53" s="83"/>
      <c r="FJQ53" s="83"/>
      <c r="FJR53" s="83"/>
      <c r="FJS53" s="83"/>
      <c r="FJT53" s="83"/>
      <c r="FJU53" s="83"/>
      <c r="FJV53" s="83"/>
      <c r="FJW53" s="83"/>
      <c r="FJX53" s="83"/>
      <c r="FJY53" s="83"/>
      <c r="FJZ53" s="83"/>
      <c r="FKA53" s="83"/>
      <c r="FKB53" s="83"/>
      <c r="FKC53" s="83"/>
      <c r="FKD53" s="83"/>
      <c r="FKE53" s="83"/>
      <c r="FKF53" s="83"/>
      <c r="FKG53" s="83"/>
      <c r="FKH53" s="83"/>
      <c r="FKI53" s="83"/>
      <c r="FKJ53" s="83"/>
      <c r="FKK53" s="83"/>
      <c r="FKL53" s="83"/>
      <c r="FKM53" s="83"/>
      <c r="FKN53" s="83"/>
      <c r="FKO53" s="83"/>
      <c r="FKP53" s="83"/>
      <c r="FKQ53" s="83"/>
      <c r="FKR53" s="83"/>
      <c r="FKS53" s="83"/>
      <c r="FKT53" s="83"/>
      <c r="FKU53" s="83"/>
      <c r="FKV53" s="83"/>
      <c r="FKW53" s="83"/>
      <c r="FKX53" s="83"/>
      <c r="FKY53" s="83"/>
      <c r="FKZ53" s="83"/>
      <c r="FLA53" s="83"/>
      <c r="FLB53" s="83"/>
      <c r="FLC53" s="83"/>
      <c r="FLD53" s="83"/>
      <c r="FLE53" s="83"/>
      <c r="FLF53" s="83"/>
      <c r="FLG53" s="83"/>
      <c r="FLH53" s="83"/>
      <c r="FLI53" s="83"/>
      <c r="FLJ53" s="83"/>
      <c r="FLK53" s="83"/>
      <c r="FLL53" s="83"/>
      <c r="FLM53" s="83"/>
      <c r="FLN53" s="83"/>
      <c r="FLO53" s="83"/>
      <c r="FLP53" s="83"/>
      <c r="FLQ53" s="83"/>
      <c r="FLR53" s="83"/>
      <c r="FLS53" s="83"/>
      <c r="FLT53" s="83"/>
      <c r="FLU53" s="83"/>
      <c r="FLV53" s="83"/>
      <c r="FLW53" s="83"/>
      <c r="FLX53" s="83"/>
      <c r="FLY53" s="83"/>
      <c r="FLZ53" s="83"/>
      <c r="FMA53" s="83"/>
      <c r="FMB53" s="83"/>
      <c r="FMC53" s="83"/>
      <c r="FMD53" s="83"/>
      <c r="FME53" s="83"/>
      <c r="FMF53" s="83"/>
      <c r="FMG53" s="83"/>
      <c r="FMH53" s="83"/>
      <c r="FMI53" s="83"/>
      <c r="FMJ53" s="83"/>
      <c r="FMK53" s="83"/>
      <c r="FML53" s="83"/>
      <c r="FMM53" s="83"/>
      <c r="FMN53" s="83"/>
      <c r="FMO53" s="83"/>
      <c r="FMP53" s="83"/>
      <c r="FMQ53" s="83"/>
      <c r="FMR53" s="83"/>
      <c r="FMS53" s="83"/>
      <c r="FMT53" s="83"/>
      <c r="FMU53" s="83"/>
      <c r="FMV53" s="83"/>
      <c r="FMW53" s="83"/>
      <c r="FMX53" s="83"/>
      <c r="FMY53" s="83"/>
      <c r="FMZ53" s="83"/>
      <c r="FNA53" s="83"/>
      <c r="FNB53" s="83"/>
      <c r="FNC53" s="83"/>
      <c r="FND53" s="83"/>
      <c r="FNE53" s="83"/>
      <c r="FNF53" s="83"/>
      <c r="FNG53" s="83"/>
      <c r="FNH53" s="83"/>
      <c r="FNI53" s="83"/>
      <c r="FNJ53" s="83"/>
      <c r="FNK53" s="83"/>
      <c r="FNL53" s="83"/>
      <c r="FNM53" s="83"/>
      <c r="FNN53" s="83"/>
      <c r="FNO53" s="83"/>
      <c r="FNP53" s="83"/>
      <c r="FNQ53" s="83"/>
      <c r="FNR53" s="83"/>
      <c r="FNS53" s="83"/>
      <c r="FNT53" s="83"/>
      <c r="FNU53" s="83"/>
      <c r="FNV53" s="83"/>
      <c r="FNW53" s="83"/>
      <c r="FNX53" s="83"/>
      <c r="FNY53" s="83"/>
      <c r="FNZ53" s="83"/>
      <c r="FOA53" s="83"/>
      <c r="FOB53" s="83"/>
      <c r="FOC53" s="83"/>
      <c r="FOD53" s="83"/>
      <c r="FOE53" s="83"/>
      <c r="FOF53" s="83"/>
      <c r="FOG53" s="83"/>
      <c r="FOH53" s="83"/>
      <c r="FOI53" s="83"/>
      <c r="FOJ53" s="83"/>
      <c r="FOK53" s="83"/>
      <c r="FOL53" s="83"/>
      <c r="FOM53" s="83"/>
      <c r="FON53" s="83"/>
      <c r="FOO53" s="83"/>
      <c r="FOP53" s="83"/>
      <c r="FOQ53" s="83"/>
      <c r="FOR53" s="83"/>
      <c r="FOS53" s="83"/>
      <c r="FOT53" s="83"/>
      <c r="FOU53" s="83"/>
      <c r="FOV53" s="83"/>
      <c r="FOW53" s="83"/>
      <c r="FOX53" s="83"/>
      <c r="FOY53" s="83"/>
      <c r="FOZ53" s="83"/>
      <c r="FPA53" s="83"/>
      <c r="FPB53" s="83"/>
      <c r="FPC53" s="83"/>
      <c r="FPD53" s="83"/>
      <c r="FPE53" s="83"/>
      <c r="FPF53" s="83"/>
      <c r="FPG53" s="83"/>
      <c r="FPH53" s="83"/>
      <c r="FPI53" s="83"/>
      <c r="FPJ53" s="83"/>
      <c r="FPK53" s="83"/>
      <c r="FPL53" s="83"/>
      <c r="FPM53" s="83"/>
      <c r="FPN53" s="83"/>
      <c r="FPO53" s="83"/>
      <c r="FPP53" s="83"/>
      <c r="FPQ53" s="83"/>
      <c r="FPR53" s="83"/>
      <c r="FPS53" s="83"/>
      <c r="FPT53" s="83"/>
      <c r="FPU53" s="83"/>
      <c r="FPV53" s="83"/>
      <c r="FPW53" s="83"/>
      <c r="FPX53" s="83"/>
      <c r="FPY53" s="83"/>
      <c r="FPZ53" s="83"/>
      <c r="FQA53" s="83"/>
      <c r="FQB53" s="83"/>
      <c r="FQC53" s="83"/>
      <c r="FQD53" s="83"/>
      <c r="FQE53" s="83"/>
      <c r="FQF53" s="83"/>
      <c r="FQG53" s="83"/>
      <c r="FQH53" s="83"/>
      <c r="FQI53" s="83"/>
      <c r="FQJ53" s="83"/>
      <c r="FQK53" s="83"/>
      <c r="FQL53" s="83"/>
      <c r="FQM53" s="83"/>
      <c r="FQN53" s="83"/>
      <c r="FQO53" s="83"/>
      <c r="FQP53" s="83"/>
      <c r="FQQ53" s="83"/>
      <c r="FQR53" s="83"/>
      <c r="FQS53" s="83"/>
      <c r="FQT53" s="83"/>
      <c r="FQU53" s="83"/>
      <c r="FQV53" s="83"/>
      <c r="FQW53" s="83"/>
      <c r="FQX53" s="83"/>
      <c r="FQY53" s="83"/>
      <c r="FQZ53" s="83"/>
      <c r="FRA53" s="83"/>
      <c r="FRB53" s="83"/>
      <c r="FRC53" s="83"/>
      <c r="FRD53" s="83"/>
      <c r="FRE53" s="83"/>
      <c r="FRF53" s="83"/>
      <c r="FRG53" s="83"/>
      <c r="FRH53" s="83"/>
      <c r="FRI53" s="83"/>
      <c r="FRJ53" s="83"/>
      <c r="FRK53" s="83"/>
      <c r="FRL53" s="83"/>
      <c r="FRM53" s="83"/>
      <c r="FRN53" s="83"/>
      <c r="FRO53" s="83"/>
      <c r="FRP53" s="83"/>
      <c r="FRQ53" s="83"/>
      <c r="FRR53" s="83"/>
      <c r="FRS53" s="83"/>
      <c r="FRT53" s="83"/>
      <c r="FRU53" s="83"/>
      <c r="FRV53" s="83"/>
      <c r="FRW53" s="83"/>
      <c r="FRX53" s="83"/>
      <c r="FRY53" s="83"/>
      <c r="FRZ53" s="83"/>
      <c r="FSA53" s="83"/>
      <c r="FSB53" s="83"/>
      <c r="FSC53" s="83"/>
      <c r="FSD53" s="83"/>
      <c r="FSE53" s="83"/>
      <c r="FSF53" s="83"/>
      <c r="FSG53" s="83"/>
      <c r="FSH53" s="83"/>
      <c r="FSI53" s="83"/>
      <c r="FSJ53" s="83"/>
      <c r="FSK53" s="83"/>
      <c r="FSL53" s="83"/>
      <c r="FSM53" s="83"/>
      <c r="FSN53" s="83"/>
      <c r="FSO53" s="83"/>
      <c r="FSP53" s="83"/>
      <c r="FSQ53" s="83"/>
      <c r="FSR53" s="83"/>
      <c r="FSS53" s="83"/>
      <c r="FST53" s="83"/>
      <c r="FSU53" s="83"/>
      <c r="FSV53" s="83"/>
      <c r="FSW53" s="83"/>
      <c r="FSX53" s="83"/>
      <c r="FSY53" s="83"/>
      <c r="FSZ53" s="83"/>
      <c r="FTA53" s="83"/>
      <c r="FTB53" s="83"/>
      <c r="FTC53" s="83"/>
      <c r="FTD53" s="83"/>
      <c r="FTE53" s="83"/>
      <c r="FTF53" s="83"/>
      <c r="FTG53" s="83"/>
      <c r="FTH53" s="83"/>
      <c r="FTI53" s="83"/>
      <c r="FTJ53" s="83"/>
      <c r="FTK53" s="83"/>
      <c r="FTL53" s="83"/>
      <c r="FTM53" s="83"/>
      <c r="FTN53" s="83"/>
      <c r="FTO53" s="83"/>
      <c r="FTP53" s="83"/>
      <c r="FTQ53" s="83"/>
      <c r="FTR53" s="83"/>
      <c r="FTS53" s="83"/>
      <c r="FTT53" s="83"/>
      <c r="FTU53" s="83"/>
      <c r="FTV53" s="83"/>
      <c r="FTW53" s="83"/>
      <c r="FTX53" s="83"/>
      <c r="FTY53" s="83"/>
      <c r="FTZ53" s="83"/>
      <c r="FUA53" s="83"/>
      <c r="FUB53" s="83"/>
      <c r="FUC53" s="83"/>
      <c r="FUD53" s="83"/>
      <c r="FUE53" s="83"/>
      <c r="FUF53" s="83"/>
      <c r="FUG53" s="83"/>
      <c r="FUH53" s="83"/>
      <c r="FUI53" s="83"/>
      <c r="FUJ53" s="83"/>
      <c r="FUK53" s="83"/>
      <c r="FUL53" s="83"/>
      <c r="FUM53" s="83"/>
      <c r="FUN53" s="83"/>
      <c r="FUO53" s="83"/>
      <c r="FUP53" s="83"/>
      <c r="FUQ53" s="83"/>
      <c r="FUR53" s="83"/>
      <c r="FUS53" s="83"/>
      <c r="FUT53" s="83"/>
      <c r="FUU53" s="83"/>
      <c r="FUV53" s="83"/>
      <c r="FUW53" s="83"/>
      <c r="FUX53" s="83"/>
      <c r="FUY53" s="83"/>
      <c r="FUZ53" s="83"/>
      <c r="FVA53" s="83"/>
      <c r="FVB53" s="83"/>
      <c r="FVC53" s="83"/>
      <c r="FVD53" s="83"/>
      <c r="FVE53" s="83"/>
      <c r="FVF53" s="83"/>
      <c r="FVG53" s="83"/>
      <c r="FVH53" s="83"/>
      <c r="FVI53" s="83"/>
      <c r="FVJ53" s="83"/>
      <c r="FVK53" s="83"/>
      <c r="FVL53" s="83"/>
      <c r="FVM53" s="83"/>
      <c r="FVN53" s="83"/>
      <c r="FVO53" s="83"/>
      <c r="FVP53" s="83"/>
      <c r="FVQ53" s="83"/>
      <c r="FVR53" s="83"/>
      <c r="FVS53" s="83"/>
      <c r="FVT53" s="83"/>
      <c r="FVU53" s="83"/>
      <c r="FVV53" s="83"/>
      <c r="FVW53" s="83"/>
      <c r="FVX53" s="83"/>
      <c r="FVY53" s="83"/>
      <c r="FVZ53" s="83"/>
      <c r="FWA53" s="83"/>
      <c r="FWB53" s="83"/>
      <c r="FWC53" s="83"/>
      <c r="FWD53" s="83"/>
      <c r="FWE53" s="83"/>
      <c r="FWF53" s="83"/>
      <c r="FWG53" s="83"/>
      <c r="FWH53" s="83"/>
      <c r="FWI53" s="83"/>
      <c r="FWJ53" s="83"/>
      <c r="FWK53" s="83"/>
      <c r="FWL53" s="83"/>
      <c r="FWM53" s="83"/>
      <c r="FWN53" s="83"/>
      <c r="FWO53" s="83"/>
      <c r="FWP53" s="83"/>
      <c r="FWQ53" s="83"/>
      <c r="FWR53" s="83"/>
      <c r="FWS53" s="83"/>
      <c r="FWT53" s="83"/>
      <c r="FWU53" s="83"/>
      <c r="FWV53" s="83"/>
      <c r="FWW53" s="83"/>
      <c r="FWX53" s="83"/>
      <c r="FWY53" s="83"/>
      <c r="FWZ53" s="83"/>
      <c r="FXA53" s="83"/>
      <c r="FXB53" s="83"/>
      <c r="FXC53" s="83"/>
      <c r="FXD53" s="83"/>
      <c r="FXE53" s="83"/>
      <c r="FXF53" s="83"/>
      <c r="FXG53" s="83"/>
      <c r="FXH53" s="83"/>
      <c r="FXI53" s="83"/>
      <c r="FXJ53" s="83"/>
      <c r="FXK53" s="83"/>
      <c r="FXL53" s="83"/>
      <c r="FXM53" s="83"/>
      <c r="FXN53" s="83"/>
      <c r="FXO53" s="83"/>
      <c r="FXP53" s="83"/>
      <c r="FXQ53" s="83"/>
      <c r="FXR53" s="83"/>
      <c r="FXS53" s="83"/>
      <c r="FXT53" s="83"/>
      <c r="FXU53" s="83"/>
      <c r="FXV53" s="83"/>
      <c r="FXW53" s="83"/>
      <c r="FXX53" s="83"/>
      <c r="FXY53" s="83"/>
      <c r="FXZ53" s="83"/>
      <c r="FYA53" s="83"/>
      <c r="FYB53" s="83"/>
      <c r="FYC53" s="83"/>
      <c r="FYD53" s="83"/>
      <c r="FYE53" s="83"/>
      <c r="FYF53" s="83"/>
      <c r="FYG53" s="83"/>
      <c r="FYH53" s="83"/>
      <c r="FYI53" s="83"/>
      <c r="FYJ53" s="83"/>
      <c r="FYK53" s="83"/>
      <c r="FYL53" s="83"/>
      <c r="FYM53" s="83"/>
      <c r="FYN53" s="83"/>
      <c r="FYO53" s="83"/>
      <c r="FYP53" s="83"/>
      <c r="FYQ53" s="83"/>
      <c r="FYR53" s="83"/>
      <c r="FYS53" s="83"/>
      <c r="FYT53" s="83"/>
      <c r="FYU53" s="83"/>
      <c r="FYV53" s="83"/>
      <c r="FYW53" s="83"/>
      <c r="FYX53" s="83"/>
      <c r="FYY53" s="83"/>
      <c r="FYZ53" s="83"/>
      <c r="FZA53" s="83"/>
      <c r="FZB53" s="83"/>
      <c r="FZC53" s="83"/>
      <c r="FZD53" s="83"/>
      <c r="FZE53" s="83"/>
      <c r="FZF53" s="83"/>
      <c r="FZG53" s="83"/>
      <c r="FZH53" s="83"/>
      <c r="FZI53" s="83"/>
      <c r="FZJ53" s="83"/>
      <c r="FZK53" s="83"/>
      <c r="FZL53" s="83"/>
      <c r="FZM53" s="83"/>
      <c r="FZN53" s="83"/>
      <c r="FZO53" s="83"/>
      <c r="FZP53" s="83"/>
      <c r="FZQ53" s="83"/>
      <c r="FZR53" s="83"/>
      <c r="FZS53" s="83"/>
      <c r="FZT53" s="83"/>
      <c r="FZU53" s="83"/>
      <c r="FZV53" s="83"/>
      <c r="FZW53" s="83"/>
      <c r="FZX53" s="83"/>
      <c r="FZY53" s="83"/>
      <c r="FZZ53" s="83"/>
      <c r="GAA53" s="83"/>
      <c r="GAB53" s="83"/>
      <c r="GAC53" s="83"/>
      <c r="GAD53" s="83"/>
      <c r="GAE53" s="83"/>
      <c r="GAF53" s="83"/>
      <c r="GAG53" s="83"/>
      <c r="GAH53" s="83"/>
      <c r="GAI53" s="83"/>
      <c r="GAJ53" s="83"/>
      <c r="GAK53" s="83"/>
      <c r="GAL53" s="83"/>
      <c r="GAM53" s="83"/>
      <c r="GAN53" s="83"/>
      <c r="GAO53" s="83"/>
      <c r="GAP53" s="83"/>
      <c r="GAQ53" s="83"/>
      <c r="GAR53" s="83"/>
      <c r="GAS53" s="83"/>
      <c r="GAT53" s="83"/>
      <c r="GAU53" s="83"/>
      <c r="GAV53" s="83"/>
      <c r="GAW53" s="83"/>
      <c r="GAX53" s="83"/>
      <c r="GAY53" s="83"/>
      <c r="GAZ53" s="83"/>
      <c r="GBA53" s="83"/>
      <c r="GBB53" s="83"/>
      <c r="GBC53" s="83"/>
      <c r="GBD53" s="83"/>
      <c r="GBE53" s="83"/>
      <c r="GBF53" s="83"/>
      <c r="GBG53" s="83"/>
      <c r="GBH53" s="83"/>
      <c r="GBI53" s="83"/>
      <c r="GBJ53" s="83"/>
      <c r="GBK53" s="83"/>
      <c r="GBL53" s="83"/>
      <c r="GBM53" s="83"/>
      <c r="GBN53" s="83"/>
      <c r="GBO53" s="83"/>
      <c r="GBP53" s="83"/>
      <c r="GBQ53" s="83"/>
      <c r="GBR53" s="83"/>
      <c r="GBS53" s="83"/>
      <c r="GBT53" s="83"/>
      <c r="GBU53" s="83"/>
      <c r="GBV53" s="83"/>
      <c r="GBW53" s="83"/>
      <c r="GBX53" s="83"/>
      <c r="GBY53" s="83"/>
      <c r="GBZ53" s="83"/>
      <c r="GCA53" s="83"/>
      <c r="GCB53" s="83"/>
      <c r="GCC53" s="83"/>
      <c r="GCD53" s="83"/>
      <c r="GCE53" s="83"/>
      <c r="GCF53" s="83"/>
      <c r="GCG53" s="83"/>
      <c r="GCH53" s="83"/>
      <c r="GCI53" s="83"/>
      <c r="GCJ53" s="83"/>
      <c r="GCK53" s="83"/>
      <c r="GCL53" s="83"/>
      <c r="GCM53" s="83"/>
      <c r="GCN53" s="83"/>
      <c r="GCO53" s="83"/>
      <c r="GCP53" s="83"/>
      <c r="GCQ53" s="83"/>
      <c r="GCR53" s="83"/>
      <c r="GCS53" s="83"/>
      <c r="GCT53" s="83"/>
      <c r="GCU53" s="83"/>
      <c r="GCV53" s="83"/>
      <c r="GCW53" s="83"/>
      <c r="GCX53" s="83"/>
      <c r="GCY53" s="83"/>
      <c r="GCZ53" s="83"/>
      <c r="GDA53" s="83"/>
      <c r="GDB53" s="83"/>
      <c r="GDC53" s="83"/>
      <c r="GDD53" s="83"/>
      <c r="GDE53" s="83"/>
      <c r="GDF53" s="83"/>
      <c r="GDG53" s="83"/>
      <c r="GDH53" s="83"/>
      <c r="GDI53" s="83"/>
      <c r="GDJ53" s="83"/>
      <c r="GDK53" s="83"/>
      <c r="GDL53" s="83"/>
      <c r="GDM53" s="83"/>
      <c r="GDN53" s="83"/>
      <c r="GDO53" s="83"/>
      <c r="GDP53" s="83"/>
      <c r="GDQ53" s="83"/>
      <c r="GDR53" s="83"/>
      <c r="GDS53" s="83"/>
      <c r="GDT53" s="83"/>
      <c r="GDU53" s="83"/>
      <c r="GDV53" s="83"/>
      <c r="GDW53" s="83"/>
      <c r="GDX53" s="83"/>
      <c r="GDY53" s="83"/>
      <c r="GDZ53" s="83"/>
      <c r="GEA53" s="83"/>
      <c r="GEB53" s="83"/>
      <c r="GEC53" s="83"/>
      <c r="GED53" s="83"/>
      <c r="GEE53" s="83"/>
      <c r="GEF53" s="83"/>
      <c r="GEG53" s="83"/>
      <c r="GEH53" s="83"/>
      <c r="GEI53" s="83"/>
      <c r="GEJ53" s="83"/>
      <c r="GEK53" s="83"/>
      <c r="GEL53" s="83"/>
      <c r="GEM53" s="83"/>
      <c r="GEN53" s="83"/>
      <c r="GEO53" s="83"/>
      <c r="GEP53" s="83"/>
      <c r="GEQ53" s="83"/>
      <c r="GER53" s="83"/>
      <c r="GES53" s="83"/>
      <c r="GET53" s="83"/>
      <c r="GEU53" s="83"/>
      <c r="GEV53" s="83"/>
      <c r="GEW53" s="83"/>
      <c r="GEX53" s="83"/>
      <c r="GEY53" s="83"/>
      <c r="GEZ53" s="83"/>
      <c r="GFA53" s="83"/>
      <c r="GFB53" s="83"/>
      <c r="GFC53" s="83"/>
      <c r="GFD53" s="83"/>
      <c r="GFE53" s="83"/>
      <c r="GFF53" s="83"/>
      <c r="GFG53" s="83"/>
      <c r="GFH53" s="83"/>
      <c r="GFI53" s="83"/>
      <c r="GFJ53" s="83"/>
      <c r="GFK53" s="83"/>
      <c r="GFL53" s="83"/>
      <c r="GFM53" s="83"/>
      <c r="GFN53" s="83"/>
      <c r="GFO53" s="83"/>
      <c r="GFP53" s="83"/>
      <c r="GFQ53" s="83"/>
      <c r="GFR53" s="83"/>
      <c r="GFS53" s="83"/>
      <c r="GFT53" s="83"/>
      <c r="GFU53" s="83"/>
      <c r="GFV53" s="83"/>
      <c r="GFW53" s="83"/>
      <c r="GFX53" s="83"/>
      <c r="GFY53" s="83"/>
      <c r="GFZ53" s="83"/>
      <c r="GGA53" s="83"/>
      <c r="GGB53" s="83"/>
      <c r="GGC53" s="83"/>
      <c r="GGD53" s="83"/>
      <c r="GGE53" s="83"/>
      <c r="GGF53" s="83"/>
      <c r="GGG53" s="83"/>
      <c r="GGH53" s="83"/>
      <c r="GGI53" s="83"/>
      <c r="GGJ53" s="83"/>
      <c r="GGK53" s="83"/>
      <c r="GGL53" s="83"/>
      <c r="GGM53" s="83"/>
      <c r="GGN53" s="83"/>
      <c r="GGO53" s="83"/>
      <c r="GGP53" s="83"/>
      <c r="GGQ53" s="83"/>
      <c r="GGR53" s="83"/>
      <c r="GGS53" s="83"/>
      <c r="GGT53" s="83"/>
      <c r="GGU53" s="83"/>
      <c r="GGV53" s="83"/>
      <c r="GGW53" s="83"/>
      <c r="GGX53" s="83"/>
      <c r="GGY53" s="83"/>
      <c r="GGZ53" s="83"/>
      <c r="GHA53" s="83"/>
      <c r="GHB53" s="83"/>
      <c r="GHC53" s="83"/>
      <c r="GHD53" s="83"/>
      <c r="GHE53" s="83"/>
      <c r="GHF53" s="83"/>
      <c r="GHG53" s="83"/>
      <c r="GHH53" s="83"/>
      <c r="GHI53" s="83"/>
      <c r="GHJ53" s="83"/>
      <c r="GHK53" s="83"/>
      <c r="GHL53" s="83"/>
      <c r="GHM53" s="83"/>
      <c r="GHN53" s="83"/>
      <c r="GHO53" s="83"/>
      <c r="GHP53" s="83"/>
      <c r="GHQ53" s="83"/>
      <c r="GHR53" s="83"/>
      <c r="GHS53" s="83"/>
      <c r="GHT53" s="83"/>
      <c r="GHU53" s="83"/>
      <c r="GHV53" s="83"/>
      <c r="GHW53" s="83"/>
      <c r="GHX53" s="83"/>
      <c r="GHY53" s="83"/>
      <c r="GHZ53" s="83"/>
      <c r="GIA53" s="83"/>
      <c r="GIB53" s="83"/>
      <c r="GIC53" s="83"/>
      <c r="GID53" s="83"/>
      <c r="GIE53" s="83"/>
      <c r="GIF53" s="83"/>
      <c r="GIG53" s="83"/>
      <c r="GIH53" s="83"/>
      <c r="GII53" s="83"/>
      <c r="GIJ53" s="83"/>
      <c r="GIK53" s="83"/>
      <c r="GIL53" s="83"/>
      <c r="GIM53" s="83"/>
      <c r="GIN53" s="83"/>
      <c r="GIO53" s="83"/>
      <c r="GIP53" s="83"/>
      <c r="GIQ53" s="83"/>
      <c r="GIR53" s="83"/>
      <c r="GIS53" s="83"/>
      <c r="GIT53" s="83"/>
      <c r="GIU53" s="83"/>
      <c r="GIV53" s="83"/>
      <c r="GIW53" s="83"/>
      <c r="GIX53" s="83"/>
      <c r="GIY53" s="83"/>
      <c r="GIZ53" s="83"/>
      <c r="GJA53" s="83"/>
      <c r="GJB53" s="83"/>
      <c r="GJC53" s="83"/>
      <c r="GJD53" s="83"/>
      <c r="GJE53" s="83"/>
      <c r="GJF53" s="83"/>
      <c r="GJG53" s="83"/>
      <c r="GJH53" s="83"/>
      <c r="GJI53" s="83"/>
      <c r="GJJ53" s="83"/>
      <c r="GJK53" s="83"/>
      <c r="GJL53" s="83"/>
      <c r="GJM53" s="83"/>
      <c r="GJN53" s="83"/>
      <c r="GJO53" s="83"/>
      <c r="GJP53" s="83"/>
      <c r="GJQ53" s="83"/>
      <c r="GJR53" s="83"/>
      <c r="GJS53" s="83"/>
      <c r="GJT53" s="83"/>
      <c r="GJU53" s="83"/>
      <c r="GJV53" s="83"/>
      <c r="GJW53" s="83"/>
      <c r="GJX53" s="83"/>
      <c r="GJY53" s="83"/>
      <c r="GJZ53" s="83"/>
      <c r="GKA53" s="83"/>
      <c r="GKB53" s="83"/>
      <c r="GKC53" s="83"/>
      <c r="GKD53" s="83"/>
      <c r="GKE53" s="83"/>
      <c r="GKF53" s="83"/>
      <c r="GKG53" s="83"/>
      <c r="GKH53" s="83"/>
      <c r="GKI53" s="83"/>
      <c r="GKJ53" s="83"/>
      <c r="GKK53" s="83"/>
      <c r="GKL53" s="83"/>
      <c r="GKM53" s="83"/>
      <c r="GKN53" s="83"/>
      <c r="GKO53" s="83"/>
      <c r="GKP53" s="83"/>
      <c r="GKQ53" s="83"/>
      <c r="GKR53" s="83"/>
      <c r="GKS53" s="83"/>
      <c r="GKT53" s="83"/>
      <c r="GKU53" s="83"/>
      <c r="GKV53" s="83"/>
      <c r="GKW53" s="83"/>
      <c r="GKX53" s="83"/>
      <c r="GKY53" s="83"/>
      <c r="GKZ53" s="83"/>
      <c r="GLA53" s="83"/>
      <c r="GLB53" s="83"/>
      <c r="GLC53" s="83"/>
      <c r="GLD53" s="83"/>
      <c r="GLE53" s="83"/>
      <c r="GLF53" s="83"/>
      <c r="GLG53" s="83"/>
      <c r="GLH53" s="83"/>
      <c r="GLI53" s="83"/>
      <c r="GLJ53" s="83"/>
      <c r="GLK53" s="83"/>
      <c r="GLL53" s="83"/>
      <c r="GLM53" s="83"/>
      <c r="GLN53" s="83"/>
      <c r="GLO53" s="83"/>
      <c r="GLP53" s="83"/>
      <c r="GLQ53" s="83"/>
      <c r="GLR53" s="83"/>
      <c r="GLS53" s="83"/>
      <c r="GLT53" s="83"/>
      <c r="GLU53" s="83"/>
      <c r="GLV53" s="83"/>
      <c r="GLW53" s="83"/>
      <c r="GLX53" s="83"/>
      <c r="GLY53" s="83"/>
      <c r="GLZ53" s="83"/>
      <c r="GMA53" s="83"/>
      <c r="GMB53" s="83"/>
      <c r="GMC53" s="83"/>
      <c r="GMD53" s="83"/>
      <c r="GME53" s="83"/>
      <c r="GMF53" s="83"/>
      <c r="GMG53" s="83"/>
      <c r="GMH53" s="83"/>
      <c r="GMI53" s="83"/>
      <c r="GMJ53" s="83"/>
      <c r="GMK53" s="83"/>
      <c r="GML53" s="83"/>
      <c r="GMM53" s="83"/>
      <c r="GMN53" s="83"/>
      <c r="GMO53" s="83"/>
      <c r="GMP53" s="83"/>
      <c r="GMQ53" s="83"/>
      <c r="GMR53" s="83"/>
      <c r="GMS53" s="83"/>
      <c r="GMT53" s="83"/>
      <c r="GMU53" s="83"/>
      <c r="GMV53" s="83"/>
      <c r="GMW53" s="83"/>
      <c r="GMX53" s="83"/>
      <c r="GMY53" s="83"/>
      <c r="GMZ53" s="83"/>
      <c r="GNA53" s="83"/>
      <c r="GNB53" s="83"/>
      <c r="GNC53" s="83"/>
      <c r="GND53" s="83"/>
      <c r="GNE53" s="83"/>
      <c r="GNF53" s="83"/>
      <c r="GNG53" s="83"/>
      <c r="GNH53" s="83"/>
      <c r="GNI53" s="83"/>
      <c r="GNJ53" s="83"/>
      <c r="GNK53" s="83"/>
      <c r="GNL53" s="83"/>
      <c r="GNM53" s="83"/>
      <c r="GNN53" s="83"/>
      <c r="GNO53" s="83"/>
      <c r="GNP53" s="83"/>
      <c r="GNQ53" s="83"/>
      <c r="GNR53" s="83"/>
      <c r="GNS53" s="83"/>
      <c r="GNT53" s="83"/>
      <c r="GNU53" s="83"/>
      <c r="GNV53" s="83"/>
      <c r="GNW53" s="83"/>
      <c r="GNX53" s="83"/>
      <c r="GNY53" s="83"/>
      <c r="GNZ53" s="83"/>
      <c r="GOA53" s="83"/>
      <c r="GOB53" s="83"/>
      <c r="GOC53" s="83"/>
      <c r="GOD53" s="83"/>
      <c r="GOE53" s="83"/>
      <c r="GOF53" s="83"/>
      <c r="GOG53" s="83"/>
      <c r="GOH53" s="83"/>
      <c r="GOI53" s="83"/>
      <c r="GOJ53" s="83"/>
      <c r="GOK53" s="83"/>
      <c r="GOL53" s="83"/>
      <c r="GOM53" s="83"/>
      <c r="GON53" s="83"/>
      <c r="GOO53" s="83"/>
      <c r="GOP53" s="83"/>
      <c r="GOQ53" s="83"/>
      <c r="GOR53" s="83"/>
      <c r="GOS53" s="83"/>
      <c r="GOT53" s="83"/>
      <c r="GOU53" s="83"/>
      <c r="GOV53" s="83"/>
      <c r="GOW53" s="83"/>
      <c r="GOX53" s="83"/>
      <c r="GOY53" s="83"/>
      <c r="GOZ53" s="83"/>
      <c r="GPA53" s="83"/>
      <c r="GPB53" s="83"/>
      <c r="GPC53" s="83"/>
      <c r="GPD53" s="83"/>
      <c r="GPE53" s="83"/>
      <c r="GPF53" s="83"/>
      <c r="GPG53" s="83"/>
      <c r="GPH53" s="83"/>
      <c r="GPI53" s="83"/>
      <c r="GPJ53" s="83"/>
      <c r="GPK53" s="83"/>
      <c r="GPL53" s="83"/>
      <c r="GPM53" s="83"/>
      <c r="GPN53" s="83"/>
      <c r="GPO53" s="83"/>
      <c r="GPP53" s="83"/>
      <c r="GPQ53" s="83"/>
      <c r="GPR53" s="83"/>
      <c r="GPS53" s="83"/>
      <c r="GPT53" s="83"/>
      <c r="GPU53" s="83"/>
      <c r="GPV53" s="83"/>
      <c r="GPW53" s="83"/>
      <c r="GPX53" s="83"/>
      <c r="GPY53" s="83"/>
      <c r="GPZ53" s="83"/>
      <c r="GQA53" s="83"/>
      <c r="GQB53" s="83"/>
      <c r="GQC53" s="83"/>
      <c r="GQD53" s="83"/>
      <c r="GQE53" s="83"/>
      <c r="GQF53" s="83"/>
      <c r="GQG53" s="83"/>
      <c r="GQH53" s="83"/>
      <c r="GQI53" s="83"/>
      <c r="GQJ53" s="83"/>
      <c r="GQK53" s="83"/>
      <c r="GQL53" s="83"/>
      <c r="GQM53" s="83"/>
      <c r="GQN53" s="83"/>
      <c r="GQO53" s="83"/>
      <c r="GQP53" s="83"/>
      <c r="GQQ53" s="83"/>
      <c r="GQR53" s="83"/>
      <c r="GQS53" s="83"/>
      <c r="GQT53" s="83"/>
      <c r="GQU53" s="83"/>
      <c r="GQV53" s="83"/>
      <c r="GQW53" s="83"/>
      <c r="GQX53" s="83"/>
      <c r="GQY53" s="83"/>
      <c r="GQZ53" s="83"/>
      <c r="GRA53" s="83"/>
      <c r="GRB53" s="83"/>
      <c r="GRC53" s="83"/>
      <c r="GRD53" s="83"/>
      <c r="GRE53" s="83"/>
      <c r="GRF53" s="83"/>
      <c r="GRG53" s="83"/>
      <c r="GRH53" s="83"/>
      <c r="GRI53" s="83"/>
      <c r="GRJ53" s="83"/>
      <c r="GRK53" s="83"/>
      <c r="GRL53" s="83"/>
      <c r="GRM53" s="83"/>
      <c r="GRN53" s="83"/>
      <c r="GRO53" s="83"/>
      <c r="GRP53" s="83"/>
      <c r="GRQ53" s="83"/>
      <c r="GRR53" s="83"/>
      <c r="GRS53" s="83"/>
      <c r="GRT53" s="83"/>
      <c r="GRU53" s="83"/>
      <c r="GRV53" s="83"/>
      <c r="GRW53" s="83"/>
      <c r="GRX53" s="83"/>
      <c r="GRY53" s="83"/>
      <c r="GRZ53" s="83"/>
      <c r="GSA53" s="83"/>
      <c r="GSB53" s="83"/>
      <c r="GSC53" s="83"/>
      <c r="GSD53" s="83"/>
      <c r="GSE53" s="83"/>
      <c r="GSF53" s="83"/>
      <c r="GSG53" s="83"/>
      <c r="GSH53" s="83"/>
      <c r="GSI53" s="83"/>
      <c r="GSJ53" s="83"/>
      <c r="GSK53" s="83"/>
      <c r="GSL53" s="83"/>
      <c r="GSM53" s="83"/>
      <c r="GSN53" s="83"/>
      <c r="GSO53" s="83"/>
      <c r="GSP53" s="83"/>
      <c r="GSQ53" s="83"/>
      <c r="GSR53" s="83"/>
      <c r="GSS53" s="83"/>
      <c r="GST53" s="83"/>
      <c r="GSU53" s="83"/>
      <c r="GSV53" s="83"/>
      <c r="GSW53" s="83"/>
      <c r="GSX53" s="83"/>
      <c r="GSY53" s="83"/>
      <c r="GSZ53" s="83"/>
      <c r="GTA53" s="83"/>
      <c r="GTB53" s="83"/>
      <c r="GTC53" s="83"/>
      <c r="GTD53" s="83"/>
      <c r="GTE53" s="83"/>
      <c r="GTF53" s="83"/>
      <c r="GTG53" s="83"/>
      <c r="GTH53" s="83"/>
      <c r="GTI53" s="83"/>
      <c r="GTJ53" s="83"/>
      <c r="GTK53" s="83"/>
      <c r="GTL53" s="83"/>
      <c r="GTM53" s="83"/>
      <c r="GTN53" s="83"/>
      <c r="GTO53" s="83"/>
      <c r="GTP53" s="83"/>
      <c r="GTQ53" s="83"/>
      <c r="GTR53" s="83"/>
      <c r="GTS53" s="83"/>
      <c r="GTT53" s="83"/>
      <c r="GTU53" s="83"/>
      <c r="GTV53" s="83"/>
      <c r="GTW53" s="83"/>
      <c r="GTX53" s="83"/>
      <c r="GTY53" s="83"/>
      <c r="GTZ53" s="83"/>
      <c r="GUA53" s="83"/>
      <c r="GUB53" s="83"/>
      <c r="GUC53" s="83"/>
      <c r="GUD53" s="83"/>
      <c r="GUE53" s="83"/>
      <c r="GUF53" s="83"/>
      <c r="GUG53" s="83"/>
      <c r="GUH53" s="83"/>
      <c r="GUI53" s="83"/>
      <c r="GUJ53" s="83"/>
      <c r="GUK53" s="83"/>
      <c r="GUL53" s="83"/>
      <c r="GUM53" s="83"/>
      <c r="GUN53" s="83"/>
      <c r="GUO53" s="83"/>
      <c r="GUP53" s="83"/>
      <c r="GUQ53" s="83"/>
      <c r="GUR53" s="83"/>
      <c r="GUS53" s="83"/>
      <c r="GUT53" s="83"/>
      <c r="GUU53" s="83"/>
      <c r="GUV53" s="83"/>
      <c r="GUW53" s="83"/>
      <c r="GUX53" s="83"/>
      <c r="GUY53" s="83"/>
      <c r="GUZ53" s="83"/>
      <c r="GVA53" s="83"/>
      <c r="GVB53" s="83"/>
      <c r="GVC53" s="83"/>
      <c r="GVD53" s="83"/>
      <c r="GVE53" s="83"/>
      <c r="GVF53" s="83"/>
      <c r="GVG53" s="83"/>
      <c r="GVH53" s="83"/>
      <c r="GVI53" s="83"/>
      <c r="GVJ53" s="83"/>
      <c r="GVK53" s="83"/>
      <c r="GVL53" s="83"/>
      <c r="GVM53" s="83"/>
      <c r="GVN53" s="83"/>
      <c r="GVO53" s="83"/>
      <c r="GVP53" s="83"/>
      <c r="GVQ53" s="83"/>
      <c r="GVR53" s="83"/>
      <c r="GVS53" s="83"/>
      <c r="GVT53" s="83"/>
      <c r="GVU53" s="83"/>
      <c r="GVV53" s="83"/>
      <c r="GVW53" s="83"/>
      <c r="GVX53" s="83"/>
      <c r="GVY53" s="83"/>
      <c r="GVZ53" s="83"/>
      <c r="GWA53" s="83"/>
      <c r="GWB53" s="83"/>
      <c r="GWC53" s="83"/>
      <c r="GWD53" s="83"/>
      <c r="GWE53" s="83"/>
      <c r="GWF53" s="83"/>
      <c r="GWG53" s="83"/>
      <c r="GWH53" s="83"/>
      <c r="GWI53" s="83"/>
      <c r="GWJ53" s="83"/>
      <c r="GWK53" s="83"/>
      <c r="GWL53" s="83"/>
      <c r="GWM53" s="83"/>
      <c r="GWN53" s="83"/>
      <c r="GWO53" s="83"/>
      <c r="GWP53" s="83"/>
      <c r="GWQ53" s="83"/>
      <c r="GWR53" s="83"/>
      <c r="GWS53" s="83"/>
      <c r="GWT53" s="83"/>
      <c r="GWU53" s="83"/>
      <c r="GWV53" s="83"/>
      <c r="GWW53" s="83"/>
      <c r="GWX53" s="83"/>
      <c r="GWY53" s="83"/>
      <c r="GWZ53" s="83"/>
      <c r="GXA53" s="83"/>
      <c r="GXB53" s="83"/>
      <c r="GXC53" s="83"/>
      <c r="GXD53" s="83"/>
      <c r="GXE53" s="83"/>
      <c r="GXF53" s="83"/>
      <c r="GXG53" s="83"/>
      <c r="GXH53" s="83"/>
      <c r="GXI53" s="83"/>
      <c r="GXJ53" s="83"/>
      <c r="GXK53" s="83"/>
      <c r="GXL53" s="83"/>
      <c r="GXM53" s="83"/>
      <c r="GXN53" s="83"/>
      <c r="GXO53" s="83"/>
      <c r="GXP53" s="83"/>
      <c r="GXQ53" s="83"/>
      <c r="GXR53" s="83"/>
      <c r="GXS53" s="83"/>
      <c r="GXT53" s="83"/>
      <c r="GXU53" s="83"/>
      <c r="GXV53" s="83"/>
      <c r="GXW53" s="83"/>
      <c r="GXX53" s="83"/>
      <c r="GXY53" s="83"/>
      <c r="GXZ53" s="83"/>
      <c r="GYA53" s="83"/>
      <c r="GYB53" s="83"/>
      <c r="GYC53" s="83"/>
      <c r="GYD53" s="83"/>
      <c r="GYE53" s="83"/>
      <c r="GYF53" s="83"/>
      <c r="GYG53" s="83"/>
      <c r="GYH53" s="83"/>
      <c r="GYI53" s="83"/>
      <c r="GYJ53" s="83"/>
      <c r="GYK53" s="83"/>
      <c r="GYL53" s="83"/>
      <c r="GYM53" s="83"/>
      <c r="GYN53" s="83"/>
      <c r="GYO53" s="83"/>
      <c r="GYP53" s="83"/>
      <c r="GYQ53" s="83"/>
      <c r="GYR53" s="83"/>
      <c r="GYS53" s="83"/>
      <c r="GYT53" s="83"/>
      <c r="GYU53" s="83"/>
      <c r="GYV53" s="83"/>
      <c r="GYW53" s="83"/>
      <c r="GYX53" s="83"/>
      <c r="GYY53" s="83"/>
      <c r="GYZ53" s="83"/>
      <c r="GZA53" s="83"/>
      <c r="GZB53" s="83"/>
      <c r="GZC53" s="83"/>
      <c r="GZD53" s="83"/>
      <c r="GZE53" s="83"/>
      <c r="GZF53" s="83"/>
      <c r="GZG53" s="83"/>
      <c r="GZH53" s="83"/>
      <c r="GZI53" s="83"/>
      <c r="GZJ53" s="83"/>
      <c r="GZK53" s="83"/>
      <c r="GZL53" s="83"/>
      <c r="GZM53" s="83"/>
      <c r="GZN53" s="83"/>
      <c r="GZO53" s="83"/>
      <c r="GZP53" s="83"/>
      <c r="GZQ53" s="83"/>
      <c r="GZR53" s="83"/>
      <c r="GZS53" s="83"/>
      <c r="GZT53" s="83"/>
      <c r="GZU53" s="83"/>
      <c r="GZV53" s="83"/>
      <c r="GZW53" s="83"/>
      <c r="GZX53" s="83"/>
      <c r="GZY53" s="83"/>
      <c r="GZZ53" s="83"/>
      <c r="HAA53" s="83"/>
      <c r="HAB53" s="83"/>
      <c r="HAC53" s="83"/>
      <c r="HAD53" s="83"/>
      <c r="HAE53" s="83"/>
      <c r="HAF53" s="83"/>
      <c r="HAG53" s="83"/>
      <c r="HAH53" s="83"/>
      <c r="HAI53" s="83"/>
      <c r="HAJ53" s="83"/>
      <c r="HAK53" s="83"/>
      <c r="HAL53" s="83"/>
      <c r="HAM53" s="83"/>
      <c r="HAN53" s="83"/>
      <c r="HAO53" s="83"/>
      <c r="HAP53" s="83"/>
      <c r="HAQ53" s="83"/>
      <c r="HAR53" s="83"/>
      <c r="HAS53" s="83"/>
      <c r="HAT53" s="83"/>
      <c r="HAU53" s="83"/>
      <c r="HAV53" s="83"/>
      <c r="HAW53" s="83"/>
      <c r="HAX53" s="83"/>
      <c r="HAY53" s="83"/>
      <c r="HAZ53" s="83"/>
      <c r="HBA53" s="83"/>
      <c r="HBB53" s="83"/>
      <c r="HBC53" s="83"/>
      <c r="HBD53" s="83"/>
      <c r="HBE53" s="83"/>
      <c r="HBF53" s="83"/>
      <c r="HBG53" s="83"/>
      <c r="HBH53" s="83"/>
      <c r="HBI53" s="83"/>
      <c r="HBJ53" s="83"/>
      <c r="HBK53" s="83"/>
      <c r="HBL53" s="83"/>
      <c r="HBM53" s="83"/>
      <c r="HBN53" s="83"/>
      <c r="HBO53" s="83"/>
      <c r="HBP53" s="83"/>
      <c r="HBQ53" s="83"/>
      <c r="HBR53" s="83"/>
      <c r="HBS53" s="83"/>
      <c r="HBT53" s="83"/>
      <c r="HBU53" s="83"/>
      <c r="HBV53" s="83"/>
      <c r="HBW53" s="83"/>
      <c r="HBX53" s="83"/>
      <c r="HBY53" s="83"/>
      <c r="HBZ53" s="83"/>
      <c r="HCA53" s="83"/>
      <c r="HCB53" s="83"/>
      <c r="HCC53" s="83"/>
      <c r="HCD53" s="83"/>
      <c r="HCE53" s="83"/>
      <c r="HCF53" s="83"/>
      <c r="HCG53" s="83"/>
      <c r="HCH53" s="83"/>
      <c r="HCI53" s="83"/>
      <c r="HCJ53" s="83"/>
      <c r="HCK53" s="83"/>
      <c r="HCL53" s="83"/>
      <c r="HCM53" s="83"/>
      <c r="HCN53" s="83"/>
      <c r="HCO53" s="83"/>
      <c r="HCP53" s="83"/>
      <c r="HCQ53" s="83"/>
      <c r="HCR53" s="83"/>
      <c r="HCS53" s="83"/>
      <c r="HCT53" s="83"/>
      <c r="HCU53" s="83"/>
      <c r="HCV53" s="83"/>
      <c r="HCW53" s="83"/>
      <c r="HCX53" s="83"/>
      <c r="HCY53" s="83"/>
      <c r="HCZ53" s="83"/>
      <c r="HDA53" s="83"/>
      <c r="HDB53" s="83"/>
      <c r="HDC53" s="83"/>
      <c r="HDD53" s="83"/>
      <c r="HDE53" s="83"/>
      <c r="HDF53" s="83"/>
      <c r="HDG53" s="83"/>
      <c r="HDH53" s="83"/>
      <c r="HDI53" s="83"/>
      <c r="HDJ53" s="83"/>
      <c r="HDK53" s="83"/>
      <c r="HDL53" s="83"/>
      <c r="HDM53" s="83"/>
      <c r="HDN53" s="83"/>
      <c r="HDO53" s="83"/>
      <c r="HDP53" s="83"/>
      <c r="HDQ53" s="83"/>
      <c r="HDR53" s="83"/>
      <c r="HDS53" s="83"/>
      <c r="HDT53" s="83"/>
      <c r="HDU53" s="83"/>
      <c r="HDV53" s="83"/>
      <c r="HDW53" s="83"/>
      <c r="HDX53" s="83"/>
      <c r="HDY53" s="83"/>
      <c r="HDZ53" s="83"/>
      <c r="HEA53" s="83"/>
      <c r="HEB53" s="83"/>
      <c r="HEC53" s="83"/>
      <c r="HED53" s="83"/>
      <c r="HEE53" s="83"/>
      <c r="HEF53" s="83"/>
      <c r="HEG53" s="83"/>
      <c r="HEH53" s="83"/>
      <c r="HEI53" s="83"/>
      <c r="HEJ53" s="83"/>
      <c r="HEK53" s="83"/>
      <c r="HEL53" s="83"/>
      <c r="HEM53" s="83"/>
      <c r="HEN53" s="83"/>
      <c r="HEO53" s="83"/>
      <c r="HEP53" s="83"/>
      <c r="HEQ53" s="83"/>
      <c r="HER53" s="83"/>
      <c r="HES53" s="83"/>
      <c r="HET53" s="83"/>
      <c r="HEU53" s="83"/>
      <c r="HEV53" s="83"/>
      <c r="HEW53" s="83"/>
      <c r="HEX53" s="83"/>
      <c r="HEY53" s="83"/>
      <c r="HEZ53" s="83"/>
      <c r="HFA53" s="83"/>
      <c r="HFB53" s="83"/>
      <c r="HFC53" s="83"/>
      <c r="HFD53" s="83"/>
      <c r="HFE53" s="83"/>
      <c r="HFF53" s="83"/>
      <c r="HFG53" s="83"/>
      <c r="HFH53" s="83"/>
      <c r="HFI53" s="83"/>
      <c r="HFJ53" s="83"/>
      <c r="HFK53" s="83"/>
      <c r="HFL53" s="83"/>
      <c r="HFM53" s="83"/>
      <c r="HFN53" s="83"/>
      <c r="HFO53" s="83"/>
      <c r="HFP53" s="83"/>
      <c r="HFQ53" s="83"/>
      <c r="HFR53" s="83"/>
      <c r="HFS53" s="83"/>
      <c r="HFT53" s="83"/>
      <c r="HFU53" s="83"/>
      <c r="HFV53" s="83"/>
      <c r="HFW53" s="83"/>
      <c r="HFX53" s="83"/>
      <c r="HFY53" s="83"/>
      <c r="HFZ53" s="83"/>
      <c r="HGA53" s="83"/>
      <c r="HGB53" s="83"/>
      <c r="HGC53" s="83"/>
      <c r="HGD53" s="83"/>
      <c r="HGE53" s="83"/>
      <c r="HGF53" s="83"/>
      <c r="HGG53" s="83"/>
      <c r="HGH53" s="83"/>
      <c r="HGI53" s="83"/>
      <c r="HGJ53" s="83"/>
      <c r="HGK53" s="83"/>
      <c r="HGL53" s="83"/>
      <c r="HGM53" s="83"/>
      <c r="HGN53" s="83"/>
      <c r="HGO53" s="83"/>
      <c r="HGP53" s="83"/>
      <c r="HGQ53" s="83"/>
      <c r="HGR53" s="83"/>
      <c r="HGS53" s="83"/>
      <c r="HGT53" s="83"/>
      <c r="HGU53" s="83"/>
      <c r="HGV53" s="83"/>
      <c r="HGW53" s="83"/>
      <c r="HGX53" s="83"/>
      <c r="HGY53" s="83"/>
      <c r="HGZ53" s="83"/>
      <c r="HHA53" s="83"/>
      <c r="HHB53" s="83"/>
      <c r="HHC53" s="83"/>
      <c r="HHD53" s="83"/>
      <c r="HHE53" s="83"/>
      <c r="HHF53" s="83"/>
      <c r="HHG53" s="83"/>
      <c r="HHH53" s="83"/>
      <c r="HHI53" s="83"/>
      <c r="HHJ53" s="83"/>
      <c r="HHK53" s="83"/>
      <c r="HHL53" s="83"/>
      <c r="HHM53" s="83"/>
      <c r="HHN53" s="83"/>
      <c r="HHO53" s="83"/>
      <c r="HHP53" s="83"/>
      <c r="HHQ53" s="83"/>
      <c r="HHR53" s="83"/>
      <c r="HHS53" s="83"/>
      <c r="HHT53" s="83"/>
      <c r="HHU53" s="83"/>
      <c r="HHV53" s="83"/>
      <c r="HHW53" s="83"/>
      <c r="HHX53" s="83"/>
      <c r="HHY53" s="83"/>
      <c r="HHZ53" s="83"/>
      <c r="HIA53" s="83"/>
      <c r="HIB53" s="83"/>
      <c r="HIC53" s="83"/>
      <c r="HID53" s="83"/>
      <c r="HIE53" s="83"/>
      <c r="HIF53" s="83"/>
      <c r="HIG53" s="83"/>
      <c r="HIH53" s="83"/>
      <c r="HII53" s="83"/>
      <c r="HIJ53" s="83"/>
      <c r="HIK53" s="83"/>
      <c r="HIL53" s="83"/>
      <c r="HIM53" s="83"/>
      <c r="HIN53" s="83"/>
      <c r="HIO53" s="83"/>
      <c r="HIP53" s="83"/>
      <c r="HIQ53" s="83"/>
      <c r="HIR53" s="83"/>
      <c r="HIS53" s="83"/>
      <c r="HIT53" s="83"/>
      <c r="HIU53" s="83"/>
      <c r="HIV53" s="83"/>
      <c r="HIW53" s="83"/>
      <c r="HIX53" s="83"/>
      <c r="HIY53" s="83"/>
      <c r="HIZ53" s="83"/>
      <c r="HJA53" s="83"/>
      <c r="HJB53" s="83"/>
      <c r="HJC53" s="83"/>
      <c r="HJD53" s="83"/>
      <c r="HJE53" s="83"/>
      <c r="HJF53" s="83"/>
      <c r="HJG53" s="83"/>
      <c r="HJH53" s="83"/>
      <c r="HJI53" s="83"/>
      <c r="HJJ53" s="83"/>
      <c r="HJK53" s="83"/>
      <c r="HJL53" s="83"/>
      <c r="HJM53" s="83"/>
      <c r="HJN53" s="83"/>
      <c r="HJO53" s="83"/>
      <c r="HJP53" s="83"/>
      <c r="HJQ53" s="83"/>
      <c r="HJR53" s="83"/>
      <c r="HJS53" s="83"/>
      <c r="HJT53" s="83"/>
      <c r="HJU53" s="83"/>
      <c r="HJV53" s="83"/>
      <c r="HJW53" s="83"/>
      <c r="HJX53" s="83"/>
      <c r="HJY53" s="83"/>
      <c r="HJZ53" s="83"/>
      <c r="HKA53" s="83"/>
      <c r="HKB53" s="83"/>
      <c r="HKC53" s="83"/>
      <c r="HKD53" s="83"/>
      <c r="HKE53" s="83"/>
      <c r="HKF53" s="83"/>
      <c r="HKG53" s="83"/>
      <c r="HKH53" s="83"/>
      <c r="HKI53" s="83"/>
      <c r="HKJ53" s="83"/>
      <c r="HKK53" s="83"/>
      <c r="HKL53" s="83"/>
      <c r="HKM53" s="83"/>
      <c r="HKN53" s="83"/>
      <c r="HKO53" s="83"/>
      <c r="HKP53" s="83"/>
      <c r="HKQ53" s="83"/>
      <c r="HKR53" s="83"/>
      <c r="HKS53" s="83"/>
      <c r="HKT53" s="83"/>
      <c r="HKU53" s="83"/>
      <c r="HKV53" s="83"/>
      <c r="HKW53" s="83"/>
      <c r="HKX53" s="83"/>
      <c r="HKY53" s="83"/>
      <c r="HKZ53" s="83"/>
      <c r="HLA53" s="83"/>
      <c r="HLB53" s="83"/>
      <c r="HLC53" s="83"/>
      <c r="HLD53" s="83"/>
      <c r="HLE53" s="83"/>
      <c r="HLF53" s="83"/>
      <c r="HLG53" s="83"/>
      <c r="HLH53" s="83"/>
      <c r="HLI53" s="83"/>
      <c r="HLJ53" s="83"/>
      <c r="HLK53" s="83"/>
      <c r="HLL53" s="83"/>
      <c r="HLM53" s="83"/>
      <c r="HLN53" s="83"/>
      <c r="HLO53" s="83"/>
      <c r="HLP53" s="83"/>
      <c r="HLQ53" s="83"/>
      <c r="HLR53" s="83"/>
      <c r="HLS53" s="83"/>
      <c r="HLT53" s="83"/>
      <c r="HLU53" s="83"/>
      <c r="HLV53" s="83"/>
      <c r="HLW53" s="83"/>
      <c r="HLX53" s="83"/>
      <c r="HLY53" s="83"/>
      <c r="HLZ53" s="83"/>
      <c r="HMA53" s="83"/>
      <c r="HMB53" s="83"/>
      <c r="HMC53" s="83"/>
      <c r="HMD53" s="83"/>
      <c r="HME53" s="83"/>
      <c r="HMF53" s="83"/>
      <c r="HMG53" s="83"/>
      <c r="HMH53" s="83"/>
      <c r="HMI53" s="83"/>
      <c r="HMJ53" s="83"/>
      <c r="HMK53" s="83"/>
      <c r="HML53" s="83"/>
      <c r="HMM53" s="83"/>
      <c r="HMN53" s="83"/>
      <c r="HMO53" s="83"/>
      <c r="HMP53" s="83"/>
      <c r="HMQ53" s="83"/>
      <c r="HMR53" s="83"/>
      <c r="HMS53" s="83"/>
      <c r="HMT53" s="83"/>
      <c r="HMU53" s="83"/>
      <c r="HMV53" s="83"/>
      <c r="HMW53" s="83"/>
      <c r="HMX53" s="83"/>
      <c r="HMY53" s="83"/>
      <c r="HMZ53" s="83"/>
      <c r="HNA53" s="83"/>
      <c r="HNB53" s="83"/>
      <c r="HNC53" s="83"/>
      <c r="HND53" s="83"/>
      <c r="HNE53" s="83"/>
      <c r="HNF53" s="83"/>
      <c r="HNG53" s="83"/>
      <c r="HNH53" s="83"/>
      <c r="HNI53" s="83"/>
      <c r="HNJ53" s="83"/>
      <c r="HNK53" s="83"/>
      <c r="HNL53" s="83"/>
      <c r="HNM53" s="83"/>
      <c r="HNN53" s="83"/>
      <c r="HNO53" s="83"/>
      <c r="HNP53" s="83"/>
      <c r="HNQ53" s="83"/>
      <c r="HNR53" s="83"/>
      <c r="HNS53" s="83"/>
      <c r="HNT53" s="83"/>
      <c r="HNU53" s="83"/>
      <c r="HNV53" s="83"/>
      <c r="HNW53" s="83"/>
      <c r="HNX53" s="83"/>
      <c r="HNY53" s="83"/>
      <c r="HNZ53" s="83"/>
      <c r="HOA53" s="83"/>
      <c r="HOB53" s="83"/>
      <c r="HOC53" s="83"/>
      <c r="HOD53" s="83"/>
      <c r="HOE53" s="83"/>
      <c r="HOF53" s="83"/>
      <c r="HOG53" s="83"/>
      <c r="HOH53" s="83"/>
      <c r="HOI53" s="83"/>
      <c r="HOJ53" s="83"/>
      <c r="HOK53" s="83"/>
      <c r="HOL53" s="83"/>
      <c r="HOM53" s="83"/>
      <c r="HON53" s="83"/>
      <c r="HOO53" s="83"/>
      <c r="HOP53" s="83"/>
      <c r="HOQ53" s="83"/>
      <c r="HOR53" s="83"/>
      <c r="HOS53" s="83"/>
      <c r="HOT53" s="83"/>
      <c r="HOU53" s="83"/>
      <c r="HOV53" s="83"/>
      <c r="HOW53" s="83"/>
      <c r="HOX53" s="83"/>
      <c r="HOY53" s="83"/>
      <c r="HOZ53" s="83"/>
      <c r="HPA53" s="83"/>
      <c r="HPB53" s="83"/>
      <c r="HPC53" s="83"/>
      <c r="HPD53" s="83"/>
      <c r="HPE53" s="83"/>
      <c r="HPF53" s="83"/>
      <c r="HPG53" s="83"/>
      <c r="HPH53" s="83"/>
      <c r="HPI53" s="83"/>
      <c r="HPJ53" s="83"/>
      <c r="HPK53" s="83"/>
      <c r="HPL53" s="83"/>
      <c r="HPM53" s="83"/>
      <c r="HPN53" s="83"/>
      <c r="HPO53" s="83"/>
      <c r="HPP53" s="83"/>
      <c r="HPQ53" s="83"/>
      <c r="HPR53" s="83"/>
      <c r="HPS53" s="83"/>
      <c r="HPT53" s="83"/>
      <c r="HPU53" s="83"/>
      <c r="HPV53" s="83"/>
      <c r="HPW53" s="83"/>
      <c r="HPX53" s="83"/>
      <c r="HPY53" s="83"/>
      <c r="HPZ53" s="83"/>
      <c r="HQA53" s="83"/>
      <c r="HQB53" s="83"/>
      <c r="HQC53" s="83"/>
      <c r="HQD53" s="83"/>
      <c r="HQE53" s="83"/>
      <c r="HQF53" s="83"/>
      <c r="HQG53" s="83"/>
      <c r="HQH53" s="83"/>
      <c r="HQI53" s="83"/>
      <c r="HQJ53" s="83"/>
      <c r="HQK53" s="83"/>
      <c r="HQL53" s="83"/>
      <c r="HQM53" s="83"/>
      <c r="HQN53" s="83"/>
      <c r="HQO53" s="83"/>
      <c r="HQP53" s="83"/>
      <c r="HQQ53" s="83"/>
      <c r="HQR53" s="83"/>
      <c r="HQS53" s="83"/>
      <c r="HQT53" s="83"/>
      <c r="HQU53" s="83"/>
      <c r="HQV53" s="83"/>
      <c r="HQW53" s="83"/>
      <c r="HQX53" s="83"/>
      <c r="HQY53" s="83"/>
      <c r="HQZ53" s="83"/>
      <c r="HRA53" s="83"/>
      <c r="HRB53" s="83"/>
      <c r="HRC53" s="83"/>
      <c r="HRD53" s="83"/>
      <c r="HRE53" s="83"/>
      <c r="HRF53" s="83"/>
      <c r="HRG53" s="83"/>
      <c r="HRH53" s="83"/>
      <c r="HRI53" s="83"/>
      <c r="HRJ53" s="83"/>
      <c r="HRK53" s="83"/>
      <c r="HRL53" s="83"/>
      <c r="HRM53" s="83"/>
      <c r="HRN53" s="83"/>
      <c r="HRO53" s="83"/>
      <c r="HRP53" s="83"/>
      <c r="HRQ53" s="83"/>
      <c r="HRR53" s="83"/>
      <c r="HRS53" s="83"/>
      <c r="HRT53" s="83"/>
      <c r="HRU53" s="83"/>
      <c r="HRV53" s="83"/>
      <c r="HRW53" s="83"/>
      <c r="HRX53" s="83"/>
      <c r="HRY53" s="83"/>
      <c r="HRZ53" s="83"/>
      <c r="HSA53" s="83"/>
      <c r="HSB53" s="83"/>
      <c r="HSC53" s="83"/>
      <c r="HSD53" s="83"/>
      <c r="HSE53" s="83"/>
      <c r="HSF53" s="83"/>
      <c r="HSG53" s="83"/>
      <c r="HSH53" s="83"/>
      <c r="HSI53" s="83"/>
      <c r="HSJ53" s="83"/>
      <c r="HSK53" s="83"/>
      <c r="HSL53" s="83"/>
      <c r="HSM53" s="83"/>
      <c r="HSN53" s="83"/>
      <c r="HSO53" s="83"/>
      <c r="HSP53" s="83"/>
      <c r="HSQ53" s="83"/>
      <c r="HSR53" s="83"/>
      <c r="HSS53" s="83"/>
      <c r="HST53" s="83"/>
      <c r="HSU53" s="83"/>
      <c r="HSV53" s="83"/>
      <c r="HSW53" s="83"/>
      <c r="HSX53" s="83"/>
      <c r="HSY53" s="83"/>
      <c r="HSZ53" s="83"/>
      <c r="HTA53" s="83"/>
      <c r="HTB53" s="83"/>
      <c r="HTC53" s="83"/>
      <c r="HTD53" s="83"/>
      <c r="HTE53" s="83"/>
      <c r="HTF53" s="83"/>
      <c r="HTG53" s="83"/>
      <c r="HTH53" s="83"/>
      <c r="HTI53" s="83"/>
      <c r="HTJ53" s="83"/>
      <c r="HTK53" s="83"/>
      <c r="HTL53" s="83"/>
      <c r="HTM53" s="83"/>
      <c r="HTN53" s="83"/>
      <c r="HTO53" s="83"/>
      <c r="HTP53" s="83"/>
      <c r="HTQ53" s="83"/>
      <c r="HTR53" s="83"/>
      <c r="HTS53" s="83"/>
      <c r="HTT53" s="83"/>
      <c r="HTU53" s="83"/>
      <c r="HTV53" s="83"/>
      <c r="HTW53" s="83"/>
      <c r="HTX53" s="83"/>
      <c r="HTY53" s="83"/>
      <c r="HTZ53" s="83"/>
      <c r="HUA53" s="83"/>
      <c r="HUB53" s="83"/>
      <c r="HUC53" s="83"/>
      <c r="HUD53" s="83"/>
      <c r="HUE53" s="83"/>
      <c r="HUF53" s="83"/>
      <c r="HUG53" s="83"/>
      <c r="HUH53" s="83"/>
      <c r="HUI53" s="83"/>
      <c r="HUJ53" s="83"/>
      <c r="HUK53" s="83"/>
      <c r="HUL53" s="83"/>
      <c r="HUM53" s="83"/>
      <c r="HUN53" s="83"/>
      <c r="HUO53" s="83"/>
      <c r="HUP53" s="83"/>
      <c r="HUQ53" s="83"/>
      <c r="HUR53" s="83"/>
      <c r="HUS53" s="83"/>
      <c r="HUT53" s="83"/>
      <c r="HUU53" s="83"/>
      <c r="HUV53" s="83"/>
      <c r="HUW53" s="83"/>
      <c r="HUX53" s="83"/>
      <c r="HUY53" s="83"/>
      <c r="HUZ53" s="83"/>
      <c r="HVA53" s="83"/>
      <c r="HVB53" s="83"/>
      <c r="HVC53" s="83"/>
      <c r="HVD53" s="83"/>
      <c r="HVE53" s="83"/>
      <c r="HVF53" s="83"/>
      <c r="HVG53" s="83"/>
      <c r="HVH53" s="83"/>
      <c r="HVI53" s="83"/>
      <c r="HVJ53" s="83"/>
      <c r="HVK53" s="83"/>
      <c r="HVL53" s="83"/>
      <c r="HVM53" s="83"/>
      <c r="HVN53" s="83"/>
      <c r="HVO53" s="83"/>
      <c r="HVP53" s="83"/>
      <c r="HVQ53" s="83"/>
      <c r="HVR53" s="83"/>
      <c r="HVS53" s="83"/>
      <c r="HVT53" s="83"/>
      <c r="HVU53" s="83"/>
      <c r="HVV53" s="83"/>
      <c r="HVW53" s="83"/>
      <c r="HVX53" s="83"/>
      <c r="HVY53" s="83"/>
      <c r="HVZ53" s="83"/>
      <c r="HWA53" s="83"/>
      <c r="HWB53" s="83"/>
      <c r="HWC53" s="83"/>
      <c r="HWD53" s="83"/>
      <c r="HWE53" s="83"/>
      <c r="HWF53" s="83"/>
      <c r="HWG53" s="83"/>
      <c r="HWH53" s="83"/>
      <c r="HWI53" s="83"/>
      <c r="HWJ53" s="83"/>
      <c r="HWK53" s="83"/>
      <c r="HWL53" s="83"/>
      <c r="HWM53" s="83"/>
      <c r="HWN53" s="83"/>
      <c r="HWO53" s="83"/>
      <c r="HWP53" s="83"/>
      <c r="HWQ53" s="83"/>
      <c r="HWR53" s="83"/>
      <c r="HWS53" s="83"/>
      <c r="HWT53" s="83"/>
      <c r="HWU53" s="83"/>
      <c r="HWV53" s="83"/>
      <c r="HWW53" s="83"/>
      <c r="HWX53" s="83"/>
      <c r="HWY53" s="83"/>
      <c r="HWZ53" s="83"/>
      <c r="HXA53" s="83"/>
      <c r="HXB53" s="83"/>
      <c r="HXC53" s="83"/>
      <c r="HXD53" s="83"/>
      <c r="HXE53" s="83"/>
      <c r="HXF53" s="83"/>
      <c r="HXG53" s="83"/>
      <c r="HXH53" s="83"/>
      <c r="HXI53" s="83"/>
      <c r="HXJ53" s="83"/>
      <c r="HXK53" s="83"/>
      <c r="HXL53" s="83"/>
      <c r="HXM53" s="83"/>
      <c r="HXN53" s="83"/>
      <c r="HXO53" s="83"/>
      <c r="HXP53" s="83"/>
      <c r="HXQ53" s="83"/>
      <c r="HXR53" s="83"/>
      <c r="HXS53" s="83"/>
      <c r="HXT53" s="83"/>
      <c r="HXU53" s="83"/>
      <c r="HXV53" s="83"/>
      <c r="HXW53" s="83"/>
      <c r="HXX53" s="83"/>
      <c r="HXY53" s="83"/>
      <c r="HXZ53" s="83"/>
      <c r="HYA53" s="83"/>
      <c r="HYB53" s="83"/>
      <c r="HYC53" s="83"/>
      <c r="HYD53" s="83"/>
      <c r="HYE53" s="83"/>
      <c r="HYF53" s="83"/>
      <c r="HYG53" s="83"/>
      <c r="HYH53" s="83"/>
      <c r="HYI53" s="83"/>
      <c r="HYJ53" s="83"/>
      <c r="HYK53" s="83"/>
      <c r="HYL53" s="83"/>
      <c r="HYM53" s="83"/>
      <c r="HYN53" s="83"/>
      <c r="HYO53" s="83"/>
      <c r="HYP53" s="83"/>
      <c r="HYQ53" s="83"/>
      <c r="HYR53" s="83"/>
      <c r="HYS53" s="83"/>
      <c r="HYT53" s="83"/>
      <c r="HYU53" s="83"/>
      <c r="HYV53" s="83"/>
      <c r="HYW53" s="83"/>
      <c r="HYX53" s="83"/>
      <c r="HYY53" s="83"/>
      <c r="HYZ53" s="83"/>
      <c r="HZA53" s="83"/>
      <c r="HZB53" s="83"/>
      <c r="HZC53" s="83"/>
      <c r="HZD53" s="83"/>
      <c r="HZE53" s="83"/>
      <c r="HZF53" s="83"/>
      <c r="HZG53" s="83"/>
      <c r="HZH53" s="83"/>
      <c r="HZI53" s="83"/>
      <c r="HZJ53" s="83"/>
      <c r="HZK53" s="83"/>
      <c r="HZL53" s="83"/>
      <c r="HZM53" s="83"/>
      <c r="HZN53" s="83"/>
      <c r="HZO53" s="83"/>
      <c r="HZP53" s="83"/>
      <c r="HZQ53" s="83"/>
      <c r="HZR53" s="83"/>
      <c r="HZS53" s="83"/>
      <c r="HZT53" s="83"/>
      <c r="HZU53" s="83"/>
      <c r="HZV53" s="83"/>
      <c r="HZW53" s="83"/>
      <c r="HZX53" s="83"/>
      <c r="HZY53" s="83"/>
      <c r="HZZ53" s="83"/>
      <c r="IAA53" s="83"/>
      <c r="IAB53" s="83"/>
      <c r="IAC53" s="83"/>
      <c r="IAD53" s="83"/>
      <c r="IAE53" s="83"/>
      <c r="IAF53" s="83"/>
      <c r="IAG53" s="83"/>
      <c r="IAH53" s="83"/>
      <c r="IAI53" s="83"/>
      <c r="IAJ53" s="83"/>
      <c r="IAK53" s="83"/>
      <c r="IAL53" s="83"/>
      <c r="IAM53" s="83"/>
      <c r="IAN53" s="83"/>
      <c r="IAO53" s="83"/>
      <c r="IAP53" s="83"/>
      <c r="IAQ53" s="83"/>
      <c r="IAR53" s="83"/>
      <c r="IAS53" s="83"/>
      <c r="IAT53" s="83"/>
      <c r="IAU53" s="83"/>
      <c r="IAV53" s="83"/>
      <c r="IAW53" s="83"/>
      <c r="IAX53" s="83"/>
      <c r="IAY53" s="83"/>
      <c r="IAZ53" s="83"/>
      <c r="IBA53" s="83"/>
      <c r="IBB53" s="83"/>
      <c r="IBC53" s="83"/>
      <c r="IBD53" s="83"/>
      <c r="IBE53" s="83"/>
      <c r="IBF53" s="83"/>
      <c r="IBG53" s="83"/>
      <c r="IBH53" s="83"/>
      <c r="IBI53" s="83"/>
      <c r="IBJ53" s="83"/>
      <c r="IBK53" s="83"/>
      <c r="IBL53" s="83"/>
      <c r="IBM53" s="83"/>
      <c r="IBN53" s="83"/>
      <c r="IBO53" s="83"/>
      <c r="IBP53" s="83"/>
      <c r="IBQ53" s="83"/>
      <c r="IBR53" s="83"/>
      <c r="IBS53" s="83"/>
      <c r="IBT53" s="83"/>
      <c r="IBU53" s="83"/>
      <c r="IBV53" s="83"/>
      <c r="IBW53" s="83"/>
      <c r="IBX53" s="83"/>
      <c r="IBY53" s="83"/>
      <c r="IBZ53" s="83"/>
      <c r="ICA53" s="83"/>
      <c r="ICB53" s="83"/>
      <c r="ICC53" s="83"/>
      <c r="ICD53" s="83"/>
      <c r="ICE53" s="83"/>
      <c r="ICF53" s="83"/>
      <c r="ICG53" s="83"/>
      <c r="ICH53" s="83"/>
      <c r="ICI53" s="83"/>
      <c r="ICJ53" s="83"/>
      <c r="ICK53" s="83"/>
      <c r="ICL53" s="83"/>
      <c r="ICM53" s="83"/>
      <c r="ICN53" s="83"/>
      <c r="ICO53" s="83"/>
      <c r="ICP53" s="83"/>
      <c r="ICQ53" s="83"/>
      <c r="ICR53" s="83"/>
      <c r="ICS53" s="83"/>
      <c r="ICT53" s="83"/>
      <c r="ICU53" s="83"/>
      <c r="ICV53" s="83"/>
      <c r="ICW53" s="83"/>
      <c r="ICX53" s="83"/>
      <c r="ICY53" s="83"/>
      <c r="ICZ53" s="83"/>
      <c r="IDA53" s="83"/>
      <c r="IDB53" s="83"/>
      <c r="IDC53" s="83"/>
      <c r="IDD53" s="83"/>
      <c r="IDE53" s="83"/>
      <c r="IDF53" s="83"/>
      <c r="IDG53" s="83"/>
      <c r="IDH53" s="83"/>
      <c r="IDI53" s="83"/>
      <c r="IDJ53" s="83"/>
      <c r="IDK53" s="83"/>
      <c r="IDL53" s="83"/>
      <c r="IDM53" s="83"/>
      <c r="IDN53" s="83"/>
      <c r="IDO53" s="83"/>
      <c r="IDP53" s="83"/>
      <c r="IDQ53" s="83"/>
      <c r="IDR53" s="83"/>
      <c r="IDS53" s="83"/>
      <c r="IDT53" s="83"/>
      <c r="IDU53" s="83"/>
      <c r="IDV53" s="83"/>
      <c r="IDW53" s="83"/>
      <c r="IDX53" s="83"/>
      <c r="IDY53" s="83"/>
      <c r="IDZ53" s="83"/>
      <c r="IEA53" s="83"/>
      <c r="IEB53" s="83"/>
      <c r="IEC53" s="83"/>
      <c r="IED53" s="83"/>
      <c r="IEE53" s="83"/>
      <c r="IEF53" s="83"/>
      <c r="IEG53" s="83"/>
      <c r="IEH53" s="83"/>
      <c r="IEI53" s="83"/>
      <c r="IEJ53" s="83"/>
      <c r="IEK53" s="83"/>
      <c r="IEL53" s="83"/>
      <c r="IEM53" s="83"/>
      <c r="IEN53" s="83"/>
      <c r="IEO53" s="83"/>
      <c r="IEP53" s="83"/>
      <c r="IEQ53" s="83"/>
      <c r="IER53" s="83"/>
      <c r="IES53" s="83"/>
      <c r="IET53" s="83"/>
      <c r="IEU53" s="83"/>
      <c r="IEV53" s="83"/>
      <c r="IEW53" s="83"/>
      <c r="IEX53" s="83"/>
      <c r="IEY53" s="83"/>
      <c r="IEZ53" s="83"/>
      <c r="IFA53" s="83"/>
      <c r="IFB53" s="83"/>
      <c r="IFC53" s="83"/>
      <c r="IFD53" s="83"/>
      <c r="IFE53" s="83"/>
      <c r="IFF53" s="83"/>
      <c r="IFG53" s="83"/>
      <c r="IFH53" s="83"/>
      <c r="IFI53" s="83"/>
      <c r="IFJ53" s="83"/>
      <c r="IFK53" s="83"/>
      <c r="IFL53" s="83"/>
      <c r="IFM53" s="83"/>
      <c r="IFN53" s="83"/>
      <c r="IFO53" s="83"/>
      <c r="IFP53" s="83"/>
      <c r="IFQ53" s="83"/>
      <c r="IFR53" s="83"/>
      <c r="IFS53" s="83"/>
      <c r="IFT53" s="83"/>
      <c r="IFU53" s="83"/>
      <c r="IFV53" s="83"/>
      <c r="IFW53" s="83"/>
      <c r="IFX53" s="83"/>
      <c r="IFY53" s="83"/>
      <c r="IFZ53" s="83"/>
      <c r="IGA53" s="83"/>
      <c r="IGB53" s="83"/>
      <c r="IGC53" s="83"/>
      <c r="IGD53" s="83"/>
      <c r="IGE53" s="83"/>
      <c r="IGF53" s="83"/>
      <c r="IGG53" s="83"/>
      <c r="IGH53" s="83"/>
      <c r="IGI53" s="83"/>
      <c r="IGJ53" s="83"/>
      <c r="IGK53" s="83"/>
      <c r="IGL53" s="83"/>
      <c r="IGM53" s="83"/>
      <c r="IGN53" s="83"/>
      <c r="IGO53" s="83"/>
      <c r="IGP53" s="83"/>
      <c r="IGQ53" s="83"/>
      <c r="IGR53" s="83"/>
      <c r="IGS53" s="83"/>
      <c r="IGT53" s="83"/>
      <c r="IGU53" s="83"/>
      <c r="IGV53" s="83"/>
      <c r="IGW53" s="83"/>
      <c r="IGX53" s="83"/>
      <c r="IGY53" s="83"/>
      <c r="IGZ53" s="83"/>
      <c r="IHA53" s="83"/>
      <c r="IHB53" s="83"/>
      <c r="IHC53" s="83"/>
      <c r="IHD53" s="83"/>
      <c r="IHE53" s="83"/>
      <c r="IHF53" s="83"/>
      <c r="IHG53" s="83"/>
      <c r="IHH53" s="83"/>
      <c r="IHI53" s="83"/>
      <c r="IHJ53" s="83"/>
      <c r="IHK53" s="83"/>
      <c r="IHL53" s="83"/>
      <c r="IHM53" s="83"/>
      <c r="IHN53" s="83"/>
      <c r="IHO53" s="83"/>
      <c r="IHP53" s="83"/>
      <c r="IHQ53" s="83"/>
      <c r="IHR53" s="83"/>
      <c r="IHS53" s="83"/>
      <c r="IHT53" s="83"/>
      <c r="IHU53" s="83"/>
      <c r="IHV53" s="83"/>
      <c r="IHW53" s="83"/>
      <c r="IHX53" s="83"/>
      <c r="IHY53" s="83"/>
      <c r="IHZ53" s="83"/>
      <c r="IIA53" s="83"/>
      <c r="IIB53" s="83"/>
      <c r="IIC53" s="83"/>
      <c r="IID53" s="83"/>
      <c r="IIE53" s="83"/>
      <c r="IIF53" s="83"/>
      <c r="IIG53" s="83"/>
      <c r="IIH53" s="83"/>
      <c r="III53" s="83"/>
      <c r="IIJ53" s="83"/>
      <c r="IIK53" s="83"/>
      <c r="IIL53" s="83"/>
      <c r="IIM53" s="83"/>
      <c r="IIN53" s="83"/>
      <c r="IIO53" s="83"/>
      <c r="IIP53" s="83"/>
      <c r="IIQ53" s="83"/>
      <c r="IIR53" s="83"/>
      <c r="IIS53" s="83"/>
      <c r="IIT53" s="83"/>
      <c r="IIU53" s="83"/>
      <c r="IIV53" s="83"/>
      <c r="IIW53" s="83"/>
      <c r="IIX53" s="83"/>
      <c r="IIY53" s="83"/>
      <c r="IIZ53" s="83"/>
      <c r="IJA53" s="83"/>
      <c r="IJB53" s="83"/>
      <c r="IJC53" s="83"/>
      <c r="IJD53" s="83"/>
      <c r="IJE53" s="83"/>
      <c r="IJF53" s="83"/>
      <c r="IJG53" s="83"/>
      <c r="IJH53" s="83"/>
      <c r="IJI53" s="83"/>
      <c r="IJJ53" s="83"/>
      <c r="IJK53" s="83"/>
      <c r="IJL53" s="83"/>
      <c r="IJM53" s="83"/>
      <c r="IJN53" s="83"/>
      <c r="IJO53" s="83"/>
      <c r="IJP53" s="83"/>
      <c r="IJQ53" s="83"/>
      <c r="IJR53" s="83"/>
      <c r="IJS53" s="83"/>
      <c r="IJT53" s="83"/>
      <c r="IJU53" s="83"/>
      <c r="IJV53" s="83"/>
      <c r="IJW53" s="83"/>
      <c r="IJX53" s="83"/>
      <c r="IJY53" s="83"/>
      <c r="IJZ53" s="83"/>
      <c r="IKA53" s="83"/>
      <c r="IKB53" s="83"/>
      <c r="IKC53" s="83"/>
      <c r="IKD53" s="83"/>
      <c r="IKE53" s="83"/>
      <c r="IKF53" s="83"/>
      <c r="IKG53" s="83"/>
      <c r="IKH53" s="83"/>
      <c r="IKI53" s="83"/>
      <c r="IKJ53" s="83"/>
      <c r="IKK53" s="83"/>
      <c r="IKL53" s="83"/>
      <c r="IKM53" s="83"/>
      <c r="IKN53" s="83"/>
      <c r="IKO53" s="83"/>
      <c r="IKP53" s="83"/>
      <c r="IKQ53" s="83"/>
      <c r="IKR53" s="83"/>
      <c r="IKS53" s="83"/>
      <c r="IKT53" s="83"/>
      <c r="IKU53" s="83"/>
      <c r="IKV53" s="83"/>
      <c r="IKW53" s="83"/>
      <c r="IKX53" s="83"/>
      <c r="IKY53" s="83"/>
      <c r="IKZ53" s="83"/>
      <c r="ILA53" s="83"/>
      <c r="ILB53" s="83"/>
      <c r="ILC53" s="83"/>
      <c r="ILD53" s="83"/>
      <c r="ILE53" s="83"/>
      <c r="ILF53" s="83"/>
      <c r="ILG53" s="83"/>
      <c r="ILH53" s="83"/>
      <c r="ILI53" s="83"/>
      <c r="ILJ53" s="83"/>
      <c r="ILK53" s="83"/>
      <c r="ILL53" s="83"/>
      <c r="ILM53" s="83"/>
      <c r="ILN53" s="83"/>
      <c r="ILO53" s="83"/>
      <c r="ILP53" s="83"/>
      <c r="ILQ53" s="83"/>
      <c r="ILR53" s="83"/>
      <c r="ILS53" s="83"/>
      <c r="ILT53" s="83"/>
      <c r="ILU53" s="83"/>
      <c r="ILV53" s="83"/>
      <c r="ILW53" s="83"/>
      <c r="ILX53" s="83"/>
      <c r="ILY53" s="83"/>
      <c r="ILZ53" s="83"/>
      <c r="IMA53" s="83"/>
      <c r="IMB53" s="83"/>
      <c r="IMC53" s="83"/>
      <c r="IMD53" s="83"/>
      <c r="IME53" s="83"/>
      <c r="IMF53" s="83"/>
      <c r="IMG53" s="83"/>
      <c r="IMH53" s="83"/>
      <c r="IMI53" s="83"/>
      <c r="IMJ53" s="83"/>
      <c r="IMK53" s="83"/>
      <c r="IML53" s="83"/>
      <c r="IMM53" s="83"/>
      <c r="IMN53" s="83"/>
      <c r="IMO53" s="83"/>
      <c r="IMP53" s="83"/>
      <c r="IMQ53" s="83"/>
      <c r="IMR53" s="83"/>
      <c r="IMS53" s="83"/>
      <c r="IMT53" s="83"/>
      <c r="IMU53" s="83"/>
      <c r="IMV53" s="83"/>
      <c r="IMW53" s="83"/>
      <c r="IMX53" s="83"/>
      <c r="IMY53" s="83"/>
      <c r="IMZ53" s="83"/>
      <c r="INA53" s="83"/>
      <c r="INB53" s="83"/>
      <c r="INC53" s="83"/>
      <c r="IND53" s="83"/>
      <c r="INE53" s="83"/>
      <c r="INF53" s="83"/>
      <c r="ING53" s="83"/>
      <c r="INH53" s="83"/>
      <c r="INI53" s="83"/>
      <c r="INJ53" s="83"/>
      <c r="INK53" s="83"/>
      <c r="INL53" s="83"/>
      <c r="INM53" s="83"/>
      <c r="INN53" s="83"/>
      <c r="INO53" s="83"/>
      <c r="INP53" s="83"/>
      <c r="INQ53" s="83"/>
      <c r="INR53" s="83"/>
      <c r="INS53" s="83"/>
      <c r="INT53" s="83"/>
      <c r="INU53" s="83"/>
      <c r="INV53" s="83"/>
      <c r="INW53" s="83"/>
      <c r="INX53" s="83"/>
      <c r="INY53" s="83"/>
      <c r="INZ53" s="83"/>
      <c r="IOA53" s="83"/>
      <c r="IOB53" s="83"/>
      <c r="IOC53" s="83"/>
      <c r="IOD53" s="83"/>
      <c r="IOE53" s="83"/>
      <c r="IOF53" s="83"/>
      <c r="IOG53" s="83"/>
      <c r="IOH53" s="83"/>
      <c r="IOI53" s="83"/>
      <c r="IOJ53" s="83"/>
      <c r="IOK53" s="83"/>
      <c r="IOL53" s="83"/>
      <c r="IOM53" s="83"/>
      <c r="ION53" s="83"/>
      <c r="IOO53" s="83"/>
      <c r="IOP53" s="83"/>
      <c r="IOQ53" s="83"/>
      <c r="IOR53" s="83"/>
      <c r="IOS53" s="83"/>
      <c r="IOT53" s="83"/>
      <c r="IOU53" s="83"/>
      <c r="IOV53" s="83"/>
      <c r="IOW53" s="83"/>
      <c r="IOX53" s="83"/>
      <c r="IOY53" s="83"/>
      <c r="IOZ53" s="83"/>
      <c r="IPA53" s="83"/>
      <c r="IPB53" s="83"/>
      <c r="IPC53" s="83"/>
      <c r="IPD53" s="83"/>
      <c r="IPE53" s="83"/>
      <c r="IPF53" s="83"/>
      <c r="IPG53" s="83"/>
      <c r="IPH53" s="83"/>
      <c r="IPI53" s="83"/>
      <c r="IPJ53" s="83"/>
      <c r="IPK53" s="83"/>
      <c r="IPL53" s="83"/>
      <c r="IPM53" s="83"/>
      <c r="IPN53" s="83"/>
      <c r="IPO53" s="83"/>
      <c r="IPP53" s="83"/>
      <c r="IPQ53" s="83"/>
      <c r="IPR53" s="83"/>
      <c r="IPS53" s="83"/>
      <c r="IPT53" s="83"/>
      <c r="IPU53" s="83"/>
      <c r="IPV53" s="83"/>
      <c r="IPW53" s="83"/>
      <c r="IPX53" s="83"/>
      <c r="IPY53" s="83"/>
      <c r="IPZ53" s="83"/>
      <c r="IQA53" s="83"/>
      <c r="IQB53" s="83"/>
      <c r="IQC53" s="83"/>
      <c r="IQD53" s="83"/>
      <c r="IQE53" s="83"/>
      <c r="IQF53" s="83"/>
      <c r="IQG53" s="83"/>
      <c r="IQH53" s="83"/>
      <c r="IQI53" s="83"/>
      <c r="IQJ53" s="83"/>
      <c r="IQK53" s="83"/>
      <c r="IQL53" s="83"/>
      <c r="IQM53" s="83"/>
      <c r="IQN53" s="83"/>
      <c r="IQO53" s="83"/>
      <c r="IQP53" s="83"/>
      <c r="IQQ53" s="83"/>
      <c r="IQR53" s="83"/>
      <c r="IQS53" s="83"/>
      <c r="IQT53" s="83"/>
      <c r="IQU53" s="83"/>
      <c r="IQV53" s="83"/>
      <c r="IQW53" s="83"/>
      <c r="IQX53" s="83"/>
      <c r="IQY53" s="83"/>
      <c r="IQZ53" s="83"/>
      <c r="IRA53" s="83"/>
      <c r="IRB53" s="83"/>
      <c r="IRC53" s="83"/>
      <c r="IRD53" s="83"/>
      <c r="IRE53" s="83"/>
      <c r="IRF53" s="83"/>
      <c r="IRG53" s="83"/>
      <c r="IRH53" s="83"/>
      <c r="IRI53" s="83"/>
      <c r="IRJ53" s="83"/>
      <c r="IRK53" s="83"/>
      <c r="IRL53" s="83"/>
      <c r="IRM53" s="83"/>
      <c r="IRN53" s="83"/>
      <c r="IRO53" s="83"/>
      <c r="IRP53" s="83"/>
      <c r="IRQ53" s="83"/>
      <c r="IRR53" s="83"/>
      <c r="IRS53" s="83"/>
      <c r="IRT53" s="83"/>
      <c r="IRU53" s="83"/>
      <c r="IRV53" s="83"/>
      <c r="IRW53" s="83"/>
      <c r="IRX53" s="83"/>
      <c r="IRY53" s="83"/>
      <c r="IRZ53" s="83"/>
      <c r="ISA53" s="83"/>
      <c r="ISB53" s="83"/>
      <c r="ISC53" s="83"/>
      <c r="ISD53" s="83"/>
      <c r="ISE53" s="83"/>
      <c r="ISF53" s="83"/>
      <c r="ISG53" s="83"/>
      <c r="ISH53" s="83"/>
      <c r="ISI53" s="83"/>
      <c r="ISJ53" s="83"/>
      <c r="ISK53" s="83"/>
      <c r="ISL53" s="83"/>
      <c r="ISM53" s="83"/>
      <c r="ISN53" s="83"/>
      <c r="ISO53" s="83"/>
      <c r="ISP53" s="83"/>
      <c r="ISQ53" s="83"/>
      <c r="ISR53" s="83"/>
      <c r="ISS53" s="83"/>
      <c r="IST53" s="83"/>
      <c r="ISU53" s="83"/>
      <c r="ISV53" s="83"/>
      <c r="ISW53" s="83"/>
      <c r="ISX53" s="83"/>
      <c r="ISY53" s="83"/>
      <c r="ISZ53" s="83"/>
      <c r="ITA53" s="83"/>
      <c r="ITB53" s="83"/>
      <c r="ITC53" s="83"/>
      <c r="ITD53" s="83"/>
      <c r="ITE53" s="83"/>
      <c r="ITF53" s="83"/>
      <c r="ITG53" s="83"/>
      <c r="ITH53" s="83"/>
      <c r="ITI53" s="83"/>
      <c r="ITJ53" s="83"/>
      <c r="ITK53" s="83"/>
      <c r="ITL53" s="83"/>
      <c r="ITM53" s="83"/>
      <c r="ITN53" s="83"/>
      <c r="ITO53" s="83"/>
      <c r="ITP53" s="83"/>
      <c r="ITQ53" s="83"/>
      <c r="ITR53" s="83"/>
      <c r="ITS53" s="83"/>
      <c r="ITT53" s="83"/>
      <c r="ITU53" s="83"/>
      <c r="ITV53" s="83"/>
      <c r="ITW53" s="83"/>
      <c r="ITX53" s="83"/>
      <c r="ITY53" s="83"/>
      <c r="ITZ53" s="83"/>
      <c r="IUA53" s="83"/>
      <c r="IUB53" s="83"/>
      <c r="IUC53" s="83"/>
      <c r="IUD53" s="83"/>
      <c r="IUE53" s="83"/>
      <c r="IUF53" s="83"/>
      <c r="IUG53" s="83"/>
      <c r="IUH53" s="83"/>
      <c r="IUI53" s="83"/>
      <c r="IUJ53" s="83"/>
      <c r="IUK53" s="83"/>
      <c r="IUL53" s="83"/>
      <c r="IUM53" s="83"/>
      <c r="IUN53" s="83"/>
      <c r="IUO53" s="83"/>
      <c r="IUP53" s="83"/>
      <c r="IUQ53" s="83"/>
      <c r="IUR53" s="83"/>
      <c r="IUS53" s="83"/>
      <c r="IUT53" s="83"/>
      <c r="IUU53" s="83"/>
      <c r="IUV53" s="83"/>
      <c r="IUW53" s="83"/>
      <c r="IUX53" s="83"/>
      <c r="IUY53" s="83"/>
      <c r="IUZ53" s="83"/>
      <c r="IVA53" s="83"/>
      <c r="IVB53" s="83"/>
      <c r="IVC53" s="83"/>
      <c r="IVD53" s="83"/>
      <c r="IVE53" s="83"/>
      <c r="IVF53" s="83"/>
      <c r="IVG53" s="83"/>
      <c r="IVH53" s="83"/>
      <c r="IVI53" s="83"/>
      <c r="IVJ53" s="83"/>
      <c r="IVK53" s="83"/>
      <c r="IVL53" s="83"/>
      <c r="IVM53" s="83"/>
      <c r="IVN53" s="83"/>
      <c r="IVO53" s="83"/>
      <c r="IVP53" s="83"/>
      <c r="IVQ53" s="83"/>
      <c r="IVR53" s="83"/>
      <c r="IVS53" s="83"/>
      <c r="IVT53" s="83"/>
      <c r="IVU53" s="83"/>
      <c r="IVV53" s="83"/>
      <c r="IVW53" s="83"/>
      <c r="IVX53" s="83"/>
      <c r="IVY53" s="83"/>
      <c r="IVZ53" s="83"/>
      <c r="IWA53" s="83"/>
      <c r="IWB53" s="83"/>
      <c r="IWC53" s="83"/>
      <c r="IWD53" s="83"/>
      <c r="IWE53" s="83"/>
      <c r="IWF53" s="83"/>
      <c r="IWG53" s="83"/>
      <c r="IWH53" s="83"/>
      <c r="IWI53" s="83"/>
      <c r="IWJ53" s="83"/>
      <c r="IWK53" s="83"/>
      <c r="IWL53" s="83"/>
      <c r="IWM53" s="83"/>
      <c r="IWN53" s="83"/>
      <c r="IWO53" s="83"/>
      <c r="IWP53" s="83"/>
      <c r="IWQ53" s="83"/>
      <c r="IWR53" s="83"/>
      <c r="IWS53" s="83"/>
      <c r="IWT53" s="83"/>
      <c r="IWU53" s="83"/>
      <c r="IWV53" s="83"/>
      <c r="IWW53" s="83"/>
      <c r="IWX53" s="83"/>
      <c r="IWY53" s="83"/>
      <c r="IWZ53" s="83"/>
      <c r="IXA53" s="83"/>
      <c r="IXB53" s="83"/>
      <c r="IXC53" s="83"/>
      <c r="IXD53" s="83"/>
      <c r="IXE53" s="83"/>
      <c r="IXF53" s="83"/>
      <c r="IXG53" s="83"/>
      <c r="IXH53" s="83"/>
      <c r="IXI53" s="83"/>
      <c r="IXJ53" s="83"/>
      <c r="IXK53" s="83"/>
      <c r="IXL53" s="83"/>
      <c r="IXM53" s="83"/>
      <c r="IXN53" s="83"/>
      <c r="IXO53" s="83"/>
      <c r="IXP53" s="83"/>
      <c r="IXQ53" s="83"/>
      <c r="IXR53" s="83"/>
      <c r="IXS53" s="83"/>
      <c r="IXT53" s="83"/>
      <c r="IXU53" s="83"/>
      <c r="IXV53" s="83"/>
      <c r="IXW53" s="83"/>
      <c r="IXX53" s="83"/>
      <c r="IXY53" s="83"/>
      <c r="IXZ53" s="83"/>
      <c r="IYA53" s="83"/>
      <c r="IYB53" s="83"/>
      <c r="IYC53" s="83"/>
      <c r="IYD53" s="83"/>
      <c r="IYE53" s="83"/>
      <c r="IYF53" s="83"/>
      <c r="IYG53" s="83"/>
      <c r="IYH53" s="83"/>
      <c r="IYI53" s="83"/>
      <c r="IYJ53" s="83"/>
      <c r="IYK53" s="83"/>
      <c r="IYL53" s="83"/>
      <c r="IYM53" s="83"/>
      <c r="IYN53" s="83"/>
      <c r="IYO53" s="83"/>
      <c r="IYP53" s="83"/>
      <c r="IYQ53" s="83"/>
      <c r="IYR53" s="83"/>
      <c r="IYS53" s="83"/>
      <c r="IYT53" s="83"/>
      <c r="IYU53" s="83"/>
      <c r="IYV53" s="83"/>
      <c r="IYW53" s="83"/>
      <c r="IYX53" s="83"/>
      <c r="IYY53" s="83"/>
      <c r="IYZ53" s="83"/>
      <c r="IZA53" s="83"/>
      <c r="IZB53" s="83"/>
      <c r="IZC53" s="83"/>
      <c r="IZD53" s="83"/>
      <c r="IZE53" s="83"/>
      <c r="IZF53" s="83"/>
      <c r="IZG53" s="83"/>
      <c r="IZH53" s="83"/>
      <c r="IZI53" s="83"/>
      <c r="IZJ53" s="83"/>
      <c r="IZK53" s="83"/>
      <c r="IZL53" s="83"/>
      <c r="IZM53" s="83"/>
      <c r="IZN53" s="83"/>
      <c r="IZO53" s="83"/>
      <c r="IZP53" s="83"/>
      <c r="IZQ53" s="83"/>
      <c r="IZR53" s="83"/>
      <c r="IZS53" s="83"/>
      <c r="IZT53" s="83"/>
      <c r="IZU53" s="83"/>
      <c r="IZV53" s="83"/>
      <c r="IZW53" s="83"/>
      <c r="IZX53" s="83"/>
      <c r="IZY53" s="83"/>
      <c r="IZZ53" s="83"/>
      <c r="JAA53" s="83"/>
      <c r="JAB53" s="83"/>
      <c r="JAC53" s="83"/>
      <c r="JAD53" s="83"/>
      <c r="JAE53" s="83"/>
      <c r="JAF53" s="83"/>
      <c r="JAG53" s="83"/>
      <c r="JAH53" s="83"/>
      <c r="JAI53" s="83"/>
      <c r="JAJ53" s="83"/>
      <c r="JAK53" s="83"/>
      <c r="JAL53" s="83"/>
      <c r="JAM53" s="83"/>
      <c r="JAN53" s="83"/>
      <c r="JAO53" s="83"/>
      <c r="JAP53" s="83"/>
      <c r="JAQ53" s="83"/>
      <c r="JAR53" s="83"/>
      <c r="JAS53" s="83"/>
      <c r="JAT53" s="83"/>
      <c r="JAU53" s="83"/>
      <c r="JAV53" s="83"/>
      <c r="JAW53" s="83"/>
      <c r="JAX53" s="83"/>
      <c r="JAY53" s="83"/>
      <c r="JAZ53" s="83"/>
      <c r="JBA53" s="83"/>
      <c r="JBB53" s="83"/>
      <c r="JBC53" s="83"/>
      <c r="JBD53" s="83"/>
      <c r="JBE53" s="83"/>
      <c r="JBF53" s="83"/>
      <c r="JBG53" s="83"/>
      <c r="JBH53" s="83"/>
      <c r="JBI53" s="83"/>
      <c r="JBJ53" s="83"/>
      <c r="JBK53" s="83"/>
      <c r="JBL53" s="83"/>
      <c r="JBM53" s="83"/>
      <c r="JBN53" s="83"/>
      <c r="JBO53" s="83"/>
      <c r="JBP53" s="83"/>
      <c r="JBQ53" s="83"/>
      <c r="JBR53" s="83"/>
      <c r="JBS53" s="83"/>
      <c r="JBT53" s="83"/>
      <c r="JBU53" s="83"/>
      <c r="JBV53" s="83"/>
      <c r="JBW53" s="83"/>
      <c r="JBX53" s="83"/>
      <c r="JBY53" s="83"/>
      <c r="JBZ53" s="83"/>
      <c r="JCA53" s="83"/>
      <c r="JCB53" s="83"/>
      <c r="JCC53" s="83"/>
      <c r="JCD53" s="83"/>
      <c r="JCE53" s="83"/>
      <c r="JCF53" s="83"/>
      <c r="JCG53" s="83"/>
      <c r="JCH53" s="83"/>
      <c r="JCI53" s="83"/>
      <c r="JCJ53" s="83"/>
      <c r="JCK53" s="83"/>
      <c r="JCL53" s="83"/>
      <c r="JCM53" s="83"/>
      <c r="JCN53" s="83"/>
      <c r="JCO53" s="83"/>
      <c r="JCP53" s="83"/>
      <c r="JCQ53" s="83"/>
      <c r="JCR53" s="83"/>
      <c r="JCS53" s="83"/>
      <c r="JCT53" s="83"/>
      <c r="JCU53" s="83"/>
      <c r="JCV53" s="83"/>
      <c r="JCW53" s="83"/>
      <c r="JCX53" s="83"/>
      <c r="JCY53" s="83"/>
      <c r="JCZ53" s="83"/>
      <c r="JDA53" s="83"/>
      <c r="JDB53" s="83"/>
      <c r="JDC53" s="83"/>
      <c r="JDD53" s="83"/>
      <c r="JDE53" s="83"/>
      <c r="JDF53" s="83"/>
      <c r="JDG53" s="83"/>
      <c r="JDH53" s="83"/>
      <c r="JDI53" s="83"/>
      <c r="JDJ53" s="83"/>
      <c r="JDK53" s="83"/>
      <c r="JDL53" s="83"/>
      <c r="JDM53" s="83"/>
      <c r="JDN53" s="83"/>
      <c r="JDO53" s="83"/>
      <c r="JDP53" s="83"/>
      <c r="JDQ53" s="83"/>
      <c r="JDR53" s="83"/>
      <c r="JDS53" s="83"/>
      <c r="JDT53" s="83"/>
      <c r="JDU53" s="83"/>
      <c r="JDV53" s="83"/>
      <c r="JDW53" s="83"/>
      <c r="JDX53" s="83"/>
      <c r="JDY53" s="83"/>
      <c r="JDZ53" s="83"/>
      <c r="JEA53" s="83"/>
      <c r="JEB53" s="83"/>
      <c r="JEC53" s="83"/>
      <c r="JED53" s="83"/>
      <c r="JEE53" s="83"/>
      <c r="JEF53" s="83"/>
      <c r="JEG53" s="83"/>
      <c r="JEH53" s="83"/>
      <c r="JEI53" s="83"/>
      <c r="JEJ53" s="83"/>
      <c r="JEK53" s="83"/>
      <c r="JEL53" s="83"/>
      <c r="JEM53" s="83"/>
      <c r="JEN53" s="83"/>
      <c r="JEO53" s="83"/>
      <c r="JEP53" s="83"/>
      <c r="JEQ53" s="83"/>
      <c r="JER53" s="83"/>
      <c r="JES53" s="83"/>
      <c r="JET53" s="83"/>
      <c r="JEU53" s="83"/>
      <c r="JEV53" s="83"/>
      <c r="JEW53" s="83"/>
      <c r="JEX53" s="83"/>
      <c r="JEY53" s="83"/>
      <c r="JEZ53" s="83"/>
      <c r="JFA53" s="83"/>
      <c r="JFB53" s="83"/>
      <c r="JFC53" s="83"/>
      <c r="JFD53" s="83"/>
      <c r="JFE53" s="83"/>
      <c r="JFF53" s="83"/>
      <c r="JFG53" s="83"/>
      <c r="JFH53" s="83"/>
      <c r="JFI53" s="83"/>
      <c r="JFJ53" s="83"/>
      <c r="JFK53" s="83"/>
      <c r="JFL53" s="83"/>
      <c r="JFM53" s="83"/>
      <c r="JFN53" s="83"/>
      <c r="JFO53" s="83"/>
      <c r="JFP53" s="83"/>
      <c r="JFQ53" s="83"/>
      <c r="JFR53" s="83"/>
      <c r="JFS53" s="83"/>
      <c r="JFT53" s="83"/>
      <c r="JFU53" s="83"/>
      <c r="JFV53" s="83"/>
      <c r="JFW53" s="83"/>
      <c r="JFX53" s="83"/>
      <c r="JFY53" s="83"/>
      <c r="JFZ53" s="83"/>
      <c r="JGA53" s="83"/>
      <c r="JGB53" s="83"/>
      <c r="JGC53" s="83"/>
      <c r="JGD53" s="83"/>
      <c r="JGE53" s="83"/>
      <c r="JGF53" s="83"/>
      <c r="JGG53" s="83"/>
      <c r="JGH53" s="83"/>
      <c r="JGI53" s="83"/>
      <c r="JGJ53" s="83"/>
      <c r="JGK53" s="83"/>
      <c r="JGL53" s="83"/>
      <c r="JGM53" s="83"/>
      <c r="JGN53" s="83"/>
      <c r="JGO53" s="83"/>
      <c r="JGP53" s="83"/>
      <c r="JGQ53" s="83"/>
      <c r="JGR53" s="83"/>
      <c r="JGS53" s="83"/>
      <c r="JGT53" s="83"/>
      <c r="JGU53" s="83"/>
      <c r="JGV53" s="83"/>
      <c r="JGW53" s="83"/>
      <c r="JGX53" s="83"/>
      <c r="JGY53" s="83"/>
      <c r="JGZ53" s="83"/>
      <c r="JHA53" s="83"/>
      <c r="JHB53" s="83"/>
      <c r="JHC53" s="83"/>
      <c r="JHD53" s="83"/>
      <c r="JHE53" s="83"/>
      <c r="JHF53" s="83"/>
      <c r="JHG53" s="83"/>
      <c r="JHH53" s="83"/>
      <c r="JHI53" s="83"/>
      <c r="JHJ53" s="83"/>
      <c r="JHK53" s="83"/>
      <c r="JHL53" s="83"/>
      <c r="JHM53" s="83"/>
      <c r="JHN53" s="83"/>
      <c r="JHO53" s="83"/>
      <c r="JHP53" s="83"/>
      <c r="JHQ53" s="83"/>
      <c r="JHR53" s="83"/>
      <c r="JHS53" s="83"/>
      <c r="JHT53" s="83"/>
      <c r="JHU53" s="83"/>
      <c r="JHV53" s="83"/>
      <c r="JHW53" s="83"/>
      <c r="JHX53" s="83"/>
      <c r="JHY53" s="83"/>
      <c r="JHZ53" s="83"/>
      <c r="JIA53" s="83"/>
      <c r="JIB53" s="83"/>
      <c r="JIC53" s="83"/>
      <c r="JID53" s="83"/>
      <c r="JIE53" s="83"/>
      <c r="JIF53" s="83"/>
      <c r="JIG53" s="83"/>
      <c r="JIH53" s="83"/>
      <c r="JII53" s="83"/>
      <c r="JIJ53" s="83"/>
      <c r="JIK53" s="83"/>
      <c r="JIL53" s="83"/>
      <c r="JIM53" s="83"/>
      <c r="JIN53" s="83"/>
      <c r="JIO53" s="83"/>
      <c r="JIP53" s="83"/>
      <c r="JIQ53" s="83"/>
      <c r="JIR53" s="83"/>
      <c r="JIS53" s="83"/>
      <c r="JIT53" s="83"/>
      <c r="JIU53" s="83"/>
      <c r="JIV53" s="83"/>
      <c r="JIW53" s="83"/>
      <c r="JIX53" s="83"/>
      <c r="JIY53" s="83"/>
      <c r="JIZ53" s="83"/>
      <c r="JJA53" s="83"/>
      <c r="JJB53" s="83"/>
      <c r="JJC53" s="83"/>
      <c r="JJD53" s="83"/>
      <c r="JJE53" s="83"/>
      <c r="JJF53" s="83"/>
      <c r="JJG53" s="83"/>
      <c r="JJH53" s="83"/>
      <c r="JJI53" s="83"/>
      <c r="JJJ53" s="83"/>
      <c r="JJK53" s="83"/>
      <c r="JJL53" s="83"/>
      <c r="JJM53" s="83"/>
      <c r="JJN53" s="83"/>
      <c r="JJO53" s="83"/>
      <c r="JJP53" s="83"/>
      <c r="JJQ53" s="83"/>
      <c r="JJR53" s="83"/>
      <c r="JJS53" s="83"/>
      <c r="JJT53" s="83"/>
      <c r="JJU53" s="83"/>
      <c r="JJV53" s="83"/>
      <c r="JJW53" s="83"/>
      <c r="JJX53" s="83"/>
      <c r="JJY53" s="83"/>
      <c r="JJZ53" s="83"/>
      <c r="JKA53" s="83"/>
      <c r="JKB53" s="83"/>
      <c r="JKC53" s="83"/>
      <c r="JKD53" s="83"/>
      <c r="JKE53" s="83"/>
      <c r="JKF53" s="83"/>
      <c r="JKG53" s="83"/>
      <c r="JKH53" s="83"/>
      <c r="JKI53" s="83"/>
      <c r="JKJ53" s="83"/>
      <c r="JKK53" s="83"/>
      <c r="JKL53" s="83"/>
      <c r="JKM53" s="83"/>
      <c r="JKN53" s="83"/>
      <c r="JKO53" s="83"/>
      <c r="JKP53" s="83"/>
      <c r="JKQ53" s="83"/>
      <c r="JKR53" s="83"/>
      <c r="JKS53" s="83"/>
      <c r="JKT53" s="83"/>
      <c r="JKU53" s="83"/>
      <c r="JKV53" s="83"/>
      <c r="JKW53" s="83"/>
      <c r="JKX53" s="83"/>
      <c r="JKY53" s="83"/>
      <c r="JKZ53" s="83"/>
      <c r="JLA53" s="83"/>
      <c r="JLB53" s="83"/>
      <c r="JLC53" s="83"/>
      <c r="JLD53" s="83"/>
      <c r="JLE53" s="83"/>
      <c r="JLF53" s="83"/>
      <c r="JLG53" s="83"/>
      <c r="JLH53" s="83"/>
      <c r="JLI53" s="83"/>
      <c r="JLJ53" s="83"/>
      <c r="JLK53" s="83"/>
      <c r="JLL53" s="83"/>
      <c r="JLM53" s="83"/>
      <c r="JLN53" s="83"/>
      <c r="JLO53" s="83"/>
      <c r="JLP53" s="83"/>
      <c r="JLQ53" s="83"/>
      <c r="JLR53" s="83"/>
      <c r="JLS53" s="83"/>
      <c r="JLT53" s="83"/>
      <c r="JLU53" s="83"/>
      <c r="JLV53" s="83"/>
      <c r="JLW53" s="83"/>
      <c r="JLX53" s="83"/>
      <c r="JLY53" s="83"/>
      <c r="JLZ53" s="83"/>
      <c r="JMA53" s="83"/>
      <c r="JMB53" s="83"/>
      <c r="JMC53" s="83"/>
      <c r="JMD53" s="83"/>
      <c r="JME53" s="83"/>
      <c r="JMF53" s="83"/>
      <c r="JMG53" s="83"/>
      <c r="JMH53" s="83"/>
      <c r="JMI53" s="83"/>
      <c r="JMJ53" s="83"/>
      <c r="JMK53" s="83"/>
      <c r="JML53" s="83"/>
      <c r="JMM53" s="83"/>
      <c r="JMN53" s="83"/>
      <c r="JMO53" s="83"/>
      <c r="JMP53" s="83"/>
      <c r="JMQ53" s="83"/>
      <c r="JMR53" s="83"/>
      <c r="JMS53" s="83"/>
      <c r="JMT53" s="83"/>
      <c r="JMU53" s="83"/>
      <c r="JMV53" s="83"/>
      <c r="JMW53" s="83"/>
      <c r="JMX53" s="83"/>
      <c r="JMY53" s="83"/>
      <c r="JMZ53" s="83"/>
      <c r="JNA53" s="83"/>
      <c r="JNB53" s="83"/>
      <c r="JNC53" s="83"/>
      <c r="JND53" s="83"/>
      <c r="JNE53" s="83"/>
      <c r="JNF53" s="83"/>
      <c r="JNG53" s="83"/>
      <c r="JNH53" s="83"/>
      <c r="JNI53" s="83"/>
      <c r="JNJ53" s="83"/>
      <c r="JNK53" s="83"/>
      <c r="JNL53" s="83"/>
      <c r="JNM53" s="83"/>
      <c r="JNN53" s="83"/>
      <c r="JNO53" s="83"/>
      <c r="JNP53" s="83"/>
      <c r="JNQ53" s="83"/>
      <c r="JNR53" s="83"/>
      <c r="JNS53" s="83"/>
      <c r="JNT53" s="83"/>
      <c r="JNU53" s="83"/>
      <c r="JNV53" s="83"/>
      <c r="JNW53" s="83"/>
      <c r="JNX53" s="83"/>
      <c r="JNY53" s="83"/>
      <c r="JNZ53" s="83"/>
      <c r="JOA53" s="83"/>
      <c r="JOB53" s="83"/>
      <c r="JOC53" s="83"/>
      <c r="JOD53" s="83"/>
      <c r="JOE53" s="83"/>
      <c r="JOF53" s="83"/>
      <c r="JOG53" s="83"/>
      <c r="JOH53" s="83"/>
      <c r="JOI53" s="83"/>
      <c r="JOJ53" s="83"/>
      <c r="JOK53" s="83"/>
      <c r="JOL53" s="83"/>
      <c r="JOM53" s="83"/>
      <c r="JON53" s="83"/>
      <c r="JOO53" s="83"/>
      <c r="JOP53" s="83"/>
      <c r="JOQ53" s="83"/>
      <c r="JOR53" s="83"/>
      <c r="JOS53" s="83"/>
      <c r="JOT53" s="83"/>
      <c r="JOU53" s="83"/>
      <c r="JOV53" s="83"/>
      <c r="JOW53" s="83"/>
      <c r="JOX53" s="83"/>
      <c r="JOY53" s="83"/>
      <c r="JOZ53" s="83"/>
      <c r="JPA53" s="83"/>
      <c r="JPB53" s="83"/>
      <c r="JPC53" s="83"/>
      <c r="JPD53" s="83"/>
      <c r="JPE53" s="83"/>
      <c r="JPF53" s="83"/>
      <c r="JPG53" s="83"/>
      <c r="JPH53" s="83"/>
      <c r="JPI53" s="83"/>
      <c r="JPJ53" s="83"/>
      <c r="JPK53" s="83"/>
      <c r="JPL53" s="83"/>
      <c r="JPM53" s="83"/>
      <c r="JPN53" s="83"/>
      <c r="JPO53" s="83"/>
      <c r="JPP53" s="83"/>
      <c r="JPQ53" s="83"/>
      <c r="JPR53" s="83"/>
      <c r="JPS53" s="83"/>
      <c r="JPT53" s="83"/>
      <c r="JPU53" s="83"/>
      <c r="JPV53" s="83"/>
      <c r="JPW53" s="83"/>
      <c r="JPX53" s="83"/>
      <c r="JPY53" s="83"/>
      <c r="JPZ53" s="83"/>
      <c r="JQA53" s="83"/>
      <c r="JQB53" s="83"/>
      <c r="JQC53" s="83"/>
      <c r="JQD53" s="83"/>
      <c r="JQE53" s="83"/>
      <c r="JQF53" s="83"/>
      <c r="JQG53" s="83"/>
      <c r="JQH53" s="83"/>
      <c r="JQI53" s="83"/>
      <c r="JQJ53" s="83"/>
      <c r="JQK53" s="83"/>
      <c r="JQL53" s="83"/>
      <c r="JQM53" s="83"/>
      <c r="JQN53" s="83"/>
      <c r="JQO53" s="83"/>
      <c r="JQP53" s="83"/>
      <c r="JQQ53" s="83"/>
      <c r="JQR53" s="83"/>
      <c r="JQS53" s="83"/>
      <c r="JQT53" s="83"/>
      <c r="JQU53" s="83"/>
      <c r="JQV53" s="83"/>
      <c r="JQW53" s="83"/>
      <c r="JQX53" s="83"/>
      <c r="JQY53" s="83"/>
      <c r="JQZ53" s="83"/>
      <c r="JRA53" s="83"/>
      <c r="JRB53" s="83"/>
      <c r="JRC53" s="83"/>
      <c r="JRD53" s="83"/>
      <c r="JRE53" s="83"/>
      <c r="JRF53" s="83"/>
      <c r="JRG53" s="83"/>
      <c r="JRH53" s="83"/>
      <c r="JRI53" s="83"/>
      <c r="JRJ53" s="83"/>
      <c r="JRK53" s="83"/>
      <c r="JRL53" s="83"/>
      <c r="JRM53" s="83"/>
      <c r="JRN53" s="83"/>
      <c r="JRO53" s="83"/>
      <c r="JRP53" s="83"/>
      <c r="JRQ53" s="83"/>
      <c r="JRR53" s="83"/>
      <c r="JRS53" s="83"/>
      <c r="JRT53" s="83"/>
      <c r="JRU53" s="83"/>
      <c r="JRV53" s="83"/>
      <c r="JRW53" s="83"/>
      <c r="JRX53" s="83"/>
      <c r="JRY53" s="83"/>
      <c r="JRZ53" s="83"/>
      <c r="JSA53" s="83"/>
      <c r="JSB53" s="83"/>
      <c r="JSC53" s="83"/>
      <c r="JSD53" s="83"/>
      <c r="JSE53" s="83"/>
      <c r="JSF53" s="83"/>
      <c r="JSG53" s="83"/>
      <c r="JSH53" s="83"/>
      <c r="JSI53" s="83"/>
      <c r="JSJ53" s="83"/>
      <c r="JSK53" s="83"/>
      <c r="JSL53" s="83"/>
      <c r="JSM53" s="83"/>
      <c r="JSN53" s="83"/>
      <c r="JSO53" s="83"/>
      <c r="JSP53" s="83"/>
      <c r="JSQ53" s="83"/>
      <c r="JSR53" s="83"/>
      <c r="JSS53" s="83"/>
      <c r="JST53" s="83"/>
      <c r="JSU53" s="83"/>
      <c r="JSV53" s="83"/>
      <c r="JSW53" s="83"/>
      <c r="JSX53" s="83"/>
      <c r="JSY53" s="83"/>
      <c r="JSZ53" s="83"/>
      <c r="JTA53" s="83"/>
      <c r="JTB53" s="83"/>
      <c r="JTC53" s="83"/>
      <c r="JTD53" s="83"/>
      <c r="JTE53" s="83"/>
      <c r="JTF53" s="83"/>
      <c r="JTG53" s="83"/>
      <c r="JTH53" s="83"/>
      <c r="JTI53" s="83"/>
      <c r="JTJ53" s="83"/>
      <c r="JTK53" s="83"/>
      <c r="JTL53" s="83"/>
      <c r="JTM53" s="83"/>
      <c r="JTN53" s="83"/>
      <c r="JTO53" s="83"/>
      <c r="JTP53" s="83"/>
      <c r="JTQ53" s="83"/>
      <c r="JTR53" s="83"/>
      <c r="JTS53" s="83"/>
      <c r="JTT53" s="83"/>
      <c r="JTU53" s="83"/>
      <c r="JTV53" s="83"/>
      <c r="JTW53" s="83"/>
      <c r="JTX53" s="83"/>
      <c r="JTY53" s="83"/>
      <c r="JTZ53" s="83"/>
      <c r="JUA53" s="83"/>
      <c r="JUB53" s="83"/>
      <c r="JUC53" s="83"/>
      <c r="JUD53" s="83"/>
      <c r="JUE53" s="83"/>
      <c r="JUF53" s="83"/>
      <c r="JUG53" s="83"/>
      <c r="JUH53" s="83"/>
      <c r="JUI53" s="83"/>
      <c r="JUJ53" s="83"/>
      <c r="JUK53" s="83"/>
      <c r="JUL53" s="83"/>
      <c r="JUM53" s="83"/>
      <c r="JUN53" s="83"/>
      <c r="JUO53" s="83"/>
      <c r="JUP53" s="83"/>
      <c r="JUQ53" s="83"/>
      <c r="JUR53" s="83"/>
      <c r="JUS53" s="83"/>
      <c r="JUT53" s="83"/>
      <c r="JUU53" s="83"/>
      <c r="JUV53" s="83"/>
      <c r="JUW53" s="83"/>
      <c r="JUX53" s="83"/>
      <c r="JUY53" s="83"/>
      <c r="JUZ53" s="83"/>
      <c r="JVA53" s="83"/>
      <c r="JVB53" s="83"/>
      <c r="JVC53" s="83"/>
      <c r="JVD53" s="83"/>
      <c r="JVE53" s="83"/>
      <c r="JVF53" s="83"/>
      <c r="JVG53" s="83"/>
      <c r="JVH53" s="83"/>
      <c r="JVI53" s="83"/>
      <c r="JVJ53" s="83"/>
      <c r="JVK53" s="83"/>
      <c r="JVL53" s="83"/>
      <c r="JVM53" s="83"/>
      <c r="JVN53" s="83"/>
      <c r="JVO53" s="83"/>
      <c r="JVP53" s="83"/>
      <c r="JVQ53" s="83"/>
      <c r="JVR53" s="83"/>
      <c r="JVS53" s="83"/>
      <c r="JVT53" s="83"/>
      <c r="JVU53" s="83"/>
      <c r="JVV53" s="83"/>
      <c r="JVW53" s="83"/>
      <c r="JVX53" s="83"/>
      <c r="JVY53" s="83"/>
      <c r="JVZ53" s="83"/>
      <c r="JWA53" s="83"/>
      <c r="JWB53" s="83"/>
      <c r="JWC53" s="83"/>
      <c r="JWD53" s="83"/>
      <c r="JWE53" s="83"/>
      <c r="JWF53" s="83"/>
      <c r="JWG53" s="83"/>
      <c r="JWH53" s="83"/>
      <c r="JWI53" s="83"/>
      <c r="JWJ53" s="83"/>
      <c r="JWK53" s="83"/>
      <c r="JWL53" s="83"/>
      <c r="JWM53" s="83"/>
      <c r="JWN53" s="83"/>
      <c r="JWO53" s="83"/>
      <c r="JWP53" s="83"/>
      <c r="JWQ53" s="83"/>
      <c r="JWR53" s="83"/>
      <c r="JWS53" s="83"/>
      <c r="JWT53" s="83"/>
      <c r="JWU53" s="83"/>
      <c r="JWV53" s="83"/>
      <c r="JWW53" s="83"/>
      <c r="JWX53" s="83"/>
      <c r="JWY53" s="83"/>
      <c r="JWZ53" s="83"/>
      <c r="JXA53" s="83"/>
      <c r="JXB53" s="83"/>
      <c r="JXC53" s="83"/>
      <c r="JXD53" s="83"/>
      <c r="JXE53" s="83"/>
      <c r="JXF53" s="83"/>
      <c r="JXG53" s="83"/>
      <c r="JXH53" s="83"/>
      <c r="JXI53" s="83"/>
      <c r="JXJ53" s="83"/>
      <c r="JXK53" s="83"/>
      <c r="JXL53" s="83"/>
      <c r="JXM53" s="83"/>
      <c r="JXN53" s="83"/>
      <c r="JXO53" s="83"/>
      <c r="JXP53" s="83"/>
      <c r="JXQ53" s="83"/>
      <c r="JXR53" s="83"/>
      <c r="JXS53" s="83"/>
      <c r="JXT53" s="83"/>
      <c r="JXU53" s="83"/>
      <c r="JXV53" s="83"/>
      <c r="JXW53" s="83"/>
      <c r="JXX53" s="83"/>
      <c r="JXY53" s="83"/>
      <c r="JXZ53" s="83"/>
      <c r="JYA53" s="83"/>
      <c r="JYB53" s="83"/>
      <c r="JYC53" s="83"/>
      <c r="JYD53" s="83"/>
      <c r="JYE53" s="83"/>
      <c r="JYF53" s="83"/>
      <c r="JYG53" s="83"/>
      <c r="JYH53" s="83"/>
      <c r="JYI53" s="83"/>
      <c r="JYJ53" s="83"/>
      <c r="JYK53" s="83"/>
      <c r="JYL53" s="83"/>
      <c r="JYM53" s="83"/>
      <c r="JYN53" s="83"/>
      <c r="JYO53" s="83"/>
      <c r="JYP53" s="83"/>
      <c r="JYQ53" s="83"/>
      <c r="JYR53" s="83"/>
      <c r="JYS53" s="83"/>
      <c r="JYT53" s="83"/>
      <c r="JYU53" s="83"/>
      <c r="JYV53" s="83"/>
      <c r="JYW53" s="83"/>
      <c r="JYX53" s="83"/>
      <c r="JYY53" s="83"/>
      <c r="JYZ53" s="83"/>
      <c r="JZA53" s="83"/>
      <c r="JZB53" s="83"/>
      <c r="JZC53" s="83"/>
      <c r="JZD53" s="83"/>
      <c r="JZE53" s="83"/>
      <c r="JZF53" s="83"/>
      <c r="JZG53" s="83"/>
      <c r="JZH53" s="83"/>
      <c r="JZI53" s="83"/>
      <c r="JZJ53" s="83"/>
      <c r="JZK53" s="83"/>
      <c r="JZL53" s="83"/>
      <c r="JZM53" s="83"/>
      <c r="JZN53" s="83"/>
      <c r="JZO53" s="83"/>
      <c r="JZP53" s="83"/>
      <c r="JZQ53" s="83"/>
      <c r="JZR53" s="83"/>
      <c r="JZS53" s="83"/>
      <c r="JZT53" s="83"/>
      <c r="JZU53" s="83"/>
      <c r="JZV53" s="83"/>
      <c r="JZW53" s="83"/>
      <c r="JZX53" s="83"/>
      <c r="JZY53" s="83"/>
      <c r="JZZ53" s="83"/>
      <c r="KAA53" s="83"/>
      <c r="KAB53" s="83"/>
      <c r="KAC53" s="83"/>
      <c r="KAD53" s="83"/>
      <c r="KAE53" s="83"/>
      <c r="KAF53" s="83"/>
      <c r="KAG53" s="83"/>
      <c r="KAH53" s="83"/>
      <c r="KAI53" s="83"/>
      <c r="KAJ53" s="83"/>
      <c r="KAK53" s="83"/>
      <c r="KAL53" s="83"/>
      <c r="KAM53" s="83"/>
      <c r="KAN53" s="83"/>
      <c r="KAO53" s="83"/>
      <c r="KAP53" s="83"/>
      <c r="KAQ53" s="83"/>
      <c r="KAR53" s="83"/>
      <c r="KAS53" s="83"/>
      <c r="KAT53" s="83"/>
      <c r="KAU53" s="83"/>
      <c r="KAV53" s="83"/>
      <c r="KAW53" s="83"/>
      <c r="KAX53" s="83"/>
      <c r="KAY53" s="83"/>
      <c r="KAZ53" s="83"/>
      <c r="KBA53" s="83"/>
      <c r="KBB53" s="83"/>
      <c r="KBC53" s="83"/>
      <c r="KBD53" s="83"/>
      <c r="KBE53" s="83"/>
      <c r="KBF53" s="83"/>
      <c r="KBG53" s="83"/>
      <c r="KBH53" s="83"/>
      <c r="KBI53" s="83"/>
      <c r="KBJ53" s="83"/>
      <c r="KBK53" s="83"/>
      <c r="KBL53" s="83"/>
      <c r="KBM53" s="83"/>
      <c r="KBN53" s="83"/>
      <c r="KBO53" s="83"/>
      <c r="KBP53" s="83"/>
      <c r="KBQ53" s="83"/>
      <c r="KBR53" s="83"/>
      <c r="KBS53" s="83"/>
      <c r="KBT53" s="83"/>
      <c r="KBU53" s="83"/>
      <c r="KBV53" s="83"/>
      <c r="KBW53" s="83"/>
      <c r="KBX53" s="83"/>
      <c r="KBY53" s="83"/>
      <c r="KBZ53" s="83"/>
      <c r="KCA53" s="83"/>
      <c r="KCB53" s="83"/>
      <c r="KCC53" s="83"/>
      <c r="KCD53" s="83"/>
      <c r="KCE53" s="83"/>
      <c r="KCF53" s="83"/>
      <c r="KCG53" s="83"/>
      <c r="KCH53" s="83"/>
      <c r="KCI53" s="83"/>
      <c r="KCJ53" s="83"/>
      <c r="KCK53" s="83"/>
      <c r="KCL53" s="83"/>
      <c r="KCM53" s="83"/>
      <c r="KCN53" s="83"/>
      <c r="KCO53" s="83"/>
      <c r="KCP53" s="83"/>
      <c r="KCQ53" s="83"/>
      <c r="KCR53" s="83"/>
      <c r="KCS53" s="83"/>
      <c r="KCT53" s="83"/>
      <c r="KCU53" s="83"/>
      <c r="KCV53" s="83"/>
      <c r="KCW53" s="83"/>
      <c r="KCX53" s="83"/>
      <c r="KCY53" s="83"/>
      <c r="KCZ53" s="83"/>
      <c r="KDA53" s="83"/>
      <c r="KDB53" s="83"/>
      <c r="KDC53" s="83"/>
      <c r="KDD53" s="83"/>
      <c r="KDE53" s="83"/>
      <c r="KDF53" s="83"/>
      <c r="KDG53" s="83"/>
      <c r="KDH53" s="83"/>
      <c r="KDI53" s="83"/>
      <c r="KDJ53" s="83"/>
      <c r="KDK53" s="83"/>
      <c r="KDL53" s="83"/>
      <c r="KDM53" s="83"/>
      <c r="KDN53" s="83"/>
      <c r="KDO53" s="83"/>
      <c r="KDP53" s="83"/>
      <c r="KDQ53" s="83"/>
      <c r="KDR53" s="83"/>
      <c r="KDS53" s="83"/>
      <c r="KDT53" s="83"/>
      <c r="KDU53" s="83"/>
      <c r="KDV53" s="83"/>
      <c r="KDW53" s="83"/>
      <c r="KDX53" s="83"/>
      <c r="KDY53" s="83"/>
      <c r="KDZ53" s="83"/>
      <c r="KEA53" s="83"/>
      <c r="KEB53" s="83"/>
      <c r="KEC53" s="83"/>
      <c r="KED53" s="83"/>
      <c r="KEE53" s="83"/>
      <c r="KEF53" s="83"/>
      <c r="KEG53" s="83"/>
      <c r="KEH53" s="83"/>
      <c r="KEI53" s="83"/>
      <c r="KEJ53" s="83"/>
      <c r="KEK53" s="83"/>
      <c r="KEL53" s="83"/>
      <c r="KEM53" s="83"/>
      <c r="KEN53" s="83"/>
      <c r="KEO53" s="83"/>
      <c r="KEP53" s="83"/>
      <c r="KEQ53" s="83"/>
      <c r="KER53" s="83"/>
      <c r="KES53" s="83"/>
      <c r="KET53" s="83"/>
      <c r="KEU53" s="83"/>
      <c r="KEV53" s="83"/>
      <c r="KEW53" s="83"/>
      <c r="KEX53" s="83"/>
      <c r="KEY53" s="83"/>
      <c r="KEZ53" s="83"/>
      <c r="KFA53" s="83"/>
      <c r="KFB53" s="83"/>
      <c r="KFC53" s="83"/>
      <c r="KFD53" s="83"/>
      <c r="KFE53" s="83"/>
      <c r="KFF53" s="83"/>
      <c r="KFG53" s="83"/>
      <c r="KFH53" s="83"/>
      <c r="KFI53" s="83"/>
      <c r="KFJ53" s="83"/>
      <c r="KFK53" s="83"/>
      <c r="KFL53" s="83"/>
      <c r="KFM53" s="83"/>
      <c r="KFN53" s="83"/>
      <c r="KFO53" s="83"/>
      <c r="KFP53" s="83"/>
      <c r="KFQ53" s="83"/>
      <c r="KFR53" s="83"/>
      <c r="KFS53" s="83"/>
      <c r="KFT53" s="83"/>
      <c r="KFU53" s="83"/>
      <c r="KFV53" s="83"/>
      <c r="KFW53" s="83"/>
      <c r="KFX53" s="83"/>
      <c r="KFY53" s="83"/>
      <c r="KFZ53" s="83"/>
      <c r="KGA53" s="83"/>
      <c r="KGB53" s="83"/>
      <c r="KGC53" s="83"/>
      <c r="KGD53" s="83"/>
      <c r="KGE53" s="83"/>
      <c r="KGF53" s="83"/>
      <c r="KGG53" s="83"/>
      <c r="KGH53" s="83"/>
      <c r="KGI53" s="83"/>
      <c r="KGJ53" s="83"/>
      <c r="KGK53" s="83"/>
      <c r="KGL53" s="83"/>
      <c r="KGM53" s="83"/>
      <c r="KGN53" s="83"/>
      <c r="KGO53" s="83"/>
      <c r="KGP53" s="83"/>
      <c r="KGQ53" s="83"/>
      <c r="KGR53" s="83"/>
      <c r="KGS53" s="83"/>
      <c r="KGT53" s="83"/>
      <c r="KGU53" s="83"/>
      <c r="KGV53" s="83"/>
      <c r="KGW53" s="83"/>
      <c r="KGX53" s="83"/>
      <c r="KGY53" s="83"/>
      <c r="KGZ53" s="83"/>
      <c r="KHA53" s="83"/>
      <c r="KHB53" s="83"/>
      <c r="KHC53" s="83"/>
      <c r="KHD53" s="83"/>
      <c r="KHE53" s="83"/>
      <c r="KHF53" s="83"/>
      <c r="KHG53" s="83"/>
      <c r="KHH53" s="83"/>
      <c r="KHI53" s="83"/>
      <c r="KHJ53" s="83"/>
      <c r="KHK53" s="83"/>
      <c r="KHL53" s="83"/>
      <c r="KHM53" s="83"/>
      <c r="KHN53" s="83"/>
      <c r="KHO53" s="83"/>
      <c r="KHP53" s="83"/>
      <c r="KHQ53" s="83"/>
      <c r="KHR53" s="83"/>
      <c r="KHS53" s="83"/>
      <c r="KHT53" s="83"/>
      <c r="KHU53" s="83"/>
      <c r="KHV53" s="83"/>
      <c r="KHW53" s="83"/>
      <c r="KHX53" s="83"/>
      <c r="KHY53" s="83"/>
      <c r="KHZ53" s="83"/>
      <c r="KIA53" s="83"/>
      <c r="KIB53" s="83"/>
      <c r="KIC53" s="83"/>
      <c r="KID53" s="83"/>
      <c r="KIE53" s="83"/>
      <c r="KIF53" s="83"/>
      <c r="KIG53" s="83"/>
      <c r="KIH53" s="83"/>
      <c r="KII53" s="83"/>
      <c r="KIJ53" s="83"/>
      <c r="KIK53" s="83"/>
      <c r="KIL53" s="83"/>
      <c r="KIM53" s="83"/>
      <c r="KIN53" s="83"/>
      <c r="KIO53" s="83"/>
      <c r="KIP53" s="83"/>
      <c r="KIQ53" s="83"/>
      <c r="KIR53" s="83"/>
      <c r="KIS53" s="83"/>
      <c r="KIT53" s="83"/>
      <c r="KIU53" s="83"/>
      <c r="KIV53" s="83"/>
      <c r="KIW53" s="83"/>
      <c r="KIX53" s="83"/>
      <c r="KIY53" s="83"/>
      <c r="KIZ53" s="83"/>
      <c r="KJA53" s="83"/>
      <c r="KJB53" s="83"/>
      <c r="KJC53" s="83"/>
      <c r="KJD53" s="83"/>
      <c r="KJE53" s="83"/>
      <c r="KJF53" s="83"/>
      <c r="KJG53" s="83"/>
      <c r="KJH53" s="83"/>
      <c r="KJI53" s="83"/>
      <c r="KJJ53" s="83"/>
      <c r="KJK53" s="83"/>
      <c r="KJL53" s="83"/>
      <c r="KJM53" s="83"/>
      <c r="KJN53" s="83"/>
      <c r="KJO53" s="83"/>
      <c r="KJP53" s="83"/>
      <c r="KJQ53" s="83"/>
      <c r="KJR53" s="83"/>
      <c r="KJS53" s="83"/>
      <c r="KJT53" s="83"/>
      <c r="KJU53" s="83"/>
      <c r="KJV53" s="83"/>
      <c r="KJW53" s="83"/>
      <c r="KJX53" s="83"/>
      <c r="KJY53" s="83"/>
      <c r="KJZ53" s="83"/>
      <c r="KKA53" s="83"/>
      <c r="KKB53" s="83"/>
      <c r="KKC53" s="83"/>
      <c r="KKD53" s="83"/>
      <c r="KKE53" s="83"/>
      <c r="KKF53" s="83"/>
      <c r="KKG53" s="83"/>
      <c r="KKH53" s="83"/>
      <c r="KKI53" s="83"/>
      <c r="KKJ53" s="83"/>
      <c r="KKK53" s="83"/>
      <c r="KKL53" s="83"/>
      <c r="KKM53" s="83"/>
      <c r="KKN53" s="83"/>
      <c r="KKO53" s="83"/>
      <c r="KKP53" s="83"/>
      <c r="KKQ53" s="83"/>
      <c r="KKR53" s="83"/>
      <c r="KKS53" s="83"/>
      <c r="KKT53" s="83"/>
      <c r="KKU53" s="83"/>
      <c r="KKV53" s="83"/>
      <c r="KKW53" s="83"/>
      <c r="KKX53" s="83"/>
      <c r="KKY53" s="83"/>
      <c r="KKZ53" s="83"/>
      <c r="KLA53" s="83"/>
      <c r="KLB53" s="83"/>
      <c r="KLC53" s="83"/>
      <c r="KLD53" s="83"/>
      <c r="KLE53" s="83"/>
      <c r="KLF53" s="83"/>
      <c r="KLG53" s="83"/>
      <c r="KLH53" s="83"/>
      <c r="KLI53" s="83"/>
      <c r="KLJ53" s="83"/>
      <c r="KLK53" s="83"/>
      <c r="KLL53" s="83"/>
      <c r="KLM53" s="83"/>
      <c r="KLN53" s="83"/>
      <c r="KLO53" s="83"/>
      <c r="KLP53" s="83"/>
      <c r="KLQ53" s="83"/>
      <c r="KLR53" s="83"/>
      <c r="KLS53" s="83"/>
      <c r="KLT53" s="83"/>
      <c r="KLU53" s="83"/>
      <c r="KLV53" s="83"/>
      <c r="KLW53" s="83"/>
      <c r="KLX53" s="83"/>
      <c r="KLY53" s="83"/>
      <c r="KLZ53" s="83"/>
      <c r="KMA53" s="83"/>
      <c r="KMB53" s="83"/>
      <c r="KMC53" s="83"/>
      <c r="KMD53" s="83"/>
      <c r="KME53" s="83"/>
      <c r="KMF53" s="83"/>
      <c r="KMG53" s="83"/>
      <c r="KMH53" s="83"/>
      <c r="KMI53" s="83"/>
      <c r="KMJ53" s="83"/>
      <c r="KMK53" s="83"/>
      <c r="KML53" s="83"/>
      <c r="KMM53" s="83"/>
      <c r="KMN53" s="83"/>
      <c r="KMO53" s="83"/>
      <c r="KMP53" s="83"/>
      <c r="KMQ53" s="83"/>
      <c r="KMR53" s="83"/>
      <c r="KMS53" s="83"/>
      <c r="KMT53" s="83"/>
      <c r="KMU53" s="83"/>
      <c r="KMV53" s="83"/>
      <c r="KMW53" s="83"/>
      <c r="KMX53" s="83"/>
      <c r="KMY53" s="83"/>
      <c r="KMZ53" s="83"/>
      <c r="KNA53" s="83"/>
      <c r="KNB53" s="83"/>
      <c r="KNC53" s="83"/>
      <c r="KND53" s="83"/>
      <c r="KNE53" s="83"/>
      <c r="KNF53" s="83"/>
      <c r="KNG53" s="83"/>
      <c r="KNH53" s="83"/>
      <c r="KNI53" s="83"/>
      <c r="KNJ53" s="83"/>
      <c r="KNK53" s="83"/>
      <c r="KNL53" s="83"/>
      <c r="KNM53" s="83"/>
      <c r="KNN53" s="83"/>
      <c r="KNO53" s="83"/>
      <c r="KNP53" s="83"/>
      <c r="KNQ53" s="83"/>
      <c r="KNR53" s="83"/>
      <c r="KNS53" s="83"/>
      <c r="KNT53" s="83"/>
      <c r="KNU53" s="83"/>
      <c r="KNV53" s="83"/>
      <c r="KNW53" s="83"/>
      <c r="KNX53" s="83"/>
      <c r="KNY53" s="83"/>
      <c r="KNZ53" s="83"/>
      <c r="KOA53" s="83"/>
      <c r="KOB53" s="83"/>
      <c r="KOC53" s="83"/>
      <c r="KOD53" s="83"/>
      <c r="KOE53" s="83"/>
      <c r="KOF53" s="83"/>
      <c r="KOG53" s="83"/>
      <c r="KOH53" s="83"/>
      <c r="KOI53" s="83"/>
      <c r="KOJ53" s="83"/>
      <c r="KOK53" s="83"/>
      <c r="KOL53" s="83"/>
      <c r="KOM53" s="83"/>
      <c r="KON53" s="83"/>
      <c r="KOO53" s="83"/>
      <c r="KOP53" s="83"/>
      <c r="KOQ53" s="83"/>
      <c r="KOR53" s="83"/>
      <c r="KOS53" s="83"/>
      <c r="KOT53" s="83"/>
      <c r="KOU53" s="83"/>
      <c r="KOV53" s="83"/>
      <c r="KOW53" s="83"/>
      <c r="KOX53" s="83"/>
      <c r="KOY53" s="83"/>
      <c r="KOZ53" s="83"/>
      <c r="KPA53" s="83"/>
      <c r="KPB53" s="83"/>
      <c r="KPC53" s="83"/>
      <c r="KPD53" s="83"/>
      <c r="KPE53" s="83"/>
      <c r="KPF53" s="83"/>
      <c r="KPG53" s="83"/>
      <c r="KPH53" s="83"/>
      <c r="KPI53" s="83"/>
      <c r="KPJ53" s="83"/>
      <c r="KPK53" s="83"/>
      <c r="KPL53" s="83"/>
      <c r="KPM53" s="83"/>
      <c r="KPN53" s="83"/>
      <c r="KPO53" s="83"/>
      <c r="KPP53" s="83"/>
      <c r="KPQ53" s="83"/>
      <c r="KPR53" s="83"/>
      <c r="KPS53" s="83"/>
      <c r="KPT53" s="83"/>
      <c r="KPU53" s="83"/>
      <c r="KPV53" s="83"/>
      <c r="KPW53" s="83"/>
      <c r="KPX53" s="83"/>
      <c r="KPY53" s="83"/>
      <c r="KPZ53" s="83"/>
      <c r="KQA53" s="83"/>
      <c r="KQB53" s="83"/>
      <c r="KQC53" s="83"/>
      <c r="KQD53" s="83"/>
      <c r="KQE53" s="83"/>
      <c r="KQF53" s="83"/>
      <c r="KQG53" s="83"/>
      <c r="KQH53" s="83"/>
      <c r="KQI53" s="83"/>
      <c r="KQJ53" s="83"/>
      <c r="KQK53" s="83"/>
      <c r="KQL53" s="83"/>
      <c r="KQM53" s="83"/>
      <c r="KQN53" s="83"/>
      <c r="KQO53" s="83"/>
      <c r="KQP53" s="83"/>
      <c r="KQQ53" s="83"/>
      <c r="KQR53" s="83"/>
      <c r="KQS53" s="83"/>
      <c r="KQT53" s="83"/>
      <c r="KQU53" s="83"/>
      <c r="KQV53" s="83"/>
      <c r="KQW53" s="83"/>
      <c r="KQX53" s="83"/>
      <c r="KQY53" s="83"/>
      <c r="KQZ53" s="83"/>
      <c r="KRA53" s="83"/>
      <c r="KRB53" s="83"/>
      <c r="KRC53" s="83"/>
      <c r="KRD53" s="83"/>
      <c r="KRE53" s="83"/>
      <c r="KRF53" s="83"/>
      <c r="KRG53" s="83"/>
      <c r="KRH53" s="83"/>
      <c r="KRI53" s="83"/>
      <c r="KRJ53" s="83"/>
      <c r="KRK53" s="83"/>
      <c r="KRL53" s="83"/>
      <c r="KRM53" s="83"/>
      <c r="KRN53" s="83"/>
      <c r="KRO53" s="83"/>
      <c r="KRP53" s="83"/>
      <c r="KRQ53" s="83"/>
      <c r="KRR53" s="83"/>
      <c r="KRS53" s="83"/>
      <c r="KRT53" s="83"/>
      <c r="KRU53" s="83"/>
      <c r="KRV53" s="83"/>
      <c r="KRW53" s="83"/>
      <c r="KRX53" s="83"/>
      <c r="KRY53" s="83"/>
      <c r="KRZ53" s="83"/>
      <c r="KSA53" s="83"/>
      <c r="KSB53" s="83"/>
      <c r="KSC53" s="83"/>
      <c r="KSD53" s="83"/>
      <c r="KSE53" s="83"/>
      <c r="KSF53" s="83"/>
      <c r="KSG53" s="83"/>
      <c r="KSH53" s="83"/>
      <c r="KSI53" s="83"/>
      <c r="KSJ53" s="83"/>
      <c r="KSK53" s="83"/>
      <c r="KSL53" s="83"/>
      <c r="KSM53" s="83"/>
      <c r="KSN53" s="83"/>
      <c r="KSO53" s="83"/>
      <c r="KSP53" s="83"/>
      <c r="KSQ53" s="83"/>
      <c r="KSR53" s="83"/>
      <c r="KSS53" s="83"/>
      <c r="KST53" s="83"/>
      <c r="KSU53" s="83"/>
      <c r="KSV53" s="83"/>
      <c r="KSW53" s="83"/>
      <c r="KSX53" s="83"/>
      <c r="KSY53" s="83"/>
      <c r="KSZ53" s="83"/>
      <c r="KTA53" s="83"/>
      <c r="KTB53" s="83"/>
      <c r="KTC53" s="83"/>
      <c r="KTD53" s="83"/>
      <c r="KTE53" s="83"/>
      <c r="KTF53" s="83"/>
      <c r="KTG53" s="83"/>
      <c r="KTH53" s="83"/>
      <c r="KTI53" s="83"/>
      <c r="KTJ53" s="83"/>
      <c r="KTK53" s="83"/>
      <c r="KTL53" s="83"/>
      <c r="KTM53" s="83"/>
      <c r="KTN53" s="83"/>
      <c r="KTO53" s="83"/>
      <c r="KTP53" s="83"/>
      <c r="KTQ53" s="83"/>
      <c r="KTR53" s="83"/>
      <c r="KTS53" s="83"/>
      <c r="KTT53" s="83"/>
      <c r="KTU53" s="83"/>
      <c r="KTV53" s="83"/>
      <c r="KTW53" s="83"/>
      <c r="KTX53" s="83"/>
      <c r="KTY53" s="83"/>
      <c r="KTZ53" s="83"/>
      <c r="KUA53" s="83"/>
      <c r="KUB53" s="83"/>
      <c r="KUC53" s="83"/>
      <c r="KUD53" s="83"/>
      <c r="KUE53" s="83"/>
      <c r="KUF53" s="83"/>
      <c r="KUG53" s="83"/>
      <c r="KUH53" s="83"/>
      <c r="KUI53" s="83"/>
      <c r="KUJ53" s="83"/>
      <c r="KUK53" s="83"/>
      <c r="KUL53" s="83"/>
      <c r="KUM53" s="83"/>
      <c r="KUN53" s="83"/>
      <c r="KUO53" s="83"/>
      <c r="KUP53" s="83"/>
      <c r="KUQ53" s="83"/>
      <c r="KUR53" s="83"/>
      <c r="KUS53" s="83"/>
      <c r="KUT53" s="83"/>
      <c r="KUU53" s="83"/>
      <c r="KUV53" s="83"/>
      <c r="KUW53" s="83"/>
      <c r="KUX53" s="83"/>
      <c r="KUY53" s="83"/>
      <c r="KUZ53" s="83"/>
      <c r="KVA53" s="83"/>
      <c r="KVB53" s="83"/>
      <c r="KVC53" s="83"/>
      <c r="KVD53" s="83"/>
      <c r="KVE53" s="83"/>
      <c r="KVF53" s="83"/>
      <c r="KVG53" s="83"/>
      <c r="KVH53" s="83"/>
      <c r="KVI53" s="83"/>
      <c r="KVJ53" s="83"/>
      <c r="KVK53" s="83"/>
      <c r="KVL53" s="83"/>
      <c r="KVM53" s="83"/>
      <c r="KVN53" s="83"/>
      <c r="KVO53" s="83"/>
      <c r="KVP53" s="83"/>
      <c r="KVQ53" s="83"/>
      <c r="KVR53" s="83"/>
      <c r="KVS53" s="83"/>
      <c r="KVT53" s="83"/>
      <c r="KVU53" s="83"/>
      <c r="KVV53" s="83"/>
      <c r="KVW53" s="83"/>
      <c r="KVX53" s="83"/>
      <c r="KVY53" s="83"/>
      <c r="KVZ53" s="83"/>
      <c r="KWA53" s="83"/>
      <c r="KWB53" s="83"/>
      <c r="KWC53" s="83"/>
      <c r="KWD53" s="83"/>
      <c r="KWE53" s="83"/>
      <c r="KWF53" s="83"/>
      <c r="KWG53" s="83"/>
      <c r="KWH53" s="83"/>
      <c r="KWI53" s="83"/>
      <c r="KWJ53" s="83"/>
      <c r="KWK53" s="83"/>
      <c r="KWL53" s="83"/>
      <c r="KWM53" s="83"/>
      <c r="KWN53" s="83"/>
      <c r="KWO53" s="83"/>
      <c r="KWP53" s="83"/>
      <c r="KWQ53" s="83"/>
      <c r="KWR53" s="83"/>
      <c r="KWS53" s="83"/>
      <c r="KWT53" s="83"/>
      <c r="KWU53" s="83"/>
      <c r="KWV53" s="83"/>
      <c r="KWW53" s="83"/>
      <c r="KWX53" s="83"/>
      <c r="KWY53" s="83"/>
      <c r="KWZ53" s="83"/>
      <c r="KXA53" s="83"/>
      <c r="KXB53" s="83"/>
      <c r="KXC53" s="83"/>
      <c r="KXD53" s="83"/>
      <c r="KXE53" s="83"/>
      <c r="KXF53" s="83"/>
      <c r="KXG53" s="83"/>
      <c r="KXH53" s="83"/>
      <c r="KXI53" s="83"/>
      <c r="KXJ53" s="83"/>
      <c r="KXK53" s="83"/>
      <c r="KXL53" s="83"/>
      <c r="KXM53" s="83"/>
      <c r="KXN53" s="83"/>
      <c r="KXO53" s="83"/>
      <c r="KXP53" s="83"/>
      <c r="KXQ53" s="83"/>
      <c r="KXR53" s="83"/>
      <c r="KXS53" s="83"/>
      <c r="KXT53" s="83"/>
      <c r="KXU53" s="83"/>
      <c r="KXV53" s="83"/>
      <c r="KXW53" s="83"/>
      <c r="KXX53" s="83"/>
      <c r="KXY53" s="83"/>
      <c r="KXZ53" s="83"/>
      <c r="KYA53" s="83"/>
      <c r="KYB53" s="83"/>
      <c r="KYC53" s="83"/>
      <c r="KYD53" s="83"/>
      <c r="KYE53" s="83"/>
      <c r="KYF53" s="83"/>
      <c r="KYG53" s="83"/>
      <c r="KYH53" s="83"/>
      <c r="KYI53" s="83"/>
      <c r="KYJ53" s="83"/>
      <c r="KYK53" s="83"/>
      <c r="KYL53" s="83"/>
      <c r="KYM53" s="83"/>
      <c r="KYN53" s="83"/>
      <c r="KYO53" s="83"/>
      <c r="KYP53" s="83"/>
      <c r="KYQ53" s="83"/>
      <c r="KYR53" s="83"/>
      <c r="KYS53" s="83"/>
      <c r="KYT53" s="83"/>
      <c r="KYU53" s="83"/>
      <c r="KYV53" s="83"/>
      <c r="KYW53" s="83"/>
      <c r="KYX53" s="83"/>
      <c r="KYY53" s="83"/>
      <c r="KYZ53" s="83"/>
      <c r="KZA53" s="83"/>
      <c r="KZB53" s="83"/>
      <c r="KZC53" s="83"/>
      <c r="KZD53" s="83"/>
      <c r="KZE53" s="83"/>
      <c r="KZF53" s="83"/>
      <c r="KZG53" s="83"/>
      <c r="KZH53" s="83"/>
      <c r="KZI53" s="83"/>
      <c r="KZJ53" s="83"/>
      <c r="KZK53" s="83"/>
      <c r="KZL53" s="83"/>
      <c r="KZM53" s="83"/>
      <c r="KZN53" s="83"/>
      <c r="KZO53" s="83"/>
      <c r="KZP53" s="83"/>
      <c r="KZQ53" s="83"/>
      <c r="KZR53" s="83"/>
      <c r="KZS53" s="83"/>
      <c r="KZT53" s="83"/>
      <c r="KZU53" s="83"/>
      <c r="KZV53" s="83"/>
      <c r="KZW53" s="83"/>
      <c r="KZX53" s="83"/>
      <c r="KZY53" s="83"/>
      <c r="KZZ53" s="83"/>
      <c r="LAA53" s="83"/>
      <c r="LAB53" s="83"/>
      <c r="LAC53" s="83"/>
      <c r="LAD53" s="83"/>
      <c r="LAE53" s="83"/>
      <c r="LAF53" s="83"/>
      <c r="LAG53" s="83"/>
      <c r="LAH53" s="83"/>
      <c r="LAI53" s="83"/>
      <c r="LAJ53" s="83"/>
      <c r="LAK53" s="83"/>
      <c r="LAL53" s="83"/>
      <c r="LAM53" s="83"/>
      <c r="LAN53" s="83"/>
      <c r="LAO53" s="83"/>
      <c r="LAP53" s="83"/>
      <c r="LAQ53" s="83"/>
      <c r="LAR53" s="83"/>
      <c r="LAS53" s="83"/>
      <c r="LAT53" s="83"/>
      <c r="LAU53" s="83"/>
      <c r="LAV53" s="83"/>
      <c r="LAW53" s="83"/>
      <c r="LAX53" s="83"/>
      <c r="LAY53" s="83"/>
      <c r="LAZ53" s="83"/>
      <c r="LBA53" s="83"/>
      <c r="LBB53" s="83"/>
      <c r="LBC53" s="83"/>
      <c r="LBD53" s="83"/>
      <c r="LBE53" s="83"/>
      <c r="LBF53" s="83"/>
      <c r="LBG53" s="83"/>
      <c r="LBH53" s="83"/>
      <c r="LBI53" s="83"/>
      <c r="LBJ53" s="83"/>
      <c r="LBK53" s="83"/>
      <c r="LBL53" s="83"/>
      <c r="LBM53" s="83"/>
      <c r="LBN53" s="83"/>
      <c r="LBO53" s="83"/>
      <c r="LBP53" s="83"/>
      <c r="LBQ53" s="83"/>
      <c r="LBR53" s="83"/>
      <c r="LBS53" s="83"/>
      <c r="LBT53" s="83"/>
      <c r="LBU53" s="83"/>
      <c r="LBV53" s="83"/>
      <c r="LBW53" s="83"/>
      <c r="LBX53" s="83"/>
      <c r="LBY53" s="83"/>
      <c r="LBZ53" s="83"/>
      <c r="LCA53" s="83"/>
      <c r="LCB53" s="83"/>
      <c r="LCC53" s="83"/>
      <c r="LCD53" s="83"/>
      <c r="LCE53" s="83"/>
      <c r="LCF53" s="83"/>
      <c r="LCG53" s="83"/>
      <c r="LCH53" s="83"/>
      <c r="LCI53" s="83"/>
      <c r="LCJ53" s="83"/>
      <c r="LCK53" s="83"/>
      <c r="LCL53" s="83"/>
      <c r="LCM53" s="83"/>
      <c r="LCN53" s="83"/>
      <c r="LCO53" s="83"/>
      <c r="LCP53" s="83"/>
      <c r="LCQ53" s="83"/>
      <c r="LCR53" s="83"/>
      <c r="LCS53" s="83"/>
      <c r="LCT53" s="83"/>
      <c r="LCU53" s="83"/>
      <c r="LCV53" s="83"/>
      <c r="LCW53" s="83"/>
      <c r="LCX53" s="83"/>
      <c r="LCY53" s="83"/>
      <c r="LCZ53" s="83"/>
      <c r="LDA53" s="83"/>
      <c r="LDB53" s="83"/>
      <c r="LDC53" s="83"/>
      <c r="LDD53" s="83"/>
      <c r="LDE53" s="83"/>
      <c r="LDF53" s="83"/>
      <c r="LDG53" s="83"/>
      <c r="LDH53" s="83"/>
      <c r="LDI53" s="83"/>
      <c r="LDJ53" s="83"/>
      <c r="LDK53" s="83"/>
      <c r="LDL53" s="83"/>
      <c r="LDM53" s="83"/>
      <c r="LDN53" s="83"/>
      <c r="LDO53" s="83"/>
      <c r="LDP53" s="83"/>
      <c r="LDQ53" s="83"/>
      <c r="LDR53" s="83"/>
      <c r="LDS53" s="83"/>
      <c r="LDT53" s="83"/>
      <c r="LDU53" s="83"/>
      <c r="LDV53" s="83"/>
      <c r="LDW53" s="83"/>
      <c r="LDX53" s="83"/>
      <c r="LDY53" s="83"/>
      <c r="LDZ53" s="83"/>
      <c r="LEA53" s="83"/>
      <c r="LEB53" s="83"/>
      <c r="LEC53" s="83"/>
      <c r="LED53" s="83"/>
      <c r="LEE53" s="83"/>
      <c r="LEF53" s="83"/>
      <c r="LEG53" s="83"/>
      <c r="LEH53" s="83"/>
      <c r="LEI53" s="83"/>
      <c r="LEJ53" s="83"/>
      <c r="LEK53" s="83"/>
      <c r="LEL53" s="83"/>
      <c r="LEM53" s="83"/>
      <c r="LEN53" s="83"/>
      <c r="LEO53" s="83"/>
      <c r="LEP53" s="83"/>
      <c r="LEQ53" s="83"/>
      <c r="LER53" s="83"/>
      <c r="LES53" s="83"/>
      <c r="LET53" s="83"/>
      <c r="LEU53" s="83"/>
      <c r="LEV53" s="83"/>
      <c r="LEW53" s="83"/>
      <c r="LEX53" s="83"/>
      <c r="LEY53" s="83"/>
      <c r="LEZ53" s="83"/>
      <c r="LFA53" s="83"/>
      <c r="LFB53" s="83"/>
      <c r="LFC53" s="83"/>
      <c r="LFD53" s="83"/>
      <c r="LFE53" s="83"/>
      <c r="LFF53" s="83"/>
      <c r="LFG53" s="83"/>
      <c r="LFH53" s="83"/>
      <c r="LFI53" s="83"/>
      <c r="LFJ53" s="83"/>
      <c r="LFK53" s="83"/>
      <c r="LFL53" s="83"/>
      <c r="LFM53" s="83"/>
      <c r="LFN53" s="83"/>
      <c r="LFO53" s="83"/>
      <c r="LFP53" s="83"/>
      <c r="LFQ53" s="83"/>
      <c r="LFR53" s="83"/>
      <c r="LFS53" s="83"/>
      <c r="LFT53" s="83"/>
      <c r="LFU53" s="83"/>
      <c r="LFV53" s="83"/>
      <c r="LFW53" s="83"/>
      <c r="LFX53" s="83"/>
      <c r="LFY53" s="83"/>
      <c r="LFZ53" s="83"/>
      <c r="LGA53" s="83"/>
      <c r="LGB53" s="83"/>
      <c r="LGC53" s="83"/>
      <c r="LGD53" s="83"/>
      <c r="LGE53" s="83"/>
      <c r="LGF53" s="83"/>
      <c r="LGG53" s="83"/>
      <c r="LGH53" s="83"/>
      <c r="LGI53" s="83"/>
      <c r="LGJ53" s="83"/>
      <c r="LGK53" s="83"/>
      <c r="LGL53" s="83"/>
      <c r="LGM53" s="83"/>
      <c r="LGN53" s="83"/>
      <c r="LGO53" s="83"/>
      <c r="LGP53" s="83"/>
      <c r="LGQ53" s="83"/>
      <c r="LGR53" s="83"/>
      <c r="LGS53" s="83"/>
      <c r="LGT53" s="83"/>
      <c r="LGU53" s="83"/>
      <c r="LGV53" s="83"/>
      <c r="LGW53" s="83"/>
      <c r="LGX53" s="83"/>
      <c r="LGY53" s="83"/>
      <c r="LGZ53" s="83"/>
      <c r="LHA53" s="83"/>
      <c r="LHB53" s="83"/>
      <c r="LHC53" s="83"/>
      <c r="LHD53" s="83"/>
      <c r="LHE53" s="83"/>
      <c r="LHF53" s="83"/>
      <c r="LHG53" s="83"/>
      <c r="LHH53" s="83"/>
      <c r="LHI53" s="83"/>
      <c r="LHJ53" s="83"/>
      <c r="LHK53" s="83"/>
      <c r="LHL53" s="83"/>
      <c r="LHM53" s="83"/>
      <c r="LHN53" s="83"/>
      <c r="LHO53" s="83"/>
      <c r="LHP53" s="83"/>
      <c r="LHQ53" s="83"/>
      <c r="LHR53" s="83"/>
      <c r="LHS53" s="83"/>
      <c r="LHT53" s="83"/>
      <c r="LHU53" s="83"/>
      <c r="LHV53" s="83"/>
      <c r="LHW53" s="83"/>
      <c r="LHX53" s="83"/>
      <c r="LHY53" s="83"/>
      <c r="LHZ53" s="83"/>
      <c r="LIA53" s="83"/>
      <c r="LIB53" s="83"/>
      <c r="LIC53" s="83"/>
      <c r="LID53" s="83"/>
      <c r="LIE53" s="83"/>
      <c r="LIF53" s="83"/>
      <c r="LIG53" s="83"/>
      <c r="LIH53" s="83"/>
      <c r="LII53" s="83"/>
      <c r="LIJ53" s="83"/>
      <c r="LIK53" s="83"/>
      <c r="LIL53" s="83"/>
      <c r="LIM53" s="83"/>
      <c r="LIN53" s="83"/>
      <c r="LIO53" s="83"/>
      <c r="LIP53" s="83"/>
      <c r="LIQ53" s="83"/>
      <c r="LIR53" s="83"/>
      <c r="LIS53" s="83"/>
      <c r="LIT53" s="83"/>
      <c r="LIU53" s="83"/>
      <c r="LIV53" s="83"/>
      <c r="LIW53" s="83"/>
      <c r="LIX53" s="83"/>
      <c r="LIY53" s="83"/>
      <c r="LIZ53" s="83"/>
      <c r="LJA53" s="83"/>
      <c r="LJB53" s="83"/>
      <c r="LJC53" s="83"/>
      <c r="LJD53" s="83"/>
      <c r="LJE53" s="83"/>
      <c r="LJF53" s="83"/>
      <c r="LJG53" s="83"/>
      <c r="LJH53" s="83"/>
      <c r="LJI53" s="83"/>
      <c r="LJJ53" s="83"/>
      <c r="LJK53" s="83"/>
      <c r="LJL53" s="83"/>
      <c r="LJM53" s="83"/>
      <c r="LJN53" s="83"/>
      <c r="LJO53" s="83"/>
      <c r="LJP53" s="83"/>
      <c r="LJQ53" s="83"/>
      <c r="LJR53" s="83"/>
      <c r="LJS53" s="83"/>
      <c r="LJT53" s="83"/>
      <c r="LJU53" s="83"/>
      <c r="LJV53" s="83"/>
      <c r="LJW53" s="83"/>
      <c r="LJX53" s="83"/>
      <c r="LJY53" s="83"/>
      <c r="LJZ53" s="83"/>
      <c r="LKA53" s="83"/>
      <c r="LKB53" s="83"/>
      <c r="LKC53" s="83"/>
      <c r="LKD53" s="83"/>
      <c r="LKE53" s="83"/>
      <c r="LKF53" s="83"/>
      <c r="LKG53" s="83"/>
      <c r="LKH53" s="83"/>
      <c r="LKI53" s="83"/>
      <c r="LKJ53" s="83"/>
      <c r="LKK53" s="83"/>
      <c r="LKL53" s="83"/>
      <c r="LKM53" s="83"/>
      <c r="LKN53" s="83"/>
      <c r="LKO53" s="83"/>
      <c r="LKP53" s="83"/>
      <c r="LKQ53" s="83"/>
      <c r="LKR53" s="83"/>
      <c r="LKS53" s="83"/>
      <c r="LKT53" s="83"/>
      <c r="LKU53" s="83"/>
      <c r="LKV53" s="83"/>
      <c r="LKW53" s="83"/>
      <c r="LKX53" s="83"/>
      <c r="LKY53" s="83"/>
      <c r="LKZ53" s="83"/>
      <c r="LLA53" s="83"/>
      <c r="LLB53" s="83"/>
      <c r="LLC53" s="83"/>
      <c r="LLD53" s="83"/>
      <c r="LLE53" s="83"/>
      <c r="LLF53" s="83"/>
      <c r="LLG53" s="83"/>
      <c r="LLH53" s="83"/>
      <c r="LLI53" s="83"/>
      <c r="LLJ53" s="83"/>
      <c r="LLK53" s="83"/>
      <c r="LLL53" s="83"/>
      <c r="LLM53" s="83"/>
      <c r="LLN53" s="83"/>
      <c r="LLO53" s="83"/>
      <c r="LLP53" s="83"/>
      <c r="LLQ53" s="83"/>
      <c r="LLR53" s="83"/>
      <c r="LLS53" s="83"/>
      <c r="LLT53" s="83"/>
      <c r="LLU53" s="83"/>
      <c r="LLV53" s="83"/>
      <c r="LLW53" s="83"/>
      <c r="LLX53" s="83"/>
      <c r="LLY53" s="83"/>
      <c r="LLZ53" s="83"/>
      <c r="LMA53" s="83"/>
      <c r="LMB53" s="83"/>
      <c r="LMC53" s="83"/>
      <c r="LMD53" s="83"/>
      <c r="LME53" s="83"/>
      <c r="LMF53" s="83"/>
      <c r="LMG53" s="83"/>
      <c r="LMH53" s="83"/>
      <c r="LMI53" s="83"/>
      <c r="LMJ53" s="83"/>
      <c r="LMK53" s="83"/>
      <c r="LML53" s="83"/>
      <c r="LMM53" s="83"/>
      <c r="LMN53" s="83"/>
      <c r="LMO53" s="83"/>
      <c r="LMP53" s="83"/>
      <c r="LMQ53" s="83"/>
      <c r="LMR53" s="83"/>
      <c r="LMS53" s="83"/>
      <c r="LMT53" s="83"/>
      <c r="LMU53" s="83"/>
      <c r="LMV53" s="83"/>
      <c r="LMW53" s="83"/>
      <c r="LMX53" s="83"/>
      <c r="LMY53" s="83"/>
      <c r="LMZ53" s="83"/>
      <c r="LNA53" s="83"/>
      <c r="LNB53" s="83"/>
      <c r="LNC53" s="83"/>
      <c r="LND53" s="83"/>
      <c r="LNE53" s="83"/>
      <c r="LNF53" s="83"/>
      <c r="LNG53" s="83"/>
      <c r="LNH53" s="83"/>
      <c r="LNI53" s="83"/>
      <c r="LNJ53" s="83"/>
      <c r="LNK53" s="83"/>
      <c r="LNL53" s="83"/>
      <c r="LNM53" s="83"/>
      <c r="LNN53" s="83"/>
      <c r="LNO53" s="83"/>
      <c r="LNP53" s="83"/>
      <c r="LNQ53" s="83"/>
      <c r="LNR53" s="83"/>
      <c r="LNS53" s="83"/>
      <c r="LNT53" s="83"/>
      <c r="LNU53" s="83"/>
      <c r="LNV53" s="83"/>
      <c r="LNW53" s="83"/>
      <c r="LNX53" s="83"/>
      <c r="LNY53" s="83"/>
      <c r="LNZ53" s="83"/>
      <c r="LOA53" s="83"/>
      <c r="LOB53" s="83"/>
      <c r="LOC53" s="83"/>
      <c r="LOD53" s="83"/>
      <c r="LOE53" s="83"/>
      <c r="LOF53" s="83"/>
      <c r="LOG53" s="83"/>
      <c r="LOH53" s="83"/>
      <c r="LOI53" s="83"/>
      <c r="LOJ53" s="83"/>
      <c r="LOK53" s="83"/>
      <c r="LOL53" s="83"/>
      <c r="LOM53" s="83"/>
      <c r="LON53" s="83"/>
      <c r="LOO53" s="83"/>
      <c r="LOP53" s="83"/>
      <c r="LOQ53" s="83"/>
      <c r="LOR53" s="83"/>
      <c r="LOS53" s="83"/>
      <c r="LOT53" s="83"/>
      <c r="LOU53" s="83"/>
      <c r="LOV53" s="83"/>
      <c r="LOW53" s="83"/>
      <c r="LOX53" s="83"/>
      <c r="LOY53" s="83"/>
      <c r="LOZ53" s="83"/>
      <c r="LPA53" s="83"/>
      <c r="LPB53" s="83"/>
      <c r="LPC53" s="83"/>
      <c r="LPD53" s="83"/>
      <c r="LPE53" s="83"/>
      <c r="LPF53" s="83"/>
      <c r="LPG53" s="83"/>
      <c r="LPH53" s="83"/>
      <c r="LPI53" s="83"/>
      <c r="LPJ53" s="83"/>
      <c r="LPK53" s="83"/>
      <c r="LPL53" s="83"/>
      <c r="LPM53" s="83"/>
      <c r="LPN53" s="83"/>
      <c r="LPO53" s="83"/>
      <c r="LPP53" s="83"/>
      <c r="LPQ53" s="83"/>
      <c r="LPR53" s="83"/>
      <c r="LPS53" s="83"/>
      <c r="LPT53" s="83"/>
      <c r="LPU53" s="83"/>
      <c r="LPV53" s="83"/>
      <c r="LPW53" s="83"/>
      <c r="LPX53" s="83"/>
      <c r="LPY53" s="83"/>
      <c r="LPZ53" s="83"/>
      <c r="LQA53" s="83"/>
      <c r="LQB53" s="83"/>
      <c r="LQC53" s="83"/>
      <c r="LQD53" s="83"/>
      <c r="LQE53" s="83"/>
      <c r="LQF53" s="83"/>
      <c r="LQG53" s="83"/>
      <c r="LQH53" s="83"/>
      <c r="LQI53" s="83"/>
      <c r="LQJ53" s="83"/>
      <c r="LQK53" s="83"/>
      <c r="LQL53" s="83"/>
      <c r="LQM53" s="83"/>
      <c r="LQN53" s="83"/>
      <c r="LQO53" s="83"/>
      <c r="LQP53" s="83"/>
      <c r="LQQ53" s="83"/>
      <c r="LQR53" s="83"/>
      <c r="LQS53" s="83"/>
      <c r="LQT53" s="83"/>
      <c r="LQU53" s="83"/>
      <c r="LQV53" s="83"/>
      <c r="LQW53" s="83"/>
      <c r="LQX53" s="83"/>
      <c r="LQY53" s="83"/>
      <c r="LQZ53" s="83"/>
      <c r="LRA53" s="83"/>
      <c r="LRB53" s="83"/>
      <c r="LRC53" s="83"/>
      <c r="LRD53" s="83"/>
      <c r="LRE53" s="83"/>
      <c r="LRF53" s="83"/>
      <c r="LRG53" s="83"/>
      <c r="LRH53" s="83"/>
      <c r="LRI53" s="83"/>
      <c r="LRJ53" s="83"/>
      <c r="LRK53" s="83"/>
      <c r="LRL53" s="83"/>
      <c r="LRM53" s="83"/>
      <c r="LRN53" s="83"/>
      <c r="LRO53" s="83"/>
      <c r="LRP53" s="83"/>
      <c r="LRQ53" s="83"/>
      <c r="LRR53" s="83"/>
      <c r="LRS53" s="83"/>
      <c r="LRT53" s="83"/>
      <c r="LRU53" s="83"/>
      <c r="LRV53" s="83"/>
      <c r="LRW53" s="83"/>
      <c r="LRX53" s="83"/>
      <c r="LRY53" s="83"/>
      <c r="LRZ53" s="83"/>
      <c r="LSA53" s="83"/>
      <c r="LSB53" s="83"/>
      <c r="LSC53" s="83"/>
      <c r="LSD53" s="83"/>
      <c r="LSE53" s="83"/>
      <c r="LSF53" s="83"/>
      <c r="LSG53" s="83"/>
      <c r="LSH53" s="83"/>
      <c r="LSI53" s="83"/>
      <c r="LSJ53" s="83"/>
      <c r="LSK53" s="83"/>
      <c r="LSL53" s="83"/>
      <c r="LSM53" s="83"/>
      <c r="LSN53" s="83"/>
      <c r="LSO53" s="83"/>
      <c r="LSP53" s="83"/>
      <c r="LSQ53" s="83"/>
      <c r="LSR53" s="83"/>
      <c r="LSS53" s="83"/>
      <c r="LST53" s="83"/>
      <c r="LSU53" s="83"/>
      <c r="LSV53" s="83"/>
      <c r="LSW53" s="83"/>
      <c r="LSX53" s="83"/>
      <c r="LSY53" s="83"/>
      <c r="LSZ53" s="83"/>
      <c r="LTA53" s="83"/>
      <c r="LTB53" s="83"/>
      <c r="LTC53" s="83"/>
      <c r="LTD53" s="83"/>
      <c r="LTE53" s="83"/>
      <c r="LTF53" s="83"/>
      <c r="LTG53" s="83"/>
      <c r="LTH53" s="83"/>
      <c r="LTI53" s="83"/>
      <c r="LTJ53" s="83"/>
      <c r="LTK53" s="83"/>
      <c r="LTL53" s="83"/>
      <c r="LTM53" s="83"/>
      <c r="LTN53" s="83"/>
      <c r="LTO53" s="83"/>
      <c r="LTP53" s="83"/>
      <c r="LTQ53" s="83"/>
      <c r="LTR53" s="83"/>
      <c r="LTS53" s="83"/>
      <c r="LTT53" s="83"/>
      <c r="LTU53" s="83"/>
      <c r="LTV53" s="83"/>
      <c r="LTW53" s="83"/>
      <c r="LTX53" s="83"/>
      <c r="LTY53" s="83"/>
      <c r="LTZ53" s="83"/>
      <c r="LUA53" s="83"/>
      <c r="LUB53" s="83"/>
      <c r="LUC53" s="83"/>
      <c r="LUD53" s="83"/>
      <c r="LUE53" s="83"/>
      <c r="LUF53" s="83"/>
      <c r="LUG53" s="83"/>
      <c r="LUH53" s="83"/>
      <c r="LUI53" s="83"/>
      <c r="LUJ53" s="83"/>
      <c r="LUK53" s="83"/>
      <c r="LUL53" s="83"/>
      <c r="LUM53" s="83"/>
      <c r="LUN53" s="83"/>
      <c r="LUO53" s="83"/>
      <c r="LUP53" s="83"/>
      <c r="LUQ53" s="83"/>
      <c r="LUR53" s="83"/>
      <c r="LUS53" s="83"/>
      <c r="LUT53" s="83"/>
      <c r="LUU53" s="83"/>
      <c r="LUV53" s="83"/>
      <c r="LUW53" s="83"/>
      <c r="LUX53" s="83"/>
      <c r="LUY53" s="83"/>
      <c r="LUZ53" s="83"/>
      <c r="LVA53" s="83"/>
      <c r="LVB53" s="83"/>
      <c r="LVC53" s="83"/>
      <c r="LVD53" s="83"/>
      <c r="LVE53" s="83"/>
      <c r="LVF53" s="83"/>
      <c r="LVG53" s="83"/>
      <c r="LVH53" s="83"/>
      <c r="LVI53" s="83"/>
      <c r="LVJ53" s="83"/>
      <c r="LVK53" s="83"/>
      <c r="LVL53" s="83"/>
      <c r="LVM53" s="83"/>
      <c r="LVN53" s="83"/>
      <c r="LVO53" s="83"/>
      <c r="LVP53" s="83"/>
      <c r="LVQ53" s="83"/>
      <c r="LVR53" s="83"/>
      <c r="LVS53" s="83"/>
      <c r="LVT53" s="83"/>
      <c r="LVU53" s="83"/>
      <c r="LVV53" s="83"/>
      <c r="LVW53" s="83"/>
      <c r="LVX53" s="83"/>
      <c r="LVY53" s="83"/>
      <c r="LVZ53" s="83"/>
      <c r="LWA53" s="83"/>
      <c r="LWB53" s="83"/>
      <c r="LWC53" s="83"/>
      <c r="LWD53" s="83"/>
      <c r="LWE53" s="83"/>
      <c r="LWF53" s="83"/>
      <c r="LWG53" s="83"/>
      <c r="LWH53" s="83"/>
      <c r="LWI53" s="83"/>
      <c r="LWJ53" s="83"/>
      <c r="LWK53" s="83"/>
      <c r="LWL53" s="83"/>
      <c r="LWM53" s="83"/>
      <c r="LWN53" s="83"/>
      <c r="LWO53" s="83"/>
      <c r="LWP53" s="83"/>
      <c r="LWQ53" s="83"/>
      <c r="LWR53" s="83"/>
      <c r="LWS53" s="83"/>
      <c r="LWT53" s="83"/>
      <c r="LWU53" s="83"/>
      <c r="LWV53" s="83"/>
      <c r="LWW53" s="83"/>
      <c r="LWX53" s="83"/>
      <c r="LWY53" s="83"/>
      <c r="LWZ53" s="83"/>
      <c r="LXA53" s="83"/>
      <c r="LXB53" s="83"/>
      <c r="LXC53" s="83"/>
      <c r="LXD53" s="83"/>
      <c r="LXE53" s="83"/>
      <c r="LXF53" s="83"/>
      <c r="LXG53" s="83"/>
      <c r="LXH53" s="83"/>
      <c r="LXI53" s="83"/>
      <c r="LXJ53" s="83"/>
      <c r="LXK53" s="83"/>
      <c r="LXL53" s="83"/>
      <c r="LXM53" s="83"/>
      <c r="LXN53" s="83"/>
      <c r="LXO53" s="83"/>
      <c r="LXP53" s="83"/>
      <c r="LXQ53" s="83"/>
      <c r="LXR53" s="83"/>
      <c r="LXS53" s="83"/>
      <c r="LXT53" s="83"/>
      <c r="LXU53" s="83"/>
      <c r="LXV53" s="83"/>
      <c r="LXW53" s="83"/>
      <c r="LXX53" s="83"/>
      <c r="LXY53" s="83"/>
      <c r="LXZ53" s="83"/>
      <c r="LYA53" s="83"/>
      <c r="LYB53" s="83"/>
      <c r="LYC53" s="83"/>
      <c r="LYD53" s="83"/>
      <c r="LYE53" s="83"/>
      <c r="LYF53" s="83"/>
      <c r="LYG53" s="83"/>
      <c r="LYH53" s="83"/>
      <c r="LYI53" s="83"/>
      <c r="LYJ53" s="83"/>
      <c r="LYK53" s="83"/>
      <c r="LYL53" s="83"/>
      <c r="LYM53" s="83"/>
      <c r="LYN53" s="83"/>
      <c r="LYO53" s="83"/>
      <c r="LYP53" s="83"/>
      <c r="LYQ53" s="83"/>
      <c r="LYR53" s="83"/>
      <c r="LYS53" s="83"/>
      <c r="LYT53" s="83"/>
      <c r="LYU53" s="83"/>
      <c r="LYV53" s="83"/>
      <c r="LYW53" s="83"/>
      <c r="LYX53" s="83"/>
      <c r="LYY53" s="83"/>
      <c r="LYZ53" s="83"/>
      <c r="LZA53" s="83"/>
      <c r="LZB53" s="83"/>
      <c r="LZC53" s="83"/>
      <c r="LZD53" s="83"/>
      <c r="LZE53" s="83"/>
      <c r="LZF53" s="83"/>
      <c r="LZG53" s="83"/>
      <c r="LZH53" s="83"/>
      <c r="LZI53" s="83"/>
      <c r="LZJ53" s="83"/>
      <c r="LZK53" s="83"/>
      <c r="LZL53" s="83"/>
      <c r="LZM53" s="83"/>
      <c r="LZN53" s="83"/>
      <c r="LZO53" s="83"/>
      <c r="LZP53" s="83"/>
      <c r="LZQ53" s="83"/>
      <c r="LZR53" s="83"/>
      <c r="LZS53" s="83"/>
      <c r="LZT53" s="83"/>
      <c r="LZU53" s="83"/>
      <c r="LZV53" s="83"/>
      <c r="LZW53" s="83"/>
      <c r="LZX53" s="83"/>
      <c r="LZY53" s="83"/>
      <c r="LZZ53" s="83"/>
      <c r="MAA53" s="83"/>
      <c r="MAB53" s="83"/>
      <c r="MAC53" s="83"/>
      <c r="MAD53" s="83"/>
      <c r="MAE53" s="83"/>
      <c r="MAF53" s="83"/>
      <c r="MAG53" s="83"/>
      <c r="MAH53" s="83"/>
      <c r="MAI53" s="83"/>
      <c r="MAJ53" s="83"/>
      <c r="MAK53" s="83"/>
      <c r="MAL53" s="83"/>
      <c r="MAM53" s="83"/>
      <c r="MAN53" s="83"/>
      <c r="MAO53" s="83"/>
      <c r="MAP53" s="83"/>
      <c r="MAQ53" s="83"/>
      <c r="MAR53" s="83"/>
      <c r="MAS53" s="83"/>
      <c r="MAT53" s="83"/>
      <c r="MAU53" s="83"/>
      <c r="MAV53" s="83"/>
      <c r="MAW53" s="83"/>
      <c r="MAX53" s="83"/>
      <c r="MAY53" s="83"/>
      <c r="MAZ53" s="83"/>
      <c r="MBA53" s="83"/>
      <c r="MBB53" s="83"/>
      <c r="MBC53" s="83"/>
      <c r="MBD53" s="83"/>
      <c r="MBE53" s="83"/>
      <c r="MBF53" s="83"/>
      <c r="MBG53" s="83"/>
      <c r="MBH53" s="83"/>
      <c r="MBI53" s="83"/>
      <c r="MBJ53" s="83"/>
      <c r="MBK53" s="83"/>
      <c r="MBL53" s="83"/>
      <c r="MBM53" s="83"/>
      <c r="MBN53" s="83"/>
      <c r="MBO53" s="83"/>
      <c r="MBP53" s="83"/>
      <c r="MBQ53" s="83"/>
      <c r="MBR53" s="83"/>
      <c r="MBS53" s="83"/>
      <c r="MBT53" s="83"/>
      <c r="MBU53" s="83"/>
      <c r="MBV53" s="83"/>
      <c r="MBW53" s="83"/>
      <c r="MBX53" s="83"/>
      <c r="MBY53" s="83"/>
      <c r="MBZ53" s="83"/>
      <c r="MCA53" s="83"/>
      <c r="MCB53" s="83"/>
      <c r="MCC53" s="83"/>
      <c r="MCD53" s="83"/>
      <c r="MCE53" s="83"/>
      <c r="MCF53" s="83"/>
      <c r="MCG53" s="83"/>
      <c r="MCH53" s="83"/>
      <c r="MCI53" s="83"/>
      <c r="MCJ53" s="83"/>
      <c r="MCK53" s="83"/>
      <c r="MCL53" s="83"/>
      <c r="MCM53" s="83"/>
      <c r="MCN53" s="83"/>
      <c r="MCO53" s="83"/>
      <c r="MCP53" s="83"/>
      <c r="MCQ53" s="83"/>
      <c r="MCR53" s="83"/>
      <c r="MCS53" s="83"/>
      <c r="MCT53" s="83"/>
      <c r="MCU53" s="83"/>
      <c r="MCV53" s="83"/>
      <c r="MCW53" s="83"/>
      <c r="MCX53" s="83"/>
      <c r="MCY53" s="83"/>
      <c r="MCZ53" s="83"/>
      <c r="MDA53" s="83"/>
      <c r="MDB53" s="83"/>
      <c r="MDC53" s="83"/>
      <c r="MDD53" s="83"/>
      <c r="MDE53" s="83"/>
      <c r="MDF53" s="83"/>
      <c r="MDG53" s="83"/>
      <c r="MDH53" s="83"/>
      <c r="MDI53" s="83"/>
      <c r="MDJ53" s="83"/>
      <c r="MDK53" s="83"/>
      <c r="MDL53" s="83"/>
      <c r="MDM53" s="83"/>
      <c r="MDN53" s="83"/>
      <c r="MDO53" s="83"/>
      <c r="MDP53" s="83"/>
      <c r="MDQ53" s="83"/>
      <c r="MDR53" s="83"/>
      <c r="MDS53" s="83"/>
      <c r="MDT53" s="83"/>
      <c r="MDU53" s="83"/>
      <c r="MDV53" s="83"/>
      <c r="MDW53" s="83"/>
      <c r="MDX53" s="83"/>
      <c r="MDY53" s="83"/>
      <c r="MDZ53" s="83"/>
      <c r="MEA53" s="83"/>
      <c r="MEB53" s="83"/>
      <c r="MEC53" s="83"/>
      <c r="MED53" s="83"/>
      <c r="MEE53" s="83"/>
      <c r="MEF53" s="83"/>
      <c r="MEG53" s="83"/>
      <c r="MEH53" s="83"/>
      <c r="MEI53" s="83"/>
      <c r="MEJ53" s="83"/>
      <c r="MEK53" s="83"/>
      <c r="MEL53" s="83"/>
      <c r="MEM53" s="83"/>
      <c r="MEN53" s="83"/>
      <c r="MEO53" s="83"/>
      <c r="MEP53" s="83"/>
      <c r="MEQ53" s="83"/>
      <c r="MER53" s="83"/>
      <c r="MES53" s="83"/>
      <c r="MET53" s="83"/>
      <c r="MEU53" s="83"/>
      <c r="MEV53" s="83"/>
      <c r="MEW53" s="83"/>
      <c r="MEX53" s="83"/>
      <c r="MEY53" s="83"/>
      <c r="MEZ53" s="83"/>
      <c r="MFA53" s="83"/>
      <c r="MFB53" s="83"/>
      <c r="MFC53" s="83"/>
      <c r="MFD53" s="83"/>
      <c r="MFE53" s="83"/>
      <c r="MFF53" s="83"/>
      <c r="MFG53" s="83"/>
      <c r="MFH53" s="83"/>
      <c r="MFI53" s="83"/>
      <c r="MFJ53" s="83"/>
      <c r="MFK53" s="83"/>
      <c r="MFL53" s="83"/>
      <c r="MFM53" s="83"/>
      <c r="MFN53" s="83"/>
      <c r="MFO53" s="83"/>
      <c r="MFP53" s="83"/>
      <c r="MFQ53" s="83"/>
      <c r="MFR53" s="83"/>
      <c r="MFS53" s="83"/>
      <c r="MFT53" s="83"/>
      <c r="MFU53" s="83"/>
      <c r="MFV53" s="83"/>
      <c r="MFW53" s="83"/>
      <c r="MFX53" s="83"/>
      <c r="MFY53" s="83"/>
      <c r="MFZ53" s="83"/>
      <c r="MGA53" s="83"/>
      <c r="MGB53" s="83"/>
      <c r="MGC53" s="83"/>
      <c r="MGD53" s="83"/>
      <c r="MGE53" s="83"/>
      <c r="MGF53" s="83"/>
      <c r="MGG53" s="83"/>
      <c r="MGH53" s="83"/>
      <c r="MGI53" s="83"/>
      <c r="MGJ53" s="83"/>
      <c r="MGK53" s="83"/>
      <c r="MGL53" s="83"/>
      <c r="MGM53" s="83"/>
      <c r="MGN53" s="83"/>
      <c r="MGO53" s="83"/>
      <c r="MGP53" s="83"/>
      <c r="MGQ53" s="83"/>
      <c r="MGR53" s="83"/>
      <c r="MGS53" s="83"/>
      <c r="MGT53" s="83"/>
      <c r="MGU53" s="83"/>
      <c r="MGV53" s="83"/>
      <c r="MGW53" s="83"/>
      <c r="MGX53" s="83"/>
      <c r="MGY53" s="83"/>
      <c r="MGZ53" s="83"/>
      <c r="MHA53" s="83"/>
      <c r="MHB53" s="83"/>
      <c r="MHC53" s="83"/>
      <c r="MHD53" s="83"/>
      <c r="MHE53" s="83"/>
      <c r="MHF53" s="83"/>
      <c r="MHG53" s="83"/>
      <c r="MHH53" s="83"/>
      <c r="MHI53" s="83"/>
      <c r="MHJ53" s="83"/>
      <c r="MHK53" s="83"/>
      <c r="MHL53" s="83"/>
      <c r="MHM53" s="83"/>
      <c r="MHN53" s="83"/>
      <c r="MHO53" s="83"/>
      <c r="MHP53" s="83"/>
      <c r="MHQ53" s="83"/>
      <c r="MHR53" s="83"/>
      <c r="MHS53" s="83"/>
      <c r="MHT53" s="83"/>
      <c r="MHU53" s="83"/>
      <c r="MHV53" s="83"/>
      <c r="MHW53" s="83"/>
      <c r="MHX53" s="83"/>
      <c r="MHY53" s="83"/>
      <c r="MHZ53" s="83"/>
      <c r="MIA53" s="83"/>
      <c r="MIB53" s="83"/>
      <c r="MIC53" s="83"/>
      <c r="MID53" s="83"/>
      <c r="MIE53" s="83"/>
      <c r="MIF53" s="83"/>
      <c r="MIG53" s="83"/>
      <c r="MIH53" s="83"/>
      <c r="MII53" s="83"/>
      <c r="MIJ53" s="83"/>
      <c r="MIK53" s="83"/>
      <c r="MIL53" s="83"/>
      <c r="MIM53" s="83"/>
      <c r="MIN53" s="83"/>
      <c r="MIO53" s="83"/>
      <c r="MIP53" s="83"/>
      <c r="MIQ53" s="83"/>
      <c r="MIR53" s="83"/>
      <c r="MIS53" s="83"/>
      <c r="MIT53" s="83"/>
      <c r="MIU53" s="83"/>
      <c r="MIV53" s="83"/>
      <c r="MIW53" s="83"/>
      <c r="MIX53" s="83"/>
      <c r="MIY53" s="83"/>
      <c r="MIZ53" s="83"/>
      <c r="MJA53" s="83"/>
      <c r="MJB53" s="83"/>
      <c r="MJC53" s="83"/>
      <c r="MJD53" s="83"/>
      <c r="MJE53" s="83"/>
      <c r="MJF53" s="83"/>
      <c r="MJG53" s="83"/>
      <c r="MJH53" s="83"/>
      <c r="MJI53" s="83"/>
      <c r="MJJ53" s="83"/>
      <c r="MJK53" s="83"/>
      <c r="MJL53" s="83"/>
      <c r="MJM53" s="83"/>
      <c r="MJN53" s="83"/>
      <c r="MJO53" s="83"/>
      <c r="MJP53" s="83"/>
      <c r="MJQ53" s="83"/>
      <c r="MJR53" s="83"/>
      <c r="MJS53" s="83"/>
      <c r="MJT53" s="83"/>
      <c r="MJU53" s="83"/>
      <c r="MJV53" s="83"/>
      <c r="MJW53" s="83"/>
      <c r="MJX53" s="83"/>
      <c r="MJY53" s="83"/>
      <c r="MJZ53" s="83"/>
      <c r="MKA53" s="83"/>
      <c r="MKB53" s="83"/>
      <c r="MKC53" s="83"/>
      <c r="MKD53" s="83"/>
      <c r="MKE53" s="83"/>
      <c r="MKF53" s="83"/>
      <c r="MKG53" s="83"/>
      <c r="MKH53" s="83"/>
      <c r="MKI53" s="83"/>
      <c r="MKJ53" s="83"/>
      <c r="MKK53" s="83"/>
      <c r="MKL53" s="83"/>
      <c r="MKM53" s="83"/>
      <c r="MKN53" s="83"/>
      <c r="MKO53" s="83"/>
      <c r="MKP53" s="83"/>
      <c r="MKQ53" s="83"/>
      <c r="MKR53" s="83"/>
      <c r="MKS53" s="83"/>
      <c r="MKT53" s="83"/>
      <c r="MKU53" s="83"/>
      <c r="MKV53" s="83"/>
      <c r="MKW53" s="83"/>
      <c r="MKX53" s="83"/>
      <c r="MKY53" s="83"/>
      <c r="MKZ53" s="83"/>
      <c r="MLA53" s="83"/>
      <c r="MLB53" s="83"/>
      <c r="MLC53" s="83"/>
      <c r="MLD53" s="83"/>
      <c r="MLE53" s="83"/>
      <c r="MLF53" s="83"/>
      <c r="MLG53" s="83"/>
      <c r="MLH53" s="83"/>
      <c r="MLI53" s="83"/>
      <c r="MLJ53" s="83"/>
      <c r="MLK53" s="83"/>
      <c r="MLL53" s="83"/>
      <c r="MLM53" s="83"/>
      <c r="MLN53" s="83"/>
      <c r="MLO53" s="83"/>
      <c r="MLP53" s="83"/>
      <c r="MLQ53" s="83"/>
      <c r="MLR53" s="83"/>
      <c r="MLS53" s="83"/>
      <c r="MLT53" s="83"/>
      <c r="MLU53" s="83"/>
      <c r="MLV53" s="83"/>
      <c r="MLW53" s="83"/>
      <c r="MLX53" s="83"/>
      <c r="MLY53" s="83"/>
      <c r="MLZ53" s="83"/>
      <c r="MMA53" s="83"/>
      <c r="MMB53" s="83"/>
      <c r="MMC53" s="83"/>
      <c r="MMD53" s="83"/>
      <c r="MME53" s="83"/>
      <c r="MMF53" s="83"/>
      <c r="MMG53" s="83"/>
      <c r="MMH53" s="83"/>
      <c r="MMI53" s="83"/>
      <c r="MMJ53" s="83"/>
      <c r="MMK53" s="83"/>
      <c r="MML53" s="83"/>
      <c r="MMM53" s="83"/>
      <c r="MMN53" s="83"/>
      <c r="MMO53" s="83"/>
      <c r="MMP53" s="83"/>
      <c r="MMQ53" s="83"/>
      <c r="MMR53" s="83"/>
      <c r="MMS53" s="83"/>
      <c r="MMT53" s="83"/>
      <c r="MMU53" s="83"/>
      <c r="MMV53" s="83"/>
      <c r="MMW53" s="83"/>
      <c r="MMX53" s="83"/>
      <c r="MMY53" s="83"/>
      <c r="MMZ53" s="83"/>
      <c r="MNA53" s="83"/>
      <c r="MNB53" s="83"/>
      <c r="MNC53" s="83"/>
      <c r="MND53" s="83"/>
      <c r="MNE53" s="83"/>
      <c r="MNF53" s="83"/>
      <c r="MNG53" s="83"/>
      <c r="MNH53" s="83"/>
      <c r="MNI53" s="83"/>
      <c r="MNJ53" s="83"/>
      <c r="MNK53" s="83"/>
      <c r="MNL53" s="83"/>
      <c r="MNM53" s="83"/>
      <c r="MNN53" s="83"/>
      <c r="MNO53" s="83"/>
      <c r="MNP53" s="83"/>
      <c r="MNQ53" s="83"/>
      <c r="MNR53" s="83"/>
      <c r="MNS53" s="83"/>
      <c r="MNT53" s="83"/>
      <c r="MNU53" s="83"/>
      <c r="MNV53" s="83"/>
      <c r="MNW53" s="83"/>
      <c r="MNX53" s="83"/>
      <c r="MNY53" s="83"/>
      <c r="MNZ53" s="83"/>
      <c r="MOA53" s="83"/>
      <c r="MOB53" s="83"/>
      <c r="MOC53" s="83"/>
      <c r="MOD53" s="83"/>
      <c r="MOE53" s="83"/>
      <c r="MOF53" s="83"/>
      <c r="MOG53" s="83"/>
      <c r="MOH53" s="83"/>
      <c r="MOI53" s="83"/>
      <c r="MOJ53" s="83"/>
      <c r="MOK53" s="83"/>
      <c r="MOL53" s="83"/>
      <c r="MOM53" s="83"/>
      <c r="MON53" s="83"/>
      <c r="MOO53" s="83"/>
      <c r="MOP53" s="83"/>
      <c r="MOQ53" s="83"/>
      <c r="MOR53" s="83"/>
      <c r="MOS53" s="83"/>
      <c r="MOT53" s="83"/>
      <c r="MOU53" s="83"/>
      <c r="MOV53" s="83"/>
      <c r="MOW53" s="83"/>
      <c r="MOX53" s="83"/>
      <c r="MOY53" s="83"/>
      <c r="MOZ53" s="83"/>
      <c r="MPA53" s="83"/>
      <c r="MPB53" s="83"/>
      <c r="MPC53" s="83"/>
      <c r="MPD53" s="83"/>
      <c r="MPE53" s="83"/>
      <c r="MPF53" s="83"/>
      <c r="MPG53" s="83"/>
      <c r="MPH53" s="83"/>
      <c r="MPI53" s="83"/>
      <c r="MPJ53" s="83"/>
      <c r="MPK53" s="83"/>
      <c r="MPL53" s="83"/>
      <c r="MPM53" s="83"/>
      <c r="MPN53" s="83"/>
      <c r="MPO53" s="83"/>
      <c r="MPP53" s="83"/>
      <c r="MPQ53" s="83"/>
      <c r="MPR53" s="83"/>
      <c r="MPS53" s="83"/>
      <c r="MPT53" s="83"/>
      <c r="MPU53" s="83"/>
      <c r="MPV53" s="83"/>
      <c r="MPW53" s="83"/>
      <c r="MPX53" s="83"/>
      <c r="MPY53" s="83"/>
      <c r="MPZ53" s="83"/>
      <c r="MQA53" s="83"/>
      <c r="MQB53" s="83"/>
      <c r="MQC53" s="83"/>
      <c r="MQD53" s="83"/>
      <c r="MQE53" s="83"/>
      <c r="MQF53" s="83"/>
      <c r="MQG53" s="83"/>
      <c r="MQH53" s="83"/>
      <c r="MQI53" s="83"/>
      <c r="MQJ53" s="83"/>
      <c r="MQK53" s="83"/>
      <c r="MQL53" s="83"/>
      <c r="MQM53" s="83"/>
      <c r="MQN53" s="83"/>
      <c r="MQO53" s="83"/>
      <c r="MQP53" s="83"/>
      <c r="MQQ53" s="83"/>
      <c r="MQR53" s="83"/>
      <c r="MQS53" s="83"/>
      <c r="MQT53" s="83"/>
      <c r="MQU53" s="83"/>
      <c r="MQV53" s="83"/>
      <c r="MQW53" s="83"/>
      <c r="MQX53" s="83"/>
      <c r="MQY53" s="83"/>
      <c r="MQZ53" s="83"/>
      <c r="MRA53" s="83"/>
      <c r="MRB53" s="83"/>
      <c r="MRC53" s="83"/>
      <c r="MRD53" s="83"/>
      <c r="MRE53" s="83"/>
      <c r="MRF53" s="83"/>
      <c r="MRG53" s="83"/>
      <c r="MRH53" s="83"/>
      <c r="MRI53" s="83"/>
      <c r="MRJ53" s="83"/>
      <c r="MRK53" s="83"/>
      <c r="MRL53" s="83"/>
      <c r="MRM53" s="83"/>
      <c r="MRN53" s="83"/>
      <c r="MRO53" s="83"/>
      <c r="MRP53" s="83"/>
      <c r="MRQ53" s="83"/>
      <c r="MRR53" s="83"/>
      <c r="MRS53" s="83"/>
      <c r="MRT53" s="83"/>
      <c r="MRU53" s="83"/>
      <c r="MRV53" s="83"/>
      <c r="MRW53" s="83"/>
      <c r="MRX53" s="83"/>
      <c r="MRY53" s="83"/>
      <c r="MRZ53" s="83"/>
      <c r="MSA53" s="83"/>
      <c r="MSB53" s="83"/>
      <c r="MSC53" s="83"/>
      <c r="MSD53" s="83"/>
      <c r="MSE53" s="83"/>
      <c r="MSF53" s="83"/>
      <c r="MSG53" s="83"/>
      <c r="MSH53" s="83"/>
      <c r="MSI53" s="83"/>
      <c r="MSJ53" s="83"/>
      <c r="MSK53" s="83"/>
      <c r="MSL53" s="83"/>
      <c r="MSM53" s="83"/>
      <c r="MSN53" s="83"/>
      <c r="MSO53" s="83"/>
      <c r="MSP53" s="83"/>
      <c r="MSQ53" s="83"/>
      <c r="MSR53" s="83"/>
      <c r="MSS53" s="83"/>
      <c r="MST53" s="83"/>
      <c r="MSU53" s="83"/>
      <c r="MSV53" s="83"/>
      <c r="MSW53" s="83"/>
      <c r="MSX53" s="83"/>
      <c r="MSY53" s="83"/>
      <c r="MSZ53" s="83"/>
      <c r="MTA53" s="83"/>
      <c r="MTB53" s="83"/>
      <c r="MTC53" s="83"/>
      <c r="MTD53" s="83"/>
      <c r="MTE53" s="83"/>
      <c r="MTF53" s="83"/>
      <c r="MTG53" s="83"/>
      <c r="MTH53" s="83"/>
      <c r="MTI53" s="83"/>
      <c r="MTJ53" s="83"/>
      <c r="MTK53" s="83"/>
      <c r="MTL53" s="83"/>
      <c r="MTM53" s="83"/>
      <c r="MTN53" s="83"/>
      <c r="MTO53" s="83"/>
      <c r="MTP53" s="83"/>
      <c r="MTQ53" s="83"/>
      <c r="MTR53" s="83"/>
      <c r="MTS53" s="83"/>
      <c r="MTT53" s="83"/>
      <c r="MTU53" s="83"/>
      <c r="MTV53" s="83"/>
      <c r="MTW53" s="83"/>
      <c r="MTX53" s="83"/>
      <c r="MTY53" s="83"/>
      <c r="MTZ53" s="83"/>
      <c r="MUA53" s="83"/>
      <c r="MUB53" s="83"/>
      <c r="MUC53" s="83"/>
      <c r="MUD53" s="83"/>
      <c r="MUE53" s="83"/>
      <c r="MUF53" s="83"/>
      <c r="MUG53" s="83"/>
      <c r="MUH53" s="83"/>
      <c r="MUI53" s="83"/>
      <c r="MUJ53" s="83"/>
      <c r="MUK53" s="83"/>
      <c r="MUL53" s="83"/>
      <c r="MUM53" s="83"/>
      <c r="MUN53" s="83"/>
      <c r="MUO53" s="83"/>
      <c r="MUP53" s="83"/>
      <c r="MUQ53" s="83"/>
      <c r="MUR53" s="83"/>
      <c r="MUS53" s="83"/>
      <c r="MUT53" s="83"/>
      <c r="MUU53" s="83"/>
      <c r="MUV53" s="83"/>
      <c r="MUW53" s="83"/>
      <c r="MUX53" s="83"/>
      <c r="MUY53" s="83"/>
      <c r="MUZ53" s="83"/>
      <c r="MVA53" s="83"/>
      <c r="MVB53" s="83"/>
      <c r="MVC53" s="83"/>
      <c r="MVD53" s="83"/>
      <c r="MVE53" s="83"/>
      <c r="MVF53" s="83"/>
      <c r="MVG53" s="83"/>
      <c r="MVH53" s="83"/>
      <c r="MVI53" s="83"/>
      <c r="MVJ53" s="83"/>
      <c r="MVK53" s="83"/>
      <c r="MVL53" s="83"/>
      <c r="MVM53" s="83"/>
      <c r="MVN53" s="83"/>
      <c r="MVO53" s="83"/>
      <c r="MVP53" s="83"/>
      <c r="MVQ53" s="83"/>
      <c r="MVR53" s="83"/>
      <c r="MVS53" s="83"/>
      <c r="MVT53" s="83"/>
      <c r="MVU53" s="83"/>
      <c r="MVV53" s="83"/>
      <c r="MVW53" s="83"/>
      <c r="MVX53" s="83"/>
      <c r="MVY53" s="83"/>
      <c r="MVZ53" s="83"/>
      <c r="MWA53" s="83"/>
      <c r="MWB53" s="83"/>
      <c r="MWC53" s="83"/>
      <c r="MWD53" s="83"/>
      <c r="MWE53" s="83"/>
      <c r="MWF53" s="83"/>
      <c r="MWG53" s="83"/>
      <c r="MWH53" s="83"/>
      <c r="MWI53" s="83"/>
      <c r="MWJ53" s="83"/>
      <c r="MWK53" s="83"/>
      <c r="MWL53" s="83"/>
      <c r="MWM53" s="83"/>
      <c r="MWN53" s="83"/>
      <c r="MWO53" s="83"/>
      <c r="MWP53" s="83"/>
      <c r="MWQ53" s="83"/>
      <c r="MWR53" s="83"/>
      <c r="MWS53" s="83"/>
      <c r="MWT53" s="83"/>
      <c r="MWU53" s="83"/>
      <c r="MWV53" s="83"/>
      <c r="MWW53" s="83"/>
      <c r="MWX53" s="83"/>
      <c r="MWY53" s="83"/>
      <c r="MWZ53" s="83"/>
      <c r="MXA53" s="83"/>
      <c r="MXB53" s="83"/>
      <c r="MXC53" s="83"/>
      <c r="MXD53" s="83"/>
      <c r="MXE53" s="83"/>
      <c r="MXF53" s="83"/>
      <c r="MXG53" s="83"/>
      <c r="MXH53" s="83"/>
      <c r="MXI53" s="83"/>
      <c r="MXJ53" s="83"/>
      <c r="MXK53" s="83"/>
      <c r="MXL53" s="83"/>
      <c r="MXM53" s="83"/>
      <c r="MXN53" s="83"/>
      <c r="MXO53" s="83"/>
      <c r="MXP53" s="83"/>
      <c r="MXQ53" s="83"/>
      <c r="MXR53" s="83"/>
      <c r="MXS53" s="83"/>
      <c r="MXT53" s="83"/>
      <c r="MXU53" s="83"/>
      <c r="MXV53" s="83"/>
      <c r="MXW53" s="83"/>
      <c r="MXX53" s="83"/>
      <c r="MXY53" s="83"/>
      <c r="MXZ53" s="83"/>
      <c r="MYA53" s="83"/>
      <c r="MYB53" s="83"/>
      <c r="MYC53" s="83"/>
      <c r="MYD53" s="83"/>
      <c r="MYE53" s="83"/>
      <c r="MYF53" s="83"/>
      <c r="MYG53" s="83"/>
      <c r="MYH53" s="83"/>
      <c r="MYI53" s="83"/>
      <c r="MYJ53" s="83"/>
      <c r="MYK53" s="83"/>
      <c r="MYL53" s="83"/>
      <c r="MYM53" s="83"/>
      <c r="MYN53" s="83"/>
      <c r="MYO53" s="83"/>
      <c r="MYP53" s="83"/>
      <c r="MYQ53" s="83"/>
      <c r="MYR53" s="83"/>
      <c r="MYS53" s="83"/>
      <c r="MYT53" s="83"/>
      <c r="MYU53" s="83"/>
      <c r="MYV53" s="83"/>
      <c r="MYW53" s="83"/>
      <c r="MYX53" s="83"/>
      <c r="MYY53" s="83"/>
      <c r="MYZ53" s="83"/>
      <c r="MZA53" s="83"/>
      <c r="MZB53" s="83"/>
      <c r="MZC53" s="83"/>
      <c r="MZD53" s="83"/>
      <c r="MZE53" s="83"/>
      <c r="MZF53" s="83"/>
      <c r="MZG53" s="83"/>
      <c r="MZH53" s="83"/>
      <c r="MZI53" s="83"/>
      <c r="MZJ53" s="83"/>
      <c r="MZK53" s="83"/>
      <c r="MZL53" s="83"/>
      <c r="MZM53" s="83"/>
      <c r="MZN53" s="83"/>
      <c r="MZO53" s="83"/>
      <c r="MZP53" s="83"/>
      <c r="MZQ53" s="83"/>
      <c r="MZR53" s="83"/>
      <c r="MZS53" s="83"/>
      <c r="MZT53" s="83"/>
      <c r="MZU53" s="83"/>
      <c r="MZV53" s="83"/>
      <c r="MZW53" s="83"/>
      <c r="MZX53" s="83"/>
      <c r="MZY53" s="83"/>
      <c r="MZZ53" s="83"/>
      <c r="NAA53" s="83"/>
      <c r="NAB53" s="83"/>
      <c r="NAC53" s="83"/>
      <c r="NAD53" s="83"/>
      <c r="NAE53" s="83"/>
      <c r="NAF53" s="83"/>
      <c r="NAG53" s="83"/>
      <c r="NAH53" s="83"/>
      <c r="NAI53" s="83"/>
      <c r="NAJ53" s="83"/>
      <c r="NAK53" s="83"/>
      <c r="NAL53" s="83"/>
      <c r="NAM53" s="83"/>
      <c r="NAN53" s="83"/>
      <c r="NAO53" s="83"/>
      <c r="NAP53" s="83"/>
      <c r="NAQ53" s="83"/>
      <c r="NAR53" s="83"/>
      <c r="NAS53" s="83"/>
      <c r="NAT53" s="83"/>
      <c r="NAU53" s="83"/>
      <c r="NAV53" s="83"/>
      <c r="NAW53" s="83"/>
      <c r="NAX53" s="83"/>
      <c r="NAY53" s="83"/>
      <c r="NAZ53" s="83"/>
      <c r="NBA53" s="83"/>
      <c r="NBB53" s="83"/>
      <c r="NBC53" s="83"/>
      <c r="NBD53" s="83"/>
      <c r="NBE53" s="83"/>
      <c r="NBF53" s="83"/>
      <c r="NBG53" s="83"/>
      <c r="NBH53" s="83"/>
      <c r="NBI53" s="83"/>
      <c r="NBJ53" s="83"/>
      <c r="NBK53" s="83"/>
      <c r="NBL53" s="83"/>
      <c r="NBM53" s="83"/>
      <c r="NBN53" s="83"/>
      <c r="NBO53" s="83"/>
      <c r="NBP53" s="83"/>
      <c r="NBQ53" s="83"/>
      <c r="NBR53" s="83"/>
      <c r="NBS53" s="83"/>
      <c r="NBT53" s="83"/>
      <c r="NBU53" s="83"/>
      <c r="NBV53" s="83"/>
      <c r="NBW53" s="83"/>
      <c r="NBX53" s="83"/>
      <c r="NBY53" s="83"/>
      <c r="NBZ53" s="83"/>
      <c r="NCA53" s="83"/>
      <c r="NCB53" s="83"/>
      <c r="NCC53" s="83"/>
      <c r="NCD53" s="83"/>
      <c r="NCE53" s="83"/>
      <c r="NCF53" s="83"/>
      <c r="NCG53" s="83"/>
      <c r="NCH53" s="83"/>
      <c r="NCI53" s="83"/>
      <c r="NCJ53" s="83"/>
      <c r="NCK53" s="83"/>
      <c r="NCL53" s="83"/>
      <c r="NCM53" s="83"/>
      <c r="NCN53" s="83"/>
      <c r="NCO53" s="83"/>
      <c r="NCP53" s="83"/>
      <c r="NCQ53" s="83"/>
      <c r="NCR53" s="83"/>
      <c r="NCS53" s="83"/>
      <c r="NCT53" s="83"/>
      <c r="NCU53" s="83"/>
      <c r="NCV53" s="83"/>
      <c r="NCW53" s="83"/>
      <c r="NCX53" s="83"/>
      <c r="NCY53" s="83"/>
      <c r="NCZ53" s="83"/>
      <c r="NDA53" s="83"/>
      <c r="NDB53" s="83"/>
      <c r="NDC53" s="83"/>
      <c r="NDD53" s="83"/>
      <c r="NDE53" s="83"/>
      <c r="NDF53" s="83"/>
      <c r="NDG53" s="83"/>
      <c r="NDH53" s="83"/>
      <c r="NDI53" s="83"/>
      <c r="NDJ53" s="83"/>
      <c r="NDK53" s="83"/>
      <c r="NDL53" s="83"/>
      <c r="NDM53" s="83"/>
      <c r="NDN53" s="83"/>
      <c r="NDO53" s="83"/>
      <c r="NDP53" s="83"/>
      <c r="NDQ53" s="83"/>
      <c r="NDR53" s="83"/>
      <c r="NDS53" s="83"/>
      <c r="NDT53" s="83"/>
      <c r="NDU53" s="83"/>
      <c r="NDV53" s="83"/>
      <c r="NDW53" s="83"/>
      <c r="NDX53" s="83"/>
      <c r="NDY53" s="83"/>
      <c r="NDZ53" s="83"/>
      <c r="NEA53" s="83"/>
      <c r="NEB53" s="83"/>
      <c r="NEC53" s="83"/>
      <c r="NED53" s="83"/>
      <c r="NEE53" s="83"/>
      <c r="NEF53" s="83"/>
      <c r="NEG53" s="83"/>
      <c r="NEH53" s="83"/>
      <c r="NEI53" s="83"/>
      <c r="NEJ53" s="83"/>
      <c r="NEK53" s="83"/>
      <c r="NEL53" s="83"/>
      <c r="NEM53" s="83"/>
      <c r="NEN53" s="83"/>
      <c r="NEO53" s="83"/>
      <c r="NEP53" s="83"/>
      <c r="NEQ53" s="83"/>
      <c r="NER53" s="83"/>
      <c r="NES53" s="83"/>
      <c r="NET53" s="83"/>
      <c r="NEU53" s="83"/>
      <c r="NEV53" s="83"/>
      <c r="NEW53" s="83"/>
      <c r="NEX53" s="83"/>
      <c r="NEY53" s="83"/>
      <c r="NEZ53" s="83"/>
      <c r="NFA53" s="83"/>
      <c r="NFB53" s="83"/>
      <c r="NFC53" s="83"/>
      <c r="NFD53" s="83"/>
      <c r="NFE53" s="83"/>
      <c r="NFF53" s="83"/>
      <c r="NFG53" s="83"/>
      <c r="NFH53" s="83"/>
      <c r="NFI53" s="83"/>
      <c r="NFJ53" s="83"/>
      <c r="NFK53" s="83"/>
      <c r="NFL53" s="83"/>
      <c r="NFM53" s="83"/>
      <c r="NFN53" s="83"/>
      <c r="NFO53" s="83"/>
      <c r="NFP53" s="83"/>
      <c r="NFQ53" s="83"/>
      <c r="NFR53" s="83"/>
      <c r="NFS53" s="83"/>
      <c r="NFT53" s="83"/>
      <c r="NFU53" s="83"/>
      <c r="NFV53" s="83"/>
      <c r="NFW53" s="83"/>
      <c r="NFX53" s="83"/>
      <c r="NFY53" s="83"/>
      <c r="NFZ53" s="83"/>
      <c r="NGA53" s="83"/>
      <c r="NGB53" s="83"/>
      <c r="NGC53" s="83"/>
      <c r="NGD53" s="83"/>
      <c r="NGE53" s="83"/>
      <c r="NGF53" s="83"/>
      <c r="NGG53" s="83"/>
      <c r="NGH53" s="83"/>
      <c r="NGI53" s="83"/>
      <c r="NGJ53" s="83"/>
      <c r="NGK53" s="83"/>
      <c r="NGL53" s="83"/>
      <c r="NGM53" s="83"/>
      <c r="NGN53" s="83"/>
      <c r="NGO53" s="83"/>
      <c r="NGP53" s="83"/>
      <c r="NGQ53" s="83"/>
      <c r="NGR53" s="83"/>
      <c r="NGS53" s="83"/>
      <c r="NGT53" s="83"/>
      <c r="NGU53" s="83"/>
      <c r="NGV53" s="83"/>
      <c r="NGW53" s="83"/>
      <c r="NGX53" s="83"/>
      <c r="NGY53" s="83"/>
      <c r="NGZ53" s="83"/>
      <c r="NHA53" s="83"/>
      <c r="NHB53" s="83"/>
      <c r="NHC53" s="83"/>
      <c r="NHD53" s="83"/>
      <c r="NHE53" s="83"/>
      <c r="NHF53" s="83"/>
      <c r="NHG53" s="83"/>
      <c r="NHH53" s="83"/>
      <c r="NHI53" s="83"/>
      <c r="NHJ53" s="83"/>
      <c r="NHK53" s="83"/>
      <c r="NHL53" s="83"/>
      <c r="NHM53" s="83"/>
      <c r="NHN53" s="83"/>
      <c r="NHO53" s="83"/>
      <c r="NHP53" s="83"/>
      <c r="NHQ53" s="83"/>
      <c r="NHR53" s="83"/>
      <c r="NHS53" s="83"/>
      <c r="NHT53" s="83"/>
      <c r="NHU53" s="83"/>
      <c r="NHV53" s="83"/>
      <c r="NHW53" s="83"/>
      <c r="NHX53" s="83"/>
      <c r="NHY53" s="83"/>
      <c r="NHZ53" s="83"/>
      <c r="NIA53" s="83"/>
      <c r="NIB53" s="83"/>
      <c r="NIC53" s="83"/>
      <c r="NID53" s="83"/>
      <c r="NIE53" s="83"/>
      <c r="NIF53" s="83"/>
      <c r="NIG53" s="83"/>
      <c r="NIH53" s="83"/>
      <c r="NII53" s="83"/>
      <c r="NIJ53" s="83"/>
      <c r="NIK53" s="83"/>
      <c r="NIL53" s="83"/>
      <c r="NIM53" s="83"/>
      <c r="NIN53" s="83"/>
      <c r="NIO53" s="83"/>
      <c r="NIP53" s="83"/>
      <c r="NIQ53" s="83"/>
      <c r="NIR53" s="83"/>
      <c r="NIS53" s="83"/>
      <c r="NIT53" s="83"/>
      <c r="NIU53" s="83"/>
      <c r="NIV53" s="83"/>
      <c r="NIW53" s="83"/>
      <c r="NIX53" s="83"/>
      <c r="NIY53" s="83"/>
      <c r="NIZ53" s="83"/>
      <c r="NJA53" s="83"/>
      <c r="NJB53" s="83"/>
      <c r="NJC53" s="83"/>
      <c r="NJD53" s="83"/>
      <c r="NJE53" s="83"/>
      <c r="NJF53" s="83"/>
      <c r="NJG53" s="83"/>
      <c r="NJH53" s="83"/>
      <c r="NJI53" s="83"/>
      <c r="NJJ53" s="83"/>
      <c r="NJK53" s="83"/>
      <c r="NJL53" s="83"/>
      <c r="NJM53" s="83"/>
      <c r="NJN53" s="83"/>
      <c r="NJO53" s="83"/>
      <c r="NJP53" s="83"/>
      <c r="NJQ53" s="83"/>
      <c r="NJR53" s="83"/>
      <c r="NJS53" s="83"/>
      <c r="NJT53" s="83"/>
      <c r="NJU53" s="83"/>
      <c r="NJV53" s="83"/>
      <c r="NJW53" s="83"/>
      <c r="NJX53" s="83"/>
      <c r="NJY53" s="83"/>
      <c r="NJZ53" s="83"/>
      <c r="NKA53" s="83"/>
      <c r="NKB53" s="83"/>
      <c r="NKC53" s="83"/>
      <c r="NKD53" s="83"/>
      <c r="NKE53" s="83"/>
      <c r="NKF53" s="83"/>
      <c r="NKG53" s="83"/>
      <c r="NKH53" s="83"/>
      <c r="NKI53" s="83"/>
      <c r="NKJ53" s="83"/>
      <c r="NKK53" s="83"/>
      <c r="NKL53" s="83"/>
      <c r="NKM53" s="83"/>
      <c r="NKN53" s="83"/>
      <c r="NKO53" s="83"/>
      <c r="NKP53" s="83"/>
      <c r="NKQ53" s="83"/>
      <c r="NKR53" s="83"/>
      <c r="NKS53" s="83"/>
      <c r="NKT53" s="83"/>
      <c r="NKU53" s="83"/>
      <c r="NKV53" s="83"/>
      <c r="NKW53" s="83"/>
      <c r="NKX53" s="83"/>
      <c r="NKY53" s="83"/>
      <c r="NKZ53" s="83"/>
      <c r="NLA53" s="83"/>
      <c r="NLB53" s="83"/>
      <c r="NLC53" s="83"/>
      <c r="NLD53" s="83"/>
      <c r="NLE53" s="83"/>
      <c r="NLF53" s="83"/>
      <c r="NLG53" s="83"/>
      <c r="NLH53" s="83"/>
      <c r="NLI53" s="83"/>
      <c r="NLJ53" s="83"/>
      <c r="NLK53" s="83"/>
      <c r="NLL53" s="83"/>
      <c r="NLM53" s="83"/>
      <c r="NLN53" s="83"/>
      <c r="NLO53" s="83"/>
      <c r="NLP53" s="83"/>
      <c r="NLQ53" s="83"/>
      <c r="NLR53" s="83"/>
      <c r="NLS53" s="83"/>
      <c r="NLT53" s="83"/>
      <c r="NLU53" s="83"/>
      <c r="NLV53" s="83"/>
      <c r="NLW53" s="83"/>
      <c r="NLX53" s="83"/>
      <c r="NLY53" s="83"/>
      <c r="NLZ53" s="83"/>
      <c r="NMA53" s="83"/>
      <c r="NMB53" s="83"/>
      <c r="NMC53" s="83"/>
      <c r="NMD53" s="83"/>
      <c r="NME53" s="83"/>
      <c r="NMF53" s="83"/>
      <c r="NMG53" s="83"/>
      <c r="NMH53" s="83"/>
      <c r="NMI53" s="83"/>
      <c r="NMJ53" s="83"/>
      <c r="NMK53" s="83"/>
      <c r="NML53" s="83"/>
      <c r="NMM53" s="83"/>
      <c r="NMN53" s="83"/>
      <c r="NMO53" s="83"/>
      <c r="NMP53" s="83"/>
      <c r="NMQ53" s="83"/>
      <c r="NMR53" s="83"/>
      <c r="NMS53" s="83"/>
      <c r="NMT53" s="83"/>
      <c r="NMU53" s="83"/>
      <c r="NMV53" s="83"/>
      <c r="NMW53" s="83"/>
      <c r="NMX53" s="83"/>
      <c r="NMY53" s="83"/>
      <c r="NMZ53" s="83"/>
      <c r="NNA53" s="83"/>
      <c r="NNB53" s="83"/>
      <c r="NNC53" s="83"/>
      <c r="NND53" s="83"/>
      <c r="NNE53" s="83"/>
      <c r="NNF53" s="83"/>
      <c r="NNG53" s="83"/>
      <c r="NNH53" s="83"/>
      <c r="NNI53" s="83"/>
      <c r="NNJ53" s="83"/>
      <c r="NNK53" s="83"/>
      <c r="NNL53" s="83"/>
      <c r="NNM53" s="83"/>
      <c r="NNN53" s="83"/>
      <c r="NNO53" s="83"/>
      <c r="NNP53" s="83"/>
      <c r="NNQ53" s="83"/>
      <c r="NNR53" s="83"/>
      <c r="NNS53" s="83"/>
      <c r="NNT53" s="83"/>
      <c r="NNU53" s="83"/>
      <c r="NNV53" s="83"/>
      <c r="NNW53" s="83"/>
      <c r="NNX53" s="83"/>
      <c r="NNY53" s="83"/>
      <c r="NNZ53" s="83"/>
      <c r="NOA53" s="83"/>
      <c r="NOB53" s="83"/>
      <c r="NOC53" s="83"/>
      <c r="NOD53" s="83"/>
      <c r="NOE53" s="83"/>
      <c r="NOF53" s="83"/>
      <c r="NOG53" s="83"/>
      <c r="NOH53" s="83"/>
      <c r="NOI53" s="83"/>
      <c r="NOJ53" s="83"/>
      <c r="NOK53" s="83"/>
      <c r="NOL53" s="83"/>
      <c r="NOM53" s="83"/>
      <c r="NON53" s="83"/>
      <c r="NOO53" s="83"/>
      <c r="NOP53" s="83"/>
      <c r="NOQ53" s="83"/>
      <c r="NOR53" s="83"/>
      <c r="NOS53" s="83"/>
      <c r="NOT53" s="83"/>
      <c r="NOU53" s="83"/>
      <c r="NOV53" s="83"/>
      <c r="NOW53" s="83"/>
      <c r="NOX53" s="83"/>
      <c r="NOY53" s="83"/>
      <c r="NOZ53" s="83"/>
      <c r="NPA53" s="83"/>
      <c r="NPB53" s="83"/>
      <c r="NPC53" s="83"/>
      <c r="NPD53" s="83"/>
      <c r="NPE53" s="83"/>
      <c r="NPF53" s="83"/>
      <c r="NPG53" s="83"/>
      <c r="NPH53" s="83"/>
      <c r="NPI53" s="83"/>
      <c r="NPJ53" s="83"/>
      <c r="NPK53" s="83"/>
      <c r="NPL53" s="83"/>
      <c r="NPM53" s="83"/>
      <c r="NPN53" s="83"/>
      <c r="NPO53" s="83"/>
      <c r="NPP53" s="83"/>
      <c r="NPQ53" s="83"/>
      <c r="NPR53" s="83"/>
      <c r="NPS53" s="83"/>
      <c r="NPT53" s="83"/>
      <c r="NPU53" s="83"/>
      <c r="NPV53" s="83"/>
      <c r="NPW53" s="83"/>
      <c r="NPX53" s="83"/>
      <c r="NPY53" s="83"/>
      <c r="NPZ53" s="83"/>
      <c r="NQA53" s="83"/>
      <c r="NQB53" s="83"/>
      <c r="NQC53" s="83"/>
      <c r="NQD53" s="83"/>
      <c r="NQE53" s="83"/>
      <c r="NQF53" s="83"/>
      <c r="NQG53" s="83"/>
      <c r="NQH53" s="83"/>
      <c r="NQI53" s="83"/>
      <c r="NQJ53" s="83"/>
      <c r="NQK53" s="83"/>
      <c r="NQL53" s="83"/>
      <c r="NQM53" s="83"/>
      <c r="NQN53" s="83"/>
      <c r="NQO53" s="83"/>
      <c r="NQP53" s="83"/>
      <c r="NQQ53" s="83"/>
      <c r="NQR53" s="83"/>
      <c r="NQS53" s="83"/>
      <c r="NQT53" s="83"/>
      <c r="NQU53" s="83"/>
      <c r="NQV53" s="83"/>
      <c r="NQW53" s="83"/>
      <c r="NQX53" s="83"/>
      <c r="NQY53" s="83"/>
      <c r="NQZ53" s="83"/>
      <c r="NRA53" s="83"/>
      <c r="NRB53" s="83"/>
      <c r="NRC53" s="83"/>
      <c r="NRD53" s="83"/>
      <c r="NRE53" s="83"/>
      <c r="NRF53" s="83"/>
      <c r="NRG53" s="83"/>
      <c r="NRH53" s="83"/>
      <c r="NRI53" s="83"/>
      <c r="NRJ53" s="83"/>
      <c r="NRK53" s="83"/>
      <c r="NRL53" s="83"/>
      <c r="NRM53" s="83"/>
      <c r="NRN53" s="83"/>
      <c r="NRO53" s="83"/>
      <c r="NRP53" s="83"/>
      <c r="NRQ53" s="83"/>
      <c r="NRR53" s="83"/>
      <c r="NRS53" s="83"/>
      <c r="NRT53" s="83"/>
      <c r="NRU53" s="83"/>
      <c r="NRV53" s="83"/>
      <c r="NRW53" s="83"/>
      <c r="NRX53" s="83"/>
      <c r="NRY53" s="83"/>
      <c r="NRZ53" s="83"/>
      <c r="NSA53" s="83"/>
      <c r="NSB53" s="83"/>
      <c r="NSC53" s="83"/>
      <c r="NSD53" s="83"/>
      <c r="NSE53" s="83"/>
      <c r="NSF53" s="83"/>
      <c r="NSG53" s="83"/>
      <c r="NSH53" s="83"/>
      <c r="NSI53" s="83"/>
      <c r="NSJ53" s="83"/>
      <c r="NSK53" s="83"/>
      <c r="NSL53" s="83"/>
      <c r="NSM53" s="83"/>
      <c r="NSN53" s="83"/>
      <c r="NSO53" s="83"/>
      <c r="NSP53" s="83"/>
      <c r="NSQ53" s="83"/>
      <c r="NSR53" s="83"/>
      <c r="NSS53" s="83"/>
      <c r="NST53" s="83"/>
      <c r="NSU53" s="83"/>
      <c r="NSV53" s="83"/>
      <c r="NSW53" s="83"/>
      <c r="NSX53" s="83"/>
      <c r="NSY53" s="83"/>
      <c r="NSZ53" s="83"/>
      <c r="NTA53" s="83"/>
      <c r="NTB53" s="83"/>
      <c r="NTC53" s="83"/>
      <c r="NTD53" s="83"/>
      <c r="NTE53" s="83"/>
      <c r="NTF53" s="83"/>
      <c r="NTG53" s="83"/>
      <c r="NTH53" s="83"/>
      <c r="NTI53" s="83"/>
      <c r="NTJ53" s="83"/>
      <c r="NTK53" s="83"/>
      <c r="NTL53" s="83"/>
      <c r="NTM53" s="83"/>
      <c r="NTN53" s="83"/>
      <c r="NTO53" s="83"/>
      <c r="NTP53" s="83"/>
      <c r="NTQ53" s="83"/>
      <c r="NTR53" s="83"/>
      <c r="NTS53" s="83"/>
      <c r="NTT53" s="83"/>
      <c r="NTU53" s="83"/>
      <c r="NTV53" s="83"/>
      <c r="NTW53" s="83"/>
      <c r="NTX53" s="83"/>
      <c r="NTY53" s="83"/>
      <c r="NTZ53" s="83"/>
      <c r="NUA53" s="83"/>
      <c r="NUB53" s="83"/>
      <c r="NUC53" s="83"/>
      <c r="NUD53" s="83"/>
      <c r="NUE53" s="83"/>
      <c r="NUF53" s="83"/>
      <c r="NUG53" s="83"/>
      <c r="NUH53" s="83"/>
      <c r="NUI53" s="83"/>
      <c r="NUJ53" s="83"/>
      <c r="NUK53" s="83"/>
      <c r="NUL53" s="83"/>
      <c r="NUM53" s="83"/>
      <c r="NUN53" s="83"/>
      <c r="NUO53" s="83"/>
      <c r="NUP53" s="83"/>
      <c r="NUQ53" s="83"/>
      <c r="NUR53" s="83"/>
      <c r="NUS53" s="83"/>
      <c r="NUT53" s="83"/>
      <c r="NUU53" s="83"/>
      <c r="NUV53" s="83"/>
      <c r="NUW53" s="83"/>
      <c r="NUX53" s="83"/>
      <c r="NUY53" s="83"/>
      <c r="NUZ53" s="83"/>
      <c r="NVA53" s="83"/>
      <c r="NVB53" s="83"/>
      <c r="NVC53" s="83"/>
      <c r="NVD53" s="83"/>
      <c r="NVE53" s="83"/>
      <c r="NVF53" s="83"/>
      <c r="NVG53" s="83"/>
      <c r="NVH53" s="83"/>
      <c r="NVI53" s="83"/>
      <c r="NVJ53" s="83"/>
      <c r="NVK53" s="83"/>
      <c r="NVL53" s="83"/>
      <c r="NVM53" s="83"/>
      <c r="NVN53" s="83"/>
      <c r="NVO53" s="83"/>
      <c r="NVP53" s="83"/>
      <c r="NVQ53" s="83"/>
      <c r="NVR53" s="83"/>
      <c r="NVS53" s="83"/>
      <c r="NVT53" s="83"/>
      <c r="NVU53" s="83"/>
      <c r="NVV53" s="83"/>
      <c r="NVW53" s="83"/>
      <c r="NVX53" s="83"/>
      <c r="NVY53" s="83"/>
      <c r="NVZ53" s="83"/>
      <c r="NWA53" s="83"/>
      <c r="NWB53" s="83"/>
      <c r="NWC53" s="83"/>
      <c r="NWD53" s="83"/>
      <c r="NWE53" s="83"/>
      <c r="NWF53" s="83"/>
      <c r="NWG53" s="83"/>
      <c r="NWH53" s="83"/>
      <c r="NWI53" s="83"/>
      <c r="NWJ53" s="83"/>
      <c r="NWK53" s="83"/>
      <c r="NWL53" s="83"/>
      <c r="NWM53" s="83"/>
      <c r="NWN53" s="83"/>
      <c r="NWO53" s="83"/>
      <c r="NWP53" s="83"/>
      <c r="NWQ53" s="83"/>
      <c r="NWR53" s="83"/>
      <c r="NWS53" s="83"/>
      <c r="NWT53" s="83"/>
      <c r="NWU53" s="83"/>
      <c r="NWV53" s="83"/>
      <c r="NWW53" s="83"/>
      <c r="NWX53" s="83"/>
      <c r="NWY53" s="83"/>
      <c r="NWZ53" s="83"/>
      <c r="NXA53" s="83"/>
      <c r="NXB53" s="83"/>
      <c r="NXC53" s="83"/>
      <c r="NXD53" s="83"/>
      <c r="NXE53" s="83"/>
      <c r="NXF53" s="83"/>
      <c r="NXG53" s="83"/>
      <c r="NXH53" s="83"/>
      <c r="NXI53" s="83"/>
      <c r="NXJ53" s="83"/>
      <c r="NXK53" s="83"/>
      <c r="NXL53" s="83"/>
      <c r="NXM53" s="83"/>
      <c r="NXN53" s="83"/>
      <c r="NXO53" s="83"/>
      <c r="NXP53" s="83"/>
      <c r="NXQ53" s="83"/>
      <c r="NXR53" s="83"/>
      <c r="NXS53" s="83"/>
      <c r="NXT53" s="83"/>
      <c r="NXU53" s="83"/>
      <c r="NXV53" s="83"/>
      <c r="NXW53" s="83"/>
      <c r="NXX53" s="83"/>
      <c r="NXY53" s="83"/>
      <c r="NXZ53" s="83"/>
      <c r="NYA53" s="83"/>
      <c r="NYB53" s="83"/>
      <c r="NYC53" s="83"/>
      <c r="NYD53" s="83"/>
      <c r="NYE53" s="83"/>
      <c r="NYF53" s="83"/>
      <c r="NYG53" s="83"/>
      <c r="NYH53" s="83"/>
      <c r="NYI53" s="83"/>
      <c r="NYJ53" s="83"/>
      <c r="NYK53" s="83"/>
      <c r="NYL53" s="83"/>
      <c r="NYM53" s="83"/>
      <c r="NYN53" s="83"/>
      <c r="NYO53" s="83"/>
      <c r="NYP53" s="83"/>
      <c r="NYQ53" s="83"/>
      <c r="NYR53" s="83"/>
      <c r="NYS53" s="83"/>
      <c r="NYT53" s="83"/>
      <c r="NYU53" s="83"/>
      <c r="NYV53" s="83"/>
      <c r="NYW53" s="83"/>
      <c r="NYX53" s="83"/>
      <c r="NYY53" s="83"/>
      <c r="NYZ53" s="83"/>
      <c r="NZA53" s="83"/>
      <c r="NZB53" s="83"/>
      <c r="NZC53" s="83"/>
      <c r="NZD53" s="83"/>
      <c r="NZE53" s="83"/>
      <c r="NZF53" s="83"/>
      <c r="NZG53" s="83"/>
      <c r="NZH53" s="83"/>
      <c r="NZI53" s="83"/>
      <c r="NZJ53" s="83"/>
      <c r="NZK53" s="83"/>
      <c r="NZL53" s="83"/>
      <c r="NZM53" s="83"/>
      <c r="NZN53" s="83"/>
      <c r="NZO53" s="83"/>
      <c r="NZP53" s="83"/>
      <c r="NZQ53" s="83"/>
      <c r="NZR53" s="83"/>
      <c r="NZS53" s="83"/>
      <c r="NZT53" s="83"/>
      <c r="NZU53" s="83"/>
      <c r="NZV53" s="83"/>
      <c r="NZW53" s="83"/>
      <c r="NZX53" s="83"/>
      <c r="NZY53" s="83"/>
      <c r="NZZ53" s="83"/>
      <c r="OAA53" s="83"/>
      <c r="OAB53" s="83"/>
      <c r="OAC53" s="83"/>
      <c r="OAD53" s="83"/>
      <c r="OAE53" s="83"/>
      <c r="OAF53" s="83"/>
      <c r="OAG53" s="83"/>
      <c r="OAH53" s="83"/>
      <c r="OAI53" s="83"/>
      <c r="OAJ53" s="83"/>
      <c r="OAK53" s="83"/>
      <c r="OAL53" s="83"/>
      <c r="OAM53" s="83"/>
      <c r="OAN53" s="83"/>
      <c r="OAO53" s="83"/>
      <c r="OAP53" s="83"/>
      <c r="OAQ53" s="83"/>
      <c r="OAR53" s="83"/>
      <c r="OAS53" s="83"/>
      <c r="OAT53" s="83"/>
      <c r="OAU53" s="83"/>
      <c r="OAV53" s="83"/>
      <c r="OAW53" s="83"/>
      <c r="OAX53" s="83"/>
      <c r="OAY53" s="83"/>
      <c r="OAZ53" s="83"/>
      <c r="OBA53" s="83"/>
      <c r="OBB53" s="83"/>
      <c r="OBC53" s="83"/>
      <c r="OBD53" s="83"/>
      <c r="OBE53" s="83"/>
      <c r="OBF53" s="83"/>
      <c r="OBG53" s="83"/>
      <c r="OBH53" s="83"/>
      <c r="OBI53" s="83"/>
      <c r="OBJ53" s="83"/>
      <c r="OBK53" s="83"/>
      <c r="OBL53" s="83"/>
      <c r="OBM53" s="83"/>
      <c r="OBN53" s="83"/>
      <c r="OBO53" s="83"/>
      <c r="OBP53" s="83"/>
      <c r="OBQ53" s="83"/>
      <c r="OBR53" s="83"/>
      <c r="OBS53" s="83"/>
      <c r="OBT53" s="83"/>
      <c r="OBU53" s="83"/>
      <c r="OBV53" s="83"/>
      <c r="OBW53" s="83"/>
      <c r="OBX53" s="83"/>
      <c r="OBY53" s="83"/>
      <c r="OBZ53" s="83"/>
      <c r="OCA53" s="83"/>
      <c r="OCB53" s="83"/>
      <c r="OCC53" s="83"/>
      <c r="OCD53" s="83"/>
      <c r="OCE53" s="83"/>
      <c r="OCF53" s="83"/>
      <c r="OCG53" s="83"/>
      <c r="OCH53" s="83"/>
      <c r="OCI53" s="83"/>
      <c r="OCJ53" s="83"/>
      <c r="OCK53" s="83"/>
      <c r="OCL53" s="83"/>
      <c r="OCM53" s="83"/>
      <c r="OCN53" s="83"/>
      <c r="OCO53" s="83"/>
      <c r="OCP53" s="83"/>
      <c r="OCQ53" s="83"/>
      <c r="OCR53" s="83"/>
      <c r="OCS53" s="83"/>
      <c r="OCT53" s="83"/>
      <c r="OCU53" s="83"/>
      <c r="OCV53" s="83"/>
      <c r="OCW53" s="83"/>
      <c r="OCX53" s="83"/>
      <c r="OCY53" s="83"/>
      <c r="OCZ53" s="83"/>
      <c r="ODA53" s="83"/>
      <c r="ODB53" s="83"/>
      <c r="ODC53" s="83"/>
      <c r="ODD53" s="83"/>
      <c r="ODE53" s="83"/>
      <c r="ODF53" s="83"/>
      <c r="ODG53" s="83"/>
      <c r="ODH53" s="83"/>
      <c r="ODI53" s="83"/>
      <c r="ODJ53" s="83"/>
      <c r="ODK53" s="83"/>
      <c r="ODL53" s="83"/>
      <c r="ODM53" s="83"/>
      <c r="ODN53" s="83"/>
      <c r="ODO53" s="83"/>
      <c r="ODP53" s="83"/>
      <c r="ODQ53" s="83"/>
      <c r="ODR53" s="83"/>
      <c r="ODS53" s="83"/>
      <c r="ODT53" s="83"/>
      <c r="ODU53" s="83"/>
      <c r="ODV53" s="83"/>
      <c r="ODW53" s="83"/>
      <c r="ODX53" s="83"/>
      <c r="ODY53" s="83"/>
      <c r="ODZ53" s="83"/>
      <c r="OEA53" s="83"/>
      <c r="OEB53" s="83"/>
      <c r="OEC53" s="83"/>
      <c r="OED53" s="83"/>
      <c r="OEE53" s="83"/>
      <c r="OEF53" s="83"/>
      <c r="OEG53" s="83"/>
      <c r="OEH53" s="83"/>
      <c r="OEI53" s="83"/>
      <c r="OEJ53" s="83"/>
      <c r="OEK53" s="83"/>
      <c r="OEL53" s="83"/>
      <c r="OEM53" s="83"/>
      <c r="OEN53" s="83"/>
      <c r="OEO53" s="83"/>
      <c r="OEP53" s="83"/>
      <c r="OEQ53" s="83"/>
      <c r="OER53" s="83"/>
      <c r="OES53" s="83"/>
      <c r="OET53" s="83"/>
      <c r="OEU53" s="83"/>
      <c r="OEV53" s="83"/>
      <c r="OEW53" s="83"/>
      <c r="OEX53" s="83"/>
      <c r="OEY53" s="83"/>
      <c r="OEZ53" s="83"/>
      <c r="OFA53" s="83"/>
      <c r="OFB53" s="83"/>
      <c r="OFC53" s="83"/>
      <c r="OFD53" s="83"/>
      <c r="OFE53" s="83"/>
      <c r="OFF53" s="83"/>
      <c r="OFG53" s="83"/>
      <c r="OFH53" s="83"/>
      <c r="OFI53" s="83"/>
      <c r="OFJ53" s="83"/>
      <c r="OFK53" s="83"/>
      <c r="OFL53" s="83"/>
      <c r="OFM53" s="83"/>
      <c r="OFN53" s="83"/>
      <c r="OFO53" s="83"/>
      <c r="OFP53" s="83"/>
      <c r="OFQ53" s="83"/>
      <c r="OFR53" s="83"/>
      <c r="OFS53" s="83"/>
      <c r="OFT53" s="83"/>
      <c r="OFU53" s="83"/>
      <c r="OFV53" s="83"/>
      <c r="OFW53" s="83"/>
      <c r="OFX53" s="83"/>
      <c r="OFY53" s="83"/>
      <c r="OFZ53" s="83"/>
      <c r="OGA53" s="83"/>
      <c r="OGB53" s="83"/>
      <c r="OGC53" s="83"/>
      <c r="OGD53" s="83"/>
      <c r="OGE53" s="83"/>
      <c r="OGF53" s="83"/>
      <c r="OGG53" s="83"/>
      <c r="OGH53" s="83"/>
      <c r="OGI53" s="83"/>
      <c r="OGJ53" s="83"/>
      <c r="OGK53" s="83"/>
      <c r="OGL53" s="83"/>
      <c r="OGM53" s="83"/>
      <c r="OGN53" s="83"/>
      <c r="OGO53" s="83"/>
      <c r="OGP53" s="83"/>
      <c r="OGQ53" s="83"/>
      <c r="OGR53" s="83"/>
      <c r="OGS53" s="83"/>
      <c r="OGT53" s="83"/>
      <c r="OGU53" s="83"/>
      <c r="OGV53" s="83"/>
      <c r="OGW53" s="83"/>
      <c r="OGX53" s="83"/>
      <c r="OGY53" s="83"/>
      <c r="OGZ53" s="83"/>
      <c r="OHA53" s="83"/>
      <c r="OHB53" s="83"/>
      <c r="OHC53" s="83"/>
      <c r="OHD53" s="83"/>
      <c r="OHE53" s="83"/>
      <c r="OHF53" s="83"/>
      <c r="OHG53" s="83"/>
      <c r="OHH53" s="83"/>
      <c r="OHI53" s="83"/>
      <c r="OHJ53" s="83"/>
      <c r="OHK53" s="83"/>
      <c r="OHL53" s="83"/>
      <c r="OHM53" s="83"/>
      <c r="OHN53" s="83"/>
      <c r="OHO53" s="83"/>
      <c r="OHP53" s="83"/>
      <c r="OHQ53" s="83"/>
      <c r="OHR53" s="83"/>
      <c r="OHS53" s="83"/>
      <c r="OHT53" s="83"/>
      <c r="OHU53" s="83"/>
      <c r="OHV53" s="83"/>
      <c r="OHW53" s="83"/>
      <c r="OHX53" s="83"/>
      <c r="OHY53" s="83"/>
      <c r="OHZ53" s="83"/>
      <c r="OIA53" s="83"/>
      <c r="OIB53" s="83"/>
      <c r="OIC53" s="83"/>
      <c r="OID53" s="83"/>
      <c r="OIE53" s="83"/>
      <c r="OIF53" s="83"/>
      <c r="OIG53" s="83"/>
      <c r="OIH53" s="83"/>
      <c r="OII53" s="83"/>
      <c r="OIJ53" s="83"/>
      <c r="OIK53" s="83"/>
      <c r="OIL53" s="83"/>
      <c r="OIM53" s="83"/>
      <c r="OIN53" s="83"/>
      <c r="OIO53" s="83"/>
      <c r="OIP53" s="83"/>
      <c r="OIQ53" s="83"/>
      <c r="OIR53" s="83"/>
      <c r="OIS53" s="83"/>
      <c r="OIT53" s="83"/>
      <c r="OIU53" s="83"/>
      <c r="OIV53" s="83"/>
      <c r="OIW53" s="83"/>
      <c r="OIX53" s="83"/>
      <c r="OIY53" s="83"/>
      <c r="OIZ53" s="83"/>
      <c r="OJA53" s="83"/>
      <c r="OJB53" s="83"/>
      <c r="OJC53" s="83"/>
      <c r="OJD53" s="83"/>
      <c r="OJE53" s="83"/>
      <c r="OJF53" s="83"/>
      <c r="OJG53" s="83"/>
      <c r="OJH53" s="83"/>
      <c r="OJI53" s="83"/>
      <c r="OJJ53" s="83"/>
      <c r="OJK53" s="83"/>
      <c r="OJL53" s="83"/>
      <c r="OJM53" s="83"/>
      <c r="OJN53" s="83"/>
      <c r="OJO53" s="83"/>
      <c r="OJP53" s="83"/>
      <c r="OJQ53" s="83"/>
      <c r="OJR53" s="83"/>
      <c r="OJS53" s="83"/>
      <c r="OJT53" s="83"/>
      <c r="OJU53" s="83"/>
      <c r="OJV53" s="83"/>
      <c r="OJW53" s="83"/>
      <c r="OJX53" s="83"/>
      <c r="OJY53" s="83"/>
      <c r="OJZ53" s="83"/>
      <c r="OKA53" s="83"/>
      <c r="OKB53" s="83"/>
      <c r="OKC53" s="83"/>
      <c r="OKD53" s="83"/>
      <c r="OKE53" s="83"/>
      <c r="OKF53" s="83"/>
      <c r="OKG53" s="83"/>
      <c r="OKH53" s="83"/>
      <c r="OKI53" s="83"/>
      <c r="OKJ53" s="83"/>
      <c r="OKK53" s="83"/>
      <c r="OKL53" s="83"/>
      <c r="OKM53" s="83"/>
      <c r="OKN53" s="83"/>
      <c r="OKO53" s="83"/>
      <c r="OKP53" s="83"/>
      <c r="OKQ53" s="83"/>
      <c r="OKR53" s="83"/>
      <c r="OKS53" s="83"/>
      <c r="OKT53" s="83"/>
      <c r="OKU53" s="83"/>
      <c r="OKV53" s="83"/>
      <c r="OKW53" s="83"/>
      <c r="OKX53" s="83"/>
      <c r="OKY53" s="83"/>
      <c r="OKZ53" s="83"/>
      <c r="OLA53" s="83"/>
      <c r="OLB53" s="83"/>
      <c r="OLC53" s="83"/>
      <c r="OLD53" s="83"/>
      <c r="OLE53" s="83"/>
      <c r="OLF53" s="83"/>
      <c r="OLG53" s="83"/>
      <c r="OLH53" s="83"/>
      <c r="OLI53" s="83"/>
      <c r="OLJ53" s="83"/>
      <c r="OLK53" s="83"/>
      <c r="OLL53" s="83"/>
      <c r="OLM53" s="83"/>
      <c r="OLN53" s="83"/>
      <c r="OLO53" s="83"/>
      <c r="OLP53" s="83"/>
      <c r="OLQ53" s="83"/>
      <c r="OLR53" s="83"/>
      <c r="OLS53" s="83"/>
      <c r="OLT53" s="83"/>
      <c r="OLU53" s="83"/>
      <c r="OLV53" s="83"/>
      <c r="OLW53" s="83"/>
      <c r="OLX53" s="83"/>
      <c r="OLY53" s="83"/>
      <c r="OLZ53" s="83"/>
      <c r="OMA53" s="83"/>
      <c r="OMB53" s="83"/>
      <c r="OMC53" s="83"/>
      <c r="OMD53" s="83"/>
      <c r="OME53" s="83"/>
      <c r="OMF53" s="83"/>
      <c r="OMG53" s="83"/>
      <c r="OMH53" s="83"/>
      <c r="OMI53" s="83"/>
      <c r="OMJ53" s="83"/>
      <c r="OMK53" s="83"/>
      <c r="OML53" s="83"/>
      <c r="OMM53" s="83"/>
      <c r="OMN53" s="83"/>
      <c r="OMO53" s="83"/>
      <c r="OMP53" s="83"/>
      <c r="OMQ53" s="83"/>
      <c r="OMR53" s="83"/>
      <c r="OMS53" s="83"/>
      <c r="OMT53" s="83"/>
      <c r="OMU53" s="83"/>
      <c r="OMV53" s="83"/>
      <c r="OMW53" s="83"/>
      <c r="OMX53" s="83"/>
      <c r="OMY53" s="83"/>
      <c r="OMZ53" s="83"/>
      <c r="ONA53" s="83"/>
      <c r="ONB53" s="83"/>
      <c r="ONC53" s="83"/>
      <c r="OND53" s="83"/>
      <c r="ONE53" s="83"/>
      <c r="ONF53" s="83"/>
      <c r="ONG53" s="83"/>
      <c r="ONH53" s="83"/>
      <c r="ONI53" s="83"/>
      <c r="ONJ53" s="83"/>
      <c r="ONK53" s="83"/>
      <c r="ONL53" s="83"/>
      <c r="ONM53" s="83"/>
      <c r="ONN53" s="83"/>
      <c r="ONO53" s="83"/>
      <c r="ONP53" s="83"/>
      <c r="ONQ53" s="83"/>
      <c r="ONR53" s="83"/>
      <c r="ONS53" s="83"/>
      <c r="ONT53" s="83"/>
      <c r="ONU53" s="83"/>
      <c r="ONV53" s="83"/>
      <c r="ONW53" s="83"/>
      <c r="ONX53" s="83"/>
      <c r="ONY53" s="83"/>
      <c r="ONZ53" s="83"/>
      <c r="OOA53" s="83"/>
      <c r="OOB53" s="83"/>
      <c r="OOC53" s="83"/>
      <c r="OOD53" s="83"/>
      <c r="OOE53" s="83"/>
      <c r="OOF53" s="83"/>
      <c r="OOG53" s="83"/>
      <c r="OOH53" s="83"/>
      <c r="OOI53" s="83"/>
      <c r="OOJ53" s="83"/>
      <c r="OOK53" s="83"/>
      <c r="OOL53" s="83"/>
      <c r="OOM53" s="83"/>
      <c r="OON53" s="83"/>
      <c r="OOO53" s="83"/>
      <c r="OOP53" s="83"/>
      <c r="OOQ53" s="83"/>
      <c r="OOR53" s="83"/>
      <c r="OOS53" s="83"/>
      <c r="OOT53" s="83"/>
      <c r="OOU53" s="83"/>
      <c r="OOV53" s="83"/>
      <c r="OOW53" s="83"/>
      <c r="OOX53" s="83"/>
      <c r="OOY53" s="83"/>
      <c r="OOZ53" s="83"/>
      <c r="OPA53" s="83"/>
      <c r="OPB53" s="83"/>
      <c r="OPC53" s="83"/>
      <c r="OPD53" s="83"/>
      <c r="OPE53" s="83"/>
      <c r="OPF53" s="83"/>
      <c r="OPG53" s="83"/>
      <c r="OPH53" s="83"/>
      <c r="OPI53" s="83"/>
      <c r="OPJ53" s="83"/>
      <c r="OPK53" s="83"/>
      <c r="OPL53" s="83"/>
      <c r="OPM53" s="83"/>
      <c r="OPN53" s="83"/>
      <c r="OPO53" s="83"/>
      <c r="OPP53" s="83"/>
      <c r="OPQ53" s="83"/>
      <c r="OPR53" s="83"/>
      <c r="OPS53" s="83"/>
      <c r="OPT53" s="83"/>
      <c r="OPU53" s="83"/>
      <c r="OPV53" s="83"/>
      <c r="OPW53" s="83"/>
      <c r="OPX53" s="83"/>
      <c r="OPY53" s="83"/>
      <c r="OPZ53" s="83"/>
      <c r="OQA53" s="83"/>
      <c r="OQB53" s="83"/>
      <c r="OQC53" s="83"/>
      <c r="OQD53" s="83"/>
      <c r="OQE53" s="83"/>
      <c r="OQF53" s="83"/>
      <c r="OQG53" s="83"/>
      <c r="OQH53" s="83"/>
      <c r="OQI53" s="83"/>
      <c r="OQJ53" s="83"/>
      <c r="OQK53" s="83"/>
      <c r="OQL53" s="83"/>
      <c r="OQM53" s="83"/>
      <c r="OQN53" s="83"/>
      <c r="OQO53" s="83"/>
      <c r="OQP53" s="83"/>
      <c r="OQQ53" s="83"/>
      <c r="OQR53" s="83"/>
      <c r="OQS53" s="83"/>
      <c r="OQT53" s="83"/>
      <c r="OQU53" s="83"/>
      <c r="OQV53" s="83"/>
      <c r="OQW53" s="83"/>
      <c r="OQX53" s="83"/>
      <c r="OQY53" s="83"/>
      <c r="OQZ53" s="83"/>
      <c r="ORA53" s="83"/>
      <c r="ORB53" s="83"/>
      <c r="ORC53" s="83"/>
      <c r="ORD53" s="83"/>
      <c r="ORE53" s="83"/>
      <c r="ORF53" s="83"/>
      <c r="ORG53" s="83"/>
      <c r="ORH53" s="83"/>
      <c r="ORI53" s="83"/>
      <c r="ORJ53" s="83"/>
      <c r="ORK53" s="83"/>
      <c r="ORL53" s="83"/>
      <c r="ORM53" s="83"/>
      <c r="ORN53" s="83"/>
      <c r="ORO53" s="83"/>
      <c r="ORP53" s="83"/>
      <c r="ORQ53" s="83"/>
      <c r="ORR53" s="83"/>
      <c r="ORS53" s="83"/>
      <c r="ORT53" s="83"/>
      <c r="ORU53" s="83"/>
      <c r="ORV53" s="83"/>
      <c r="ORW53" s="83"/>
      <c r="ORX53" s="83"/>
      <c r="ORY53" s="83"/>
      <c r="ORZ53" s="83"/>
      <c r="OSA53" s="83"/>
      <c r="OSB53" s="83"/>
      <c r="OSC53" s="83"/>
      <c r="OSD53" s="83"/>
      <c r="OSE53" s="83"/>
      <c r="OSF53" s="83"/>
      <c r="OSG53" s="83"/>
      <c r="OSH53" s="83"/>
      <c r="OSI53" s="83"/>
      <c r="OSJ53" s="83"/>
      <c r="OSK53" s="83"/>
      <c r="OSL53" s="83"/>
      <c r="OSM53" s="83"/>
      <c r="OSN53" s="83"/>
      <c r="OSO53" s="83"/>
      <c r="OSP53" s="83"/>
      <c r="OSQ53" s="83"/>
      <c r="OSR53" s="83"/>
      <c r="OSS53" s="83"/>
      <c r="OST53" s="83"/>
      <c r="OSU53" s="83"/>
      <c r="OSV53" s="83"/>
      <c r="OSW53" s="83"/>
      <c r="OSX53" s="83"/>
      <c r="OSY53" s="83"/>
      <c r="OSZ53" s="83"/>
      <c r="OTA53" s="83"/>
      <c r="OTB53" s="83"/>
      <c r="OTC53" s="83"/>
      <c r="OTD53" s="83"/>
      <c r="OTE53" s="83"/>
      <c r="OTF53" s="83"/>
      <c r="OTG53" s="83"/>
      <c r="OTH53" s="83"/>
      <c r="OTI53" s="83"/>
      <c r="OTJ53" s="83"/>
      <c r="OTK53" s="83"/>
      <c r="OTL53" s="83"/>
      <c r="OTM53" s="83"/>
      <c r="OTN53" s="83"/>
      <c r="OTO53" s="83"/>
      <c r="OTP53" s="83"/>
      <c r="OTQ53" s="83"/>
      <c r="OTR53" s="83"/>
      <c r="OTS53" s="83"/>
      <c r="OTT53" s="83"/>
      <c r="OTU53" s="83"/>
      <c r="OTV53" s="83"/>
      <c r="OTW53" s="83"/>
      <c r="OTX53" s="83"/>
      <c r="OTY53" s="83"/>
      <c r="OTZ53" s="83"/>
      <c r="OUA53" s="83"/>
      <c r="OUB53" s="83"/>
      <c r="OUC53" s="83"/>
      <c r="OUD53" s="83"/>
      <c r="OUE53" s="83"/>
      <c r="OUF53" s="83"/>
      <c r="OUG53" s="83"/>
      <c r="OUH53" s="83"/>
      <c r="OUI53" s="83"/>
      <c r="OUJ53" s="83"/>
      <c r="OUK53" s="83"/>
      <c r="OUL53" s="83"/>
      <c r="OUM53" s="83"/>
      <c r="OUN53" s="83"/>
      <c r="OUO53" s="83"/>
      <c r="OUP53" s="83"/>
      <c r="OUQ53" s="83"/>
      <c r="OUR53" s="83"/>
      <c r="OUS53" s="83"/>
      <c r="OUT53" s="83"/>
      <c r="OUU53" s="83"/>
      <c r="OUV53" s="83"/>
      <c r="OUW53" s="83"/>
      <c r="OUX53" s="83"/>
      <c r="OUY53" s="83"/>
      <c r="OUZ53" s="83"/>
      <c r="OVA53" s="83"/>
      <c r="OVB53" s="83"/>
      <c r="OVC53" s="83"/>
      <c r="OVD53" s="83"/>
      <c r="OVE53" s="83"/>
      <c r="OVF53" s="83"/>
      <c r="OVG53" s="83"/>
      <c r="OVH53" s="83"/>
      <c r="OVI53" s="83"/>
      <c r="OVJ53" s="83"/>
      <c r="OVK53" s="83"/>
      <c r="OVL53" s="83"/>
      <c r="OVM53" s="83"/>
      <c r="OVN53" s="83"/>
      <c r="OVO53" s="83"/>
      <c r="OVP53" s="83"/>
      <c r="OVQ53" s="83"/>
      <c r="OVR53" s="83"/>
      <c r="OVS53" s="83"/>
      <c r="OVT53" s="83"/>
      <c r="OVU53" s="83"/>
      <c r="OVV53" s="83"/>
      <c r="OVW53" s="83"/>
      <c r="OVX53" s="83"/>
      <c r="OVY53" s="83"/>
      <c r="OVZ53" s="83"/>
      <c r="OWA53" s="83"/>
      <c r="OWB53" s="83"/>
      <c r="OWC53" s="83"/>
      <c r="OWD53" s="83"/>
      <c r="OWE53" s="83"/>
      <c r="OWF53" s="83"/>
      <c r="OWG53" s="83"/>
      <c r="OWH53" s="83"/>
      <c r="OWI53" s="83"/>
      <c r="OWJ53" s="83"/>
      <c r="OWK53" s="83"/>
      <c r="OWL53" s="83"/>
      <c r="OWM53" s="83"/>
      <c r="OWN53" s="83"/>
      <c r="OWO53" s="83"/>
      <c r="OWP53" s="83"/>
      <c r="OWQ53" s="83"/>
      <c r="OWR53" s="83"/>
      <c r="OWS53" s="83"/>
      <c r="OWT53" s="83"/>
      <c r="OWU53" s="83"/>
      <c r="OWV53" s="83"/>
      <c r="OWW53" s="83"/>
      <c r="OWX53" s="83"/>
      <c r="OWY53" s="83"/>
      <c r="OWZ53" s="83"/>
      <c r="OXA53" s="83"/>
      <c r="OXB53" s="83"/>
      <c r="OXC53" s="83"/>
      <c r="OXD53" s="83"/>
      <c r="OXE53" s="83"/>
      <c r="OXF53" s="83"/>
      <c r="OXG53" s="83"/>
      <c r="OXH53" s="83"/>
      <c r="OXI53" s="83"/>
      <c r="OXJ53" s="83"/>
      <c r="OXK53" s="83"/>
      <c r="OXL53" s="83"/>
      <c r="OXM53" s="83"/>
      <c r="OXN53" s="83"/>
      <c r="OXO53" s="83"/>
      <c r="OXP53" s="83"/>
      <c r="OXQ53" s="83"/>
      <c r="OXR53" s="83"/>
      <c r="OXS53" s="83"/>
      <c r="OXT53" s="83"/>
      <c r="OXU53" s="83"/>
      <c r="OXV53" s="83"/>
      <c r="OXW53" s="83"/>
      <c r="OXX53" s="83"/>
      <c r="OXY53" s="83"/>
      <c r="OXZ53" s="83"/>
      <c r="OYA53" s="83"/>
      <c r="OYB53" s="83"/>
      <c r="OYC53" s="83"/>
      <c r="OYD53" s="83"/>
      <c r="OYE53" s="83"/>
      <c r="OYF53" s="83"/>
      <c r="OYG53" s="83"/>
      <c r="OYH53" s="83"/>
      <c r="OYI53" s="83"/>
      <c r="OYJ53" s="83"/>
      <c r="OYK53" s="83"/>
      <c r="OYL53" s="83"/>
      <c r="OYM53" s="83"/>
      <c r="OYN53" s="83"/>
      <c r="OYO53" s="83"/>
      <c r="OYP53" s="83"/>
      <c r="OYQ53" s="83"/>
      <c r="OYR53" s="83"/>
      <c r="OYS53" s="83"/>
      <c r="OYT53" s="83"/>
      <c r="OYU53" s="83"/>
      <c r="OYV53" s="83"/>
      <c r="OYW53" s="83"/>
      <c r="OYX53" s="83"/>
      <c r="OYY53" s="83"/>
      <c r="OYZ53" s="83"/>
      <c r="OZA53" s="83"/>
      <c r="OZB53" s="83"/>
      <c r="OZC53" s="83"/>
      <c r="OZD53" s="83"/>
      <c r="OZE53" s="83"/>
      <c r="OZF53" s="83"/>
      <c r="OZG53" s="83"/>
      <c r="OZH53" s="83"/>
      <c r="OZI53" s="83"/>
      <c r="OZJ53" s="83"/>
      <c r="OZK53" s="83"/>
      <c r="OZL53" s="83"/>
      <c r="OZM53" s="83"/>
      <c r="OZN53" s="83"/>
      <c r="OZO53" s="83"/>
      <c r="OZP53" s="83"/>
      <c r="OZQ53" s="83"/>
      <c r="OZR53" s="83"/>
      <c r="OZS53" s="83"/>
      <c r="OZT53" s="83"/>
      <c r="OZU53" s="83"/>
      <c r="OZV53" s="83"/>
      <c r="OZW53" s="83"/>
      <c r="OZX53" s="83"/>
      <c r="OZY53" s="83"/>
      <c r="OZZ53" s="83"/>
      <c r="PAA53" s="83"/>
      <c r="PAB53" s="83"/>
      <c r="PAC53" s="83"/>
      <c r="PAD53" s="83"/>
      <c r="PAE53" s="83"/>
      <c r="PAF53" s="83"/>
      <c r="PAG53" s="83"/>
      <c r="PAH53" s="83"/>
      <c r="PAI53" s="83"/>
      <c r="PAJ53" s="83"/>
      <c r="PAK53" s="83"/>
      <c r="PAL53" s="83"/>
      <c r="PAM53" s="83"/>
      <c r="PAN53" s="83"/>
      <c r="PAO53" s="83"/>
      <c r="PAP53" s="83"/>
      <c r="PAQ53" s="83"/>
      <c r="PAR53" s="83"/>
      <c r="PAS53" s="83"/>
      <c r="PAT53" s="83"/>
      <c r="PAU53" s="83"/>
      <c r="PAV53" s="83"/>
      <c r="PAW53" s="83"/>
      <c r="PAX53" s="83"/>
      <c r="PAY53" s="83"/>
      <c r="PAZ53" s="83"/>
      <c r="PBA53" s="83"/>
      <c r="PBB53" s="83"/>
      <c r="PBC53" s="83"/>
      <c r="PBD53" s="83"/>
      <c r="PBE53" s="83"/>
      <c r="PBF53" s="83"/>
      <c r="PBG53" s="83"/>
      <c r="PBH53" s="83"/>
      <c r="PBI53" s="83"/>
      <c r="PBJ53" s="83"/>
      <c r="PBK53" s="83"/>
      <c r="PBL53" s="83"/>
      <c r="PBM53" s="83"/>
      <c r="PBN53" s="83"/>
      <c r="PBO53" s="83"/>
      <c r="PBP53" s="83"/>
      <c r="PBQ53" s="83"/>
      <c r="PBR53" s="83"/>
      <c r="PBS53" s="83"/>
      <c r="PBT53" s="83"/>
      <c r="PBU53" s="83"/>
      <c r="PBV53" s="83"/>
      <c r="PBW53" s="83"/>
      <c r="PBX53" s="83"/>
      <c r="PBY53" s="83"/>
      <c r="PBZ53" s="83"/>
      <c r="PCA53" s="83"/>
      <c r="PCB53" s="83"/>
      <c r="PCC53" s="83"/>
      <c r="PCD53" s="83"/>
      <c r="PCE53" s="83"/>
      <c r="PCF53" s="83"/>
      <c r="PCG53" s="83"/>
      <c r="PCH53" s="83"/>
      <c r="PCI53" s="83"/>
      <c r="PCJ53" s="83"/>
      <c r="PCK53" s="83"/>
      <c r="PCL53" s="83"/>
      <c r="PCM53" s="83"/>
      <c r="PCN53" s="83"/>
      <c r="PCO53" s="83"/>
      <c r="PCP53" s="83"/>
      <c r="PCQ53" s="83"/>
      <c r="PCR53" s="83"/>
      <c r="PCS53" s="83"/>
      <c r="PCT53" s="83"/>
      <c r="PCU53" s="83"/>
      <c r="PCV53" s="83"/>
      <c r="PCW53" s="83"/>
      <c r="PCX53" s="83"/>
      <c r="PCY53" s="83"/>
      <c r="PCZ53" s="83"/>
      <c r="PDA53" s="83"/>
      <c r="PDB53" s="83"/>
      <c r="PDC53" s="83"/>
      <c r="PDD53" s="83"/>
      <c r="PDE53" s="83"/>
      <c r="PDF53" s="83"/>
      <c r="PDG53" s="83"/>
      <c r="PDH53" s="83"/>
      <c r="PDI53" s="83"/>
      <c r="PDJ53" s="83"/>
      <c r="PDK53" s="83"/>
      <c r="PDL53" s="83"/>
      <c r="PDM53" s="83"/>
      <c r="PDN53" s="83"/>
      <c r="PDO53" s="83"/>
      <c r="PDP53" s="83"/>
      <c r="PDQ53" s="83"/>
      <c r="PDR53" s="83"/>
      <c r="PDS53" s="83"/>
      <c r="PDT53" s="83"/>
      <c r="PDU53" s="83"/>
      <c r="PDV53" s="83"/>
      <c r="PDW53" s="83"/>
      <c r="PDX53" s="83"/>
      <c r="PDY53" s="83"/>
      <c r="PDZ53" s="83"/>
      <c r="PEA53" s="83"/>
      <c r="PEB53" s="83"/>
      <c r="PEC53" s="83"/>
      <c r="PED53" s="83"/>
      <c r="PEE53" s="83"/>
      <c r="PEF53" s="83"/>
      <c r="PEG53" s="83"/>
      <c r="PEH53" s="83"/>
      <c r="PEI53" s="83"/>
      <c r="PEJ53" s="83"/>
      <c r="PEK53" s="83"/>
      <c r="PEL53" s="83"/>
      <c r="PEM53" s="83"/>
      <c r="PEN53" s="83"/>
      <c r="PEO53" s="83"/>
      <c r="PEP53" s="83"/>
      <c r="PEQ53" s="83"/>
      <c r="PER53" s="83"/>
      <c r="PES53" s="83"/>
      <c r="PET53" s="83"/>
      <c r="PEU53" s="83"/>
      <c r="PEV53" s="83"/>
      <c r="PEW53" s="83"/>
      <c r="PEX53" s="83"/>
      <c r="PEY53" s="83"/>
      <c r="PEZ53" s="83"/>
      <c r="PFA53" s="83"/>
      <c r="PFB53" s="83"/>
      <c r="PFC53" s="83"/>
      <c r="PFD53" s="83"/>
      <c r="PFE53" s="83"/>
      <c r="PFF53" s="83"/>
      <c r="PFG53" s="83"/>
      <c r="PFH53" s="83"/>
      <c r="PFI53" s="83"/>
      <c r="PFJ53" s="83"/>
      <c r="PFK53" s="83"/>
      <c r="PFL53" s="83"/>
      <c r="PFM53" s="83"/>
      <c r="PFN53" s="83"/>
      <c r="PFO53" s="83"/>
      <c r="PFP53" s="83"/>
      <c r="PFQ53" s="83"/>
      <c r="PFR53" s="83"/>
      <c r="PFS53" s="83"/>
      <c r="PFT53" s="83"/>
      <c r="PFU53" s="83"/>
      <c r="PFV53" s="83"/>
      <c r="PFW53" s="83"/>
      <c r="PFX53" s="83"/>
      <c r="PFY53" s="83"/>
      <c r="PFZ53" s="83"/>
      <c r="PGA53" s="83"/>
      <c r="PGB53" s="83"/>
      <c r="PGC53" s="83"/>
      <c r="PGD53" s="83"/>
      <c r="PGE53" s="83"/>
      <c r="PGF53" s="83"/>
      <c r="PGG53" s="83"/>
      <c r="PGH53" s="83"/>
      <c r="PGI53" s="83"/>
      <c r="PGJ53" s="83"/>
      <c r="PGK53" s="83"/>
      <c r="PGL53" s="83"/>
      <c r="PGM53" s="83"/>
      <c r="PGN53" s="83"/>
      <c r="PGO53" s="83"/>
      <c r="PGP53" s="83"/>
      <c r="PGQ53" s="83"/>
      <c r="PGR53" s="83"/>
      <c r="PGS53" s="83"/>
      <c r="PGT53" s="83"/>
      <c r="PGU53" s="83"/>
      <c r="PGV53" s="83"/>
      <c r="PGW53" s="83"/>
      <c r="PGX53" s="83"/>
      <c r="PGY53" s="83"/>
      <c r="PGZ53" s="83"/>
      <c r="PHA53" s="83"/>
      <c r="PHB53" s="83"/>
      <c r="PHC53" s="83"/>
      <c r="PHD53" s="83"/>
      <c r="PHE53" s="83"/>
      <c r="PHF53" s="83"/>
      <c r="PHG53" s="83"/>
      <c r="PHH53" s="83"/>
      <c r="PHI53" s="83"/>
      <c r="PHJ53" s="83"/>
      <c r="PHK53" s="83"/>
      <c r="PHL53" s="83"/>
      <c r="PHM53" s="83"/>
      <c r="PHN53" s="83"/>
      <c r="PHO53" s="83"/>
      <c r="PHP53" s="83"/>
      <c r="PHQ53" s="83"/>
      <c r="PHR53" s="83"/>
      <c r="PHS53" s="83"/>
      <c r="PHT53" s="83"/>
      <c r="PHU53" s="83"/>
      <c r="PHV53" s="83"/>
      <c r="PHW53" s="83"/>
      <c r="PHX53" s="83"/>
      <c r="PHY53" s="83"/>
      <c r="PHZ53" s="83"/>
      <c r="PIA53" s="83"/>
      <c r="PIB53" s="83"/>
      <c r="PIC53" s="83"/>
      <c r="PID53" s="83"/>
      <c r="PIE53" s="83"/>
      <c r="PIF53" s="83"/>
      <c r="PIG53" s="83"/>
      <c r="PIH53" s="83"/>
      <c r="PII53" s="83"/>
      <c r="PIJ53" s="83"/>
      <c r="PIK53" s="83"/>
      <c r="PIL53" s="83"/>
      <c r="PIM53" s="83"/>
      <c r="PIN53" s="83"/>
      <c r="PIO53" s="83"/>
      <c r="PIP53" s="83"/>
      <c r="PIQ53" s="83"/>
      <c r="PIR53" s="83"/>
      <c r="PIS53" s="83"/>
      <c r="PIT53" s="83"/>
      <c r="PIU53" s="83"/>
      <c r="PIV53" s="83"/>
      <c r="PIW53" s="83"/>
      <c r="PIX53" s="83"/>
      <c r="PIY53" s="83"/>
      <c r="PIZ53" s="83"/>
      <c r="PJA53" s="83"/>
      <c r="PJB53" s="83"/>
      <c r="PJC53" s="83"/>
      <c r="PJD53" s="83"/>
      <c r="PJE53" s="83"/>
      <c r="PJF53" s="83"/>
      <c r="PJG53" s="83"/>
      <c r="PJH53" s="83"/>
      <c r="PJI53" s="83"/>
      <c r="PJJ53" s="83"/>
      <c r="PJK53" s="83"/>
      <c r="PJL53" s="83"/>
      <c r="PJM53" s="83"/>
      <c r="PJN53" s="83"/>
      <c r="PJO53" s="83"/>
      <c r="PJP53" s="83"/>
      <c r="PJQ53" s="83"/>
      <c r="PJR53" s="83"/>
      <c r="PJS53" s="83"/>
      <c r="PJT53" s="83"/>
      <c r="PJU53" s="83"/>
      <c r="PJV53" s="83"/>
      <c r="PJW53" s="83"/>
      <c r="PJX53" s="83"/>
      <c r="PJY53" s="83"/>
      <c r="PJZ53" s="83"/>
      <c r="PKA53" s="83"/>
      <c r="PKB53" s="83"/>
      <c r="PKC53" s="83"/>
      <c r="PKD53" s="83"/>
      <c r="PKE53" s="83"/>
      <c r="PKF53" s="83"/>
      <c r="PKG53" s="83"/>
      <c r="PKH53" s="83"/>
      <c r="PKI53" s="83"/>
      <c r="PKJ53" s="83"/>
      <c r="PKK53" s="83"/>
      <c r="PKL53" s="83"/>
      <c r="PKM53" s="83"/>
      <c r="PKN53" s="83"/>
      <c r="PKO53" s="83"/>
      <c r="PKP53" s="83"/>
      <c r="PKQ53" s="83"/>
      <c r="PKR53" s="83"/>
      <c r="PKS53" s="83"/>
      <c r="PKT53" s="83"/>
      <c r="PKU53" s="83"/>
      <c r="PKV53" s="83"/>
      <c r="PKW53" s="83"/>
      <c r="PKX53" s="83"/>
      <c r="PKY53" s="83"/>
      <c r="PKZ53" s="83"/>
      <c r="PLA53" s="83"/>
      <c r="PLB53" s="83"/>
      <c r="PLC53" s="83"/>
      <c r="PLD53" s="83"/>
      <c r="PLE53" s="83"/>
      <c r="PLF53" s="83"/>
      <c r="PLG53" s="83"/>
      <c r="PLH53" s="83"/>
      <c r="PLI53" s="83"/>
      <c r="PLJ53" s="83"/>
      <c r="PLK53" s="83"/>
      <c r="PLL53" s="83"/>
      <c r="PLM53" s="83"/>
      <c r="PLN53" s="83"/>
      <c r="PLO53" s="83"/>
      <c r="PLP53" s="83"/>
      <c r="PLQ53" s="83"/>
      <c r="PLR53" s="83"/>
      <c r="PLS53" s="83"/>
      <c r="PLT53" s="83"/>
      <c r="PLU53" s="83"/>
      <c r="PLV53" s="83"/>
      <c r="PLW53" s="83"/>
      <c r="PLX53" s="83"/>
      <c r="PLY53" s="83"/>
      <c r="PLZ53" s="83"/>
      <c r="PMA53" s="83"/>
      <c r="PMB53" s="83"/>
      <c r="PMC53" s="83"/>
      <c r="PMD53" s="83"/>
      <c r="PME53" s="83"/>
      <c r="PMF53" s="83"/>
      <c r="PMG53" s="83"/>
      <c r="PMH53" s="83"/>
      <c r="PMI53" s="83"/>
      <c r="PMJ53" s="83"/>
      <c r="PMK53" s="83"/>
      <c r="PML53" s="83"/>
      <c r="PMM53" s="83"/>
      <c r="PMN53" s="83"/>
      <c r="PMO53" s="83"/>
      <c r="PMP53" s="83"/>
      <c r="PMQ53" s="83"/>
      <c r="PMR53" s="83"/>
      <c r="PMS53" s="83"/>
      <c r="PMT53" s="83"/>
      <c r="PMU53" s="83"/>
      <c r="PMV53" s="83"/>
      <c r="PMW53" s="83"/>
      <c r="PMX53" s="83"/>
      <c r="PMY53" s="83"/>
      <c r="PMZ53" s="83"/>
      <c r="PNA53" s="83"/>
      <c r="PNB53" s="83"/>
      <c r="PNC53" s="83"/>
      <c r="PND53" s="83"/>
      <c r="PNE53" s="83"/>
      <c r="PNF53" s="83"/>
      <c r="PNG53" s="83"/>
      <c r="PNH53" s="83"/>
      <c r="PNI53" s="83"/>
      <c r="PNJ53" s="83"/>
      <c r="PNK53" s="83"/>
      <c r="PNL53" s="83"/>
      <c r="PNM53" s="83"/>
      <c r="PNN53" s="83"/>
      <c r="PNO53" s="83"/>
      <c r="PNP53" s="83"/>
      <c r="PNQ53" s="83"/>
      <c r="PNR53" s="83"/>
      <c r="PNS53" s="83"/>
      <c r="PNT53" s="83"/>
      <c r="PNU53" s="83"/>
      <c r="PNV53" s="83"/>
      <c r="PNW53" s="83"/>
      <c r="PNX53" s="83"/>
      <c r="PNY53" s="83"/>
      <c r="PNZ53" s="83"/>
      <c r="POA53" s="83"/>
      <c r="POB53" s="83"/>
      <c r="POC53" s="83"/>
      <c r="POD53" s="83"/>
      <c r="POE53" s="83"/>
      <c r="POF53" s="83"/>
      <c r="POG53" s="83"/>
      <c r="POH53" s="83"/>
      <c r="POI53" s="83"/>
      <c r="POJ53" s="83"/>
      <c r="POK53" s="83"/>
      <c r="POL53" s="83"/>
      <c r="POM53" s="83"/>
      <c r="PON53" s="83"/>
      <c r="POO53" s="83"/>
      <c r="POP53" s="83"/>
      <c r="POQ53" s="83"/>
      <c r="POR53" s="83"/>
      <c r="POS53" s="83"/>
      <c r="POT53" s="83"/>
      <c r="POU53" s="83"/>
      <c r="POV53" s="83"/>
      <c r="POW53" s="83"/>
      <c r="POX53" s="83"/>
      <c r="POY53" s="83"/>
      <c r="POZ53" s="83"/>
      <c r="PPA53" s="83"/>
      <c r="PPB53" s="83"/>
      <c r="PPC53" s="83"/>
      <c r="PPD53" s="83"/>
      <c r="PPE53" s="83"/>
      <c r="PPF53" s="83"/>
      <c r="PPG53" s="83"/>
      <c r="PPH53" s="83"/>
      <c r="PPI53" s="83"/>
      <c r="PPJ53" s="83"/>
      <c r="PPK53" s="83"/>
      <c r="PPL53" s="83"/>
      <c r="PPM53" s="83"/>
      <c r="PPN53" s="83"/>
      <c r="PPO53" s="83"/>
      <c r="PPP53" s="83"/>
      <c r="PPQ53" s="83"/>
      <c r="PPR53" s="83"/>
      <c r="PPS53" s="83"/>
      <c r="PPT53" s="83"/>
      <c r="PPU53" s="83"/>
      <c r="PPV53" s="83"/>
      <c r="PPW53" s="83"/>
      <c r="PPX53" s="83"/>
      <c r="PPY53" s="83"/>
      <c r="PPZ53" s="83"/>
      <c r="PQA53" s="83"/>
      <c r="PQB53" s="83"/>
      <c r="PQC53" s="83"/>
      <c r="PQD53" s="83"/>
      <c r="PQE53" s="83"/>
      <c r="PQF53" s="83"/>
      <c r="PQG53" s="83"/>
      <c r="PQH53" s="83"/>
      <c r="PQI53" s="83"/>
      <c r="PQJ53" s="83"/>
      <c r="PQK53" s="83"/>
      <c r="PQL53" s="83"/>
      <c r="PQM53" s="83"/>
      <c r="PQN53" s="83"/>
      <c r="PQO53" s="83"/>
      <c r="PQP53" s="83"/>
      <c r="PQQ53" s="83"/>
      <c r="PQR53" s="83"/>
      <c r="PQS53" s="83"/>
      <c r="PQT53" s="83"/>
      <c r="PQU53" s="83"/>
      <c r="PQV53" s="83"/>
      <c r="PQW53" s="83"/>
      <c r="PQX53" s="83"/>
      <c r="PQY53" s="83"/>
      <c r="PQZ53" s="83"/>
      <c r="PRA53" s="83"/>
      <c r="PRB53" s="83"/>
      <c r="PRC53" s="83"/>
      <c r="PRD53" s="83"/>
      <c r="PRE53" s="83"/>
      <c r="PRF53" s="83"/>
      <c r="PRG53" s="83"/>
      <c r="PRH53" s="83"/>
      <c r="PRI53" s="83"/>
      <c r="PRJ53" s="83"/>
      <c r="PRK53" s="83"/>
      <c r="PRL53" s="83"/>
      <c r="PRM53" s="83"/>
      <c r="PRN53" s="83"/>
      <c r="PRO53" s="83"/>
      <c r="PRP53" s="83"/>
      <c r="PRQ53" s="83"/>
      <c r="PRR53" s="83"/>
      <c r="PRS53" s="83"/>
      <c r="PRT53" s="83"/>
      <c r="PRU53" s="83"/>
      <c r="PRV53" s="83"/>
      <c r="PRW53" s="83"/>
      <c r="PRX53" s="83"/>
      <c r="PRY53" s="83"/>
      <c r="PRZ53" s="83"/>
      <c r="PSA53" s="83"/>
      <c r="PSB53" s="83"/>
      <c r="PSC53" s="83"/>
      <c r="PSD53" s="83"/>
      <c r="PSE53" s="83"/>
      <c r="PSF53" s="83"/>
      <c r="PSG53" s="83"/>
      <c r="PSH53" s="83"/>
      <c r="PSI53" s="83"/>
      <c r="PSJ53" s="83"/>
      <c r="PSK53" s="83"/>
      <c r="PSL53" s="83"/>
      <c r="PSM53" s="83"/>
      <c r="PSN53" s="83"/>
      <c r="PSO53" s="83"/>
      <c r="PSP53" s="83"/>
      <c r="PSQ53" s="83"/>
      <c r="PSR53" s="83"/>
      <c r="PSS53" s="83"/>
      <c r="PST53" s="83"/>
      <c r="PSU53" s="83"/>
      <c r="PSV53" s="83"/>
      <c r="PSW53" s="83"/>
      <c r="PSX53" s="83"/>
      <c r="PSY53" s="83"/>
      <c r="PSZ53" s="83"/>
      <c r="PTA53" s="83"/>
      <c r="PTB53" s="83"/>
      <c r="PTC53" s="83"/>
      <c r="PTD53" s="83"/>
      <c r="PTE53" s="83"/>
      <c r="PTF53" s="83"/>
      <c r="PTG53" s="83"/>
      <c r="PTH53" s="83"/>
      <c r="PTI53" s="83"/>
      <c r="PTJ53" s="83"/>
      <c r="PTK53" s="83"/>
      <c r="PTL53" s="83"/>
      <c r="PTM53" s="83"/>
      <c r="PTN53" s="83"/>
      <c r="PTO53" s="83"/>
      <c r="PTP53" s="83"/>
      <c r="PTQ53" s="83"/>
      <c r="PTR53" s="83"/>
      <c r="PTS53" s="83"/>
      <c r="PTT53" s="83"/>
      <c r="PTU53" s="83"/>
      <c r="PTV53" s="83"/>
      <c r="PTW53" s="83"/>
      <c r="PTX53" s="83"/>
      <c r="PTY53" s="83"/>
      <c r="PTZ53" s="83"/>
      <c r="PUA53" s="83"/>
      <c r="PUB53" s="83"/>
      <c r="PUC53" s="83"/>
      <c r="PUD53" s="83"/>
      <c r="PUE53" s="83"/>
      <c r="PUF53" s="83"/>
      <c r="PUG53" s="83"/>
      <c r="PUH53" s="83"/>
      <c r="PUI53" s="83"/>
      <c r="PUJ53" s="83"/>
      <c r="PUK53" s="83"/>
      <c r="PUL53" s="83"/>
      <c r="PUM53" s="83"/>
      <c r="PUN53" s="83"/>
      <c r="PUO53" s="83"/>
      <c r="PUP53" s="83"/>
      <c r="PUQ53" s="83"/>
      <c r="PUR53" s="83"/>
      <c r="PUS53" s="83"/>
      <c r="PUT53" s="83"/>
      <c r="PUU53" s="83"/>
      <c r="PUV53" s="83"/>
      <c r="PUW53" s="83"/>
      <c r="PUX53" s="83"/>
      <c r="PUY53" s="83"/>
      <c r="PUZ53" s="83"/>
      <c r="PVA53" s="83"/>
      <c r="PVB53" s="83"/>
      <c r="PVC53" s="83"/>
      <c r="PVD53" s="83"/>
      <c r="PVE53" s="83"/>
      <c r="PVF53" s="83"/>
      <c r="PVG53" s="83"/>
      <c r="PVH53" s="83"/>
      <c r="PVI53" s="83"/>
      <c r="PVJ53" s="83"/>
      <c r="PVK53" s="83"/>
      <c r="PVL53" s="83"/>
      <c r="PVM53" s="83"/>
      <c r="PVN53" s="83"/>
      <c r="PVO53" s="83"/>
      <c r="PVP53" s="83"/>
      <c r="PVQ53" s="83"/>
      <c r="PVR53" s="83"/>
      <c r="PVS53" s="83"/>
      <c r="PVT53" s="83"/>
      <c r="PVU53" s="83"/>
      <c r="PVV53" s="83"/>
      <c r="PVW53" s="83"/>
      <c r="PVX53" s="83"/>
      <c r="PVY53" s="83"/>
      <c r="PVZ53" s="83"/>
      <c r="PWA53" s="83"/>
      <c r="PWB53" s="83"/>
      <c r="PWC53" s="83"/>
      <c r="PWD53" s="83"/>
      <c r="PWE53" s="83"/>
      <c r="PWF53" s="83"/>
      <c r="PWG53" s="83"/>
      <c r="PWH53" s="83"/>
      <c r="PWI53" s="83"/>
      <c r="PWJ53" s="83"/>
      <c r="PWK53" s="83"/>
      <c r="PWL53" s="83"/>
      <c r="PWM53" s="83"/>
      <c r="PWN53" s="83"/>
      <c r="PWO53" s="83"/>
      <c r="PWP53" s="83"/>
      <c r="PWQ53" s="83"/>
      <c r="PWR53" s="83"/>
      <c r="PWS53" s="83"/>
      <c r="PWT53" s="83"/>
      <c r="PWU53" s="83"/>
      <c r="PWV53" s="83"/>
      <c r="PWW53" s="83"/>
      <c r="PWX53" s="83"/>
      <c r="PWY53" s="83"/>
      <c r="PWZ53" s="83"/>
      <c r="PXA53" s="83"/>
      <c r="PXB53" s="83"/>
      <c r="PXC53" s="83"/>
      <c r="PXD53" s="83"/>
      <c r="PXE53" s="83"/>
      <c r="PXF53" s="83"/>
      <c r="PXG53" s="83"/>
      <c r="PXH53" s="83"/>
      <c r="PXI53" s="83"/>
      <c r="PXJ53" s="83"/>
      <c r="PXK53" s="83"/>
      <c r="PXL53" s="83"/>
      <c r="PXM53" s="83"/>
      <c r="PXN53" s="83"/>
      <c r="PXO53" s="83"/>
      <c r="PXP53" s="83"/>
      <c r="PXQ53" s="83"/>
      <c r="PXR53" s="83"/>
      <c r="PXS53" s="83"/>
      <c r="PXT53" s="83"/>
      <c r="PXU53" s="83"/>
      <c r="PXV53" s="83"/>
      <c r="PXW53" s="83"/>
      <c r="PXX53" s="83"/>
      <c r="PXY53" s="83"/>
      <c r="PXZ53" s="83"/>
      <c r="PYA53" s="83"/>
      <c r="PYB53" s="83"/>
      <c r="PYC53" s="83"/>
      <c r="PYD53" s="83"/>
      <c r="PYE53" s="83"/>
      <c r="PYF53" s="83"/>
      <c r="PYG53" s="83"/>
      <c r="PYH53" s="83"/>
      <c r="PYI53" s="83"/>
      <c r="PYJ53" s="83"/>
      <c r="PYK53" s="83"/>
      <c r="PYL53" s="83"/>
      <c r="PYM53" s="83"/>
      <c r="PYN53" s="83"/>
      <c r="PYO53" s="83"/>
      <c r="PYP53" s="83"/>
      <c r="PYQ53" s="83"/>
      <c r="PYR53" s="83"/>
      <c r="PYS53" s="83"/>
      <c r="PYT53" s="83"/>
      <c r="PYU53" s="83"/>
      <c r="PYV53" s="83"/>
      <c r="PYW53" s="83"/>
      <c r="PYX53" s="83"/>
      <c r="PYY53" s="83"/>
      <c r="PYZ53" s="83"/>
      <c r="PZA53" s="83"/>
      <c r="PZB53" s="83"/>
      <c r="PZC53" s="83"/>
      <c r="PZD53" s="83"/>
      <c r="PZE53" s="83"/>
      <c r="PZF53" s="83"/>
      <c r="PZG53" s="83"/>
      <c r="PZH53" s="83"/>
      <c r="PZI53" s="83"/>
      <c r="PZJ53" s="83"/>
      <c r="PZK53" s="83"/>
      <c r="PZL53" s="83"/>
      <c r="PZM53" s="83"/>
      <c r="PZN53" s="83"/>
      <c r="PZO53" s="83"/>
      <c r="PZP53" s="83"/>
      <c r="PZQ53" s="83"/>
      <c r="PZR53" s="83"/>
      <c r="PZS53" s="83"/>
      <c r="PZT53" s="83"/>
      <c r="PZU53" s="83"/>
      <c r="PZV53" s="83"/>
      <c r="PZW53" s="83"/>
      <c r="PZX53" s="83"/>
      <c r="PZY53" s="83"/>
      <c r="PZZ53" s="83"/>
      <c r="QAA53" s="83"/>
      <c r="QAB53" s="83"/>
      <c r="QAC53" s="83"/>
      <c r="QAD53" s="83"/>
      <c r="QAE53" s="83"/>
      <c r="QAF53" s="83"/>
      <c r="QAG53" s="83"/>
      <c r="QAH53" s="83"/>
      <c r="QAI53" s="83"/>
      <c r="QAJ53" s="83"/>
      <c r="QAK53" s="83"/>
      <c r="QAL53" s="83"/>
      <c r="QAM53" s="83"/>
      <c r="QAN53" s="83"/>
      <c r="QAO53" s="83"/>
      <c r="QAP53" s="83"/>
      <c r="QAQ53" s="83"/>
      <c r="QAR53" s="83"/>
      <c r="QAS53" s="83"/>
      <c r="QAT53" s="83"/>
      <c r="QAU53" s="83"/>
      <c r="QAV53" s="83"/>
      <c r="QAW53" s="83"/>
      <c r="QAX53" s="83"/>
      <c r="QAY53" s="83"/>
      <c r="QAZ53" s="83"/>
      <c r="QBA53" s="83"/>
      <c r="QBB53" s="83"/>
      <c r="QBC53" s="83"/>
      <c r="QBD53" s="83"/>
      <c r="QBE53" s="83"/>
      <c r="QBF53" s="83"/>
      <c r="QBG53" s="83"/>
      <c r="QBH53" s="83"/>
      <c r="QBI53" s="83"/>
      <c r="QBJ53" s="83"/>
      <c r="QBK53" s="83"/>
      <c r="QBL53" s="83"/>
      <c r="QBM53" s="83"/>
      <c r="QBN53" s="83"/>
      <c r="QBO53" s="83"/>
      <c r="QBP53" s="83"/>
      <c r="QBQ53" s="83"/>
      <c r="QBR53" s="83"/>
      <c r="QBS53" s="83"/>
      <c r="QBT53" s="83"/>
      <c r="QBU53" s="83"/>
      <c r="QBV53" s="83"/>
      <c r="QBW53" s="83"/>
      <c r="QBX53" s="83"/>
      <c r="QBY53" s="83"/>
      <c r="QBZ53" s="83"/>
      <c r="QCA53" s="83"/>
      <c r="QCB53" s="83"/>
      <c r="QCC53" s="83"/>
      <c r="QCD53" s="83"/>
      <c r="QCE53" s="83"/>
      <c r="QCF53" s="83"/>
      <c r="QCG53" s="83"/>
      <c r="QCH53" s="83"/>
      <c r="QCI53" s="83"/>
      <c r="QCJ53" s="83"/>
      <c r="QCK53" s="83"/>
      <c r="QCL53" s="83"/>
      <c r="QCM53" s="83"/>
      <c r="QCN53" s="83"/>
      <c r="QCO53" s="83"/>
      <c r="QCP53" s="83"/>
      <c r="QCQ53" s="83"/>
      <c r="QCR53" s="83"/>
      <c r="QCS53" s="83"/>
      <c r="QCT53" s="83"/>
      <c r="QCU53" s="83"/>
      <c r="QCV53" s="83"/>
      <c r="QCW53" s="83"/>
      <c r="QCX53" s="83"/>
      <c r="QCY53" s="83"/>
      <c r="QCZ53" s="83"/>
      <c r="QDA53" s="83"/>
      <c r="QDB53" s="83"/>
      <c r="QDC53" s="83"/>
      <c r="QDD53" s="83"/>
      <c r="QDE53" s="83"/>
      <c r="QDF53" s="83"/>
      <c r="QDG53" s="83"/>
      <c r="QDH53" s="83"/>
      <c r="QDI53" s="83"/>
      <c r="QDJ53" s="83"/>
      <c r="QDK53" s="83"/>
      <c r="QDL53" s="83"/>
      <c r="QDM53" s="83"/>
      <c r="QDN53" s="83"/>
      <c r="QDO53" s="83"/>
      <c r="QDP53" s="83"/>
      <c r="QDQ53" s="83"/>
      <c r="QDR53" s="83"/>
      <c r="QDS53" s="83"/>
      <c r="QDT53" s="83"/>
      <c r="QDU53" s="83"/>
      <c r="QDV53" s="83"/>
      <c r="QDW53" s="83"/>
      <c r="QDX53" s="83"/>
      <c r="QDY53" s="83"/>
      <c r="QDZ53" s="83"/>
      <c r="QEA53" s="83"/>
      <c r="QEB53" s="83"/>
      <c r="QEC53" s="83"/>
      <c r="QED53" s="83"/>
      <c r="QEE53" s="83"/>
      <c r="QEF53" s="83"/>
      <c r="QEG53" s="83"/>
      <c r="QEH53" s="83"/>
      <c r="QEI53" s="83"/>
      <c r="QEJ53" s="83"/>
      <c r="QEK53" s="83"/>
      <c r="QEL53" s="83"/>
      <c r="QEM53" s="83"/>
      <c r="QEN53" s="83"/>
      <c r="QEO53" s="83"/>
      <c r="QEP53" s="83"/>
      <c r="QEQ53" s="83"/>
      <c r="QER53" s="83"/>
      <c r="QES53" s="83"/>
      <c r="QET53" s="83"/>
      <c r="QEU53" s="83"/>
      <c r="QEV53" s="83"/>
      <c r="QEW53" s="83"/>
      <c r="QEX53" s="83"/>
      <c r="QEY53" s="83"/>
      <c r="QEZ53" s="83"/>
      <c r="QFA53" s="83"/>
      <c r="QFB53" s="83"/>
      <c r="QFC53" s="83"/>
      <c r="QFD53" s="83"/>
      <c r="QFE53" s="83"/>
      <c r="QFF53" s="83"/>
      <c r="QFG53" s="83"/>
      <c r="QFH53" s="83"/>
      <c r="QFI53" s="83"/>
      <c r="QFJ53" s="83"/>
      <c r="QFK53" s="83"/>
      <c r="QFL53" s="83"/>
      <c r="QFM53" s="83"/>
      <c r="QFN53" s="83"/>
      <c r="QFO53" s="83"/>
      <c r="QFP53" s="83"/>
      <c r="QFQ53" s="83"/>
      <c r="QFR53" s="83"/>
      <c r="QFS53" s="83"/>
      <c r="QFT53" s="83"/>
      <c r="QFU53" s="83"/>
      <c r="QFV53" s="83"/>
      <c r="QFW53" s="83"/>
      <c r="QFX53" s="83"/>
      <c r="QFY53" s="83"/>
      <c r="QFZ53" s="83"/>
      <c r="QGA53" s="83"/>
      <c r="QGB53" s="83"/>
      <c r="QGC53" s="83"/>
      <c r="QGD53" s="83"/>
      <c r="QGE53" s="83"/>
      <c r="QGF53" s="83"/>
      <c r="QGG53" s="83"/>
      <c r="QGH53" s="83"/>
      <c r="QGI53" s="83"/>
      <c r="QGJ53" s="83"/>
      <c r="QGK53" s="83"/>
      <c r="QGL53" s="83"/>
      <c r="QGM53" s="83"/>
      <c r="QGN53" s="83"/>
      <c r="QGO53" s="83"/>
      <c r="QGP53" s="83"/>
      <c r="QGQ53" s="83"/>
      <c r="QGR53" s="83"/>
      <c r="QGS53" s="83"/>
      <c r="QGT53" s="83"/>
      <c r="QGU53" s="83"/>
      <c r="QGV53" s="83"/>
      <c r="QGW53" s="83"/>
      <c r="QGX53" s="83"/>
      <c r="QGY53" s="83"/>
      <c r="QGZ53" s="83"/>
      <c r="QHA53" s="83"/>
      <c r="QHB53" s="83"/>
      <c r="QHC53" s="83"/>
      <c r="QHD53" s="83"/>
      <c r="QHE53" s="83"/>
      <c r="QHF53" s="83"/>
      <c r="QHG53" s="83"/>
      <c r="QHH53" s="83"/>
      <c r="QHI53" s="83"/>
      <c r="QHJ53" s="83"/>
      <c r="QHK53" s="83"/>
      <c r="QHL53" s="83"/>
      <c r="QHM53" s="83"/>
      <c r="QHN53" s="83"/>
      <c r="QHO53" s="83"/>
      <c r="QHP53" s="83"/>
      <c r="QHQ53" s="83"/>
      <c r="QHR53" s="83"/>
      <c r="QHS53" s="83"/>
      <c r="QHT53" s="83"/>
      <c r="QHU53" s="83"/>
      <c r="QHV53" s="83"/>
      <c r="QHW53" s="83"/>
      <c r="QHX53" s="83"/>
      <c r="QHY53" s="83"/>
      <c r="QHZ53" s="83"/>
      <c r="QIA53" s="83"/>
      <c r="QIB53" s="83"/>
      <c r="QIC53" s="83"/>
      <c r="QID53" s="83"/>
      <c r="QIE53" s="83"/>
      <c r="QIF53" s="83"/>
      <c r="QIG53" s="83"/>
      <c r="QIH53" s="83"/>
      <c r="QII53" s="83"/>
      <c r="QIJ53" s="83"/>
      <c r="QIK53" s="83"/>
      <c r="QIL53" s="83"/>
      <c r="QIM53" s="83"/>
      <c r="QIN53" s="83"/>
      <c r="QIO53" s="83"/>
      <c r="QIP53" s="83"/>
      <c r="QIQ53" s="83"/>
      <c r="QIR53" s="83"/>
      <c r="QIS53" s="83"/>
      <c r="QIT53" s="83"/>
      <c r="QIU53" s="83"/>
      <c r="QIV53" s="83"/>
      <c r="QIW53" s="83"/>
      <c r="QIX53" s="83"/>
      <c r="QIY53" s="83"/>
      <c r="QIZ53" s="83"/>
      <c r="QJA53" s="83"/>
      <c r="QJB53" s="83"/>
      <c r="QJC53" s="83"/>
      <c r="QJD53" s="83"/>
      <c r="QJE53" s="83"/>
      <c r="QJF53" s="83"/>
      <c r="QJG53" s="83"/>
      <c r="QJH53" s="83"/>
      <c r="QJI53" s="83"/>
      <c r="QJJ53" s="83"/>
      <c r="QJK53" s="83"/>
      <c r="QJL53" s="83"/>
      <c r="QJM53" s="83"/>
      <c r="QJN53" s="83"/>
      <c r="QJO53" s="83"/>
      <c r="QJP53" s="83"/>
      <c r="QJQ53" s="83"/>
      <c r="QJR53" s="83"/>
      <c r="QJS53" s="83"/>
      <c r="QJT53" s="83"/>
      <c r="QJU53" s="83"/>
      <c r="QJV53" s="83"/>
      <c r="QJW53" s="83"/>
      <c r="QJX53" s="83"/>
      <c r="QJY53" s="83"/>
      <c r="QJZ53" s="83"/>
      <c r="QKA53" s="83"/>
      <c r="QKB53" s="83"/>
      <c r="QKC53" s="83"/>
      <c r="QKD53" s="83"/>
      <c r="QKE53" s="83"/>
      <c r="QKF53" s="83"/>
      <c r="QKG53" s="83"/>
      <c r="QKH53" s="83"/>
      <c r="QKI53" s="83"/>
      <c r="QKJ53" s="83"/>
      <c r="QKK53" s="83"/>
      <c r="QKL53" s="83"/>
      <c r="QKM53" s="83"/>
      <c r="QKN53" s="83"/>
      <c r="QKO53" s="83"/>
      <c r="QKP53" s="83"/>
      <c r="QKQ53" s="83"/>
      <c r="QKR53" s="83"/>
      <c r="QKS53" s="83"/>
      <c r="QKT53" s="83"/>
      <c r="QKU53" s="83"/>
      <c r="QKV53" s="83"/>
      <c r="QKW53" s="83"/>
      <c r="QKX53" s="83"/>
      <c r="QKY53" s="83"/>
      <c r="QKZ53" s="83"/>
      <c r="QLA53" s="83"/>
      <c r="QLB53" s="83"/>
      <c r="QLC53" s="83"/>
      <c r="QLD53" s="83"/>
      <c r="QLE53" s="83"/>
      <c r="QLF53" s="83"/>
      <c r="QLG53" s="83"/>
      <c r="QLH53" s="83"/>
      <c r="QLI53" s="83"/>
      <c r="QLJ53" s="83"/>
      <c r="QLK53" s="83"/>
      <c r="QLL53" s="83"/>
      <c r="QLM53" s="83"/>
      <c r="QLN53" s="83"/>
      <c r="QLO53" s="83"/>
      <c r="QLP53" s="83"/>
      <c r="QLQ53" s="83"/>
      <c r="QLR53" s="83"/>
      <c r="QLS53" s="83"/>
      <c r="QLT53" s="83"/>
      <c r="QLU53" s="83"/>
      <c r="QLV53" s="83"/>
      <c r="QLW53" s="83"/>
      <c r="QLX53" s="83"/>
      <c r="QLY53" s="83"/>
      <c r="QLZ53" s="83"/>
      <c r="QMA53" s="83"/>
      <c r="QMB53" s="83"/>
      <c r="QMC53" s="83"/>
      <c r="QMD53" s="83"/>
      <c r="QME53" s="83"/>
      <c r="QMF53" s="83"/>
      <c r="QMG53" s="83"/>
      <c r="QMH53" s="83"/>
      <c r="QMI53" s="83"/>
      <c r="QMJ53" s="83"/>
      <c r="QMK53" s="83"/>
      <c r="QML53" s="83"/>
      <c r="QMM53" s="83"/>
      <c r="QMN53" s="83"/>
      <c r="QMO53" s="83"/>
      <c r="QMP53" s="83"/>
      <c r="QMQ53" s="83"/>
      <c r="QMR53" s="83"/>
      <c r="QMS53" s="83"/>
      <c r="QMT53" s="83"/>
      <c r="QMU53" s="83"/>
      <c r="QMV53" s="83"/>
      <c r="QMW53" s="83"/>
      <c r="QMX53" s="83"/>
      <c r="QMY53" s="83"/>
      <c r="QMZ53" s="83"/>
      <c r="QNA53" s="83"/>
      <c r="QNB53" s="83"/>
      <c r="QNC53" s="83"/>
      <c r="QND53" s="83"/>
      <c r="QNE53" s="83"/>
      <c r="QNF53" s="83"/>
      <c r="QNG53" s="83"/>
      <c r="QNH53" s="83"/>
      <c r="QNI53" s="83"/>
      <c r="QNJ53" s="83"/>
      <c r="QNK53" s="83"/>
      <c r="QNL53" s="83"/>
      <c r="QNM53" s="83"/>
      <c r="QNN53" s="83"/>
      <c r="QNO53" s="83"/>
      <c r="QNP53" s="83"/>
      <c r="QNQ53" s="83"/>
      <c r="QNR53" s="83"/>
      <c r="QNS53" s="83"/>
      <c r="QNT53" s="83"/>
      <c r="QNU53" s="83"/>
      <c r="QNV53" s="83"/>
      <c r="QNW53" s="83"/>
      <c r="QNX53" s="83"/>
      <c r="QNY53" s="83"/>
      <c r="QNZ53" s="83"/>
      <c r="QOA53" s="83"/>
      <c r="QOB53" s="83"/>
      <c r="QOC53" s="83"/>
      <c r="QOD53" s="83"/>
      <c r="QOE53" s="83"/>
      <c r="QOF53" s="83"/>
      <c r="QOG53" s="83"/>
      <c r="QOH53" s="83"/>
      <c r="QOI53" s="83"/>
      <c r="QOJ53" s="83"/>
      <c r="QOK53" s="83"/>
      <c r="QOL53" s="83"/>
      <c r="QOM53" s="83"/>
      <c r="QON53" s="83"/>
      <c r="QOO53" s="83"/>
      <c r="QOP53" s="83"/>
      <c r="QOQ53" s="83"/>
      <c r="QOR53" s="83"/>
      <c r="QOS53" s="83"/>
      <c r="QOT53" s="83"/>
      <c r="QOU53" s="83"/>
      <c r="QOV53" s="83"/>
      <c r="QOW53" s="83"/>
      <c r="QOX53" s="83"/>
      <c r="QOY53" s="83"/>
      <c r="QOZ53" s="83"/>
      <c r="QPA53" s="83"/>
      <c r="QPB53" s="83"/>
      <c r="QPC53" s="83"/>
      <c r="QPD53" s="83"/>
      <c r="QPE53" s="83"/>
      <c r="QPF53" s="83"/>
      <c r="QPG53" s="83"/>
      <c r="QPH53" s="83"/>
      <c r="QPI53" s="83"/>
      <c r="QPJ53" s="83"/>
      <c r="QPK53" s="83"/>
      <c r="QPL53" s="83"/>
      <c r="QPM53" s="83"/>
      <c r="QPN53" s="83"/>
      <c r="QPO53" s="83"/>
      <c r="QPP53" s="83"/>
      <c r="QPQ53" s="83"/>
      <c r="QPR53" s="83"/>
      <c r="QPS53" s="83"/>
      <c r="QPT53" s="83"/>
      <c r="QPU53" s="83"/>
      <c r="QPV53" s="83"/>
      <c r="QPW53" s="83"/>
      <c r="QPX53" s="83"/>
      <c r="QPY53" s="83"/>
      <c r="QPZ53" s="83"/>
      <c r="QQA53" s="83"/>
      <c r="QQB53" s="83"/>
      <c r="QQC53" s="83"/>
      <c r="QQD53" s="83"/>
      <c r="QQE53" s="83"/>
      <c r="QQF53" s="83"/>
      <c r="QQG53" s="83"/>
      <c r="QQH53" s="83"/>
      <c r="QQI53" s="83"/>
      <c r="QQJ53" s="83"/>
      <c r="QQK53" s="83"/>
      <c r="QQL53" s="83"/>
      <c r="QQM53" s="83"/>
      <c r="QQN53" s="83"/>
      <c r="QQO53" s="83"/>
      <c r="QQP53" s="83"/>
      <c r="QQQ53" s="83"/>
      <c r="QQR53" s="83"/>
      <c r="QQS53" s="83"/>
      <c r="QQT53" s="83"/>
      <c r="QQU53" s="83"/>
      <c r="QQV53" s="83"/>
      <c r="QQW53" s="83"/>
      <c r="QQX53" s="83"/>
      <c r="QQY53" s="83"/>
      <c r="QQZ53" s="83"/>
      <c r="QRA53" s="83"/>
      <c r="QRB53" s="83"/>
      <c r="QRC53" s="83"/>
      <c r="QRD53" s="83"/>
      <c r="QRE53" s="83"/>
      <c r="QRF53" s="83"/>
      <c r="QRG53" s="83"/>
      <c r="QRH53" s="83"/>
      <c r="QRI53" s="83"/>
      <c r="QRJ53" s="83"/>
      <c r="QRK53" s="83"/>
      <c r="QRL53" s="83"/>
      <c r="QRM53" s="83"/>
      <c r="QRN53" s="83"/>
      <c r="QRO53" s="83"/>
      <c r="QRP53" s="83"/>
      <c r="QRQ53" s="83"/>
      <c r="QRR53" s="83"/>
      <c r="QRS53" s="83"/>
      <c r="QRT53" s="83"/>
      <c r="QRU53" s="83"/>
      <c r="QRV53" s="83"/>
      <c r="QRW53" s="83"/>
      <c r="QRX53" s="83"/>
      <c r="QRY53" s="83"/>
      <c r="QRZ53" s="83"/>
      <c r="QSA53" s="83"/>
      <c r="QSB53" s="83"/>
      <c r="QSC53" s="83"/>
      <c r="QSD53" s="83"/>
      <c r="QSE53" s="83"/>
      <c r="QSF53" s="83"/>
      <c r="QSG53" s="83"/>
      <c r="QSH53" s="83"/>
      <c r="QSI53" s="83"/>
      <c r="QSJ53" s="83"/>
      <c r="QSK53" s="83"/>
      <c r="QSL53" s="83"/>
      <c r="QSM53" s="83"/>
      <c r="QSN53" s="83"/>
      <c r="QSO53" s="83"/>
      <c r="QSP53" s="83"/>
      <c r="QSQ53" s="83"/>
      <c r="QSR53" s="83"/>
      <c r="QSS53" s="83"/>
      <c r="QST53" s="83"/>
      <c r="QSU53" s="83"/>
      <c r="QSV53" s="83"/>
      <c r="QSW53" s="83"/>
      <c r="QSX53" s="83"/>
      <c r="QSY53" s="83"/>
      <c r="QSZ53" s="83"/>
      <c r="QTA53" s="83"/>
      <c r="QTB53" s="83"/>
      <c r="QTC53" s="83"/>
      <c r="QTD53" s="83"/>
      <c r="QTE53" s="83"/>
      <c r="QTF53" s="83"/>
      <c r="QTG53" s="83"/>
      <c r="QTH53" s="83"/>
      <c r="QTI53" s="83"/>
      <c r="QTJ53" s="83"/>
      <c r="QTK53" s="83"/>
      <c r="QTL53" s="83"/>
      <c r="QTM53" s="83"/>
      <c r="QTN53" s="83"/>
      <c r="QTO53" s="83"/>
      <c r="QTP53" s="83"/>
      <c r="QTQ53" s="83"/>
      <c r="QTR53" s="83"/>
      <c r="QTS53" s="83"/>
      <c r="QTT53" s="83"/>
      <c r="QTU53" s="83"/>
      <c r="QTV53" s="83"/>
      <c r="QTW53" s="83"/>
      <c r="QTX53" s="83"/>
      <c r="QTY53" s="83"/>
      <c r="QTZ53" s="83"/>
      <c r="QUA53" s="83"/>
      <c r="QUB53" s="83"/>
      <c r="QUC53" s="83"/>
      <c r="QUD53" s="83"/>
      <c r="QUE53" s="83"/>
      <c r="QUF53" s="83"/>
      <c r="QUG53" s="83"/>
      <c r="QUH53" s="83"/>
      <c r="QUI53" s="83"/>
      <c r="QUJ53" s="83"/>
      <c r="QUK53" s="83"/>
      <c r="QUL53" s="83"/>
      <c r="QUM53" s="83"/>
      <c r="QUN53" s="83"/>
      <c r="QUO53" s="83"/>
      <c r="QUP53" s="83"/>
      <c r="QUQ53" s="83"/>
      <c r="QUR53" s="83"/>
      <c r="QUS53" s="83"/>
      <c r="QUT53" s="83"/>
      <c r="QUU53" s="83"/>
      <c r="QUV53" s="83"/>
      <c r="QUW53" s="83"/>
      <c r="QUX53" s="83"/>
      <c r="QUY53" s="83"/>
      <c r="QUZ53" s="83"/>
      <c r="QVA53" s="83"/>
      <c r="QVB53" s="83"/>
      <c r="QVC53" s="83"/>
      <c r="QVD53" s="83"/>
      <c r="QVE53" s="83"/>
      <c r="QVF53" s="83"/>
      <c r="QVG53" s="83"/>
      <c r="QVH53" s="83"/>
      <c r="QVI53" s="83"/>
      <c r="QVJ53" s="83"/>
      <c r="QVK53" s="83"/>
      <c r="QVL53" s="83"/>
      <c r="QVM53" s="83"/>
      <c r="QVN53" s="83"/>
      <c r="QVO53" s="83"/>
      <c r="QVP53" s="83"/>
      <c r="QVQ53" s="83"/>
      <c r="QVR53" s="83"/>
      <c r="QVS53" s="83"/>
      <c r="QVT53" s="83"/>
      <c r="QVU53" s="83"/>
      <c r="QVV53" s="83"/>
      <c r="QVW53" s="83"/>
      <c r="QVX53" s="83"/>
      <c r="QVY53" s="83"/>
      <c r="QVZ53" s="83"/>
      <c r="QWA53" s="83"/>
      <c r="QWB53" s="83"/>
      <c r="QWC53" s="83"/>
      <c r="QWD53" s="83"/>
      <c r="QWE53" s="83"/>
      <c r="QWF53" s="83"/>
      <c r="QWG53" s="83"/>
      <c r="QWH53" s="83"/>
      <c r="QWI53" s="83"/>
      <c r="QWJ53" s="83"/>
      <c r="QWK53" s="83"/>
      <c r="QWL53" s="83"/>
      <c r="QWM53" s="83"/>
      <c r="QWN53" s="83"/>
      <c r="QWO53" s="83"/>
      <c r="QWP53" s="83"/>
      <c r="QWQ53" s="83"/>
      <c r="QWR53" s="83"/>
      <c r="QWS53" s="83"/>
      <c r="QWT53" s="83"/>
      <c r="QWU53" s="83"/>
      <c r="QWV53" s="83"/>
      <c r="QWW53" s="83"/>
      <c r="QWX53" s="83"/>
      <c r="QWY53" s="83"/>
      <c r="QWZ53" s="83"/>
      <c r="QXA53" s="83"/>
      <c r="QXB53" s="83"/>
      <c r="QXC53" s="83"/>
      <c r="QXD53" s="83"/>
      <c r="QXE53" s="83"/>
      <c r="QXF53" s="83"/>
      <c r="QXG53" s="83"/>
      <c r="QXH53" s="83"/>
      <c r="QXI53" s="83"/>
      <c r="QXJ53" s="83"/>
      <c r="QXK53" s="83"/>
      <c r="QXL53" s="83"/>
      <c r="QXM53" s="83"/>
      <c r="QXN53" s="83"/>
      <c r="QXO53" s="83"/>
      <c r="QXP53" s="83"/>
      <c r="QXQ53" s="83"/>
      <c r="QXR53" s="83"/>
      <c r="QXS53" s="83"/>
      <c r="QXT53" s="83"/>
      <c r="QXU53" s="83"/>
      <c r="QXV53" s="83"/>
      <c r="QXW53" s="83"/>
      <c r="QXX53" s="83"/>
      <c r="QXY53" s="83"/>
      <c r="QXZ53" s="83"/>
      <c r="QYA53" s="83"/>
      <c r="QYB53" s="83"/>
      <c r="QYC53" s="83"/>
      <c r="QYD53" s="83"/>
      <c r="QYE53" s="83"/>
      <c r="QYF53" s="83"/>
      <c r="QYG53" s="83"/>
      <c r="QYH53" s="83"/>
      <c r="QYI53" s="83"/>
      <c r="QYJ53" s="83"/>
      <c r="QYK53" s="83"/>
      <c r="QYL53" s="83"/>
      <c r="QYM53" s="83"/>
      <c r="QYN53" s="83"/>
      <c r="QYO53" s="83"/>
      <c r="QYP53" s="83"/>
      <c r="QYQ53" s="83"/>
      <c r="QYR53" s="83"/>
      <c r="QYS53" s="83"/>
      <c r="QYT53" s="83"/>
      <c r="QYU53" s="83"/>
      <c r="QYV53" s="83"/>
      <c r="QYW53" s="83"/>
      <c r="QYX53" s="83"/>
      <c r="QYY53" s="83"/>
      <c r="QYZ53" s="83"/>
      <c r="QZA53" s="83"/>
      <c r="QZB53" s="83"/>
      <c r="QZC53" s="83"/>
      <c r="QZD53" s="83"/>
      <c r="QZE53" s="83"/>
      <c r="QZF53" s="83"/>
      <c r="QZG53" s="83"/>
      <c r="QZH53" s="83"/>
      <c r="QZI53" s="83"/>
      <c r="QZJ53" s="83"/>
      <c r="QZK53" s="83"/>
      <c r="QZL53" s="83"/>
      <c r="QZM53" s="83"/>
      <c r="QZN53" s="83"/>
      <c r="QZO53" s="83"/>
      <c r="QZP53" s="83"/>
      <c r="QZQ53" s="83"/>
      <c r="QZR53" s="83"/>
      <c r="QZS53" s="83"/>
      <c r="QZT53" s="83"/>
      <c r="QZU53" s="83"/>
      <c r="QZV53" s="83"/>
      <c r="QZW53" s="83"/>
      <c r="QZX53" s="83"/>
      <c r="QZY53" s="83"/>
      <c r="QZZ53" s="83"/>
      <c r="RAA53" s="83"/>
      <c r="RAB53" s="83"/>
      <c r="RAC53" s="83"/>
      <c r="RAD53" s="83"/>
      <c r="RAE53" s="83"/>
      <c r="RAF53" s="83"/>
      <c r="RAG53" s="83"/>
      <c r="RAH53" s="83"/>
      <c r="RAI53" s="83"/>
      <c r="RAJ53" s="83"/>
      <c r="RAK53" s="83"/>
      <c r="RAL53" s="83"/>
      <c r="RAM53" s="83"/>
      <c r="RAN53" s="83"/>
      <c r="RAO53" s="83"/>
      <c r="RAP53" s="83"/>
      <c r="RAQ53" s="83"/>
      <c r="RAR53" s="83"/>
      <c r="RAS53" s="83"/>
      <c r="RAT53" s="83"/>
      <c r="RAU53" s="83"/>
      <c r="RAV53" s="83"/>
      <c r="RAW53" s="83"/>
      <c r="RAX53" s="83"/>
      <c r="RAY53" s="83"/>
      <c r="RAZ53" s="83"/>
      <c r="RBA53" s="83"/>
      <c r="RBB53" s="83"/>
      <c r="RBC53" s="83"/>
      <c r="RBD53" s="83"/>
      <c r="RBE53" s="83"/>
      <c r="RBF53" s="83"/>
      <c r="RBG53" s="83"/>
      <c r="RBH53" s="83"/>
      <c r="RBI53" s="83"/>
      <c r="RBJ53" s="83"/>
      <c r="RBK53" s="83"/>
      <c r="RBL53" s="83"/>
      <c r="RBM53" s="83"/>
      <c r="RBN53" s="83"/>
      <c r="RBO53" s="83"/>
      <c r="RBP53" s="83"/>
      <c r="RBQ53" s="83"/>
      <c r="RBR53" s="83"/>
      <c r="RBS53" s="83"/>
      <c r="RBT53" s="83"/>
      <c r="RBU53" s="83"/>
      <c r="RBV53" s="83"/>
      <c r="RBW53" s="83"/>
      <c r="RBX53" s="83"/>
      <c r="RBY53" s="83"/>
      <c r="RBZ53" s="83"/>
      <c r="RCA53" s="83"/>
      <c r="RCB53" s="83"/>
      <c r="RCC53" s="83"/>
      <c r="RCD53" s="83"/>
      <c r="RCE53" s="83"/>
      <c r="RCF53" s="83"/>
      <c r="RCG53" s="83"/>
      <c r="RCH53" s="83"/>
      <c r="RCI53" s="83"/>
      <c r="RCJ53" s="83"/>
      <c r="RCK53" s="83"/>
      <c r="RCL53" s="83"/>
      <c r="RCM53" s="83"/>
      <c r="RCN53" s="83"/>
      <c r="RCO53" s="83"/>
      <c r="RCP53" s="83"/>
      <c r="RCQ53" s="83"/>
      <c r="RCR53" s="83"/>
      <c r="RCS53" s="83"/>
      <c r="RCT53" s="83"/>
      <c r="RCU53" s="83"/>
      <c r="RCV53" s="83"/>
      <c r="RCW53" s="83"/>
      <c r="RCX53" s="83"/>
      <c r="RCY53" s="83"/>
      <c r="RCZ53" s="83"/>
      <c r="RDA53" s="83"/>
      <c r="RDB53" s="83"/>
      <c r="RDC53" s="83"/>
      <c r="RDD53" s="83"/>
      <c r="RDE53" s="83"/>
      <c r="RDF53" s="83"/>
      <c r="RDG53" s="83"/>
      <c r="RDH53" s="83"/>
      <c r="RDI53" s="83"/>
      <c r="RDJ53" s="83"/>
      <c r="RDK53" s="83"/>
      <c r="RDL53" s="83"/>
      <c r="RDM53" s="83"/>
      <c r="RDN53" s="83"/>
      <c r="RDO53" s="83"/>
      <c r="RDP53" s="83"/>
      <c r="RDQ53" s="83"/>
      <c r="RDR53" s="83"/>
      <c r="RDS53" s="83"/>
      <c r="RDT53" s="83"/>
      <c r="RDU53" s="83"/>
      <c r="RDV53" s="83"/>
      <c r="RDW53" s="83"/>
      <c r="RDX53" s="83"/>
      <c r="RDY53" s="83"/>
      <c r="RDZ53" s="83"/>
      <c r="REA53" s="83"/>
      <c r="REB53" s="83"/>
      <c r="REC53" s="83"/>
      <c r="RED53" s="83"/>
      <c r="REE53" s="83"/>
      <c r="REF53" s="83"/>
      <c r="REG53" s="83"/>
      <c r="REH53" s="83"/>
      <c r="REI53" s="83"/>
      <c r="REJ53" s="83"/>
      <c r="REK53" s="83"/>
      <c r="REL53" s="83"/>
      <c r="REM53" s="83"/>
      <c r="REN53" s="83"/>
      <c r="REO53" s="83"/>
      <c r="REP53" s="83"/>
      <c r="REQ53" s="83"/>
      <c r="RER53" s="83"/>
      <c r="RES53" s="83"/>
      <c r="RET53" s="83"/>
      <c r="REU53" s="83"/>
      <c r="REV53" s="83"/>
      <c r="REW53" s="83"/>
      <c r="REX53" s="83"/>
      <c r="REY53" s="83"/>
      <c r="REZ53" s="83"/>
      <c r="RFA53" s="83"/>
      <c r="RFB53" s="83"/>
      <c r="RFC53" s="83"/>
      <c r="RFD53" s="83"/>
      <c r="RFE53" s="83"/>
      <c r="RFF53" s="83"/>
      <c r="RFG53" s="83"/>
      <c r="RFH53" s="83"/>
      <c r="RFI53" s="83"/>
      <c r="RFJ53" s="83"/>
      <c r="RFK53" s="83"/>
      <c r="RFL53" s="83"/>
      <c r="RFM53" s="83"/>
      <c r="RFN53" s="83"/>
      <c r="RFO53" s="83"/>
      <c r="RFP53" s="83"/>
      <c r="RFQ53" s="83"/>
      <c r="RFR53" s="83"/>
      <c r="RFS53" s="83"/>
      <c r="RFT53" s="83"/>
      <c r="RFU53" s="83"/>
      <c r="RFV53" s="83"/>
      <c r="RFW53" s="83"/>
      <c r="RFX53" s="83"/>
      <c r="RFY53" s="83"/>
      <c r="RFZ53" s="83"/>
      <c r="RGA53" s="83"/>
      <c r="RGB53" s="83"/>
      <c r="RGC53" s="83"/>
      <c r="RGD53" s="83"/>
      <c r="RGE53" s="83"/>
      <c r="RGF53" s="83"/>
      <c r="RGG53" s="83"/>
      <c r="RGH53" s="83"/>
      <c r="RGI53" s="83"/>
      <c r="RGJ53" s="83"/>
      <c r="RGK53" s="83"/>
      <c r="RGL53" s="83"/>
      <c r="RGM53" s="83"/>
      <c r="RGN53" s="83"/>
      <c r="RGO53" s="83"/>
      <c r="RGP53" s="83"/>
      <c r="RGQ53" s="83"/>
      <c r="RGR53" s="83"/>
      <c r="RGS53" s="83"/>
      <c r="RGT53" s="83"/>
      <c r="RGU53" s="83"/>
      <c r="RGV53" s="83"/>
      <c r="RGW53" s="83"/>
      <c r="RGX53" s="83"/>
      <c r="RGY53" s="83"/>
      <c r="RGZ53" s="83"/>
      <c r="RHA53" s="83"/>
      <c r="RHB53" s="83"/>
      <c r="RHC53" s="83"/>
      <c r="RHD53" s="83"/>
      <c r="RHE53" s="83"/>
      <c r="RHF53" s="83"/>
      <c r="RHG53" s="83"/>
      <c r="RHH53" s="83"/>
      <c r="RHI53" s="83"/>
      <c r="RHJ53" s="83"/>
      <c r="RHK53" s="83"/>
      <c r="RHL53" s="83"/>
      <c r="RHM53" s="83"/>
      <c r="RHN53" s="83"/>
      <c r="RHO53" s="83"/>
      <c r="RHP53" s="83"/>
      <c r="RHQ53" s="83"/>
      <c r="RHR53" s="83"/>
      <c r="RHS53" s="83"/>
      <c r="RHT53" s="83"/>
      <c r="RHU53" s="83"/>
      <c r="RHV53" s="83"/>
      <c r="RHW53" s="83"/>
      <c r="RHX53" s="83"/>
      <c r="RHY53" s="83"/>
      <c r="RHZ53" s="83"/>
      <c r="RIA53" s="83"/>
      <c r="RIB53" s="83"/>
      <c r="RIC53" s="83"/>
      <c r="RID53" s="83"/>
      <c r="RIE53" s="83"/>
      <c r="RIF53" s="83"/>
      <c r="RIG53" s="83"/>
      <c r="RIH53" s="83"/>
      <c r="RII53" s="83"/>
      <c r="RIJ53" s="83"/>
      <c r="RIK53" s="83"/>
      <c r="RIL53" s="83"/>
      <c r="RIM53" s="83"/>
      <c r="RIN53" s="83"/>
      <c r="RIO53" s="83"/>
      <c r="RIP53" s="83"/>
      <c r="RIQ53" s="83"/>
      <c r="RIR53" s="83"/>
      <c r="RIS53" s="83"/>
      <c r="RIT53" s="83"/>
      <c r="RIU53" s="83"/>
      <c r="RIV53" s="83"/>
      <c r="RIW53" s="83"/>
      <c r="RIX53" s="83"/>
      <c r="RIY53" s="83"/>
      <c r="RIZ53" s="83"/>
      <c r="RJA53" s="83"/>
      <c r="RJB53" s="83"/>
      <c r="RJC53" s="83"/>
      <c r="RJD53" s="83"/>
      <c r="RJE53" s="83"/>
      <c r="RJF53" s="83"/>
      <c r="RJG53" s="83"/>
      <c r="RJH53" s="83"/>
      <c r="RJI53" s="83"/>
      <c r="RJJ53" s="83"/>
      <c r="RJK53" s="83"/>
      <c r="RJL53" s="83"/>
      <c r="RJM53" s="83"/>
      <c r="RJN53" s="83"/>
      <c r="RJO53" s="83"/>
      <c r="RJP53" s="83"/>
      <c r="RJQ53" s="83"/>
      <c r="RJR53" s="83"/>
      <c r="RJS53" s="83"/>
      <c r="RJT53" s="83"/>
      <c r="RJU53" s="83"/>
      <c r="RJV53" s="83"/>
      <c r="RJW53" s="83"/>
      <c r="RJX53" s="83"/>
      <c r="RJY53" s="83"/>
      <c r="RJZ53" s="83"/>
      <c r="RKA53" s="83"/>
      <c r="RKB53" s="83"/>
      <c r="RKC53" s="83"/>
      <c r="RKD53" s="83"/>
      <c r="RKE53" s="83"/>
      <c r="RKF53" s="83"/>
      <c r="RKG53" s="83"/>
      <c r="RKH53" s="83"/>
      <c r="RKI53" s="83"/>
      <c r="RKJ53" s="83"/>
      <c r="RKK53" s="83"/>
      <c r="RKL53" s="83"/>
      <c r="RKM53" s="83"/>
      <c r="RKN53" s="83"/>
      <c r="RKO53" s="83"/>
      <c r="RKP53" s="83"/>
      <c r="RKQ53" s="83"/>
      <c r="RKR53" s="83"/>
      <c r="RKS53" s="83"/>
      <c r="RKT53" s="83"/>
      <c r="RKU53" s="83"/>
      <c r="RKV53" s="83"/>
      <c r="RKW53" s="83"/>
      <c r="RKX53" s="83"/>
      <c r="RKY53" s="83"/>
      <c r="RKZ53" s="83"/>
      <c r="RLA53" s="83"/>
      <c r="RLB53" s="83"/>
      <c r="RLC53" s="83"/>
      <c r="RLD53" s="83"/>
      <c r="RLE53" s="83"/>
      <c r="RLF53" s="83"/>
      <c r="RLG53" s="83"/>
      <c r="RLH53" s="83"/>
      <c r="RLI53" s="83"/>
      <c r="RLJ53" s="83"/>
      <c r="RLK53" s="83"/>
      <c r="RLL53" s="83"/>
      <c r="RLM53" s="83"/>
      <c r="RLN53" s="83"/>
      <c r="RLO53" s="83"/>
      <c r="RLP53" s="83"/>
      <c r="RLQ53" s="83"/>
      <c r="RLR53" s="83"/>
      <c r="RLS53" s="83"/>
      <c r="RLT53" s="83"/>
      <c r="RLU53" s="83"/>
      <c r="RLV53" s="83"/>
      <c r="RLW53" s="83"/>
      <c r="RLX53" s="83"/>
      <c r="RLY53" s="83"/>
      <c r="RLZ53" s="83"/>
      <c r="RMA53" s="83"/>
      <c r="RMB53" s="83"/>
      <c r="RMC53" s="83"/>
      <c r="RMD53" s="83"/>
      <c r="RME53" s="83"/>
      <c r="RMF53" s="83"/>
      <c r="RMG53" s="83"/>
      <c r="RMH53" s="83"/>
      <c r="RMI53" s="83"/>
      <c r="RMJ53" s="83"/>
      <c r="RMK53" s="83"/>
      <c r="RML53" s="83"/>
      <c r="RMM53" s="83"/>
      <c r="RMN53" s="83"/>
      <c r="RMO53" s="83"/>
      <c r="RMP53" s="83"/>
      <c r="RMQ53" s="83"/>
      <c r="RMR53" s="83"/>
      <c r="RMS53" s="83"/>
      <c r="RMT53" s="83"/>
      <c r="RMU53" s="83"/>
      <c r="RMV53" s="83"/>
      <c r="RMW53" s="83"/>
      <c r="RMX53" s="83"/>
      <c r="RMY53" s="83"/>
      <c r="RMZ53" s="83"/>
      <c r="RNA53" s="83"/>
      <c r="RNB53" s="83"/>
      <c r="RNC53" s="83"/>
      <c r="RND53" s="83"/>
      <c r="RNE53" s="83"/>
      <c r="RNF53" s="83"/>
      <c r="RNG53" s="83"/>
      <c r="RNH53" s="83"/>
      <c r="RNI53" s="83"/>
      <c r="RNJ53" s="83"/>
      <c r="RNK53" s="83"/>
      <c r="RNL53" s="83"/>
      <c r="RNM53" s="83"/>
      <c r="RNN53" s="83"/>
      <c r="RNO53" s="83"/>
      <c r="RNP53" s="83"/>
      <c r="RNQ53" s="83"/>
      <c r="RNR53" s="83"/>
      <c r="RNS53" s="83"/>
      <c r="RNT53" s="83"/>
      <c r="RNU53" s="83"/>
      <c r="RNV53" s="83"/>
      <c r="RNW53" s="83"/>
      <c r="RNX53" s="83"/>
      <c r="RNY53" s="83"/>
      <c r="RNZ53" s="83"/>
      <c r="ROA53" s="83"/>
      <c r="ROB53" s="83"/>
      <c r="ROC53" s="83"/>
      <c r="ROD53" s="83"/>
      <c r="ROE53" s="83"/>
      <c r="ROF53" s="83"/>
      <c r="ROG53" s="83"/>
      <c r="ROH53" s="83"/>
      <c r="ROI53" s="83"/>
      <c r="ROJ53" s="83"/>
      <c r="ROK53" s="83"/>
      <c r="ROL53" s="83"/>
      <c r="ROM53" s="83"/>
      <c r="RON53" s="83"/>
      <c r="ROO53" s="83"/>
      <c r="ROP53" s="83"/>
      <c r="ROQ53" s="83"/>
      <c r="ROR53" s="83"/>
      <c r="ROS53" s="83"/>
      <c r="ROT53" s="83"/>
      <c r="ROU53" s="83"/>
      <c r="ROV53" s="83"/>
      <c r="ROW53" s="83"/>
      <c r="ROX53" s="83"/>
      <c r="ROY53" s="83"/>
      <c r="ROZ53" s="83"/>
      <c r="RPA53" s="83"/>
      <c r="RPB53" s="83"/>
      <c r="RPC53" s="83"/>
      <c r="RPD53" s="83"/>
      <c r="RPE53" s="83"/>
      <c r="RPF53" s="83"/>
      <c r="RPG53" s="83"/>
      <c r="RPH53" s="83"/>
      <c r="RPI53" s="83"/>
      <c r="RPJ53" s="83"/>
      <c r="RPK53" s="83"/>
      <c r="RPL53" s="83"/>
      <c r="RPM53" s="83"/>
      <c r="RPN53" s="83"/>
      <c r="RPO53" s="83"/>
      <c r="RPP53" s="83"/>
      <c r="RPQ53" s="83"/>
      <c r="RPR53" s="83"/>
      <c r="RPS53" s="83"/>
      <c r="RPT53" s="83"/>
      <c r="RPU53" s="83"/>
      <c r="RPV53" s="83"/>
      <c r="RPW53" s="83"/>
      <c r="RPX53" s="83"/>
      <c r="RPY53" s="83"/>
      <c r="RPZ53" s="83"/>
      <c r="RQA53" s="83"/>
      <c r="RQB53" s="83"/>
      <c r="RQC53" s="83"/>
      <c r="RQD53" s="83"/>
      <c r="RQE53" s="83"/>
      <c r="RQF53" s="83"/>
      <c r="RQG53" s="83"/>
      <c r="RQH53" s="83"/>
      <c r="RQI53" s="83"/>
      <c r="RQJ53" s="83"/>
      <c r="RQK53" s="83"/>
      <c r="RQL53" s="83"/>
      <c r="RQM53" s="83"/>
      <c r="RQN53" s="83"/>
      <c r="RQO53" s="83"/>
      <c r="RQP53" s="83"/>
      <c r="RQQ53" s="83"/>
      <c r="RQR53" s="83"/>
      <c r="RQS53" s="83"/>
      <c r="RQT53" s="83"/>
      <c r="RQU53" s="83"/>
      <c r="RQV53" s="83"/>
      <c r="RQW53" s="83"/>
      <c r="RQX53" s="83"/>
      <c r="RQY53" s="83"/>
      <c r="RQZ53" s="83"/>
      <c r="RRA53" s="83"/>
      <c r="RRB53" s="83"/>
      <c r="RRC53" s="83"/>
      <c r="RRD53" s="83"/>
      <c r="RRE53" s="83"/>
      <c r="RRF53" s="83"/>
      <c r="RRG53" s="83"/>
      <c r="RRH53" s="83"/>
      <c r="RRI53" s="83"/>
      <c r="RRJ53" s="83"/>
      <c r="RRK53" s="83"/>
      <c r="RRL53" s="83"/>
      <c r="RRM53" s="83"/>
      <c r="RRN53" s="83"/>
      <c r="RRO53" s="83"/>
      <c r="RRP53" s="83"/>
      <c r="RRQ53" s="83"/>
      <c r="RRR53" s="83"/>
      <c r="RRS53" s="83"/>
      <c r="RRT53" s="83"/>
      <c r="RRU53" s="83"/>
      <c r="RRV53" s="83"/>
      <c r="RRW53" s="83"/>
      <c r="RRX53" s="83"/>
      <c r="RRY53" s="83"/>
      <c r="RRZ53" s="83"/>
      <c r="RSA53" s="83"/>
      <c r="RSB53" s="83"/>
      <c r="RSC53" s="83"/>
      <c r="RSD53" s="83"/>
      <c r="RSE53" s="83"/>
      <c r="RSF53" s="83"/>
      <c r="RSG53" s="83"/>
      <c r="RSH53" s="83"/>
      <c r="RSI53" s="83"/>
      <c r="RSJ53" s="83"/>
      <c r="RSK53" s="83"/>
      <c r="RSL53" s="83"/>
      <c r="RSM53" s="83"/>
      <c r="RSN53" s="83"/>
      <c r="RSO53" s="83"/>
      <c r="RSP53" s="83"/>
      <c r="RSQ53" s="83"/>
      <c r="RSR53" s="83"/>
      <c r="RSS53" s="83"/>
      <c r="RST53" s="83"/>
      <c r="RSU53" s="83"/>
      <c r="RSV53" s="83"/>
      <c r="RSW53" s="83"/>
      <c r="RSX53" s="83"/>
      <c r="RSY53" s="83"/>
      <c r="RSZ53" s="83"/>
      <c r="RTA53" s="83"/>
      <c r="RTB53" s="83"/>
      <c r="RTC53" s="83"/>
      <c r="RTD53" s="83"/>
      <c r="RTE53" s="83"/>
      <c r="RTF53" s="83"/>
      <c r="RTG53" s="83"/>
      <c r="RTH53" s="83"/>
      <c r="RTI53" s="83"/>
      <c r="RTJ53" s="83"/>
      <c r="RTK53" s="83"/>
      <c r="RTL53" s="83"/>
      <c r="RTM53" s="83"/>
      <c r="RTN53" s="83"/>
      <c r="RTO53" s="83"/>
      <c r="RTP53" s="83"/>
      <c r="RTQ53" s="83"/>
      <c r="RTR53" s="83"/>
      <c r="RTS53" s="83"/>
      <c r="RTT53" s="83"/>
      <c r="RTU53" s="83"/>
      <c r="RTV53" s="83"/>
      <c r="RTW53" s="83"/>
      <c r="RTX53" s="83"/>
      <c r="RTY53" s="83"/>
      <c r="RTZ53" s="83"/>
      <c r="RUA53" s="83"/>
      <c r="RUB53" s="83"/>
      <c r="RUC53" s="83"/>
      <c r="RUD53" s="83"/>
      <c r="RUE53" s="83"/>
      <c r="RUF53" s="83"/>
      <c r="RUG53" s="83"/>
      <c r="RUH53" s="83"/>
      <c r="RUI53" s="83"/>
      <c r="RUJ53" s="83"/>
      <c r="RUK53" s="83"/>
      <c r="RUL53" s="83"/>
      <c r="RUM53" s="83"/>
      <c r="RUN53" s="83"/>
      <c r="RUO53" s="83"/>
      <c r="RUP53" s="83"/>
      <c r="RUQ53" s="83"/>
      <c r="RUR53" s="83"/>
      <c r="RUS53" s="83"/>
      <c r="RUT53" s="83"/>
      <c r="RUU53" s="83"/>
      <c r="RUV53" s="83"/>
      <c r="RUW53" s="83"/>
      <c r="RUX53" s="83"/>
      <c r="RUY53" s="83"/>
      <c r="RUZ53" s="83"/>
      <c r="RVA53" s="83"/>
      <c r="RVB53" s="83"/>
      <c r="RVC53" s="83"/>
      <c r="RVD53" s="83"/>
      <c r="RVE53" s="83"/>
      <c r="RVF53" s="83"/>
      <c r="RVG53" s="83"/>
      <c r="RVH53" s="83"/>
      <c r="RVI53" s="83"/>
      <c r="RVJ53" s="83"/>
      <c r="RVK53" s="83"/>
      <c r="RVL53" s="83"/>
      <c r="RVM53" s="83"/>
      <c r="RVN53" s="83"/>
      <c r="RVO53" s="83"/>
      <c r="RVP53" s="83"/>
      <c r="RVQ53" s="83"/>
      <c r="RVR53" s="83"/>
      <c r="RVS53" s="83"/>
      <c r="RVT53" s="83"/>
      <c r="RVU53" s="83"/>
      <c r="RVV53" s="83"/>
      <c r="RVW53" s="83"/>
      <c r="RVX53" s="83"/>
      <c r="RVY53" s="83"/>
      <c r="RVZ53" s="83"/>
      <c r="RWA53" s="83"/>
      <c r="RWB53" s="83"/>
      <c r="RWC53" s="83"/>
      <c r="RWD53" s="83"/>
      <c r="RWE53" s="83"/>
      <c r="RWF53" s="83"/>
      <c r="RWG53" s="83"/>
      <c r="RWH53" s="83"/>
      <c r="RWI53" s="83"/>
      <c r="RWJ53" s="83"/>
      <c r="RWK53" s="83"/>
      <c r="RWL53" s="83"/>
      <c r="RWM53" s="83"/>
      <c r="RWN53" s="83"/>
      <c r="RWO53" s="83"/>
      <c r="RWP53" s="83"/>
      <c r="RWQ53" s="83"/>
      <c r="RWR53" s="83"/>
      <c r="RWS53" s="83"/>
      <c r="RWT53" s="83"/>
      <c r="RWU53" s="83"/>
      <c r="RWV53" s="83"/>
      <c r="RWW53" s="83"/>
      <c r="RWX53" s="83"/>
      <c r="RWY53" s="83"/>
      <c r="RWZ53" s="83"/>
      <c r="RXA53" s="83"/>
      <c r="RXB53" s="83"/>
      <c r="RXC53" s="83"/>
      <c r="RXD53" s="83"/>
      <c r="RXE53" s="83"/>
      <c r="RXF53" s="83"/>
      <c r="RXG53" s="83"/>
      <c r="RXH53" s="83"/>
      <c r="RXI53" s="83"/>
      <c r="RXJ53" s="83"/>
      <c r="RXK53" s="83"/>
      <c r="RXL53" s="83"/>
      <c r="RXM53" s="83"/>
      <c r="RXN53" s="83"/>
      <c r="RXO53" s="83"/>
      <c r="RXP53" s="83"/>
      <c r="RXQ53" s="83"/>
      <c r="RXR53" s="83"/>
      <c r="RXS53" s="83"/>
      <c r="RXT53" s="83"/>
      <c r="RXU53" s="83"/>
      <c r="RXV53" s="83"/>
      <c r="RXW53" s="83"/>
      <c r="RXX53" s="83"/>
      <c r="RXY53" s="83"/>
      <c r="RXZ53" s="83"/>
      <c r="RYA53" s="83"/>
      <c r="RYB53" s="83"/>
      <c r="RYC53" s="83"/>
      <c r="RYD53" s="83"/>
      <c r="RYE53" s="83"/>
      <c r="RYF53" s="83"/>
      <c r="RYG53" s="83"/>
      <c r="RYH53" s="83"/>
      <c r="RYI53" s="83"/>
      <c r="RYJ53" s="83"/>
      <c r="RYK53" s="83"/>
      <c r="RYL53" s="83"/>
      <c r="RYM53" s="83"/>
      <c r="RYN53" s="83"/>
      <c r="RYO53" s="83"/>
      <c r="RYP53" s="83"/>
      <c r="RYQ53" s="83"/>
      <c r="RYR53" s="83"/>
      <c r="RYS53" s="83"/>
      <c r="RYT53" s="83"/>
      <c r="RYU53" s="83"/>
      <c r="RYV53" s="83"/>
      <c r="RYW53" s="83"/>
      <c r="RYX53" s="83"/>
      <c r="RYY53" s="83"/>
      <c r="RYZ53" s="83"/>
      <c r="RZA53" s="83"/>
      <c r="RZB53" s="83"/>
      <c r="RZC53" s="83"/>
      <c r="RZD53" s="83"/>
      <c r="RZE53" s="83"/>
      <c r="RZF53" s="83"/>
      <c r="RZG53" s="83"/>
      <c r="RZH53" s="83"/>
      <c r="RZI53" s="83"/>
      <c r="RZJ53" s="83"/>
      <c r="RZK53" s="83"/>
      <c r="RZL53" s="83"/>
      <c r="RZM53" s="83"/>
      <c r="RZN53" s="83"/>
      <c r="RZO53" s="83"/>
      <c r="RZP53" s="83"/>
      <c r="RZQ53" s="83"/>
      <c r="RZR53" s="83"/>
      <c r="RZS53" s="83"/>
      <c r="RZT53" s="83"/>
      <c r="RZU53" s="83"/>
      <c r="RZV53" s="83"/>
      <c r="RZW53" s="83"/>
      <c r="RZX53" s="83"/>
      <c r="RZY53" s="83"/>
      <c r="RZZ53" s="83"/>
      <c r="SAA53" s="83"/>
      <c r="SAB53" s="83"/>
      <c r="SAC53" s="83"/>
      <c r="SAD53" s="83"/>
      <c r="SAE53" s="83"/>
      <c r="SAF53" s="83"/>
      <c r="SAG53" s="83"/>
      <c r="SAH53" s="83"/>
      <c r="SAI53" s="83"/>
      <c r="SAJ53" s="83"/>
      <c r="SAK53" s="83"/>
      <c r="SAL53" s="83"/>
      <c r="SAM53" s="83"/>
      <c r="SAN53" s="83"/>
      <c r="SAO53" s="83"/>
      <c r="SAP53" s="83"/>
      <c r="SAQ53" s="83"/>
      <c r="SAR53" s="83"/>
      <c r="SAS53" s="83"/>
      <c r="SAT53" s="83"/>
      <c r="SAU53" s="83"/>
      <c r="SAV53" s="83"/>
      <c r="SAW53" s="83"/>
      <c r="SAX53" s="83"/>
      <c r="SAY53" s="83"/>
      <c r="SAZ53" s="83"/>
      <c r="SBA53" s="83"/>
      <c r="SBB53" s="83"/>
      <c r="SBC53" s="83"/>
      <c r="SBD53" s="83"/>
      <c r="SBE53" s="83"/>
      <c r="SBF53" s="83"/>
      <c r="SBG53" s="83"/>
      <c r="SBH53" s="83"/>
      <c r="SBI53" s="83"/>
      <c r="SBJ53" s="83"/>
      <c r="SBK53" s="83"/>
      <c r="SBL53" s="83"/>
      <c r="SBM53" s="83"/>
      <c r="SBN53" s="83"/>
      <c r="SBO53" s="83"/>
      <c r="SBP53" s="83"/>
      <c r="SBQ53" s="83"/>
      <c r="SBR53" s="83"/>
      <c r="SBS53" s="83"/>
      <c r="SBT53" s="83"/>
      <c r="SBU53" s="83"/>
      <c r="SBV53" s="83"/>
      <c r="SBW53" s="83"/>
      <c r="SBX53" s="83"/>
      <c r="SBY53" s="83"/>
      <c r="SBZ53" s="83"/>
      <c r="SCA53" s="83"/>
      <c r="SCB53" s="83"/>
      <c r="SCC53" s="83"/>
      <c r="SCD53" s="83"/>
      <c r="SCE53" s="83"/>
      <c r="SCF53" s="83"/>
      <c r="SCG53" s="83"/>
      <c r="SCH53" s="83"/>
      <c r="SCI53" s="83"/>
      <c r="SCJ53" s="83"/>
      <c r="SCK53" s="83"/>
      <c r="SCL53" s="83"/>
      <c r="SCM53" s="83"/>
      <c r="SCN53" s="83"/>
      <c r="SCO53" s="83"/>
      <c r="SCP53" s="83"/>
      <c r="SCQ53" s="83"/>
      <c r="SCR53" s="83"/>
      <c r="SCS53" s="83"/>
      <c r="SCT53" s="83"/>
      <c r="SCU53" s="83"/>
      <c r="SCV53" s="83"/>
      <c r="SCW53" s="83"/>
      <c r="SCX53" s="83"/>
      <c r="SCY53" s="83"/>
      <c r="SCZ53" s="83"/>
      <c r="SDA53" s="83"/>
      <c r="SDB53" s="83"/>
      <c r="SDC53" s="83"/>
      <c r="SDD53" s="83"/>
      <c r="SDE53" s="83"/>
      <c r="SDF53" s="83"/>
      <c r="SDG53" s="83"/>
      <c r="SDH53" s="83"/>
      <c r="SDI53" s="83"/>
      <c r="SDJ53" s="83"/>
      <c r="SDK53" s="83"/>
      <c r="SDL53" s="83"/>
      <c r="SDM53" s="83"/>
      <c r="SDN53" s="83"/>
      <c r="SDO53" s="83"/>
      <c r="SDP53" s="83"/>
      <c r="SDQ53" s="83"/>
      <c r="SDR53" s="83"/>
      <c r="SDS53" s="83"/>
      <c r="SDT53" s="83"/>
      <c r="SDU53" s="83"/>
      <c r="SDV53" s="83"/>
      <c r="SDW53" s="83"/>
      <c r="SDX53" s="83"/>
      <c r="SDY53" s="83"/>
      <c r="SDZ53" s="83"/>
      <c r="SEA53" s="83"/>
      <c r="SEB53" s="83"/>
      <c r="SEC53" s="83"/>
      <c r="SED53" s="83"/>
      <c r="SEE53" s="83"/>
      <c r="SEF53" s="83"/>
      <c r="SEG53" s="83"/>
      <c r="SEH53" s="83"/>
      <c r="SEI53" s="83"/>
      <c r="SEJ53" s="83"/>
      <c r="SEK53" s="83"/>
      <c r="SEL53" s="83"/>
      <c r="SEM53" s="83"/>
      <c r="SEN53" s="83"/>
      <c r="SEO53" s="83"/>
      <c r="SEP53" s="83"/>
      <c r="SEQ53" s="83"/>
      <c r="SER53" s="83"/>
      <c r="SES53" s="83"/>
      <c r="SET53" s="83"/>
      <c r="SEU53" s="83"/>
      <c r="SEV53" s="83"/>
      <c r="SEW53" s="83"/>
      <c r="SEX53" s="83"/>
      <c r="SEY53" s="83"/>
      <c r="SEZ53" s="83"/>
      <c r="SFA53" s="83"/>
      <c r="SFB53" s="83"/>
      <c r="SFC53" s="83"/>
      <c r="SFD53" s="83"/>
      <c r="SFE53" s="83"/>
      <c r="SFF53" s="83"/>
      <c r="SFG53" s="83"/>
      <c r="SFH53" s="83"/>
      <c r="SFI53" s="83"/>
      <c r="SFJ53" s="83"/>
      <c r="SFK53" s="83"/>
      <c r="SFL53" s="83"/>
      <c r="SFM53" s="83"/>
      <c r="SFN53" s="83"/>
      <c r="SFO53" s="83"/>
      <c r="SFP53" s="83"/>
      <c r="SFQ53" s="83"/>
      <c r="SFR53" s="83"/>
      <c r="SFS53" s="83"/>
      <c r="SFT53" s="83"/>
      <c r="SFU53" s="83"/>
      <c r="SFV53" s="83"/>
      <c r="SFW53" s="83"/>
      <c r="SFX53" s="83"/>
      <c r="SFY53" s="83"/>
      <c r="SFZ53" s="83"/>
      <c r="SGA53" s="83"/>
      <c r="SGB53" s="83"/>
      <c r="SGC53" s="83"/>
      <c r="SGD53" s="83"/>
      <c r="SGE53" s="83"/>
      <c r="SGF53" s="83"/>
      <c r="SGG53" s="83"/>
      <c r="SGH53" s="83"/>
      <c r="SGI53" s="83"/>
      <c r="SGJ53" s="83"/>
      <c r="SGK53" s="83"/>
      <c r="SGL53" s="83"/>
      <c r="SGM53" s="83"/>
      <c r="SGN53" s="83"/>
      <c r="SGO53" s="83"/>
      <c r="SGP53" s="83"/>
      <c r="SGQ53" s="83"/>
      <c r="SGR53" s="83"/>
      <c r="SGS53" s="83"/>
      <c r="SGT53" s="83"/>
      <c r="SGU53" s="83"/>
      <c r="SGV53" s="83"/>
      <c r="SGW53" s="83"/>
      <c r="SGX53" s="83"/>
      <c r="SGY53" s="83"/>
      <c r="SGZ53" s="83"/>
      <c r="SHA53" s="83"/>
      <c r="SHB53" s="83"/>
      <c r="SHC53" s="83"/>
      <c r="SHD53" s="83"/>
      <c r="SHE53" s="83"/>
      <c r="SHF53" s="83"/>
      <c r="SHG53" s="83"/>
      <c r="SHH53" s="83"/>
      <c r="SHI53" s="83"/>
      <c r="SHJ53" s="83"/>
      <c r="SHK53" s="83"/>
      <c r="SHL53" s="83"/>
      <c r="SHM53" s="83"/>
      <c r="SHN53" s="83"/>
      <c r="SHO53" s="83"/>
      <c r="SHP53" s="83"/>
      <c r="SHQ53" s="83"/>
      <c r="SHR53" s="83"/>
      <c r="SHS53" s="83"/>
      <c r="SHT53" s="83"/>
      <c r="SHU53" s="83"/>
      <c r="SHV53" s="83"/>
      <c r="SHW53" s="83"/>
      <c r="SHX53" s="83"/>
      <c r="SHY53" s="83"/>
      <c r="SHZ53" s="83"/>
      <c r="SIA53" s="83"/>
      <c r="SIB53" s="83"/>
      <c r="SIC53" s="83"/>
      <c r="SID53" s="83"/>
      <c r="SIE53" s="83"/>
      <c r="SIF53" s="83"/>
      <c r="SIG53" s="83"/>
      <c r="SIH53" s="83"/>
      <c r="SII53" s="83"/>
      <c r="SIJ53" s="83"/>
      <c r="SIK53" s="83"/>
      <c r="SIL53" s="83"/>
      <c r="SIM53" s="83"/>
      <c r="SIN53" s="83"/>
      <c r="SIO53" s="83"/>
      <c r="SIP53" s="83"/>
      <c r="SIQ53" s="83"/>
      <c r="SIR53" s="83"/>
      <c r="SIS53" s="83"/>
      <c r="SIT53" s="83"/>
      <c r="SIU53" s="83"/>
      <c r="SIV53" s="83"/>
      <c r="SIW53" s="83"/>
      <c r="SIX53" s="83"/>
      <c r="SIY53" s="83"/>
      <c r="SIZ53" s="83"/>
      <c r="SJA53" s="83"/>
      <c r="SJB53" s="83"/>
      <c r="SJC53" s="83"/>
      <c r="SJD53" s="83"/>
      <c r="SJE53" s="83"/>
      <c r="SJF53" s="83"/>
      <c r="SJG53" s="83"/>
      <c r="SJH53" s="83"/>
      <c r="SJI53" s="83"/>
      <c r="SJJ53" s="83"/>
      <c r="SJK53" s="83"/>
      <c r="SJL53" s="83"/>
      <c r="SJM53" s="83"/>
      <c r="SJN53" s="83"/>
      <c r="SJO53" s="83"/>
      <c r="SJP53" s="83"/>
      <c r="SJQ53" s="83"/>
      <c r="SJR53" s="83"/>
      <c r="SJS53" s="83"/>
      <c r="SJT53" s="83"/>
      <c r="SJU53" s="83"/>
      <c r="SJV53" s="83"/>
      <c r="SJW53" s="83"/>
      <c r="SJX53" s="83"/>
      <c r="SJY53" s="83"/>
      <c r="SJZ53" s="83"/>
      <c r="SKA53" s="83"/>
      <c r="SKB53" s="83"/>
      <c r="SKC53" s="83"/>
      <c r="SKD53" s="83"/>
      <c r="SKE53" s="83"/>
      <c r="SKF53" s="83"/>
      <c r="SKG53" s="83"/>
      <c r="SKH53" s="83"/>
      <c r="SKI53" s="83"/>
      <c r="SKJ53" s="83"/>
      <c r="SKK53" s="83"/>
      <c r="SKL53" s="83"/>
      <c r="SKM53" s="83"/>
      <c r="SKN53" s="83"/>
      <c r="SKO53" s="83"/>
      <c r="SKP53" s="83"/>
      <c r="SKQ53" s="83"/>
      <c r="SKR53" s="83"/>
      <c r="SKS53" s="83"/>
      <c r="SKT53" s="83"/>
      <c r="SKU53" s="83"/>
      <c r="SKV53" s="83"/>
      <c r="SKW53" s="83"/>
      <c r="SKX53" s="83"/>
      <c r="SKY53" s="83"/>
      <c r="SKZ53" s="83"/>
      <c r="SLA53" s="83"/>
      <c r="SLB53" s="83"/>
      <c r="SLC53" s="83"/>
      <c r="SLD53" s="83"/>
      <c r="SLE53" s="83"/>
      <c r="SLF53" s="83"/>
      <c r="SLG53" s="83"/>
      <c r="SLH53" s="83"/>
      <c r="SLI53" s="83"/>
      <c r="SLJ53" s="83"/>
      <c r="SLK53" s="83"/>
      <c r="SLL53" s="83"/>
      <c r="SLM53" s="83"/>
      <c r="SLN53" s="83"/>
      <c r="SLO53" s="83"/>
      <c r="SLP53" s="83"/>
      <c r="SLQ53" s="83"/>
      <c r="SLR53" s="83"/>
      <c r="SLS53" s="83"/>
      <c r="SLT53" s="83"/>
      <c r="SLU53" s="83"/>
      <c r="SLV53" s="83"/>
      <c r="SLW53" s="83"/>
      <c r="SLX53" s="83"/>
      <c r="SLY53" s="83"/>
      <c r="SLZ53" s="83"/>
      <c r="SMA53" s="83"/>
      <c r="SMB53" s="83"/>
      <c r="SMC53" s="83"/>
      <c r="SMD53" s="83"/>
      <c r="SME53" s="83"/>
      <c r="SMF53" s="83"/>
      <c r="SMG53" s="83"/>
      <c r="SMH53" s="83"/>
      <c r="SMI53" s="83"/>
      <c r="SMJ53" s="83"/>
      <c r="SMK53" s="83"/>
      <c r="SML53" s="83"/>
      <c r="SMM53" s="83"/>
      <c r="SMN53" s="83"/>
      <c r="SMO53" s="83"/>
      <c r="SMP53" s="83"/>
      <c r="SMQ53" s="83"/>
      <c r="SMR53" s="83"/>
      <c r="SMS53" s="83"/>
      <c r="SMT53" s="83"/>
      <c r="SMU53" s="83"/>
      <c r="SMV53" s="83"/>
      <c r="SMW53" s="83"/>
      <c r="SMX53" s="83"/>
      <c r="SMY53" s="83"/>
      <c r="SMZ53" s="83"/>
      <c r="SNA53" s="83"/>
      <c r="SNB53" s="83"/>
      <c r="SNC53" s="83"/>
      <c r="SND53" s="83"/>
      <c r="SNE53" s="83"/>
      <c r="SNF53" s="83"/>
      <c r="SNG53" s="83"/>
      <c r="SNH53" s="83"/>
      <c r="SNI53" s="83"/>
      <c r="SNJ53" s="83"/>
      <c r="SNK53" s="83"/>
      <c r="SNL53" s="83"/>
      <c r="SNM53" s="83"/>
      <c r="SNN53" s="83"/>
      <c r="SNO53" s="83"/>
      <c r="SNP53" s="83"/>
      <c r="SNQ53" s="83"/>
      <c r="SNR53" s="83"/>
      <c r="SNS53" s="83"/>
      <c r="SNT53" s="83"/>
      <c r="SNU53" s="83"/>
      <c r="SNV53" s="83"/>
      <c r="SNW53" s="83"/>
      <c r="SNX53" s="83"/>
      <c r="SNY53" s="83"/>
      <c r="SNZ53" s="83"/>
      <c r="SOA53" s="83"/>
      <c r="SOB53" s="83"/>
      <c r="SOC53" s="83"/>
      <c r="SOD53" s="83"/>
      <c r="SOE53" s="83"/>
      <c r="SOF53" s="83"/>
      <c r="SOG53" s="83"/>
      <c r="SOH53" s="83"/>
      <c r="SOI53" s="83"/>
      <c r="SOJ53" s="83"/>
      <c r="SOK53" s="83"/>
      <c r="SOL53" s="83"/>
      <c r="SOM53" s="83"/>
      <c r="SON53" s="83"/>
      <c r="SOO53" s="83"/>
      <c r="SOP53" s="83"/>
      <c r="SOQ53" s="83"/>
      <c r="SOR53" s="83"/>
      <c r="SOS53" s="83"/>
      <c r="SOT53" s="83"/>
      <c r="SOU53" s="83"/>
      <c r="SOV53" s="83"/>
      <c r="SOW53" s="83"/>
      <c r="SOX53" s="83"/>
      <c r="SOY53" s="83"/>
      <c r="SOZ53" s="83"/>
      <c r="SPA53" s="83"/>
      <c r="SPB53" s="83"/>
      <c r="SPC53" s="83"/>
      <c r="SPD53" s="83"/>
      <c r="SPE53" s="83"/>
      <c r="SPF53" s="83"/>
      <c r="SPG53" s="83"/>
      <c r="SPH53" s="83"/>
      <c r="SPI53" s="83"/>
      <c r="SPJ53" s="83"/>
      <c r="SPK53" s="83"/>
      <c r="SPL53" s="83"/>
      <c r="SPM53" s="83"/>
      <c r="SPN53" s="83"/>
      <c r="SPO53" s="83"/>
      <c r="SPP53" s="83"/>
      <c r="SPQ53" s="83"/>
      <c r="SPR53" s="83"/>
      <c r="SPS53" s="83"/>
      <c r="SPT53" s="83"/>
      <c r="SPU53" s="83"/>
      <c r="SPV53" s="83"/>
      <c r="SPW53" s="83"/>
      <c r="SPX53" s="83"/>
      <c r="SPY53" s="83"/>
      <c r="SPZ53" s="83"/>
      <c r="SQA53" s="83"/>
      <c r="SQB53" s="83"/>
      <c r="SQC53" s="83"/>
      <c r="SQD53" s="83"/>
      <c r="SQE53" s="83"/>
      <c r="SQF53" s="83"/>
      <c r="SQG53" s="83"/>
      <c r="SQH53" s="83"/>
      <c r="SQI53" s="83"/>
      <c r="SQJ53" s="83"/>
      <c r="SQK53" s="83"/>
      <c r="SQL53" s="83"/>
      <c r="SQM53" s="83"/>
      <c r="SQN53" s="83"/>
      <c r="SQO53" s="83"/>
      <c r="SQP53" s="83"/>
      <c r="SQQ53" s="83"/>
      <c r="SQR53" s="83"/>
      <c r="SQS53" s="83"/>
      <c r="SQT53" s="83"/>
      <c r="SQU53" s="83"/>
      <c r="SQV53" s="83"/>
      <c r="SQW53" s="83"/>
      <c r="SQX53" s="83"/>
      <c r="SQY53" s="83"/>
      <c r="SQZ53" s="83"/>
      <c r="SRA53" s="83"/>
      <c r="SRB53" s="83"/>
      <c r="SRC53" s="83"/>
      <c r="SRD53" s="83"/>
      <c r="SRE53" s="83"/>
      <c r="SRF53" s="83"/>
      <c r="SRG53" s="83"/>
      <c r="SRH53" s="83"/>
      <c r="SRI53" s="83"/>
      <c r="SRJ53" s="83"/>
      <c r="SRK53" s="83"/>
      <c r="SRL53" s="83"/>
      <c r="SRM53" s="83"/>
      <c r="SRN53" s="83"/>
      <c r="SRO53" s="83"/>
      <c r="SRP53" s="83"/>
      <c r="SRQ53" s="83"/>
      <c r="SRR53" s="83"/>
      <c r="SRS53" s="83"/>
      <c r="SRT53" s="83"/>
      <c r="SRU53" s="83"/>
      <c r="SRV53" s="83"/>
      <c r="SRW53" s="83"/>
      <c r="SRX53" s="83"/>
      <c r="SRY53" s="83"/>
      <c r="SRZ53" s="83"/>
      <c r="SSA53" s="83"/>
      <c r="SSB53" s="83"/>
      <c r="SSC53" s="83"/>
      <c r="SSD53" s="83"/>
      <c r="SSE53" s="83"/>
      <c r="SSF53" s="83"/>
      <c r="SSG53" s="83"/>
      <c r="SSH53" s="83"/>
      <c r="SSI53" s="83"/>
      <c r="SSJ53" s="83"/>
      <c r="SSK53" s="83"/>
      <c r="SSL53" s="83"/>
      <c r="SSM53" s="83"/>
      <c r="SSN53" s="83"/>
      <c r="SSO53" s="83"/>
      <c r="SSP53" s="83"/>
      <c r="SSQ53" s="83"/>
      <c r="SSR53" s="83"/>
      <c r="SSS53" s="83"/>
      <c r="SST53" s="83"/>
      <c r="SSU53" s="83"/>
      <c r="SSV53" s="83"/>
      <c r="SSW53" s="83"/>
      <c r="SSX53" s="83"/>
      <c r="SSY53" s="83"/>
      <c r="SSZ53" s="83"/>
      <c r="STA53" s="83"/>
      <c r="STB53" s="83"/>
      <c r="STC53" s="83"/>
      <c r="STD53" s="83"/>
      <c r="STE53" s="83"/>
      <c r="STF53" s="83"/>
      <c r="STG53" s="83"/>
      <c r="STH53" s="83"/>
      <c r="STI53" s="83"/>
      <c r="STJ53" s="83"/>
      <c r="STK53" s="83"/>
      <c r="STL53" s="83"/>
      <c r="STM53" s="83"/>
      <c r="STN53" s="83"/>
      <c r="STO53" s="83"/>
      <c r="STP53" s="83"/>
      <c r="STQ53" s="83"/>
      <c r="STR53" s="83"/>
      <c r="STS53" s="83"/>
      <c r="STT53" s="83"/>
      <c r="STU53" s="83"/>
      <c r="STV53" s="83"/>
      <c r="STW53" s="83"/>
      <c r="STX53" s="83"/>
      <c r="STY53" s="83"/>
      <c r="STZ53" s="83"/>
      <c r="SUA53" s="83"/>
      <c r="SUB53" s="83"/>
      <c r="SUC53" s="83"/>
      <c r="SUD53" s="83"/>
      <c r="SUE53" s="83"/>
      <c r="SUF53" s="83"/>
      <c r="SUG53" s="83"/>
      <c r="SUH53" s="83"/>
      <c r="SUI53" s="83"/>
      <c r="SUJ53" s="83"/>
      <c r="SUK53" s="83"/>
      <c r="SUL53" s="83"/>
      <c r="SUM53" s="83"/>
      <c r="SUN53" s="83"/>
      <c r="SUO53" s="83"/>
      <c r="SUP53" s="83"/>
      <c r="SUQ53" s="83"/>
      <c r="SUR53" s="83"/>
      <c r="SUS53" s="83"/>
      <c r="SUT53" s="83"/>
      <c r="SUU53" s="83"/>
      <c r="SUV53" s="83"/>
      <c r="SUW53" s="83"/>
      <c r="SUX53" s="83"/>
      <c r="SUY53" s="83"/>
      <c r="SUZ53" s="83"/>
      <c r="SVA53" s="83"/>
      <c r="SVB53" s="83"/>
      <c r="SVC53" s="83"/>
      <c r="SVD53" s="83"/>
      <c r="SVE53" s="83"/>
      <c r="SVF53" s="83"/>
      <c r="SVG53" s="83"/>
      <c r="SVH53" s="83"/>
      <c r="SVI53" s="83"/>
      <c r="SVJ53" s="83"/>
      <c r="SVK53" s="83"/>
      <c r="SVL53" s="83"/>
      <c r="SVM53" s="83"/>
      <c r="SVN53" s="83"/>
      <c r="SVO53" s="83"/>
      <c r="SVP53" s="83"/>
      <c r="SVQ53" s="83"/>
      <c r="SVR53" s="83"/>
      <c r="SVS53" s="83"/>
      <c r="SVT53" s="83"/>
      <c r="SVU53" s="83"/>
      <c r="SVV53" s="83"/>
      <c r="SVW53" s="83"/>
      <c r="SVX53" s="83"/>
      <c r="SVY53" s="83"/>
      <c r="SVZ53" s="83"/>
      <c r="SWA53" s="83"/>
      <c r="SWB53" s="83"/>
      <c r="SWC53" s="83"/>
      <c r="SWD53" s="83"/>
      <c r="SWE53" s="83"/>
      <c r="SWF53" s="83"/>
      <c r="SWG53" s="83"/>
      <c r="SWH53" s="83"/>
      <c r="SWI53" s="83"/>
      <c r="SWJ53" s="83"/>
      <c r="SWK53" s="83"/>
      <c r="SWL53" s="83"/>
      <c r="SWM53" s="83"/>
      <c r="SWN53" s="83"/>
      <c r="SWO53" s="83"/>
      <c r="SWP53" s="83"/>
      <c r="SWQ53" s="83"/>
      <c r="SWR53" s="83"/>
      <c r="SWS53" s="83"/>
      <c r="SWT53" s="83"/>
      <c r="SWU53" s="83"/>
      <c r="SWV53" s="83"/>
      <c r="SWW53" s="83"/>
      <c r="SWX53" s="83"/>
      <c r="SWY53" s="83"/>
      <c r="SWZ53" s="83"/>
      <c r="SXA53" s="83"/>
      <c r="SXB53" s="83"/>
      <c r="SXC53" s="83"/>
      <c r="SXD53" s="83"/>
      <c r="SXE53" s="83"/>
      <c r="SXF53" s="83"/>
      <c r="SXG53" s="83"/>
      <c r="SXH53" s="83"/>
      <c r="SXI53" s="83"/>
      <c r="SXJ53" s="83"/>
      <c r="SXK53" s="83"/>
      <c r="SXL53" s="83"/>
      <c r="SXM53" s="83"/>
      <c r="SXN53" s="83"/>
      <c r="SXO53" s="83"/>
      <c r="SXP53" s="83"/>
      <c r="SXQ53" s="83"/>
      <c r="SXR53" s="83"/>
      <c r="SXS53" s="83"/>
      <c r="SXT53" s="83"/>
      <c r="SXU53" s="83"/>
      <c r="SXV53" s="83"/>
      <c r="SXW53" s="83"/>
      <c r="SXX53" s="83"/>
      <c r="SXY53" s="83"/>
      <c r="SXZ53" s="83"/>
      <c r="SYA53" s="83"/>
      <c r="SYB53" s="83"/>
      <c r="SYC53" s="83"/>
      <c r="SYD53" s="83"/>
      <c r="SYE53" s="83"/>
      <c r="SYF53" s="83"/>
      <c r="SYG53" s="83"/>
      <c r="SYH53" s="83"/>
      <c r="SYI53" s="83"/>
      <c r="SYJ53" s="83"/>
      <c r="SYK53" s="83"/>
      <c r="SYL53" s="83"/>
      <c r="SYM53" s="83"/>
      <c r="SYN53" s="83"/>
      <c r="SYO53" s="83"/>
      <c r="SYP53" s="83"/>
      <c r="SYQ53" s="83"/>
      <c r="SYR53" s="83"/>
      <c r="SYS53" s="83"/>
      <c r="SYT53" s="83"/>
      <c r="SYU53" s="83"/>
      <c r="SYV53" s="83"/>
      <c r="SYW53" s="83"/>
      <c r="SYX53" s="83"/>
      <c r="SYY53" s="83"/>
      <c r="SYZ53" s="83"/>
      <c r="SZA53" s="83"/>
      <c r="SZB53" s="83"/>
      <c r="SZC53" s="83"/>
      <c r="SZD53" s="83"/>
      <c r="SZE53" s="83"/>
      <c r="SZF53" s="83"/>
      <c r="SZG53" s="83"/>
      <c r="SZH53" s="83"/>
      <c r="SZI53" s="83"/>
      <c r="SZJ53" s="83"/>
      <c r="SZK53" s="83"/>
      <c r="SZL53" s="83"/>
      <c r="SZM53" s="83"/>
      <c r="SZN53" s="83"/>
      <c r="SZO53" s="83"/>
      <c r="SZP53" s="83"/>
      <c r="SZQ53" s="83"/>
      <c r="SZR53" s="83"/>
      <c r="SZS53" s="83"/>
      <c r="SZT53" s="83"/>
      <c r="SZU53" s="83"/>
      <c r="SZV53" s="83"/>
      <c r="SZW53" s="83"/>
      <c r="SZX53" s="83"/>
      <c r="SZY53" s="83"/>
      <c r="SZZ53" s="83"/>
      <c r="TAA53" s="83"/>
      <c r="TAB53" s="83"/>
      <c r="TAC53" s="83"/>
      <c r="TAD53" s="83"/>
      <c r="TAE53" s="83"/>
      <c r="TAF53" s="83"/>
      <c r="TAG53" s="83"/>
      <c r="TAH53" s="83"/>
      <c r="TAI53" s="83"/>
      <c r="TAJ53" s="83"/>
      <c r="TAK53" s="83"/>
      <c r="TAL53" s="83"/>
      <c r="TAM53" s="83"/>
      <c r="TAN53" s="83"/>
      <c r="TAO53" s="83"/>
      <c r="TAP53" s="83"/>
      <c r="TAQ53" s="83"/>
      <c r="TAR53" s="83"/>
      <c r="TAS53" s="83"/>
      <c r="TAT53" s="83"/>
      <c r="TAU53" s="83"/>
      <c r="TAV53" s="83"/>
      <c r="TAW53" s="83"/>
      <c r="TAX53" s="83"/>
      <c r="TAY53" s="83"/>
      <c r="TAZ53" s="83"/>
      <c r="TBA53" s="83"/>
      <c r="TBB53" s="83"/>
      <c r="TBC53" s="83"/>
      <c r="TBD53" s="83"/>
      <c r="TBE53" s="83"/>
      <c r="TBF53" s="83"/>
      <c r="TBG53" s="83"/>
      <c r="TBH53" s="83"/>
      <c r="TBI53" s="83"/>
      <c r="TBJ53" s="83"/>
      <c r="TBK53" s="83"/>
      <c r="TBL53" s="83"/>
      <c r="TBM53" s="83"/>
      <c r="TBN53" s="83"/>
      <c r="TBO53" s="83"/>
      <c r="TBP53" s="83"/>
      <c r="TBQ53" s="83"/>
      <c r="TBR53" s="83"/>
      <c r="TBS53" s="83"/>
      <c r="TBT53" s="83"/>
      <c r="TBU53" s="83"/>
      <c r="TBV53" s="83"/>
      <c r="TBW53" s="83"/>
      <c r="TBX53" s="83"/>
      <c r="TBY53" s="83"/>
      <c r="TBZ53" s="83"/>
      <c r="TCA53" s="83"/>
      <c r="TCB53" s="83"/>
      <c r="TCC53" s="83"/>
      <c r="TCD53" s="83"/>
      <c r="TCE53" s="83"/>
      <c r="TCF53" s="83"/>
      <c r="TCG53" s="83"/>
      <c r="TCH53" s="83"/>
      <c r="TCI53" s="83"/>
      <c r="TCJ53" s="83"/>
      <c r="TCK53" s="83"/>
      <c r="TCL53" s="83"/>
      <c r="TCM53" s="83"/>
      <c r="TCN53" s="83"/>
      <c r="TCO53" s="83"/>
      <c r="TCP53" s="83"/>
      <c r="TCQ53" s="83"/>
      <c r="TCR53" s="83"/>
      <c r="TCS53" s="83"/>
      <c r="TCT53" s="83"/>
      <c r="TCU53" s="83"/>
      <c r="TCV53" s="83"/>
      <c r="TCW53" s="83"/>
      <c r="TCX53" s="83"/>
      <c r="TCY53" s="83"/>
      <c r="TCZ53" s="83"/>
      <c r="TDA53" s="83"/>
      <c r="TDB53" s="83"/>
      <c r="TDC53" s="83"/>
      <c r="TDD53" s="83"/>
      <c r="TDE53" s="83"/>
      <c r="TDF53" s="83"/>
      <c r="TDG53" s="83"/>
      <c r="TDH53" s="83"/>
      <c r="TDI53" s="83"/>
      <c r="TDJ53" s="83"/>
      <c r="TDK53" s="83"/>
      <c r="TDL53" s="83"/>
      <c r="TDM53" s="83"/>
      <c r="TDN53" s="83"/>
      <c r="TDO53" s="83"/>
      <c r="TDP53" s="83"/>
      <c r="TDQ53" s="83"/>
      <c r="TDR53" s="83"/>
      <c r="TDS53" s="83"/>
      <c r="TDT53" s="83"/>
      <c r="TDU53" s="83"/>
      <c r="TDV53" s="83"/>
      <c r="TDW53" s="83"/>
      <c r="TDX53" s="83"/>
      <c r="TDY53" s="83"/>
      <c r="TDZ53" s="83"/>
      <c r="TEA53" s="83"/>
      <c r="TEB53" s="83"/>
      <c r="TEC53" s="83"/>
      <c r="TED53" s="83"/>
      <c r="TEE53" s="83"/>
      <c r="TEF53" s="83"/>
      <c r="TEG53" s="83"/>
      <c r="TEH53" s="83"/>
      <c r="TEI53" s="83"/>
      <c r="TEJ53" s="83"/>
      <c r="TEK53" s="83"/>
      <c r="TEL53" s="83"/>
      <c r="TEM53" s="83"/>
      <c r="TEN53" s="83"/>
      <c r="TEO53" s="83"/>
      <c r="TEP53" s="83"/>
      <c r="TEQ53" s="83"/>
      <c r="TER53" s="83"/>
      <c r="TES53" s="83"/>
      <c r="TET53" s="83"/>
      <c r="TEU53" s="83"/>
      <c r="TEV53" s="83"/>
      <c r="TEW53" s="83"/>
      <c r="TEX53" s="83"/>
      <c r="TEY53" s="83"/>
      <c r="TEZ53" s="83"/>
      <c r="TFA53" s="83"/>
      <c r="TFB53" s="83"/>
      <c r="TFC53" s="83"/>
      <c r="TFD53" s="83"/>
      <c r="TFE53" s="83"/>
      <c r="TFF53" s="83"/>
      <c r="TFG53" s="83"/>
      <c r="TFH53" s="83"/>
      <c r="TFI53" s="83"/>
      <c r="TFJ53" s="83"/>
      <c r="TFK53" s="83"/>
      <c r="TFL53" s="83"/>
      <c r="TFM53" s="83"/>
      <c r="TFN53" s="83"/>
      <c r="TFO53" s="83"/>
      <c r="TFP53" s="83"/>
      <c r="TFQ53" s="83"/>
      <c r="TFR53" s="83"/>
      <c r="TFS53" s="83"/>
      <c r="TFT53" s="83"/>
      <c r="TFU53" s="83"/>
      <c r="TFV53" s="83"/>
      <c r="TFW53" s="83"/>
      <c r="TFX53" s="83"/>
      <c r="TFY53" s="83"/>
      <c r="TFZ53" s="83"/>
      <c r="TGA53" s="83"/>
      <c r="TGB53" s="83"/>
      <c r="TGC53" s="83"/>
      <c r="TGD53" s="83"/>
      <c r="TGE53" s="83"/>
      <c r="TGF53" s="83"/>
      <c r="TGG53" s="83"/>
      <c r="TGH53" s="83"/>
      <c r="TGI53" s="83"/>
      <c r="TGJ53" s="83"/>
      <c r="TGK53" s="83"/>
      <c r="TGL53" s="83"/>
      <c r="TGM53" s="83"/>
      <c r="TGN53" s="83"/>
      <c r="TGO53" s="83"/>
      <c r="TGP53" s="83"/>
      <c r="TGQ53" s="83"/>
      <c r="TGR53" s="83"/>
      <c r="TGS53" s="83"/>
      <c r="TGT53" s="83"/>
      <c r="TGU53" s="83"/>
      <c r="TGV53" s="83"/>
      <c r="TGW53" s="83"/>
      <c r="TGX53" s="83"/>
      <c r="TGY53" s="83"/>
      <c r="TGZ53" s="83"/>
      <c r="THA53" s="83"/>
      <c r="THB53" s="83"/>
      <c r="THC53" s="83"/>
      <c r="THD53" s="83"/>
      <c r="THE53" s="83"/>
      <c r="THF53" s="83"/>
      <c r="THG53" s="83"/>
      <c r="THH53" s="83"/>
      <c r="THI53" s="83"/>
      <c r="THJ53" s="83"/>
      <c r="THK53" s="83"/>
      <c r="THL53" s="83"/>
      <c r="THM53" s="83"/>
      <c r="THN53" s="83"/>
      <c r="THO53" s="83"/>
      <c r="THP53" s="83"/>
      <c r="THQ53" s="83"/>
      <c r="THR53" s="83"/>
      <c r="THS53" s="83"/>
      <c r="THT53" s="83"/>
      <c r="THU53" s="83"/>
      <c r="THV53" s="83"/>
      <c r="THW53" s="83"/>
      <c r="THX53" s="83"/>
      <c r="THY53" s="83"/>
      <c r="THZ53" s="83"/>
      <c r="TIA53" s="83"/>
      <c r="TIB53" s="83"/>
      <c r="TIC53" s="83"/>
      <c r="TID53" s="83"/>
      <c r="TIE53" s="83"/>
      <c r="TIF53" s="83"/>
      <c r="TIG53" s="83"/>
      <c r="TIH53" s="83"/>
      <c r="TII53" s="83"/>
      <c r="TIJ53" s="83"/>
      <c r="TIK53" s="83"/>
      <c r="TIL53" s="83"/>
      <c r="TIM53" s="83"/>
      <c r="TIN53" s="83"/>
      <c r="TIO53" s="83"/>
      <c r="TIP53" s="83"/>
      <c r="TIQ53" s="83"/>
      <c r="TIR53" s="83"/>
      <c r="TIS53" s="83"/>
      <c r="TIT53" s="83"/>
      <c r="TIU53" s="83"/>
      <c r="TIV53" s="83"/>
      <c r="TIW53" s="83"/>
      <c r="TIX53" s="83"/>
      <c r="TIY53" s="83"/>
      <c r="TIZ53" s="83"/>
      <c r="TJA53" s="83"/>
      <c r="TJB53" s="83"/>
      <c r="TJC53" s="83"/>
      <c r="TJD53" s="83"/>
      <c r="TJE53" s="83"/>
      <c r="TJF53" s="83"/>
      <c r="TJG53" s="83"/>
      <c r="TJH53" s="83"/>
      <c r="TJI53" s="83"/>
      <c r="TJJ53" s="83"/>
      <c r="TJK53" s="83"/>
      <c r="TJL53" s="83"/>
      <c r="TJM53" s="83"/>
      <c r="TJN53" s="83"/>
      <c r="TJO53" s="83"/>
      <c r="TJP53" s="83"/>
      <c r="TJQ53" s="83"/>
      <c r="TJR53" s="83"/>
      <c r="TJS53" s="83"/>
      <c r="TJT53" s="83"/>
      <c r="TJU53" s="83"/>
      <c r="TJV53" s="83"/>
      <c r="TJW53" s="83"/>
      <c r="TJX53" s="83"/>
      <c r="TJY53" s="83"/>
      <c r="TJZ53" s="83"/>
      <c r="TKA53" s="83"/>
      <c r="TKB53" s="83"/>
      <c r="TKC53" s="83"/>
      <c r="TKD53" s="83"/>
      <c r="TKE53" s="83"/>
      <c r="TKF53" s="83"/>
      <c r="TKG53" s="83"/>
      <c r="TKH53" s="83"/>
      <c r="TKI53" s="83"/>
      <c r="TKJ53" s="83"/>
      <c r="TKK53" s="83"/>
      <c r="TKL53" s="83"/>
      <c r="TKM53" s="83"/>
      <c r="TKN53" s="83"/>
      <c r="TKO53" s="83"/>
      <c r="TKP53" s="83"/>
      <c r="TKQ53" s="83"/>
      <c r="TKR53" s="83"/>
      <c r="TKS53" s="83"/>
      <c r="TKT53" s="83"/>
      <c r="TKU53" s="83"/>
      <c r="TKV53" s="83"/>
      <c r="TKW53" s="83"/>
      <c r="TKX53" s="83"/>
      <c r="TKY53" s="83"/>
      <c r="TKZ53" s="83"/>
      <c r="TLA53" s="83"/>
      <c r="TLB53" s="83"/>
      <c r="TLC53" s="83"/>
      <c r="TLD53" s="83"/>
      <c r="TLE53" s="83"/>
      <c r="TLF53" s="83"/>
      <c r="TLG53" s="83"/>
      <c r="TLH53" s="83"/>
      <c r="TLI53" s="83"/>
      <c r="TLJ53" s="83"/>
      <c r="TLK53" s="83"/>
      <c r="TLL53" s="83"/>
      <c r="TLM53" s="83"/>
      <c r="TLN53" s="83"/>
      <c r="TLO53" s="83"/>
      <c r="TLP53" s="83"/>
      <c r="TLQ53" s="83"/>
      <c r="TLR53" s="83"/>
      <c r="TLS53" s="83"/>
      <c r="TLT53" s="83"/>
      <c r="TLU53" s="83"/>
      <c r="TLV53" s="83"/>
      <c r="TLW53" s="83"/>
      <c r="TLX53" s="83"/>
      <c r="TLY53" s="83"/>
      <c r="TLZ53" s="83"/>
      <c r="TMA53" s="83"/>
      <c r="TMB53" s="83"/>
      <c r="TMC53" s="83"/>
      <c r="TMD53" s="83"/>
      <c r="TME53" s="83"/>
      <c r="TMF53" s="83"/>
      <c r="TMG53" s="83"/>
      <c r="TMH53" s="83"/>
      <c r="TMI53" s="83"/>
      <c r="TMJ53" s="83"/>
      <c r="TMK53" s="83"/>
      <c r="TML53" s="83"/>
      <c r="TMM53" s="83"/>
      <c r="TMN53" s="83"/>
      <c r="TMO53" s="83"/>
      <c r="TMP53" s="83"/>
      <c r="TMQ53" s="83"/>
      <c r="TMR53" s="83"/>
      <c r="TMS53" s="83"/>
      <c r="TMT53" s="83"/>
      <c r="TMU53" s="83"/>
      <c r="TMV53" s="83"/>
      <c r="TMW53" s="83"/>
      <c r="TMX53" s="83"/>
      <c r="TMY53" s="83"/>
      <c r="TMZ53" s="83"/>
      <c r="TNA53" s="83"/>
      <c r="TNB53" s="83"/>
      <c r="TNC53" s="83"/>
      <c r="TND53" s="83"/>
      <c r="TNE53" s="83"/>
      <c r="TNF53" s="83"/>
      <c r="TNG53" s="83"/>
      <c r="TNH53" s="83"/>
      <c r="TNI53" s="83"/>
      <c r="TNJ53" s="83"/>
      <c r="TNK53" s="83"/>
      <c r="TNL53" s="83"/>
      <c r="TNM53" s="83"/>
      <c r="TNN53" s="83"/>
      <c r="TNO53" s="83"/>
      <c r="TNP53" s="83"/>
      <c r="TNQ53" s="83"/>
      <c r="TNR53" s="83"/>
      <c r="TNS53" s="83"/>
      <c r="TNT53" s="83"/>
      <c r="TNU53" s="83"/>
      <c r="TNV53" s="83"/>
      <c r="TNW53" s="83"/>
      <c r="TNX53" s="83"/>
      <c r="TNY53" s="83"/>
      <c r="TNZ53" s="83"/>
      <c r="TOA53" s="83"/>
      <c r="TOB53" s="83"/>
      <c r="TOC53" s="83"/>
      <c r="TOD53" s="83"/>
      <c r="TOE53" s="83"/>
      <c r="TOF53" s="83"/>
      <c r="TOG53" s="83"/>
      <c r="TOH53" s="83"/>
      <c r="TOI53" s="83"/>
      <c r="TOJ53" s="83"/>
      <c r="TOK53" s="83"/>
      <c r="TOL53" s="83"/>
      <c r="TOM53" s="83"/>
      <c r="TON53" s="83"/>
      <c r="TOO53" s="83"/>
      <c r="TOP53" s="83"/>
      <c r="TOQ53" s="83"/>
      <c r="TOR53" s="83"/>
      <c r="TOS53" s="83"/>
      <c r="TOT53" s="83"/>
      <c r="TOU53" s="83"/>
      <c r="TOV53" s="83"/>
      <c r="TOW53" s="83"/>
      <c r="TOX53" s="83"/>
      <c r="TOY53" s="83"/>
      <c r="TOZ53" s="83"/>
      <c r="TPA53" s="83"/>
      <c r="TPB53" s="83"/>
      <c r="TPC53" s="83"/>
      <c r="TPD53" s="83"/>
      <c r="TPE53" s="83"/>
      <c r="TPF53" s="83"/>
      <c r="TPG53" s="83"/>
      <c r="TPH53" s="83"/>
      <c r="TPI53" s="83"/>
      <c r="TPJ53" s="83"/>
      <c r="TPK53" s="83"/>
      <c r="TPL53" s="83"/>
      <c r="TPM53" s="83"/>
      <c r="TPN53" s="83"/>
      <c r="TPO53" s="83"/>
      <c r="TPP53" s="83"/>
      <c r="TPQ53" s="83"/>
      <c r="TPR53" s="83"/>
      <c r="TPS53" s="83"/>
      <c r="TPT53" s="83"/>
      <c r="TPU53" s="83"/>
      <c r="TPV53" s="83"/>
      <c r="TPW53" s="83"/>
      <c r="TPX53" s="83"/>
      <c r="TPY53" s="83"/>
      <c r="TPZ53" s="83"/>
      <c r="TQA53" s="83"/>
      <c r="TQB53" s="83"/>
      <c r="TQC53" s="83"/>
      <c r="TQD53" s="83"/>
      <c r="TQE53" s="83"/>
      <c r="TQF53" s="83"/>
      <c r="TQG53" s="83"/>
      <c r="TQH53" s="83"/>
      <c r="TQI53" s="83"/>
      <c r="TQJ53" s="83"/>
      <c r="TQK53" s="83"/>
      <c r="TQL53" s="83"/>
      <c r="TQM53" s="83"/>
      <c r="TQN53" s="83"/>
      <c r="TQO53" s="83"/>
      <c r="TQP53" s="83"/>
      <c r="TQQ53" s="83"/>
      <c r="TQR53" s="83"/>
      <c r="TQS53" s="83"/>
      <c r="TQT53" s="83"/>
      <c r="TQU53" s="83"/>
      <c r="TQV53" s="83"/>
      <c r="TQW53" s="83"/>
      <c r="TQX53" s="83"/>
      <c r="TQY53" s="83"/>
      <c r="TQZ53" s="83"/>
      <c r="TRA53" s="83"/>
      <c r="TRB53" s="83"/>
      <c r="TRC53" s="83"/>
      <c r="TRD53" s="83"/>
      <c r="TRE53" s="83"/>
      <c r="TRF53" s="83"/>
      <c r="TRG53" s="83"/>
      <c r="TRH53" s="83"/>
      <c r="TRI53" s="83"/>
      <c r="TRJ53" s="83"/>
      <c r="TRK53" s="83"/>
      <c r="TRL53" s="83"/>
      <c r="TRM53" s="83"/>
      <c r="TRN53" s="83"/>
      <c r="TRO53" s="83"/>
      <c r="TRP53" s="83"/>
      <c r="TRQ53" s="83"/>
      <c r="TRR53" s="83"/>
      <c r="TRS53" s="83"/>
      <c r="TRT53" s="83"/>
      <c r="TRU53" s="83"/>
      <c r="TRV53" s="83"/>
      <c r="TRW53" s="83"/>
      <c r="TRX53" s="83"/>
      <c r="TRY53" s="83"/>
      <c r="TRZ53" s="83"/>
      <c r="TSA53" s="83"/>
      <c r="TSB53" s="83"/>
      <c r="TSC53" s="83"/>
      <c r="TSD53" s="83"/>
      <c r="TSE53" s="83"/>
      <c r="TSF53" s="83"/>
      <c r="TSG53" s="83"/>
      <c r="TSH53" s="83"/>
      <c r="TSI53" s="83"/>
      <c r="TSJ53" s="83"/>
      <c r="TSK53" s="83"/>
      <c r="TSL53" s="83"/>
      <c r="TSM53" s="83"/>
      <c r="TSN53" s="83"/>
      <c r="TSO53" s="83"/>
      <c r="TSP53" s="83"/>
      <c r="TSQ53" s="83"/>
      <c r="TSR53" s="83"/>
      <c r="TSS53" s="83"/>
      <c r="TST53" s="83"/>
      <c r="TSU53" s="83"/>
      <c r="TSV53" s="83"/>
      <c r="TSW53" s="83"/>
      <c r="TSX53" s="83"/>
      <c r="TSY53" s="83"/>
      <c r="TSZ53" s="83"/>
      <c r="TTA53" s="83"/>
      <c r="TTB53" s="83"/>
      <c r="TTC53" s="83"/>
      <c r="TTD53" s="83"/>
      <c r="TTE53" s="83"/>
      <c r="TTF53" s="83"/>
      <c r="TTG53" s="83"/>
      <c r="TTH53" s="83"/>
      <c r="TTI53" s="83"/>
      <c r="TTJ53" s="83"/>
      <c r="TTK53" s="83"/>
      <c r="TTL53" s="83"/>
      <c r="TTM53" s="83"/>
      <c r="TTN53" s="83"/>
      <c r="TTO53" s="83"/>
      <c r="TTP53" s="83"/>
      <c r="TTQ53" s="83"/>
      <c r="TTR53" s="83"/>
      <c r="TTS53" s="83"/>
      <c r="TTT53" s="83"/>
      <c r="TTU53" s="83"/>
      <c r="TTV53" s="83"/>
      <c r="TTW53" s="83"/>
      <c r="TTX53" s="83"/>
      <c r="TTY53" s="83"/>
      <c r="TTZ53" s="83"/>
      <c r="TUA53" s="83"/>
      <c r="TUB53" s="83"/>
      <c r="TUC53" s="83"/>
      <c r="TUD53" s="83"/>
      <c r="TUE53" s="83"/>
      <c r="TUF53" s="83"/>
      <c r="TUG53" s="83"/>
      <c r="TUH53" s="83"/>
      <c r="TUI53" s="83"/>
      <c r="TUJ53" s="83"/>
      <c r="TUK53" s="83"/>
      <c r="TUL53" s="83"/>
      <c r="TUM53" s="83"/>
      <c r="TUN53" s="83"/>
      <c r="TUO53" s="83"/>
      <c r="TUP53" s="83"/>
      <c r="TUQ53" s="83"/>
      <c r="TUR53" s="83"/>
      <c r="TUS53" s="83"/>
      <c r="TUT53" s="83"/>
      <c r="TUU53" s="83"/>
      <c r="TUV53" s="83"/>
      <c r="TUW53" s="83"/>
      <c r="TUX53" s="83"/>
      <c r="TUY53" s="83"/>
      <c r="TUZ53" s="83"/>
      <c r="TVA53" s="83"/>
      <c r="TVB53" s="83"/>
      <c r="TVC53" s="83"/>
      <c r="TVD53" s="83"/>
      <c r="TVE53" s="83"/>
      <c r="TVF53" s="83"/>
      <c r="TVG53" s="83"/>
      <c r="TVH53" s="83"/>
      <c r="TVI53" s="83"/>
      <c r="TVJ53" s="83"/>
      <c r="TVK53" s="83"/>
      <c r="TVL53" s="83"/>
      <c r="TVM53" s="83"/>
      <c r="TVN53" s="83"/>
      <c r="TVO53" s="83"/>
      <c r="TVP53" s="83"/>
      <c r="TVQ53" s="83"/>
      <c r="TVR53" s="83"/>
      <c r="TVS53" s="83"/>
      <c r="TVT53" s="83"/>
      <c r="TVU53" s="83"/>
      <c r="TVV53" s="83"/>
      <c r="TVW53" s="83"/>
      <c r="TVX53" s="83"/>
      <c r="TVY53" s="83"/>
      <c r="TVZ53" s="83"/>
      <c r="TWA53" s="83"/>
      <c r="TWB53" s="83"/>
      <c r="TWC53" s="83"/>
      <c r="TWD53" s="83"/>
      <c r="TWE53" s="83"/>
      <c r="TWF53" s="83"/>
      <c r="TWG53" s="83"/>
      <c r="TWH53" s="83"/>
      <c r="TWI53" s="83"/>
      <c r="TWJ53" s="83"/>
      <c r="TWK53" s="83"/>
      <c r="TWL53" s="83"/>
      <c r="TWM53" s="83"/>
      <c r="TWN53" s="83"/>
      <c r="TWO53" s="83"/>
      <c r="TWP53" s="83"/>
      <c r="TWQ53" s="83"/>
      <c r="TWR53" s="83"/>
      <c r="TWS53" s="83"/>
      <c r="TWT53" s="83"/>
      <c r="TWU53" s="83"/>
      <c r="TWV53" s="83"/>
      <c r="TWW53" s="83"/>
      <c r="TWX53" s="83"/>
      <c r="TWY53" s="83"/>
      <c r="TWZ53" s="83"/>
      <c r="TXA53" s="83"/>
      <c r="TXB53" s="83"/>
      <c r="TXC53" s="83"/>
      <c r="TXD53" s="83"/>
      <c r="TXE53" s="83"/>
      <c r="TXF53" s="83"/>
      <c r="TXG53" s="83"/>
      <c r="TXH53" s="83"/>
      <c r="TXI53" s="83"/>
      <c r="TXJ53" s="83"/>
      <c r="TXK53" s="83"/>
      <c r="TXL53" s="83"/>
      <c r="TXM53" s="83"/>
      <c r="TXN53" s="83"/>
      <c r="TXO53" s="83"/>
      <c r="TXP53" s="83"/>
      <c r="TXQ53" s="83"/>
      <c r="TXR53" s="83"/>
      <c r="TXS53" s="83"/>
      <c r="TXT53" s="83"/>
      <c r="TXU53" s="83"/>
      <c r="TXV53" s="83"/>
      <c r="TXW53" s="83"/>
      <c r="TXX53" s="83"/>
      <c r="TXY53" s="83"/>
      <c r="TXZ53" s="83"/>
      <c r="TYA53" s="83"/>
      <c r="TYB53" s="83"/>
      <c r="TYC53" s="83"/>
      <c r="TYD53" s="83"/>
      <c r="TYE53" s="83"/>
      <c r="TYF53" s="83"/>
      <c r="TYG53" s="83"/>
      <c r="TYH53" s="83"/>
      <c r="TYI53" s="83"/>
      <c r="TYJ53" s="83"/>
      <c r="TYK53" s="83"/>
      <c r="TYL53" s="83"/>
      <c r="TYM53" s="83"/>
      <c r="TYN53" s="83"/>
      <c r="TYO53" s="83"/>
      <c r="TYP53" s="83"/>
      <c r="TYQ53" s="83"/>
      <c r="TYR53" s="83"/>
      <c r="TYS53" s="83"/>
      <c r="TYT53" s="83"/>
      <c r="TYU53" s="83"/>
      <c r="TYV53" s="83"/>
      <c r="TYW53" s="83"/>
      <c r="TYX53" s="83"/>
      <c r="TYY53" s="83"/>
      <c r="TYZ53" s="83"/>
      <c r="TZA53" s="83"/>
      <c r="TZB53" s="83"/>
      <c r="TZC53" s="83"/>
      <c r="TZD53" s="83"/>
      <c r="TZE53" s="83"/>
      <c r="TZF53" s="83"/>
      <c r="TZG53" s="83"/>
      <c r="TZH53" s="83"/>
      <c r="TZI53" s="83"/>
      <c r="TZJ53" s="83"/>
      <c r="TZK53" s="83"/>
      <c r="TZL53" s="83"/>
      <c r="TZM53" s="83"/>
      <c r="TZN53" s="83"/>
      <c r="TZO53" s="83"/>
      <c r="TZP53" s="83"/>
      <c r="TZQ53" s="83"/>
      <c r="TZR53" s="83"/>
      <c r="TZS53" s="83"/>
      <c r="TZT53" s="83"/>
      <c r="TZU53" s="83"/>
      <c r="TZV53" s="83"/>
      <c r="TZW53" s="83"/>
      <c r="TZX53" s="83"/>
      <c r="TZY53" s="83"/>
      <c r="TZZ53" s="83"/>
      <c r="UAA53" s="83"/>
      <c r="UAB53" s="83"/>
      <c r="UAC53" s="83"/>
      <c r="UAD53" s="83"/>
      <c r="UAE53" s="83"/>
      <c r="UAF53" s="83"/>
      <c r="UAG53" s="83"/>
      <c r="UAH53" s="83"/>
      <c r="UAI53" s="83"/>
      <c r="UAJ53" s="83"/>
      <c r="UAK53" s="83"/>
      <c r="UAL53" s="83"/>
      <c r="UAM53" s="83"/>
      <c r="UAN53" s="83"/>
      <c r="UAO53" s="83"/>
      <c r="UAP53" s="83"/>
      <c r="UAQ53" s="83"/>
      <c r="UAR53" s="83"/>
      <c r="UAS53" s="83"/>
      <c r="UAT53" s="83"/>
      <c r="UAU53" s="83"/>
      <c r="UAV53" s="83"/>
      <c r="UAW53" s="83"/>
      <c r="UAX53" s="83"/>
      <c r="UAY53" s="83"/>
      <c r="UAZ53" s="83"/>
      <c r="UBA53" s="83"/>
      <c r="UBB53" s="83"/>
      <c r="UBC53" s="83"/>
      <c r="UBD53" s="83"/>
      <c r="UBE53" s="83"/>
      <c r="UBF53" s="83"/>
      <c r="UBG53" s="83"/>
      <c r="UBH53" s="83"/>
      <c r="UBI53" s="83"/>
      <c r="UBJ53" s="83"/>
      <c r="UBK53" s="83"/>
      <c r="UBL53" s="83"/>
      <c r="UBM53" s="83"/>
      <c r="UBN53" s="83"/>
      <c r="UBO53" s="83"/>
      <c r="UBP53" s="83"/>
      <c r="UBQ53" s="83"/>
      <c r="UBR53" s="83"/>
      <c r="UBS53" s="83"/>
      <c r="UBT53" s="83"/>
      <c r="UBU53" s="83"/>
      <c r="UBV53" s="83"/>
      <c r="UBW53" s="83"/>
      <c r="UBX53" s="83"/>
      <c r="UBY53" s="83"/>
      <c r="UBZ53" s="83"/>
      <c r="UCA53" s="83"/>
      <c r="UCB53" s="83"/>
      <c r="UCC53" s="83"/>
      <c r="UCD53" s="83"/>
      <c r="UCE53" s="83"/>
      <c r="UCF53" s="83"/>
      <c r="UCG53" s="83"/>
      <c r="UCH53" s="83"/>
      <c r="UCI53" s="83"/>
      <c r="UCJ53" s="83"/>
      <c r="UCK53" s="83"/>
      <c r="UCL53" s="83"/>
      <c r="UCM53" s="83"/>
      <c r="UCN53" s="83"/>
      <c r="UCO53" s="83"/>
      <c r="UCP53" s="83"/>
      <c r="UCQ53" s="83"/>
      <c r="UCR53" s="83"/>
      <c r="UCS53" s="83"/>
      <c r="UCT53" s="83"/>
      <c r="UCU53" s="83"/>
      <c r="UCV53" s="83"/>
      <c r="UCW53" s="83"/>
      <c r="UCX53" s="83"/>
      <c r="UCY53" s="83"/>
      <c r="UCZ53" s="83"/>
      <c r="UDA53" s="83"/>
      <c r="UDB53" s="83"/>
      <c r="UDC53" s="83"/>
      <c r="UDD53" s="83"/>
      <c r="UDE53" s="83"/>
      <c r="UDF53" s="83"/>
      <c r="UDG53" s="83"/>
      <c r="UDH53" s="83"/>
      <c r="UDI53" s="83"/>
      <c r="UDJ53" s="83"/>
      <c r="UDK53" s="83"/>
      <c r="UDL53" s="83"/>
      <c r="UDM53" s="83"/>
      <c r="UDN53" s="83"/>
      <c r="UDO53" s="83"/>
      <c r="UDP53" s="83"/>
      <c r="UDQ53" s="83"/>
      <c r="UDR53" s="83"/>
      <c r="UDS53" s="83"/>
      <c r="UDT53" s="83"/>
      <c r="UDU53" s="83"/>
      <c r="UDV53" s="83"/>
      <c r="UDW53" s="83"/>
      <c r="UDX53" s="83"/>
      <c r="UDY53" s="83"/>
      <c r="UDZ53" s="83"/>
      <c r="UEA53" s="83"/>
      <c r="UEB53" s="83"/>
      <c r="UEC53" s="83"/>
      <c r="UED53" s="83"/>
      <c r="UEE53" s="83"/>
      <c r="UEF53" s="83"/>
      <c r="UEG53" s="83"/>
      <c r="UEH53" s="83"/>
      <c r="UEI53" s="83"/>
      <c r="UEJ53" s="83"/>
      <c r="UEK53" s="83"/>
      <c r="UEL53" s="83"/>
      <c r="UEM53" s="83"/>
      <c r="UEN53" s="83"/>
      <c r="UEO53" s="83"/>
      <c r="UEP53" s="83"/>
      <c r="UEQ53" s="83"/>
      <c r="UER53" s="83"/>
      <c r="UES53" s="83"/>
      <c r="UET53" s="83"/>
      <c r="UEU53" s="83"/>
      <c r="UEV53" s="83"/>
      <c r="UEW53" s="83"/>
      <c r="UEX53" s="83"/>
      <c r="UEY53" s="83"/>
      <c r="UEZ53" s="83"/>
      <c r="UFA53" s="83"/>
      <c r="UFB53" s="83"/>
      <c r="UFC53" s="83"/>
      <c r="UFD53" s="83"/>
      <c r="UFE53" s="83"/>
      <c r="UFF53" s="83"/>
      <c r="UFG53" s="83"/>
      <c r="UFH53" s="83"/>
      <c r="UFI53" s="83"/>
      <c r="UFJ53" s="83"/>
      <c r="UFK53" s="83"/>
      <c r="UFL53" s="83"/>
      <c r="UFM53" s="83"/>
      <c r="UFN53" s="83"/>
      <c r="UFO53" s="83"/>
      <c r="UFP53" s="83"/>
      <c r="UFQ53" s="83"/>
      <c r="UFR53" s="83"/>
      <c r="UFS53" s="83"/>
      <c r="UFT53" s="83"/>
      <c r="UFU53" s="83"/>
      <c r="UFV53" s="83"/>
      <c r="UFW53" s="83"/>
      <c r="UFX53" s="83"/>
      <c r="UFY53" s="83"/>
      <c r="UFZ53" s="83"/>
      <c r="UGA53" s="83"/>
      <c r="UGB53" s="83"/>
      <c r="UGC53" s="83"/>
      <c r="UGD53" s="83"/>
      <c r="UGE53" s="83"/>
      <c r="UGF53" s="83"/>
      <c r="UGG53" s="83"/>
      <c r="UGH53" s="83"/>
      <c r="UGI53" s="83"/>
      <c r="UGJ53" s="83"/>
      <c r="UGK53" s="83"/>
      <c r="UGL53" s="83"/>
      <c r="UGM53" s="83"/>
      <c r="UGN53" s="83"/>
      <c r="UGO53" s="83"/>
      <c r="UGP53" s="83"/>
      <c r="UGQ53" s="83"/>
      <c r="UGR53" s="83"/>
      <c r="UGS53" s="83"/>
      <c r="UGT53" s="83"/>
      <c r="UGU53" s="83"/>
      <c r="UGV53" s="83"/>
      <c r="UGW53" s="83"/>
      <c r="UGX53" s="83"/>
      <c r="UGY53" s="83"/>
      <c r="UGZ53" s="83"/>
      <c r="UHA53" s="83"/>
      <c r="UHB53" s="83"/>
      <c r="UHC53" s="83"/>
      <c r="UHD53" s="83"/>
      <c r="UHE53" s="83"/>
      <c r="UHF53" s="83"/>
      <c r="UHG53" s="83"/>
      <c r="UHH53" s="83"/>
      <c r="UHI53" s="83"/>
      <c r="UHJ53" s="83"/>
      <c r="UHK53" s="83"/>
      <c r="UHL53" s="83"/>
      <c r="UHM53" s="83"/>
      <c r="UHN53" s="83"/>
      <c r="UHO53" s="83"/>
      <c r="UHP53" s="83"/>
      <c r="UHQ53" s="83"/>
      <c r="UHR53" s="83"/>
      <c r="UHS53" s="83"/>
      <c r="UHT53" s="83"/>
      <c r="UHU53" s="83"/>
      <c r="UHV53" s="83"/>
      <c r="UHW53" s="83"/>
      <c r="UHX53" s="83"/>
      <c r="UHY53" s="83"/>
      <c r="UHZ53" s="83"/>
      <c r="UIA53" s="83"/>
      <c r="UIB53" s="83"/>
      <c r="UIC53" s="83"/>
      <c r="UID53" s="83"/>
      <c r="UIE53" s="83"/>
      <c r="UIF53" s="83"/>
      <c r="UIG53" s="83"/>
      <c r="UIH53" s="83"/>
      <c r="UII53" s="83"/>
      <c r="UIJ53" s="83"/>
      <c r="UIK53" s="83"/>
      <c r="UIL53" s="83"/>
      <c r="UIM53" s="83"/>
      <c r="UIN53" s="83"/>
      <c r="UIO53" s="83"/>
      <c r="UIP53" s="83"/>
      <c r="UIQ53" s="83"/>
      <c r="UIR53" s="83"/>
      <c r="UIS53" s="83"/>
      <c r="UIT53" s="83"/>
      <c r="UIU53" s="83"/>
      <c r="UIV53" s="83"/>
      <c r="UIW53" s="83"/>
      <c r="UIX53" s="83"/>
      <c r="UIY53" s="83"/>
      <c r="UIZ53" s="83"/>
      <c r="UJA53" s="83"/>
      <c r="UJB53" s="83"/>
      <c r="UJC53" s="83"/>
      <c r="UJD53" s="83"/>
      <c r="UJE53" s="83"/>
      <c r="UJF53" s="83"/>
      <c r="UJG53" s="83"/>
      <c r="UJH53" s="83"/>
      <c r="UJI53" s="83"/>
      <c r="UJJ53" s="83"/>
      <c r="UJK53" s="83"/>
      <c r="UJL53" s="83"/>
      <c r="UJM53" s="83"/>
      <c r="UJN53" s="83"/>
      <c r="UJO53" s="83"/>
      <c r="UJP53" s="83"/>
      <c r="UJQ53" s="83"/>
      <c r="UJR53" s="83"/>
      <c r="UJS53" s="83"/>
      <c r="UJT53" s="83"/>
      <c r="UJU53" s="83"/>
      <c r="UJV53" s="83"/>
      <c r="UJW53" s="83"/>
      <c r="UJX53" s="83"/>
      <c r="UJY53" s="83"/>
      <c r="UJZ53" s="83"/>
      <c r="UKA53" s="83"/>
      <c r="UKB53" s="83"/>
      <c r="UKC53" s="83"/>
      <c r="UKD53" s="83"/>
      <c r="UKE53" s="83"/>
      <c r="UKF53" s="83"/>
      <c r="UKG53" s="83"/>
      <c r="UKH53" s="83"/>
      <c r="UKI53" s="83"/>
      <c r="UKJ53" s="83"/>
      <c r="UKK53" s="83"/>
      <c r="UKL53" s="83"/>
      <c r="UKM53" s="83"/>
      <c r="UKN53" s="83"/>
      <c r="UKO53" s="83"/>
      <c r="UKP53" s="83"/>
      <c r="UKQ53" s="83"/>
      <c r="UKR53" s="83"/>
      <c r="UKS53" s="83"/>
      <c r="UKT53" s="83"/>
      <c r="UKU53" s="83"/>
      <c r="UKV53" s="83"/>
      <c r="UKW53" s="83"/>
      <c r="UKX53" s="83"/>
      <c r="UKY53" s="83"/>
      <c r="UKZ53" s="83"/>
      <c r="ULA53" s="83"/>
      <c r="ULB53" s="83"/>
      <c r="ULC53" s="83"/>
      <c r="ULD53" s="83"/>
      <c r="ULE53" s="83"/>
      <c r="ULF53" s="83"/>
      <c r="ULG53" s="83"/>
      <c r="ULH53" s="83"/>
      <c r="ULI53" s="83"/>
      <c r="ULJ53" s="83"/>
      <c r="ULK53" s="83"/>
      <c r="ULL53" s="83"/>
      <c r="ULM53" s="83"/>
      <c r="ULN53" s="83"/>
      <c r="ULO53" s="83"/>
      <c r="ULP53" s="83"/>
      <c r="ULQ53" s="83"/>
      <c r="ULR53" s="83"/>
      <c r="ULS53" s="83"/>
      <c r="ULT53" s="83"/>
      <c r="ULU53" s="83"/>
      <c r="ULV53" s="83"/>
      <c r="ULW53" s="83"/>
      <c r="ULX53" s="83"/>
      <c r="ULY53" s="83"/>
      <c r="ULZ53" s="83"/>
      <c r="UMA53" s="83"/>
      <c r="UMB53" s="83"/>
      <c r="UMC53" s="83"/>
      <c r="UMD53" s="83"/>
      <c r="UME53" s="83"/>
      <c r="UMF53" s="83"/>
      <c r="UMG53" s="83"/>
      <c r="UMH53" s="83"/>
      <c r="UMI53" s="83"/>
      <c r="UMJ53" s="83"/>
      <c r="UMK53" s="83"/>
      <c r="UML53" s="83"/>
      <c r="UMM53" s="83"/>
      <c r="UMN53" s="83"/>
      <c r="UMO53" s="83"/>
      <c r="UMP53" s="83"/>
      <c r="UMQ53" s="83"/>
      <c r="UMR53" s="83"/>
      <c r="UMS53" s="83"/>
      <c r="UMT53" s="83"/>
      <c r="UMU53" s="83"/>
      <c r="UMV53" s="83"/>
      <c r="UMW53" s="83"/>
      <c r="UMX53" s="83"/>
      <c r="UMY53" s="83"/>
      <c r="UMZ53" s="83"/>
      <c r="UNA53" s="83"/>
      <c r="UNB53" s="83"/>
      <c r="UNC53" s="83"/>
      <c r="UND53" s="83"/>
      <c r="UNE53" s="83"/>
      <c r="UNF53" s="83"/>
      <c r="UNG53" s="83"/>
      <c r="UNH53" s="83"/>
      <c r="UNI53" s="83"/>
      <c r="UNJ53" s="83"/>
      <c r="UNK53" s="83"/>
      <c r="UNL53" s="83"/>
      <c r="UNM53" s="83"/>
      <c r="UNN53" s="83"/>
      <c r="UNO53" s="83"/>
      <c r="UNP53" s="83"/>
      <c r="UNQ53" s="83"/>
      <c r="UNR53" s="83"/>
      <c r="UNS53" s="83"/>
      <c r="UNT53" s="83"/>
      <c r="UNU53" s="83"/>
      <c r="UNV53" s="83"/>
      <c r="UNW53" s="83"/>
      <c r="UNX53" s="83"/>
      <c r="UNY53" s="83"/>
      <c r="UNZ53" s="83"/>
      <c r="UOA53" s="83"/>
      <c r="UOB53" s="83"/>
      <c r="UOC53" s="83"/>
      <c r="UOD53" s="83"/>
      <c r="UOE53" s="83"/>
      <c r="UOF53" s="83"/>
      <c r="UOG53" s="83"/>
      <c r="UOH53" s="83"/>
      <c r="UOI53" s="83"/>
      <c r="UOJ53" s="83"/>
      <c r="UOK53" s="83"/>
      <c r="UOL53" s="83"/>
      <c r="UOM53" s="83"/>
      <c r="UON53" s="83"/>
      <c r="UOO53" s="83"/>
      <c r="UOP53" s="83"/>
      <c r="UOQ53" s="83"/>
      <c r="UOR53" s="83"/>
      <c r="UOS53" s="83"/>
      <c r="UOT53" s="83"/>
      <c r="UOU53" s="83"/>
      <c r="UOV53" s="83"/>
      <c r="UOW53" s="83"/>
      <c r="UOX53" s="83"/>
      <c r="UOY53" s="83"/>
      <c r="UOZ53" s="83"/>
      <c r="UPA53" s="83"/>
      <c r="UPB53" s="83"/>
      <c r="UPC53" s="83"/>
      <c r="UPD53" s="83"/>
      <c r="UPE53" s="83"/>
      <c r="UPF53" s="83"/>
      <c r="UPG53" s="83"/>
      <c r="UPH53" s="83"/>
      <c r="UPI53" s="83"/>
      <c r="UPJ53" s="83"/>
      <c r="UPK53" s="83"/>
      <c r="UPL53" s="83"/>
      <c r="UPM53" s="83"/>
      <c r="UPN53" s="83"/>
      <c r="UPO53" s="83"/>
      <c r="UPP53" s="83"/>
      <c r="UPQ53" s="83"/>
      <c r="UPR53" s="83"/>
      <c r="UPS53" s="83"/>
      <c r="UPT53" s="83"/>
      <c r="UPU53" s="83"/>
      <c r="UPV53" s="83"/>
      <c r="UPW53" s="83"/>
      <c r="UPX53" s="83"/>
      <c r="UPY53" s="83"/>
      <c r="UPZ53" s="83"/>
      <c r="UQA53" s="83"/>
      <c r="UQB53" s="83"/>
      <c r="UQC53" s="83"/>
      <c r="UQD53" s="83"/>
      <c r="UQE53" s="83"/>
      <c r="UQF53" s="83"/>
      <c r="UQG53" s="83"/>
      <c r="UQH53" s="83"/>
      <c r="UQI53" s="83"/>
      <c r="UQJ53" s="83"/>
      <c r="UQK53" s="83"/>
      <c r="UQL53" s="83"/>
      <c r="UQM53" s="83"/>
      <c r="UQN53" s="83"/>
      <c r="UQO53" s="83"/>
      <c r="UQP53" s="83"/>
      <c r="UQQ53" s="83"/>
      <c r="UQR53" s="83"/>
      <c r="UQS53" s="83"/>
      <c r="UQT53" s="83"/>
      <c r="UQU53" s="83"/>
      <c r="UQV53" s="83"/>
      <c r="UQW53" s="83"/>
      <c r="UQX53" s="83"/>
      <c r="UQY53" s="83"/>
      <c r="UQZ53" s="83"/>
      <c r="URA53" s="83"/>
      <c r="URB53" s="83"/>
      <c r="URC53" s="83"/>
      <c r="URD53" s="83"/>
      <c r="URE53" s="83"/>
      <c r="URF53" s="83"/>
      <c r="URG53" s="83"/>
      <c r="URH53" s="83"/>
      <c r="URI53" s="83"/>
      <c r="URJ53" s="83"/>
      <c r="URK53" s="83"/>
      <c r="URL53" s="83"/>
      <c r="URM53" s="83"/>
      <c r="URN53" s="83"/>
      <c r="URO53" s="83"/>
      <c r="URP53" s="83"/>
      <c r="URQ53" s="83"/>
      <c r="URR53" s="83"/>
      <c r="URS53" s="83"/>
      <c r="URT53" s="83"/>
      <c r="URU53" s="83"/>
      <c r="URV53" s="83"/>
      <c r="URW53" s="83"/>
      <c r="URX53" s="83"/>
      <c r="URY53" s="83"/>
      <c r="URZ53" s="83"/>
      <c r="USA53" s="83"/>
      <c r="USB53" s="83"/>
      <c r="USC53" s="83"/>
      <c r="USD53" s="83"/>
      <c r="USE53" s="83"/>
      <c r="USF53" s="83"/>
      <c r="USG53" s="83"/>
      <c r="USH53" s="83"/>
      <c r="USI53" s="83"/>
      <c r="USJ53" s="83"/>
      <c r="USK53" s="83"/>
      <c r="USL53" s="83"/>
      <c r="USM53" s="83"/>
      <c r="USN53" s="83"/>
      <c r="USO53" s="83"/>
      <c r="USP53" s="83"/>
      <c r="USQ53" s="83"/>
      <c r="USR53" s="83"/>
      <c r="USS53" s="83"/>
      <c r="UST53" s="83"/>
      <c r="USU53" s="83"/>
      <c r="USV53" s="83"/>
      <c r="USW53" s="83"/>
      <c r="USX53" s="83"/>
      <c r="USY53" s="83"/>
      <c r="USZ53" s="83"/>
      <c r="UTA53" s="83"/>
      <c r="UTB53" s="83"/>
      <c r="UTC53" s="83"/>
      <c r="UTD53" s="83"/>
      <c r="UTE53" s="83"/>
      <c r="UTF53" s="83"/>
      <c r="UTG53" s="83"/>
      <c r="UTH53" s="83"/>
      <c r="UTI53" s="83"/>
      <c r="UTJ53" s="83"/>
      <c r="UTK53" s="83"/>
      <c r="UTL53" s="83"/>
      <c r="UTM53" s="83"/>
      <c r="UTN53" s="83"/>
      <c r="UTO53" s="83"/>
      <c r="UTP53" s="83"/>
      <c r="UTQ53" s="83"/>
      <c r="UTR53" s="83"/>
      <c r="UTS53" s="83"/>
      <c r="UTT53" s="83"/>
      <c r="UTU53" s="83"/>
      <c r="UTV53" s="83"/>
      <c r="UTW53" s="83"/>
      <c r="UTX53" s="83"/>
      <c r="UTY53" s="83"/>
      <c r="UTZ53" s="83"/>
      <c r="UUA53" s="83"/>
      <c r="UUB53" s="83"/>
      <c r="UUC53" s="83"/>
      <c r="UUD53" s="83"/>
      <c r="UUE53" s="83"/>
      <c r="UUF53" s="83"/>
      <c r="UUG53" s="83"/>
      <c r="UUH53" s="83"/>
      <c r="UUI53" s="83"/>
      <c r="UUJ53" s="83"/>
      <c r="UUK53" s="83"/>
      <c r="UUL53" s="83"/>
      <c r="UUM53" s="83"/>
      <c r="UUN53" s="83"/>
      <c r="UUO53" s="83"/>
      <c r="UUP53" s="83"/>
      <c r="UUQ53" s="83"/>
      <c r="UUR53" s="83"/>
      <c r="UUS53" s="83"/>
      <c r="UUT53" s="83"/>
      <c r="UUU53" s="83"/>
      <c r="UUV53" s="83"/>
      <c r="UUW53" s="83"/>
      <c r="UUX53" s="83"/>
      <c r="UUY53" s="83"/>
      <c r="UUZ53" s="83"/>
      <c r="UVA53" s="83"/>
      <c r="UVB53" s="83"/>
      <c r="UVC53" s="83"/>
      <c r="UVD53" s="83"/>
      <c r="UVE53" s="83"/>
      <c r="UVF53" s="83"/>
      <c r="UVG53" s="83"/>
      <c r="UVH53" s="83"/>
      <c r="UVI53" s="83"/>
      <c r="UVJ53" s="83"/>
      <c r="UVK53" s="83"/>
      <c r="UVL53" s="83"/>
      <c r="UVM53" s="83"/>
      <c r="UVN53" s="83"/>
      <c r="UVO53" s="83"/>
      <c r="UVP53" s="83"/>
      <c r="UVQ53" s="83"/>
      <c r="UVR53" s="83"/>
      <c r="UVS53" s="83"/>
      <c r="UVT53" s="83"/>
      <c r="UVU53" s="83"/>
      <c r="UVV53" s="83"/>
      <c r="UVW53" s="83"/>
      <c r="UVX53" s="83"/>
      <c r="UVY53" s="83"/>
      <c r="UVZ53" s="83"/>
      <c r="UWA53" s="83"/>
      <c r="UWB53" s="83"/>
      <c r="UWC53" s="83"/>
      <c r="UWD53" s="83"/>
      <c r="UWE53" s="83"/>
      <c r="UWF53" s="83"/>
      <c r="UWG53" s="83"/>
      <c r="UWH53" s="83"/>
      <c r="UWI53" s="83"/>
      <c r="UWJ53" s="83"/>
      <c r="UWK53" s="83"/>
      <c r="UWL53" s="83"/>
      <c r="UWM53" s="83"/>
      <c r="UWN53" s="83"/>
      <c r="UWO53" s="83"/>
      <c r="UWP53" s="83"/>
      <c r="UWQ53" s="83"/>
      <c r="UWR53" s="83"/>
      <c r="UWS53" s="83"/>
      <c r="UWT53" s="83"/>
      <c r="UWU53" s="83"/>
      <c r="UWV53" s="83"/>
      <c r="UWW53" s="83"/>
      <c r="UWX53" s="83"/>
      <c r="UWY53" s="83"/>
      <c r="UWZ53" s="83"/>
      <c r="UXA53" s="83"/>
      <c r="UXB53" s="83"/>
      <c r="UXC53" s="83"/>
      <c r="UXD53" s="83"/>
      <c r="UXE53" s="83"/>
      <c r="UXF53" s="83"/>
      <c r="UXG53" s="83"/>
      <c r="UXH53" s="83"/>
      <c r="UXI53" s="83"/>
      <c r="UXJ53" s="83"/>
      <c r="UXK53" s="83"/>
      <c r="UXL53" s="83"/>
      <c r="UXM53" s="83"/>
      <c r="UXN53" s="83"/>
      <c r="UXO53" s="83"/>
      <c r="UXP53" s="83"/>
      <c r="UXQ53" s="83"/>
      <c r="UXR53" s="83"/>
      <c r="UXS53" s="83"/>
      <c r="UXT53" s="83"/>
      <c r="UXU53" s="83"/>
      <c r="UXV53" s="83"/>
      <c r="UXW53" s="83"/>
      <c r="UXX53" s="83"/>
      <c r="UXY53" s="83"/>
      <c r="UXZ53" s="83"/>
      <c r="UYA53" s="83"/>
      <c r="UYB53" s="83"/>
      <c r="UYC53" s="83"/>
      <c r="UYD53" s="83"/>
      <c r="UYE53" s="83"/>
      <c r="UYF53" s="83"/>
      <c r="UYG53" s="83"/>
      <c r="UYH53" s="83"/>
      <c r="UYI53" s="83"/>
      <c r="UYJ53" s="83"/>
      <c r="UYK53" s="83"/>
      <c r="UYL53" s="83"/>
      <c r="UYM53" s="83"/>
      <c r="UYN53" s="83"/>
      <c r="UYO53" s="83"/>
      <c r="UYP53" s="83"/>
      <c r="UYQ53" s="83"/>
      <c r="UYR53" s="83"/>
      <c r="UYS53" s="83"/>
      <c r="UYT53" s="83"/>
      <c r="UYU53" s="83"/>
      <c r="UYV53" s="83"/>
      <c r="UYW53" s="83"/>
      <c r="UYX53" s="83"/>
      <c r="UYY53" s="83"/>
      <c r="UYZ53" s="83"/>
      <c r="UZA53" s="83"/>
      <c r="UZB53" s="83"/>
      <c r="UZC53" s="83"/>
      <c r="UZD53" s="83"/>
      <c r="UZE53" s="83"/>
      <c r="UZF53" s="83"/>
      <c r="UZG53" s="83"/>
      <c r="UZH53" s="83"/>
      <c r="UZI53" s="83"/>
      <c r="UZJ53" s="83"/>
      <c r="UZK53" s="83"/>
      <c r="UZL53" s="83"/>
      <c r="UZM53" s="83"/>
      <c r="UZN53" s="83"/>
      <c r="UZO53" s="83"/>
      <c r="UZP53" s="83"/>
      <c r="UZQ53" s="83"/>
      <c r="UZR53" s="83"/>
      <c r="UZS53" s="83"/>
      <c r="UZT53" s="83"/>
      <c r="UZU53" s="83"/>
      <c r="UZV53" s="83"/>
      <c r="UZW53" s="83"/>
      <c r="UZX53" s="83"/>
      <c r="UZY53" s="83"/>
      <c r="UZZ53" s="83"/>
      <c r="VAA53" s="83"/>
      <c r="VAB53" s="83"/>
      <c r="VAC53" s="83"/>
      <c r="VAD53" s="83"/>
      <c r="VAE53" s="83"/>
      <c r="VAF53" s="83"/>
      <c r="VAG53" s="83"/>
      <c r="VAH53" s="83"/>
      <c r="VAI53" s="83"/>
      <c r="VAJ53" s="83"/>
      <c r="VAK53" s="83"/>
      <c r="VAL53" s="83"/>
      <c r="VAM53" s="83"/>
      <c r="VAN53" s="83"/>
      <c r="VAO53" s="83"/>
      <c r="VAP53" s="83"/>
      <c r="VAQ53" s="83"/>
      <c r="VAR53" s="83"/>
      <c r="VAS53" s="83"/>
      <c r="VAT53" s="83"/>
      <c r="VAU53" s="83"/>
      <c r="VAV53" s="83"/>
      <c r="VAW53" s="83"/>
      <c r="VAX53" s="83"/>
      <c r="VAY53" s="83"/>
      <c r="VAZ53" s="83"/>
      <c r="VBA53" s="83"/>
      <c r="VBB53" s="83"/>
      <c r="VBC53" s="83"/>
      <c r="VBD53" s="83"/>
      <c r="VBE53" s="83"/>
      <c r="VBF53" s="83"/>
      <c r="VBG53" s="83"/>
      <c r="VBH53" s="83"/>
      <c r="VBI53" s="83"/>
      <c r="VBJ53" s="83"/>
      <c r="VBK53" s="83"/>
      <c r="VBL53" s="83"/>
      <c r="VBM53" s="83"/>
      <c r="VBN53" s="83"/>
      <c r="VBO53" s="83"/>
      <c r="VBP53" s="83"/>
      <c r="VBQ53" s="83"/>
      <c r="VBR53" s="83"/>
      <c r="VBS53" s="83"/>
      <c r="VBT53" s="83"/>
      <c r="VBU53" s="83"/>
      <c r="VBV53" s="83"/>
      <c r="VBW53" s="83"/>
      <c r="VBX53" s="83"/>
      <c r="VBY53" s="83"/>
      <c r="VBZ53" s="83"/>
      <c r="VCA53" s="83"/>
      <c r="VCB53" s="83"/>
      <c r="VCC53" s="83"/>
      <c r="VCD53" s="83"/>
      <c r="VCE53" s="83"/>
      <c r="VCF53" s="83"/>
      <c r="VCG53" s="83"/>
      <c r="VCH53" s="83"/>
      <c r="VCI53" s="83"/>
      <c r="VCJ53" s="83"/>
      <c r="VCK53" s="83"/>
      <c r="VCL53" s="83"/>
      <c r="VCM53" s="83"/>
      <c r="VCN53" s="83"/>
      <c r="VCO53" s="83"/>
      <c r="VCP53" s="83"/>
      <c r="VCQ53" s="83"/>
      <c r="VCR53" s="83"/>
      <c r="VCS53" s="83"/>
      <c r="VCT53" s="83"/>
      <c r="VCU53" s="83"/>
      <c r="VCV53" s="83"/>
      <c r="VCW53" s="83"/>
      <c r="VCX53" s="83"/>
      <c r="VCY53" s="83"/>
      <c r="VCZ53" s="83"/>
      <c r="VDA53" s="83"/>
      <c r="VDB53" s="83"/>
      <c r="VDC53" s="83"/>
      <c r="VDD53" s="83"/>
      <c r="VDE53" s="83"/>
      <c r="VDF53" s="83"/>
      <c r="VDG53" s="83"/>
      <c r="VDH53" s="83"/>
      <c r="VDI53" s="83"/>
      <c r="VDJ53" s="83"/>
      <c r="VDK53" s="83"/>
      <c r="VDL53" s="83"/>
      <c r="VDM53" s="83"/>
      <c r="VDN53" s="83"/>
      <c r="VDO53" s="83"/>
      <c r="VDP53" s="83"/>
      <c r="VDQ53" s="83"/>
      <c r="VDR53" s="83"/>
      <c r="VDS53" s="83"/>
      <c r="VDT53" s="83"/>
      <c r="VDU53" s="83"/>
      <c r="VDV53" s="83"/>
      <c r="VDW53" s="83"/>
      <c r="VDX53" s="83"/>
      <c r="VDY53" s="83"/>
      <c r="VDZ53" s="83"/>
      <c r="VEA53" s="83"/>
      <c r="VEB53" s="83"/>
      <c r="VEC53" s="83"/>
      <c r="VED53" s="83"/>
      <c r="VEE53" s="83"/>
      <c r="VEF53" s="83"/>
      <c r="VEG53" s="83"/>
      <c r="VEH53" s="83"/>
      <c r="VEI53" s="83"/>
      <c r="VEJ53" s="83"/>
      <c r="VEK53" s="83"/>
      <c r="VEL53" s="83"/>
      <c r="VEM53" s="83"/>
      <c r="VEN53" s="83"/>
      <c r="VEO53" s="83"/>
      <c r="VEP53" s="83"/>
      <c r="VEQ53" s="83"/>
      <c r="VER53" s="83"/>
      <c r="VES53" s="83"/>
      <c r="VET53" s="83"/>
      <c r="VEU53" s="83"/>
      <c r="VEV53" s="83"/>
      <c r="VEW53" s="83"/>
      <c r="VEX53" s="83"/>
      <c r="VEY53" s="83"/>
      <c r="VEZ53" s="83"/>
      <c r="VFA53" s="83"/>
      <c r="VFB53" s="83"/>
      <c r="VFC53" s="83"/>
      <c r="VFD53" s="83"/>
      <c r="VFE53" s="83"/>
      <c r="VFF53" s="83"/>
      <c r="VFG53" s="83"/>
      <c r="VFH53" s="83"/>
      <c r="VFI53" s="83"/>
      <c r="VFJ53" s="83"/>
      <c r="VFK53" s="83"/>
      <c r="VFL53" s="83"/>
      <c r="VFM53" s="83"/>
      <c r="VFN53" s="83"/>
      <c r="VFO53" s="83"/>
      <c r="VFP53" s="83"/>
      <c r="VFQ53" s="83"/>
      <c r="VFR53" s="83"/>
      <c r="VFS53" s="83"/>
      <c r="VFT53" s="83"/>
      <c r="VFU53" s="83"/>
      <c r="VFV53" s="83"/>
      <c r="VFW53" s="83"/>
      <c r="VFX53" s="83"/>
      <c r="VFY53" s="83"/>
      <c r="VFZ53" s="83"/>
      <c r="VGA53" s="83"/>
      <c r="VGB53" s="83"/>
      <c r="VGC53" s="83"/>
      <c r="VGD53" s="83"/>
      <c r="VGE53" s="83"/>
      <c r="VGF53" s="83"/>
      <c r="VGG53" s="83"/>
      <c r="VGH53" s="83"/>
      <c r="VGI53" s="83"/>
      <c r="VGJ53" s="83"/>
      <c r="VGK53" s="83"/>
      <c r="VGL53" s="83"/>
      <c r="VGM53" s="83"/>
      <c r="VGN53" s="83"/>
      <c r="VGO53" s="83"/>
      <c r="VGP53" s="83"/>
      <c r="VGQ53" s="83"/>
      <c r="VGR53" s="83"/>
      <c r="VGS53" s="83"/>
      <c r="VGT53" s="83"/>
      <c r="VGU53" s="83"/>
      <c r="VGV53" s="83"/>
      <c r="VGW53" s="83"/>
      <c r="VGX53" s="83"/>
      <c r="VGY53" s="83"/>
      <c r="VGZ53" s="83"/>
      <c r="VHA53" s="83"/>
      <c r="VHB53" s="83"/>
      <c r="VHC53" s="83"/>
      <c r="VHD53" s="83"/>
      <c r="VHE53" s="83"/>
      <c r="VHF53" s="83"/>
      <c r="VHG53" s="83"/>
      <c r="VHH53" s="83"/>
      <c r="VHI53" s="83"/>
      <c r="VHJ53" s="83"/>
      <c r="VHK53" s="83"/>
      <c r="VHL53" s="83"/>
      <c r="VHM53" s="83"/>
      <c r="VHN53" s="83"/>
      <c r="VHO53" s="83"/>
      <c r="VHP53" s="83"/>
      <c r="VHQ53" s="83"/>
      <c r="VHR53" s="83"/>
      <c r="VHS53" s="83"/>
      <c r="VHT53" s="83"/>
      <c r="VHU53" s="83"/>
      <c r="VHV53" s="83"/>
      <c r="VHW53" s="83"/>
      <c r="VHX53" s="83"/>
      <c r="VHY53" s="83"/>
      <c r="VHZ53" s="83"/>
      <c r="VIA53" s="83"/>
      <c r="VIB53" s="83"/>
      <c r="VIC53" s="83"/>
      <c r="VID53" s="83"/>
      <c r="VIE53" s="83"/>
      <c r="VIF53" s="83"/>
      <c r="VIG53" s="83"/>
      <c r="VIH53" s="83"/>
      <c r="VII53" s="83"/>
      <c r="VIJ53" s="83"/>
      <c r="VIK53" s="83"/>
      <c r="VIL53" s="83"/>
      <c r="VIM53" s="83"/>
      <c r="VIN53" s="83"/>
      <c r="VIO53" s="83"/>
      <c r="VIP53" s="83"/>
      <c r="VIQ53" s="83"/>
      <c r="VIR53" s="83"/>
      <c r="VIS53" s="83"/>
      <c r="VIT53" s="83"/>
      <c r="VIU53" s="83"/>
      <c r="VIV53" s="83"/>
      <c r="VIW53" s="83"/>
      <c r="VIX53" s="83"/>
      <c r="VIY53" s="83"/>
      <c r="VIZ53" s="83"/>
      <c r="VJA53" s="83"/>
      <c r="VJB53" s="83"/>
      <c r="VJC53" s="83"/>
      <c r="VJD53" s="83"/>
      <c r="VJE53" s="83"/>
      <c r="VJF53" s="83"/>
      <c r="VJG53" s="83"/>
      <c r="VJH53" s="83"/>
      <c r="VJI53" s="83"/>
      <c r="VJJ53" s="83"/>
      <c r="VJK53" s="83"/>
      <c r="VJL53" s="83"/>
      <c r="VJM53" s="83"/>
      <c r="VJN53" s="83"/>
      <c r="VJO53" s="83"/>
      <c r="VJP53" s="83"/>
      <c r="VJQ53" s="83"/>
      <c r="VJR53" s="83"/>
      <c r="VJS53" s="83"/>
      <c r="VJT53" s="83"/>
      <c r="VJU53" s="83"/>
      <c r="VJV53" s="83"/>
      <c r="VJW53" s="83"/>
      <c r="VJX53" s="83"/>
      <c r="VJY53" s="83"/>
      <c r="VJZ53" s="83"/>
      <c r="VKA53" s="83"/>
      <c r="VKB53" s="83"/>
      <c r="VKC53" s="83"/>
      <c r="VKD53" s="83"/>
      <c r="VKE53" s="83"/>
      <c r="VKF53" s="83"/>
      <c r="VKG53" s="83"/>
      <c r="VKH53" s="83"/>
      <c r="VKI53" s="83"/>
      <c r="VKJ53" s="83"/>
      <c r="VKK53" s="83"/>
      <c r="VKL53" s="83"/>
      <c r="VKM53" s="83"/>
      <c r="VKN53" s="83"/>
      <c r="VKO53" s="83"/>
      <c r="VKP53" s="83"/>
      <c r="VKQ53" s="83"/>
      <c r="VKR53" s="83"/>
      <c r="VKS53" s="83"/>
      <c r="VKT53" s="83"/>
      <c r="VKU53" s="83"/>
      <c r="VKV53" s="83"/>
      <c r="VKW53" s="83"/>
      <c r="VKX53" s="83"/>
      <c r="VKY53" s="83"/>
      <c r="VKZ53" s="83"/>
      <c r="VLA53" s="83"/>
      <c r="VLB53" s="83"/>
      <c r="VLC53" s="83"/>
      <c r="VLD53" s="83"/>
      <c r="VLE53" s="83"/>
      <c r="VLF53" s="83"/>
      <c r="VLG53" s="83"/>
      <c r="VLH53" s="83"/>
      <c r="VLI53" s="83"/>
      <c r="VLJ53" s="83"/>
      <c r="VLK53" s="83"/>
      <c r="VLL53" s="83"/>
      <c r="VLM53" s="83"/>
      <c r="VLN53" s="83"/>
      <c r="VLO53" s="83"/>
      <c r="VLP53" s="83"/>
      <c r="VLQ53" s="83"/>
      <c r="VLR53" s="83"/>
      <c r="VLS53" s="83"/>
      <c r="VLT53" s="83"/>
      <c r="VLU53" s="83"/>
      <c r="VLV53" s="83"/>
      <c r="VLW53" s="83"/>
      <c r="VLX53" s="83"/>
      <c r="VLY53" s="83"/>
      <c r="VLZ53" s="83"/>
      <c r="VMA53" s="83"/>
      <c r="VMB53" s="83"/>
      <c r="VMC53" s="83"/>
      <c r="VMD53" s="83"/>
      <c r="VME53" s="83"/>
      <c r="VMF53" s="83"/>
      <c r="VMG53" s="83"/>
      <c r="VMH53" s="83"/>
      <c r="VMI53" s="83"/>
      <c r="VMJ53" s="83"/>
      <c r="VMK53" s="83"/>
      <c r="VML53" s="83"/>
      <c r="VMM53" s="83"/>
      <c r="VMN53" s="83"/>
      <c r="VMO53" s="83"/>
      <c r="VMP53" s="83"/>
      <c r="VMQ53" s="83"/>
      <c r="VMR53" s="83"/>
      <c r="VMS53" s="83"/>
      <c r="VMT53" s="83"/>
      <c r="VMU53" s="83"/>
      <c r="VMV53" s="83"/>
      <c r="VMW53" s="83"/>
      <c r="VMX53" s="83"/>
      <c r="VMY53" s="83"/>
      <c r="VMZ53" s="83"/>
      <c r="VNA53" s="83"/>
      <c r="VNB53" s="83"/>
      <c r="VNC53" s="83"/>
      <c r="VND53" s="83"/>
      <c r="VNE53" s="83"/>
      <c r="VNF53" s="83"/>
      <c r="VNG53" s="83"/>
      <c r="VNH53" s="83"/>
      <c r="VNI53" s="83"/>
      <c r="VNJ53" s="83"/>
      <c r="VNK53" s="83"/>
      <c r="VNL53" s="83"/>
      <c r="VNM53" s="83"/>
      <c r="VNN53" s="83"/>
      <c r="VNO53" s="83"/>
      <c r="VNP53" s="83"/>
      <c r="VNQ53" s="83"/>
      <c r="VNR53" s="83"/>
      <c r="VNS53" s="83"/>
      <c r="VNT53" s="83"/>
      <c r="VNU53" s="83"/>
      <c r="VNV53" s="83"/>
      <c r="VNW53" s="83"/>
      <c r="VNX53" s="83"/>
      <c r="VNY53" s="83"/>
      <c r="VNZ53" s="83"/>
      <c r="VOA53" s="83"/>
      <c r="VOB53" s="83"/>
      <c r="VOC53" s="83"/>
      <c r="VOD53" s="83"/>
      <c r="VOE53" s="83"/>
      <c r="VOF53" s="83"/>
      <c r="VOG53" s="83"/>
      <c r="VOH53" s="83"/>
      <c r="VOI53" s="83"/>
      <c r="VOJ53" s="83"/>
      <c r="VOK53" s="83"/>
      <c r="VOL53" s="83"/>
      <c r="VOM53" s="83"/>
      <c r="VON53" s="83"/>
      <c r="VOO53" s="83"/>
      <c r="VOP53" s="83"/>
      <c r="VOQ53" s="83"/>
      <c r="VOR53" s="83"/>
      <c r="VOS53" s="83"/>
      <c r="VOT53" s="83"/>
      <c r="VOU53" s="83"/>
      <c r="VOV53" s="83"/>
      <c r="VOW53" s="83"/>
      <c r="VOX53" s="83"/>
      <c r="VOY53" s="83"/>
      <c r="VOZ53" s="83"/>
      <c r="VPA53" s="83"/>
      <c r="VPB53" s="83"/>
      <c r="VPC53" s="83"/>
      <c r="VPD53" s="83"/>
      <c r="VPE53" s="83"/>
      <c r="VPF53" s="83"/>
      <c r="VPG53" s="83"/>
      <c r="VPH53" s="83"/>
      <c r="VPI53" s="83"/>
      <c r="VPJ53" s="83"/>
      <c r="VPK53" s="83"/>
      <c r="VPL53" s="83"/>
      <c r="VPM53" s="83"/>
      <c r="VPN53" s="83"/>
      <c r="VPO53" s="83"/>
      <c r="VPP53" s="83"/>
      <c r="VPQ53" s="83"/>
      <c r="VPR53" s="83"/>
      <c r="VPS53" s="83"/>
      <c r="VPT53" s="83"/>
      <c r="VPU53" s="83"/>
      <c r="VPV53" s="83"/>
      <c r="VPW53" s="83"/>
      <c r="VPX53" s="83"/>
      <c r="VPY53" s="83"/>
      <c r="VPZ53" s="83"/>
      <c r="VQA53" s="83"/>
      <c r="VQB53" s="83"/>
      <c r="VQC53" s="83"/>
      <c r="VQD53" s="83"/>
      <c r="VQE53" s="83"/>
      <c r="VQF53" s="83"/>
      <c r="VQG53" s="83"/>
      <c r="VQH53" s="83"/>
      <c r="VQI53" s="83"/>
      <c r="VQJ53" s="83"/>
      <c r="VQK53" s="83"/>
      <c r="VQL53" s="83"/>
      <c r="VQM53" s="83"/>
      <c r="VQN53" s="83"/>
      <c r="VQO53" s="83"/>
      <c r="VQP53" s="83"/>
      <c r="VQQ53" s="83"/>
      <c r="VQR53" s="83"/>
      <c r="VQS53" s="83"/>
      <c r="VQT53" s="83"/>
      <c r="VQU53" s="83"/>
      <c r="VQV53" s="83"/>
      <c r="VQW53" s="83"/>
      <c r="VQX53" s="83"/>
      <c r="VQY53" s="83"/>
      <c r="VQZ53" s="83"/>
      <c r="VRA53" s="83"/>
      <c r="VRB53" s="83"/>
      <c r="VRC53" s="83"/>
      <c r="VRD53" s="83"/>
      <c r="VRE53" s="83"/>
      <c r="VRF53" s="83"/>
      <c r="VRG53" s="83"/>
      <c r="VRH53" s="83"/>
      <c r="VRI53" s="83"/>
      <c r="VRJ53" s="83"/>
      <c r="VRK53" s="83"/>
      <c r="VRL53" s="83"/>
      <c r="VRM53" s="83"/>
      <c r="VRN53" s="83"/>
      <c r="VRO53" s="83"/>
      <c r="VRP53" s="83"/>
      <c r="VRQ53" s="83"/>
      <c r="VRR53" s="83"/>
      <c r="VRS53" s="83"/>
      <c r="VRT53" s="83"/>
      <c r="VRU53" s="83"/>
      <c r="VRV53" s="83"/>
      <c r="VRW53" s="83"/>
      <c r="VRX53" s="83"/>
      <c r="VRY53" s="83"/>
      <c r="VRZ53" s="83"/>
      <c r="VSA53" s="83"/>
      <c r="VSB53" s="83"/>
      <c r="VSC53" s="83"/>
      <c r="VSD53" s="83"/>
      <c r="VSE53" s="83"/>
      <c r="VSF53" s="83"/>
      <c r="VSG53" s="83"/>
      <c r="VSH53" s="83"/>
      <c r="VSI53" s="83"/>
      <c r="VSJ53" s="83"/>
      <c r="VSK53" s="83"/>
      <c r="VSL53" s="83"/>
      <c r="VSM53" s="83"/>
      <c r="VSN53" s="83"/>
      <c r="VSO53" s="83"/>
      <c r="VSP53" s="83"/>
      <c r="VSQ53" s="83"/>
      <c r="VSR53" s="83"/>
      <c r="VSS53" s="83"/>
      <c r="VST53" s="83"/>
      <c r="VSU53" s="83"/>
      <c r="VSV53" s="83"/>
      <c r="VSW53" s="83"/>
      <c r="VSX53" s="83"/>
      <c r="VSY53" s="83"/>
      <c r="VSZ53" s="83"/>
      <c r="VTA53" s="83"/>
      <c r="VTB53" s="83"/>
      <c r="VTC53" s="83"/>
      <c r="VTD53" s="83"/>
      <c r="VTE53" s="83"/>
      <c r="VTF53" s="83"/>
      <c r="VTG53" s="83"/>
      <c r="VTH53" s="83"/>
      <c r="VTI53" s="83"/>
      <c r="VTJ53" s="83"/>
      <c r="VTK53" s="83"/>
      <c r="VTL53" s="83"/>
      <c r="VTM53" s="83"/>
      <c r="VTN53" s="83"/>
      <c r="VTO53" s="83"/>
      <c r="VTP53" s="83"/>
      <c r="VTQ53" s="83"/>
      <c r="VTR53" s="83"/>
      <c r="VTS53" s="83"/>
      <c r="VTT53" s="83"/>
      <c r="VTU53" s="83"/>
      <c r="VTV53" s="83"/>
      <c r="VTW53" s="83"/>
      <c r="VTX53" s="83"/>
      <c r="VTY53" s="83"/>
      <c r="VTZ53" s="83"/>
      <c r="VUA53" s="83"/>
      <c r="VUB53" s="83"/>
      <c r="VUC53" s="83"/>
      <c r="VUD53" s="83"/>
      <c r="VUE53" s="83"/>
      <c r="VUF53" s="83"/>
      <c r="VUG53" s="83"/>
      <c r="VUH53" s="83"/>
      <c r="VUI53" s="83"/>
      <c r="VUJ53" s="83"/>
      <c r="VUK53" s="83"/>
      <c r="VUL53" s="83"/>
      <c r="VUM53" s="83"/>
      <c r="VUN53" s="83"/>
      <c r="VUO53" s="83"/>
      <c r="VUP53" s="83"/>
      <c r="VUQ53" s="83"/>
      <c r="VUR53" s="83"/>
      <c r="VUS53" s="83"/>
      <c r="VUT53" s="83"/>
      <c r="VUU53" s="83"/>
      <c r="VUV53" s="83"/>
      <c r="VUW53" s="83"/>
      <c r="VUX53" s="83"/>
      <c r="VUY53" s="83"/>
      <c r="VUZ53" s="83"/>
      <c r="VVA53" s="83"/>
      <c r="VVB53" s="83"/>
      <c r="VVC53" s="83"/>
      <c r="VVD53" s="83"/>
      <c r="VVE53" s="83"/>
      <c r="VVF53" s="83"/>
      <c r="VVG53" s="83"/>
      <c r="VVH53" s="83"/>
      <c r="VVI53" s="83"/>
      <c r="VVJ53" s="83"/>
      <c r="VVK53" s="83"/>
      <c r="VVL53" s="83"/>
      <c r="VVM53" s="83"/>
      <c r="VVN53" s="83"/>
      <c r="VVO53" s="83"/>
      <c r="VVP53" s="83"/>
      <c r="VVQ53" s="83"/>
      <c r="VVR53" s="83"/>
      <c r="VVS53" s="83"/>
      <c r="VVT53" s="83"/>
      <c r="VVU53" s="83"/>
      <c r="VVV53" s="83"/>
      <c r="VVW53" s="83"/>
      <c r="VVX53" s="83"/>
      <c r="VVY53" s="83"/>
      <c r="VVZ53" s="83"/>
      <c r="VWA53" s="83"/>
      <c r="VWB53" s="83"/>
      <c r="VWC53" s="83"/>
      <c r="VWD53" s="83"/>
      <c r="VWE53" s="83"/>
      <c r="VWF53" s="83"/>
      <c r="VWG53" s="83"/>
      <c r="VWH53" s="83"/>
      <c r="VWI53" s="83"/>
      <c r="VWJ53" s="83"/>
      <c r="VWK53" s="83"/>
      <c r="VWL53" s="83"/>
      <c r="VWM53" s="83"/>
      <c r="VWN53" s="83"/>
      <c r="VWO53" s="83"/>
      <c r="VWP53" s="83"/>
      <c r="VWQ53" s="83"/>
      <c r="VWR53" s="83"/>
      <c r="VWS53" s="83"/>
      <c r="VWT53" s="83"/>
      <c r="VWU53" s="83"/>
      <c r="VWV53" s="83"/>
      <c r="VWW53" s="83"/>
      <c r="VWX53" s="83"/>
      <c r="VWY53" s="83"/>
      <c r="VWZ53" s="83"/>
      <c r="VXA53" s="83"/>
      <c r="VXB53" s="83"/>
      <c r="VXC53" s="83"/>
      <c r="VXD53" s="83"/>
      <c r="VXE53" s="83"/>
      <c r="VXF53" s="83"/>
      <c r="VXG53" s="83"/>
      <c r="VXH53" s="83"/>
      <c r="VXI53" s="83"/>
      <c r="VXJ53" s="83"/>
      <c r="VXK53" s="83"/>
      <c r="VXL53" s="83"/>
      <c r="VXM53" s="83"/>
      <c r="VXN53" s="83"/>
      <c r="VXO53" s="83"/>
      <c r="VXP53" s="83"/>
      <c r="VXQ53" s="83"/>
      <c r="VXR53" s="83"/>
      <c r="VXS53" s="83"/>
      <c r="VXT53" s="83"/>
      <c r="VXU53" s="83"/>
      <c r="VXV53" s="83"/>
      <c r="VXW53" s="83"/>
      <c r="VXX53" s="83"/>
      <c r="VXY53" s="83"/>
      <c r="VXZ53" s="83"/>
      <c r="VYA53" s="83"/>
      <c r="VYB53" s="83"/>
      <c r="VYC53" s="83"/>
      <c r="VYD53" s="83"/>
      <c r="VYE53" s="83"/>
      <c r="VYF53" s="83"/>
      <c r="VYG53" s="83"/>
      <c r="VYH53" s="83"/>
      <c r="VYI53" s="83"/>
      <c r="VYJ53" s="83"/>
      <c r="VYK53" s="83"/>
      <c r="VYL53" s="83"/>
      <c r="VYM53" s="83"/>
      <c r="VYN53" s="83"/>
      <c r="VYO53" s="83"/>
      <c r="VYP53" s="83"/>
      <c r="VYQ53" s="83"/>
      <c r="VYR53" s="83"/>
      <c r="VYS53" s="83"/>
      <c r="VYT53" s="83"/>
      <c r="VYU53" s="83"/>
      <c r="VYV53" s="83"/>
      <c r="VYW53" s="83"/>
      <c r="VYX53" s="83"/>
      <c r="VYY53" s="83"/>
      <c r="VYZ53" s="83"/>
      <c r="VZA53" s="83"/>
      <c r="VZB53" s="83"/>
      <c r="VZC53" s="83"/>
      <c r="VZD53" s="83"/>
      <c r="VZE53" s="83"/>
      <c r="VZF53" s="83"/>
      <c r="VZG53" s="83"/>
      <c r="VZH53" s="83"/>
      <c r="VZI53" s="83"/>
      <c r="VZJ53" s="83"/>
      <c r="VZK53" s="83"/>
      <c r="VZL53" s="83"/>
      <c r="VZM53" s="83"/>
      <c r="VZN53" s="83"/>
      <c r="VZO53" s="83"/>
      <c r="VZP53" s="83"/>
      <c r="VZQ53" s="83"/>
      <c r="VZR53" s="83"/>
      <c r="VZS53" s="83"/>
      <c r="VZT53" s="83"/>
      <c r="VZU53" s="83"/>
      <c r="VZV53" s="83"/>
      <c r="VZW53" s="83"/>
      <c r="VZX53" s="83"/>
      <c r="VZY53" s="83"/>
      <c r="VZZ53" s="83"/>
      <c r="WAA53" s="83"/>
      <c r="WAB53" s="83"/>
      <c r="WAC53" s="83"/>
      <c r="WAD53" s="83"/>
      <c r="WAE53" s="83"/>
      <c r="WAF53" s="83"/>
      <c r="WAG53" s="83"/>
      <c r="WAH53" s="83"/>
      <c r="WAI53" s="83"/>
      <c r="WAJ53" s="83"/>
      <c r="WAK53" s="83"/>
      <c r="WAL53" s="83"/>
      <c r="WAM53" s="83"/>
      <c r="WAN53" s="83"/>
      <c r="WAO53" s="83"/>
      <c r="WAP53" s="83"/>
      <c r="WAQ53" s="83"/>
      <c r="WAR53" s="83"/>
      <c r="WAS53" s="83"/>
      <c r="WAT53" s="83"/>
      <c r="WAU53" s="83"/>
      <c r="WAV53" s="83"/>
      <c r="WAW53" s="83"/>
      <c r="WAX53" s="83"/>
      <c r="WAY53" s="83"/>
      <c r="WAZ53" s="83"/>
      <c r="WBA53" s="83"/>
      <c r="WBB53" s="83"/>
      <c r="WBC53" s="83"/>
      <c r="WBD53" s="83"/>
      <c r="WBE53" s="83"/>
      <c r="WBF53" s="83"/>
      <c r="WBG53" s="83"/>
      <c r="WBH53" s="83"/>
      <c r="WBI53" s="83"/>
      <c r="WBJ53" s="83"/>
      <c r="WBK53" s="83"/>
      <c r="WBL53" s="83"/>
      <c r="WBM53" s="83"/>
      <c r="WBN53" s="83"/>
      <c r="WBO53" s="83"/>
      <c r="WBP53" s="83"/>
      <c r="WBQ53" s="83"/>
      <c r="WBR53" s="83"/>
      <c r="WBS53" s="83"/>
      <c r="WBT53" s="83"/>
      <c r="WBU53" s="83"/>
      <c r="WBV53" s="83"/>
      <c r="WBW53" s="83"/>
      <c r="WBX53" s="83"/>
      <c r="WBY53" s="83"/>
      <c r="WBZ53" s="83"/>
      <c r="WCA53" s="83"/>
      <c r="WCB53" s="83"/>
      <c r="WCC53" s="83"/>
      <c r="WCD53" s="83"/>
      <c r="WCE53" s="83"/>
      <c r="WCF53" s="83"/>
      <c r="WCG53" s="83"/>
      <c r="WCH53" s="83"/>
      <c r="WCI53" s="83"/>
      <c r="WCJ53" s="83"/>
      <c r="WCK53" s="83"/>
      <c r="WCL53" s="83"/>
      <c r="WCM53" s="83"/>
      <c r="WCN53" s="83"/>
      <c r="WCO53" s="83"/>
      <c r="WCP53" s="83"/>
      <c r="WCQ53" s="83"/>
      <c r="WCR53" s="83"/>
      <c r="WCS53" s="83"/>
      <c r="WCT53" s="83"/>
      <c r="WCU53" s="83"/>
      <c r="WCV53" s="83"/>
      <c r="WCW53" s="83"/>
      <c r="WCX53" s="83"/>
      <c r="WCY53" s="83"/>
      <c r="WCZ53" s="83"/>
      <c r="WDA53" s="83"/>
      <c r="WDB53" s="83"/>
      <c r="WDC53" s="83"/>
      <c r="WDD53" s="83"/>
      <c r="WDE53" s="83"/>
      <c r="WDF53" s="83"/>
      <c r="WDG53" s="83"/>
      <c r="WDH53" s="83"/>
      <c r="WDI53" s="83"/>
      <c r="WDJ53" s="83"/>
      <c r="WDK53" s="83"/>
      <c r="WDL53" s="83"/>
      <c r="WDM53" s="83"/>
      <c r="WDN53" s="83"/>
      <c r="WDO53" s="83"/>
      <c r="WDP53" s="83"/>
      <c r="WDQ53" s="83"/>
      <c r="WDR53" s="83"/>
      <c r="WDS53" s="83"/>
      <c r="WDT53" s="83"/>
      <c r="WDU53" s="83"/>
      <c r="WDV53" s="83"/>
      <c r="WDW53" s="83"/>
      <c r="WDX53" s="83"/>
      <c r="WDY53" s="83"/>
      <c r="WDZ53" s="83"/>
      <c r="WEA53" s="83"/>
      <c r="WEB53" s="83"/>
      <c r="WEC53" s="83"/>
      <c r="WED53" s="83"/>
      <c r="WEE53" s="83"/>
      <c r="WEF53" s="83"/>
      <c r="WEG53" s="83"/>
      <c r="WEH53" s="83"/>
      <c r="WEI53" s="83"/>
      <c r="WEJ53" s="83"/>
      <c r="WEK53" s="83"/>
      <c r="WEL53" s="83"/>
      <c r="WEM53" s="83"/>
      <c r="WEN53" s="83"/>
      <c r="WEO53" s="83"/>
      <c r="WEP53" s="83"/>
      <c r="WEQ53" s="83"/>
      <c r="WER53" s="83"/>
      <c r="WES53" s="83"/>
      <c r="WET53" s="83"/>
      <c r="WEU53" s="83"/>
      <c r="WEV53" s="83"/>
      <c r="WEW53" s="83"/>
      <c r="WEX53" s="83"/>
      <c r="WEY53" s="83"/>
      <c r="WEZ53" s="83"/>
      <c r="WFA53" s="83"/>
      <c r="WFB53" s="83"/>
      <c r="WFC53" s="83"/>
      <c r="WFD53" s="83"/>
      <c r="WFE53" s="83"/>
      <c r="WFF53" s="83"/>
      <c r="WFG53" s="83"/>
      <c r="WFH53" s="83"/>
      <c r="WFI53" s="83"/>
      <c r="WFJ53" s="83"/>
      <c r="WFK53" s="83"/>
      <c r="WFL53" s="83"/>
      <c r="WFM53" s="83"/>
      <c r="WFN53" s="83"/>
      <c r="WFO53" s="83"/>
      <c r="WFP53" s="83"/>
      <c r="WFQ53" s="83"/>
      <c r="WFR53" s="83"/>
      <c r="WFS53" s="83"/>
      <c r="WFT53" s="83"/>
      <c r="WFU53" s="83"/>
      <c r="WFV53" s="83"/>
      <c r="WFW53" s="83"/>
      <c r="WFX53" s="83"/>
      <c r="WFY53" s="83"/>
      <c r="WFZ53" s="83"/>
      <c r="WGA53" s="83"/>
      <c r="WGB53" s="83"/>
      <c r="WGC53" s="83"/>
      <c r="WGD53" s="83"/>
      <c r="WGE53" s="83"/>
      <c r="WGF53" s="83"/>
      <c r="WGG53" s="83"/>
      <c r="WGH53" s="83"/>
      <c r="WGI53" s="83"/>
      <c r="WGJ53" s="83"/>
      <c r="WGK53" s="83"/>
      <c r="WGL53" s="83"/>
      <c r="WGM53" s="83"/>
      <c r="WGN53" s="83"/>
      <c r="WGO53" s="83"/>
      <c r="WGP53" s="83"/>
      <c r="WGQ53" s="83"/>
      <c r="WGR53" s="83"/>
      <c r="WGS53" s="83"/>
      <c r="WGT53" s="83"/>
      <c r="WGU53" s="83"/>
      <c r="WGV53" s="83"/>
      <c r="WGW53" s="83"/>
      <c r="WGX53" s="83"/>
      <c r="WGY53" s="83"/>
      <c r="WGZ53" s="83"/>
      <c r="WHA53" s="83"/>
      <c r="WHB53" s="83"/>
      <c r="WHC53" s="83"/>
      <c r="WHD53" s="83"/>
      <c r="WHE53" s="83"/>
      <c r="WHF53" s="83"/>
      <c r="WHG53" s="83"/>
      <c r="WHH53" s="83"/>
      <c r="WHI53" s="83"/>
      <c r="WHJ53" s="83"/>
      <c r="WHK53" s="83"/>
      <c r="WHL53" s="83"/>
      <c r="WHM53" s="83"/>
      <c r="WHN53" s="83"/>
      <c r="WHO53" s="83"/>
      <c r="WHP53" s="83"/>
      <c r="WHQ53" s="83"/>
      <c r="WHR53" s="83"/>
      <c r="WHS53" s="83"/>
      <c r="WHT53" s="83"/>
      <c r="WHU53" s="83"/>
      <c r="WHV53" s="83"/>
      <c r="WHW53" s="83"/>
      <c r="WHX53" s="83"/>
      <c r="WHY53" s="83"/>
      <c r="WHZ53" s="83"/>
      <c r="WIA53" s="83"/>
      <c r="WIB53" s="83"/>
      <c r="WIC53" s="83"/>
      <c r="WID53" s="83"/>
      <c r="WIE53" s="83"/>
      <c r="WIF53" s="83"/>
      <c r="WIG53" s="83"/>
      <c r="WIH53" s="83"/>
      <c r="WII53" s="83"/>
      <c r="WIJ53" s="83"/>
      <c r="WIK53" s="83"/>
      <c r="WIL53" s="83"/>
      <c r="WIM53" s="83"/>
      <c r="WIN53" s="83"/>
      <c r="WIO53" s="83"/>
      <c r="WIP53" s="83"/>
      <c r="WIQ53" s="83"/>
      <c r="WIR53" s="83"/>
      <c r="WIS53" s="83"/>
      <c r="WIT53" s="83"/>
      <c r="WIU53" s="83"/>
      <c r="WIV53" s="83"/>
      <c r="WIW53" s="83"/>
      <c r="WIX53" s="83"/>
      <c r="WIY53" s="83"/>
      <c r="WIZ53" s="83"/>
      <c r="WJA53" s="83"/>
      <c r="WJB53" s="83"/>
      <c r="WJC53" s="83"/>
      <c r="WJD53" s="83"/>
      <c r="WJE53" s="83"/>
      <c r="WJF53" s="83"/>
      <c r="WJG53" s="83"/>
      <c r="WJH53" s="83"/>
      <c r="WJI53" s="83"/>
      <c r="WJJ53" s="83"/>
      <c r="WJK53" s="83"/>
      <c r="WJL53" s="83"/>
      <c r="WJM53" s="83"/>
      <c r="WJN53" s="83"/>
      <c r="WJO53" s="83"/>
      <c r="WJP53" s="83"/>
      <c r="WJQ53" s="83"/>
      <c r="WJR53" s="83"/>
      <c r="WJS53" s="83"/>
      <c r="WJT53" s="83"/>
      <c r="WJU53" s="83"/>
      <c r="WJV53" s="83"/>
      <c r="WJW53" s="83"/>
      <c r="WJX53" s="83"/>
      <c r="WJY53" s="83"/>
      <c r="WJZ53" s="83"/>
      <c r="WKA53" s="83"/>
      <c r="WKB53" s="83"/>
      <c r="WKC53" s="83"/>
      <c r="WKD53" s="83"/>
      <c r="WKE53" s="83"/>
      <c r="WKF53" s="83"/>
      <c r="WKG53" s="83"/>
      <c r="WKH53" s="83"/>
      <c r="WKI53" s="83"/>
      <c r="WKJ53" s="83"/>
      <c r="WKK53" s="83"/>
      <c r="WKL53" s="83"/>
      <c r="WKM53" s="83"/>
      <c r="WKN53" s="83"/>
      <c r="WKO53" s="83"/>
      <c r="WKP53" s="83"/>
      <c r="WKQ53" s="83"/>
      <c r="WKR53" s="83"/>
      <c r="WKS53" s="83"/>
      <c r="WKT53" s="83"/>
      <c r="WKU53" s="83"/>
      <c r="WKV53" s="83"/>
      <c r="WKW53" s="83"/>
      <c r="WKX53" s="83"/>
      <c r="WKY53" s="83"/>
      <c r="WKZ53" s="83"/>
      <c r="WLA53" s="83"/>
      <c r="WLB53" s="83"/>
      <c r="WLC53" s="83"/>
      <c r="WLD53" s="83"/>
      <c r="WLE53" s="83"/>
      <c r="WLF53" s="83"/>
      <c r="WLG53" s="83"/>
      <c r="WLH53" s="83"/>
      <c r="WLI53" s="83"/>
      <c r="WLJ53" s="83"/>
      <c r="WLK53" s="83"/>
      <c r="WLL53" s="83"/>
      <c r="WLM53" s="83"/>
      <c r="WLN53" s="83"/>
      <c r="WLO53" s="83"/>
      <c r="WLP53" s="83"/>
      <c r="WLQ53" s="83"/>
      <c r="WLR53" s="83"/>
      <c r="WLS53" s="83"/>
      <c r="WLT53" s="83"/>
      <c r="WLU53" s="83"/>
      <c r="WLV53" s="83"/>
      <c r="WLW53" s="83"/>
      <c r="WLX53" s="83"/>
      <c r="WLY53" s="83"/>
      <c r="WLZ53" s="83"/>
      <c r="WMA53" s="83"/>
      <c r="WMB53" s="83"/>
      <c r="WMC53" s="83"/>
      <c r="WMD53" s="83"/>
      <c r="WME53" s="83"/>
      <c r="WMF53" s="83"/>
      <c r="WMG53" s="83"/>
      <c r="WMH53" s="83"/>
      <c r="WMI53" s="83"/>
      <c r="WMJ53" s="83"/>
      <c r="WMK53" s="83"/>
      <c r="WML53" s="83"/>
      <c r="WMM53" s="83"/>
      <c r="WMN53" s="83"/>
      <c r="WMO53" s="83"/>
      <c r="WMP53" s="83"/>
      <c r="WMQ53" s="83"/>
      <c r="WMR53" s="83"/>
      <c r="WMS53" s="83"/>
      <c r="WMT53" s="83"/>
      <c r="WMU53" s="83"/>
      <c r="WMV53" s="83"/>
      <c r="WMW53" s="83"/>
      <c r="WMX53" s="83"/>
      <c r="WMY53" s="83"/>
      <c r="WMZ53" s="83"/>
      <c r="WNA53" s="83"/>
      <c r="WNB53" s="83"/>
      <c r="WNC53" s="83"/>
      <c r="WND53" s="83"/>
      <c r="WNE53" s="83"/>
      <c r="WNF53" s="83"/>
      <c r="WNG53" s="83"/>
      <c r="WNH53" s="83"/>
      <c r="WNI53" s="83"/>
      <c r="WNJ53" s="83"/>
      <c r="WNK53" s="83"/>
      <c r="WNL53" s="83"/>
      <c r="WNM53" s="83"/>
      <c r="WNN53" s="83"/>
      <c r="WNO53" s="83"/>
      <c r="WNP53" s="83"/>
      <c r="WNQ53" s="83"/>
      <c r="WNR53" s="83"/>
      <c r="WNS53" s="83"/>
      <c r="WNT53" s="83"/>
      <c r="WNU53" s="83"/>
      <c r="WNV53" s="83"/>
      <c r="WNW53" s="83"/>
      <c r="WNX53" s="83"/>
      <c r="WNY53" s="83"/>
      <c r="WNZ53" s="83"/>
      <c r="WOA53" s="83"/>
      <c r="WOB53" s="83"/>
      <c r="WOC53" s="83"/>
      <c r="WOD53" s="83"/>
      <c r="WOE53" s="83"/>
      <c r="WOF53" s="83"/>
      <c r="WOG53" s="83"/>
      <c r="WOH53" s="83"/>
      <c r="WOI53" s="83"/>
      <c r="WOJ53" s="83"/>
      <c r="WOK53" s="83"/>
      <c r="WOL53" s="83"/>
      <c r="WOM53" s="83"/>
      <c r="WON53" s="83"/>
      <c r="WOO53" s="83"/>
      <c r="WOP53" s="83"/>
      <c r="WOQ53" s="83"/>
      <c r="WOR53" s="83"/>
      <c r="WOS53" s="83"/>
      <c r="WOT53" s="83"/>
      <c r="WOU53" s="83"/>
      <c r="WOV53" s="83"/>
      <c r="WOW53" s="83"/>
      <c r="WOX53" s="83"/>
      <c r="WOY53" s="83"/>
      <c r="WOZ53" s="83"/>
      <c r="WPA53" s="83"/>
      <c r="WPB53" s="83"/>
      <c r="WPC53" s="83"/>
      <c r="WPD53" s="83"/>
      <c r="WPE53" s="83"/>
      <c r="WPF53" s="83"/>
      <c r="WPG53" s="83"/>
      <c r="WPH53" s="83"/>
      <c r="WPI53" s="83"/>
      <c r="WPJ53" s="83"/>
      <c r="WPK53" s="83"/>
      <c r="WPL53" s="83"/>
      <c r="WPM53" s="83"/>
      <c r="WPN53" s="83"/>
      <c r="WPO53" s="83"/>
      <c r="WPP53" s="83"/>
      <c r="WPQ53" s="83"/>
      <c r="WPR53" s="83"/>
      <c r="WPS53" s="83"/>
      <c r="WPT53" s="83"/>
      <c r="WPU53" s="83"/>
      <c r="WPV53" s="83"/>
      <c r="WPW53" s="83"/>
      <c r="WPX53" s="83"/>
      <c r="WPY53" s="83"/>
      <c r="WPZ53" s="83"/>
      <c r="WQA53" s="83"/>
      <c r="WQB53" s="83"/>
      <c r="WQC53" s="83"/>
      <c r="WQD53" s="83"/>
      <c r="WQE53" s="83"/>
      <c r="WQF53" s="83"/>
      <c r="WQG53" s="83"/>
      <c r="WQH53" s="83"/>
      <c r="WQI53" s="83"/>
      <c r="WQJ53" s="83"/>
      <c r="WQK53" s="83"/>
      <c r="WQL53" s="83"/>
      <c r="WQM53" s="83"/>
      <c r="WQN53" s="83"/>
      <c r="WQO53" s="83"/>
      <c r="WQP53" s="83"/>
      <c r="WQQ53" s="83"/>
      <c r="WQR53" s="83"/>
      <c r="WQS53" s="83"/>
      <c r="WQT53" s="83"/>
      <c r="WQU53" s="83"/>
      <c r="WQV53" s="83"/>
      <c r="WQW53" s="83"/>
      <c r="WQX53" s="83"/>
      <c r="WQY53" s="83"/>
      <c r="WQZ53" s="83"/>
      <c r="WRA53" s="83"/>
      <c r="WRB53" s="83"/>
      <c r="WRC53" s="83"/>
      <c r="WRD53" s="83"/>
      <c r="WRE53" s="83"/>
      <c r="WRF53" s="83"/>
      <c r="WRG53" s="83"/>
      <c r="WRH53" s="83"/>
      <c r="WRI53" s="83"/>
      <c r="WRJ53" s="83"/>
      <c r="WRK53" s="83"/>
      <c r="WRL53" s="83"/>
      <c r="WRM53" s="83"/>
      <c r="WRN53" s="83"/>
      <c r="WRO53" s="83"/>
      <c r="WRP53" s="83"/>
      <c r="WRQ53" s="83"/>
      <c r="WRR53" s="83"/>
      <c r="WRS53" s="83"/>
      <c r="WRT53" s="83"/>
      <c r="WRU53" s="83"/>
      <c r="WRV53" s="83"/>
      <c r="WRW53" s="83"/>
      <c r="WRX53" s="83"/>
      <c r="WRY53" s="83"/>
      <c r="WRZ53" s="83"/>
      <c r="WSA53" s="83"/>
      <c r="WSB53" s="83"/>
      <c r="WSC53" s="83"/>
      <c r="WSD53" s="83"/>
      <c r="WSE53" s="83"/>
      <c r="WSF53" s="83"/>
      <c r="WSG53" s="83"/>
      <c r="WSH53" s="83"/>
      <c r="WSI53" s="83"/>
      <c r="WSJ53" s="83"/>
      <c r="WSK53" s="83"/>
      <c r="WSL53" s="83"/>
      <c r="WSM53" s="83"/>
      <c r="WSN53" s="83"/>
      <c r="WSO53" s="83"/>
      <c r="WSP53" s="83"/>
      <c r="WSQ53" s="83"/>
      <c r="WSR53" s="83"/>
      <c r="WSS53" s="83"/>
      <c r="WST53" s="83"/>
      <c r="WSU53" s="83"/>
      <c r="WSV53" s="83"/>
      <c r="WSW53" s="83"/>
      <c r="WSX53" s="83"/>
      <c r="WSY53" s="83"/>
      <c r="WSZ53" s="83"/>
      <c r="WTA53" s="83"/>
      <c r="WTB53" s="83"/>
      <c r="WTC53" s="83"/>
      <c r="WTD53" s="83"/>
      <c r="WTE53" s="83"/>
      <c r="WTF53" s="83"/>
      <c r="WTG53" s="83"/>
      <c r="WTH53" s="83"/>
      <c r="WTI53" s="83"/>
      <c r="WTJ53" s="83"/>
      <c r="WTK53" s="83"/>
      <c r="WTL53" s="83"/>
      <c r="WTM53" s="83"/>
      <c r="WTN53" s="83"/>
      <c r="WTO53" s="83"/>
      <c r="WTP53" s="83"/>
      <c r="WTQ53" s="83"/>
      <c r="WTR53" s="83"/>
      <c r="WTS53" s="83"/>
      <c r="WTT53" s="83"/>
      <c r="WTU53" s="83"/>
      <c r="WTV53" s="83"/>
      <c r="WTW53" s="83"/>
      <c r="WTX53" s="83"/>
      <c r="WTY53" s="83"/>
      <c r="WTZ53" s="83"/>
      <c r="WUA53" s="83"/>
      <c r="WUB53" s="83"/>
      <c r="WUC53" s="83"/>
      <c r="WUD53" s="83"/>
      <c r="WUE53" s="83"/>
      <c r="WUF53" s="83"/>
      <c r="WUG53" s="83"/>
      <c r="WUH53" s="83"/>
      <c r="WUI53" s="83"/>
      <c r="WUJ53" s="83"/>
      <c r="WUK53" s="83"/>
      <c r="WUL53" s="83"/>
      <c r="WUM53" s="83"/>
      <c r="WUN53" s="83"/>
      <c r="WUO53" s="83"/>
      <c r="WUP53" s="83"/>
      <c r="WUQ53" s="83"/>
      <c r="WUR53" s="83"/>
      <c r="WUS53" s="83"/>
      <c r="WUT53" s="83"/>
      <c r="WUU53" s="83"/>
      <c r="WUV53" s="83"/>
      <c r="WUW53" s="83"/>
      <c r="WUX53" s="83"/>
      <c r="WUY53" s="83"/>
      <c r="WUZ53" s="83"/>
      <c r="WVA53" s="83"/>
      <c r="WVB53" s="83"/>
      <c r="WVC53" s="83"/>
      <c r="WVD53" s="83"/>
      <c r="WVE53" s="83"/>
      <c r="WVF53" s="83"/>
      <c r="WVG53" s="83"/>
      <c r="WVH53" s="83"/>
      <c r="WVI53" s="83"/>
      <c r="WVJ53" s="83"/>
      <c r="WVK53" s="83"/>
      <c r="WVL53" s="83"/>
      <c r="WVM53" s="83"/>
      <c r="WVN53" s="83"/>
      <c r="WVO53" s="83"/>
      <c r="WVP53" s="83"/>
      <c r="WVQ53" s="83"/>
      <c r="WVR53" s="83"/>
      <c r="WVS53" s="83"/>
      <c r="WVT53" s="83"/>
      <c r="WVU53" s="83"/>
      <c r="WVV53" s="83"/>
      <c r="WVW53" s="83"/>
      <c r="WVX53" s="83"/>
      <c r="WVY53" s="83"/>
      <c r="WVZ53" s="83"/>
      <c r="WWA53" s="83"/>
      <c r="WWB53" s="83"/>
      <c r="WWC53" s="83"/>
      <c r="WWD53" s="83"/>
      <c r="WWE53" s="83"/>
      <c r="WWF53" s="83"/>
      <c r="WWG53" s="83"/>
      <c r="WWH53" s="83"/>
      <c r="WWI53" s="83"/>
      <c r="WWJ53" s="83"/>
      <c r="WWK53" s="83"/>
      <c r="WWL53" s="83"/>
      <c r="WWM53" s="83"/>
      <c r="WWN53" s="83"/>
      <c r="WWO53" s="83"/>
      <c r="WWP53" s="83"/>
      <c r="WWQ53" s="83"/>
      <c r="WWR53" s="83"/>
      <c r="WWS53" s="83"/>
      <c r="WWT53" s="83"/>
      <c r="WWU53" s="83"/>
      <c r="WWV53" s="83"/>
      <c r="WWW53" s="83"/>
      <c r="WWX53" s="83"/>
      <c r="WWY53" s="83"/>
      <c r="WWZ53" s="83"/>
      <c r="WXA53" s="83"/>
      <c r="WXB53" s="83"/>
      <c r="WXC53" s="83"/>
      <c r="WXD53" s="83"/>
      <c r="WXE53" s="83"/>
      <c r="WXF53" s="83"/>
      <c r="WXG53" s="83"/>
      <c r="WXH53" s="83"/>
      <c r="WXI53" s="83"/>
      <c r="WXJ53" s="83"/>
      <c r="WXK53" s="83"/>
      <c r="WXL53" s="83"/>
      <c r="WXM53" s="83"/>
      <c r="WXN53" s="83"/>
      <c r="WXO53" s="83"/>
      <c r="WXP53" s="83"/>
      <c r="WXQ53" s="83"/>
      <c r="WXR53" s="83"/>
      <c r="WXS53" s="83"/>
      <c r="WXT53" s="83"/>
      <c r="WXU53" s="83"/>
      <c r="WXV53" s="83"/>
      <c r="WXW53" s="83"/>
      <c r="WXX53" s="83"/>
      <c r="WXY53" s="83"/>
      <c r="WXZ53" s="83"/>
      <c r="WYA53" s="83"/>
      <c r="WYB53" s="83"/>
      <c r="WYC53" s="83"/>
      <c r="WYD53" s="83"/>
      <c r="WYE53" s="83"/>
      <c r="WYF53" s="83"/>
      <c r="WYG53" s="83"/>
      <c r="WYH53" s="83"/>
      <c r="WYI53" s="83"/>
      <c r="WYJ53" s="83"/>
      <c r="WYK53" s="83"/>
      <c r="WYL53" s="83"/>
      <c r="WYM53" s="83"/>
      <c r="WYN53" s="83"/>
      <c r="WYO53" s="83"/>
      <c r="WYP53" s="83"/>
      <c r="WYQ53" s="83"/>
      <c r="WYR53" s="83"/>
      <c r="WYS53" s="83"/>
      <c r="WYT53" s="83"/>
      <c r="WYU53" s="83"/>
      <c r="WYV53" s="83"/>
      <c r="WYW53" s="83"/>
      <c r="WYX53" s="83"/>
      <c r="WYY53" s="83"/>
      <c r="WYZ53" s="83"/>
      <c r="WZA53" s="83"/>
      <c r="WZB53" s="83"/>
      <c r="WZC53" s="83"/>
      <c r="WZD53" s="83"/>
      <c r="WZE53" s="83"/>
      <c r="WZF53" s="83"/>
      <c r="WZG53" s="83"/>
      <c r="WZH53" s="83"/>
      <c r="WZI53" s="83"/>
      <c r="WZJ53" s="83"/>
      <c r="WZK53" s="83"/>
      <c r="WZL53" s="83"/>
      <c r="WZM53" s="83"/>
      <c r="WZN53" s="83"/>
      <c r="WZO53" s="83"/>
      <c r="WZP53" s="83"/>
      <c r="WZQ53" s="83"/>
      <c r="WZR53" s="83"/>
      <c r="WZS53" s="83"/>
      <c r="WZT53" s="83"/>
      <c r="WZU53" s="83"/>
      <c r="WZV53" s="83"/>
      <c r="WZW53" s="83"/>
      <c r="WZX53" s="83"/>
      <c r="WZY53" s="83"/>
      <c r="WZZ53" s="83"/>
      <c r="XAA53" s="83"/>
      <c r="XAB53" s="83"/>
      <c r="XAC53" s="83"/>
      <c r="XAD53" s="83"/>
      <c r="XAE53" s="83"/>
      <c r="XAF53" s="83"/>
      <c r="XAG53" s="83"/>
      <c r="XAH53" s="83"/>
      <c r="XAI53" s="83"/>
      <c r="XAJ53" s="83"/>
      <c r="XAK53" s="83"/>
      <c r="XAL53" s="83"/>
      <c r="XAM53" s="83"/>
      <c r="XAN53" s="83"/>
      <c r="XAO53" s="83"/>
      <c r="XAP53" s="83"/>
      <c r="XAQ53" s="83"/>
      <c r="XAR53" s="83"/>
      <c r="XAS53" s="83"/>
      <c r="XAT53" s="83"/>
      <c r="XAU53" s="83"/>
      <c r="XAV53" s="83"/>
      <c r="XAW53" s="83"/>
      <c r="XAX53" s="83"/>
      <c r="XAY53" s="83"/>
      <c r="XAZ53" s="83"/>
      <c r="XBA53" s="83"/>
      <c r="XBB53" s="83"/>
      <c r="XBC53" s="83"/>
      <c r="XBD53" s="83"/>
      <c r="XBE53" s="83"/>
      <c r="XBF53" s="83"/>
      <c r="XBG53" s="83"/>
      <c r="XBH53" s="83"/>
      <c r="XBI53" s="83"/>
      <c r="XBJ53" s="83"/>
      <c r="XBK53" s="83"/>
      <c r="XBL53" s="83"/>
      <c r="XBM53" s="83"/>
      <c r="XBN53" s="83"/>
      <c r="XBO53" s="83"/>
      <c r="XBP53" s="83"/>
      <c r="XBQ53" s="83"/>
      <c r="XBR53" s="83"/>
      <c r="XBS53" s="83"/>
      <c r="XBT53" s="83"/>
      <c r="XBU53" s="83"/>
      <c r="XBV53" s="83"/>
      <c r="XBW53" s="83"/>
      <c r="XBX53" s="83"/>
      <c r="XBY53" s="83"/>
      <c r="XBZ53" s="83"/>
      <c r="XCA53" s="83"/>
      <c r="XCB53" s="83"/>
      <c r="XCC53" s="83"/>
      <c r="XCD53" s="83"/>
      <c r="XCE53" s="83"/>
      <c r="XCF53" s="83"/>
      <c r="XCG53" s="83"/>
      <c r="XCH53" s="83"/>
      <c r="XCI53" s="83"/>
      <c r="XCJ53" s="83"/>
      <c r="XCK53" s="83"/>
      <c r="XCL53" s="83"/>
      <c r="XCM53" s="83"/>
      <c r="XCN53" s="83"/>
      <c r="XCO53" s="83"/>
      <c r="XCP53" s="83"/>
      <c r="XCQ53" s="83"/>
      <c r="XCR53" s="83"/>
      <c r="XCS53" s="83"/>
      <c r="XCT53" s="83"/>
      <c r="XCU53" s="83"/>
      <c r="XCV53" s="83"/>
      <c r="XCW53" s="83"/>
      <c r="XCX53" s="83"/>
      <c r="XCY53" s="83"/>
      <c r="XCZ53" s="83"/>
      <c r="XDA53" s="83"/>
      <c r="XDB53" s="83"/>
      <c r="XDC53" s="83"/>
      <c r="XDD53" s="83"/>
      <c r="XDE53" s="83"/>
      <c r="XDF53" s="83"/>
      <c r="XDG53" s="83"/>
      <c r="XDH53" s="83"/>
      <c r="XDI53" s="83"/>
      <c r="XDJ53" s="83"/>
      <c r="XDK53" s="83"/>
      <c r="XDL53" s="83"/>
      <c r="XDM53" s="83"/>
      <c r="XDN53" s="83"/>
      <c r="XDO53" s="83"/>
      <c r="XDP53" s="83"/>
      <c r="XDQ53" s="83"/>
      <c r="XDR53" s="83"/>
      <c r="XDS53" s="83"/>
      <c r="XDT53" s="83"/>
      <c r="XDU53" s="83"/>
      <c r="XDV53" s="83"/>
      <c r="XDW53" s="83"/>
      <c r="XDX53" s="83"/>
      <c r="XDY53" s="83"/>
      <c r="XDZ53" s="83"/>
      <c r="XEA53" s="83"/>
      <c r="XEB53" s="83"/>
      <c r="XEC53" s="83"/>
      <c r="XED53" s="83"/>
      <c r="XEE53" s="83"/>
      <c r="XEF53" s="83"/>
      <c r="XEG53" s="83"/>
      <c r="XEH53" s="83"/>
      <c r="XEI53" s="83"/>
      <c r="XEJ53" s="83"/>
      <c r="XEK53" s="83"/>
      <c r="XEL53" s="83"/>
      <c r="XEM53" s="83"/>
      <c r="XEN53" s="83"/>
      <c r="XEO53" s="83"/>
      <c r="XEP53" s="83"/>
      <c r="XEQ53" s="83"/>
      <c r="XER53" s="83"/>
      <c r="XES53" s="83"/>
      <c r="XET53" s="83"/>
      <c r="XEU53" s="83"/>
      <c r="XEV53" s="83"/>
      <c r="XEW53" s="83"/>
      <c r="XEX53" s="83"/>
      <c r="XEY53" s="83"/>
      <c r="XEZ53" s="83"/>
      <c r="XFA53" s="83"/>
      <c r="XFB53" s="83"/>
    </row>
    <row r="54" spans="1:16382">
      <c r="A54" s="174" t="s">
        <v>45</v>
      </c>
      <c r="B54" s="15" t="s">
        <v>79</v>
      </c>
      <c r="C54" s="99" t="s">
        <v>122</v>
      </c>
      <c r="D54" s="218">
        <v>120770</v>
      </c>
      <c r="E54" s="218">
        <v>0</v>
      </c>
      <c r="F54" s="43">
        <v>0</v>
      </c>
      <c r="G54" s="218">
        <v>0</v>
      </c>
      <c r="H54" s="218">
        <v>14.7</v>
      </c>
      <c r="I54" s="218">
        <v>716405</v>
      </c>
      <c r="J54" s="218">
        <v>0</v>
      </c>
      <c r="K54" s="43">
        <v>0</v>
      </c>
      <c r="L54" s="218">
        <v>0</v>
      </c>
      <c r="M54" s="218">
        <v>87200</v>
      </c>
      <c r="N54" s="219">
        <f t="shared" si="8"/>
        <v>120784.7</v>
      </c>
      <c r="O54" s="219">
        <f t="shared" si="9"/>
        <v>803605</v>
      </c>
      <c r="P54" s="249">
        <f>+O54/N54</f>
        <v>6.6532019370002988</v>
      </c>
      <c r="Q54" s="85">
        <f t="shared" si="12"/>
        <v>5.9319781402666223</v>
      </c>
      <c r="R54" s="85" t="e">
        <f t="shared" si="6"/>
        <v>#DIV/0!</v>
      </c>
      <c r="S54" s="85" t="e">
        <f t="shared" si="10"/>
        <v>#DIV/0!</v>
      </c>
      <c r="T54" s="85">
        <f t="shared" si="11"/>
        <v>5931.9727891156463</v>
      </c>
    </row>
    <row r="55" spans="1:16382">
      <c r="A55" s="174" t="s">
        <v>1126</v>
      </c>
      <c r="B55" s="15" t="s">
        <v>79</v>
      </c>
      <c r="C55" s="99" t="s">
        <v>96</v>
      </c>
      <c r="D55" s="218">
        <v>46944</v>
      </c>
      <c r="E55" s="218">
        <v>0</v>
      </c>
      <c r="F55" s="43"/>
      <c r="G55" s="218">
        <v>0</v>
      </c>
      <c r="H55" s="218">
        <v>0</v>
      </c>
      <c r="I55" s="218">
        <v>371976</v>
      </c>
      <c r="J55" s="218">
        <v>0</v>
      </c>
      <c r="K55" s="43"/>
      <c r="L55" s="218">
        <v>0</v>
      </c>
      <c r="M55" s="218">
        <v>0</v>
      </c>
      <c r="N55" s="219">
        <f t="shared" si="8"/>
        <v>46944</v>
      </c>
      <c r="O55" s="219">
        <f t="shared" si="9"/>
        <v>371976</v>
      </c>
      <c r="P55" s="249">
        <f>+O55/N55</f>
        <v>7.9238241308793453</v>
      </c>
    </row>
    <row r="56" spans="1:16382">
      <c r="A56" s="15" t="s">
        <v>7</v>
      </c>
      <c r="B56" s="15" t="s">
        <v>79</v>
      </c>
      <c r="C56" s="4" t="s">
        <v>96</v>
      </c>
      <c r="D56" s="46">
        <v>609343</v>
      </c>
      <c r="E56" s="46">
        <v>0</v>
      </c>
      <c r="F56" s="46">
        <v>0</v>
      </c>
      <c r="G56" s="46">
        <v>0</v>
      </c>
      <c r="H56" s="46">
        <v>0</v>
      </c>
      <c r="I56" s="46">
        <v>609343</v>
      </c>
      <c r="J56" s="46">
        <v>0</v>
      </c>
      <c r="K56" s="46">
        <v>0</v>
      </c>
      <c r="L56" s="46">
        <v>0</v>
      </c>
      <c r="M56" s="46">
        <v>0</v>
      </c>
      <c r="N56" s="47">
        <f t="shared" si="8"/>
        <v>609343</v>
      </c>
      <c r="O56" s="47">
        <f t="shared" si="9"/>
        <v>609343</v>
      </c>
      <c r="P56" s="249">
        <f>(I56+J56)/(D56+E56)</f>
        <v>1</v>
      </c>
      <c r="Q56" s="85">
        <f>I56/D56</f>
        <v>1</v>
      </c>
      <c r="R56" s="85" t="e">
        <f>J56/E56</f>
        <v>#DIV/0!</v>
      </c>
      <c r="S56" s="85" t="e">
        <f>L56/G56</f>
        <v>#DIV/0!</v>
      </c>
      <c r="T56" s="85" t="e">
        <f>M56/H56</f>
        <v>#DIV/0!</v>
      </c>
    </row>
    <row r="57" spans="1:16382" ht="17.399999999999999" customHeight="1">
      <c r="A57" s="81"/>
      <c r="B57" s="81"/>
      <c r="C57" s="82"/>
      <c r="D57" s="83"/>
      <c r="E57" s="83"/>
      <c r="F57" s="83"/>
      <c r="G57" s="83"/>
      <c r="H57" s="83"/>
      <c r="I57" s="83"/>
      <c r="J57" s="83"/>
      <c r="K57" s="83"/>
      <c r="L57" s="83"/>
      <c r="M57" s="83"/>
      <c r="N57" s="84"/>
      <c r="O57" s="84"/>
    </row>
    <row r="58" spans="1:16382" ht="22.8" customHeight="1">
      <c r="D58" s="56">
        <f t="shared" ref="D58:O58" si="13">SUBTOTAL(9,D2:D56)</f>
        <v>16188982.645692222</v>
      </c>
      <c r="E58" s="56">
        <f t="shared" si="13"/>
        <v>3563416.484357933</v>
      </c>
      <c r="F58" s="173">
        <f t="shared" si="13"/>
        <v>2319365.69</v>
      </c>
      <c r="G58" s="56">
        <f t="shared" si="13"/>
        <v>1841069.486414243</v>
      </c>
      <c r="H58" s="56">
        <f t="shared" si="13"/>
        <v>2079181.520600606</v>
      </c>
      <c r="I58" s="56">
        <f t="shared" si="13"/>
        <v>417746842.50000006</v>
      </c>
      <c r="J58" s="56">
        <f t="shared" si="13"/>
        <v>1407519879.0681024</v>
      </c>
      <c r="K58" s="173">
        <f t="shared" si="13"/>
        <v>61642440</v>
      </c>
      <c r="L58" s="56">
        <f t="shared" si="13"/>
        <v>68199221.444000006</v>
      </c>
      <c r="M58" s="56">
        <f t="shared" si="13"/>
        <v>68912116.050999999</v>
      </c>
      <c r="N58" s="56">
        <f t="shared" si="13"/>
        <v>20284547.164236516</v>
      </c>
      <c r="O58" s="56">
        <f t="shared" si="13"/>
        <v>1833764278.1751022</v>
      </c>
      <c r="P58" s="247">
        <f>O58/N58</f>
        <v>90.402031818989471</v>
      </c>
    </row>
    <row r="59" spans="1:16382">
      <c r="E59" s="75"/>
      <c r="F59" s="75">
        <f>SUM(F2:F2)</f>
        <v>0</v>
      </c>
      <c r="G59" s="75"/>
      <c r="H59" s="75"/>
      <c r="I59" s="75"/>
      <c r="J59" s="75"/>
      <c r="K59" s="75">
        <f>SUM(K2:K2)</f>
        <v>0</v>
      </c>
      <c r="L59" s="75"/>
      <c r="M59" s="75"/>
      <c r="N59" s="75"/>
      <c r="O59" s="75"/>
      <c r="P59" s="247"/>
    </row>
    <row r="60" spans="1:16382">
      <c r="D60" s="75">
        <f>I11/D11</f>
        <v>6.9635990670075421</v>
      </c>
      <c r="E60" s="75">
        <f>J11/E11</f>
        <v>8.1436530367346212</v>
      </c>
      <c r="L60" s="50">
        <f>L46/G46</f>
        <v>30.674446998810502</v>
      </c>
    </row>
    <row r="63" spans="1:16382">
      <c r="D63" s="75" t="s">
        <v>925</v>
      </c>
      <c r="E63" s="75" t="s">
        <v>926</v>
      </c>
      <c r="F63" s="75">
        <f>SUM(F60:F62)</f>
        <v>0</v>
      </c>
    </row>
    <row r="64" spans="1:16382">
      <c r="D64" s="75">
        <v>26062</v>
      </c>
      <c r="E64" s="50">
        <v>1641</v>
      </c>
    </row>
    <row r="65" spans="4:5">
      <c r="D65" s="75">
        <v>41522</v>
      </c>
      <c r="E65" s="50">
        <v>1062</v>
      </c>
    </row>
    <row r="66" spans="4:5">
      <c r="D66" s="75">
        <v>16095</v>
      </c>
      <c r="E66" s="50">
        <v>346</v>
      </c>
    </row>
    <row r="67" spans="4:5">
      <c r="D67" s="75">
        <v>116107</v>
      </c>
      <c r="E67" s="50">
        <v>4356</v>
      </c>
    </row>
    <row r="68" spans="4:5">
      <c r="D68" s="75">
        <v>5523</v>
      </c>
    </row>
    <row r="69" spans="4:5">
      <c r="D69" s="75">
        <v>120</v>
      </c>
    </row>
    <row r="70" spans="4:5">
      <c r="D70" s="75">
        <f t="shared" ref="D70" si="14">SUBTOTAL(9,D64:D69)</f>
        <v>205429</v>
      </c>
      <c r="E70" s="50">
        <f>SUBTOTAL(9,E64:E69)</f>
        <v>7405</v>
      </c>
    </row>
  </sheetData>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3:O174"/>
  <sheetViews>
    <sheetView showGridLines="0" topLeftCell="A144" zoomScale="84" zoomScaleNormal="100" workbookViewId="0">
      <selection activeCell="F151" sqref="F151"/>
    </sheetView>
  </sheetViews>
  <sheetFormatPr baseColWidth="10" defaultRowHeight="14.4"/>
  <cols>
    <col min="1" max="1" width="20.88671875" customWidth="1"/>
    <col min="2" max="2" width="29.44140625" style="10" customWidth="1"/>
    <col min="3" max="3" width="30.88671875" customWidth="1"/>
    <col min="4" max="4" width="29.77734375" customWidth="1"/>
    <col min="5" max="5" width="20.88671875" customWidth="1"/>
    <col min="6" max="6" width="26" style="10" customWidth="1"/>
    <col min="7" max="7" width="20.88671875" customWidth="1"/>
    <col min="8" max="8" width="26" customWidth="1"/>
    <col min="9" max="9" width="29.44140625" customWidth="1"/>
    <col min="10" max="10" width="31.21875" style="432" customWidth="1"/>
    <col min="11" max="11" width="30.88671875" customWidth="1"/>
    <col min="12" max="13" width="29.77734375" customWidth="1"/>
    <col min="14" max="14" width="14.33203125" bestFit="1" customWidth="1"/>
    <col min="15" max="15" width="11.5546875" bestFit="1" customWidth="1"/>
  </cols>
  <sheetData>
    <row r="3" spans="1:15">
      <c r="A3" s="224" t="s">
        <v>857</v>
      </c>
      <c r="B3" t="s">
        <v>864</v>
      </c>
      <c r="E3" s="224" t="s">
        <v>857</v>
      </c>
      <c r="F3" t="s">
        <v>866</v>
      </c>
      <c r="K3" s="263" t="s">
        <v>888</v>
      </c>
      <c r="L3" s="263">
        <v>2019</v>
      </c>
      <c r="M3" s="263">
        <v>2020</v>
      </c>
      <c r="N3" s="263">
        <v>2021</v>
      </c>
      <c r="O3" s="263" t="s">
        <v>889</v>
      </c>
    </row>
    <row r="4" spans="1:15">
      <c r="A4" s="211" t="s">
        <v>136</v>
      </c>
      <c r="B4" s="68">
        <v>1.2044241908208</v>
      </c>
      <c r="E4" s="211" t="s">
        <v>119</v>
      </c>
      <c r="F4" s="68">
        <v>556799</v>
      </c>
      <c r="K4" s="263" t="s">
        <v>890</v>
      </c>
      <c r="L4" s="264">
        <v>0.5</v>
      </c>
      <c r="M4" s="264">
        <v>1</v>
      </c>
      <c r="N4" s="265">
        <v>1.3</v>
      </c>
      <c r="O4" s="263" t="s">
        <v>891</v>
      </c>
    </row>
    <row r="5" spans="1:15">
      <c r="A5" s="211" t="s">
        <v>84</v>
      </c>
      <c r="B5" s="68">
        <v>165559.5</v>
      </c>
      <c r="E5" s="211" t="s">
        <v>96</v>
      </c>
      <c r="F5" s="68">
        <v>5193843</v>
      </c>
      <c r="K5" s="263" t="s">
        <v>892</v>
      </c>
      <c r="L5" s="264">
        <v>433483</v>
      </c>
      <c r="M5" s="264">
        <v>418052</v>
      </c>
      <c r="N5" s="265">
        <v>670650</v>
      </c>
      <c r="O5" s="263" t="s">
        <v>893</v>
      </c>
    </row>
    <row r="6" spans="1:15">
      <c r="A6" s="211" t="s">
        <v>107</v>
      </c>
      <c r="B6" s="68">
        <v>6352766.348888889</v>
      </c>
      <c r="E6" s="211" t="s">
        <v>123</v>
      </c>
      <c r="F6" s="68">
        <v>224778</v>
      </c>
      <c r="K6" s="263" t="s">
        <v>894</v>
      </c>
      <c r="L6" s="264">
        <v>197673</v>
      </c>
      <c r="M6" s="264">
        <v>201919</v>
      </c>
      <c r="N6" s="265">
        <v>193438</v>
      </c>
      <c r="O6" s="263" t="s">
        <v>895</v>
      </c>
    </row>
    <row r="7" spans="1:15">
      <c r="A7" s="211" t="s">
        <v>96</v>
      </c>
      <c r="B7" s="68">
        <v>2416753.7042222219</v>
      </c>
      <c r="E7" s="211" t="s">
        <v>646</v>
      </c>
      <c r="F7" s="68">
        <v>1990935</v>
      </c>
      <c r="K7" s="263" t="s">
        <v>896</v>
      </c>
      <c r="L7" s="264">
        <v>3613673</v>
      </c>
      <c r="M7" s="264">
        <v>3700409</v>
      </c>
      <c r="N7" s="265">
        <v>5415020</v>
      </c>
      <c r="O7" s="263" t="s">
        <v>897</v>
      </c>
    </row>
    <row r="8" spans="1:15">
      <c r="A8" s="211" t="s">
        <v>530</v>
      </c>
      <c r="B8" s="68">
        <v>79811</v>
      </c>
      <c r="E8" s="211" t="s">
        <v>80</v>
      </c>
      <c r="F8" s="68">
        <v>1771000</v>
      </c>
      <c r="K8" s="263" t="s">
        <v>898</v>
      </c>
      <c r="L8" s="264">
        <v>5944543</v>
      </c>
      <c r="M8" s="264">
        <v>6558606</v>
      </c>
      <c r="N8" s="265">
        <v>7471837</v>
      </c>
      <c r="O8" s="263" t="s">
        <v>899</v>
      </c>
    </row>
    <row r="9" spans="1:15">
      <c r="A9" s="211" t="s">
        <v>688</v>
      </c>
      <c r="B9" s="68">
        <v>16781</v>
      </c>
      <c r="E9" s="211" t="s">
        <v>858</v>
      </c>
      <c r="F9" s="68">
        <v>9737355</v>
      </c>
      <c r="K9" s="263" t="s">
        <v>900</v>
      </c>
      <c r="M9" s="14"/>
      <c r="N9" s="265">
        <v>86431</v>
      </c>
      <c r="O9" s="209"/>
    </row>
    <row r="10" spans="1:15">
      <c r="A10" s="211" t="s">
        <v>121</v>
      </c>
      <c r="B10" s="68">
        <v>497760</v>
      </c>
      <c r="K10" s="263" t="s">
        <v>901</v>
      </c>
      <c r="L10" s="264">
        <v>11213</v>
      </c>
      <c r="M10" s="264">
        <v>29603</v>
      </c>
      <c r="N10" s="265">
        <v>18988</v>
      </c>
      <c r="O10" s="263" t="s">
        <v>902</v>
      </c>
    </row>
    <row r="11" spans="1:15">
      <c r="A11" s="211" t="s">
        <v>123</v>
      </c>
      <c r="B11" s="68">
        <v>0</v>
      </c>
      <c r="K11" s="263" t="s">
        <v>903</v>
      </c>
      <c r="L11" s="264">
        <v>492282</v>
      </c>
      <c r="M11" s="264">
        <v>521440</v>
      </c>
      <c r="N11" s="265">
        <v>543062</v>
      </c>
      <c r="O11" s="263" t="s">
        <v>904</v>
      </c>
    </row>
    <row r="12" spans="1:15">
      <c r="A12" s="211" t="s">
        <v>653</v>
      </c>
      <c r="B12" s="68">
        <v>6284</v>
      </c>
      <c r="F12" s="10">
        <v>5193843</v>
      </c>
      <c r="K12" s="263" t="s">
        <v>905</v>
      </c>
      <c r="L12" s="264">
        <v>139552</v>
      </c>
      <c r="M12" s="264">
        <v>260571</v>
      </c>
      <c r="N12" s="265">
        <v>293165</v>
      </c>
      <c r="O12" s="263" t="s">
        <v>906</v>
      </c>
    </row>
    <row r="13" spans="1:15">
      <c r="A13" s="211" t="s">
        <v>137</v>
      </c>
      <c r="B13" s="68">
        <v>36090.85</v>
      </c>
      <c r="K13" s="263" t="s">
        <v>907</v>
      </c>
      <c r="L13" s="264">
        <v>6515</v>
      </c>
      <c r="M13" s="264">
        <v>5501</v>
      </c>
      <c r="N13" s="265">
        <v>6985</v>
      </c>
      <c r="O13" s="263" t="s">
        <v>908</v>
      </c>
    </row>
    <row r="14" spans="1:15">
      <c r="A14" s="211" t="s">
        <v>725</v>
      </c>
      <c r="B14" s="68">
        <v>9099</v>
      </c>
      <c r="K14" s="263" t="s">
        <v>909</v>
      </c>
      <c r="L14" s="264">
        <v>4368</v>
      </c>
      <c r="M14" s="264">
        <v>15376</v>
      </c>
      <c r="N14" s="265">
        <v>9236</v>
      </c>
      <c r="O14" s="263" t="s">
        <v>910</v>
      </c>
    </row>
    <row r="15" spans="1:15">
      <c r="A15" s="211" t="s">
        <v>92</v>
      </c>
      <c r="B15" s="68">
        <v>14.946701216199999</v>
      </c>
      <c r="F15" s="361">
        <f>+F12/B29</f>
        <v>0.68244885412448009</v>
      </c>
      <c r="K15" s="263" t="s">
        <v>911</v>
      </c>
      <c r="L15" s="264">
        <v>1617455</v>
      </c>
      <c r="M15" s="264">
        <v>1845762</v>
      </c>
      <c r="N15" s="265">
        <v>1965915</v>
      </c>
      <c r="O15" s="263" t="s">
        <v>912</v>
      </c>
    </row>
    <row r="16" spans="1:15">
      <c r="A16" s="211" t="s">
        <v>138</v>
      </c>
      <c r="B16" s="68">
        <v>1088462</v>
      </c>
      <c r="K16" s="263" t="s">
        <v>913</v>
      </c>
      <c r="L16" s="14"/>
      <c r="M16" s="264">
        <v>682</v>
      </c>
      <c r="N16" s="265">
        <v>1812</v>
      </c>
      <c r="O16" s="263" t="s">
        <v>914</v>
      </c>
    </row>
    <row r="17" spans="1:15">
      <c r="A17" s="211" t="s">
        <v>125</v>
      </c>
      <c r="B17" s="68">
        <v>4203</v>
      </c>
      <c r="K17" s="263" t="s">
        <v>915</v>
      </c>
      <c r="L17" s="264">
        <v>13</v>
      </c>
      <c r="M17" s="264">
        <v>12.4</v>
      </c>
      <c r="N17" s="265">
        <v>16.2</v>
      </c>
      <c r="O17" s="263" t="s">
        <v>916</v>
      </c>
    </row>
    <row r="18" spans="1:15">
      <c r="A18" s="211" t="s">
        <v>122</v>
      </c>
      <c r="B18" s="68">
        <v>884708.30999999994</v>
      </c>
      <c r="K18" s="263" t="s">
        <v>917</v>
      </c>
      <c r="L18" s="264">
        <v>2295975</v>
      </c>
      <c r="M18" s="264">
        <v>2230504</v>
      </c>
      <c r="N18" s="265">
        <v>2500344</v>
      </c>
      <c r="O18" s="263" t="s">
        <v>918</v>
      </c>
    </row>
    <row r="19" spans="1:15">
      <c r="A19" s="211" t="s">
        <v>120</v>
      </c>
      <c r="B19" s="68">
        <v>84065</v>
      </c>
      <c r="K19" s="263" t="s">
        <v>919</v>
      </c>
      <c r="L19" s="264">
        <v>3614</v>
      </c>
      <c r="M19" s="264">
        <v>4044</v>
      </c>
      <c r="N19" s="265">
        <v>4431</v>
      </c>
      <c r="O19" s="263" t="s">
        <v>920</v>
      </c>
    </row>
    <row r="20" spans="1:15">
      <c r="A20" s="211" t="s">
        <v>858</v>
      </c>
      <c r="B20" s="68">
        <v>11642359.864236517</v>
      </c>
      <c r="K20" s="263" t="s">
        <v>921</v>
      </c>
      <c r="L20" s="264">
        <v>98355</v>
      </c>
      <c r="M20" s="264">
        <v>297611</v>
      </c>
      <c r="N20" s="265">
        <v>888095</v>
      </c>
      <c r="O20" s="263" t="s">
        <v>922</v>
      </c>
    </row>
    <row r="21" spans="1:15">
      <c r="K21" s="263" t="s">
        <v>923</v>
      </c>
      <c r="L21" s="264">
        <v>80721</v>
      </c>
      <c r="M21" s="264">
        <v>84376</v>
      </c>
      <c r="N21" s="265">
        <v>90706</v>
      </c>
      <c r="O21" s="263" t="s">
        <v>924</v>
      </c>
    </row>
    <row r="22" spans="1:15">
      <c r="L22" s="68">
        <f t="shared" ref="L22:O22" si="0">SUM(L17:L21)</f>
        <v>2478678</v>
      </c>
      <c r="M22" s="68">
        <f t="shared" si="0"/>
        <v>2616547.4</v>
      </c>
      <c r="N22" s="68">
        <f t="shared" si="0"/>
        <v>3483592.2</v>
      </c>
      <c r="O22" s="68">
        <f t="shared" si="0"/>
        <v>0</v>
      </c>
    </row>
    <row r="24" spans="1:15" s="260" customFormat="1" ht="19.8" customHeight="1">
      <c r="A24" s="260" t="s">
        <v>936</v>
      </c>
      <c r="B24" s="274"/>
      <c r="F24" s="274"/>
      <c r="J24" s="388"/>
    </row>
    <row r="25" spans="1:15">
      <c r="A25" s="263" t="s">
        <v>890</v>
      </c>
      <c r="B25" s="468">
        <f>+B4</f>
        <v>1.2044241908208</v>
      </c>
      <c r="E25" s="263" t="s">
        <v>888</v>
      </c>
      <c r="F25" s="272">
        <v>2019</v>
      </c>
      <c r="G25" s="272">
        <v>2020</v>
      </c>
      <c r="H25" s="272">
        <v>2021</v>
      </c>
      <c r="I25" s="272">
        <v>2022</v>
      </c>
    </row>
    <row r="26" spans="1:15">
      <c r="A26" s="263" t="s">
        <v>892</v>
      </c>
      <c r="B26" s="14">
        <f>+F4</f>
        <v>556799</v>
      </c>
      <c r="E26" s="263" t="s">
        <v>890</v>
      </c>
      <c r="F26" s="271">
        <v>0.5</v>
      </c>
      <c r="G26" s="271">
        <v>1</v>
      </c>
      <c r="H26" s="271">
        <v>1.3</v>
      </c>
      <c r="I26" s="347">
        <f>+B25</f>
        <v>1.2044241908208</v>
      </c>
      <c r="J26" s="472">
        <f>+I26/H26-1</f>
        <v>-7.3519853214769282E-2</v>
      </c>
    </row>
    <row r="27" spans="1:15">
      <c r="A27" s="263" t="s">
        <v>894</v>
      </c>
      <c r="B27" s="14">
        <f>+B5</f>
        <v>165559.5</v>
      </c>
      <c r="E27" s="263" t="s">
        <v>892</v>
      </c>
      <c r="F27" s="264">
        <v>433483</v>
      </c>
      <c r="G27" s="264">
        <v>418052</v>
      </c>
      <c r="H27" s="264">
        <v>670650</v>
      </c>
      <c r="I27" s="265">
        <f t="shared" ref="I27:I43" si="1">+B26</f>
        <v>556799</v>
      </c>
      <c r="J27" s="472">
        <f t="shared" ref="J27:J43" si="2">+I27/H27-1</f>
        <v>-0.16976217102810709</v>
      </c>
    </row>
    <row r="28" spans="1:15">
      <c r="A28" s="263" t="s">
        <v>896</v>
      </c>
      <c r="B28" s="14">
        <f>+B6</f>
        <v>6352766.348888889</v>
      </c>
      <c r="E28" s="263" t="s">
        <v>894</v>
      </c>
      <c r="F28" s="264">
        <v>197673</v>
      </c>
      <c r="G28" s="264">
        <v>201919</v>
      </c>
      <c r="H28" s="264">
        <v>193438</v>
      </c>
      <c r="I28" s="265">
        <f t="shared" si="1"/>
        <v>165559.5</v>
      </c>
      <c r="J28" s="472">
        <f t="shared" si="2"/>
        <v>-0.14412111374187075</v>
      </c>
    </row>
    <row r="29" spans="1:15">
      <c r="A29" s="263" t="s">
        <v>898</v>
      </c>
      <c r="B29" s="14">
        <f>+B7+F5</f>
        <v>7610596.7042222219</v>
      </c>
      <c r="E29" s="263" t="s">
        <v>896</v>
      </c>
      <c r="F29" s="264">
        <v>3613673</v>
      </c>
      <c r="G29" s="264">
        <v>3700409</v>
      </c>
      <c r="H29" s="264">
        <v>5415020</v>
      </c>
      <c r="I29" s="265">
        <f t="shared" si="1"/>
        <v>6352766.348888889</v>
      </c>
      <c r="J29" s="472">
        <f t="shared" si="2"/>
        <v>0.17317504808641315</v>
      </c>
    </row>
    <row r="30" spans="1:15">
      <c r="A30" s="263" t="s">
        <v>900</v>
      </c>
      <c r="B30" s="14">
        <f>+B8</f>
        <v>79811</v>
      </c>
      <c r="E30" s="263" t="s">
        <v>898</v>
      </c>
      <c r="F30" s="264">
        <v>5944543</v>
      </c>
      <c r="G30" s="264">
        <v>6558606</v>
      </c>
      <c r="H30" s="264">
        <v>7471837</v>
      </c>
      <c r="I30" s="265">
        <f t="shared" si="1"/>
        <v>7610596.7042222219</v>
      </c>
      <c r="J30" s="472">
        <f>+I30/H30-1</f>
        <v>1.8571029349572443E-2</v>
      </c>
    </row>
    <row r="31" spans="1:15">
      <c r="A31" s="263" t="s">
        <v>901</v>
      </c>
      <c r="B31" s="14">
        <f>+B9</f>
        <v>16781</v>
      </c>
      <c r="E31" s="263" t="s">
        <v>900</v>
      </c>
      <c r="G31" s="14"/>
      <c r="H31" s="264">
        <v>86431</v>
      </c>
      <c r="I31" s="265">
        <f>+B30</f>
        <v>79811</v>
      </c>
      <c r="J31" s="472">
        <f t="shared" si="2"/>
        <v>-7.6592889125429497E-2</v>
      </c>
    </row>
    <row r="32" spans="1:15">
      <c r="A32" s="263" t="s">
        <v>903</v>
      </c>
      <c r="B32" s="14">
        <f>+B10</f>
        <v>497760</v>
      </c>
      <c r="E32" s="263" t="s">
        <v>901</v>
      </c>
      <c r="F32" s="264">
        <v>11213</v>
      </c>
      <c r="G32" s="264">
        <v>29603</v>
      </c>
      <c r="H32" s="264">
        <v>18988</v>
      </c>
      <c r="I32" s="265">
        <f t="shared" si="1"/>
        <v>16781</v>
      </c>
      <c r="J32" s="472">
        <f t="shared" si="2"/>
        <v>-0.11623130398146198</v>
      </c>
    </row>
    <row r="33" spans="1:10">
      <c r="A33" s="263" t="s">
        <v>905</v>
      </c>
      <c r="B33" s="14">
        <f>+B11+F6</f>
        <v>224778</v>
      </c>
      <c r="E33" s="263" t="s">
        <v>903</v>
      </c>
      <c r="F33" s="264">
        <v>492282</v>
      </c>
      <c r="G33" s="264">
        <v>521440</v>
      </c>
      <c r="H33" s="264">
        <v>543062</v>
      </c>
      <c r="I33" s="265">
        <f t="shared" si="1"/>
        <v>497760</v>
      </c>
      <c r="J33" s="472">
        <f t="shared" si="2"/>
        <v>-8.3419572719137025E-2</v>
      </c>
    </row>
    <row r="34" spans="1:10">
      <c r="A34" s="263" t="s">
        <v>907</v>
      </c>
      <c r="B34" s="14">
        <f>+B12</f>
        <v>6284</v>
      </c>
      <c r="E34" s="263" t="s">
        <v>905</v>
      </c>
      <c r="F34" s="264">
        <v>139552</v>
      </c>
      <c r="G34" s="264">
        <v>260571</v>
      </c>
      <c r="H34" s="264">
        <v>293165</v>
      </c>
      <c r="I34" s="265">
        <f t="shared" si="1"/>
        <v>224778</v>
      </c>
      <c r="J34" s="472">
        <f t="shared" si="2"/>
        <v>-0.23327136595432607</v>
      </c>
    </row>
    <row r="35" spans="1:10">
      <c r="A35" s="263" t="s">
        <v>909</v>
      </c>
      <c r="B35" s="14">
        <f>+B13</f>
        <v>36090.85</v>
      </c>
      <c r="E35" s="263" t="s">
        <v>907</v>
      </c>
      <c r="F35" s="264">
        <v>6515</v>
      </c>
      <c r="G35" s="264">
        <v>5501</v>
      </c>
      <c r="H35" s="264">
        <v>6985</v>
      </c>
      <c r="I35" s="265">
        <f t="shared" si="1"/>
        <v>6284</v>
      </c>
      <c r="J35" s="472">
        <f t="shared" si="2"/>
        <v>-0.10035790980672865</v>
      </c>
    </row>
    <row r="36" spans="1:10">
      <c r="A36" s="263" t="s">
        <v>911</v>
      </c>
      <c r="B36" s="14">
        <f>+F7</f>
        <v>1990935</v>
      </c>
      <c r="E36" s="263" t="s">
        <v>909</v>
      </c>
      <c r="F36" s="264">
        <v>4368</v>
      </c>
      <c r="G36" s="264">
        <v>15376</v>
      </c>
      <c r="H36" s="264">
        <v>9236</v>
      </c>
      <c r="I36" s="265">
        <f t="shared" si="1"/>
        <v>36090.85</v>
      </c>
      <c r="J36" s="472">
        <f t="shared" si="2"/>
        <v>2.9076277609354699</v>
      </c>
    </row>
    <row r="37" spans="1:10">
      <c r="A37" s="263" t="s">
        <v>913</v>
      </c>
      <c r="B37" s="14">
        <f>+B14</f>
        <v>9099</v>
      </c>
      <c r="E37" s="263" t="s">
        <v>911</v>
      </c>
      <c r="F37" s="264">
        <v>1617455</v>
      </c>
      <c r="G37" s="264">
        <v>1845762</v>
      </c>
      <c r="H37" s="264">
        <v>1965915</v>
      </c>
      <c r="I37" s="265">
        <f t="shared" si="1"/>
        <v>1990935</v>
      </c>
      <c r="J37" s="472">
        <f t="shared" si="2"/>
        <v>1.2726898161924627E-2</v>
      </c>
    </row>
    <row r="38" spans="1:10">
      <c r="A38" s="263" t="s">
        <v>915</v>
      </c>
      <c r="B38" s="468">
        <f>+B15</f>
        <v>14.946701216199999</v>
      </c>
      <c r="E38" s="263" t="s">
        <v>913</v>
      </c>
      <c r="F38" s="14"/>
      <c r="G38" s="264">
        <v>682</v>
      </c>
      <c r="H38" s="264">
        <v>1812</v>
      </c>
      <c r="I38" s="265">
        <f>+B37</f>
        <v>9099</v>
      </c>
      <c r="J38" s="472">
        <f t="shared" si="2"/>
        <v>4.0215231788079473</v>
      </c>
    </row>
    <row r="39" spans="1:10">
      <c r="A39" s="263" t="s">
        <v>917</v>
      </c>
      <c r="B39" s="14">
        <f>+B16+F8</f>
        <v>2859462</v>
      </c>
      <c r="E39" s="263" t="s">
        <v>915</v>
      </c>
      <c r="F39" s="271">
        <v>13</v>
      </c>
      <c r="G39" s="271">
        <v>12.4</v>
      </c>
      <c r="H39" s="271">
        <v>16.2</v>
      </c>
      <c r="I39" s="347">
        <f t="shared" si="1"/>
        <v>14.946701216199999</v>
      </c>
      <c r="J39" s="472">
        <f t="shared" si="2"/>
        <v>-7.7364122456790141E-2</v>
      </c>
    </row>
    <row r="40" spans="1:10">
      <c r="A40" s="263" t="s">
        <v>919</v>
      </c>
      <c r="B40" s="14">
        <f>+B17</f>
        <v>4203</v>
      </c>
      <c r="E40" s="263" t="s">
        <v>917</v>
      </c>
      <c r="F40" s="264">
        <v>2295975</v>
      </c>
      <c r="G40" s="264">
        <v>2230504</v>
      </c>
      <c r="H40" s="264">
        <v>2500344</v>
      </c>
      <c r="I40" s="265">
        <f t="shared" si="1"/>
        <v>2859462</v>
      </c>
      <c r="J40" s="472">
        <f t="shared" si="2"/>
        <v>0.14362743686468749</v>
      </c>
    </row>
    <row r="41" spans="1:10">
      <c r="A41" s="263" t="s">
        <v>921</v>
      </c>
      <c r="B41" s="14">
        <f>+B18</f>
        <v>884708.30999999994</v>
      </c>
      <c r="E41" s="263" t="s">
        <v>919</v>
      </c>
      <c r="F41" s="264">
        <v>3614</v>
      </c>
      <c r="G41" s="264">
        <v>4044</v>
      </c>
      <c r="H41" s="264">
        <v>4431</v>
      </c>
      <c r="I41" s="265">
        <f t="shared" si="1"/>
        <v>4203</v>
      </c>
      <c r="J41" s="472">
        <f t="shared" si="2"/>
        <v>-5.1455653351387909E-2</v>
      </c>
    </row>
    <row r="42" spans="1:10">
      <c r="A42" s="263" t="s">
        <v>923</v>
      </c>
      <c r="B42" s="14">
        <f>+B19</f>
        <v>84065</v>
      </c>
      <c r="E42" s="263" t="s">
        <v>921</v>
      </c>
      <c r="F42" s="264">
        <v>98355</v>
      </c>
      <c r="G42" s="264">
        <v>297611</v>
      </c>
      <c r="H42" s="264">
        <v>888095</v>
      </c>
      <c r="I42" s="265">
        <f t="shared" si="1"/>
        <v>884708.30999999994</v>
      </c>
      <c r="J42" s="472">
        <f t="shared" si="2"/>
        <v>-3.813432121563598E-3</v>
      </c>
    </row>
    <row r="43" spans="1:10">
      <c r="B43" s="40">
        <f>SUM(B25:B42)</f>
        <v>21379714.864236519</v>
      </c>
      <c r="E43" s="263" t="s">
        <v>923</v>
      </c>
      <c r="F43" s="264">
        <v>80721</v>
      </c>
      <c r="G43" s="264">
        <v>84376</v>
      </c>
      <c r="H43" s="264">
        <v>90706</v>
      </c>
      <c r="I43" s="265">
        <f t="shared" si="1"/>
        <v>84065</v>
      </c>
      <c r="J43" s="472">
        <f t="shared" si="2"/>
        <v>-7.3214561330011252E-2</v>
      </c>
    </row>
    <row r="46" spans="1:10">
      <c r="A46" t="s">
        <v>932</v>
      </c>
    </row>
    <row r="47" spans="1:10">
      <c r="A47" s="224" t="s">
        <v>857</v>
      </c>
      <c r="B47" t="s">
        <v>865</v>
      </c>
      <c r="E47" s="224" t="s">
        <v>857</v>
      </c>
      <c r="F47" t="s">
        <v>933</v>
      </c>
      <c r="G47" t="s">
        <v>867</v>
      </c>
    </row>
    <row r="48" spans="1:10">
      <c r="A48" s="211" t="s">
        <v>136</v>
      </c>
      <c r="B48" s="68">
        <v>527302.41110219504</v>
      </c>
      <c r="E48" s="211" t="s">
        <v>119</v>
      </c>
      <c r="F48" s="68">
        <v>5.7897243904044879</v>
      </c>
      <c r="G48" s="68">
        <v>1710855</v>
      </c>
    </row>
    <row r="49" spans="1:7">
      <c r="A49" s="211" t="s">
        <v>84</v>
      </c>
      <c r="B49" s="68">
        <v>4701936.6679999996</v>
      </c>
      <c r="E49" s="211" t="s">
        <v>96</v>
      </c>
      <c r="F49" s="68">
        <v>5.9118996035652396</v>
      </c>
      <c r="G49" s="68">
        <v>10322170</v>
      </c>
    </row>
    <row r="50" spans="1:7">
      <c r="A50" s="211" t="s">
        <v>107</v>
      </c>
      <c r="B50" s="68">
        <v>45863194.627999999</v>
      </c>
      <c r="E50" s="211" t="s">
        <v>123</v>
      </c>
      <c r="F50" s="68">
        <v>8.9644751781488115</v>
      </c>
      <c r="G50" s="68">
        <v>727038</v>
      </c>
    </row>
    <row r="51" spans="1:7">
      <c r="A51" s="211" t="s">
        <v>96</v>
      </c>
      <c r="B51" s="68">
        <v>7144906.1889999993</v>
      </c>
      <c r="E51" s="211" t="s">
        <v>646</v>
      </c>
      <c r="F51" s="68">
        <v>2.1949998367601151</v>
      </c>
      <c r="G51" s="68">
        <v>4370102</v>
      </c>
    </row>
    <row r="52" spans="1:7">
      <c r="A52" s="211" t="s">
        <v>530</v>
      </c>
      <c r="B52" s="68">
        <v>576403.81799999997</v>
      </c>
      <c r="E52" s="211" t="s">
        <v>80</v>
      </c>
      <c r="F52" s="68">
        <v>31.842809712027105</v>
      </c>
      <c r="G52" s="68">
        <v>56393616</v>
      </c>
    </row>
    <row r="53" spans="1:7">
      <c r="A53" s="211" t="s">
        <v>688</v>
      </c>
      <c r="B53" s="68">
        <v>1190239</v>
      </c>
      <c r="E53" s="211" t="s">
        <v>858</v>
      </c>
      <c r="F53" s="68">
        <v>54.703908720905758</v>
      </c>
      <c r="G53" s="68">
        <v>73523781</v>
      </c>
    </row>
    <row r="54" spans="1:7">
      <c r="A54" s="211" t="s">
        <v>121</v>
      </c>
      <c r="B54" s="68">
        <v>107576795</v>
      </c>
    </row>
    <row r="55" spans="1:7">
      <c r="A55" s="211" t="s">
        <v>123</v>
      </c>
      <c r="B55" s="68">
        <v>0</v>
      </c>
    </row>
    <row r="56" spans="1:7">
      <c r="A56" s="211" t="s">
        <v>653</v>
      </c>
      <c r="B56" s="68">
        <v>5519766</v>
      </c>
    </row>
    <row r="57" spans="1:7">
      <c r="A57" s="211" t="s">
        <v>137</v>
      </c>
      <c r="B57" s="68">
        <v>1263388</v>
      </c>
    </row>
    <row r="58" spans="1:7">
      <c r="A58" s="211" t="s">
        <v>725</v>
      </c>
      <c r="B58" s="68">
        <v>2225609</v>
      </c>
    </row>
    <row r="59" spans="1:7">
      <c r="A59" s="211" t="s">
        <v>92</v>
      </c>
      <c r="B59" s="68">
        <v>543404837</v>
      </c>
    </row>
    <row r="60" spans="1:7">
      <c r="A60" s="211" t="s">
        <v>138</v>
      </c>
      <c r="B60" s="68">
        <v>73638442.572000012</v>
      </c>
    </row>
    <row r="61" spans="1:7">
      <c r="A61" s="211" t="s">
        <v>125</v>
      </c>
      <c r="B61" s="68">
        <v>5314146</v>
      </c>
    </row>
    <row r="62" spans="1:7">
      <c r="A62" s="211" t="s">
        <v>122</v>
      </c>
      <c r="B62" s="68">
        <v>6223886.8890000004</v>
      </c>
    </row>
    <row r="63" spans="1:7">
      <c r="A63" s="211" t="s">
        <v>120</v>
      </c>
      <c r="B63" s="68">
        <v>86969610</v>
      </c>
    </row>
    <row r="64" spans="1:7">
      <c r="A64" s="211" t="s">
        <v>858</v>
      </c>
      <c r="B64" s="68">
        <v>892140463.17510235</v>
      </c>
    </row>
    <row r="66" spans="1:12">
      <c r="A66" t="s">
        <v>934</v>
      </c>
    </row>
    <row r="67" spans="1:12" ht="30.6" customHeight="1">
      <c r="A67" s="263" t="s">
        <v>888</v>
      </c>
      <c r="B67" s="344">
        <v>2022</v>
      </c>
      <c r="E67" s="272" t="s">
        <v>937</v>
      </c>
      <c r="F67" s="344">
        <v>2019</v>
      </c>
      <c r="G67" s="272">
        <v>2020</v>
      </c>
      <c r="H67" s="272">
        <v>2021</v>
      </c>
      <c r="I67" s="272">
        <v>2022</v>
      </c>
      <c r="J67" s="272" t="s">
        <v>938</v>
      </c>
      <c r="K67" s="272" t="s">
        <v>939</v>
      </c>
    </row>
    <row r="68" spans="1:12">
      <c r="A68" s="263" t="s">
        <v>890</v>
      </c>
      <c r="B68" s="264">
        <f>+B48</f>
        <v>527302.41110219504</v>
      </c>
      <c r="E68" s="263" t="s">
        <v>890</v>
      </c>
      <c r="F68" s="270">
        <v>0.2</v>
      </c>
      <c r="G68" s="270">
        <v>0.4</v>
      </c>
      <c r="H68" s="271">
        <v>0.6</v>
      </c>
      <c r="I68" s="270">
        <f>B68/1000000</f>
        <v>0.527302411102195</v>
      </c>
      <c r="J68" s="276">
        <f>I68/$I$86</f>
        <v>5.4605150214775901E-4</v>
      </c>
      <c r="K68" s="276">
        <f>I68/H68-1</f>
        <v>-0.12116264816300826</v>
      </c>
      <c r="L68" s="435">
        <f>I68-[2]PRODUCTION!I68</f>
        <v>0</v>
      </c>
    </row>
    <row r="69" spans="1:12">
      <c r="A69" s="263" t="s">
        <v>892</v>
      </c>
      <c r="B69" s="264">
        <f>G48</f>
        <v>1710855</v>
      </c>
      <c r="E69" s="263" t="s">
        <v>892</v>
      </c>
      <c r="F69" s="270">
        <v>1.4</v>
      </c>
      <c r="G69" s="270">
        <v>1.3</v>
      </c>
      <c r="H69" s="270">
        <v>1.9</v>
      </c>
      <c r="I69" s="270">
        <f t="shared" ref="I69:I86" si="3">B69/1000000</f>
        <v>1.710855</v>
      </c>
      <c r="J69" s="276">
        <f t="shared" ref="J69:J86" si="4">I69/$I$86</f>
        <v>1.771687219776332E-3</v>
      </c>
      <c r="K69" s="276">
        <f t="shared" ref="K69:K86" si="5">I69/H69-1</f>
        <v>-9.9549999999999916E-2</v>
      </c>
      <c r="L69" s="435">
        <f>I69-[2]PRODUCTION!I69</f>
        <v>0</v>
      </c>
    </row>
    <row r="70" spans="1:12">
      <c r="A70" s="263" t="s">
        <v>894</v>
      </c>
      <c r="B70" s="264">
        <f>B49</f>
        <v>4701936.6679999996</v>
      </c>
      <c r="E70" s="263" t="s">
        <v>894</v>
      </c>
      <c r="F70" s="270">
        <v>8.1</v>
      </c>
      <c r="G70" s="270">
        <v>9.4</v>
      </c>
      <c r="H70" s="270">
        <v>8.4</v>
      </c>
      <c r="I70" s="270">
        <f t="shared" si="3"/>
        <v>4.7019366679999992</v>
      </c>
      <c r="J70" s="276">
        <f t="shared" si="4"/>
        <v>4.869121639702551E-3</v>
      </c>
      <c r="K70" s="276">
        <f t="shared" si="5"/>
        <v>-0.44024563476190492</v>
      </c>
      <c r="L70" s="435">
        <f>I70-[2]PRODUCTION!I70</f>
        <v>0</v>
      </c>
    </row>
    <row r="71" spans="1:12">
      <c r="A71" s="263" t="s">
        <v>896</v>
      </c>
      <c r="B71" s="264">
        <f>B50</f>
        <v>45863194.627999999</v>
      </c>
      <c r="E71" s="263" t="s">
        <v>896</v>
      </c>
      <c r="F71" s="270">
        <v>29.2</v>
      </c>
      <c r="G71" s="270">
        <v>28.2</v>
      </c>
      <c r="H71" s="270">
        <v>41.6</v>
      </c>
      <c r="I71" s="270">
        <f t="shared" si="3"/>
        <v>45.863194627999995</v>
      </c>
      <c r="J71" s="276">
        <f t="shared" si="4"/>
        <v>4.7493934775619272E-2</v>
      </c>
      <c r="K71" s="276">
        <f t="shared" si="5"/>
        <v>0.10248064009615376</v>
      </c>
      <c r="L71" s="435">
        <f>I71-[2]PRODUCTION!I71</f>
        <v>2.3875399999999942</v>
      </c>
    </row>
    <row r="72" spans="1:12">
      <c r="A72" s="263" t="s">
        <v>898</v>
      </c>
      <c r="B72" s="264">
        <f>B51+G49</f>
        <v>17467076.188999999</v>
      </c>
      <c r="E72" s="263" t="s">
        <v>898</v>
      </c>
      <c r="F72" s="270">
        <v>15.5</v>
      </c>
      <c r="G72" s="270">
        <v>15.9</v>
      </c>
      <c r="H72" s="270">
        <v>15</v>
      </c>
      <c r="I72" s="270">
        <f t="shared" si="3"/>
        <v>17.467076189</v>
      </c>
      <c r="J72" s="276">
        <f t="shared" si="4"/>
        <v>1.8088146365946137E-2</v>
      </c>
      <c r="K72" s="276">
        <f t="shared" si="5"/>
        <v>0.16447174593333336</v>
      </c>
      <c r="L72" s="435">
        <f>I72-[2]PRODUCTION!I72</f>
        <v>0.37197600000000008</v>
      </c>
    </row>
    <row r="73" spans="1:12">
      <c r="A73" s="263" t="s">
        <v>900</v>
      </c>
      <c r="B73" s="264">
        <f>B52</f>
        <v>576403.81799999997</v>
      </c>
      <c r="E73" s="263" t="s">
        <v>900</v>
      </c>
      <c r="F73" s="270">
        <v>0.6</v>
      </c>
      <c r="G73" s="270">
        <v>0.1</v>
      </c>
      <c r="H73" s="270">
        <v>0.6</v>
      </c>
      <c r="I73" s="270">
        <f>B73/1000000</f>
        <v>0.57640381799999996</v>
      </c>
      <c r="J73" s="276">
        <f t="shared" si="4"/>
        <v>5.9689878907381562E-4</v>
      </c>
      <c r="K73" s="276">
        <f t="shared" si="5"/>
        <v>-3.9326970000000072E-2</v>
      </c>
      <c r="L73" s="435">
        <f>I73-[2]PRODUCTION!I73</f>
        <v>0.57640381799999996</v>
      </c>
    </row>
    <row r="74" spans="1:12">
      <c r="A74" s="263" t="s">
        <v>901</v>
      </c>
      <c r="B74" s="264">
        <f>B53</f>
        <v>1190239</v>
      </c>
      <c r="E74" s="263" t="s">
        <v>901</v>
      </c>
      <c r="F74" s="270">
        <v>0.7</v>
      </c>
      <c r="G74" s="270">
        <v>1.1000000000000001</v>
      </c>
      <c r="H74" s="270">
        <v>0.3</v>
      </c>
      <c r="I74" s="270">
        <f t="shared" si="3"/>
        <v>1.190239</v>
      </c>
      <c r="J74" s="276">
        <f t="shared" si="4"/>
        <v>1.2325598749042797E-3</v>
      </c>
      <c r="K74" s="276">
        <f t="shared" si="5"/>
        <v>2.9674633333333338</v>
      </c>
      <c r="L74" s="435">
        <f>I74-[2]PRODUCTION!I74</f>
        <v>0</v>
      </c>
    </row>
    <row r="75" spans="1:12">
      <c r="A75" s="263" t="s">
        <v>903</v>
      </c>
      <c r="B75" s="264">
        <f>B54</f>
        <v>107576795</v>
      </c>
      <c r="E75" s="263" t="s">
        <v>903</v>
      </c>
      <c r="F75" s="270">
        <v>49.6</v>
      </c>
      <c r="G75" s="270">
        <v>58.8</v>
      </c>
      <c r="H75" s="349">
        <v>77.400000000000006</v>
      </c>
      <c r="I75" s="270">
        <f t="shared" si="3"/>
        <v>107.576795</v>
      </c>
      <c r="J75" s="276">
        <f t="shared" si="4"/>
        <v>0.11140186213676695</v>
      </c>
      <c r="K75" s="276">
        <f t="shared" si="5"/>
        <v>0.38988107235142122</v>
      </c>
      <c r="L75" s="435">
        <f>I75-[2]PRODUCTION!I75</f>
        <v>0</v>
      </c>
    </row>
    <row r="76" spans="1:12">
      <c r="A76" s="263" t="s">
        <v>905</v>
      </c>
      <c r="B76" s="264">
        <f>G50</f>
        <v>727038</v>
      </c>
      <c r="E76" s="263" t="s">
        <v>905</v>
      </c>
      <c r="F76" s="270">
        <v>0.4</v>
      </c>
      <c r="G76" s="270">
        <v>0.5</v>
      </c>
      <c r="H76" s="270">
        <v>1.4</v>
      </c>
      <c r="I76" s="270">
        <f t="shared" si="3"/>
        <v>0.72703799999999996</v>
      </c>
      <c r="J76" s="276">
        <f t="shared" si="4"/>
        <v>7.5288901332476725E-4</v>
      </c>
      <c r="K76" s="276">
        <f t="shared" si="5"/>
        <v>-0.48068714285714287</v>
      </c>
      <c r="L76" s="435">
        <f>I76-[2]PRODUCTION!I76</f>
        <v>0</v>
      </c>
    </row>
    <row r="77" spans="1:12">
      <c r="A77" s="263" t="s">
        <v>907</v>
      </c>
      <c r="B77" s="264">
        <f>B56</f>
        <v>5519766</v>
      </c>
      <c r="E77" s="263" t="s">
        <v>907</v>
      </c>
      <c r="F77" s="270">
        <v>2.6</v>
      </c>
      <c r="G77" s="270">
        <v>2.2999999999999998</v>
      </c>
      <c r="H77" s="349">
        <v>3.6</v>
      </c>
      <c r="I77" s="270">
        <f t="shared" si="3"/>
        <v>5.5197659999999997</v>
      </c>
      <c r="J77" s="276">
        <f t="shared" si="4"/>
        <v>5.7160302178477567E-3</v>
      </c>
      <c r="K77" s="276">
        <f t="shared" si="5"/>
        <v>0.53326833333333323</v>
      </c>
      <c r="L77" s="435">
        <f>I77-[2]PRODUCTION!I77</f>
        <v>0</v>
      </c>
    </row>
    <row r="78" spans="1:12">
      <c r="A78" s="263" t="s">
        <v>909</v>
      </c>
      <c r="B78" s="264">
        <f>B57</f>
        <v>1263388</v>
      </c>
      <c r="E78" s="263" t="s">
        <v>909</v>
      </c>
      <c r="F78" s="270">
        <v>0.5</v>
      </c>
      <c r="G78" s="270">
        <v>0.4</v>
      </c>
      <c r="H78" s="270">
        <v>0.5</v>
      </c>
      <c r="I78" s="270">
        <f t="shared" si="3"/>
        <v>1.263388</v>
      </c>
      <c r="J78" s="276">
        <f t="shared" si="4"/>
        <v>1.3083098060436334E-3</v>
      </c>
      <c r="K78" s="276">
        <f t="shared" si="5"/>
        <v>1.5267759999999999</v>
      </c>
      <c r="L78" s="435">
        <f>I78-[2]PRODUCTION!I78</f>
        <v>0</v>
      </c>
    </row>
    <row r="79" spans="1:12">
      <c r="A79" s="263" t="s">
        <v>911</v>
      </c>
      <c r="B79" s="264">
        <f>G51</f>
        <v>4370102</v>
      </c>
      <c r="E79" s="263" t="s">
        <v>911</v>
      </c>
      <c r="F79" s="270">
        <v>3.6</v>
      </c>
      <c r="G79" s="270">
        <v>4.0999999999999996</v>
      </c>
      <c r="H79" s="270">
        <v>4.3</v>
      </c>
      <c r="I79" s="270">
        <f t="shared" si="3"/>
        <v>4.3701020000000002</v>
      </c>
      <c r="J79" s="276">
        <f t="shared" si="4"/>
        <v>4.5254880527683455E-3</v>
      </c>
      <c r="K79" s="276">
        <f t="shared" si="5"/>
        <v>1.6302790697674485E-2</v>
      </c>
      <c r="L79" s="435">
        <f>I79-[2]PRODUCTION!I79</f>
        <v>0</v>
      </c>
    </row>
    <row r="80" spans="1:12">
      <c r="A80" s="263" t="s">
        <v>913</v>
      </c>
      <c r="B80" s="264">
        <f>B58</f>
        <v>2225609</v>
      </c>
      <c r="E80" s="263" t="s">
        <v>913</v>
      </c>
      <c r="F80" s="270">
        <v>0.1</v>
      </c>
      <c r="G80" s="270">
        <v>0.2</v>
      </c>
      <c r="H80" s="271">
        <v>0.03</v>
      </c>
      <c r="I80" s="271">
        <f t="shared" si="3"/>
        <v>2.2256089999999999</v>
      </c>
      <c r="J80" s="276">
        <f t="shared" si="4"/>
        <v>2.3047441317465139E-3</v>
      </c>
      <c r="K80" s="276">
        <f>I80/H80-1</f>
        <v>73.186966666666663</v>
      </c>
      <c r="L80" s="435">
        <f>I80-[2]PRODUCTION!I80</f>
        <v>0</v>
      </c>
    </row>
    <row r="81" spans="1:13">
      <c r="A81" s="263" t="s">
        <v>915</v>
      </c>
      <c r="B81" s="264">
        <f>B59</f>
        <v>543404837</v>
      </c>
      <c r="E81" s="263" t="s">
        <v>915</v>
      </c>
      <c r="F81" s="270">
        <v>339.6</v>
      </c>
      <c r="G81" s="270">
        <v>387.7</v>
      </c>
      <c r="H81" s="270">
        <v>512.4</v>
      </c>
      <c r="I81" s="270">
        <f t="shared" si="3"/>
        <v>543.40483700000004</v>
      </c>
      <c r="J81" s="276">
        <f t="shared" si="4"/>
        <v>0.56272647587173719</v>
      </c>
      <c r="K81" s="276">
        <f>I81/H81-1</f>
        <v>6.0509049570647955E-2</v>
      </c>
      <c r="L81" s="435">
        <f>I81-[2]PRODUCTION!I81</f>
        <v>0</v>
      </c>
    </row>
    <row r="82" spans="1:13">
      <c r="A82" s="263" t="s">
        <v>917</v>
      </c>
      <c r="B82" s="264">
        <f>B60+G52</f>
        <v>130032058.57200001</v>
      </c>
      <c r="E82" s="263" t="s">
        <v>917</v>
      </c>
      <c r="F82" s="270">
        <v>85</v>
      </c>
      <c r="G82" s="270">
        <v>66.2</v>
      </c>
      <c r="H82" s="270">
        <v>79.5</v>
      </c>
      <c r="I82" s="270">
        <f t="shared" si="3"/>
        <v>130.03205857200001</v>
      </c>
      <c r="J82" s="276">
        <f t="shared" si="4"/>
        <v>0.13465555896509046</v>
      </c>
      <c r="K82" s="276">
        <f t="shared" si="5"/>
        <v>0.63562337826415116</v>
      </c>
      <c r="L82" s="435">
        <f>I82-[2]PRODUCTION!I82</f>
        <v>0</v>
      </c>
    </row>
    <row r="83" spans="1:13">
      <c r="A83" s="263" t="s">
        <v>919</v>
      </c>
      <c r="B83" s="264">
        <f>B61</f>
        <v>5314146</v>
      </c>
      <c r="E83" s="263" t="s">
        <v>919</v>
      </c>
      <c r="F83" s="270">
        <v>2.4</v>
      </c>
      <c r="G83" s="270">
        <v>2.8</v>
      </c>
      <c r="H83" s="349">
        <v>3.6</v>
      </c>
      <c r="I83" s="270">
        <f t="shared" si="3"/>
        <v>5.314146</v>
      </c>
      <c r="J83" s="276">
        <f t="shared" si="4"/>
        <v>5.5030990658036568E-3</v>
      </c>
      <c r="K83" s="276">
        <f t="shared" si="5"/>
        <v>0.47615166666666675</v>
      </c>
      <c r="L83" s="435">
        <f>I83-[2]PRODUCTION!I83</f>
        <v>0</v>
      </c>
    </row>
    <row r="84" spans="1:13">
      <c r="A84" s="263" t="s">
        <v>921</v>
      </c>
      <c r="B84" s="264">
        <f>B62</f>
        <v>6223886.8890000004</v>
      </c>
      <c r="E84" s="263" t="s">
        <v>921</v>
      </c>
      <c r="F84" s="270">
        <v>0.9</v>
      </c>
      <c r="G84" s="270">
        <v>2</v>
      </c>
      <c r="H84" s="270">
        <v>5.3</v>
      </c>
      <c r="I84" s="270">
        <f t="shared" si="3"/>
        <v>6.2238868890000001</v>
      </c>
      <c r="J84" s="276">
        <f t="shared" si="4"/>
        <v>6.4451872651830654E-3</v>
      </c>
      <c r="K84" s="276">
        <f>I84/H84-1</f>
        <v>0.1743182809433963</v>
      </c>
      <c r="L84" s="435">
        <f>I84-[2]PRODUCTION!I84</f>
        <v>0.38631478200000036</v>
      </c>
    </row>
    <row r="85" spans="1:13">
      <c r="A85" s="263" t="s">
        <v>923</v>
      </c>
      <c r="B85" s="264">
        <f>B63</f>
        <v>86969610</v>
      </c>
      <c r="E85" s="263" t="s">
        <v>923</v>
      </c>
      <c r="F85" s="270">
        <v>58.4</v>
      </c>
      <c r="G85" s="270">
        <v>50.2</v>
      </c>
      <c r="H85" s="349">
        <v>62</v>
      </c>
      <c r="I85" s="270">
        <f t="shared" si="3"/>
        <v>86.969610000000003</v>
      </c>
      <c r="J85" s="276">
        <f t="shared" si="4"/>
        <v>9.0061955306517436E-2</v>
      </c>
      <c r="K85" s="276">
        <f t="shared" si="5"/>
        <v>0.40273564516129046</v>
      </c>
      <c r="L85" s="435">
        <f>I85-[2]PRODUCTION!I85</f>
        <v>0</v>
      </c>
    </row>
    <row r="86" spans="1:13" ht="18.600000000000001" customHeight="1">
      <c r="A86" s="209" t="s">
        <v>856</v>
      </c>
      <c r="B86" s="273">
        <f>SUM(B68:B85)</f>
        <v>965664244.17510235</v>
      </c>
      <c r="C86" s="68">
        <f>B86+C155</f>
        <v>1907288059.1751022</v>
      </c>
      <c r="E86" s="263" t="s">
        <v>935</v>
      </c>
      <c r="F86" s="275">
        <v>598.1</v>
      </c>
      <c r="G86" s="275">
        <v>631.4</v>
      </c>
      <c r="H86" s="275">
        <v>816.1</v>
      </c>
      <c r="I86" s="275">
        <f t="shared" si="3"/>
        <v>965.66424417510234</v>
      </c>
      <c r="J86" s="276">
        <f t="shared" si="4"/>
        <v>1</v>
      </c>
      <c r="K86" s="348">
        <f t="shared" si="5"/>
        <v>0.18326705572246338</v>
      </c>
      <c r="L86" s="435">
        <f>I86-[2]PRODUCTION!I86</f>
        <v>3.7222346000000925</v>
      </c>
    </row>
    <row r="87" spans="1:13">
      <c r="C87">
        <v>961.9</v>
      </c>
    </row>
    <row r="88" spans="1:13">
      <c r="C88">
        <v>816.1</v>
      </c>
    </row>
    <row r="89" spans="1:13">
      <c r="A89" s="224" t="s">
        <v>649</v>
      </c>
      <c r="B89" t="s">
        <v>861</v>
      </c>
      <c r="C89" s="257">
        <f>C87/C88-1</f>
        <v>0.17865457664501894</v>
      </c>
    </row>
    <row r="90" spans="1:13">
      <c r="A90" t="s">
        <v>943</v>
      </c>
    </row>
    <row r="91" spans="1:13">
      <c r="A91" s="224" t="s">
        <v>857</v>
      </c>
      <c r="B91" t="s">
        <v>865</v>
      </c>
      <c r="E91" s="224" t="s">
        <v>857</v>
      </c>
      <c r="F91" t="s">
        <v>867</v>
      </c>
    </row>
    <row r="92" spans="1:13">
      <c r="A92" s="211" t="s">
        <v>284</v>
      </c>
      <c r="B92" s="68">
        <v>3965606</v>
      </c>
      <c r="E92" s="211" t="s">
        <v>600</v>
      </c>
      <c r="F92" s="68">
        <v>6747790</v>
      </c>
    </row>
    <row r="93" spans="1:13">
      <c r="A93" s="211" t="s">
        <v>91</v>
      </c>
      <c r="B93" s="68">
        <v>543932139.41110218</v>
      </c>
      <c r="E93" s="211" t="s">
        <v>79</v>
      </c>
      <c r="F93" s="68">
        <v>66775991</v>
      </c>
      <c r="I93" t="s">
        <v>921</v>
      </c>
      <c r="J93" s="432">
        <v>98355</v>
      </c>
      <c r="K93">
        <v>297611</v>
      </c>
      <c r="L93">
        <v>888095</v>
      </c>
      <c r="M93">
        <v>841210.30999999994</v>
      </c>
    </row>
    <row r="94" spans="1:13">
      <c r="A94" s="211" t="s">
        <v>286</v>
      </c>
      <c r="B94" s="68">
        <v>56852361.011000007</v>
      </c>
      <c r="E94" s="211" t="s">
        <v>858</v>
      </c>
      <c r="F94" s="68">
        <v>73523781</v>
      </c>
      <c r="I94" t="s">
        <v>921</v>
      </c>
      <c r="J94" s="432">
        <v>0.9</v>
      </c>
      <c r="K94">
        <v>2</v>
      </c>
      <c r="L94">
        <v>2.6</v>
      </c>
      <c r="M94">
        <v>5.8375721069999997</v>
      </c>
    </row>
    <row r="95" spans="1:13">
      <c r="A95" s="211" t="s">
        <v>376</v>
      </c>
      <c r="B95" s="68">
        <v>2225609</v>
      </c>
      <c r="J95" s="432">
        <f>J94/J93</f>
        <v>9.1505261552539269E-6</v>
      </c>
      <c r="K95">
        <f t="shared" ref="K95:M95" si="6">K94/K93</f>
        <v>6.7201817137135385E-6</v>
      </c>
      <c r="L95">
        <f t="shared" si="6"/>
        <v>2.9276147259020715E-6</v>
      </c>
      <c r="M95">
        <f t="shared" si="6"/>
        <v>6.9394918697560898E-6</v>
      </c>
    </row>
    <row r="96" spans="1:13">
      <c r="A96" s="211" t="s">
        <v>241</v>
      </c>
      <c r="B96" s="68">
        <v>1740741.108</v>
      </c>
    </row>
    <row r="97" spans="1:8">
      <c r="A97" s="211" t="s">
        <v>79</v>
      </c>
      <c r="B97" s="68">
        <v>283424006.64500004</v>
      </c>
    </row>
    <row r="98" spans="1:8">
      <c r="A98" s="211" t="s">
        <v>858</v>
      </c>
      <c r="B98" s="68">
        <v>892140463.17510223</v>
      </c>
    </row>
    <row r="103" spans="1:8" s="134" customFormat="1" ht="32.4" customHeight="1">
      <c r="A103" s="469" t="s">
        <v>940</v>
      </c>
      <c r="B103" s="470" t="s">
        <v>941</v>
      </c>
      <c r="C103" s="470" t="s">
        <v>967</v>
      </c>
      <c r="D103" s="469" t="s">
        <v>940</v>
      </c>
      <c r="E103" s="470" t="s">
        <v>941</v>
      </c>
      <c r="F103" s="470" t="s">
        <v>967</v>
      </c>
      <c r="H103" s="471"/>
    </row>
    <row r="104" spans="1:8">
      <c r="A104" s="237" t="s">
        <v>600</v>
      </c>
      <c r="B104" s="14">
        <f>F92</f>
        <v>6747790</v>
      </c>
      <c r="C104" s="350">
        <f>B104/$B$111</f>
        <v>6.987718599609281E-3</v>
      </c>
      <c r="D104" s="447" t="s">
        <v>1160</v>
      </c>
      <c r="E104" s="167">
        <f>+B111-E105-E106</f>
        <v>71532107.119000018</v>
      </c>
      <c r="F104" s="449">
        <f>1-F105-F106</f>
        <v>7.4075547013863818E-2</v>
      </c>
      <c r="H104" s="10"/>
    </row>
    <row r="105" spans="1:8">
      <c r="A105" s="237" t="s">
        <v>284</v>
      </c>
      <c r="B105" s="14">
        <f>B92</f>
        <v>3965606</v>
      </c>
      <c r="C105" s="350">
        <f t="shared" ref="C105:C110" si="7">B105/$B$111</f>
        <v>4.1066095425201675E-3</v>
      </c>
      <c r="D105" s="448" t="s">
        <v>91</v>
      </c>
      <c r="E105" s="167">
        <f>+B106</f>
        <v>543932139.41110218</v>
      </c>
      <c r="F105" s="449">
        <f>+C106</f>
        <v>0.56327252737388489</v>
      </c>
      <c r="H105" s="10"/>
    </row>
    <row r="106" spans="1:8">
      <c r="A106" s="237" t="s">
        <v>91</v>
      </c>
      <c r="B106" s="14">
        <f t="shared" ref="B106:B109" si="8">B93</f>
        <v>543932139.41110218</v>
      </c>
      <c r="C106" s="350">
        <f t="shared" si="7"/>
        <v>0.56327252737388489</v>
      </c>
      <c r="D106" s="448" t="s">
        <v>79</v>
      </c>
      <c r="E106" s="167">
        <f>+B110</f>
        <v>350199997.64500004</v>
      </c>
      <c r="F106" s="449">
        <f>+C110</f>
        <v>0.36265192561225129</v>
      </c>
      <c r="H106" s="10"/>
    </row>
    <row r="107" spans="1:8">
      <c r="A107" s="237" t="s">
        <v>286</v>
      </c>
      <c r="B107" s="14">
        <f t="shared" si="8"/>
        <v>56852361.011000007</v>
      </c>
      <c r="C107" s="350">
        <f t="shared" si="7"/>
        <v>5.8873838763249337E-2</v>
      </c>
      <c r="D107" s="189"/>
      <c r="E107" s="167">
        <f>SUM(E104:E106)</f>
        <v>965664244.17510223</v>
      </c>
      <c r="F107" s="449">
        <f>SUM(F104:F106)</f>
        <v>1</v>
      </c>
      <c r="H107" s="10"/>
    </row>
    <row r="108" spans="1:8">
      <c r="A108" s="237" t="s">
        <v>376</v>
      </c>
      <c r="B108" s="14">
        <f t="shared" si="8"/>
        <v>2225609</v>
      </c>
      <c r="C108" s="350">
        <f t="shared" si="7"/>
        <v>2.3047441317465144E-3</v>
      </c>
      <c r="D108" s="189"/>
      <c r="H108" s="10"/>
    </row>
    <row r="109" spans="1:8">
      <c r="A109" s="237" t="s">
        <v>241</v>
      </c>
      <c r="B109" s="14">
        <f t="shared" si="8"/>
        <v>1740741.108</v>
      </c>
      <c r="C109" s="350">
        <f t="shared" si="7"/>
        <v>1.8026359767384682E-3</v>
      </c>
      <c r="D109" s="189"/>
      <c r="H109" s="10"/>
    </row>
    <row r="110" spans="1:8">
      <c r="A110" s="237" t="s">
        <v>79</v>
      </c>
      <c r="B110" s="14">
        <f>B97+F93</f>
        <v>350199997.64500004</v>
      </c>
      <c r="C110" s="350">
        <f t="shared" si="7"/>
        <v>0.36265192561225129</v>
      </c>
      <c r="D110" s="189"/>
      <c r="H110" s="10"/>
    </row>
    <row r="111" spans="1:8">
      <c r="A111" s="277"/>
      <c r="B111" s="278">
        <f>SUM(B104:B110)</f>
        <v>965664244.17510223</v>
      </c>
      <c r="C111" s="350">
        <f>B111/$B$111</f>
        <v>1</v>
      </c>
    </row>
    <row r="114" spans="1:11">
      <c r="A114" t="s">
        <v>942</v>
      </c>
    </row>
    <row r="115" spans="1:11">
      <c r="A115" s="224" t="s">
        <v>857</v>
      </c>
      <c r="B115" t="s">
        <v>944</v>
      </c>
      <c r="C115" t="s">
        <v>947</v>
      </c>
      <c r="F115"/>
      <c r="G115" s="224" t="s">
        <v>857</v>
      </c>
      <c r="H115" t="s">
        <v>867</v>
      </c>
    </row>
    <row r="116" spans="1:11">
      <c r="A116" s="211" t="s">
        <v>107</v>
      </c>
      <c r="B116" s="68">
        <v>45359453.526999995</v>
      </c>
      <c r="C116" s="68">
        <v>1308290.023</v>
      </c>
      <c r="F116"/>
      <c r="G116" s="211" t="s">
        <v>119</v>
      </c>
      <c r="H116" s="68">
        <v>1710855</v>
      </c>
    </row>
    <row r="117" spans="1:11">
      <c r="A117" s="211" t="s">
        <v>138</v>
      </c>
      <c r="B117" s="68">
        <v>15687919.939999999</v>
      </c>
      <c r="C117" s="68">
        <v>50310600.631999999</v>
      </c>
      <c r="D117" s="10">
        <f>B117+C117+H120</f>
        <v>122392136.572</v>
      </c>
      <c r="E117" s="257">
        <f>(B117+H120)/D117</f>
        <v>0.58893927305204263</v>
      </c>
      <c r="F117" s="257">
        <f>C117/D117</f>
        <v>0.41106072694795737</v>
      </c>
      <c r="G117" s="211" t="s">
        <v>96</v>
      </c>
      <c r="H117" s="68">
        <v>10322170</v>
      </c>
    </row>
    <row r="118" spans="1:11">
      <c r="A118" s="211" t="s">
        <v>92</v>
      </c>
      <c r="B118" s="68">
        <v>11102714</v>
      </c>
      <c r="C118" s="68">
        <v>531421283</v>
      </c>
      <c r="F118"/>
      <c r="G118" s="211" t="s">
        <v>123</v>
      </c>
      <c r="H118" s="68">
        <v>727038</v>
      </c>
    </row>
    <row r="119" spans="1:11">
      <c r="A119" s="211" t="s">
        <v>96</v>
      </c>
      <c r="B119" s="68">
        <v>7137237.1889999993</v>
      </c>
      <c r="C119" s="68">
        <v>0</v>
      </c>
      <c r="F119"/>
      <c r="G119" s="211" t="s">
        <v>646</v>
      </c>
      <c r="H119" s="68">
        <v>4370102</v>
      </c>
    </row>
    <row r="120" spans="1:11">
      <c r="A120" s="211" t="s">
        <v>122</v>
      </c>
      <c r="B120" s="68">
        <v>5855090.0259999996</v>
      </c>
      <c r="C120" s="68">
        <v>0</v>
      </c>
      <c r="F120"/>
      <c r="G120" s="211" t="s">
        <v>80</v>
      </c>
      <c r="H120" s="68">
        <v>56393616</v>
      </c>
    </row>
    <row r="121" spans="1:11">
      <c r="A121" s="211" t="s">
        <v>530</v>
      </c>
      <c r="B121" s="68">
        <v>576403.81799999997</v>
      </c>
      <c r="C121" s="68"/>
      <c r="F121"/>
      <c r="G121" s="211" t="s">
        <v>858</v>
      </c>
      <c r="H121" s="68">
        <v>73523781</v>
      </c>
    </row>
    <row r="122" spans="1:11">
      <c r="A122" s="211" t="s">
        <v>84</v>
      </c>
      <c r="B122" s="68">
        <v>356789</v>
      </c>
      <c r="C122" s="68">
        <v>4403802.0020000003</v>
      </c>
      <c r="F122"/>
      <c r="H122" s="10"/>
    </row>
    <row r="123" spans="1:11">
      <c r="A123" s="211" t="s">
        <v>725</v>
      </c>
      <c r="B123" s="68">
        <v>0</v>
      </c>
      <c r="C123" s="68">
        <v>2225609</v>
      </c>
      <c r="K123" s="10"/>
    </row>
    <row r="124" spans="1:11">
      <c r="A124" s="211" t="s">
        <v>137</v>
      </c>
      <c r="B124" s="68">
        <v>0</v>
      </c>
      <c r="C124" s="68">
        <v>1263388</v>
      </c>
      <c r="K124" s="10"/>
    </row>
    <row r="125" spans="1:11">
      <c r="A125" s="211" t="s">
        <v>125</v>
      </c>
      <c r="B125" s="68">
        <v>0</v>
      </c>
      <c r="C125" s="68">
        <v>5290813</v>
      </c>
      <c r="E125" s="68">
        <f>B119+B120+B121+SUM(H116:H119)</f>
        <v>30698896.033</v>
      </c>
      <c r="K125" s="10"/>
    </row>
    <row r="126" spans="1:11">
      <c r="A126" s="211" t="s">
        <v>120</v>
      </c>
      <c r="B126" s="68">
        <v>0</v>
      </c>
      <c r="C126" s="68">
        <v>88151983</v>
      </c>
      <c r="H126" s="10"/>
      <c r="I126" s="10"/>
      <c r="K126" s="10"/>
    </row>
    <row r="127" spans="1:11">
      <c r="A127" s="211" t="s">
        <v>688</v>
      </c>
      <c r="B127" s="68">
        <v>0</v>
      </c>
      <c r="C127" s="68">
        <v>1335507</v>
      </c>
      <c r="H127" s="10"/>
      <c r="I127" s="10"/>
      <c r="K127" s="10"/>
    </row>
    <row r="128" spans="1:11">
      <c r="A128" s="211" t="s">
        <v>653</v>
      </c>
      <c r="B128" s="68">
        <v>0</v>
      </c>
      <c r="C128" s="68">
        <v>5532815</v>
      </c>
      <c r="H128" s="10"/>
      <c r="I128" s="10"/>
      <c r="K128" s="10"/>
    </row>
    <row r="129" spans="1:12">
      <c r="A129" s="211" t="s">
        <v>121</v>
      </c>
      <c r="B129" s="68">
        <v>0</v>
      </c>
      <c r="C129" s="68">
        <v>109536232</v>
      </c>
      <c r="H129" s="10"/>
      <c r="I129" s="10"/>
      <c r="K129" s="10"/>
    </row>
    <row r="130" spans="1:12">
      <c r="A130" s="211" t="s">
        <v>136</v>
      </c>
      <c r="B130" s="68">
        <v>0</v>
      </c>
      <c r="C130" s="68">
        <v>527302.41110219504</v>
      </c>
      <c r="E130" s="68">
        <f>B117+H120</f>
        <v>72081535.939999998</v>
      </c>
      <c r="H130" s="10"/>
      <c r="I130" s="10"/>
      <c r="K130" s="10"/>
    </row>
    <row r="131" spans="1:12">
      <c r="A131" s="211" t="s">
        <v>123</v>
      </c>
      <c r="B131" s="68"/>
      <c r="C131" s="68"/>
      <c r="E131" s="183">
        <f>E130/SUM(B117:C117,H120)</f>
        <v>0.58893927305204263</v>
      </c>
      <c r="H131" s="10"/>
      <c r="I131" s="10"/>
    </row>
    <row r="132" spans="1:12">
      <c r="A132" s="211" t="s">
        <v>858</v>
      </c>
      <c r="B132" s="68">
        <v>86075607.499999985</v>
      </c>
      <c r="C132" s="68">
        <v>801307625.06810212</v>
      </c>
      <c r="H132" s="10"/>
      <c r="I132" s="10"/>
    </row>
    <row r="133" spans="1:12">
      <c r="H133" s="10"/>
      <c r="I133" s="10"/>
      <c r="K133" s="352" t="s">
        <v>138</v>
      </c>
      <c r="L133" s="357">
        <f>VLOOKUP(K133,$A$136:$C$144,3,FALSE)</f>
        <v>72081.535940000002</v>
      </c>
    </row>
    <row r="134" spans="1:12">
      <c r="A134" t="s">
        <v>942</v>
      </c>
      <c r="H134" s="10"/>
      <c r="I134" s="10"/>
      <c r="K134" s="352" t="s">
        <v>107</v>
      </c>
      <c r="L134" s="357">
        <f t="shared" ref="L134:L140" si="9">VLOOKUP(K134,$A$136:$C$144,3,FALSE)</f>
        <v>45359.453526999998</v>
      </c>
    </row>
    <row r="135" spans="1:12" ht="19.8" customHeight="1">
      <c r="A135" s="285" t="s">
        <v>945</v>
      </c>
      <c r="B135" s="242" t="s">
        <v>946</v>
      </c>
      <c r="C135" s="242" t="s">
        <v>1099</v>
      </c>
      <c r="D135" s="285" t="s">
        <v>967</v>
      </c>
      <c r="H135" s="10"/>
      <c r="I135" s="10"/>
      <c r="K135" s="352" t="s">
        <v>96</v>
      </c>
      <c r="L135" s="357">
        <f>VLOOKUP(K135,$A$136:$C$144,3,FALSE)</f>
        <v>17459.407188999998</v>
      </c>
    </row>
    <row r="136" spans="1:12" s="260" customFormat="1" ht="22.8" customHeight="1">
      <c r="A136" s="352" t="s">
        <v>84</v>
      </c>
      <c r="B136" s="342">
        <f>VLOOKUP(A136,$A$116:$B$122,2,0)</f>
        <v>356789</v>
      </c>
      <c r="C136" s="357">
        <f t="shared" ref="C136:C144" si="10">B136/1000</f>
        <v>356.78899999999999</v>
      </c>
      <c r="D136" s="324">
        <f>C136/$C$145</f>
        <v>2.2436316405045147E-3</v>
      </c>
      <c r="F136" s="274"/>
      <c r="I136" s="330"/>
      <c r="J136" s="388"/>
      <c r="K136" s="352" t="s">
        <v>92</v>
      </c>
      <c r="L136" s="357">
        <f t="shared" si="9"/>
        <v>11102.714</v>
      </c>
    </row>
    <row r="137" spans="1:12" s="260" customFormat="1" ht="22.8" customHeight="1">
      <c r="A137" s="352" t="s">
        <v>123</v>
      </c>
      <c r="B137" s="342">
        <f>H118</f>
        <v>727038</v>
      </c>
      <c r="C137" s="357">
        <f t="shared" si="10"/>
        <v>727.03800000000001</v>
      </c>
      <c r="D137" s="324">
        <f t="shared" ref="D137:D145" si="11">C137/$C$145</f>
        <v>4.5719051334237358E-3</v>
      </c>
      <c r="F137" s="274"/>
      <c r="J137" s="388"/>
      <c r="K137" s="352" t="s">
        <v>122</v>
      </c>
      <c r="L137" s="357">
        <f t="shared" si="9"/>
        <v>5855.0900259999999</v>
      </c>
    </row>
    <row r="138" spans="1:12" s="260" customFormat="1" ht="22.8" customHeight="1">
      <c r="A138" s="352" t="s">
        <v>119</v>
      </c>
      <c r="B138" s="342">
        <f>H116</f>
        <v>1710855</v>
      </c>
      <c r="C138" s="357">
        <f t="shared" si="10"/>
        <v>1710.855</v>
      </c>
      <c r="D138" s="324">
        <f t="shared" si="11"/>
        <v>1.075853910943261E-2</v>
      </c>
      <c r="F138" s="274"/>
      <c r="J138" s="388"/>
      <c r="K138" s="352" t="s">
        <v>646</v>
      </c>
      <c r="L138" s="357">
        <f t="shared" si="9"/>
        <v>4370.1019999999999</v>
      </c>
    </row>
    <row r="139" spans="1:12" s="260" customFormat="1" ht="22.8" customHeight="1">
      <c r="A139" s="352" t="s">
        <v>646</v>
      </c>
      <c r="B139" s="342">
        <f>H119</f>
        <v>4370102</v>
      </c>
      <c r="C139" s="357">
        <f t="shared" si="10"/>
        <v>4370.1019999999999</v>
      </c>
      <c r="D139" s="324">
        <f t="shared" si="11"/>
        <v>2.7480945655365106E-2</v>
      </c>
      <c r="F139" s="274"/>
      <c r="J139" s="388"/>
      <c r="K139" s="352" t="s">
        <v>119</v>
      </c>
      <c r="L139" s="357">
        <f t="shared" si="9"/>
        <v>1710.855</v>
      </c>
    </row>
    <row r="140" spans="1:12" s="260" customFormat="1" ht="22.8" customHeight="1">
      <c r="A140" s="352" t="s">
        <v>122</v>
      </c>
      <c r="B140" s="342">
        <f>VLOOKUP(A140,$A$116:$B$121,2,0)</f>
        <v>5855090.0259999996</v>
      </c>
      <c r="C140" s="357">
        <f t="shared" si="10"/>
        <v>5855.0900259999999</v>
      </c>
      <c r="D140" s="324">
        <f t="shared" si="11"/>
        <v>3.6819143079904373E-2</v>
      </c>
      <c r="F140" s="274"/>
      <c r="J140" s="388"/>
      <c r="K140" s="352" t="s">
        <v>123</v>
      </c>
      <c r="L140" s="357">
        <f t="shared" si="9"/>
        <v>727.03800000000001</v>
      </c>
    </row>
    <row r="141" spans="1:12" s="260" customFormat="1" ht="22.8" customHeight="1">
      <c r="A141" s="352" t="s">
        <v>92</v>
      </c>
      <c r="B141" s="342">
        <f>VLOOKUP(A141,$A$116:$B$121,2,0)</f>
        <v>11102714</v>
      </c>
      <c r="C141" s="357">
        <f t="shared" si="10"/>
        <v>11102.714</v>
      </c>
      <c r="D141" s="324">
        <f>C141/$C$145</f>
        <v>6.9818297161270221E-2</v>
      </c>
      <c r="F141" s="274"/>
      <c r="J141" s="388"/>
      <c r="K141" s="352" t="s">
        <v>84</v>
      </c>
      <c r="L141" s="357">
        <f>VLOOKUP(K141,$A$136:$C$144,3,FALSE)</f>
        <v>356.78899999999999</v>
      </c>
    </row>
    <row r="142" spans="1:12" s="260" customFormat="1" ht="22.8" customHeight="1">
      <c r="A142" s="352" t="s">
        <v>96</v>
      </c>
      <c r="B142" s="342">
        <f>VLOOKUP(A142,$A$116:$B$122,2,0)+H117</f>
        <v>17459407.188999999</v>
      </c>
      <c r="C142" s="357">
        <f t="shared" si="10"/>
        <v>17459.407188999998</v>
      </c>
      <c r="D142" s="324">
        <f t="shared" si="11"/>
        <v>0.10979172113964383</v>
      </c>
      <c r="F142" s="274"/>
      <c r="J142" s="388"/>
      <c r="L142" s="330">
        <f>SUM(L133:L141)</f>
        <v>159022.98468200001</v>
      </c>
    </row>
    <row r="143" spans="1:12" s="260" customFormat="1" ht="22.8" customHeight="1">
      <c r="A143" s="352" t="s">
        <v>107</v>
      </c>
      <c r="B143" s="342">
        <f>VLOOKUP(A143,$A$116:$B$121,2,0)</f>
        <v>45359453.526999995</v>
      </c>
      <c r="C143" s="357">
        <f t="shared" si="10"/>
        <v>45359.453526999998</v>
      </c>
      <c r="D143" s="324">
        <f t="shared" si="11"/>
        <v>0.28523834851739066</v>
      </c>
      <c r="F143" s="274"/>
      <c r="J143" s="388"/>
      <c r="L143" s="260" t="b">
        <f>L142=C145</f>
        <v>1</v>
      </c>
    </row>
    <row r="144" spans="1:12" s="260" customFormat="1" ht="22.8" customHeight="1">
      <c r="A144" s="352" t="s">
        <v>138</v>
      </c>
      <c r="B144" s="342">
        <f>VLOOKUP(A144,$A$116:$B$121,2,0)+H120</f>
        <v>72081535.939999998</v>
      </c>
      <c r="C144" s="357">
        <f t="shared" si="10"/>
        <v>72081.535940000002</v>
      </c>
      <c r="D144" s="324">
        <f>C144/$C$145</f>
        <v>0.45327746856306483</v>
      </c>
      <c r="F144" s="274"/>
      <c r="J144" s="388"/>
    </row>
    <row r="145" spans="1:11" s="353" customFormat="1" ht="19.2" customHeight="1">
      <c r="A145" s="322" t="s">
        <v>856</v>
      </c>
      <c r="B145" s="351">
        <f>SUM(B136:B144)</f>
        <v>159022984.68199998</v>
      </c>
      <c r="C145" s="358">
        <f>SUM(C136:C144)</f>
        <v>159022.98468200001</v>
      </c>
      <c r="D145" s="324">
        <f t="shared" si="11"/>
        <v>1</v>
      </c>
      <c r="F145" s="354"/>
      <c r="J145" s="473"/>
    </row>
    <row r="146" spans="1:11" ht="15">
      <c r="A146" s="346"/>
      <c r="B146" s="10">
        <v>134264522.50958002</v>
      </c>
      <c r="C146" s="68">
        <f>+B145-B146</f>
        <v>24758462.172419965</v>
      </c>
    </row>
    <row r="147" spans="1:11" ht="15">
      <c r="A147" s="360"/>
      <c r="B147" s="386">
        <f>B145/B111</f>
        <v>0.16467730439563072</v>
      </c>
      <c r="C147" s="257">
        <f>+B145/B146-1</f>
        <v>0.18440062728151729</v>
      </c>
    </row>
    <row r="148" spans="1:11" ht="15">
      <c r="A148" s="360"/>
      <c r="C148" s="68"/>
    </row>
    <row r="149" spans="1:11" ht="15">
      <c r="A149" s="366" t="s">
        <v>948</v>
      </c>
      <c r="C149">
        <v>134.30000000000001</v>
      </c>
      <c r="D149" s="257">
        <f>C146/C149-1</f>
        <v>184350.91491005186</v>
      </c>
      <c r="G149" s="359" t="s">
        <v>948</v>
      </c>
      <c r="H149" s="10"/>
      <c r="I149">
        <v>134.30000000000001</v>
      </c>
      <c r="J149" s="472">
        <f>I146/I149-1</f>
        <v>-1</v>
      </c>
    </row>
    <row r="150" spans="1:11">
      <c r="A150" s="224" t="s">
        <v>857</v>
      </c>
      <c r="B150" t="s">
        <v>864</v>
      </c>
      <c r="C150" t="s">
        <v>865</v>
      </c>
      <c r="D150" t="s">
        <v>958</v>
      </c>
      <c r="E150" t="s">
        <v>944</v>
      </c>
      <c r="G150" s="224" t="s">
        <v>857</v>
      </c>
      <c r="H150" t="s">
        <v>958</v>
      </c>
      <c r="I150" t="s">
        <v>944</v>
      </c>
      <c r="J150" s="432" t="s">
        <v>1100</v>
      </c>
      <c r="K150" t="s">
        <v>947</v>
      </c>
    </row>
    <row r="151" spans="1:11" s="260" customFormat="1" ht="24.6" customHeight="1">
      <c r="A151" s="329" t="s">
        <v>139</v>
      </c>
      <c r="B151" s="330">
        <v>545250</v>
      </c>
      <c r="C151" s="330">
        <v>535846513</v>
      </c>
      <c r="D151" s="330">
        <v>7</v>
      </c>
      <c r="E151" s="330">
        <v>6289</v>
      </c>
      <c r="F151" s="274"/>
      <c r="G151" s="329" t="s">
        <v>139</v>
      </c>
      <c r="H151" s="330">
        <v>7</v>
      </c>
      <c r="I151" s="330">
        <v>6289</v>
      </c>
      <c r="J151" s="474">
        <v>558410</v>
      </c>
      <c r="K151" s="330">
        <v>533842674</v>
      </c>
    </row>
    <row r="152" spans="1:11" s="260" customFormat="1" ht="24.6" customHeight="1">
      <c r="A152" s="329" t="s">
        <v>140</v>
      </c>
      <c r="B152" s="330">
        <v>7991917.1400000006</v>
      </c>
      <c r="C152" s="330">
        <v>374919352</v>
      </c>
      <c r="D152" s="330">
        <v>6436426.2699999996</v>
      </c>
      <c r="E152" s="330">
        <v>304090920</v>
      </c>
      <c r="F152" s="274"/>
      <c r="G152" s="329" t="s">
        <v>140</v>
      </c>
      <c r="H152" s="330">
        <v>6436426.2699999996</v>
      </c>
      <c r="I152" s="330">
        <v>304090920</v>
      </c>
      <c r="J152" s="474">
        <v>1502608.87</v>
      </c>
      <c r="K152" s="330">
        <v>68535820</v>
      </c>
    </row>
    <row r="153" spans="1:11" s="260" customFormat="1" ht="24.6" customHeight="1">
      <c r="A153" s="329" t="s">
        <v>651</v>
      </c>
      <c r="B153" s="330">
        <v>22019.16</v>
      </c>
      <c r="C153" s="330">
        <v>836567</v>
      </c>
      <c r="D153" s="330">
        <v>0</v>
      </c>
      <c r="E153" s="330">
        <v>0</v>
      </c>
      <c r="F153" s="274"/>
      <c r="G153" s="329" t="s">
        <v>651</v>
      </c>
      <c r="H153" s="330">
        <v>0</v>
      </c>
      <c r="I153" s="330">
        <v>0</v>
      </c>
      <c r="J153" s="474">
        <v>13645.85</v>
      </c>
      <c r="K153" s="330">
        <v>504795</v>
      </c>
    </row>
    <row r="154" spans="1:11" s="260" customFormat="1" ht="24.6" customHeight="1">
      <c r="A154" s="329" t="s">
        <v>141</v>
      </c>
      <c r="B154" s="330">
        <v>83001</v>
      </c>
      <c r="C154" s="330">
        <v>30021383</v>
      </c>
      <c r="D154" s="330">
        <v>76545</v>
      </c>
      <c r="E154" s="330">
        <v>27574026</v>
      </c>
      <c r="F154" s="274"/>
      <c r="G154" s="329" t="s">
        <v>141</v>
      </c>
      <c r="H154" s="330">
        <v>76545</v>
      </c>
      <c r="I154" s="330">
        <v>27574026</v>
      </c>
      <c r="J154" s="474">
        <v>12318</v>
      </c>
      <c r="K154" s="330">
        <v>3328965</v>
      </c>
    </row>
    <row r="155" spans="1:11">
      <c r="A155" s="211" t="s">
        <v>858</v>
      </c>
      <c r="B155" s="68">
        <v>8642187.3000000007</v>
      </c>
      <c r="C155" s="68">
        <v>941623815</v>
      </c>
      <c r="D155" s="68">
        <v>6512978.2699999996</v>
      </c>
      <c r="E155" s="68">
        <v>331671235</v>
      </c>
      <c r="G155" s="211" t="s">
        <v>858</v>
      </c>
      <c r="H155" s="68">
        <v>6512978.2699999996</v>
      </c>
      <c r="I155" s="68">
        <v>331671235</v>
      </c>
      <c r="J155" s="475">
        <v>2086982.7200000002</v>
      </c>
      <c r="K155" s="68">
        <v>606212254</v>
      </c>
    </row>
    <row r="157" spans="1:11" ht="49.8" customHeight="1">
      <c r="A157" s="477" t="s">
        <v>948</v>
      </c>
    </row>
    <row r="158" spans="1:11" ht="24.6" customHeight="1">
      <c r="A158" s="497" t="s">
        <v>949</v>
      </c>
      <c r="B158" s="495" t="s">
        <v>950</v>
      </c>
      <c r="C158" s="496"/>
      <c r="D158" s="495" t="s">
        <v>951</v>
      </c>
      <c r="E158" s="496"/>
    </row>
    <row r="159" spans="1:11" ht="24.6" customHeight="1">
      <c r="A159" s="498"/>
      <c r="B159" s="345" t="s">
        <v>952</v>
      </c>
      <c r="C159" s="281" t="s">
        <v>953</v>
      </c>
      <c r="D159" s="281" t="s">
        <v>952</v>
      </c>
      <c r="E159" s="281" t="s">
        <v>953</v>
      </c>
    </row>
    <row r="160" spans="1:11" ht="24.6" customHeight="1">
      <c r="A160" s="280" t="s">
        <v>954</v>
      </c>
      <c r="B160" s="346">
        <f>B151</f>
        <v>545250</v>
      </c>
      <c r="C160" s="282">
        <f>C151</f>
        <v>535846513</v>
      </c>
      <c r="D160" s="364">
        <f>D151/(H151+J151)</f>
        <v>1.2535434988547985E-5</v>
      </c>
      <c r="E160" s="284">
        <f>E151/(I151+K151)</f>
        <v>1.1780485560295075E-5</v>
      </c>
    </row>
    <row r="161" spans="1:10" ht="24.6" customHeight="1">
      <c r="A161" s="280" t="s">
        <v>955</v>
      </c>
      <c r="B161" s="346">
        <f t="shared" ref="B161:C161" si="12">B152</f>
        <v>7991917.1400000006</v>
      </c>
      <c r="C161" s="282">
        <f t="shared" si="12"/>
        <v>374919352</v>
      </c>
      <c r="D161" s="284">
        <f t="shared" ref="D161:D162" si="13">D152/(H152+J152)</f>
        <v>0.81073155068564162</v>
      </c>
      <c r="E161" s="284">
        <f t="shared" ref="E161:E162" si="14">E152/(I152+K152)</f>
        <v>0.81607380082277514</v>
      </c>
      <c r="F161" s="361">
        <f>1-D161</f>
        <v>0.18926844931435838</v>
      </c>
    </row>
    <row r="162" spans="1:10" ht="24.6" customHeight="1" thickBot="1">
      <c r="A162" s="280" t="s">
        <v>956</v>
      </c>
      <c r="B162" s="346">
        <f t="shared" ref="B162:C162" si="15">B153</f>
        <v>22019.16</v>
      </c>
      <c r="C162" s="282">
        <f t="shared" si="15"/>
        <v>836567</v>
      </c>
      <c r="D162" s="284">
        <f t="shared" si="13"/>
        <v>0</v>
      </c>
      <c r="E162" s="284">
        <f t="shared" si="14"/>
        <v>0</v>
      </c>
      <c r="I162" s="365">
        <v>535.79999999999995</v>
      </c>
    </row>
    <row r="163" spans="1:10" ht="24.6" customHeight="1" thickBot="1">
      <c r="A163" s="280" t="s">
        <v>957</v>
      </c>
      <c r="B163" s="346">
        <f t="shared" ref="B163:C163" si="16">B154</f>
        <v>83001</v>
      </c>
      <c r="C163" s="282">
        <f t="shared" si="16"/>
        <v>30021383</v>
      </c>
      <c r="D163" s="284">
        <f>D154/(H154+J154)</f>
        <v>0.86138212754464738</v>
      </c>
      <c r="E163" s="284">
        <f>E154/(I154+K154)</f>
        <v>0.89227693202900649</v>
      </c>
      <c r="I163" s="365">
        <v>374.9</v>
      </c>
    </row>
    <row r="164" spans="1:10" s="279" customFormat="1" ht="15" thickBot="1">
      <c r="B164" s="40"/>
      <c r="C164" s="283">
        <f>SUM(C160:C163)</f>
        <v>941623815</v>
      </c>
      <c r="E164" s="363">
        <f>SUM(E160:E163)</f>
        <v>1.7083625133373419</v>
      </c>
      <c r="F164" s="40"/>
      <c r="I164" s="365">
        <v>0.8</v>
      </c>
      <c r="J164" s="476"/>
    </row>
    <row r="165" spans="1:10" ht="15" thickBot="1">
      <c r="I165" s="365">
        <v>30</v>
      </c>
    </row>
    <row r="166" spans="1:10" ht="15">
      <c r="A166" s="367" t="s">
        <v>959</v>
      </c>
    </row>
    <row r="167" spans="1:10" ht="30">
      <c r="A167" s="280" t="s">
        <v>960</v>
      </c>
      <c r="B167" s="345" t="s">
        <v>961</v>
      </c>
      <c r="C167" s="281" t="s">
        <v>962</v>
      </c>
      <c r="D167" s="281" t="s">
        <v>963</v>
      </c>
    </row>
    <row r="168" spans="1:10" ht="18.600000000000001" customHeight="1">
      <c r="A168" s="280" t="s">
        <v>964</v>
      </c>
      <c r="B168" s="346">
        <f>'Requete_PRODUCTIONELECTRICIT OK'!C10/1000</f>
        <v>4375.38</v>
      </c>
      <c r="C168" s="282">
        <f>'Requete_PRODUCTIONELECTRICIT OK'!D10</f>
        <v>809445</v>
      </c>
      <c r="D168" s="284">
        <f>C168/$C$171</f>
        <v>1.9928828208527035E-2</v>
      </c>
    </row>
    <row r="169" spans="1:10" ht="18.600000000000001" customHeight="1">
      <c r="A169" s="280" t="s">
        <v>913</v>
      </c>
      <c r="B169" s="346">
        <f>'Requete_PRODUCTIONELECTRICIT OK'!C5</f>
        <v>134248000</v>
      </c>
      <c r="C169" s="282">
        <f>'Requete_PRODUCTIONELECTRICIT OK'!D5</f>
        <v>15033200</v>
      </c>
      <c r="D169" s="284">
        <f t="shared" ref="D169:D170" si="17">C169/$C$171</f>
        <v>0.37012281282166004</v>
      </c>
    </row>
    <row r="170" spans="1:10" ht="18.600000000000001" customHeight="1">
      <c r="A170" s="280" t="s">
        <v>915</v>
      </c>
      <c r="B170" s="346">
        <f>SUM('Requete_PRODUCTIONELECTRICIT OK'!C6,'Requete_PRODUCTIONELECTRICIT OK'!C7,'Requete_PRODUCTIONELECTRICIT OK'!C9)</f>
        <v>236070454</v>
      </c>
      <c r="C170" s="282">
        <f>SUM('Requete_PRODUCTIONELECTRICIT OK'!D6,'Requete_PRODUCTIONELECTRICIT OK'!D7,'Requete_PRODUCTIONELECTRICIT OK'!D9)</f>
        <v>24774143.48</v>
      </c>
      <c r="D170" s="284">
        <f t="shared" si="17"/>
        <v>0.60994835896981281</v>
      </c>
    </row>
    <row r="171" spans="1:10" ht="28.2" customHeight="1">
      <c r="A171" s="280" t="s">
        <v>714</v>
      </c>
      <c r="B171" s="346">
        <f>SUM(B168:B170)</f>
        <v>370322829.38</v>
      </c>
      <c r="C171" s="282">
        <f t="shared" ref="C171" si="18">SUM(C168:C170)</f>
        <v>40616788.480000004</v>
      </c>
      <c r="D171" s="284">
        <f>C171/$C$171</f>
        <v>1</v>
      </c>
    </row>
    <row r="174" spans="1:10">
      <c r="C174" s="68">
        <f>C164+B86</f>
        <v>1907288059.1751022</v>
      </c>
    </row>
  </sheetData>
  <sortState ref="K133:L141">
    <sortCondition descending="1" ref="L133"/>
  </sortState>
  <mergeCells count="3">
    <mergeCell ref="B158:C158"/>
    <mergeCell ref="D158:E158"/>
    <mergeCell ref="A158:A159"/>
  </mergeCells>
  <pageMargins left="0.7" right="0.7" top="0.75" bottom="0.75" header="0.3" footer="0.3"/>
  <pageSetup paperSize="9" orientation="portrait" r:id="rId11"/>
  <drawing r:id="rId1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sheetPr>
  <dimension ref="A1:Y24"/>
  <sheetViews>
    <sheetView workbookViewId="0">
      <pane ySplit="1" topLeftCell="A2" activePane="bottomLeft" state="frozen"/>
      <selection pane="bottomLeft" activeCell="Z9" sqref="Z9"/>
    </sheetView>
  </sheetViews>
  <sheetFormatPr baseColWidth="10" defaultColWidth="11.5546875" defaultRowHeight="14.4"/>
  <cols>
    <col min="1" max="1" width="35.88671875" style="57" customWidth="1"/>
    <col min="2" max="2" width="28" style="57" hidden="1" customWidth="1"/>
    <col min="3" max="3" width="22.109375" style="189" bestFit="1" customWidth="1"/>
    <col min="4" max="4" width="23.5546875" style="189" bestFit="1" customWidth="1"/>
    <col min="5" max="5" width="16.6640625" style="57" hidden="1" customWidth="1"/>
    <col min="6" max="6" width="16.77734375" style="189" hidden="1" customWidth="1"/>
    <col min="7" max="7" width="10.109375" style="57" hidden="1" customWidth="1"/>
    <col min="8" max="8" width="7.88671875" style="57" hidden="1" customWidth="1"/>
    <col min="9" max="9" width="9" style="57" hidden="1" customWidth="1"/>
    <col min="10" max="10" width="14.6640625" style="57" hidden="1" customWidth="1"/>
    <col min="11" max="11" width="9.44140625" style="57" hidden="1" customWidth="1"/>
    <col min="12" max="12" width="15.33203125" style="189" bestFit="1" customWidth="1"/>
    <col min="13" max="13" width="16.33203125" style="57" hidden="1" customWidth="1"/>
    <col min="14" max="14" width="11.6640625" style="57" hidden="1" customWidth="1"/>
    <col min="15" max="15" width="11.77734375" style="57" hidden="1" customWidth="1"/>
    <col min="16" max="16" width="18.5546875" style="57" hidden="1" customWidth="1"/>
    <col min="17" max="17" width="11.21875" style="57" hidden="1" customWidth="1"/>
    <col min="18" max="18" width="11.33203125" style="57" hidden="1" customWidth="1"/>
    <col min="19" max="19" width="18.109375" style="57" hidden="1" customWidth="1"/>
    <col min="20" max="20" width="12" style="57" hidden="1" customWidth="1"/>
    <col min="21" max="21" width="9.109375" style="57" hidden="1" customWidth="1"/>
    <col min="22" max="22" width="9.21875" style="57" hidden="1" customWidth="1"/>
    <col min="23" max="23" width="15.88671875" style="57" hidden="1" customWidth="1"/>
    <col min="24" max="24" width="20.77734375" style="57" hidden="1" customWidth="1"/>
    <col min="25" max="16384" width="11.5546875" style="57"/>
  </cols>
  <sheetData>
    <row r="1" spans="1:25" ht="29.4" customHeight="1">
      <c r="A1" s="1" t="s">
        <v>1</v>
      </c>
      <c r="B1" s="1" t="s">
        <v>733</v>
      </c>
      <c r="C1" s="8" t="s">
        <v>734</v>
      </c>
      <c r="D1" s="8" t="s">
        <v>735</v>
      </c>
      <c r="E1" s="1" t="s">
        <v>736</v>
      </c>
      <c r="F1" s="8" t="s">
        <v>737</v>
      </c>
      <c r="G1" s="1" t="s">
        <v>738</v>
      </c>
      <c r="H1" s="1" t="s">
        <v>739</v>
      </c>
      <c r="I1" s="1" t="s">
        <v>740</v>
      </c>
      <c r="J1" s="1" t="s">
        <v>741</v>
      </c>
      <c r="K1" s="1" t="s">
        <v>742</v>
      </c>
      <c r="L1" s="8" t="s">
        <v>743</v>
      </c>
      <c r="M1" s="1" t="s">
        <v>744</v>
      </c>
      <c r="N1" s="1" t="s">
        <v>745</v>
      </c>
      <c r="O1" s="1" t="s">
        <v>746</v>
      </c>
      <c r="P1" s="1" t="s">
        <v>747</v>
      </c>
      <c r="Q1" s="1" t="s">
        <v>748</v>
      </c>
      <c r="R1" s="1" t="s">
        <v>749</v>
      </c>
      <c r="S1" s="1" t="s">
        <v>750</v>
      </c>
      <c r="T1" s="1" t="s">
        <v>751</v>
      </c>
      <c r="U1" s="1" t="s">
        <v>752</v>
      </c>
      <c r="V1" s="1" t="s">
        <v>753</v>
      </c>
      <c r="W1" s="1" t="s">
        <v>754</v>
      </c>
      <c r="X1" s="1" t="s">
        <v>755</v>
      </c>
      <c r="Y1" s="187" t="s">
        <v>756</v>
      </c>
    </row>
    <row r="2" spans="1:25" ht="31.2" customHeight="1">
      <c r="A2" s="4" t="s">
        <v>29</v>
      </c>
      <c r="B2" s="3">
        <v>1</v>
      </c>
      <c r="C2" s="9">
        <v>2329600</v>
      </c>
      <c r="D2" s="9">
        <v>262000</v>
      </c>
      <c r="E2" s="4" t="s">
        <v>757</v>
      </c>
      <c r="F2" s="9">
        <v>0</v>
      </c>
      <c r="G2" s="4" t="s">
        <v>757</v>
      </c>
      <c r="H2" s="4" t="s">
        <v>757</v>
      </c>
      <c r="I2" s="3">
        <v>0</v>
      </c>
      <c r="J2" s="3">
        <v>1</v>
      </c>
      <c r="K2" s="4" t="s">
        <v>758</v>
      </c>
      <c r="L2" s="9">
        <v>400000</v>
      </c>
      <c r="M2" s="3">
        <v>1</v>
      </c>
      <c r="N2" s="4" t="s">
        <v>757</v>
      </c>
      <c r="O2" s="3">
        <v>0</v>
      </c>
      <c r="P2" s="3">
        <v>1</v>
      </c>
      <c r="Q2" s="4" t="s">
        <v>757</v>
      </c>
      <c r="R2" s="3">
        <v>0</v>
      </c>
      <c r="S2" s="3">
        <v>1</v>
      </c>
      <c r="T2" s="4" t="s">
        <v>142</v>
      </c>
      <c r="U2" s="4" t="s">
        <v>757</v>
      </c>
      <c r="V2" s="3">
        <v>0</v>
      </c>
      <c r="W2" s="3">
        <v>1</v>
      </c>
      <c r="X2" s="4" t="s">
        <v>142</v>
      </c>
      <c r="Y2" s="188">
        <f>D2/C2</f>
        <v>0.11246565934065934</v>
      </c>
    </row>
    <row r="3" spans="1:25" ht="31.2" customHeight="1">
      <c r="A3" s="4" t="s">
        <v>23</v>
      </c>
      <c r="B3" s="3">
        <v>1</v>
      </c>
      <c r="C3" s="9">
        <v>265237763</v>
      </c>
      <c r="D3" s="9">
        <v>7172899</v>
      </c>
      <c r="E3" s="4" t="s">
        <v>758</v>
      </c>
      <c r="F3" s="9">
        <v>15554000</v>
      </c>
      <c r="G3" s="4" t="s">
        <v>757</v>
      </c>
      <c r="H3" s="4" t="s">
        <v>758</v>
      </c>
      <c r="I3" s="3">
        <v>787</v>
      </c>
      <c r="J3" s="3">
        <v>2</v>
      </c>
      <c r="K3" s="4" t="s">
        <v>758</v>
      </c>
      <c r="L3" s="9">
        <v>26623457</v>
      </c>
      <c r="M3" s="3">
        <v>2</v>
      </c>
      <c r="N3" s="4" t="s">
        <v>758</v>
      </c>
      <c r="O3" s="3">
        <v>151162</v>
      </c>
      <c r="P3" s="3">
        <v>1</v>
      </c>
      <c r="Q3" s="4" t="s">
        <v>757</v>
      </c>
      <c r="R3" s="3">
        <v>0</v>
      </c>
      <c r="S3" s="3">
        <v>1</v>
      </c>
      <c r="T3" s="4" t="s">
        <v>142</v>
      </c>
      <c r="U3" s="4" t="s">
        <v>757</v>
      </c>
      <c r="V3" s="3">
        <v>0</v>
      </c>
      <c r="W3" s="3">
        <v>1</v>
      </c>
      <c r="X3" s="4" t="s">
        <v>142</v>
      </c>
      <c r="Y3" s="188">
        <f t="shared" ref="Y3:Y10" si="0">D3/C3</f>
        <v>2.7043279655468967E-2</v>
      </c>
    </row>
    <row r="4" spans="1:25" ht="31.2" customHeight="1">
      <c r="A4" s="4" t="s">
        <v>53</v>
      </c>
      <c r="B4" s="3">
        <v>1</v>
      </c>
      <c r="C4" s="9">
        <v>226156533</v>
      </c>
      <c r="D4" s="9">
        <v>27100412</v>
      </c>
      <c r="E4" s="4" t="s">
        <v>757</v>
      </c>
      <c r="F4" s="9">
        <v>0</v>
      </c>
      <c r="G4" s="4" t="s">
        <v>757</v>
      </c>
      <c r="H4" s="4" t="s">
        <v>758</v>
      </c>
      <c r="I4" s="3">
        <v>26706426</v>
      </c>
      <c r="J4" s="3">
        <v>1</v>
      </c>
      <c r="K4" s="4" t="s">
        <v>758</v>
      </c>
      <c r="L4" s="9">
        <v>32938142</v>
      </c>
      <c r="M4" s="3">
        <v>1</v>
      </c>
      <c r="N4" s="4" t="s">
        <v>757</v>
      </c>
      <c r="O4" s="3">
        <v>0</v>
      </c>
      <c r="P4" s="3">
        <v>1</v>
      </c>
      <c r="Q4" s="4" t="s">
        <v>757</v>
      </c>
      <c r="R4" s="3">
        <v>0</v>
      </c>
      <c r="S4" s="3">
        <v>1</v>
      </c>
      <c r="T4" s="4" t="s">
        <v>142</v>
      </c>
      <c r="U4" s="4" t="s">
        <v>757</v>
      </c>
      <c r="V4" s="3">
        <v>0</v>
      </c>
      <c r="W4" s="3">
        <v>1</v>
      </c>
      <c r="X4" s="4" t="s">
        <v>142</v>
      </c>
      <c r="Y4" s="188">
        <f t="shared" si="0"/>
        <v>0.11983033008380969</v>
      </c>
    </row>
    <row r="5" spans="1:25" ht="31.2" customHeight="1">
      <c r="A5" s="4" t="s">
        <v>20</v>
      </c>
      <c r="B5" s="3">
        <v>3</v>
      </c>
      <c r="C5" s="118">
        <v>134248000</v>
      </c>
      <c r="D5" s="118">
        <v>15033200</v>
      </c>
      <c r="E5" s="4" t="s">
        <v>757</v>
      </c>
      <c r="F5" s="9">
        <v>0</v>
      </c>
      <c r="G5" s="4" t="s">
        <v>757</v>
      </c>
      <c r="H5" s="4" t="s">
        <v>757</v>
      </c>
      <c r="I5" s="3">
        <v>0</v>
      </c>
      <c r="J5" s="3">
        <v>1</v>
      </c>
      <c r="K5" s="4" t="s">
        <v>757</v>
      </c>
      <c r="L5" s="9">
        <v>0</v>
      </c>
      <c r="M5" s="3">
        <v>1</v>
      </c>
      <c r="N5" s="4" t="s">
        <v>757</v>
      </c>
      <c r="O5" s="3">
        <v>0</v>
      </c>
      <c r="P5" s="3">
        <v>1</v>
      </c>
      <c r="Q5" s="4" t="s">
        <v>757</v>
      </c>
      <c r="R5" s="3">
        <v>0</v>
      </c>
      <c r="S5" s="3">
        <v>1</v>
      </c>
      <c r="T5" s="4" t="s">
        <v>142</v>
      </c>
      <c r="U5" s="4" t="s">
        <v>757</v>
      </c>
      <c r="V5" s="3">
        <v>0</v>
      </c>
      <c r="W5" s="3">
        <v>1</v>
      </c>
      <c r="X5" s="4" t="s">
        <v>142</v>
      </c>
      <c r="Y5" s="188">
        <f>D5/C5</f>
        <v>0.11198081163220308</v>
      </c>
    </row>
    <row r="6" spans="1:25" ht="31.2" customHeight="1">
      <c r="A6" s="4" t="s">
        <v>56</v>
      </c>
      <c r="B6" s="3">
        <v>1</v>
      </c>
      <c r="C6" s="9">
        <v>8885368</v>
      </c>
      <c r="D6" s="118">
        <f>+C6*0.11</f>
        <v>977390.48</v>
      </c>
      <c r="E6" s="4" t="s">
        <v>757</v>
      </c>
      <c r="F6" s="9">
        <v>0</v>
      </c>
      <c r="G6" s="4" t="s">
        <v>757</v>
      </c>
      <c r="H6" s="4" t="s">
        <v>757</v>
      </c>
      <c r="I6" s="3">
        <v>0</v>
      </c>
      <c r="J6" s="3">
        <v>1</v>
      </c>
      <c r="K6" s="4" t="s">
        <v>758</v>
      </c>
      <c r="L6" s="9">
        <v>2221342</v>
      </c>
      <c r="M6" s="3">
        <v>1</v>
      </c>
      <c r="N6" s="4" t="s">
        <v>757</v>
      </c>
      <c r="O6" s="3">
        <v>0</v>
      </c>
      <c r="P6" s="3">
        <v>1</v>
      </c>
      <c r="Q6" s="4" t="s">
        <v>757</v>
      </c>
      <c r="R6" s="3">
        <v>0</v>
      </c>
      <c r="S6" s="3">
        <v>1</v>
      </c>
      <c r="T6" s="4" t="s">
        <v>142</v>
      </c>
      <c r="U6" s="4" t="s">
        <v>757</v>
      </c>
      <c r="V6" s="3">
        <v>0</v>
      </c>
      <c r="W6" s="3">
        <v>1</v>
      </c>
      <c r="X6" s="4" t="s">
        <v>142</v>
      </c>
      <c r="Y6" s="188">
        <f>D6/C6</f>
        <v>0.11</v>
      </c>
    </row>
    <row r="7" spans="1:25" ht="31.2" customHeight="1">
      <c r="A7" s="4" t="s">
        <v>33</v>
      </c>
      <c r="B7" s="3"/>
      <c r="C7" s="9">
        <v>143556211</v>
      </c>
      <c r="D7" s="9">
        <v>14341000</v>
      </c>
      <c r="E7" s="4" t="s">
        <v>757</v>
      </c>
      <c r="F7" s="9">
        <v>0</v>
      </c>
      <c r="G7" s="4" t="s">
        <v>757</v>
      </c>
      <c r="H7" s="4" t="s">
        <v>757</v>
      </c>
      <c r="I7" s="3">
        <v>0</v>
      </c>
      <c r="J7" s="3">
        <v>1</v>
      </c>
      <c r="K7" s="4" t="s">
        <v>757</v>
      </c>
      <c r="L7" s="9">
        <v>0</v>
      </c>
      <c r="M7" s="3">
        <v>1</v>
      </c>
      <c r="N7" s="4" t="s">
        <v>757</v>
      </c>
      <c r="O7" s="3">
        <v>0</v>
      </c>
      <c r="P7" s="3">
        <v>1</v>
      </c>
      <c r="Q7" s="4" t="s">
        <v>757</v>
      </c>
      <c r="R7" s="3">
        <v>0</v>
      </c>
      <c r="S7" s="3">
        <v>1</v>
      </c>
      <c r="T7" s="4" t="s">
        <v>142</v>
      </c>
      <c r="U7" s="4" t="s">
        <v>757</v>
      </c>
      <c r="V7" s="3">
        <v>0</v>
      </c>
      <c r="W7" s="3">
        <v>1</v>
      </c>
      <c r="X7" s="4" t="s">
        <v>142</v>
      </c>
      <c r="Y7" s="188">
        <f t="shared" si="0"/>
        <v>9.989815069722062E-2</v>
      </c>
    </row>
    <row r="8" spans="1:25" ht="31.2" customHeight="1">
      <c r="A8" s="4" t="s">
        <v>44</v>
      </c>
      <c r="B8" s="3">
        <v>1</v>
      </c>
      <c r="C8" s="9">
        <v>100528139</v>
      </c>
      <c r="D8" s="9">
        <v>11359680</v>
      </c>
      <c r="E8" s="4" t="s">
        <v>757</v>
      </c>
      <c r="F8" s="9">
        <v>0</v>
      </c>
      <c r="G8" s="4" t="s">
        <v>758</v>
      </c>
      <c r="H8" s="4" t="s">
        <v>757</v>
      </c>
      <c r="I8" s="3">
        <v>0</v>
      </c>
      <c r="J8" s="3">
        <v>1</v>
      </c>
      <c r="K8" s="4" t="s">
        <v>758</v>
      </c>
      <c r="L8" s="9">
        <v>721980</v>
      </c>
      <c r="M8" s="3">
        <v>1</v>
      </c>
      <c r="N8" s="4" t="s">
        <v>758</v>
      </c>
      <c r="O8" s="3">
        <v>72783</v>
      </c>
      <c r="P8" s="3">
        <v>1</v>
      </c>
      <c r="Q8" s="4" t="s">
        <v>757</v>
      </c>
      <c r="R8" s="3">
        <v>0</v>
      </c>
      <c r="S8" s="3">
        <v>1</v>
      </c>
      <c r="T8" s="4" t="s">
        <v>142</v>
      </c>
      <c r="U8" s="4" t="s">
        <v>757</v>
      </c>
      <c r="V8" s="3">
        <v>0</v>
      </c>
      <c r="W8" s="3">
        <v>1</v>
      </c>
      <c r="X8" s="4" t="s">
        <v>142</v>
      </c>
      <c r="Y8" s="188">
        <f t="shared" si="0"/>
        <v>0.11300000291460682</v>
      </c>
    </row>
    <row r="9" spans="1:25" ht="31.2" customHeight="1">
      <c r="A9" s="4" t="s">
        <v>24</v>
      </c>
      <c r="B9" s="3">
        <v>1</v>
      </c>
      <c r="C9" s="9">
        <v>83628875</v>
      </c>
      <c r="D9" s="9">
        <v>9455753</v>
      </c>
      <c r="E9" s="4" t="s">
        <v>757</v>
      </c>
      <c r="F9" s="9">
        <v>0</v>
      </c>
      <c r="G9" s="4" t="s">
        <v>757</v>
      </c>
      <c r="H9" s="4" t="s">
        <v>757</v>
      </c>
      <c r="I9" s="3">
        <v>0</v>
      </c>
      <c r="J9" s="3">
        <v>1</v>
      </c>
      <c r="K9" s="4" t="s">
        <v>758</v>
      </c>
      <c r="L9" s="9">
        <v>21486676</v>
      </c>
      <c r="M9" s="3">
        <v>1</v>
      </c>
      <c r="N9" s="4" t="s">
        <v>757</v>
      </c>
      <c r="O9" s="3">
        <v>0</v>
      </c>
      <c r="P9" s="3">
        <v>1</v>
      </c>
      <c r="Q9" s="4" t="s">
        <v>757</v>
      </c>
      <c r="R9" s="3">
        <v>0</v>
      </c>
      <c r="S9" s="3">
        <v>1</v>
      </c>
      <c r="T9" s="4" t="s">
        <v>142</v>
      </c>
      <c r="U9" s="4" t="s">
        <v>757</v>
      </c>
      <c r="V9" s="3">
        <v>0</v>
      </c>
      <c r="W9" s="3">
        <v>1</v>
      </c>
      <c r="X9" s="4" t="s">
        <v>142</v>
      </c>
      <c r="Y9" s="188">
        <f t="shared" si="0"/>
        <v>0.11306804019544685</v>
      </c>
    </row>
    <row r="10" spans="1:25" ht="31.2" customHeight="1">
      <c r="A10" s="4" t="s">
        <v>28</v>
      </c>
      <c r="B10" s="3">
        <v>1</v>
      </c>
      <c r="C10" s="9">
        <v>4375380</v>
      </c>
      <c r="D10" s="9">
        <v>809445</v>
      </c>
      <c r="E10" s="4" t="s">
        <v>757</v>
      </c>
      <c r="F10" s="9">
        <v>0</v>
      </c>
      <c r="G10" s="4" t="s">
        <v>757</v>
      </c>
      <c r="H10" s="4" t="s">
        <v>757</v>
      </c>
      <c r="I10" s="3">
        <v>0</v>
      </c>
      <c r="J10" s="3">
        <v>1</v>
      </c>
      <c r="K10" s="4" t="s">
        <v>758</v>
      </c>
      <c r="L10" s="9">
        <v>1458460</v>
      </c>
      <c r="M10" s="3">
        <v>1</v>
      </c>
      <c r="N10" s="4" t="s">
        <v>757</v>
      </c>
      <c r="O10" s="3">
        <v>0</v>
      </c>
      <c r="P10" s="3">
        <v>1</v>
      </c>
      <c r="Q10" s="4" t="s">
        <v>757</v>
      </c>
      <c r="R10" s="3">
        <v>0</v>
      </c>
      <c r="S10" s="3">
        <v>1</v>
      </c>
      <c r="T10" s="4" t="s">
        <v>142</v>
      </c>
      <c r="U10" s="4" t="s">
        <v>757</v>
      </c>
      <c r="V10" s="3">
        <v>0</v>
      </c>
      <c r="W10" s="3">
        <v>1</v>
      </c>
      <c r="X10" s="4" t="s">
        <v>142</v>
      </c>
      <c r="Y10" s="188">
        <f t="shared" si="0"/>
        <v>0.18499993143452684</v>
      </c>
    </row>
    <row r="11" spans="1:25" ht="31.2" customHeight="1">
      <c r="A11" s="82"/>
      <c r="B11" s="262"/>
      <c r="C11" s="409"/>
      <c r="D11" s="409"/>
      <c r="E11" s="82"/>
      <c r="F11" s="409"/>
      <c r="G11" s="82"/>
      <c r="H11" s="82"/>
      <c r="I11" s="262"/>
      <c r="J11" s="262"/>
      <c r="K11" s="82"/>
      <c r="L11" s="409"/>
      <c r="M11" s="262"/>
      <c r="N11" s="82"/>
      <c r="O11" s="262"/>
      <c r="P11" s="262"/>
      <c r="Q11" s="82"/>
      <c r="R11" s="262"/>
      <c r="S11" s="262"/>
      <c r="T11" s="82"/>
      <c r="U11" s="82"/>
      <c r="V11" s="262"/>
      <c r="W11" s="262"/>
      <c r="X11" s="82"/>
      <c r="Y11" s="188"/>
    </row>
    <row r="12" spans="1:25" ht="29.4" customHeight="1">
      <c r="A12" s="4" t="s">
        <v>1125</v>
      </c>
      <c r="B12" s="4"/>
      <c r="C12" s="12">
        <f>(C10+C2)/1000</f>
        <v>6704.98</v>
      </c>
      <c r="D12" s="450">
        <f>(D10+D2)/1000</f>
        <v>1071.4449999999999</v>
      </c>
      <c r="L12" s="478">
        <f>D12/$D$15</f>
        <v>2.6210292424008741E-2</v>
      </c>
    </row>
    <row r="13" spans="1:25" ht="29.4" customHeight="1">
      <c r="A13" s="4" t="s">
        <v>725</v>
      </c>
      <c r="B13" s="4"/>
      <c r="C13" s="12">
        <f>C5/1000</f>
        <v>134248</v>
      </c>
      <c r="D13" s="450">
        <f>D5/1000</f>
        <v>15033.2</v>
      </c>
      <c r="L13" s="478">
        <f t="shared" ref="L13:L15" si="1">D13/$D$15</f>
        <v>0.36775062468778918</v>
      </c>
    </row>
    <row r="14" spans="1:25" ht="29.4" customHeight="1">
      <c r="A14" s="4" t="s">
        <v>92</v>
      </c>
      <c r="B14" s="4"/>
      <c r="C14" s="12">
        <f>(C6+C7+C9)/1000</f>
        <v>236070.454</v>
      </c>
      <c r="D14" s="450">
        <f>(D6+D7+D9)/1000</f>
        <v>24774.143479999999</v>
      </c>
      <c r="L14" s="478">
        <f t="shared" si="1"/>
        <v>0.60603908288820196</v>
      </c>
    </row>
    <row r="15" spans="1:25" ht="29.4" customHeight="1">
      <c r="A15" s="4" t="s">
        <v>856</v>
      </c>
      <c r="B15" s="209"/>
      <c r="C15" s="410">
        <f>SUM(C12:C14)</f>
        <v>377023.43400000001</v>
      </c>
      <c r="D15" s="451">
        <f t="shared" ref="D15" si="2">SUM(D12:D14)</f>
        <v>40878.788480000003</v>
      </c>
      <c r="L15" s="478">
        <f t="shared" si="1"/>
        <v>1</v>
      </c>
    </row>
    <row r="16" spans="1:25">
      <c r="C16" s="454">
        <f>C15/1000</f>
        <v>377.02343400000001</v>
      </c>
    </row>
    <row r="17" spans="1:4">
      <c r="C17" s="454">
        <v>352.2</v>
      </c>
      <c r="D17" s="478">
        <f>C16/C17-1</f>
        <v>7.0481073253833015E-2</v>
      </c>
    </row>
    <row r="18" spans="1:4" ht="15" thickBot="1"/>
    <row r="19" spans="1:4" ht="27.6">
      <c r="A19" s="499" t="s">
        <v>960</v>
      </c>
      <c r="B19" s="499" t="s">
        <v>961</v>
      </c>
      <c r="C19" s="403" t="s">
        <v>1120</v>
      </c>
      <c r="D19" s="499" t="s">
        <v>963</v>
      </c>
    </row>
    <row r="20" spans="1:4" ht="15" thickBot="1">
      <c r="A20" s="500"/>
      <c r="B20" s="500"/>
      <c r="C20" s="404" t="s">
        <v>1121</v>
      </c>
      <c r="D20" s="500"/>
    </row>
    <row r="21" spans="1:4" ht="15" thickBot="1">
      <c r="A21" s="405" t="s">
        <v>964</v>
      </c>
      <c r="B21" s="365" t="s">
        <v>1122</v>
      </c>
      <c r="C21" s="452">
        <v>809.4</v>
      </c>
      <c r="D21" s="408">
        <f>+C21/$C$24</f>
        <v>1.9800021504966278E-2</v>
      </c>
    </row>
    <row r="22" spans="1:4" ht="15" thickBot="1">
      <c r="A22" s="405" t="s">
        <v>913</v>
      </c>
      <c r="B22" s="365" t="s">
        <v>1123</v>
      </c>
      <c r="C22" s="452">
        <v>15033.2</v>
      </c>
      <c r="D22" s="408">
        <f t="shared" ref="D22:D23" si="3">+C22/$C$24</f>
        <v>0.36775102951378685</v>
      </c>
    </row>
    <row r="23" spans="1:4" ht="15" thickBot="1">
      <c r="A23" s="405" t="s">
        <v>915</v>
      </c>
      <c r="B23" s="365" t="s">
        <v>1124</v>
      </c>
      <c r="C23" s="452">
        <v>25036.143479999999</v>
      </c>
      <c r="D23" s="408">
        <f t="shared" si="3"/>
        <v>0.61244894898124691</v>
      </c>
    </row>
    <row r="24" spans="1:4" ht="15" thickBot="1">
      <c r="A24" s="406" t="s">
        <v>935</v>
      </c>
      <c r="B24" s="407"/>
      <c r="C24" s="453">
        <f>SUM(C21:C23)</f>
        <v>40878.743479999997</v>
      </c>
      <c r="D24" s="407"/>
    </row>
  </sheetData>
  <mergeCells count="3">
    <mergeCell ref="D19:D20"/>
    <mergeCell ref="A19:A20"/>
    <mergeCell ref="B19:B20"/>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G24"/>
  <sheetViews>
    <sheetView zoomScale="70" zoomScaleNormal="70" workbookViewId="0">
      <pane xSplit="1" ySplit="1" topLeftCell="B2" activePane="bottomRight" state="frozen"/>
      <selection pane="topRight" activeCell="B1" sqref="B1"/>
      <selection pane="bottomLeft" activeCell="A2" sqref="A2"/>
      <selection pane="bottomRight" activeCell="B2" sqref="B2:B11"/>
    </sheetView>
  </sheetViews>
  <sheetFormatPr baseColWidth="10" defaultRowHeight="14.4"/>
  <cols>
    <col min="1" max="1" width="40" customWidth="1"/>
    <col min="2" max="2" width="16.21875" customWidth="1"/>
    <col min="3" max="3" width="21.33203125" customWidth="1"/>
    <col min="4" max="4" width="17.5546875" style="10" bestFit="1" customWidth="1"/>
    <col min="5" max="5" width="16.6640625" style="10" bestFit="1" customWidth="1"/>
    <col min="6" max="6" width="16.109375" style="10" bestFit="1" customWidth="1"/>
    <col min="7" max="7" width="14.6640625" customWidth="1"/>
  </cols>
  <sheetData>
    <row r="1" spans="1:7" ht="34.200000000000003" customHeight="1">
      <c r="A1" s="1" t="s">
        <v>1</v>
      </c>
      <c r="B1" s="1" t="s">
        <v>940</v>
      </c>
      <c r="C1" s="1" t="s">
        <v>66</v>
      </c>
      <c r="D1" s="8" t="s">
        <v>116</v>
      </c>
      <c r="E1" s="8" t="s">
        <v>117</v>
      </c>
      <c r="F1" s="8" t="s">
        <v>118</v>
      </c>
      <c r="G1" s="161" t="s">
        <v>683</v>
      </c>
    </row>
    <row r="2" spans="1:7" ht="19.2" customHeight="1">
      <c r="A2" s="4" t="s">
        <v>53</v>
      </c>
      <c r="B2" s="4" t="s">
        <v>79</v>
      </c>
      <c r="C2" s="4" t="s">
        <v>119</v>
      </c>
      <c r="D2" s="9">
        <v>400578</v>
      </c>
      <c r="E2" s="9">
        <v>1321908</v>
      </c>
      <c r="F2" s="9">
        <v>400578</v>
      </c>
      <c r="G2" s="162">
        <f>+E2/D2</f>
        <v>3.3000014978356274</v>
      </c>
    </row>
    <row r="3" spans="1:7" ht="19.2" customHeight="1">
      <c r="A3" s="4" t="s">
        <v>44</v>
      </c>
      <c r="B3" s="4" t="s">
        <v>79</v>
      </c>
      <c r="C3" s="4" t="s">
        <v>119</v>
      </c>
      <c r="D3" s="9">
        <v>156221</v>
      </c>
      <c r="E3" s="9">
        <v>388947</v>
      </c>
      <c r="F3" s="9">
        <v>168001</v>
      </c>
      <c r="G3" s="162">
        <f t="shared" ref="G3:G11" si="0">+E3/D3</f>
        <v>2.4897228925688606</v>
      </c>
    </row>
    <row r="4" spans="1:7" ht="19.2" customHeight="1">
      <c r="A4" s="4" t="s">
        <v>53</v>
      </c>
      <c r="B4" s="4" t="s">
        <v>79</v>
      </c>
      <c r="C4" s="4" t="s">
        <v>96</v>
      </c>
      <c r="D4" s="9">
        <v>2902226</v>
      </c>
      <c r="E4" s="9">
        <v>6094674</v>
      </c>
      <c r="F4" s="9">
        <v>2902226</v>
      </c>
      <c r="G4" s="162">
        <f t="shared" si="0"/>
        <v>2.0999997932621373</v>
      </c>
    </row>
    <row r="5" spans="1:7" ht="19.2" customHeight="1">
      <c r="A5" s="4" t="s">
        <v>44</v>
      </c>
      <c r="B5" s="4" t="s">
        <v>79</v>
      </c>
      <c r="C5" s="4" t="s">
        <v>96</v>
      </c>
      <c r="D5" s="9">
        <v>1388347</v>
      </c>
      <c r="E5" s="9">
        <v>2244819</v>
      </c>
      <c r="F5" s="9">
        <v>1388347</v>
      </c>
      <c r="G5" s="162">
        <f t="shared" si="0"/>
        <v>1.61690052991075</v>
      </c>
    </row>
    <row r="6" spans="1:7" ht="19.2" customHeight="1">
      <c r="A6" s="4" t="s">
        <v>53</v>
      </c>
      <c r="B6" s="4" t="s">
        <v>79</v>
      </c>
      <c r="C6" s="4" t="s">
        <v>123</v>
      </c>
      <c r="D6" s="9">
        <v>82473</v>
      </c>
      <c r="E6" s="9">
        <v>247419</v>
      </c>
      <c r="F6" s="9">
        <v>82473</v>
      </c>
      <c r="G6" s="162">
        <f t="shared" si="0"/>
        <v>3</v>
      </c>
    </row>
    <row r="7" spans="1:7" ht="19.2" customHeight="1">
      <c r="A7" s="4" t="s">
        <v>44</v>
      </c>
      <c r="B7" s="4" t="s">
        <v>79</v>
      </c>
      <c r="C7" s="4" t="s">
        <v>123</v>
      </c>
      <c r="D7" s="9">
        <v>40864</v>
      </c>
      <c r="E7" s="9">
        <v>84608</v>
      </c>
      <c r="F7" s="9">
        <v>40864</v>
      </c>
      <c r="G7" s="162">
        <f t="shared" si="0"/>
        <v>2.0704776820673452</v>
      </c>
    </row>
    <row r="8" spans="1:7" ht="19.2" customHeight="1">
      <c r="A8" s="4" t="s">
        <v>23</v>
      </c>
      <c r="B8" s="4" t="s">
        <v>79</v>
      </c>
      <c r="C8" s="4" t="s">
        <v>80</v>
      </c>
      <c r="D8" s="41">
        <v>1771000</v>
      </c>
      <c r="E8" s="9">
        <v>56393616</v>
      </c>
      <c r="F8" s="41">
        <v>1987798</v>
      </c>
      <c r="G8" s="162">
        <f t="shared" si="0"/>
        <v>31.842809712027105</v>
      </c>
    </row>
    <row r="9" spans="1:7" ht="19.2" customHeight="1">
      <c r="A9" s="4" t="s">
        <v>597</v>
      </c>
      <c r="B9" s="4" t="s">
        <v>600</v>
      </c>
      <c r="C9" s="39" t="s">
        <v>646</v>
      </c>
      <c r="D9" s="9">
        <v>1990935</v>
      </c>
      <c r="E9" s="9">
        <v>4370102</v>
      </c>
      <c r="F9" s="9">
        <v>1990935</v>
      </c>
      <c r="G9" s="162">
        <f t="shared" si="0"/>
        <v>2.1949998367601151</v>
      </c>
    </row>
    <row r="10" spans="1:7" ht="19.2" customHeight="1">
      <c r="A10" s="4" t="s">
        <v>597</v>
      </c>
      <c r="B10" s="4" t="s">
        <v>600</v>
      </c>
      <c r="C10" s="4" t="s">
        <v>96</v>
      </c>
      <c r="D10" s="9">
        <f>140987+762283</f>
        <v>903270</v>
      </c>
      <c r="E10" s="9">
        <v>1982677</v>
      </c>
      <c r="F10" s="9">
        <f>140987+762283</f>
        <v>903270</v>
      </c>
      <c r="G10" s="162">
        <f t="shared" si="0"/>
        <v>2.1949992803923521</v>
      </c>
    </row>
    <row r="11" spans="1:7" ht="19.2" customHeight="1">
      <c r="A11" s="4" t="s">
        <v>597</v>
      </c>
      <c r="B11" s="4" t="s">
        <v>600</v>
      </c>
      <c r="C11" s="4" t="s">
        <v>123</v>
      </c>
      <c r="D11" s="9">
        <v>101441</v>
      </c>
      <c r="E11" s="9">
        <v>395011</v>
      </c>
      <c r="F11" s="9">
        <f>101441</f>
        <v>101441</v>
      </c>
      <c r="G11" s="162">
        <f t="shared" si="0"/>
        <v>3.8939974960814663</v>
      </c>
    </row>
    <row r="12" spans="1:7">
      <c r="D12" s="40">
        <f>+SUBTOTAL(9,D2:D11)</f>
        <v>9737355</v>
      </c>
      <c r="E12" s="40">
        <f>+SUBTOTAL(9,E2:E11)</f>
        <v>73523781</v>
      </c>
      <c r="F12" s="40">
        <f>+SUBTOTAL(9,F2:F11)</f>
        <v>9965933</v>
      </c>
    </row>
    <row r="13" spans="1:7">
      <c r="D13" s="10">
        <f>SUBTOTAL(9,D2:D12)</f>
        <v>9737355</v>
      </c>
    </row>
    <row r="14" spans="1:7">
      <c r="C14" s="82" t="s">
        <v>1114</v>
      </c>
    </row>
    <row r="15" spans="1:7">
      <c r="C15" s="82" t="s">
        <v>1113</v>
      </c>
    </row>
    <row r="16" spans="1:7">
      <c r="B16" s="82" t="s">
        <v>1113</v>
      </c>
      <c r="C16" s="398" t="s">
        <v>1116</v>
      </c>
      <c r="D16" s="241" t="s">
        <v>1117</v>
      </c>
      <c r="E16" s="241" t="s">
        <v>1118</v>
      </c>
    </row>
    <row r="17" spans="2:5">
      <c r="B17" s="321" t="s">
        <v>140</v>
      </c>
      <c r="C17" s="357">
        <f>+'Requete_PRODUCTION_TRANSFOR OK'!N48</f>
        <v>3370695.14</v>
      </c>
      <c r="D17" s="342">
        <f>'Requete_PRODUCTION_TRANSFOR OK'!O48</f>
        <v>159971636</v>
      </c>
      <c r="E17" s="342">
        <f>D17/C17</f>
        <v>47.459538568652633</v>
      </c>
    </row>
    <row r="18" spans="2:5">
      <c r="B18" s="321" t="s">
        <v>1115</v>
      </c>
      <c r="C18" s="357">
        <f>+'Requete_PRODUCTION_TRANSFOR OK'!N49</f>
        <v>22019.16</v>
      </c>
      <c r="D18" s="342">
        <f>'Requete_PRODUCTION_TRANSFOR OK'!O49</f>
        <v>836567</v>
      </c>
      <c r="E18" s="342">
        <f>D18/C18</f>
        <v>37.992684552907562</v>
      </c>
    </row>
    <row r="19" spans="2:5">
      <c r="D19" s="10">
        <f>SUBTOTAL(9,D17:D18)</f>
        <v>160808203</v>
      </c>
    </row>
    <row r="20" spans="2:5">
      <c r="B20" s="82" t="s">
        <v>1114</v>
      </c>
      <c r="D20" s="10">
        <f>D17*0.01</f>
        <v>1599716.36</v>
      </c>
    </row>
    <row r="21" spans="2:5">
      <c r="B21" s="68">
        <f>'Charge rectifiées OK T'!BU53</f>
        <v>163784720.09999999</v>
      </c>
      <c r="C21" s="68">
        <f>D19-B21</f>
        <v>-2976517.099999994</v>
      </c>
      <c r="D21" s="10">
        <f>D19*0.01</f>
        <v>1608082.03</v>
      </c>
    </row>
    <row r="24" spans="2:5">
      <c r="D24" s="10">
        <v>7610596.7042222219</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AR239"/>
  <sheetViews>
    <sheetView zoomScale="85" zoomScaleNormal="85" workbookViewId="0">
      <pane ySplit="1" topLeftCell="A83" activePane="bottomLeft" state="frozen"/>
      <selection pane="bottomLeft" sqref="A1:H98"/>
    </sheetView>
  </sheetViews>
  <sheetFormatPr baseColWidth="10" defaultRowHeight="14.4"/>
  <cols>
    <col min="1" max="1" width="58" customWidth="1"/>
    <col min="2" max="2" width="18.33203125" customWidth="1"/>
    <col min="3" max="3" width="13.33203125" hidden="1" customWidth="1"/>
    <col min="4" max="4" width="10.88671875" hidden="1" customWidth="1"/>
    <col min="5" max="5" width="7.44140625" hidden="1" customWidth="1"/>
    <col min="6" max="6" width="17.109375" style="211" bestFit="1" customWidth="1"/>
    <col min="7" max="7" width="16.77734375" style="10" bestFit="1" customWidth="1"/>
    <col min="8" max="8" width="20" style="10" bestFit="1" customWidth="1"/>
    <col min="9" max="9" width="11.5546875" style="455"/>
    <col min="10" max="10" width="11.5546875" style="64"/>
    <col min="11" max="11" width="21.109375" style="64" customWidth="1"/>
    <col min="12" max="12" width="27.21875" style="64" customWidth="1"/>
    <col min="13" max="13" width="22.88671875" style="64" customWidth="1"/>
    <col min="14" max="14" width="22.88671875" style="64" bestFit="1" customWidth="1"/>
    <col min="15" max="15" width="39.33203125" style="64" bestFit="1" customWidth="1"/>
    <col min="16" max="16" width="21.109375" style="64" customWidth="1"/>
    <col min="17" max="17" width="25.88671875" style="64" customWidth="1"/>
    <col min="18" max="18" width="78.44140625" style="64" customWidth="1"/>
    <col min="19" max="19" width="34.33203125" style="64" customWidth="1"/>
    <col min="20" max="20" width="15.44140625" style="64" customWidth="1"/>
    <col min="21" max="21" width="28.44140625" style="64" bestFit="1" customWidth="1"/>
    <col min="22" max="22" width="16.21875" style="64" bestFit="1" customWidth="1"/>
    <col min="23" max="23" width="16.5546875" style="64" bestFit="1" customWidth="1"/>
    <col min="24" max="24" width="19.88671875" style="165" bestFit="1" customWidth="1"/>
    <col min="25" max="25" width="56.33203125" style="64" bestFit="1" customWidth="1"/>
    <col min="26" max="26" width="45.109375" style="64" bestFit="1" customWidth="1"/>
    <col min="27" max="27" width="21.33203125" style="64" bestFit="1" customWidth="1"/>
    <col min="28" max="28" width="21.6640625" style="64" bestFit="1" customWidth="1"/>
    <col min="29" max="29" width="19" style="64" bestFit="1" customWidth="1"/>
    <col min="30" max="30" width="16.33203125" style="64" bestFit="1" customWidth="1"/>
    <col min="31" max="31" width="26.77734375" style="64" bestFit="1" customWidth="1"/>
    <col min="32" max="32" width="13.88671875" style="64" bestFit="1" customWidth="1"/>
    <col min="33" max="33" width="26" style="64" bestFit="1" customWidth="1"/>
    <col min="34" max="34" width="34.33203125" style="64" bestFit="1" customWidth="1"/>
    <col min="35" max="35" width="15.44140625" style="64" bestFit="1" customWidth="1"/>
    <col min="36" max="36" width="28.44140625" style="64" bestFit="1" customWidth="1"/>
    <col min="37" max="37" width="16.21875" style="64" bestFit="1" customWidth="1"/>
    <col min="38" max="38" width="16.5546875" style="64" bestFit="1" customWidth="1"/>
    <col min="39" max="39" width="19.88671875" style="64" bestFit="1" customWidth="1"/>
    <col min="40" max="40" width="56.33203125" style="64" bestFit="1" customWidth="1"/>
    <col min="41" max="41" width="45.109375" style="64" bestFit="1" customWidth="1"/>
    <col min="42" max="42" width="21.33203125" style="64" bestFit="1" customWidth="1"/>
    <col min="43" max="43" width="30.77734375" style="64" bestFit="1" customWidth="1"/>
    <col min="44" max="44" width="26.44140625" style="64" bestFit="1" customWidth="1"/>
    <col min="45" max="16384" width="11.5546875" style="64"/>
  </cols>
  <sheetData>
    <row r="1" spans="1:18" ht="32.4" customHeight="1">
      <c r="A1" s="1" t="s">
        <v>1</v>
      </c>
      <c r="B1" s="1" t="s">
        <v>817</v>
      </c>
      <c r="C1" s="1" t="s">
        <v>818</v>
      </c>
      <c r="D1" s="1" t="s">
        <v>819</v>
      </c>
      <c r="E1" s="1" t="s">
        <v>820</v>
      </c>
      <c r="F1" s="207" t="s">
        <v>821</v>
      </c>
      <c r="G1" s="8" t="s">
        <v>822</v>
      </c>
      <c r="H1" s="8" t="s">
        <v>823</v>
      </c>
      <c r="K1" s="224" t="s">
        <v>817</v>
      </c>
      <c r="L1" t="s">
        <v>861</v>
      </c>
    </row>
    <row r="2" spans="1:18">
      <c r="A2" s="174" t="s">
        <v>494</v>
      </c>
      <c r="B2" s="99" t="s">
        <v>138</v>
      </c>
      <c r="C2" s="100">
        <v>418</v>
      </c>
      <c r="D2" s="3">
        <v>11</v>
      </c>
      <c r="E2" s="3">
        <v>81</v>
      </c>
      <c r="F2" s="153" t="s">
        <v>824</v>
      </c>
      <c r="G2" s="102">
        <v>23001</v>
      </c>
      <c r="H2" s="102">
        <v>1023137</v>
      </c>
      <c r="I2" s="64"/>
      <c r="K2"/>
      <c r="L2"/>
      <c r="M2"/>
    </row>
    <row r="3" spans="1:18">
      <c r="A3" s="174" t="s">
        <v>494</v>
      </c>
      <c r="B3" s="99" t="s">
        <v>138</v>
      </c>
      <c r="C3" s="100">
        <v>419</v>
      </c>
      <c r="D3" s="3">
        <v>11</v>
      </c>
      <c r="E3" s="3">
        <v>81</v>
      </c>
      <c r="F3" s="153" t="s">
        <v>824</v>
      </c>
      <c r="G3" s="102">
        <v>26105</v>
      </c>
      <c r="H3" s="102">
        <v>1460215</v>
      </c>
      <c r="I3" s="64"/>
      <c r="K3" s="224" t="s">
        <v>857</v>
      </c>
      <c r="L3" s="68" t="s">
        <v>859</v>
      </c>
      <c r="M3" s="68" t="s">
        <v>860</v>
      </c>
      <c r="P3" s="224" t="s">
        <v>857</v>
      </c>
      <c r="Q3" t="s">
        <v>859</v>
      </c>
      <c r="R3" t="s">
        <v>860</v>
      </c>
    </row>
    <row r="4" spans="1:18">
      <c r="A4" s="99" t="s">
        <v>53</v>
      </c>
      <c r="B4" s="99" t="s">
        <v>140</v>
      </c>
      <c r="C4" s="100">
        <v>373</v>
      </c>
      <c r="D4" s="3">
        <v>46</v>
      </c>
      <c r="E4" s="3">
        <v>31</v>
      </c>
      <c r="F4" s="153" t="s">
        <v>825</v>
      </c>
      <c r="G4" s="102">
        <v>400</v>
      </c>
      <c r="H4" s="102">
        <v>18200</v>
      </c>
      <c r="I4" s="64"/>
      <c r="K4" s="211" t="s">
        <v>838</v>
      </c>
      <c r="L4" s="68">
        <v>528.89</v>
      </c>
      <c r="M4" s="68">
        <v>295007440</v>
      </c>
      <c r="P4" s="211" t="s">
        <v>139</v>
      </c>
      <c r="Q4" s="68">
        <v>558410.07999999996</v>
      </c>
      <c r="R4" s="68">
        <v>533842674</v>
      </c>
    </row>
    <row r="5" spans="1:18">
      <c r="A5" s="99" t="s">
        <v>53</v>
      </c>
      <c r="B5" s="99" t="s">
        <v>140</v>
      </c>
      <c r="C5" s="100">
        <v>374</v>
      </c>
      <c r="D5" s="3">
        <v>46</v>
      </c>
      <c r="E5" s="3">
        <v>68</v>
      </c>
      <c r="F5" s="153" t="s">
        <v>826</v>
      </c>
      <c r="G5" s="102">
        <v>485904</v>
      </c>
      <c r="H5" s="102">
        <v>21800120</v>
      </c>
      <c r="I5" s="64"/>
      <c r="K5" s="211" t="s">
        <v>841</v>
      </c>
      <c r="L5" s="68">
        <v>529590.76</v>
      </c>
      <c r="M5" s="68">
        <v>163306124</v>
      </c>
      <c r="P5" s="211" t="s">
        <v>136</v>
      </c>
      <c r="Q5" s="236">
        <v>0.85</v>
      </c>
      <c r="R5" s="68">
        <v>374907</v>
      </c>
    </row>
    <row r="6" spans="1:18">
      <c r="A6" s="99" t="s">
        <v>53</v>
      </c>
      <c r="B6" s="99" t="s">
        <v>140</v>
      </c>
      <c r="C6" s="100">
        <v>375</v>
      </c>
      <c r="D6" s="3">
        <v>46</v>
      </c>
      <c r="E6" s="3">
        <v>74</v>
      </c>
      <c r="F6" s="153" t="s">
        <v>827</v>
      </c>
      <c r="G6" s="102">
        <v>110</v>
      </c>
      <c r="H6" s="102">
        <v>4785</v>
      </c>
      <c r="I6" s="64"/>
      <c r="K6" s="211" t="s">
        <v>835</v>
      </c>
      <c r="L6" s="68">
        <v>684.03193374199998</v>
      </c>
      <c r="M6" s="68">
        <v>148742351</v>
      </c>
      <c r="P6" s="211" t="s">
        <v>84</v>
      </c>
      <c r="Q6" s="68">
        <v>161515.79999999999</v>
      </c>
      <c r="R6" s="68">
        <v>4422520</v>
      </c>
    </row>
    <row r="7" spans="1:18">
      <c r="A7" s="99" t="s">
        <v>53</v>
      </c>
      <c r="B7" s="99" t="s">
        <v>140</v>
      </c>
      <c r="C7" s="100">
        <v>376</v>
      </c>
      <c r="D7" s="3">
        <v>46</v>
      </c>
      <c r="E7" s="3">
        <v>75</v>
      </c>
      <c r="F7" s="153" t="s">
        <v>828</v>
      </c>
      <c r="G7" s="102">
        <v>2930</v>
      </c>
      <c r="H7" s="102">
        <v>134463</v>
      </c>
      <c r="I7" s="64"/>
      <c r="K7" s="211" t="s">
        <v>849</v>
      </c>
      <c r="L7" s="68">
        <v>148212.33000000002</v>
      </c>
      <c r="M7" s="68">
        <v>94910043</v>
      </c>
      <c r="P7" s="211" t="s">
        <v>107</v>
      </c>
      <c r="Q7" s="68">
        <v>47949.86</v>
      </c>
      <c r="R7" s="68">
        <v>390487.02299999999</v>
      </c>
    </row>
    <row r="8" spans="1:18">
      <c r="A8" s="99" t="s">
        <v>53</v>
      </c>
      <c r="B8" s="99" t="s">
        <v>140</v>
      </c>
      <c r="C8" s="100">
        <v>377</v>
      </c>
      <c r="D8" s="3">
        <v>46</v>
      </c>
      <c r="E8" s="3">
        <v>111</v>
      </c>
      <c r="F8" s="153" t="s">
        <v>829</v>
      </c>
      <c r="G8" s="102">
        <v>586238</v>
      </c>
      <c r="H8" s="102">
        <v>27805009</v>
      </c>
      <c r="I8" s="64"/>
      <c r="K8" s="211" t="s">
        <v>854</v>
      </c>
      <c r="L8" s="68">
        <v>182942</v>
      </c>
      <c r="M8" s="68">
        <v>21366392</v>
      </c>
      <c r="P8" s="211" t="s">
        <v>140</v>
      </c>
      <c r="Q8" s="68">
        <v>1502608.8699999999</v>
      </c>
      <c r="R8" s="68">
        <v>68535819</v>
      </c>
    </row>
    <row r="9" spans="1:18">
      <c r="A9" s="99" t="s">
        <v>53</v>
      </c>
      <c r="B9" s="99" t="s">
        <v>140</v>
      </c>
      <c r="C9" s="100">
        <v>378</v>
      </c>
      <c r="D9" s="3">
        <v>46</v>
      </c>
      <c r="E9" s="3">
        <v>116</v>
      </c>
      <c r="F9" s="153" t="s">
        <v>830</v>
      </c>
      <c r="G9" s="102">
        <v>36830</v>
      </c>
      <c r="H9" s="102">
        <v>1572723</v>
      </c>
      <c r="I9" s="64"/>
      <c r="K9" s="211" t="s">
        <v>844</v>
      </c>
      <c r="L9" s="68">
        <v>101873</v>
      </c>
      <c r="M9" s="68">
        <v>17675149</v>
      </c>
      <c r="P9" s="211" t="s">
        <v>651</v>
      </c>
      <c r="Q9" s="68">
        <v>13645.85</v>
      </c>
      <c r="R9" s="68">
        <v>504795</v>
      </c>
    </row>
    <row r="10" spans="1:18">
      <c r="A10" s="99" t="s">
        <v>21</v>
      </c>
      <c r="B10" s="99" t="s">
        <v>107</v>
      </c>
      <c r="C10" s="100">
        <v>417</v>
      </c>
      <c r="D10" s="3">
        <v>37</v>
      </c>
      <c r="E10" s="3">
        <v>68</v>
      </c>
      <c r="F10" s="153" t="s">
        <v>826</v>
      </c>
      <c r="G10" s="102">
        <v>47949.86</v>
      </c>
      <c r="H10" s="102">
        <v>390487.02299999999</v>
      </c>
      <c r="I10" s="64"/>
      <c r="K10" s="211" t="s">
        <v>848</v>
      </c>
      <c r="L10" s="68">
        <v>0.27</v>
      </c>
      <c r="M10" s="68">
        <v>9648371</v>
      </c>
      <c r="P10" s="211" t="s">
        <v>141</v>
      </c>
      <c r="Q10" s="68">
        <v>12318</v>
      </c>
      <c r="R10" s="68">
        <v>3328965</v>
      </c>
    </row>
    <row r="11" spans="1:18">
      <c r="A11" s="99" t="s">
        <v>44</v>
      </c>
      <c r="B11" s="99" t="s">
        <v>140</v>
      </c>
      <c r="C11" s="100">
        <v>415</v>
      </c>
      <c r="D11" s="3">
        <v>46</v>
      </c>
      <c r="E11" s="3">
        <v>31</v>
      </c>
      <c r="F11" s="153" t="s">
        <v>825</v>
      </c>
      <c r="G11" s="102">
        <v>3396</v>
      </c>
      <c r="H11" s="102">
        <v>130813</v>
      </c>
      <c r="I11" s="64"/>
      <c r="K11" s="211" t="s">
        <v>831</v>
      </c>
      <c r="L11" s="68">
        <v>49007.888000000006</v>
      </c>
      <c r="M11" s="68">
        <v>8487014.9120000005</v>
      </c>
      <c r="P11" s="211" t="s">
        <v>121</v>
      </c>
      <c r="Q11" s="68">
        <v>526747</v>
      </c>
      <c r="R11" s="68">
        <v>109536229</v>
      </c>
    </row>
    <row r="12" spans="1:18">
      <c r="A12" s="99" t="s">
        <v>44</v>
      </c>
      <c r="B12" s="99" t="s">
        <v>140</v>
      </c>
      <c r="C12" s="100">
        <v>412</v>
      </c>
      <c r="D12" s="3">
        <v>46</v>
      </c>
      <c r="E12" s="3">
        <v>68</v>
      </c>
      <c r="F12" s="153" t="s">
        <v>826</v>
      </c>
      <c r="G12" s="102">
        <v>65923</v>
      </c>
      <c r="H12" s="102">
        <v>2585006</v>
      </c>
      <c r="I12" s="64"/>
      <c r="K12" s="211" t="s">
        <v>840</v>
      </c>
      <c r="L12" s="68">
        <v>31246</v>
      </c>
      <c r="M12" s="68">
        <v>8049524</v>
      </c>
      <c r="P12" s="211" t="s">
        <v>653</v>
      </c>
      <c r="Q12" s="68">
        <v>6340</v>
      </c>
      <c r="R12" s="68">
        <v>5532814</v>
      </c>
    </row>
    <row r="13" spans="1:18">
      <c r="A13" s="99" t="s">
        <v>44</v>
      </c>
      <c r="B13" s="99" t="s">
        <v>140</v>
      </c>
      <c r="C13" s="100">
        <v>413</v>
      </c>
      <c r="D13" s="3">
        <v>46</v>
      </c>
      <c r="E13" s="3">
        <v>75</v>
      </c>
      <c r="F13" s="153" t="s">
        <v>828</v>
      </c>
      <c r="G13" s="102">
        <v>13462</v>
      </c>
      <c r="H13" s="102">
        <v>532510</v>
      </c>
      <c r="I13" s="64"/>
      <c r="K13" s="211" t="s">
        <v>839</v>
      </c>
      <c r="L13" s="68">
        <v>8360</v>
      </c>
      <c r="M13" s="68">
        <v>6660472</v>
      </c>
      <c r="P13" s="211" t="s">
        <v>137</v>
      </c>
      <c r="Q13" s="68">
        <v>31093.338</v>
      </c>
      <c r="R13" s="68">
        <v>1263388</v>
      </c>
    </row>
    <row r="14" spans="1:18">
      <c r="A14" s="99" t="s">
        <v>44</v>
      </c>
      <c r="B14" s="99" t="s">
        <v>140</v>
      </c>
      <c r="C14" s="100">
        <v>414</v>
      </c>
      <c r="D14" s="3">
        <v>46</v>
      </c>
      <c r="E14" s="3">
        <v>111</v>
      </c>
      <c r="F14" s="153" t="s">
        <v>829</v>
      </c>
      <c r="G14" s="102">
        <v>125865</v>
      </c>
      <c r="H14" s="102">
        <v>5710850</v>
      </c>
      <c r="I14" s="64"/>
      <c r="K14" s="211" t="s">
        <v>850</v>
      </c>
      <c r="L14" s="68">
        <v>29318.253000000001</v>
      </c>
      <c r="M14" s="68">
        <v>3764950</v>
      </c>
      <c r="P14" s="211" t="s">
        <v>725</v>
      </c>
      <c r="Q14" s="68">
        <v>9097.5499999999993</v>
      </c>
      <c r="R14" s="68">
        <v>2225608.912</v>
      </c>
    </row>
    <row r="15" spans="1:18">
      <c r="A15" s="99" t="s">
        <v>15</v>
      </c>
      <c r="B15" s="99" t="s">
        <v>137</v>
      </c>
      <c r="C15" s="100">
        <v>403</v>
      </c>
      <c r="D15" s="3">
        <v>8</v>
      </c>
      <c r="E15" s="3">
        <v>39</v>
      </c>
      <c r="F15" s="153" t="s">
        <v>831</v>
      </c>
      <c r="G15" s="102">
        <v>31093.338</v>
      </c>
      <c r="H15" s="102">
        <v>1263388</v>
      </c>
      <c r="I15" s="64"/>
      <c r="K15" s="211" t="s">
        <v>852</v>
      </c>
      <c r="L15" s="68">
        <v>40461</v>
      </c>
      <c r="M15" s="68">
        <v>3434732</v>
      </c>
      <c r="P15" s="211" t="s">
        <v>92</v>
      </c>
      <c r="Q15" s="236">
        <v>14.671933741999998</v>
      </c>
      <c r="R15" s="68">
        <v>531398667</v>
      </c>
    </row>
    <row r="16" spans="1:18">
      <c r="A16" s="99" t="s">
        <v>20</v>
      </c>
      <c r="B16" s="99" t="s">
        <v>653</v>
      </c>
      <c r="C16" s="100"/>
      <c r="D16" s="100"/>
      <c r="E16" s="100"/>
      <c r="F16" s="153" t="s">
        <v>832</v>
      </c>
      <c r="G16" s="102">
        <v>100</v>
      </c>
      <c r="H16" s="102">
        <v>76434</v>
      </c>
      <c r="I16" s="64"/>
      <c r="K16" s="211" t="s">
        <v>824</v>
      </c>
      <c r="L16" s="68">
        <v>49424</v>
      </c>
      <c r="M16" s="68">
        <v>2876373</v>
      </c>
      <c r="P16" s="211" t="s">
        <v>138</v>
      </c>
      <c r="Q16" s="68">
        <v>464970</v>
      </c>
      <c r="R16" s="68">
        <v>47999622</v>
      </c>
    </row>
    <row r="17" spans="1:20">
      <c r="A17" s="99" t="s">
        <v>20</v>
      </c>
      <c r="B17" s="99" t="s">
        <v>120</v>
      </c>
      <c r="C17" s="100">
        <v>385</v>
      </c>
      <c r="D17" s="100">
        <v>18</v>
      </c>
      <c r="E17" s="100">
        <v>5</v>
      </c>
      <c r="F17" s="153" t="s">
        <v>833</v>
      </c>
      <c r="G17" s="102">
        <v>66</v>
      </c>
      <c r="H17" s="102">
        <v>82182</v>
      </c>
      <c r="I17" s="64"/>
      <c r="K17" s="211" t="s">
        <v>833</v>
      </c>
      <c r="L17" s="68">
        <v>1784</v>
      </c>
      <c r="M17" s="68">
        <v>2231046</v>
      </c>
      <c r="P17" s="211" t="s">
        <v>125</v>
      </c>
      <c r="Q17" s="68">
        <v>4160</v>
      </c>
      <c r="R17" s="68">
        <v>5290812</v>
      </c>
    </row>
    <row r="18" spans="1:20">
      <c r="A18" s="99" t="s">
        <v>20</v>
      </c>
      <c r="B18" s="99" t="s">
        <v>120</v>
      </c>
      <c r="C18" s="100"/>
      <c r="D18" s="100"/>
      <c r="E18" s="100"/>
      <c r="F18" s="153" t="s">
        <v>833</v>
      </c>
      <c r="G18" s="102">
        <v>1678</v>
      </c>
      <c r="H18" s="102">
        <v>2119199</v>
      </c>
      <c r="I18" s="64"/>
      <c r="K18" s="211" t="s">
        <v>845</v>
      </c>
      <c r="L18" s="68">
        <v>35791.962</v>
      </c>
      <c r="M18" s="68">
        <v>1858458</v>
      </c>
      <c r="P18" s="211" t="s">
        <v>120</v>
      </c>
      <c r="Q18" s="68">
        <v>90613</v>
      </c>
      <c r="R18" s="68">
        <v>87993881</v>
      </c>
    </row>
    <row r="19" spans="1:20">
      <c r="A19" s="99" t="s">
        <v>20</v>
      </c>
      <c r="B19" s="99" t="s">
        <v>653</v>
      </c>
      <c r="C19" s="100"/>
      <c r="D19" s="100"/>
      <c r="E19" s="100"/>
      <c r="F19" s="153" t="s">
        <v>833</v>
      </c>
      <c r="G19" s="102">
        <v>40</v>
      </c>
      <c r="H19" s="102">
        <v>29665</v>
      </c>
      <c r="I19" s="64"/>
      <c r="K19" s="211" t="s">
        <v>843</v>
      </c>
      <c r="L19" s="68">
        <v>1379</v>
      </c>
      <c r="M19" s="68">
        <v>1638316</v>
      </c>
      <c r="P19" s="211" t="s">
        <v>858</v>
      </c>
      <c r="Q19" s="68">
        <v>3429484.8699337416</v>
      </c>
      <c r="R19" s="68">
        <v>1402641188.9349999</v>
      </c>
    </row>
    <row r="20" spans="1:20">
      <c r="A20" s="99" t="s">
        <v>20</v>
      </c>
      <c r="B20" s="99" t="s">
        <v>120</v>
      </c>
      <c r="C20" s="100">
        <v>390</v>
      </c>
      <c r="D20" s="100">
        <v>18</v>
      </c>
      <c r="E20" s="101"/>
      <c r="F20" s="153" t="s">
        <v>834</v>
      </c>
      <c r="G20" s="102">
        <v>160</v>
      </c>
      <c r="H20" s="102">
        <v>205256</v>
      </c>
      <c r="I20" s="64"/>
      <c r="K20" s="211" t="s">
        <v>851</v>
      </c>
      <c r="L20" s="68">
        <v>63922.824999999997</v>
      </c>
      <c r="M20" s="68">
        <v>1436607</v>
      </c>
      <c r="P20"/>
      <c r="Q20"/>
      <c r="R20"/>
    </row>
    <row r="21" spans="1:20">
      <c r="A21" s="99" t="s">
        <v>20</v>
      </c>
      <c r="B21" s="99" t="s">
        <v>125</v>
      </c>
      <c r="C21" s="100"/>
      <c r="D21" s="100"/>
      <c r="E21" s="100"/>
      <c r="F21" s="153" t="s">
        <v>834</v>
      </c>
      <c r="G21" s="102">
        <v>100</v>
      </c>
      <c r="H21" s="102">
        <v>131315</v>
      </c>
      <c r="I21" s="64"/>
      <c r="K21" s="211" t="s">
        <v>837</v>
      </c>
      <c r="L21" s="68">
        <v>1020</v>
      </c>
      <c r="M21" s="68">
        <v>955701</v>
      </c>
      <c r="P21" s="502" t="s">
        <v>868</v>
      </c>
      <c r="Q21" s="501">
        <v>2021</v>
      </c>
      <c r="R21" s="501"/>
      <c r="S21" s="501" t="s">
        <v>870</v>
      </c>
      <c r="T21" s="501"/>
    </row>
    <row r="22" spans="1:20">
      <c r="A22" s="99" t="s">
        <v>20</v>
      </c>
      <c r="B22" s="99" t="s">
        <v>653</v>
      </c>
      <c r="C22" s="100"/>
      <c r="D22" s="100"/>
      <c r="E22" s="100"/>
      <c r="F22" s="153" t="s">
        <v>834</v>
      </c>
      <c r="G22" s="102">
        <v>120</v>
      </c>
      <c r="H22" s="102">
        <v>87598</v>
      </c>
      <c r="I22" s="64"/>
      <c r="K22" s="211" t="s">
        <v>842</v>
      </c>
      <c r="L22" s="68">
        <v>661</v>
      </c>
      <c r="M22" s="68">
        <v>805311</v>
      </c>
      <c r="P22" s="503"/>
      <c r="Q22" s="239" t="s">
        <v>869</v>
      </c>
      <c r="R22" s="239" t="s">
        <v>871</v>
      </c>
      <c r="S22" s="239" t="s">
        <v>869</v>
      </c>
      <c r="T22" s="239" t="s">
        <v>871</v>
      </c>
    </row>
    <row r="23" spans="1:20">
      <c r="A23" s="99" t="s">
        <v>20</v>
      </c>
      <c r="B23" s="99" t="s">
        <v>120</v>
      </c>
      <c r="C23" s="100">
        <v>386</v>
      </c>
      <c r="D23" s="100">
        <v>18</v>
      </c>
      <c r="E23" s="100">
        <v>12</v>
      </c>
      <c r="F23" s="153" t="s">
        <v>835</v>
      </c>
      <c r="G23" s="102">
        <v>680</v>
      </c>
      <c r="H23" s="102">
        <v>879535</v>
      </c>
      <c r="I23" s="64"/>
      <c r="K23" s="211" t="s">
        <v>853</v>
      </c>
      <c r="L23" s="68">
        <v>5500</v>
      </c>
      <c r="M23" s="68">
        <v>785469</v>
      </c>
      <c r="P23" s="237" t="s">
        <v>139</v>
      </c>
      <c r="Q23" s="14">
        <v>497897</v>
      </c>
      <c r="R23" s="14">
        <v>291874254</v>
      </c>
      <c r="S23" s="149">
        <f>+VLOOKUP(P23,$P$4:$R$18,2,0)</f>
        <v>558410.07999999996</v>
      </c>
      <c r="T23" s="149">
        <f>+VLOOKUP(P23,$P$4:$R$18,3,0)</f>
        <v>533842674</v>
      </c>
    </row>
    <row r="24" spans="1:20">
      <c r="A24" s="99" t="s">
        <v>20</v>
      </c>
      <c r="B24" s="99" t="s">
        <v>120</v>
      </c>
      <c r="C24" s="100"/>
      <c r="D24" s="100"/>
      <c r="E24" s="100"/>
      <c r="F24" s="153" t="s">
        <v>836</v>
      </c>
      <c r="G24" s="102">
        <v>140</v>
      </c>
      <c r="H24" s="102">
        <v>176061</v>
      </c>
      <c r="I24" s="64"/>
      <c r="K24" s="211" t="s">
        <v>847</v>
      </c>
      <c r="L24" s="68">
        <v>595</v>
      </c>
      <c r="M24" s="68">
        <v>738090</v>
      </c>
      <c r="P24" s="237" t="s">
        <v>136</v>
      </c>
      <c r="Q24" s="240">
        <v>1.3179000000000001</v>
      </c>
      <c r="R24" s="149">
        <v>582754</v>
      </c>
      <c r="S24" s="240">
        <f t="shared" ref="S24:S38" si="0">+VLOOKUP(P24,$P$4:$R$18,2,0)</f>
        <v>0.85</v>
      </c>
      <c r="T24" s="149">
        <f t="shared" ref="T24:T38" si="1">+VLOOKUP(P24,$P$4:$R$18,3,0)</f>
        <v>374907</v>
      </c>
    </row>
    <row r="25" spans="1:20">
      <c r="A25" s="99" t="s">
        <v>20</v>
      </c>
      <c r="B25" s="99" t="s">
        <v>120</v>
      </c>
      <c r="C25" s="100">
        <v>383</v>
      </c>
      <c r="D25" s="100">
        <v>18</v>
      </c>
      <c r="E25" s="100">
        <v>39</v>
      </c>
      <c r="F25" s="153" t="s">
        <v>831</v>
      </c>
      <c r="G25" s="102">
        <v>1553</v>
      </c>
      <c r="H25" s="102">
        <v>1972278</v>
      </c>
      <c r="I25" s="64"/>
      <c r="K25" s="211" t="s">
        <v>829</v>
      </c>
      <c r="L25" s="68">
        <v>8816</v>
      </c>
      <c r="M25" s="68">
        <v>594500</v>
      </c>
      <c r="P25" s="237" t="s">
        <v>84</v>
      </c>
      <c r="Q25" s="149">
        <v>182379.62</v>
      </c>
      <c r="R25" s="149">
        <v>8082682.2290000003</v>
      </c>
      <c r="S25" s="149">
        <f t="shared" si="0"/>
        <v>161515.79999999999</v>
      </c>
      <c r="T25" s="149">
        <f t="shared" si="1"/>
        <v>4422520</v>
      </c>
    </row>
    <row r="26" spans="1:20">
      <c r="A26" s="99" t="s">
        <v>20</v>
      </c>
      <c r="B26" s="99" t="s">
        <v>120</v>
      </c>
      <c r="C26" s="100"/>
      <c r="D26" s="100"/>
      <c r="E26" s="100"/>
      <c r="F26" s="153" t="s">
        <v>831</v>
      </c>
      <c r="G26" s="102">
        <v>368</v>
      </c>
      <c r="H26" s="102">
        <v>436921</v>
      </c>
      <c r="I26" s="64"/>
      <c r="K26" s="211" t="s">
        <v>834</v>
      </c>
      <c r="L26" s="68">
        <v>380</v>
      </c>
      <c r="M26" s="68">
        <v>424169</v>
      </c>
      <c r="P26" s="237" t="s">
        <v>107</v>
      </c>
      <c r="Q26" s="149">
        <v>36437</v>
      </c>
      <c r="R26" s="149">
        <v>364715.65</v>
      </c>
      <c r="S26" s="149">
        <f t="shared" si="0"/>
        <v>47949.86</v>
      </c>
      <c r="T26" s="149">
        <f t="shared" si="1"/>
        <v>390487.02299999999</v>
      </c>
    </row>
    <row r="27" spans="1:20">
      <c r="A27" s="99" t="s">
        <v>20</v>
      </c>
      <c r="B27" s="99" t="s">
        <v>125</v>
      </c>
      <c r="C27" s="100"/>
      <c r="D27" s="100"/>
      <c r="E27" s="100"/>
      <c r="F27" s="153" t="s">
        <v>831</v>
      </c>
      <c r="G27" s="102">
        <v>80</v>
      </c>
      <c r="H27" s="102">
        <v>96661</v>
      </c>
      <c r="I27" s="64"/>
      <c r="K27" s="211" t="s">
        <v>826</v>
      </c>
      <c r="L27" s="68">
        <v>47949.86</v>
      </c>
      <c r="M27" s="68">
        <v>390487.02299999999</v>
      </c>
      <c r="P27" s="237" t="s">
        <v>140</v>
      </c>
      <c r="Q27" s="14">
        <v>1793708.32</v>
      </c>
      <c r="R27" s="14">
        <v>71599992</v>
      </c>
      <c r="S27" s="149">
        <f t="shared" si="0"/>
        <v>1502608.8699999999</v>
      </c>
      <c r="T27" s="149">
        <f t="shared" si="1"/>
        <v>68535819</v>
      </c>
    </row>
    <row r="28" spans="1:20">
      <c r="A28" s="99" t="s">
        <v>20</v>
      </c>
      <c r="B28" s="99" t="s">
        <v>653</v>
      </c>
      <c r="C28" s="100"/>
      <c r="D28" s="100"/>
      <c r="E28" s="100"/>
      <c r="F28" s="153" t="s">
        <v>831</v>
      </c>
      <c r="G28" s="102">
        <v>400</v>
      </c>
      <c r="H28" s="102">
        <v>303853</v>
      </c>
      <c r="I28" s="64"/>
      <c r="K28" s="211" t="s">
        <v>855</v>
      </c>
      <c r="L28" s="68">
        <v>2690</v>
      </c>
      <c r="M28" s="68">
        <v>317593</v>
      </c>
      <c r="P28" s="237" t="s">
        <v>651</v>
      </c>
      <c r="Q28" s="14">
        <v>341082.58</v>
      </c>
      <c r="R28" s="14">
        <v>8910597</v>
      </c>
      <c r="S28" s="149">
        <f t="shared" si="0"/>
        <v>13645.85</v>
      </c>
      <c r="T28" s="149">
        <f t="shared" si="1"/>
        <v>504795</v>
      </c>
    </row>
    <row r="29" spans="1:20">
      <c r="A29" s="99" t="s">
        <v>20</v>
      </c>
      <c r="B29" s="99" t="s">
        <v>120</v>
      </c>
      <c r="C29" s="100"/>
      <c r="D29" s="100"/>
      <c r="E29" s="100"/>
      <c r="F29" s="153" t="s">
        <v>831</v>
      </c>
      <c r="G29" s="102">
        <v>6416</v>
      </c>
      <c r="H29" s="102">
        <v>2188305</v>
      </c>
      <c r="I29" s="64"/>
      <c r="K29" s="211" t="s">
        <v>836</v>
      </c>
      <c r="L29" s="68">
        <v>140</v>
      </c>
      <c r="M29" s="68">
        <v>176061</v>
      </c>
      <c r="P29" s="237" t="s">
        <v>141</v>
      </c>
      <c r="Q29" s="14">
        <v>255148</v>
      </c>
      <c r="R29" s="14">
        <v>30336436</v>
      </c>
      <c r="S29" s="149">
        <f t="shared" si="0"/>
        <v>12318</v>
      </c>
      <c r="T29" s="149">
        <f t="shared" si="1"/>
        <v>3328965</v>
      </c>
    </row>
    <row r="30" spans="1:20">
      <c r="A30" s="99" t="s">
        <v>20</v>
      </c>
      <c r="B30" s="99" t="s">
        <v>125</v>
      </c>
      <c r="C30" s="100"/>
      <c r="D30" s="100"/>
      <c r="E30" s="100"/>
      <c r="F30" s="153" t="s">
        <v>837</v>
      </c>
      <c r="G30" s="102">
        <v>580</v>
      </c>
      <c r="H30" s="102">
        <v>634237</v>
      </c>
      <c r="I30" s="64"/>
      <c r="K30" s="211" t="s">
        <v>832</v>
      </c>
      <c r="L30" s="68">
        <v>100</v>
      </c>
      <c r="M30" s="68">
        <v>76434</v>
      </c>
      <c r="P30" s="66" t="s">
        <v>688</v>
      </c>
      <c r="Q30" s="149">
        <v>15363.21</v>
      </c>
      <c r="R30" s="149">
        <v>134354.47699999998</v>
      </c>
      <c r="S30" s="149">
        <v>0</v>
      </c>
      <c r="T30" s="149">
        <v>0</v>
      </c>
    </row>
    <row r="31" spans="1:20">
      <c r="A31" s="99" t="s">
        <v>20</v>
      </c>
      <c r="B31" s="99" t="s">
        <v>653</v>
      </c>
      <c r="C31" s="100"/>
      <c r="D31" s="100"/>
      <c r="E31" s="100"/>
      <c r="F31" s="153" t="s">
        <v>837</v>
      </c>
      <c r="G31" s="102">
        <v>400</v>
      </c>
      <c r="H31" s="102">
        <v>298442</v>
      </c>
      <c r="I31" s="64"/>
      <c r="K31" s="211" t="s">
        <v>846</v>
      </c>
      <c r="L31" s="68">
        <v>60</v>
      </c>
      <c r="M31" s="68">
        <v>66222</v>
      </c>
      <c r="P31" s="237" t="s">
        <v>121</v>
      </c>
      <c r="Q31" s="149">
        <v>556405.91799999995</v>
      </c>
      <c r="R31" s="149">
        <v>78636154.3785</v>
      </c>
      <c r="S31" s="149">
        <f t="shared" si="0"/>
        <v>526747</v>
      </c>
      <c r="T31" s="149">
        <f t="shared" si="1"/>
        <v>109536229</v>
      </c>
    </row>
    <row r="32" spans="1:20">
      <c r="A32" s="99" t="s">
        <v>20</v>
      </c>
      <c r="B32" s="99" t="s">
        <v>121</v>
      </c>
      <c r="C32" s="100"/>
      <c r="D32" s="101"/>
      <c r="E32" s="101"/>
      <c r="F32" s="153" t="s">
        <v>837</v>
      </c>
      <c r="G32" s="102">
        <v>40</v>
      </c>
      <c r="H32" s="102">
        <v>23022</v>
      </c>
      <c r="I32" s="64"/>
      <c r="K32" s="211" t="s">
        <v>862</v>
      </c>
      <c r="L32" s="68">
        <v>64</v>
      </c>
      <c r="M32" s="68">
        <v>5536</v>
      </c>
      <c r="P32" s="237" t="s">
        <v>653</v>
      </c>
      <c r="Q32" s="149">
        <v>6960</v>
      </c>
      <c r="R32" s="149">
        <v>3595901.0239599994</v>
      </c>
      <c r="S32" s="149">
        <f t="shared" si="0"/>
        <v>6340</v>
      </c>
      <c r="T32" s="149">
        <f t="shared" si="1"/>
        <v>5532814</v>
      </c>
    </row>
    <row r="33" spans="1:20">
      <c r="A33" s="99" t="s">
        <v>20</v>
      </c>
      <c r="B33" s="99" t="s">
        <v>125</v>
      </c>
      <c r="C33" s="100"/>
      <c r="D33" s="100"/>
      <c r="E33" s="100"/>
      <c r="F33" s="153" t="s">
        <v>838</v>
      </c>
      <c r="G33" s="102">
        <v>60</v>
      </c>
      <c r="H33" s="102">
        <v>63698</v>
      </c>
      <c r="I33" s="64"/>
      <c r="K33" s="211" t="s">
        <v>858</v>
      </c>
      <c r="L33" s="68">
        <v>1342502.0699337423</v>
      </c>
      <c r="M33" s="68">
        <v>796428935.93499994</v>
      </c>
      <c r="P33" s="237" t="s">
        <v>137</v>
      </c>
      <c r="Q33" s="149">
        <v>9396</v>
      </c>
      <c r="R33" s="149">
        <v>518248</v>
      </c>
      <c r="S33" s="149">
        <f t="shared" si="0"/>
        <v>31093.338</v>
      </c>
      <c r="T33" s="149">
        <f t="shared" si="1"/>
        <v>1263388</v>
      </c>
    </row>
    <row r="34" spans="1:20">
      <c r="A34" s="99" t="s">
        <v>20</v>
      </c>
      <c r="B34" s="99" t="s">
        <v>125</v>
      </c>
      <c r="C34" s="100"/>
      <c r="D34" s="100"/>
      <c r="E34" s="100"/>
      <c r="F34" s="153" t="s">
        <v>838</v>
      </c>
      <c r="G34" s="102">
        <v>20</v>
      </c>
      <c r="H34" s="102">
        <v>26978</v>
      </c>
      <c r="I34" s="64"/>
      <c r="K34"/>
      <c r="L34"/>
      <c r="M34"/>
      <c r="P34" s="237" t="s">
        <v>725</v>
      </c>
      <c r="Q34" s="149">
        <v>0</v>
      </c>
      <c r="R34" s="149">
        <v>0</v>
      </c>
      <c r="S34" s="149">
        <f t="shared" si="0"/>
        <v>9097.5499999999993</v>
      </c>
      <c r="T34" s="149">
        <f t="shared" si="1"/>
        <v>2225608.912</v>
      </c>
    </row>
    <row r="35" spans="1:20">
      <c r="A35" s="99" t="s">
        <v>20</v>
      </c>
      <c r="B35" s="99" t="s">
        <v>653</v>
      </c>
      <c r="C35" s="100"/>
      <c r="D35" s="100"/>
      <c r="E35" s="100"/>
      <c r="F35" s="153" t="s">
        <v>838</v>
      </c>
      <c r="G35" s="102">
        <v>440</v>
      </c>
      <c r="H35" s="102">
        <v>341151</v>
      </c>
      <c r="I35" s="64"/>
      <c r="K35"/>
      <c r="L35"/>
      <c r="M35"/>
      <c r="P35" s="237" t="s">
        <v>92</v>
      </c>
      <c r="Q35" s="240">
        <v>15.873499999999998</v>
      </c>
      <c r="R35" s="149">
        <v>505067362</v>
      </c>
      <c r="S35" s="240">
        <f t="shared" si="0"/>
        <v>14.671933741999998</v>
      </c>
      <c r="T35" s="149">
        <f t="shared" si="1"/>
        <v>531398667</v>
      </c>
    </row>
    <row r="36" spans="1:20">
      <c r="A36" s="99" t="s">
        <v>20</v>
      </c>
      <c r="B36" s="99" t="s">
        <v>120</v>
      </c>
      <c r="C36" s="100">
        <v>382</v>
      </c>
      <c r="D36" s="100">
        <v>18</v>
      </c>
      <c r="E36" s="100">
        <v>60</v>
      </c>
      <c r="F36" s="153" t="s">
        <v>839</v>
      </c>
      <c r="G36" s="102">
        <v>1763</v>
      </c>
      <c r="H36" s="102">
        <v>2159428</v>
      </c>
      <c r="I36" s="64"/>
      <c r="K36"/>
      <c r="L36"/>
      <c r="M36"/>
      <c r="P36" s="237" t="s">
        <v>138</v>
      </c>
      <c r="Q36" s="149">
        <v>562863</v>
      </c>
      <c r="R36" s="149">
        <v>23565974.93</v>
      </c>
      <c r="S36" s="149">
        <f t="shared" si="0"/>
        <v>464970</v>
      </c>
      <c r="T36" s="149">
        <f t="shared" si="1"/>
        <v>47999622</v>
      </c>
    </row>
    <row r="37" spans="1:20">
      <c r="A37" s="99" t="s">
        <v>20</v>
      </c>
      <c r="B37" s="99" t="s">
        <v>120</v>
      </c>
      <c r="C37" s="100"/>
      <c r="D37" s="100"/>
      <c r="E37" s="100"/>
      <c r="F37" s="153" t="s">
        <v>839</v>
      </c>
      <c r="G37" s="102">
        <v>3591</v>
      </c>
      <c r="H37" s="102">
        <v>4215746</v>
      </c>
      <c r="I37" s="64"/>
      <c r="K37"/>
      <c r="L37"/>
      <c r="M37"/>
      <c r="P37" s="237" t="s">
        <v>125</v>
      </c>
      <c r="Q37" s="149">
        <v>4462</v>
      </c>
      <c r="R37" s="149">
        <v>3629677.9879900003</v>
      </c>
      <c r="S37" s="149">
        <f t="shared" si="0"/>
        <v>4160</v>
      </c>
      <c r="T37" s="149">
        <f t="shared" si="1"/>
        <v>5290812</v>
      </c>
    </row>
    <row r="38" spans="1:20">
      <c r="A38" s="99" t="s">
        <v>20</v>
      </c>
      <c r="B38" s="99" t="s">
        <v>125</v>
      </c>
      <c r="C38" s="100"/>
      <c r="D38" s="100"/>
      <c r="E38" s="100"/>
      <c r="F38" s="153" t="s">
        <v>839</v>
      </c>
      <c r="G38" s="102">
        <v>60</v>
      </c>
      <c r="H38" s="102">
        <v>64976</v>
      </c>
      <c r="I38" s="64"/>
      <c r="P38" s="237" t="s">
        <v>120</v>
      </c>
      <c r="Q38" s="149">
        <v>90198.732469999988</v>
      </c>
      <c r="R38" s="149">
        <v>61742607.301681854</v>
      </c>
      <c r="S38" s="149">
        <f t="shared" si="0"/>
        <v>90613</v>
      </c>
      <c r="T38" s="149">
        <f t="shared" si="1"/>
        <v>87993881</v>
      </c>
    </row>
    <row r="39" spans="1:20">
      <c r="A39" s="99" t="s">
        <v>20</v>
      </c>
      <c r="B39" s="99" t="s">
        <v>120</v>
      </c>
      <c r="C39" s="100">
        <v>381</v>
      </c>
      <c r="D39" s="100">
        <v>18</v>
      </c>
      <c r="E39" s="100">
        <v>62</v>
      </c>
      <c r="F39" s="153" t="s">
        <v>840</v>
      </c>
      <c r="G39" s="102">
        <v>2241</v>
      </c>
      <c r="H39" s="102">
        <v>2673377</v>
      </c>
      <c r="I39" s="64"/>
      <c r="P39" s="238" t="s">
        <v>856</v>
      </c>
      <c r="Q39" s="149">
        <f t="shared" ref="Q39:R39" si="2">SUM(Q23:Q38)</f>
        <v>4352318.571870001</v>
      </c>
      <c r="R39" s="149">
        <f t="shared" si="2"/>
        <v>1088641710.9781318</v>
      </c>
      <c r="S39" s="149">
        <f t="shared" ref="S39:T39" si="3">SUM(S23:S38)</f>
        <v>3429484.8699337416</v>
      </c>
      <c r="T39" s="149">
        <f t="shared" si="3"/>
        <v>1402641188.9349999</v>
      </c>
    </row>
    <row r="40" spans="1:20">
      <c r="A40" s="99" t="s">
        <v>20</v>
      </c>
      <c r="B40" s="179" t="s">
        <v>121</v>
      </c>
      <c r="C40" s="177">
        <v>394</v>
      </c>
      <c r="D40" s="178">
        <v>22</v>
      </c>
      <c r="E40" s="178">
        <v>62</v>
      </c>
      <c r="F40" s="153" t="s">
        <v>840</v>
      </c>
      <c r="G40" s="176">
        <v>29005</v>
      </c>
      <c r="H40" s="176">
        <v>5376147</v>
      </c>
      <c r="I40" s="64"/>
    </row>
    <row r="41" spans="1:20">
      <c r="A41" s="99" t="s">
        <v>20</v>
      </c>
      <c r="B41" s="99" t="s">
        <v>120</v>
      </c>
      <c r="C41" s="100">
        <v>391</v>
      </c>
      <c r="D41" s="100">
        <v>18</v>
      </c>
      <c r="E41" s="100">
        <v>66</v>
      </c>
      <c r="F41" s="153" t="s">
        <v>841</v>
      </c>
      <c r="G41" s="102">
        <v>26783</v>
      </c>
      <c r="H41" s="102">
        <v>37837012</v>
      </c>
      <c r="I41" s="64"/>
    </row>
    <row r="42" spans="1:20">
      <c r="A42" s="99" t="s">
        <v>20</v>
      </c>
      <c r="B42" s="99" t="s">
        <v>120</v>
      </c>
      <c r="C42" s="100"/>
      <c r="D42" s="100"/>
      <c r="E42" s="100"/>
      <c r="F42" s="153" t="s">
        <v>841</v>
      </c>
      <c r="G42" s="102">
        <v>16915</v>
      </c>
      <c r="H42" s="102">
        <v>22797650</v>
      </c>
      <c r="I42" s="64"/>
    </row>
    <row r="43" spans="1:20">
      <c r="A43" s="99" t="s">
        <v>20</v>
      </c>
      <c r="B43" s="99" t="s">
        <v>125</v>
      </c>
      <c r="C43" s="100"/>
      <c r="D43" s="100"/>
      <c r="E43" s="100"/>
      <c r="F43" s="153" t="s">
        <v>841</v>
      </c>
      <c r="G43" s="102">
        <v>2840</v>
      </c>
      <c r="H43" s="102">
        <v>3827195</v>
      </c>
      <c r="I43" s="64"/>
    </row>
    <row r="44" spans="1:20">
      <c r="A44" s="99" t="s">
        <v>20</v>
      </c>
      <c r="B44" s="99" t="s">
        <v>653</v>
      </c>
      <c r="C44" s="100"/>
      <c r="D44" s="100"/>
      <c r="E44" s="100"/>
      <c r="F44" s="153" t="s">
        <v>841</v>
      </c>
      <c r="G44" s="102">
        <v>4540</v>
      </c>
      <c r="H44" s="102">
        <v>4153250</v>
      </c>
      <c r="I44" s="64"/>
    </row>
    <row r="45" spans="1:20">
      <c r="A45" s="99" t="s">
        <v>20</v>
      </c>
      <c r="B45" s="99" t="s">
        <v>120</v>
      </c>
      <c r="C45" s="100"/>
      <c r="D45" s="100"/>
      <c r="E45" s="100"/>
      <c r="F45" s="153" t="s">
        <v>841</v>
      </c>
      <c r="G45" s="102">
        <v>25033</v>
      </c>
      <c r="H45" s="102">
        <v>6221776</v>
      </c>
      <c r="I45" s="64"/>
    </row>
    <row r="46" spans="1:20">
      <c r="A46" s="99" t="s">
        <v>20</v>
      </c>
      <c r="B46" s="99" t="s">
        <v>121</v>
      </c>
      <c r="C46" s="100">
        <v>392</v>
      </c>
      <c r="D46" s="100">
        <v>22</v>
      </c>
      <c r="E46" s="100">
        <v>66</v>
      </c>
      <c r="F46" s="153" t="s">
        <v>841</v>
      </c>
      <c r="G46" s="102">
        <v>255142</v>
      </c>
      <c r="H46" s="102">
        <v>55201748</v>
      </c>
      <c r="I46" s="64"/>
    </row>
    <row r="47" spans="1:20">
      <c r="A47" s="99" t="s">
        <v>20</v>
      </c>
      <c r="B47" s="99" t="s">
        <v>121</v>
      </c>
      <c r="C47" s="100"/>
      <c r="D47" s="100"/>
      <c r="E47" s="100"/>
      <c r="F47" s="153" t="s">
        <v>841</v>
      </c>
      <c r="G47" s="102">
        <v>105551</v>
      </c>
      <c r="H47" s="102">
        <v>23782278</v>
      </c>
      <c r="I47" s="64"/>
    </row>
    <row r="48" spans="1:20">
      <c r="A48" s="99" t="s">
        <v>20</v>
      </c>
      <c r="B48" s="99" t="s">
        <v>121</v>
      </c>
      <c r="C48" s="100"/>
      <c r="D48" s="101"/>
      <c r="E48" s="101"/>
      <c r="F48" s="153" t="s">
        <v>841</v>
      </c>
      <c r="G48" s="102">
        <v>35216</v>
      </c>
      <c r="H48" s="102">
        <v>7578110</v>
      </c>
      <c r="I48" s="64"/>
    </row>
    <row r="49" spans="1:9">
      <c r="A49" s="99" t="s">
        <v>20</v>
      </c>
      <c r="B49" s="99" t="s">
        <v>120</v>
      </c>
      <c r="C49" s="100"/>
      <c r="D49" s="100"/>
      <c r="E49" s="100"/>
      <c r="F49" s="153" t="s">
        <v>824</v>
      </c>
      <c r="G49" s="102">
        <v>64</v>
      </c>
      <c r="H49" s="102">
        <v>79007</v>
      </c>
      <c r="I49" s="64"/>
    </row>
    <row r="50" spans="1:9">
      <c r="A50" s="99" t="s">
        <v>20</v>
      </c>
      <c r="B50" s="99" t="s">
        <v>120</v>
      </c>
      <c r="C50" s="100"/>
      <c r="D50" s="100"/>
      <c r="E50" s="100"/>
      <c r="F50" s="153" t="s">
        <v>824</v>
      </c>
      <c r="G50" s="102">
        <v>234</v>
      </c>
      <c r="H50" s="102">
        <v>298525</v>
      </c>
      <c r="I50" s="64"/>
    </row>
    <row r="51" spans="1:9">
      <c r="A51" s="99" t="s">
        <v>20</v>
      </c>
      <c r="B51" s="99" t="s">
        <v>125</v>
      </c>
      <c r="C51" s="100"/>
      <c r="D51" s="100"/>
      <c r="E51" s="100"/>
      <c r="F51" s="153" t="s">
        <v>824</v>
      </c>
      <c r="G51" s="102">
        <v>20</v>
      </c>
      <c r="H51" s="102">
        <v>15489</v>
      </c>
      <c r="I51" s="64"/>
    </row>
    <row r="52" spans="1:9">
      <c r="A52" s="99" t="s">
        <v>20</v>
      </c>
      <c r="B52" s="99" t="s">
        <v>120</v>
      </c>
      <c r="C52" s="100">
        <v>388</v>
      </c>
      <c r="D52" s="100">
        <v>18</v>
      </c>
      <c r="E52" s="100">
        <v>88</v>
      </c>
      <c r="F52" s="153" t="s">
        <v>842</v>
      </c>
      <c r="G52" s="102">
        <v>661</v>
      </c>
      <c r="H52" s="102">
        <v>805311</v>
      </c>
      <c r="I52" s="64"/>
    </row>
    <row r="53" spans="1:9">
      <c r="A53" s="99" t="s">
        <v>20</v>
      </c>
      <c r="B53" s="99" t="s">
        <v>120</v>
      </c>
      <c r="C53" s="100"/>
      <c r="D53" s="100"/>
      <c r="E53" s="100"/>
      <c r="F53" s="153" t="s">
        <v>843</v>
      </c>
      <c r="G53" s="102">
        <v>899</v>
      </c>
      <c r="H53" s="102">
        <v>1151481</v>
      </c>
      <c r="I53" s="64"/>
    </row>
    <row r="54" spans="1:9">
      <c r="A54" s="99" t="s">
        <v>20</v>
      </c>
      <c r="B54" s="99" t="s">
        <v>120</v>
      </c>
      <c r="C54" s="100"/>
      <c r="D54" s="100"/>
      <c r="E54" s="100"/>
      <c r="F54" s="153" t="s">
        <v>843</v>
      </c>
      <c r="G54" s="102">
        <v>120</v>
      </c>
      <c r="H54" s="102">
        <v>149568</v>
      </c>
      <c r="I54" s="64"/>
    </row>
    <row r="55" spans="1:9">
      <c r="A55" s="99" t="s">
        <v>20</v>
      </c>
      <c r="B55" s="99" t="s">
        <v>125</v>
      </c>
      <c r="C55" s="100"/>
      <c r="D55" s="100"/>
      <c r="E55" s="100"/>
      <c r="F55" s="153" t="s">
        <v>843</v>
      </c>
      <c r="G55" s="102">
        <v>240</v>
      </c>
      <c r="H55" s="102">
        <v>237529</v>
      </c>
      <c r="I55" s="64"/>
    </row>
    <row r="56" spans="1:9">
      <c r="A56" s="99" t="s">
        <v>20</v>
      </c>
      <c r="B56" s="99" t="s">
        <v>653</v>
      </c>
      <c r="C56" s="100"/>
      <c r="D56" s="100"/>
      <c r="E56" s="100"/>
      <c r="F56" s="153" t="s">
        <v>843</v>
      </c>
      <c r="G56" s="102">
        <v>120</v>
      </c>
      <c r="H56" s="102">
        <v>99738</v>
      </c>
      <c r="I56" s="64"/>
    </row>
    <row r="57" spans="1:9">
      <c r="A57" s="99" t="s">
        <v>20</v>
      </c>
      <c r="B57" s="99" t="s">
        <v>120</v>
      </c>
      <c r="C57" s="100"/>
      <c r="D57" s="100"/>
      <c r="E57" s="100"/>
      <c r="F57" s="153" t="s">
        <v>844</v>
      </c>
      <c r="G57" s="102">
        <v>80</v>
      </c>
      <c r="H57" s="102">
        <v>100225</v>
      </c>
      <c r="I57" s="64"/>
    </row>
    <row r="58" spans="1:9">
      <c r="A58" s="99" t="s">
        <v>20</v>
      </c>
      <c r="B58" s="99" t="s">
        <v>121</v>
      </c>
      <c r="C58" s="100">
        <v>393</v>
      </c>
      <c r="D58" s="100">
        <v>22</v>
      </c>
      <c r="E58" s="100">
        <v>131</v>
      </c>
      <c r="F58" s="153" t="s">
        <v>844</v>
      </c>
      <c r="G58" s="102">
        <v>101793</v>
      </c>
      <c r="H58" s="102">
        <v>17574924</v>
      </c>
      <c r="I58" s="64"/>
    </row>
    <row r="59" spans="1:9">
      <c r="A59" s="99" t="s">
        <v>20</v>
      </c>
      <c r="B59" s="99" t="s">
        <v>120</v>
      </c>
      <c r="C59" s="100">
        <v>387</v>
      </c>
      <c r="D59" s="100">
        <v>18</v>
      </c>
      <c r="E59" s="100">
        <v>142</v>
      </c>
      <c r="F59" s="153" t="s">
        <v>845</v>
      </c>
      <c r="G59" s="102">
        <v>110</v>
      </c>
      <c r="H59" s="102">
        <v>137807</v>
      </c>
      <c r="I59" s="64"/>
    </row>
    <row r="60" spans="1:9">
      <c r="A60" s="99" t="s">
        <v>20</v>
      </c>
      <c r="B60" s="99" t="s">
        <v>120</v>
      </c>
      <c r="C60" s="100"/>
      <c r="D60" s="100"/>
      <c r="E60" s="100"/>
      <c r="F60" s="153" t="s">
        <v>845</v>
      </c>
      <c r="G60" s="102">
        <v>463</v>
      </c>
      <c r="H60" s="102">
        <v>569141</v>
      </c>
      <c r="I60" s="64"/>
    </row>
    <row r="61" spans="1:9">
      <c r="A61" s="99" t="s">
        <v>20</v>
      </c>
      <c r="B61" s="99" t="s">
        <v>125</v>
      </c>
      <c r="C61" s="100"/>
      <c r="D61" s="100"/>
      <c r="E61" s="100"/>
      <c r="F61" s="153" t="s">
        <v>845</v>
      </c>
      <c r="G61" s="102">
        <v>100</v>
      </c>
      <c r="H61" s="102">
        <v>126512</v>
      </c>
      <c r="I61" s="64"/>
    </row>
    <row r="62" spans="1:9">
      <c r="A62" s="99" t="s">
        <v>20</v>
      </c>
      <c r="B62" s="99" t="s">
        <v>653</v>
      </c>
      <c r="C62" s="100"/>
      <c r="D62" s="100"/>
      <c r="E62" s="100"/>
      <c r="F62" s="153" t="s">
        <v>845</v>
      </c>
      <c r="G62" s="102">
        <v>180</v>
      </c>
      <c r="H62" s="102">
        <v>142683</v>
      </c>
      <c r="I62" s="64"/>
    </row>
    <row r="63" spans="1:9">
      <c r="A63" s="99" t="s">
        <v>20</v>
      </c>
      <c r="B63" s="99" t="s">
        <v>125</v>
      </c>
      <c r="C63" s="100"/>
      <c r="D63" s="100"/>
      <c r="E63" s="100"/>
      <c r="F63" s="153" t="s">
        <v>846</v>
      </c>
      <c r="G63" s="102">
        <v>60</v>
      </c>
      <c r="H63" s="102">
        <v>66222</v>
      </c>
      <c r="I63" s="64"/>
    </row>
    <row r="64" spans="1:9">
      <c r="A64" s="99" t="s">
        <v>20</v>
      </c>
      <c r="B64" s="99" t="s">
        <v>120</v>
      </c>
      <c r="C64" s="100">
        <v>389</v>
      </c>
      <c r="D64" s="100">
        <v>18</v>
      </c>
      <c r="E64" s="100">
        <v>186</v>
      </c>
      <c r="F64" s="153" t="s">
        <v>847</v>
      </c>
      <c r="G64" s="102">
        <v>595</v>
      </c>
      <c r="H64" s="102">
        <v>738090</v>
      </c>
      <c r="I64" s="64"/>
    </row>
    <row r="65" spans="1:44">
      <c r="A65" s="99" t="s">
        <v>23</v>
      </c>
      <c r="B65" s="99" t="s">
        <v>141</v>
      </c>
      <c r="C65" s="100">
        <v>363</v>
      </c>
      <c r="D65" s="3">
        <v>47</v>
      </c>
      <c r="E65" s="3">
        <v>31</v>
      </c>
      <c r="F65" s="153" t="s">
        <v>825</v>
      </c>
      <c r="G65" s="102">
        <v>47</v>
      </c>
      <c r="H65" s="102">
        <v>6063</v>
      </c>
      <c r="I65" s="64"/>
    </row>
    <row r="66" spans="1:44">
      <c r="A66" s="99" t="s">
        <v>23</v>
      </c>
      <c r="B66" s="99" t="s">
        <v>141</v>
      </c>
      <c r="C66" s="100">
        <v>364</v>
      </c>
      <c r="D66" s="3">
        <v>47</v>
      </c>
      <c r="E66" s="3">
        <v>68</v>
      </c>
      <c r="F66" s="153" t="s">
        <v>826</v>
      </c>
      <c r="G66" s="102">
        <v>2455</v>
      </c>
      <c r="H66" s="102">
        <v>795369</v>
      </c>
      <c r="I66" s="64"/>
    </row>
    <row r="67" spans="1:44">
      <c r="A67" s="99" t="s">
        <v>23</v>
      </c>
      <c r="B67" s="99" t="s">
        <v>141</v>
      </c>
      <c r="C67" s="100">
        <v>365</v>
      </c>
      <c r="D67" s="3">
        <v>47</v>
      </c>
      <c r="E67" s="3">
        <v>74</v>
      </c>
      <c r="F67" s="153" t="s">
        <v>827</v>
      </c>
      <c r="G67" s="102">
        <v>990</v>
      </c>
      <c r="H67" s="102">
        <v>379656</v>
      </c>
      <c r="I67" s="64"/>
    </row>
    <row r="68" spans="1:44">
      <c r="A68" s="99" t="s">
        <v>23</v>
      </c>
      <c r="B68" s="99" t="s">
        <v>139</v>
      </c>
      <c r="C68" s="100">
        <v>367</v>
      </c>
      <c r="D68" s="3">
        <v>45</v>
      </c>
      <c r="E68" s="3">
        <v>81</v>
      </c>
      <c r="F68" s="153" t="s">
        <v>824</v>
      </c>
      <c r="G68" s="102">
        <v>558410.07999999996</v>
      </c>
      <c r="H68" s="102">
        <v>533842674</v>
      </c>
      <c r="I68" s="64"/>
    </row>
    <row r="69" spans="1:44">
      <c r="A69" s="99" t="s">
        <v>23</v>
      </c>
      <c r="B69" s="99" t="s">
        <v>141</v>
      </c>
      <c r="C69" s="100">
        <v>366</v>
      </c>
      <c r="D69" s="3">
        <v>47</v>
      </c>
      <c r="E69" s="3">
        <v>111</v>
      </c>
      <c r="F69" s="153" t="s">
        <v>829</v>
      </c>
      <c r="G69" s="102">
        <v>8826</v>
      </c>
      <c r="H69" s="102">
        <v>2147877</v>
      </c>
      <c r="I69" s="64"/>
    </row>
    <row r="70" spans="1:44">
      <c r="A70" s="99" t="s">
        <v>24</v>
      </c>
      <c r="B70" s="99" t="s">
        <v>92</v>
      </c>
      <c r="C70" s="100">
        <v>416</v>
      </c>
      <c r="D70" s="3">
        <v>1</v>
      </c>
      <c r="E70" s="3">
        <v>12</v>
      </c>
      <c r="F70" s="153" t="s">
        <v>835</v>
      </c>
      <c r="G70" s="102">
        <v>4.0319337419999997</v>
      </c>
      <c r="H70" s="102">
        <v>147862816</v>
      </c>
      <c r="I70" s="64"/>
    </row>
    <row r="71" spans="1:44">
      <c r="A71" s="99" t="s">
        <v>568</v>
      </c>
      <c r="B71" s="101" t="s">
        <v>84</v>
      </c>
      <c r="C71" s="101"/>
      <c r="D71" s="101"/>
      <c r="E71" s="101"/>
      <c r="F71" s="136" t="s">
        <v>841</v>
      </c>
      <c r="G71" s="102">
        <v>9235</v>
      </c>
      <c r="H71" s="208">
        <v>632832</v>
      </c>
      <c r="I71" s="246"/>
    </row>
    <row r="72" spans="1:44">
      <c r="A72" s="99" t="s">
        <v>568</v>
      </c>
      <c r="B72" s="101" t="s">
        <v>84</v>
      </c>
      <c r="C72" s="101"/>
      <c r="D72" s="101"/>
      <c r="E72" s="101"/>
      <c r="F72" s="136" t="s">
        <v>862</v>
      </c>
      <c r="G72" s="102">
        <v>64</v>
      </c>
      <c r="H72" s="208">
        <v>5536</v>
      </c>
      <c r="I72" s="246"/>
    </row>
    <row r="73" spans="1:44">
      <c r="A73" s="99" t="s">
        <v>33</v>
      </c>
      <c r="B73" s="99" t="s">
        <v>92</v>
      </c>
      <c r="C73" s="100">
        <v>397</v>
      </c>
      <c r="D73" s="3">
        <v>1</v>
      </c>
      <c r="E73" s="3">
        <v>57</v>
      </c>
      <c r="F73" s="153" t="s">
        <v>838</v>
      </c>
      <c r="G73" s="102">
        <v>8.18</v>
      </c>
      <c r="H73" s="102">
        <v>294263827</v>
      </c>
      <c r="I73" s="64"/>
    </row>
    <row r="74" spans="1:44">
      <c r="A74" s="99" t="s">
        <v>33</v>
      </c>
      <c r="B74" s="99" t="s">
        <v>136</v>
      </c>
      <c r="C74" s="100">
        <v>400</v>
      </c>
      <c r="D74" s="3">
        <v>2</v>
      </c>
      <c r="E74" s="3">
        <v>57</v>
      </c>
      <c r="F74" s="153" t="s">
        <v>838</v>
      </c>
      <c r="G74" s="102">
        <v>0.71</v>
      </c>
      <c r="H74" s="102">
        <v>311786</v>
      </c>
      <c r="I74" s="64"/>
    </row>
    <row r="75" spans="1:44">
      <c r="A75" s="99" t="s">
        <v>33</v>
      </c>
      <c r="B75" s="99" t="s">
        <v>92</v>
      </c>
      <c r="C75" s="100">
        <v>398</v>
      </c>
      <c r="D75" s="3">
        <v>1</v>
      </c>
      <c r="E75" s="3">
        <v>115</v>
      </c>
      <c r="F75" s="153" t="s">
        <v>848</v>
      </c>
      <c r="G75" s="102">
        <v>0.27</v>
      </c>
      <c r="H75" s="102">
        <v>9648371</v>
      </c>
      <c r="I75" s="64"/>
    </row>
    <row r="76" spans="1:44">
      <c r="A76" s="99" t="s">
        <v>33</v>
      </c>
      <c r="B76" s="99" t="s">
        <v>92</v>
      </c>
      <c r="C76" s="100">
        <v>399</v>
      </c>
      <c r="D76" s="3">
        <v>1</v>
      </c>
      <c r="E76" s="3">
        <v>172</v>
      </c>
      <c r="F76" s="153" t="s">
        <v>849</v>
      </c>
      <c r="G76" s="102">
        <v>2.19</v>
      </c>
      <c r="H76" s="102">
        <v>79623653</v>
      </c>
      <c r="I76" s="64"/>
      <c r="L76" s="268" t="s">
        <v>857</v>
      </c>
      <c r="M76" s="68" t="s">
        <v>859</v>
      </c>
      <c r="N76" s="68" t="s">
        <v>860</v>
      </c>
      <c r="O76"/>
      <c r="P76"/>
      <c r="Q76"/>
      <c r="R76" s="224" t="s">
        <v>857</v>
      </c>
      <c r="S76"/>
      <c r="T76"/>
      <c r="U76"/>
      <c r="V76"/>
      <c r="W76"/>
      <c r="X76"/>
      <c r="Y76"/>
      <c r="Z76"/>
      <c r="AA76"/>
      <c r="AB76"/>
      <c r="AC76"/>
      <c r="AD76"/>
      <c r="AE76"/>
      <c r="AF76"/>
      <c r="AG76"/>
      <c r="AH76"/>
      <c r="AI76"/>
      <c r="AJ76"/>
      <c r="AK76"/>
      <c r="AL76"/>
      <c r="AM76"/>
      <c r="AN76"/>
      <c r="AO76"/>
      <c r="AP76"/>
      <c r="AQ76"/>
      <c r="AR76"/>
    </row>
    <row r="77" spans="1:44">
      <c r="A77" s="99" t="s">
        <v>33</v>
      </c>
      <c r="B77" s="99" t="s">
        <v>136</v>
      </c>
      <c r="C77" s="100">
        <v>401</v>
      </c>
      <c r="D77" s="3">
        <v>2</v>
      </c>
      <c r="E77" s="3">
        <v>172</v>
      </c>
      <c r="F77" s="153" t="s">
        <v>849</v>
      </c>
      <c r="G77" s="102">
        <v>0.14000000000000001</v>
      </c>
      <c r="H77" s="102">
        <v>63121</v>
      </c>
      <c r="I77" s="64"/>
      <c r="K77" s="64" t="str">
        <f>R105</f>
        <v>DIOURBEL</v>
      </c>
      <c r="L77" s="269" t="s">
        <v>494</v>
      </c>
      <c r="M77" s="68">
        <v>49106</v>
      </c>
      <c r="N77" s="68">
        <v>2483352</v>
      </c>
      <c r="O77"/>
      <c r="P77"/>
      <c r="Q77"/>
      <c r="R77" s="211" t="s">
        <v>467</v>
      </c>
      <c r="S77"/>
      <c r="T77"/>
      <c r="U77"/>
      <c r="V77"/>
      <c r="W77"/>
      <c r="X77"/>
      <c r="Y77"/>
      <c r="Z77"/>
      <c r="AA77"/>
      <c r="AB77"/>
      <c r="AC77"/>
      <c r="AD77"/>
      <c r="AE77"/>
      <c r="AF77"/>
      <c r="AG77"/>
      <c r="AH77"/>
      <c r="AI77"/>
      <c r="AJ77"/>
      <c r="AK77"/>
      <c r="AL77"/>
      <c r="AM77"/>
      <c r="AN77"/>
      <c r="AO77"/>
      <c r="AP77"/>
      <c r="AQ77"/>
      <c r="AR77"/>
    </row>
    <row r="78" spans="1:44">
      <c r="A78" s="99" t="s">
        <v>34</v>
      </c>
      <c r="B78" s="99" t="s">
        <v>84</v>
      </c>
      <c r="C78" s="100">
        <v>370</v>
      </c>
      <c r="D78" s="100">
        <v>17</v>
      </c>
      <c r="E78" s="100">
        <v>19</v>
      </c>
      <c r="F78" s="153" t="s">
        <v>850</v>
      </c>
      <c r="G78" s="102">
        <v>5019.2529999999997</v>
      </c>
      <c r="H78" s="102">
        <v>190957</v>
      </c>
      <c r="I78" s="455">
        <f>H78/G78</f>
        <v>38.044904291535019</v>
      </c>
      <c r="L78" s="326" t="s">
        <v>138</v>
      </c>
      <c r="M78" s="68">
        <v>49106</v>
      </c>
      <c r="N78" s="68">
        <v>2483352</v>
      </c>
      <c r="O78"/>
      <c r="P78"/>
      <c r="Q78"/>
      <c r="R78" s="325" t="s">
        <v>79</v>
      </c>
      <c r="S78"/>
      <c r="T78"/>
      <c r="U78"/>
      <c r="V78"/>
      <c r="W78"/>
      <c r="X78"/>
      <c r="Y78"/>
      <c r="Z78"/>
      <c r="AA78"/>
      <c r="AB78"/>
      <c r="AC78"/>
      <c r="AD78"/>
      <c r="AE78"/>
      <c r="AF78"/>
      <c r="AG78"/>
      <c r="AH78"/>
      <c r="AI78"/>
      <c r="AJ78"/>
      <c r="AK78"/>
      <c r="AL78"/>
      <c r="AM78"/>
      <c r="AN78"/>
      <c r="AO78"/>
      <c r="AP78"/>
      <c r="AQ78"/>
      <c r="AR78"/>
    </row>
    <row r="79" spans="1:44">
      <c r="A79" s="99" t="s">
        <v>34</v>
      </c>
      <c r="B79" s="99" t="s">
        <v>84</v>
      </c>
      <c r="C79" s="100">
        <v>372</v>
      </c>
      <c r="D79" s="100">
        <v>17</v>
      </c>
      <c r="E79" s="100">
        <v>142</v>
      </c>
      <c r="F79" s="153" t="s">
        <v>845</v>
      </c>
      <c r="G79" s="102">
        <v>2594.2719999999999</v>
      </c>
      <c r="H79" s="102">
        <v>99543</v>
      </c>
      <c r="I79" s="455">
        <f>H79/G79</f>
        <v>38.37030195754339</v>
      </c>
      <c r="K79" s="64" t="str">
        <f>R120</f>
        <v>THIES</v>
      </c>
      <c r="L79" s="269" t="s">
        <v>53</v>
      </c>
      <c r="M79" s="68">
        <v>1112412</v>
      </c>
      <c r="N79" s="68">
        <v>51335300</v>
      </c>
      <c r="O79"/>
      <c r="P79"/>
      <c r="Q79"/>
      <c r="R79" s="211" t="s">
        <v>470</v>
      </c>
      <c r="S79"/>
      <c r="T79"/>
      <c r="U79"/>
      <c r="V79"/>
      <c r="W79"/>
      <c r="X79"/>
      <c r="Y79"/>
      <c r="Z79"/>
      <c r="AA79"/>
      <c r="AB79"/>
      <c r="AC79"/>
      <c r="AD79"/>
      <c r="AE79"/>
      <c r="AF79"/>
      <c r="AG79"/>
      <c r="AH79"/>
      <c r="AI79"/>
      <c r="AJ79"/>
      <c r="AK79"/>
      <c r="AL79"/>
      <c r="AM79"/>
      <c r="AN79"/>
      <c r="AO79"/>
      <c r="AP79"/>
      <c r="AQ79"/>
      <c r="AR79"/>
    </row>
    <row r="80" spans="1:44">
      <c r="A80" s="99" t="s">
        <v>34</v>
      </c>
      <c r="B80" s="99" t="s">
        <v>84</v>
      </c>
      <c r="C80" s="100">
        <v>371</v>
      </c>
      <c r="D80" s="100">
        <v>17</v>
      </c>
      <c r="E80" s="100">
        <v>149</v>
      </c>
      <c r="F80" s="153" t="s">
        <v>851</v>
      </c>
      <c r="G80" s="102">
        <v>3875.5749999999998</v>
      </c>
      <c r="H80" s="102">
        <v>139823</v>
      </c>
      <c r="I80" s="455">
        <f>H80/G80</f>
        <v>36.078001328835079</v>
      </c>
      <c r="L80" s="326" t="s">
        <v>140</v>
      </c>
      <c r="M80" s="68">
        <v>1112412</v>
      </c>
      <c r="N80" s="68">
        <v>51335300</v>
      </c>
      <c r="O80"/>
      <c r="P80"/>
      <c r="Q80"/>
      <c r="R80" s="325" t="s">
        <v>91</v>
      </c>
      <c r="S80"/>
      <c r="T80"/>
      <c r="U80"/>
      <c r="V80"/>
      <c r="W80"/>
      <c r="X80"/>
      <c r="Y80"/>
      <c r="Z80"/>
      <c r="AA80"/>
      <c r="AB80"/>
      <c r="AC80"/>
      <c r="AD80"/>
      <c r="AE80"/>
      <c r="AF80"/>
      <c r="AG80"/>
      <c r="AH80"/>
      <c r="AI80"/>
      <c r="AJ80"/>
      <c r="AK80"/>
      <c r="AL80"/>
      <c r="AM80"/>
      <c r="AN80"/>
      <c r="AO80"/>
      <c r="AP80"/>
      <c r="AQ80"/>
      <c r="AR80"/>
    </row>
    <row r="81" spans="1:44">
      <c r="A81" s="174" t="s">
        <v>14</v>
      </c>
      <c r="B81" s="99" t="s">
        <v>725</v>
      </c>
      <c r="C81" s="101"/>
      <c r="D81" s="101"/>
      <c r="E81" s="101"/>
      <c r="F81" s="153" t="s">
        <v>831</v>
      </c>
      <c r="G81" s="102">
        <v>9097.5499999999993</v>
      </c>
      <c r="H81" s="102">
        <v>2225608.912</v>
      </c>
      <c r="I81" s="64"/>
      <c r="J81" s="64" t="str">
        <f>R126</f>
        <v>TAMBACOUNDA</v>
      </c>
      <c r="K81" s="64" t="str">
        <f>R118</f>
        <v>THIES</v>
      </c>
      <c r="L81" s="269" t="s">
        <v>21</v>
      </c>
      <c r="M81" s="68">
        <v>47949.86</v>
      </c>
      <c r="N81" s="68">
        <v>390487.02299999999</v>
      </c>
      <c r="O81"/>
      <c r="P81"/>
      <c r="Q81"/>
      <c r="R81" s="211" t="s">
        <v>473</v>
      </c>
      <c r="S81"/>
      <c r="T81"/>
      <c r="U81"/>
      <c r="V81"/>
      <c r="W81"/>
      <c r="X81"/>
      <c r="Y81"/>
      <c r="Z81"/>
      <c r="AA81"/>
      <c r="AB81"/>
      <c r="AC81"/>
      <c r="AD81"/>
      <c r="AE81"/>
      <c r="AF81"/>
      <c r="AG81"/>
      <c r="AH81"/>
      <c r="AI81"/>
      <c r="AJ81"/>
      <c r="AK81"/>
      <c r="AL81"/>
      <c r="AM81"/>
      <c r="AN81"/>
      <c r="AO81"/>
      <c r="AP81"/>
      <c r="AQ81"/>
      <c r="AR81"/>
    </row>
    <row r="82" spans="1:44">
      <c r="A82" s="99" t="s">
        <v>41</v>
      </c>
      <c r="B82" s="99" t="s">
        <v>138</v>
      </c>
      <c r="C82" s="100">
        <v>407</v>
      </c>
      <c r="D82" s="3">
        <v>11</v>
      </c>
      <c r="E82" s="3">
        <v>60</v>
      </c>
      <c r="F82" s="153" t="s">
        <v>839</v>
      </c>
      <c r="G82" s="102">
        <v>2946</v>
      </c>
      <c r="H82" s="102">
        <v>220322</v>
      </c>
      <c r="I82" s="64"/>
      <c r="L82" s="326" t="s">
        <v>107</v>
      </c>
      <c r="M82" s="68">
        <v>47949.86</v>
      </c>
      <c r="N82" s="68">
        <v>390487.02299999999</v>
      </c>
      <c r="O82"/>
      <c r="P82"/>
      <c r="Q82"/>
      <c r="R82" s="325" t="s">
        <v>91</v>
      </c>
      <c r="S82"/>
      <c r="T82"/>
      <c r="U82"/>
      <c r="V82"/>
      <c r="W82"/>
      <c r="X82"/>
      <c r="Y82"/>
      <c r="Z82"/>
      <c r="AA82"/>
      <c r="AB82"/>
      <c r="AC82"/>
      <c r="AD82"/>
      <c r="AE82"/>
      <c r="AF82"/>
      <c r="AG82"/>
      <c r="AH82"/>
      <c r="AI82"/>
      <c r="AJ82"/>
      <c r="AK82"/>
      <c r="AL82"/>
      <c r="AM82"/>
      <c r="AN82"/>
      <c r="AO82"/>
      <c r="AP82"/>
      <c r="AQ82"/>
      <c r="AR82"/>
    </row>
    <row r="83" spans="1:44">
      <c r="A83" s="99" t="s">
        <v>41</v>
      </c>
      <c r="B83" s="99" t="s">
        <v>138</v>
      </c>
      <c r="C83" s="100">
        <v>408</v>
      </c>
      <c r="D83" s="3">
        <v>11</v>
      </c>
      <c r="E83" s="3">
        <v>139</v>
      </c>
      <c r="F83" s="153" t="s">
        <v>852</v>
      </c>
      <c r="G83" s="102">
        <v>40461</v>
      </c>
      <c r="H83" s="102">
        <v>3434732</v>
      </c>
      <c r="I83" s="64"/>
      <c r="K83" s="64" t="str">
        <f>R133</f>
        <v>THIES</v>
      </c>
      <c r="L83" s="269" t="s">
        <v>44</v>
      </c>
      <c r="M83" s="68">
        <v>208646</v>
      </c>
      <c r="N83" s="68">
        <v>8959179</v>
      </c>
      <c r="O83"/>
      <c r="P83"/>
      <c r="Q83"/>
      <c r="R83" s="211" t="s">
        <v>17</v>
      </c>
      <c r="S83"/>
      <c r="T83"/>
      <c r="U83"/>
      <c r="V83"/>
      <c r="W83"/>
      <c r="X83"/>
      <c r="Y83"/>
      <c r="Z83"/>
      <c r="AA83"/>
      <c r="AB83"/>
      <c r="AC83"/>
      <c r="AD83"/>
      <c r="AE83"/>
      <c r="AF83"/>
      <c r="AG83"/>
      <c r="AH83"/>
      <c r="AI83"/>
      <c r="AJ83"/>
      <c r="AK83"/>
      <c r="AL83"/>
      <c r="AM83"/>
      <c r="AN83"/>
      <c r="AO83"/>
      <c r="AP83"/>
      <c r="AQ83"/>
      <c r="AR83"/>
    </row>
    <row r="84" spans="1:44">
      <c r="A84" s="99" t="s">
        <v>41</v>
      </c>
      <c r="B84" s="99" t="s">
        <v>138</v>
      </c>
      <c r="C84" s="100">
        <v>406</v>
      </c>
      <c r="D84" s="3">
        <v>11</v>
      </c>
      <c r="E84" s="3">
        <v>157</v>
      </c>
      <c r="F84" s="153" t="s">
        <v>853</v>
      </c>
      <c r="G84" s="102">
        <v>5500</v>
      </c>
      <c r="H84" s="102">
        <v>785469</v>
      </c>
      <c r="I84" s="64"/>
      <c r="L84" s="326" t="s">
        <v>140</v>
      </c>
      <c r="M84" s="68">
        <v>208646</v>
      </c>
      <c r="N84" s="68">
        <v>8959179</v>
      </c>
      <c r="O84"/>
      <c r="P84"/>
      <c r="Q84"/>
      <c r="R84" s="325" t="s">
        <v>91</v>
      </c>
      <c r="S84"/>
      <c r="T84"/>
      <c r="U84"/>
      <c r="V84"/>
      <c r="W84"/>
      <c r="X84"/>
      <c r="Y84"/>
      <c r="Z84"/>
      <c r="AA84"/>
      <c r="AB84"/>
      <c r="AC84"/>
      <c r="AD84"/>
      <c r="AE84"/>
      <c r="AF84"/>
      <c r="AG84"/>
      <c r="AH84"/>
      <c r="AI84"/>
      <c r="AJ84"/>
      <c r="AK84"/>
      <c r="AL84"/>
      <c r="AM84"/>
      <c r="AN84"/>
      <c r="AO84"/>
      <c r="AP84"/>
      <c r="AQ84"/>
      <c r="AR84"/>
    </row>
    <row r="85" spans="1:44">
      <c r="A85" s="99" t="s">
        <v>26</v>
      </c>
      <c r="B85" s="99" t="s">
        <v>138</v>
      </c>
      <c r="C85" s="210">
        <v>421</v>
      </c>
      <c r="D85" s="3">
        <v>9</v>
      </c>
      <c r="E85" s="3">
        <v>19</v>
      </c>
      <c r="F85" s="153" t="s">
        <v>850</v>
      </c>
      <c r="G85" s="102">
        <v>24299</v>
      </c>
      <c r="H85" s="102">
        <v>3573993</v>
      </c>
      <c r="I85" s="64"/>
      <c r="K85" s="64" t="str">
        <f>R142</f>
        <v>TAMBACOUNDA</v>
      </c>
      <c r="L85" s="269" t="s">
        <v>15</v>
      </c>
      <c r="M85" s="68">
        <v>31093.338</v>
      </c>
      <c r="N85" s="68">
        <v>1263388</v>
      </c>
      <c r="O85"/>
      <c r="P85"/>
      <c r="Q85"/>
      <c r="R85" s="211" t="s">
        <v>47</v>
      </c>
      <c r="S85"/>
      <c r="T85"/>
      <c r="U85"/>
      <c r="V85"/>
      <c r="W85"/>
      <c r="X85"/>
      <c r="Y85"/>
      <c r="Z85"/>
      <c r="AA85"/>
      <c r="AB85"/>
      <c r="AC85"/>
      <c r="AD85"/>
      <c r="AE85"/>
      <c r="AF85"/>
      <c r="AG85"/>
      <c r="AH85"/>
      <c r="AI85"/>
      <c r="AJ85"/>
      <c r="AK85"/>
      <c r="AL85"/>
      <c r="AM85"/>
      <c r="AN85"/>
      <c r="AO85"/>
      <c r="AP85"/>
      <c r="AQ85"/>
      <c r="AR85"/>
    </row>
    <row r="86" spans="1:44">
      <c r="A86" s="99" t="s">
        <v>26</v>
      </c>
      <c r="B86" s="99" t="s">
        <v>138</v>
      </c>
      <c r="C86" s="210">
        <v>423</v>
      </c>
      <c r="D86" s="3">
        <v>9</v>
      </c>
      <c r="E86" s="3">
        <v>100</v>
      </c>
      <c r="F86" s="153" t="s">
        <v>854</v>
      </c>
      <c r="G86" s="102">
        <v>182942</v>
      </c>
      <c r="H86" s="102">
        <v>21366392</v>
      </c>
      <c r="I86" s="64"/>
      <c r="L86" s="326" t="s">
        <v>137</v>
      </c>
      <c r="M86" s="68">
        <v>31093.338</v>
      </c>
      <c r="N86" s="68">
        <v>1263388</v>
      </c>
      <c r="O86"/>
      <c r="P86"/>
      <c r="Q86"/>
      <c r="R86" s="325" t="s">
        <v>284</v>
      </c>
      <c r="S86"/>
      <c r="T86"/>
      <c r="U86"/>
      <c r="V86"/>
      <c r="W86"/>
      <c r="X86"/>
      <c r="Y86"/>
      <c r="Z86"/>
      <c r="AA86"/>
      <c r="AB86"/>
      <c r="AC86"/>
      <c r="AD86"/>
      <c r="AE86"/>
      <c r="AF86"/>
      <c r="AG86"/>
      <c r="AH86"/>
      <c r="AI86"/>
      <c r="AJ86"/>
      <c r="AK86"/>
      <c r="AL86"/>
      <c r="AM86"/>
      <c r="AN86"/>
      <c r="AO86"/>
      <c r="AP86"/>
      <c r="AQ86"/>
      <c r="AR86"/>
    </row>
    <row r="87" spans="1:44">
      <c r="A87" s="99" t="s">
        <v>26</v>
      </c>
      <c r="B87" s="99" t="s">
        <v>138</v>
      </c>
      <c r="C87" s="210">
        <v>422</v>
      </c>
      <c r="D87" s="3">
        <v>9</v>
      </c>
      <c r="E87" s="3">
        <v>104</v>
      </c>
      <c r="F87" s="153" t="s">
        <v>855</v>
      </c>
      <c r="G87" s="102">
        <v>2690</v>
      </c>
      <c r="H87" s="102">
        <v>317593</v>
      </c>
      <c r="I87" s="64"/>
      <c r="K87" s="64" t="str">
        <f>R154</f>
        <v>THIES</v>
      </c>
      <c r="L87" s="269" t="s">
        <v>20</v>
      </c>
      <c r="M87" s="68">
        <v>627860</v>
      </c>
      <c r="N87" s="68">
        <v>208353736</v>
      </c>
      <c r="O87"/>
      <c r="P87"/>
      <c r="Q87"/>
      <c r="R87" s="325" t="s">
        <v>79</v>
      </c>
      <c r="S87"/>
      <c r="T87"/>
      <c r="U87"/>
      <c r="V87"/>
      <c r="W87"/>
      <c r="X87"/>
      <c r="Y87"/>
      <c r="Z87"/>
      <c r="AA87"/>
      <c r="AB87"/>
      <c r="AC87"/>
      <c r="AD87"/>
      <c r="AE87"/>
      <c r="AF87"/>
      <c r="AG87"/>
      <c r="AH87"/>
      <c r="AI87"/>
      <c r="AJ87"/>
      <c r="AK87"/>
      <c r="AL87"/>
      <c r="AM87"/>
      <c r="AN87"/>
      <c r="AO87"/>
      <c r="AP87"/>
      <c r="AQ87"/>
      <c r="AR87"/>
    </row>
    <row r="88" spans="1:44">
      <c r="A88" s="99" t="s">
        <v>26</v>
      </c>
      <c r="B88" s="99" t="s">
        <v>138</v>
      </c>
      <c r="C88" s="210">
        <v>424</v>
      </c>
      <c r="D88" s="3">
        <v>9</v>
      </c>
      <c r="E88" s="3">
        <v>111</v>
      </c>
      <c r="F88" s="153" t="s">
        <v>829</v>
      </c>
      <c r="G88" s="102">
        <v>8816</v>
      </c>
      <c r="H88" s="102">
        <v>594500</v>
      </c>
      <c r="I88" s="64"/>
      <c r="L88" s="326" t="s">
        <v>121</v>
      </c>
      <c r="M88" s="68">
        <v>526747</v>
      </c>
      <c r="N88" s="68">
        <v>109536229</v>
      </c>
      <c r="O88"/>
      <c r="P88"/>
      <c r="Q88"/>
      <c r="R88" s="211" t="s">
        <v>8</v>
      </c>
      <c r="S88"/>
      <c r="T88"/>
      <c r="U88"/>
      <c r="V88"/>
      <c r="W88"/>
      <c r="X88"/>
      <c r="Y88"/>
      <c r="Z88"/>
      <c r="AA88"/>
      <c r="AB88"/>
      <c r="AC88"/>
      <c r="AD88"/>
      <c r="AE88"/>
      <c r="AF88"/>
      <c r="AG88"/>
      <c r="AH88"/>
      <c r="AI88"/>
      <c r="AJ88"/>
      <c r="AK88"/>
      <c r="AL88"/>
      <c r="AM88"/>
      <c r="AN88"/>
      <c r="AO88"/>
      <c r="AP88"/>
      <c r="AQ88"/>
      <c r="AR88"/>
    </row>
    <row r="89" spans="1:44">
      <c r="A89" s="99" t="s">
        <v>26</v>
      </c>
      <c r="B89" s="99" t="s">
        <v>138</v>
      </c>
      <c r="C89" s="210">
        <v>420</v>
      </c>
      <c r="D89" s="3">
        <v>9</v>
      </c>
      <c r="E89" s="3">
        <v>172</v>
      </c>
      <c r="F89" s="153" t="s">
        <v>849</v>
      </c>
      <c r="G89" s="102">
        <v>148210</v>
      </c>
      <c r="H89" s="102">
        <v>15223269</v>
      </c>
      <c r="I89" s="64"/>
      <c r="L89" s="326" t="s">
        <v>653</v>
      </c>
      <c r="M89" s="68">
        <v>6340</v>
      </c>
      <c r="N89" s="68">
        <v>5532814</v>
      </c>
      <c r="O89"/>
      <c r="P89"/>
      <c r="Q89"/>
      <c r="R89" s="325" t="s">
        <v>79</v>
      </c>
      <c r="S89"/>
      <c r="T89"/>
      <c r="U89"/>
      <c r="V89"/>
      <c r="W89"/>
      <c r="X89"/>
      <c r="Y89"/>
      <c r="Z89"/>
      <c r="AA89"/>
      <c r="AB89"/>
      <c r="AC89"/>
      <c r="AD89"/>
      <c r="AE89"/>
      <c r="AF89"/>
      <c r="AG89"/>
      <c r="AH89"/>
      <c r="AI89"/>
      <c r="AJ89"/>
      <c r="AK89"/>
      <c r="AL89"/>
      <c r="AM89"/>
      <c r="AN89"/>
      <c r="AO89"/>
      <c r="AP89"/>
      <c r="AQ89"/>
      <c r="AR89"/>
    </row>
    <row r="90" spans="1:44">
      <c r="A90" s="99" t="s">
        <v>37</v>
      </c>
      <c r="B90" s="99" t="s">
        <v>84</v>
      </c>
      <c r="C90" s="100">
        <v>409</v>
      </c>
      <c r="D90" s="3">
        <v>17</v>
      </c>
      <c r="E90" s="3">
        <v>66</v>
      </c>
      <c r="F90" s="153" t="s">
        <v>841</v>
      </c>
      <c r="G90" s="102">
        <v>48335.76</v>
      </c>
      <c r="H90" s="102">
        <v>1274273</v>
      </c>
      <c r="I90" s="64"/>
      <c r="L90" s="326" t="s">
        <v>125</v>
      </c>
      <c r="M90" s="68">
        <v>4160</v>
      </c>
      <c r="N90" s="68">
        <v>5290812</v>
      </c>
      <c r="O90"/>
      <c r="P90"/>
      <c r="Q90"/>
      <c r="R90" s="211" t="s">
        <v>2</v>
      </c>
      <c r="S90"/>
      <c r="T90"/>
      <c r="U90"/>
      <c r="V90"/>
      <c r="W90"/>
      <c r="X90"/>
      <c r="Y90"/>
      <c r="Z90"/>
      <c r="AA90"/>
      <c r="AB90"/>
      <c r="AC90"/>
      <c r="AD90"/>
      <c r="AE90"/>
      <c r="AF90"/>
      <c r="AG90"/>
      <c r="AH90"/>
      <c r="AI90"/>
      <c r="AJ90"/>
      <c r="AK90"/>
      <c r="AL90"/>
      <c r="AM90"/>
      <c r="AN90"/>
      <c r="AO90"/>
      <c r="AP90"/>
      <c r="AQ90"/>
      <c r="AR90"/>
    </row>
    <row r="91" spans="1:44">
      <c r="A91" s="99" t="s">
        <v>37</v>
      </c>
      <c r="B91" s="99" t="s">
        <v>84</v>
      </c>
      <c r="C91" s="100">
        <v>411</v>
      </c>
      <c r="D91" s="3">
        <v>17</v>
      </c>
      <c r="E91" s="3">
        <v>142</v>
      </c>
      <c r="F91" s="153" t="s">
        <v>845</v>
      </c>
      <c r="G91" s="102">
        <v>32344.69</v>
      </c>
      <c r="H91" s="102">
        <v>782772</v>
      </c>
      <c r="I91" s="64"/>
      <c r="L91" s="326" t="s">
        <v>120</v>
      </c>
      <c r="M91" s="68">
        <v>90613</v>
      </c>
      <c r="N91" s="68">
        <v>87993881</v>
      </c>
      <c r="O91"/>
      <c r="P91"/>
      <c r="Q91"/>
      <c r="R91" s="325" t="s">
        <v>286</v>
      </c>
      <c r="S91"/>
      <c r="T91"/>
      <c r="U91"/>
      <c r="V91"/>
      <c r="W91"/>
      <c r="X91"/>
      <c r="Y91"/>
      <c r="Z91"/>
      <c r="AA91"/>
      <c r="AB91"/>
      <c r="AC91"/>
      <c r="AD91"/>
      <c r="AE91"/>
      <c r="AF91"/>
      <c r="AG91"/>
      <c r="AH91"/>
      <c r="AI91"/>
      <c r="AJ91"/>
      <c r="AK91"/>
      <c r="AL91"/>
      <c r="AM91"/>
      <c r="AN91"/>
      <c r="AO91"/>
      <c r="AP91"/>
      <c r="AQ91"/>
      <c r="AR91"/>
    </row>
    <row r="92" spans="1:44">
      <c r="A92" s="99" t="s">
        <v>37</v>
      </c>
      <c r="B92" s="99" t="s">
        <v>84</v>
      </c>
      <c r="C92" s="100">
        <v>410</v>
      </c>
      <c r="D92" s="3">
        <v>17</v>
      </c>
      <c r="E92" s="3">
        <v>149</v>
      </c>
      <c r="F92" s="153" t="s">
        <v>851</v>
      </c>
      <c r="G92" s="102">
        <v>60047.25</v>
      </c>
      <c r="H92" s="102">
        <v>1296784</v>
      </c>
      <c r="I92" s="64"/>
      <c r="K92" s="64" t="str">
        <f>R162</f>
        <v>THIES</v>
      </c>
      <c r="L92" s="269" t="s">
        <v>23</v>
      </c>
      <c r="M92" s="68">
        <v>570728.07999999996</v>
      </c>
      <c r="N92" s="68">
        <v>537171639</v>
      </c>
      <c r="O92"/>
      <c r="P92"/>
      <c r="Q92"/>
      <c r="R92" s="211" t="s">
        <v>4</v>
      </c>
      <c r="S92"/>
      <c r="T92"/>
      <c r="U92"/>
      <c r="V92"/>
      <c r="W92"/>
      <c r="X92"/>
      <c r="Y92"/>
      <c r="Z92"/>
      <c r="AA92"/>
      <c r="AB92"/>
      <c r="AC92"/>
      <c r="AD92"/>
      <c r="AE92"/>
      <c r="AF92"/>
      <c r="AG92"/>
      <c r="AH92"/>
      <c r="AI92"/>
      <c r="AJ92"/>
      <c r="AK92"/>
      <c r="AL92"/>
      <c r="AM92"/>
      <c r="AN92"/>
      <c r="AO92"/>
      <c r="AP92"/>
      <c r="AQ92"/>
      <c r="AR92"/>
    </row>
    <row r="93" spans="1:44">
      <c r="A93" s="109" t="s">
        <v>597</v>
      </c>
      <c r="B93" s="99" t="s">
        <v>140</v>
      </c>
      <c r="C93" s="101"/>
      <c r="D93" s="209"/>
      <c r="E93" s="209"/>
      <c r="F93" s="153" t="s">
        <v>826</v>
      </c>
      <c r="G93" s="102">
        <v>44459.73</v>
      </c>
      <c r="H93" s="102">
        <v>1994599</v>
      </c>
      <c r="I93" s="64"/>
      <c r="L93" s="326" t="s">
        <v>139</v>
      </c>
      <c r="M93" s="68">
        <v>558410.07999999996</v>
      </c>
      <c r="N93" s="68">
        <v>533842674</v>
      </c>
      <c r="O93"/>
      <c r="P93"/>
      <c r="Q93"/>
      <c r="R93" s="325" t="s">
        <v>91</v>
      </c>
      <c r="S93"/>
      <c r="T93"/>
      <c r="U93"/>
      <c r="V93"/>
      <c r="W93"/>
      <c r="X93"/>
      <c r="Y93"/>
      <c r="Z93"/>
      <c r="AA93"/>
      <c r="AB93"/>
      <c r="AC93"/>
      <c r="AD93"/>
      <c r="AE93"/>
      <c r="AF93"/>
      <c r="AG93"/>
      <c r="AH93"/>
      <c r="AI93"/>
      <c r="AJ93"/>
      <c r="AK93"/>
      <c r="AL93"/>
      <c r="AM93"/>
      <c r="AN93"/>
      <c r="AO93"/>
      <c r="AP93"/>
      <c r="AQ93"/>
      <c r="AR93"/>
    </row>
    <row r="94" spans="1:44">
      <c r="A94" s="109" t="s">
        <v>597</v>
      </c>
      <c r="B94" s="99" t="s">
        <v>140</v>
      </c>
      <c r="C94" s="101"/>
      <c r="D94" s="209"/>
      <c r="E94" s="209"/>
      <c r="F94" s="153" t="s">
        <v>827</v>
      </c>
      <c r="G94" s="102">
        <v>1462</v>
      </c>
      <c r="H94" s="102">
        <v>69090</v>
      </c>
      <c r="I94" s="64"/>
      <c r="L94" s="326" t="s">
        <v>141</v>
      </c>
      <c r="M94" s="68">
        <v>12318</v>
      </c>
      <c r="N94" s="68">
        <v>3328965</v>
      </c>
      <c r="R94" s="211" t="s">
        <v>38</v>
      </c>
    </row>
    <row r="95" spans="1:44">
      <c r="A95" s="109" t="s">
        <v>597</v>
      </c>
      <c r="B95" s="99" t="s">
        <v>140</v>
      </c>
      <c r="C95" s="101"/>
      <c r="D95" s="209"/>
      <c r="E95" s="209"/>
      <c r="F95" s="153" t="s">
        <v>828</v>
      </c>
      <c r="G95" s="102">
        <v>533</v>
      </c>
      <c r="H95" s="102">
        <v>34820</v>
      </c>
      <c r="I95" s="64"/>
      <c r="K95" s="64" t="str">
        <f>R182</f>
        <v>THIES</v>
      </c>
      <c r="L95" s="269" t="s">
        <v>568</v>
      </c>
      <c r="M95" s="68">
        <v>9299</v>
      </c>
      <c r="N95" s="68">
        <v>638368</v>
      </c>
      <c r="R95" s="325" t="s">
        <v>79</v>
      </c>
    </row>
    <row r="96" spans="1:44">
      <c r="A96" s="109" t="s">
        <v>597</v>
      </c>
      <c r="B96" s="99" t="s">
        <v>651</v>
      </c>
      <c r="C96" s="101"/>
      <c r="D96" s="209"/>
      <c r="E96" s="209"/>
      <c r="F96" s="153" t="s">
        <v>829</v>
      </c>
      <c r="G96" s="102">
        <v>13645.85</v>
      </c>
      <c r="H96" s="102">
        <v>504795</v>
      </c>
      <c r="I96" s="64"/>
      <c r="L96" s="326" t="s">
        <v>84</v>
      </c>
      <c r="M96" s="68">
        <v>9299</v>
      </c>
      <c r="N96" s="68">
        <v>638368</v>
      </c>
      <c r="R96" s="211" t="s">
        <v>487</v>
      </c>
    </row>
    <row r="97" spans="1:18">
      <c r="A97" s="109" t="s">
        <v>597</v>
      </c>
      <c r="B97" s="99" t="s">
        <v>140</v>
      </c>
      <c r="C97" s="101"/>
      <c r="D97" s="57"/>
      <c r="E97" s="57"/>
      <c r="F97" s="153" t="s">
        <v>829</v>
      </c>
      <c r="G97" s="102">
        <v>132611.99</v>
      </c>
      <c r="H97" s="102">
        <v>6031024</v>
      </c>
      <c r="I97" s="64"/>
      <c r="K97" s="64" t="str">
        <f>R190</f>
        <v>THIES</v>
      </c>
      <c r="L97" s="269" t="s">
        <v>34</v>
      </c>
      <c r="M97" s="68">
        <v>11489.099999999999</v>
      </c>
      <c r="N97" s="68">
        <v>430323</v>
      </c>
      <c r="R97" s="325" t="s">
        <v>91</v>
      </c>
    </row>
    <row r="98" spans="1:18">
      <c r="A98" s="109" t="s">
        <v>597</v>
      </c>
      <c r="B98" s="99" t="s">
        <v>140</v>
      </c>
      <c r="C98" s="101"/>
      <c r="D98" s="57"/>
      <c r="E98" s="57"/>
      <c r="F98" s="153" t="s">
        <v>830</v>
      </c>
      <c r="G98" s="102">
        <v>2484.15</v>
      </c>
      <c r="H98" s="102">
        <v>111807</v>
      </c>
      <c r="I98" s="64"/>
      <c r="L98" s="326" t="s">
        <v>84</v>
      </c>
      <c r="M98" s="68">
        <v>11489.099999999999</v>
      </c>
      <c r="N98" s="68">
        <v>430323</v>
      </c>
      <c r="R98" s="211" t="s">
        <v>9</v>
      </c>
    </row>
    <row r="99" spans="1:18" ht="17.399999999999999" customHeight="1">
      <c r="G99" s="40">
        <f>SUM(G2:G98)</f>
        <v>3429484.8699337416</v>
      </c>
      <c r="H99" s="212">
        <f>SUM(H2:H98)</f>
        <v>1402641188.9349999</v>
      </c>
      <c r="I99" s="64"/>
      <c r="J99" s="64" t="str">
        <f>R193</f>
        <v>SAINT-LOUIS</v>
      </c>
      <c r="K99" s="64" t="str">
        <f>R192</f>
        <v>LOUGA</v>
      </c>
      <c r="L99" s="269" t="s">
        <v>14</v>
      </c>
      <c r="M99" s="68">
        <v>9097.5499999999993</v>
      </c>
      <c r="N99" s="68">
        <v>2225608.912</v>
      </c>
      <c r="R99" s="325" t="s">
        <v>91</v>
      </c>
    </row>
    <row r="100" spans="1:18">
      <c r="L100" s="326" t="s">
        <v>725</v>
      </c>
      <c r="M100" s="68">
        <v>9097.5499999999993</v>
      </c>
      <c r="N100" s="68">
        <v>2225608.912</v>
      </c>
      <c r="R100" s="211" t="s">
        <v>5</v>
      </c>
    </row>
    <row r="101" spans="1:18">
      <c r="K101" s="64" t="str">
        <f>R195</f>
        <v>THIES</v>
      </c>
      <c r="L101" s="269" t="s">
        <v>41</v>
      </c>
      <c r="M101" s="68">
        <v>48907</v>
      </c>
      <c r="N101" s="68">
        <v>4440523</v>
      </c>
      <c r="R101" s="325" t="s">
        <v>241</v>
      </c>
    </row>
    <row r="102" spans="1:18">
      <c r="L102" s="326" t="s">
        <v>138</v>
      </c>
      <c r="M102" s="68">
        <v>48907</v>
      </c>
      <c r="N102" s="68">
        <v>4440523</v>
      </c>
      <c r="R102" s="211" t="s">
        <v>11</v>
      </c>
    </row>
    <row r="103" spans="1:18">
      <c r="K103" s="64" t="str">
        <f>R205</f>
        <v>MATAM</v>
      </c>
      <c r="L103" s="269" t="s">
        <v>26</v>
      </c>
      <c r="M103" s="68">
        <v>366957</v>
      </c>
      <c r="N103" s="68">
        <v>41075747</v>
      </c>
      <c r="R103" s="325" t="s">
        <v>91</v>
      </c>
    </row>
    <row r="104" spans="1:18">
      <c r="L104" s="326" t="s">
        <v>138</v>
      </c>
      <c r="M104" s="68">
        <v>366957</v>
      </c>
      <c r="N104" s="68">
        <v>41075747</v>
      </c>
      <c r="R104" s="211" t="s">
        <v>494</v>
      </c>
    </row>
    <row r="105" spans="1:18">
      <c r="K105" s="64" t="str">
        <f>R127</f>
        <v>THIES</v>
      </c>
      <c r="L105" s="269" t="s">
        <v>37</v>
      </c>
      <c r="M105" s="68">
        <v>140727.70000000001</v>
      </c>
      <c r="N105" s="68">
        <v>3353829</v>
      </c>
      <c r="R105" s="325" t="s">
        <v>284</v>
      </c>
    </row>
    <row r="106" spans="1:18">
      <c r="L106" s="326" t="s">
        <v>84</v>
      </c>
      <c r="M106" s="68">
        <v>140727.70000000001</v>
      </c>
      <c r="N106" s="68">
        <v>3353829</v>
      </c>
      <c r="R106" s="211" t="s">
        <v>29</v>
      </c>
    </row>
    <row r="107" spans="1:18">
      <c r="J107" s="64" t="str">
        <f>R211</f>
        <v>DAKAR</v>
      </c>
      <c r="K107" s="64" t="str">
        <f>R213</f>
        <v>THIES</v>
      </c>
      <c r="L107" s="269" t="s">
        <v>597</v>
      </c>
      <c r="M107" s="68">
        <v>195196.72</v>
      </c>
      <c r="N107" s="68">
        <v>8746135</v>
      </c>
      <c r="R107" s="325" t="s">
        <v>79</v>
      </c>
    </row>
    <row r="108" spans="1:18">
      <c r="L108" s="326" t="s">
        <v>140</v>
      </c>
      <c r="M108" s="68">
        <v>181550.87</v>
      </c>
      <c r="N108" s="68">
        <v>8241340</v>
      </c>
      <c r="R108" s="211" t="s">
        <v>18</v>
      </c>
    </row>
    <row r="109" spans="1:18">
      <c r="L109" s="326" t="s">
        <v>651</v>
      </c>
      <c r="M109" s="68">
        <v>13645.85</v>
      </c>
      <c r="N109" s="68">
        <v>504795</v>
      </c>
      <c r="R109" s="325" t="s">
        <v>91</v>
      </c>
    </row>
    <row r="110" spans="1:18">
      <c r="L110" s="269" t="s">
        <v>858</v>
      </c>
      <c r="M110" s="68">
        <v>3429469.3480000002</v>
      </c>
      <c r="N110" s="68">
        <v>870867614.93499994</v>
      </c>
      <c r="R110" s="211" t="s">
        <v>629</v>
      </c>
    </row>
    <row r="111" spans="1:18">
      <c r="L111"/>
      <c r="M111"/>
      <c r="N111"/>
      <c r="R111" s="325" t="s">
        <v>111</v>
      </c>
    </row>
    <row r="112" spans="1:18">
      <c r="L112"/>
      <c r="M112"/>
      <c r="N112"/>
      <c r="R112" s="211" t="s">
        <v>40</v>
      </c>
    </row>
    <row r="113" spans="11:18">
      <c r="R113" s="325" t="s">
        <v>284</v>
      </c>
    </row>
    <row r="114" spans="11:18">
      <c r="R114" s="325" t="s">
        <v>111</v>
      </c>
    </row>
    <row r="115" spans="11:18">
      <c r="L115" s="268" t="s">
        <v>821</v>
      </c>
      <c r="M115" s="68" t="s">
        <v>861</v>
      </c>
      <c r="R115" s="211" t="s">
        <v>54</v>
      </c>
    </row>
    <row r="116" spans="11:18">
      <c r="R116" s="325" t="s">
        <v>91</v>
      </c>
    </row>
    <row r="117" spans="11:18">
      <c r="L117" s="268" t="s">
        <v>857</v>
      </c>
      <c r="M117" s="68" t="s">
        <v>859</v>
      </c>
      <c r="N117" s="68" t="s">
        <v>860</v>
      </c>
      <c r="Q117" s="446" t="s">
        <v>1152</v>
      </c>
      <c r="R117" s="211" t="s">
        <v>503</v>
      </c>
    </row>
    <row r="118" spans="11:18">
      <c r="K118" s="445">
        <v>772701813</v>
      </c>
      <c r="L118" s="457" t="s">
        <v>494</v>
      </c>
      <c r="M118" s="68">
        <v>49106</v>
      </c>
      <c r="N118" s="68">
        <v>2483352</v>
      </c>
      <c r="O118" s="445"/>
      <c r="P118" s="64" t="s">
        <v>1158</v>
      </c>
      <c r="R118" s="325" t="s">
        <v>79</v>
      </c>
    </row>
    <row r="119" spans="11:18">
      <c r="K119" s="445" t="s">
        <v>1129</v>
      </c>
      <c r="L119" s="269" t="s">
        <v>53</v>
      </c>
      <c r="M119" s="68">
        <v>522844</v>
      </c>
      <c r="N119" s="68">
        <v>23377628</v>
      </c>
      <c r="O119" s="445"/>
      <c r="P119" s="64" t="s">
        <v>1151</v>
      </c>
      <c r="R119" s="211" t="s">
        <v>53</v>
      </c>
    </row>
    <row r="120" spans="11:18">
      <c r="K120" s="445">
        <v>781833604</v>
      </c>
      <c r="L120" s="269" t="s">
        <v>21</v>
      </c>
      <c r="M120" s="68">
        <v>47949.86</v>
      </c>
      <c r="N120" s="68">
        <v>390487.02299999999</v>
      </c>
      <c r="O120" s="445" t="s">
        <v>1133</v>
      </c>
      <c r="P120" s="64" t="s">
        <v>1151</v>
      </c>
      <c r="R120" s="325" t="s">
        <v>79</v>
      </c>
    </row>
    <row r="121" spans="11:18">
      <c r="K121" s="445"/>
      <c r="L121" s="269" t="s">
        <v>44</v>
      </c>
      <c r="M121" s="68">
        <v>65923</v>
      </c>
      <c r="N121" s="68">
        <v>2585006</v>
      </c>
      <c r="O121" s="445" t="s">
        <v>1130</v>
      </c>
      <c r="P121" s="64" t="s">
        <v>1151</v>
      </c>
      <c r="R121" s="211" t="s">
        <v>49</v>
      </c>
    </row>
    <row r="122" spans="11:18">
      <c r="K122" s="445"/>
      <c r="L122" s="457" t="s">
        <v>15</v>
      </c>
      <c r="M122" s="68">
        <v>31093.338</v>
      </c>
      <c r="N122" s="68">
        <v>1263388</v>
      </c>
      <c r="O122" s="445" t="s">
        <v>1156</v>
      </c>
      <c r="P122" s="64" t="s">
        <v>1151</v>
      </c>
      <c r="R122" s="325" t="s">
        <v>79</v>
      </c>
    </row>
    <row r="123" spans="11:18">
      <c r="K123" s="445" t="s">
        <v>1131</v>
      </c>
      <c r="L123" s="269" t="s">
        <v>20</v>
      </c>
      <c r="M123" s="68">
        <v>627860</v>
      </c>
      <c r="N123" s="68">
        <v>208353736</v>
      </c>
      <c r="O123" s="445" t="s">
        <v>1132</v>
      </c>
      <c r="P123" s="64" t="s">
        <v>1157</v>
      </c>
      <c r="R123" s="211" t="s">
        <v>636</v>
      </c>
    </row>
    <row r="124" spans="11:18">
      <c r="K124" s="445" t="s">
        <v>1134</v>
      </c>
      <c r="L124" s="269" t="s">
        <v>23</v>
      </c>
      <c r="M124" s="68">
        <v>561855.07999999996</v>
      </c>
      <c r="N124" s="68">
        <v>535017699</v>
      </c>
      <c r="O124" s="445" t="s">
        <v>1135</v>
      </c>
      <c r="P124" s="64" t="s">
        <v>1154</v>
      </c>
      <c r="R124" s="325" t="s">
        <v>91</v>
      </c>
    </row>
    <row r="125" spans="11:18">
      <c r="K125" s="445" t="s">
        <v>1136</v>
      </c>
      <c r="L125" s="269" t="s">
        <v>24</v>
      </c>
      <c r="M125" s="433">
        <v>4.0319337419999997</v>
      </c>
      <c r="N125" s="68">
        <v>147862816</v>
      </c>
      <c r="O125" s="445" t="s">
        <v>1137</v>
      </c>
      <c r="P125" s="64" t="s">
        <v>1159</v>
      </c>
      <c r="Q125" s="165">
        <v>148102783233</v>
      </c>
      <c r="R125" s="211" t="s">
        <v>21</v>
      </c>
    </row>
    <row r="126" spans="11:18">
      <c r="K126" s="445" t="s">
        <v>1138</v>
      </c>
      <c r="L126" s="269" t="s">
        <v>568</v>
      </c>
      <c r="M126" s="68">
        <v>9235</v>
      </c>
      <c r="N126" s="68">
        <v>632832</v>
      </c>
      <c r="O126" s="445" t="s">
        <v>1139</v>
      </c>
      <c r="P126" s="64" t="s">
        <v>1151</v>
      </c>
      <c r="Q126" s="165">
        <v>628849633</v>
      </c>
      <c r="R126" s="325" t="s">
        <v>241</v>
      </c>
    </row>
    <row r="127" spans="11:18">
      <c r="K127" s="445">
        <v>773327373</v>
      </c>
      <c r="L127" s="269" t="s">
        <v>33</v>
      </c>
      <c r="M127" s="68">
        <v>11.49</v>
      </c>
      <c r="N127" s="68">
        <v>383910758</v>
      </c>
      <c r="O127" s="445" t="s">
        <v>1140</v>
      </c>
      <c r="P127" s="64" t="s">
        <v>1159</v>
      </c>
      <c r="Q127" s="446">
        <f>N127*1000</f>
        <v>383910758000</v>
      </c>
      <c r="R127" s="325" t="s">
        <v>79</v>
      </c>
    </row>
    <row r="128" spans="11:18">
      <c r="K128" s="445" t="s">
        <v>1141</v>
      </c>
      <c r="L128" s="269" t="s">
        <v>34</v>
      </c>
      <c r="M128" s="68">
        <v>11489.099999999999</v>
      </c>
      <c r="N128" s="68">
        <v>430323</v>
      </c>
      <c r="O128" s="445" t="s">
        <v>1142</v>
      </c>
      <c r="P128" s="64" t="s">
        <v>1153</v>
      </c>
      <c r="Q128" s="165">
        <v>1640736841</v>
      </c>
      <c r="R128" s="211" t="s">
        <v>36</v>
      </c>
    </row>
    <row r="129" spans="11:18">
      <c r="K129" s="445">
        <v>774503676</v>
      </c>
      <c r="L129" s="269" t="s">
        <v>14</v>
      </c>
      <c r="M129" s="68">
        <v>9097.5499999999993</v>
      </c>
      <c r="N129" s="68">
        <v>2225608.912</v>
      </c>
      <c r="O129" s="445" t="s">
        <v>1143</v>
      </c>
      <c r="P129" s="64" t="s">
        <v>1155</v>
      </c>
      <c r="Q129" s="446">
        <f>N129*1000</f>
        <v>2225608912</v>
      </c>
      <c r="R129" s="325" t="s">
        <v>91</v>
      </c>
    </row>
    <row r="130" spans="11:18">
      <c r="K130" s="445" t="s">
        <v>1145</v>
      </c>
      <c r="L130" s="269" t="s">
        <v>41</v>
      </c>
      <c r="M130" s="68">
        <v>48907</v>
      </c>
      <c r="N130" s="68">
        <v>4440523</v>
      </c>
      <c r="O130" s="445" t="s">
        <v>1144</v>
      </c>
      <c r="P130" s="64" t="s">
        <v>1158</v>
      </c>
      <c r="R130" s="211" t="s">
        <v>51</v>
      </c>
    </row>
    <row r="131" spans="11:18">
      <c r="K131" s="445" t="s">
        <v>1146</v>
      </c>
      <c r="L131" s="269" t="s">
        <v>26</v>
      </c>
      <c r="M131" s="68">
        <v>358141</v>
      </c>
      <c r="N131" s="68">
        <v>40481247</v>
      </c>
      <c r="O131" s="445" t="s">
        <v>1147</v>
      </c>
      <c r="P131" s="64" t="s">
        <v>1155</v>
      </c>
      <c r="Q131" s="446">
        <f>N131*1000</f>
        <v>40481247000</v>
      </c>
      <c r="R131" s="325" t="s">
        <v>290</v>
      </c>
    </row>
    <row r="132" spans="11:18">
      <c r="K132" s="445" t="s">
        <v>1148</v>
      </c>
      <c r="L132" s="269" t="s">
        <v>37</v>
      </c>
      <c r="M132" s="68">
        <v>140727.70000000001</v>
      </c>
      <c r="N132" s="68">
        <v>3353829</v>
      </c>
      <c r="O132" s="445" t="s">
        <v>1149</v>
      </c>
      <c r="P132" s="64" t="s">
        <v>1154</v>
      </c>
      <c r="R132" s="211" t="s">
        <v>44</v>
      </c>
    </row>
    <row r="133" spans="11:18">
      <c r="K133" s="445">
        <v>776387928</v>
      </c>
      <c r="L133" s="269" t="s">
        <v>597</v>
      </c>
      <c r="M133" s="68">
        <v>48405.880000000005</v>
      </c>
      <c r="N133" s="68">
        <v>2175496</v>
      </c>
      <c r="O133" s="445" t="s">
        <v>1150</v>
      </c>
      <c r="R133" s="325" t="s">
        <v>79</v>
      </c>
    </row>
    <row r="134" spans="11:18">
      <c r="L134" s="269" t="s">
        <v>858</v>
      </c>
      <c r="M134" s="68">
        <v>2532650.0299337422</v>
      </c>
      <c r="N134" s="68">
        <v>1358984728.9349999</v>
      </c>
      <c r="R134" s="211" t="s">
        <v>527</v>
      </c>
    </row>
    <row r="135" spans="11:18">
      <c r="R135" s="325" t="s">
        <v>79</v>
      </c>
    </row>
    <row r="136" spans="11:18">
      <c r="R136" s="211" t="s">
        <v>529</v>
      </c>
    </row>
    <row r="137" spans="11:18">
      <c r="R137" s="325" t="s">
        <v>241</v>
      </c>
    </row>
    <row r="138" spans="11:18">
      <c r="R138" s="325" t="s">
        <v>79</v>
      </c>
    </row>
    <row r="139" spans="11:18">
      <c r="R139" s="211" t="s">
        <v>532</v>
      </c>
    </row>
    <row r="140" spans="11:18">
      <c r="R140" s="325" t="s">
        <v>79</v>
      </c>
    </row>
    <row r="141" spans="11:18">
      <c r="R141" s="211" t="s">
        <v>15</v>
      </c>
    </row>
    <row r="142" spans="11:18">
      <c r="R142" s="325" t="s">
        <v>241</v>
      </c>
    </row>
    <row r="143" spans="11:18">
      <c r="R143" s="211" t="s">
        <v>535</v>
      </c>
    </row>
    <row r="144" spans="11:18">
      <c r="R144" s="325" t="s">
        <v>79</v>
      </c>
    </row>
    <row r="145" spans="18:18">
      <c r="R145" s="211" t="s">
        <v>28</v>
      </c>
    </row>
    <row r="146" spans="18:18">
      <c r="R146" s="325" t="s">
        <v>79</v>
      </c>
    </row>
    <row r="147" spans="18:18">
      <c r="R147" s="211" t="s">
        <v>12</v>
      </c>
    </row>
    <row r="148" spans="18:18">
      <c r="R148" s="325" t="s">
        <v>79</v>
      </c>
    </row>
    <row r="149" spans="18:18">
      <c r="R149" s="211" t="s">
        <v>546</v>
      </c>
    </row>
    <row r="150" spans="18:18">
      <c r="R150" s="325" t="s">
        <v>79</v>
      </c>
    </row>
    <row r="151" spans="18:18">
      <c r="R151" s="211" t="s">
        <v>20</v>
      </c>
    </row>
    <row r="152" spans="18:18">
      <c r="R152" s="325" t="s">
        <v>79</v>
      </c>
    </row>
    <row r="153" spans="18:18">
      <c r="R153" s="211" t="s">
        <v>52</v>
      </c>
    </row>
    <row r="154" spans="18:18">
      <c r="R154" s="325" t="s">
        <v>79</v>
      </c>
    </row>
    <row r="155" spans="18:18">
      <c r="R155" s="211" t="s">
        <v>42</v>
      </c>
    </row>
    <row r="156" spans="18:18">
      <c r="R156" s="325" t="s">
        <v>284</v>
      </c>
    </row>
    <row r="157" spans="18:18">
      <c r="R157" s="211" t="s">
        <v>16</v>
      </c>
    </row>
    <row r="158" spans="18:18">
      <c r="R158" s="325" t="s">
        <v>91</v>
      </c>
    </row>
    <row r="159" spans="18:18">
      <c r="R159" s="211" t="s">
        <v>13</v>
      </c>
    </row>
    <row r="160" spans="18:18">
      <c r="R160" s="325" t="s">
        <v>79</v>
      </c>
    </row>
    <row r="161" spans="18:18">
      <c r="R161" s="211" t="s">
        <v>23</v>
      </c>
    </row>
    <row r="162" spans="18:18">
      <c r="R162" s="325" t="s">
        <v>79</v>
      </c>
    </row>
    <row r="163" spans="18:18">
      <c r="R163" s="211" t="s">
        <v>19</v>
      </c>
    </row>
    <row r="164" spans="18:18">
      <c r="R164" s="325" t="s">
        <v>91</v>
      </c>
    </row>
    <row r="165" spans="18:18">
      <c r="R165" s="211" t="s">
        <v>59</v>
      </c>
    </row>
    <row r="166" spans="18:18">
      <c r="R166" s="325" t="s">
        <v>286</v>
      </c>
    </row>
    <row r="167" spans="18:18">
      <c r="R167" s="211" t="s">
        <v>10</v>
      </c>
    </row>
    <row r="168" spans="18:18">
      <c r="R168" s="325" t="s">
        <v>79</v>
      </c>
    </row>
    <row r="169" spans="18:18">
      <c r="R169" s="211" t="s">
        <v>48</v>
      </c>
    </row>
    <row r="170" spans="18:18">
      <c r="R170" s="325" t="s">
        <v>79</v>
      </c>
    </row>
    <row r="171" spans="18:18">
      <c r="R171" s="211" t="s">
        <v>655</v>
      </c>
    </row>
    <row r="172" spans="18:18">
      <c r="R172" s="325" t="s">
        <v>91</v>
      </c>
    </row>
    <row r="173" spans="18:18">
      <c r="R173" s="211" t="s">
        <v>6</v>
      </c>
    </row>
    <row r="174" spans="18:18">
      <c r="R174" s="325" t="s">
        <v>91</v>
      </c>
    </row>
    <row r="175" spans="18:18">
      <c r="R175" s="211" t="s">
        <v>656</v>
      </c>
    </row>
    <row r="176" spans="18:18">
      <c r="R176" s="325" t="s">
        <v>91</v>
      </c>
    </row>
    <row r="177" spans="18:18">
      <c r="R177" s="211" t="s">
        <v>55</v>
      </c>
    </row>
    <row r="178" spans="18:18">
      <c r="R178" s="325" t="s">
        <v>91</v>
      </c>
    </row>
    <row r="179" spans="18:18">
      <c r="R179" s="211" t="s">
        <v>24</v>
      </c>
    </row>
    <row r="180" spans="18:18">
      <c r="R180" s="325" t="s">
        <v>91</v>
      </c>
    </row>
    <row r="181" spans="18:18">
      <c r="R181" s="211" t="s">
        <v>568</v>
      </c>
    </row>
    <row r="182" spans="18:18">
      <c r="R182" s="325" t="s">
        <v>79</v>
      </c>
    </row>
    <row r="183" spans="18:18">
      <c r="R183" s="211" t="s">
        <v>575</v>
      </c>
    </row>
    <row r="184" spans="18:18">
      <c r="R184" s="325" t="s">
        <v>79</v>
      </c>
    </row>
    <row r="185" spans="18:18">
      <c r="R185" s="211" t="s">
        <v>33</v>
      </c>
    </row>
    <row r="186" spans="18:18">
      <c r="R186" s="325" t="s">
        <v>91</v>
      </c>
    </row>
    <row r="187" spans="18:18">
      <c r="R187" s="211" t="s">
        <v>577</v>
      </c>
    </row>
    <row r="188" spans="18:18">
      <c r="R188" s="325" t="s">
        <v>91</v>
      </c>
    </row>
    <row r="189" spans="18:18">
      <c r="R189" s="211" t="s">
        <v>34</v>
      </c>
    </row>
    <row r="190" spans="18:18">
      <c r="R190" s="325" t="s">
        <v>79</v>
      </c>
    </row>
    <row r="191" spans="18:18">
      <c r="R191" s="211" t="s">
        <v>14</v>
      </c>
    </row>
    <row r="192" spans="18:18">
      <c r="R192" s="325" t="s">
        <v>111</v>
      </c>
    </row>
    <row r="193" spans="18:18">
      <c r="R193" s="325" t="s">
        <v>376</v>
      </c>
    </row>
    <row r="194" spans="18:18">
      <c r="R194" s="211" t="s">
        <v>41</v>
      </c>
    </row>
    <row r="195" spans="18:18">
      <c r="R195" s="325" t="s">
        <v>79</v>
      </c>
    </row>
    <row r="196" spans="18:18">
      <c r="R196" s="211" t="s">
        <v>43</v>
      </c>
    </row>
    <row r="197" spans="18:18">
      <c r="R197" s="325" t="s">
        <v>91</v>
      </c>
    </row>
    <row r="198" spans="18:18">
      <c r="R198" s="211" t="s">
        <v>50</v>
      </c>
    </row>
    <row r="199" spans="18:18">
      <c r="R199" s="325" t="s">
        <v>284</v>
      </c>
    </row>
    <row r="200" spans="18:18">
      <c r="R200" s="211" t="s">
        <v>584</v>
      </c>
    </row>
    <row r="201" spans="18:18">
      <c r="R201" s="325" t="s">
        <v>79</v>
      </c>
    </row>
    <row r="202" spans="18:18">
      <c r="R202" s="211" t="s">
        <v>637</v>
      </c>
    </row>
    <row r="203" spans="18:18">
      <c r="R203" s="325" t="s">
        <v>79</v>
      </c>
    </row>
    <row r="204" spans="18:18">
      <c r="R204" s="211" t="s">
        <v>26</v>
      </c>
    </row>
    <row r="205" spans="18:18">
      <c r="R205" s="325" t="s">
        <v>286</v>
      </c>
    </row>
    <row r="206" spans="18:18">
      <c r="R206" s="211" t="s">
        <v>35</v>
      </c>
    </row>
    <row r="207" spans="18:18">
      <c r="R207" s="325" t="s">
        <v>91</v>
      </c>
    </row>
    <row r="208" spans="18:18">
      <c r="R208" s="211" t="s">
        <v>589</v>
      </c>
    </row>
    <row r="209" spans="18:18">
      <c r="R209" s="325" t="s">
        <v>79</v>
      </c>
    </row>
    <row r="210" spans="18:18">
      <c r="R210" s="211" t="s">
        <v>597</v>
      </c>
    </row>
    <row r="211" spans="18:18">
      <c r="R211" s="325" t="s">
        <v>600</v>
      </c>
    </row>
    <row r="212" spans="18:18">
      <c r="R212" s="325" t="s">
        <v>241</v>
      </c>
    </row>
    <row r="213" spans="18:18">
      <c r="R213" s="325" t="s">
        <v>79</v>
      </c>
    </row>
    <row r="214" spans="18:18">
      <c r="R214" s="211" t="s">
        <v>30</v>
      </c>
    </row>
    <row r="215" spans="18:18">
      <c r="R215" s="325" t="s">
        <v>91</v>
      </c>
    </row>
    <row r="216" spans="18:18">
      <c r="R216" s="211" t="s">
        <v>621</v>
      </c>
    </row>
    <row r="217" spans="18:18">
      <c r="R217" s="325" t="s">
        <v>79</v>
      </c>
    </row>
    <row r="218" spans="18:18">
      <c r="R218" s="211" t="s">
        <v>3</v>
      </c>
    </row>
    <row r="219" spans="18:18">
      <c r="R219" s="325" t="s">
        <v>91</v>
      </c>
    </row>
    <row r="220" spans="18:18">
      <c r="R220" s="211" t="s">
        <v>624</v>
      </c>
    </row>
    <row r="221" spans="18:18">
      <c r="R221" s="325" t="s">
        <v>91</v>
      </c>
    </row>
    <row r="222" spans="18:18">
      <c r="R222" s="211" t="s">
        <v>625</v>
      </c>
    </row>
    <row r="223" spans="18:18">
      <c r="R223" s="325" t="s">
        <v>91</v>
      </c>
    </row>
    <row r="224" spans="18:18">
      <c r="R224" s="211" t="s">
        <v>650</v>
      </c>
    </row>
    <row r="225" spans="18:18">
      <c r="R225" s="325" t="s">
        <v>79</v>
      </c>
    </row>
    <row r="226" spans="18:18">
      <c r="R226" s="211" t="s">
        <v>32</v>
      </c>
    </row>
    <row r="227" spans="18:18">
      <c r="R227" s="325" t="s">
        <v>79</v>
      </c>
    </row>
    <row r="228" spans="18:18">
      <c r="R228" s="211" t="s">
        <v>45</v>
      </c>
    </row>
    <row r="229" spans="18:18">
      <c r="R229" s="325" t="s">
        <v>79</v>
      </c>
    </row>
    <row r="230" spans="18:18">
      <c r="R230" s="211" t="s">
        <v>633</v>
      </c>
    </row>
    <row r="231" spans="18:18">
      <c r="R231" s="325" t="s">
        <v>91</v>
      </c>
    </row>
    <row r="232" spans="18:18">
      <c r="R232" s="325" t="s">
        <v>241</v>
      </c>
    </row>
    <row r="233" spans="18:18">
      <c r="R233" s="211" t="s">
        <v>7</v>
      </c>
    </row>
    <row r="234" spans="18:18">
      <c r="R234" s="325" t="s">
        <v>79</v>
      </c>
    </row>
    <row r="235" spans="18:18">
      <c r="R235" s="211" t="s">
        <v>1092</v>
      </c>
    </row>
    <row r="236" spans="18:18">
      <c r="R236" s="325" t="s">
        <v>1092</v>
      </c>
    </row>
    <row r="237" spans="18:18">
      <c r="R237" s="211" t="s">
        <v>1126</v>
      </c>
    </row>
    <row r="238" spans="18:18">
      <c r="R238" s="325" t="s">
        <v>79</v>
      </c>
    </row>
    <row r="239" spans="18:18">
      <c r="R239" s="211" t="s">
        <v>858</v>
      </c>
    </row>
  </sheetData>
  <autoFilter ref="A1:H110"/>
  <mergeCells count="3">
    <mergeCell ref="Q21:R21"/>
    <mergeCell ref="S21:T21"/>
    <mergeCell ref="P21:P22"/>
  </mergeCells>
  <hyperlinks>
    <hyperlink ref="O121" r:id="rId6"/>
    <hyperlink ref="O123" r:id="rId7"/>
    <hyperlink ref="O120" r:id="rId8"/>
    <hyperlink ref="O124" r:id="rId9"/>
    <hyperlink ref="O126" r:id="rId10"/>
    <hyperlink ref="O130" r:id="rId11"/>
    <hyperlink ref="O131" r:id="rId12"/>
  </hyperlinks>
  <pageMargins left="0.7" right="0.7" top="0.75" bottom="0.75" header="0.3" footer="0.3"/>
  <pageSetup paperSize="9" orientation="portrait" r:id="rId1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3:G196"/>
  <sheetViews>
    <sheetView showGridLines="0" topLeftCell="A28" zoomScale="115" zoomScaleNormal="115" workbookViewId="0">
      <selection activeCell="B196" sqref="B196"/>
    </sheetView>
  </sheetViews>
  <sheetFormatPr baseColWidth="10" defaultRowHeight="13.8"/>
  <cols>
    <col min="1" max="1" width="50.109375" style="287" customWidth="1"/>
    <col min="2" max="2" width="31.88671875" style="286" customWidth="1"/>
    <col min="3" max="3" width="26.109375" style="286" customWidth="1"/>
    <col min="4" max="4" width="27.44140625" style="287" customWidth="1"/>
    <col min="5" max="5" width="24.6640625" style="287" customWidth="1"/>
    <col min="6" max="6" width="30" style="287" customWidth="1"/>
    <col min="7" max="7" width="24.21875" style="287" bestFit="1" customWidth="1"/>
    <col min="8" max="16384" width="11.5546875" style="287"/>
  </cols>
  <sheetData>
    <row r="3" spans="1:7">
      <c r="A3" s="439" t="s">
        <v>857</v>
      </c>
      <c r="B3" s="287" t="s">
        <v>859</v>
      </c>
      <c r="C3" s="287" t="s">
        <v>860</v>
      </c>
    </row>
    <row r="4" spans="1:7">
      <c r="A4" s="333" t="s">
        <v>136</v>
      </c>
      <c r="B4" s="441">
        <v>0.85</v>
      </c>
      <c r="C4" s="334">
        <v>374907</v>
      </c>
    </row>
    <row r="5" spans="1:7">
      <c r="A5" s="333" t="s">
        <v>84</v>
      </c>
      <c r="B5" s="334">
        <v>161515.80000000002</v>
      </c>
      <c r="C5" s="334">
        <v>4422520</v>
      </c>
      <c r="F5" s="333" t="s">
        <v>92</v>
      </c>
      <c r="G5" s="334">
        <v>531398667</v>
      </c>
    </row>
    <row r="6" spans="1:7">
      <c r="A6" s="333" t="s">
        <v>107</v>
      </c>
      <c r="B6" s="334">
        <v>47949.86</v>
      </c>
      <c r="C6" s="334">
        <v>390487.02299999999</v>
      </c>
      <c r="F6" s="333" t="s">
        <v>121</v>
      </c>
      <c r="G6" s="334">
        <v>109536229</v>
      </c>
    </row>
    <row r="7" spans="1:7">
      <c r="A7" s="333" t="s">
        <v>121</v>
      </c>
      <c r="B7" s="334">
        <v>526747</v>
      </c>
      <c r="C7" s="334">
        <v>109536229</v>
      </c>
      <c r="F7" s="333" t="s">
        <v>120</v>
      </c>
      <c r="G7" s="334">
        <v>87993881</v>
      </c>
    </row>
    <row r="8" spans="1:7">
      <c r="A8" s="333" t="s">
        <v>653</v>
      </c>
      <c r="B8" s="334">
        <v>6340</v>
      </c>
      <c r="C8" s="334">
        <v>5532814</v>
      </c>
      <c r="F8" s="333" t="s">
        <v>138</v>
      </c>
      <c r="G8" s="334">
        <v>47999622</v>
      </c>
    </row>
    <row r="9" spans="1:7">
      <c r="A9" s="333" t="s">
        <v>137</v>
      </c>
      <c r="B9" s="334">
        <v>31093.338</v>
      </c>
      <c r="C9" s="334">
        <v>1263388</v>
      </c>
      <c r="F9" s="333" t="s">
        <v>653</v>
      </c>
      <c r="G9" s="334">
        <v>5532814</v>
      </c>
    </row>
    <row r="10" spans="1:7">
      <c r="A10" s="333" t="s">
        <v>725</v>
      </c>
      <c r="B10" s="334">
        <v>9097.5499999999993</v>
      </c>
      <c r="C10" s="334">
        <v>2225608.912</v>
      </c>
      <c r="F10" s="333" t="s">
        <v>125</v>
      </c>
      <c r="G10" s="334">
        <v>5290812</v>
      </c>
    </row>
    <row r="11" spans="1:7">
      <c r="A11" s="333" t="s">
        <v>92</v>
      </c>
      <c r="B11" s="441">
        <v>14.671933741999998</v>
      </c>
      <c r="C11" s="334">
        <v>531398667</v>
      </c>
      <c r="F11" s="333" t="s">
        <v>84</v>
      </c>
      <c r="G11" s="334">
        <v>4422520</v>
      </c>
    </row>
    <row r="12" spans="1:7">
      <c r="A12" s="333" t="s">
        <v>138</v>
      </c>
      <c r="B12" s="334">
        <v>464970</v>
      </c>
      <c r="C12" s="334">
        <v>47999622</v>
      </c>
      <c r="F12" s="333" t="s">
        <v>725</v>
      </c>
      <c r="G12" s="334">
        <v>2225608.912</v>
      </c>
    </row>
    <row r="13" spans="1:7">
      <c r="A13" s="333" t="s">
        <v>125</v>
      </c>
      <c r="B13" s="334">
        <v>4160</v>
      </c>
      <c r="C13" s="334">
        <v>5290812</v>
      </c>
      <c r="F13" s="333" t="s">
        <v>137</v>
      </c>
      <c r="G13" s="334">
        <v>1263388</v>
      </c>
    </row>
    <row r="14" spans="1:7">
      <c r="A14" s="333" t="s">
        <v>120</v>
      </c>
      <c r="B14" s="334">
        <v>90613</v>
      </c>
      <c r="C14" s="334">
        <v>87993881</v>
      </c>
      <c r="F14" s="333" t="s">
        <v>107</v>
      </c>
      <c r="G14" s="334">
        <v>390487.02299999999</v>
      </c>
    </row>
    <row r="15" spans="1:7" ht="15">
      <c r="A15" s="333" t="s">
        <v>858</v>
      </c>
      <c r="B15" s="334">
        <v>1342502.0699337421</v>
      </c>
      <c r="C15" s="334">
        <v>796428935.93499994</v>
      </c>
      <c r="D15" s="479">
        <v>685.9</v>
      </c>
      <c r="F15" s="333" t="s">
        <v>136</v>
      </c>
      <c r="G15" s="334">
        <v>374907</v>
      </c>
    </row>
    <row r="16" spans="1:7">
      <c r="B16" s="362">
        <v>1464483</v>
      </c>
      <c r="C16" s="287"/>
      <c r="D16" s="287">
        <f>796.4/D15-1</f>
        <v>0.16110220148709731</v>
      </c>
    </row>
    <row r="17" spans="1:6">
      <c r="B17" s="368">
        <f>+B15/B16-1</f>
        <v>-8.3292827616474829E-2</v>
      </c>
      <c r="C17" s="368"/>
    </row>
    <row r="19" spans="1:6">
      <c r="A19" s="287" t="s">
        <v>965</v>
      </c>
    </row>
    <row r="20" spans="1:6" s="290" customFormat="1">
      <c r="A20" s="288" t="s">
        <v>868</v>
      </c>
      <c r="B20" s="289" t="s">
        <v>966</v>
      </c>
      <c r="C20" s="289" t="s">
        <v>967</v>
      </c>
    </row>
    <row r="21" spans="1:6" s="301" customFormat="1" ht="27.6" customHeight="1">
      <c r="A21" s="308" t="s">
        <v>92</v>
      </c>
      <c r="B21" s="305">
        <f>VLOOKUP(A21,$A$4:$C$14,3,0)</f>
        <v>531398667</v>
      </c>
      <c r="C21" s="314">
        <f>+B21/$B$32</f>
        <v>0.66722672045578435</v>
      </c>
      <c r="D21" s="301" t="str">
        <f>+A21</f>
        <v>Or</v>
      </c>
      <c r="E21" s="373">
        <f>+C21</f>
        <v>0.66722672045578435</v>
      </c>
    </row>
    <row r="22" spans="1:6" s="301" customFormat="1" ht="27.6" customHeight="1">
      <c r="A22" s="308" t="s">
        <v>121</v>
      </c>
      <c r="B22" s="305">
        <f>VLOOKUP(A22,$A$4:$C$14,3,0)</f>
        <v>109536229</v>
      </c>
      <c r="C22" s="314">
        <f t="shared" ref="C22:C31" si="0">+B22/$B$32</f>
        <v>0.13753421561888068</v>
      </c>
      <c r="D22" s="301" t="s">
        <v>1163</v>
      </c>
      <c r="E22" s="373">
        <f>+C22+C26+C25</f>
        <v>0.15112441244829794</v>
      </c>
      <c r="F22" s="373"/>
    </row>
    <row r="23" spans="1:6" s="301" customFormat="1" ht="27.6" customHeight="1">
      <c r="A23" s="308" t="s">
        <v>120</v>
      </c>
      <c r="B23" s="305">
        <f t="shared" ref="B23:B31" si="1">VLOOKUP(A23,$A$4:$C$14,3,0)</f>
        <v>87993881</v>
      </c>
      <c r="C23" s="314">
        <f t="shared" si="0"/>
        <v>0.11048553992666782</v>
      </c>
      <c r="D23" s="301" t="str">
        <f t="shared" ref="D23:D24" si="2">+A23</f>
        <v>Zircon</v>
      </c>
      <c r="E23" s="373">
        <f t="shared" ref="E23:E24" si="3">+C23</f>
        <v>0.11048553992666782</v>
      </c>
    </row>
    <row r="24" spans="1:6" s="301" customFormat="1" ht="27.6" customHeight="1">
      <c r="A24" s="308" t="s">
        <v>138</v>
      </c>
      <c r="B24" s="305">
        <f t="shared" si="1"/>
        <v>47999622</v>
      </c>
      <c r="C24" s="314">
        <f t="shared" si="0"/>
        <v>6.0268556093644315E-2</v>
      </c>
      <c r="D24" s="301" t="str">
        <f t="shared" si="2"/>
        <v>Phosphates</v>
      </c>
      <c r="E24" s="373">
        <f t="shared" si="3"/>
        <v>6.0268556093644315E-2</v>
      </c>
    </row>
    <row r="25" spans="1:6" s="301" customFormat="1" ht="27.6" customHeight="1">
      <c r="A25" s="308" t="s">
        <v>653</v>
      </c>
      <c r="B25" s="305">
        <f t="shared" si="1"/>
        <v>5532814</v>
      </c>
      <c r="C25" s="314">
        <f t="shared" si="0"/>
        <v>6.9470278519005958E-3</v>
      </c>
      <c r="D25" s="301" t="s">
        <v>1161</v>
      </c>
      <c r="E25" s="373">
        <f>1-SUM(E21:E24)</f>
        <v>1.0894771075605658E-2</v>
      </c>
    </row>
    <row r="26" spans="1:6" s="301" customFormat="1" ht="27.6" customHeight="1">
      <c r="A26" s="308" t="s">
        <v>125</v>
      </c>
      <c r="B26" s="305">
        <f t="shared" si="1"/>
        <v>5290812</v>
      </c>
      <c r="C26" s="314">
        <f t="shared" si="0"/>
        <v>6.6431689775166662E-3</v>
      </c>
      <c r="E26" s="373"/>
    </row>
    <row r="27" spans="1:6" s="301" customFormat="1" ht="27.6" customHeight="1">
      <c r="A27" s="308" t="s">
        <v>84</v>
      </c>
      <c r="B27" s="305">
        <f t="shared" si="1"/>
        <v>4422520</v>
      </c>
      <c r="C27" s="314">
        <f t="shared" si="0"/>
        <v>5.5529373688664434E-3</v>
      </c>
    </row>
    <row r="28" spans="1:6" s="301" customFormat="1" ht="27.6" customHeight="1">
      <c r="A28" s="308" t="s">
        <v>725</v>
      </c>
      <c r="B28" s="305">
        <f t="shared" si="1"/>
        <v>2225608.912</v>
      </c>
      <c r="C28" s="369">
        <f t="shared" si="0"/>
        <v>2.7944852473085454E-3</v>
      </c>
    </row>
    <row r="29" spans="1:6" s="301" customFormat="1" ht="27.6" customHeight="1">
      <c r="A29" s="308" t="s">
        <v>137</v>
      </c>
      <c r="B29" s="305">
        <f t="shared" si="1"/>
        <v>1263388</v>
      </c>
      <c r="C29" s="369">
        <f t="shared" si="0"/>
        <v>1.5863160452812962E-3</v>
      </c>
    </row>
    <row r="30" spans="1:6" s="301" customFormat="1" ht="27.6" customHeight="1">
      <c r="A30" s="308" t="s">
        <v>107</v>
      </c>
      <c r="B30" s="305">
        <f t="shared" si="1"/>
        <v>390487.02299999999</v>
      </c>
      <c r="C30" s="369">
        <f t="shared" si="0"/>
        <v>4.9029738295680071E-4</v>
      </c>
    </row>
    <row r="31" spans="1:6" s="301" customFormat="1" ht="27.6" customHeight="1">
      <c r="A31" s="308" t="s">
        <v>136</v>
      </c>
      <c r="B31" s="305">
        <f t="shared" si="1"/>
        <v>374907</v>
      </c>
      <c r="C31" s="369">
        <f t="shared" si="0"/>
        <v>4.7073503119253544E-4</v>
      </c>
    </row>
    <row r="32" spans="1:6" s="301" customFormat="1" ht="27.6" customHeight="1">
      <c r="A32" s="308" t="s">
        <v>856</v>
      </c>
      <c r="B32" s="305">
        <f>SUM(B21:B31)</f>
        <v>796428935.93499994</v>
      </c>
      <c r="C32" s="314">
        <f>+B32/$B$32</f>
        <v>1</v>
      </c>
    </row>
    <row r="34" spans="1:4">
      <c r="A34" s="443" t="s">
        <v>817</v>
      </c>
      <c r="B34" s="334" t="s">
        <v>861</v>
      </c>
    </row>
    <row r="35" spans="1:4">
      <c r="A35" s="287" t="s">
        <v>968</v>
      </c>
    </row>
    <row r="36" spans="1:4">
      <c r="A36" s="443" t="s">
        <v>857</v>
      </c>
      <c r="B36" s="334" t="s">
        <v>859</v>
      </c>
      <c r="C36" s="334" t="s">
        <v>860</v>
      </c>
      <c r="D36" s="334" t="s">
        <v>969</v>
      </c>
    </row>
    <row r="37" spans="1:4">
      <c r="A37" s="440" t="s">
        <v>838</v>
      </c>
      <c r="B37" s="334">
        <v>528.89</v>
      </c>
      <c r="C37" s="334">
        <v>295007440</v>
      </c>
      <c r="D37" s="444">
        <v>0.37041275961886555</v>
      </c>
    </row>
    <row r="38" spans="1:4">
      <c r="A38" s="440" t="s">
        <v>841</v>
      </c>
      <c r="B38" s="334">
        <v>529590.76</v>
      </c>
      <c r="C38" s="334">
        <v>163306124</v>
      </c>
      <c r="D38" s="444">
        <v>0.20504795422617358</v>
      </c>
    </row>
    <row r="39" spans="1:4">
      <c r="A39" s="440" t="s">
        <v>835</v>
      </c>
      <c r="B39" s="334">
        <v>684.03193374199998</v>
      </c>
      <c r="C39" s="334">
        <v>148742351</v>
      </c>
      <c r="D39" s="444">
        <v>0.1867616108465194</v>
      </c>
    </row>
    <row r="40" spans="1:4">
      <c r="A40" s="440" t="s">
        <v>849</v>
      </c>
      <c r="B40" s="334">
        <v>148212.33000000002</v>
      </c>
      <c r="C40" s="334">
        <v>94910043</v>
      </c>
      <c r="D40" s="444">
        <v>0.11916950617643809</v>
      </c>
    </row>
    <row r="41" spans="1:4">
      <c r="A41" s="440" t="s">
        <v>854</v>
      </c>
      <c r="B41" s="334">
        <v>182942</v>
      </c>
      <c r="C41" s="334">
        <v>21366392</v>
      </c>
      <c r="D41" s="444">
        <v>2.6827744492879405E-2</v>
      </c>
    </row>
    <row r="42" spans="1:4">
      <c r="A42" s="440" t="s">
        <v>844</v>
      </c>
      <c r="B42" s="334">
        <v>101873</v>
      </c>
      <c r="C42" s="334">
        <v>17675149</v>
      </c>
      <c r="D42" s="444">
        <v>2.2193002040099843E-2</v>
      </c>
    </row>
    <row r="43" spans="1:4">
      <c r="A43" s="440" t="s">
        <v>848</v>
      </c>
      <c r="B43" s="334">
        <v>0.27</v>
      </c>
      <c r="C43" s="334">
        <v>9648371</v>
      </c>
      <c r="D43" s="444">
        <v>1.211454100254771E-2</v>
      </c>
    </row>
    <row r="44" spans="1:4">
      <c r="A44" s="440" t="s">
        <v>831</v>
      </c>
      <c r="B44" s="334">
        <v>49007.888000000006</v>
      </c>
      <c r="C44" s="334">
        <v>8487014.9120000005</v>
      </c>
      <c r="D44" s="444">
        <v>1.0656336716390555E-2</v>
      </c>
    </row>
    <row r="45" spans="1:4">
      <c r="A45" s="440" t="s">
        <v>840</v>
      </c>
      <c r="B45" s="334">
        <v>31246</v>
      </c>
      <c r="C45" s="334">
        <v>8049524</v>
      </c>
      <c r="D45" s="444">
        <v>1.0107021024480904E-2</v>
      </c>
    </row>
    <row r="46" spans="1:4">
      <c r="A46" s="440" t="s">
        <v>839</v>
      </c>
      <c r="B46" s="334">
        <v>8360</v>
      </c>
      <c r="C46" s="334">
        <v>6660472</v>
      </c>
      <c r="D46" s="444">
        <v>8.3629206567949095E-3</v>
      </c>
    </row>
    <row r="47" spans="1:4">
      <c r="A47" s="440" t="s">
        <v>850</v>
      </c>
      <c r="B47" s="334">
        <v>29318.253000000001</v>
      </c>
      <c r="C47" s="334">
        <v>3764950</v>
      </c>
      <c r="D47" s="444">
        <v>4.7272893162526603E-3</v>
      </c>
    </row>
    <row r="48" spans="1:4">
      <c r="A48" s="440" t="s">
        <v>852</v>
      </c>
      <c r="B48" s="334">
        <v>40461</v>
      </c>
      <c r="C48" s="334">
        <v>3434732</v>
      </c>
      <c r="D48" s="444">
        <v>4.3126660082580467E-3</v>
      </c>
    </row>
    <row r="49" spans="1:4">
      <c r="A49" s="440" t="s">
        <v>824</v>
      </c>
      <c r="B49" s="334">
        <v>49424</v>
      </c>
      <c r="C49" s="334">
        <v>2876373</v>
      </c>
      <c r="D49" s="444">
        <v>3.6115877641024752E-3</v>
      </c>
    </row>
    <row r="50" spans="1:4">
      <c r="A50" s="440" t="s">
        <v>833</v>
      </c>
      <c r="B50" s="334">
        <v>1784</v>
      </c>
      <c r="C50" s="334">
        <v>2231046</v>
      </c>
      <c r="D50" s="444">
        <v>2.8013120811347385E-3</v>
      </c>
    </row>
    <row r="51" spans="1:4">
      <c r="A51" s="440" t="s">
        <v>845</v>
      </c>
      <c r="B51" s="334">
        <v>35791.962</v>
      </c>
      <c r="C51" s="334">
        <v>1858458</v>
      </c>
      <c r="D51" s="444">
        <v>2.3334887974884892E-3</v>
      </c>
    </row>
    <row r="52" spans="1:4">
      <c r="A52" s="440" t="s">
        <v>843</v>
      </c>
      <c r="B52" s="334">
        <v>1379</v>
      </c>
      <c r="C52" s="334">
        <v>1638316</v>
      </c>
      <c r="D52" s="444">
        <v>2.0570774441747682E-3</v>
      </c>
    </row>
    <row r="53" spans="1:4">
      <c r="A53" s="440" t="s">
        <v>851</v>
      </c>
      <c r="B53" s="334">
        <v>63922.824999999997</v>
      </c>
      <c r="C53" s="334">
        <v>1436607</v>
      </c>
      <c r="D53" s="444">
        <v>1.8038106542593623E-3</v>
      </c>
    </row>
    <row r="54" spans="1:4">
      <c r="A54" s="440" t="s">
        <v>837</v>
      </c>
      <c r="B54" s="334">
        <v>1020</v>
      </c>
      <c r="C54" s="334">
        <v>955701</v>
      </c>
      <c r="D54" s="444">
        <v>1.1999827691820566E-3</v>
      </c>
    </row>
    <row r="55" spans="1:4">
      <c r="A55" s="440" t="s">
        <v>842</v>
      </c>
      <c r="B55" s="334">
        <v>661</v>
      </c>
      <c r="C55" s="334">
        <v>805311</v>
      </c>
      <c r="D55" s="444">
        <v>1.0111523623317032E-3</v>
      </c>
    </row>
    <row r="56" spans="1:4">
      <c r="A56" s="440" t="s">
        <v>853</v>
      </c>
      <c r="B56" s="334">
        <v>5500</v>
      </c>
      <c r="C56" s="334">
        <v>785469</v>
      </c>
      <c r="D56" s="444">
        <v>9.8623865176102228E-4</v>
      </c>
    </row>
    <row r="57" spans="1:4">
      <c r="A57" s="440" t="s">
        <v>847</v>
      </c>
      <c r="B57" s="334">
        <v>595</v>
      </c>
      <c r="C57" s="334">
        <v>738090</v>
      </c>
      <c r="D57" s="444">
        <v>9.2674935163360108E-4</v>
      </c>
    </row>
    <row r="58" spans="1:4">
      <c r="A58" s="440" t="s">
        <v>829</v>
      </c>
      <c r="B58" s="334">
        <v>8816</v>
      </c>
      <c r="C58" s="334">
        <v>594500</v>
      </c>
      <c r="D58" s="444">
        <v>7.4645705746748472E-4</v>
      </c>
    </row>
    <row r="59" spans="1:4">
      <c r="A59" s="440" t="s">
        <v>834</v>
      </c>
      <c r="B59" s="334">
        <v>380</v>
      </c>
      <c r="C59" s="334">
        <v>424169</v>
      </c>
      <c r="D59" s="444">
        <v>5.325886351706065E-4</v>
      </c>
    </row>
    <row r="60" spans="1:4">
      <c r="A60" s="440" t="s">
        <v>826</v>
      </c>
      <c r="B60" s="334">
        <v>47949.86</v>
      </c>
      <c r="C60" s="334">
        <v>390487.02299999999</v>
      </c>
      <c r="D60" s="444">
        <v>4.9029738295680071E-4</v>
      </c>
    </row>
    <row r="61" spans="1:4">
      <c r="A61" s="440" t="s">
        <v>855</v>
      </c>
      <c r="B61" s="334">
        <v>2690</v>
      </c>
      <c r="C61" s="334">
        <v>317593</v>
      </c>
      <c r="D61" s="444">
        <v>3.987712973124826E-4</v>
      </c>
    </row>
    <row r="62" spans="1:4">
      <c r="A62" s="440" t="s">
        <v>836</v>
      </c>
      <c r="B62" s="334">
        <v>140</v>
      </c>
      <c r="C62" s="334">
        <v>176061</v>
      </c>
      <c r="D62" s="444">
        <v>2.2106303783815448E-4</v>
      </c>
    </row>
    <row r="63" spans="1:4">
      <c r="A63" s="440" t="s">
        <v>832</v>
      </c>
      <c r="B63" s="334">
        <v>100</v>
      </c>
      <c r="C63" s="334">
        <v>76434</v>
      </c>
      <c r="D63" s="444">
        <v>9.5970897780436884E-5</v>
      </c>
    </row>
    <row r="64" spans="1:4">
      <c r="A64" s="440" t="s">
        <v>846</v>
      </c>
      <c r="B64" s="334">
        <v>60</v>
      </c>
      <c r="C64" s="334">
        <v>66222</v>
      </c>
      <c r="D64" s="444">
        <v>8.3148661496403319E-5</v>
      </c>
    </row>
    <row r="65" spans="1:7">
      <c r="A65" s="440" t="s">
        <v>862</v>
      </c>
      <c r="B65" s="334">
        <v>64</v>
      </c>
      <c r="C65" s="334">
        <v>5536</v>
      </c>
      <c r="D65" s="444">
        <v>6.9510282088141222E-6</v>
      </c>
    </row>
    <row r="66" spans="1:7">
      <c r="A66" s="440" t="s">
        <v>858</v>
      </c>
      <c r="B66" s="334">
        <v>1342502.0699337423</v>
      </c>
      <c r="C66" s="334">
        <v>796428935.93499994</v>
      </c>
      <c r="D66" s="444">
        <v>1</v>
      </c>
    </row>
    <row r="67" spans="1:7">
      <c r="B67" s="287"/>
      <c r="C67" s="287"/>
    </row>
    <row r="68" spans="1:7">
      <c r="B68" s="287"/>
      <c r="C68" s="287"/>
    </row>
    <row r="69" spans="1:7" ht="20.399999999999999" customHeight="1">
      <c r="A69" s="287" t="s">
        <v>972</v>
      </c>
      <c r="B69" s="287"/>
      <c r="C69" s="287"/>
    </row>
    <row r="70" spans="1:7" ht="24" customHeight="1">
      <c r="A70" s="288" t="s">
        <v>970</v>
      </c>
      <c r="B70" s="288" t="s">
        <v>971</v>
      </c>
      <c r="C70" s="288" t="s">
        <v>967</v>
      </c>
    </row>
    <row r="71" spans="1:7" s="301" customFormat="1" ht="25.2" customHeight="1">
      <c r="A71" s="370" t="s">
        <v>838</v>
      </c>
      <c r="B71" s="310">
        <f>+C37</f>
        <v>295007440</v>
      </c>
      <c r="C71" s="311">
        <f>+B71/$B$76</f>
        <v>0.37041275961886555</v>
      </c>
    </row>
    <row r="72" spans="1:7" s="301" customFormat="1" ht="25.2" customHeight="1">
      <c r="A72" s="370" t="s">
        <v>841</v>
      </c>
      <c r="B72" s="310">
        <f t="shared" ref="B72:B74" si="4">+C38</f>
        <v>163306124</v>
      </c>
      <c r="C72" s="311">
        <f t="shared" ref="C72:C75" si="5">+B72/$B$76</f>
        <v>0.20504795422617358</v>
      </c>
    </row>
    <row r="73" spans="1:7" s="301" customFormat="1" ht="25.2" customHeight="1">
      <c r="A73" s="370" t="s">
        <v>835</v>
      </c>
      <c r="B73" s="310">
        <f t="shared" si="4"/>
        <v>148742351</v>
      </c>
      <c r="C73" s="311">
        <f t="shared" si="5"/>
        <v>0.1867616108465194</v>
      </c>
    </row>
    <row r="74" spans="1:7" s="301" customFormat="1" ht="25.2" customHeight="1">
      <c r="A74" s="370" t="s">
        <v>849</v>
      </c>
      <c r="B74" s="310">
        <f t="shared" si="4"/>
        <v>94910043</v>
      </c>
      <c r="C74" s="311">
        <f t="shared" si="5"/>
        <v>0.11916950617643809</v>
      </c>
    </row>
    <row r="75" spans="1:7" s="301" customFormat="1" ht="25.2" customHeight="1">
      <c r="A75" s="370" t="s">
        <v>973</v>
      </c>
      <c r="B75" s="310">
        <f>SUM(C41:C65)</f>
        <v>94462977.935000002</v>
      </c>
      <c r="C75" s="311">
        <f t="shared" si="5"/>
        <v>0.11860816913200344</v>
      </c>
    </row>
    <row r="76" spans="1:7" s="301" customFormat="1" ht="25.2" customHeight="1">
      <c r="A76" s="308" t="s">
        <v>856</v>
      </c>
      <c r="B76" s="310">
        <f>SUM(B71:B75)</f>
        <v>796428935.93499994</v>
      </c>
      <c r="C76" s="311">
        <f>SUM(C71:C75)</f>
        <v>1</v>
      </c>
    </row>
    <row r="77" spans="1:7">
      <c r="B77" s="287" t="b">
        <f>B76=C66</f>
        <v>1</v>
      </c>
      <c r="C77" s="287"/>
    </row>
    <row r="78" spans="1:7">
      <c r="B78" s="287"/>
      <c r="C78" s="287"/>
    </row>
    <row r="79" spans="1:7">
      <c r="B79" s="287"/>
      <c r="C79" s="287"/>
    </row>
    <row r="80" spans="1:7">
      <c r="B80" s="287"/>
      <c r="C80" s="287"/>
      <c r="E80" s="286"/>
      <c r="F80" s="286"/>
      <c r="G80" s="286"/>
    </row>
    <row r="81" spans="1:7" ht="14.4">
      <c r="A81" s="439" t="s">
        <v>857</v>
      </c>
      <c r="B81" s="334" t="s">
        <v>860</v>
      </c>
      <c r="C81"/>
      <c r="E81" s="439" t="s">
        <v>857</v>
      </c>
      <c r="F81" s="287" t="s">
        <v>859</v>
      </c>
      <c r="G81" s="287" t="s">
        <v>860</v>
      </c>
    </row>
    <row r="82" spans="1:7" ht="14.4">
      <c r="A82" s="333" t="s">
        <v>92</v>
      </c>
      <c r="B82" s="334">
        <v>531398667</v>
      </c>
      <c r="C82"/>
      <c r="E82" s="440" t="s">
        <v>139</v>
      </c>
      <c r="F82" s="334">
        <v>558410.07999999996</v>
      </c>
      <c r="G82" s="334">
        <v>533842674</v>
      </c>
    </row>
    <row r="83" spans="1:7" ht="14.4">
      <c r="A83" s="442" t="s">
        <v>835</v>
      </c>
      <c r="B83" s="334">
        <v>147862816</v>
      </c>
      <c r="C83"/>
      <c r="E83" s="440" t="s">
        <v>140</v>
      </c>
      <c r="F83" s="334">
        <v>1502608.87</v>
      </c>
      <c r="G83" s="334">
        <v>68535819</v>
      </c>
    </row>
    <row r="84" spans="1:7" ht="14.4">
      <c r="A84" s="442" t="s">
        <v>838</v>
      </c>
      <c r="B84" s="334">
        <v>294263827</v>
      </c>
      <c r="C84"/>
      <c r="E84" s="440" t="s">
        <v>651</v>
      </c>
      <c r="F84" s="334">
        <v>13645.85</v>
      </c>
      <c r="G84" s="334">
        <v>504795</v>
      </c>
    </row>
    <row r="85" spans="1:7" ht="14.4">
      <c r="A85" s="442" t="s">
        <v>848</v>
      </c>
      <c r="B85" s="334">
        <v>9648371</v>
      </c>
      <c r="C85"/>
      <c r="E85" s="440" t="s">
        <v>141</v>
      </c>
      <c r="F85" s="334">
        <v>12318</v>
      </c>
      <c r="G85" s="334">
        <v>3328965</v>
      </c>
    </row>
    <row r="86" spans="1:7" ht="14.4">
      <c r="A86" s="442" t="s">
        <v>849</v>
      </c>
      <c r="B86" s="334">
        <v>79623653</v>
      </c>
      <c r="C86"/>
      <c r="E86" s="333" t="s">
        <v>858</v>
      </c>
      <c r="F86" s="438">
        <v>2086982.8000000003</v>
      </c>
      <c r="G86" s="438">
        <v>606212253</v>
      </c>
    </row>
    <row r="87" spans="1:7" ht="14.4">
      <c r="A87" s="333" t="s">
        <v>121</v>
      </c>
      <c r="B87" s="334">
        <v>109536229</v>
      </c>
      <c r="C87"/>
      <c r="E87" s="10"/>
      <c r="F87" s="10"/>
      <c r="G87" s="10"/>
    </row>
    <row r="88" spans="1:7" ht="14.4">
      <c r="A88" s="442" t="s">
        <v>837</v>
      </c>
      <c r="B88" s="334">
        <v>23022</v>
      </c>
      <c r="C88"/>
      <c r="E88" s="10"/>
      <c r="F88" s="10"/>
      <c r="G88" s="10"/>
    </row>
    <row r="89" spans="1:7" ht="14.4">
      <c r="A89" s="442" t="s">
        <v>840</v>
      </c>
      <c r="B89" s="334">
        <v>5376147</v>
      </c>
      <c r="C89"/>
      <c r="E89" s="10"/>
      <c r="F89" s="10"/>
      <c r="G89" s="10"/>
    </row>
    <row r="90" spans="1:7" ht="14.4">
      <c r="A90" s="442" t="s">
        <v>841</v>
      </c>
      <c r="B90" s="334">
        <v>86562136</v>
      </c>
      <c r="C90"/>
      <c r="E90" s="439" t="s">
        <v>857</v>
      </c>
      <c r="F90" s="287" t="s">
        <v>859</v>
      </c>
      <c r="G90" s="287" t="s">
        <v>860</v>
      </c>
    </row>
    <row r="91" spans="1:7" ht="14.4">
      <c r="A91" s="442" t="s">
        <v>844</v>
      </c>
      <c r="B91" s="334">
        <v>17574924</v>
      </c>
      <c r="C91"/>
      <c r="E91" s="333" t="s">
        <v>141</v>
      </c>
      <c r="F91" s="334">
        <v>12318</v>
      </c>
      <c r="G91" s="334">
        <v>3328965</v>
      </c>
    </row>
    <row r="92" spans="1:7" ht="14.4">
      <c r="A92" s="333" t="s">
        <v>120</v>
      </c>
      <c r="B92" s="334">
        <v>87993881</v>
      </c>
      <c r="C92"/>
      <c r="E92" s="442" t="s">
        <v>829</v>
      </c>
      <c r="F92" s="334">
        <v>8826</v>
      </c>
      <c r="G92" s="334">
        <v>2147877</v>
      </c>
    </row>
    <row r="93" spans="1:7" ht="14.4">
      <c r="A93" s="442" t="s">
        <v>833</v>
      </c>
      <c r="B93" s="334">
        <v>2201381</v>
      </c>
      <c r="C93"/>
      <c r="E93" s="442" t="s">
        <v>826</v>
      </c>
      <c r="F93" s="334">
        <v>2455</v>
      </c>
      <c r="G93" s="334">
        <v>795369</v>
      </c>
    </row>
    <row r="94" spans="1:7">
      <c r="A94" s="442" t="s">
        <v>834</v>
      </c>
      <c r="B94" s="334">
        <v>205256</v>
      </c>
      <c r="C94" s="287"/>
      <c r="E94" s="442" t="s">
        <v>827</v>
      </c>
      <c r="F94" s="334">
        <v>990</v>
      </c>
      <c r="G94" s="334">
        <v>379656</v>
      </c>
    </row>
    <row r="95" spans="1:7">
      <c r="A95" s="442" t="s">
        <v>835</v>
      </c>
      <c r="B95" s="334">
        <v>879535</v>
      </c>
      <c r="C95" s="287"/>
      <c r="E95" s="442" t="s">
        <v>825</v>
      </c>
      <c r="F95" s="334">
        <v>47</v>
      </c>
      <c r="G95" s="334">
        <v>6063</v>
      </c>
    </row>
    <row r="96" spans="1:7">
      <c r="A96" s="442" t="s">
        <v>836</v>
      </c>
      <c r="B96" s="334">
        <v>176061</v>
      </c>
      <c r="C96" s="287"/>
      <c r="E96" s="333" t="s">
        <v>651</v>
      </c>
      <c r="F96" s="334">
        <v>13645.85</v>
      </c>
      <c r="G96" s="334">
        <v>504795</v>
      </c>
    </row>
    <row r="97" spans="1:7">
      <c r="A97" s="442" t="s">
        <v>831</v>
      </c>
      <c r="B97" s="334">
        <v>4597504</v>
      </c>
      <c r="C97" s="287"/>
      <c r="E97" s="442" t="s">
        <v>829</v>
      </c>
      <c r="F97" s="334">
        <v>13645.85</v>
      </c>
      <c r="G97" s="334">
        <v>504795</v>
      </c>
    </row>
    <row r="98" spans="1:7">
      <c r="A98" s="442" t="s">
        <v>839</v>
      </c>
      <c r="B98" s="334">
        <v>6375174</v>
      </c>
      <c r="C98" s="287"/>
      <c r="E98" s="333" t="s">
        <v>139</v>
      </c>
      <c r="F98" s="334">
        <v>558410.07999999996</v>
      </c>
      <c r="G98" s="334">
        <v>533842674</v>
      </c>
    </row>
    <row r="99" spans="1:7">
      <c r="A99" s="442" t="s">
        <v>840</v>
      </c>
      <c r="B99" s="334">
        <v>2673377</v>
      </c>
      <c r="C99" s="287"/>
      <c r="E99" s="442" t="s">
        <v>824</v>
      </c>
      <c r="F99" s="334">
        <v>558410.07999999996</v>
      </c>
      <c r="G99" s="334">
        <v>533842674</v>
      </c>
    </row>
    <row r="100" spans="1:7">
      <c r="A100" s="442" t="s">
        <v>841</v>
      </c>
      <c r="B100" s="334">
        <v>66856438</v>
      </c>
      <c r="C100" s="287"/>
      <c r="E100" s="333" t="s">
        <v>140</v>
      </c>
      <c r="F100" s="334">
        <v>1502608.8699999999</v>
      </c>
      <c r="G100" s="334">
        <v>68535819</v>
      </c>
    </row>
    <row r="101" spans="1:7">
      <c r="A101" s="442" t="s">
        <v>824</v>
      </c>
      <c r="B101" s="334">
        <v>377532</v>
      </c>
      <c r="C101" s="287"/>
      <c r="E101" s="442" t="s">
        <v>829</v>
      </c>
      <c r="F101" s="334">
        <v>844714.99</v>
      </c>
      <c r="G101" s="334">
        <v>39546883</v>
      </c>
    </row>
    <row r="102" spans="1:7">
      <c r="A102" s="442" t="s">
        <v>842</v>
      </c>
      <c r="B102" s="334">
        <v>805311</v>
      </c>
      <c r="C102" s="287"/>
      <c r="E102" s="442" t="s">
        <v>826</v>
      </c>
      <c r="F102" s="334">
        <v>596286.73</v>
      </c>
      <c r="G102" s="334">
        <v>26379725</v>
      </c>
    </row>
    <row r="103" spans="1:7">
      <c r="A103" s="442" t="s">
        <v>843</v>
      </c>
      <c r="B103" s="334">
        <v>1301049</v>
      </c>
      <c r="C103" s="287"/>
      <c r="E103" s="442" t="s">
        <v>830</v>
      </c>
      <c r="F103" s="334">
        <v>39314.15</v>
      </c>
      <c r="G103" s="334">
        <v>1684530</v>
      </c>
    </row>
    <row r="104" spans="1:7">
      <c r="A104" s="442" t="s">
        <v>844</v>
      </c>
      <c r="B104" s="334">
        <v>100225</v>
      </c>
      <c r="C104" s="287"/>
      <c r="E104" s="442" t="s">
        <v>828</v>
      </c>
      <c r="F104" s="334">
        <v>16925</v>
      </c>
      <c r="G104" s="334">
        <v>701793</v>
      </c>
    </row>
    <row r="105" spans="1:7">
      <c r="A105" s="442" t="s">
        <v>845</v>
      </c>
      <c r="B105" s="334">
        <v>706948</v>
      </c>
      <c r="C105" s="287"/>
      <c r="E105" s="442" t="s">
        <v>825</v>
      </c>
      <c r="F105" s="334">
        <v>3796</v>
      </c>
      <c r="G105" s="334">
        <v>149013</v>
      </c>
    </row>
    <row r="106" spans="1:7">
      <c r="A106" s="442" t="s">
        <v>847</v>
      </c>
      <c r="B106" s="334">
        <v>738090</v>
      </c>
      <c r="C106" s="287"/>
      <c r="E106" s="442" t="s">
        <v>827</v>
      </c>
      <c r="F106" s="334">
        <v>1572</v>
      </c>
      <c r="G106" s="334">
        <v>73875</v>
      </c>
    </row>
    <row r="107" spans="1:7">
      <c r="A107" s="333" t="s">
        <v>138</v>
      </c>
      <c r="B107" s="334">
        <v>47999622</v>
      </c>
      <c r="C107" s="287"/>
      <c r="E107" s="333" t="s">
        <v>858</v>
      </c>
      <c r="F107" s="334">
        <v>2086982.8</v>
      </c>
      <c r="G107" s="334">
        <v>606212253</v>
      </c>
    </row>
    <row r="108" spans="1:7">
      <c r="A108" s="442" t="s">
        <v>850</v>
      </c>
      <c r="B108" s="334">
        <v>3573993</v>
      </c>
      <c r="C108" s="287"/>
    </row>
    <row r="109" spans="1:7">
      <c r="A109" s="442" t="s">
        <v>839</v>
      </c>
      <c r="B109" s="334">
        <v>220322</v>
      </c>
    </row>
    <row r="110" spans="1:7">
      <c r="A110" s="442" t="s">
        <v>824</v>
      </c>
      <c r="B110" s="334">
        <v>2483352</v>
      </c>
    </row>
    <row r="111" spans="1:7">
      <c r="A111" s="442" t="s">
        <v>854</v>
      </c>
      <c r="B111" s="334">
        <v>21366392</v>
      </c>
    </row>
    <row r="112" spans="1:7">
      <c r="A112" s="442" t="s">
        <v>855</v>
      </c>
      <c r="B112" s="334">
        <v>317593</v>
      </c>
    </row>
    <row r="113" spans="1:2">
      <c r="A113" s="442" t="s">
        <v>829</v>
      </c>
      <c r="B113" s="334">
        <v>594500</v>
      </c>
    </row>
    <row r="114" spans="1:2">
      <c r="A114" s="442" t="s">
        <v>852</v>
      </c>
      <c r="B114" s="334">
        <v>3434732</v>
      </c>
    </row>
    <row r="115" spans="1:2">
      <c r="A115" s="442" t="s">
        <v>853</v>
      </c>
      <c r="B115" s="334">
        <v>785469</v>
      </c>
    </row>
    <row r="116" spans="1:2">
      <c r="A116" s="442" t="s">
        <v>849</v>
      </c>
      <c r="B116" s="334">
        <v>15223269</v>
      </c>
    </row>
    <row r="117" spans="1:2">
      <c r="A117" s="333" t="s">
        <v>653</v>
      </c>
      <c r="B117" s="334">
        <v>5532814</v>
      </c>
    </row>
    <row r="118" spans="1:2">
      <c r="A118" s="442" t="s">
        <v>832</v>
      </c>
      <c r="B118" s="334">
        <v>76434</v>
      </c>
    </row>
    <row r="119" spans="1:2">
      <c r="A119" s="442" t="s">
        <v>833</v>
      </c>
      <c r="B119" s="334">
        <v>29665</v>
      </c>
    </row>
    <row r="120" spans="1:2">
      <c r="A120" s="442" t="s">
        <v>834</v>
      </c>
      <c r="B120" s="334">
        <v>87598</v>
      </c>
    </row>
    <row r="121" spans="1:2">
      <c r="A121" s="442" t="s">
        <v>831</v>
      </c>
      <c r="B121" s="334">
        <v>303853</v>
      </c>
    </row>
    <row r="122" spans="1:2">
      <c r="A122" s="442" t="s">
        <v>837</v>
      </c>
      <c r="B122" s="334">
        <v>298442</v>
      </c>
    </row>
    <row r="123" spans="1:2">
      <c r="A123" s="442" t="s">
        <v>838</v>
      </c>
      <c r="B123" s="334">
        <v>341151</v>
      </c>
    </row>
    <row r="124" spans="1:2">
      <c r="A124" s="442" t="s">
        <v>841</v>
      </c>
      <c r="B124" s="334">
        <v>4153250</v>
      </c>
    </row>
    <row r="125" spans="1:2">
      <c r="A125" s="442" t="s">
        <v>843</v>
      </c>
      <c r="B125" s="334">
        <v>99738</v>
      </c>
    </row>
    <row r="126" spans="1:2">
      <c r="A126" s="442" t="s">
        <v>845</v>
      </c>
      <c r="B126" s="334">
        <v>142683</v>
      </c>
    </row>
    <row r="127" spans="1:2">
      <c r="A127" s="333" t="s">
        <v>125</v>
      </c>
      <c r="B127" s="334">
        <v>5290812</v>
      </c>
    </row>
    <row r="128" spans="1:2">
      <c r="A128" s="442" t="s">
        <v>834</v>
      </c>
      <c r="B128" s="334">
        <v>131315</v>
      </c>
    </row>
    <row r="129" spans="1:2">
      <c r="A129" s="442" t="s">
        <v>831</v>
      </c>
      <c r="B129" s="334">
        <v>96661</v>
      </c>
    </row>
    <row r="130" spans="1:2">
      <c r="A130" s="442" t="s">
        <v>837</v>
      </c>
      <c r="B130" s="334">
        <v>634237</v>
      </c>
    </row>
    <row r="131" spans="1:2">
      <c r="A131" s="442" t="s">
        <v>838</v>
      </c>
      <c r="B131" s="334">
        <v>90676</v>
      </c>
    </row>
    <row r="132" spans="1:2">
      <c r="A132" s="442" t="s">
        <v>839</v>
      </c>
      <c r="B132" s="334">
        <v>64976</v>
      </c>
    </row>
    <row r="133" spans="1:2">
      <c r="A133" s="442" t="s">
        <v>841</v>
      </c>
      <c r="B133" s="334">
        <v>3827195</v>
      </c>
    </row>
    <row r="134" spans="1:2">
      <c r="A134" s="442" t="s">
        <v>824</v>
      </c>
      <c r="B134" s="334">
        <v>15489</v>
      </c>
    </row>
    <row r="135" spans="1:2">
      <c r="A135" s="442" t="s">
        <v>843</v>
      </c>
      <c r="B135" s="334">
        <v>237529</v>
      </c>
    </row>
    <row r="136" spans="1:2">
      <c r="A136" s="442" t="s">
        <v>845</v>
      </c>
      <c r="B136" s="334">
        <v>126512</v>
      </c>
    </row>
    <row r="137" spans="1:2">
      <c r="A137" s="442" t="s">
        <v>846</v>
      </c>
      <c r="B137" s="334">
        <v>66222</v>
      </c>
    </row>
    <row r="138" spans="1:2">
      <c r="A138" s="333" t="s">
        <v>84</v>
      </c>
      <c r="B138" s="334">
        <v>4422520</v>
      </c>
    </row>
    <row r="139" spans="1:2">
      <c r="A139" s="442" t="s">
        <v>850</v>
      </c>
      <c r="B139" s="334">
        <v>190957</v>
      </c>
    </row>
    <row r="140" spans="1:2">
      <c r="A140" s="442" t="s">
        <v>862</v>
      </c>
      <c r="B140" s="334">
        <v>5536</v>
      </c>
    </row>
    <row r="141" spans="1:2">
      <c r="A141" s="442" t="s">
        <v>841</v>
      </c>
      <c r="B141" s="334">
        <v>1907105</v>
      </c>
    </row>
    <row r="142" spans="1:2">
      <c r="A142" s="442" t="s">
        <v>845</v>
      </c>
      <c r="B142" s="334">
        <v>882315</v>
      </c>
    </row>
    <row r="143" spans="1:2">
      <c r="A143" s="442" t="s">
        <v>851</v>
      </c>
      <c r="B143" s="334">
        <v>1436607</v>
      </c>
    </row>
    <row r="144" spans="1:2">
      <c r="A144" s="333" t="s">
        <v>725</v>
      </c>
      <c r="B144" s="334">
        <v>2225608.912</v>
      </c>
    </row>
    <row r="145" spans="1:7">
      <c r="A145" s="442" t="s">
        <v>831</v>
      </c>
      <c r="B145" s="334">
        <v>2225608.912</v>
      </c>
    </row>
    <row r="146" spans="1:7">
      <c r="A146" s="333" t="s">
        <v>137</v>
      </c>
      <c r="B146" s="334">
        <v>1263388</v>
      </c>
    </row>
    <row r="147" spans="1:7">
      <c r="A147" s="442" t="s">
        <v>831</v>
      </c>
      <c r="B147" s="334">
        <v>1263388</v>
      </c>
    </row>
    <row r="148" spans="1:7">
      <c r="A148" s="333" t="s">
        <v>107</v>
      </c>
      <c r="B148" s="334">
        <v>390487.02299999999</v>
      </c>
    </row>
    <row r="149" spans="1:7">
      <c r="A149" s="442" t="s">
        <v>826</v>
      </c>
      <c r="B149" s="334">
        <v>390487.02299999999</v>
      </c>
    </row>
    <row r="150" spans="1:7">
      <c r="A150" s="333" t="s">
        <v>136</v>
      </c>
      <c r="B150" s="334">
        <v>374907</v>
      </c>
    </row>
    <row r="151" spans="1:7">
      <c r="A151" s="442" t="s">
        <v>838</v>
      </c>
      <c r="B151" s="334">
        <v>311786</v>
      </c>
    </row>
    <row r="152" spans="1:7">
      <c r="A152" s="442" t="s">
        <v>849</v>
      </c>
      <c r="B152" s="334">
        <v>63121</v>
      </c>
    </row>
    <row r="153" spans="1:7">
      <c r="A153" s="333" t="s">
        <v>858</v>
      </c>
      <c r="B153" s="334">
        <v>796428935.93499994</v>
      </c>
    </row>
    <row r="156" spans="1:7" s="301" customFormat="1" ht="21.6" customHeight="1">
      <c r="A156" s="301" t="s">
        <v>974</v>
      </c>
      <c r="B156" s="302"/>
      <c r="C156" s="302"/>
      <c r="E156" s="287"/>
      <c r="F156" s="287"/>
      <c r="G156" s="287"/>
    </row>
    <row r="157" spans="1:7" ht="18" customHeight="1">
      <c r="A157" s="298" t="s">
        <v>92</v>
      </c>
      <c r="B157" s="299">
        <f>+B82</f>
        <v>531398667</v>
      </c>
      <c r="C157" s="298" t="s">
        <v>138</v>
      </c>
      <c r="D157" s="299">
        <f>+B107</f>
        <v>47999622</v>
      </c>
      <c r="E157" s="301"/>
      <c r="F157" s="301"/>
      <c r="G157" s="301"/>
    </row>
    <row r="158" spans="1:7">
      <c r="A158" s="300" t="s">
        <v>835</v>
      </c>
      <c r="B158" s="293">
        <f t="shared" ref="B158:B181" si="6">+B83</f>
        <v>147862816</v>
      </c>
      <c r="C158" s="300" t="s">
        <v>850</v>
      </c>
      <c r="D158" s="293">
        <f t="shared" ref="D158:D187" si="7">+B108</f>
        <v>3573993</v>
      </c>
    </row>
    <row r="159" spans="1:7">
      <c r="A159" s="300" t="s">
        <v>838</v>
      </c>
      <c r="B159" s="293">
        <f t="shared" si="6"/>
        <v>294263827</v>
      </c>
      <c r="C159" s="300" t="s">
        <v>839</v>
      </c>
      <c r="D159" s="293">
        <f t="shared" si="7"/>
        <v>220322</v>
      </c>
    </row>
    <row r="160" spans="1:7">
      <c r="A160" s="300" t="s">
        <v>848</v>
      </c>
      <c r="B160" s="293">
        <f t="shared" si="6"/>
        <v>9648371</v>
      </c>
      <c r="C160" s="300" t="s">
        <v>824</v>
      </c>
      <c r="D160" s="293">
        <f t="shared" si="7"/>
        <v>2483352</v>
      </c>
    </row>
    <row r="161" spans="1:4">
      <c r="A161" s="300" t="s">
        <v>849</v>
      </c>
      <c r="B161" s="293">
        <f t="shared" si="6"/>
        <v>79623653</v>
      </c>
      <c r="C161" s="300" t="s">
        <v>854</v>
      </c>
      <c r="D161" s="293">
        <f t="shared" si="7"/>
        <v>21366392</v>
      </c>
    </row>
    <row r="162" spans="1:4">
      <c r="A162" s="298" t="s">
        <v>121</v>
      </c>
      <c r="B162" s="299">
        <f t="shared" si="6"/>
        <v>109536229</v>
      </c>
      <c r="C162" s="300" t="s">
        <v>855</v>
      </c>
      <c r="D162" s="293">
        <f t="shared" si="7"/>
        <v>317593</v>
      </c>
    </row>
    <row r="163" spans="1:4">
      <c r="A163" s="300" t="s">
        <v>837</v>
      </c>
      <c r="B163" s="293">
        <f t="shared" si="6"/>
        <v>23022</v>
      </c>
      <c r="C163" s="300" t="s">
        <v>829</v>
      </c>
      <c r="D163" s="293">
        <f t="shared" si="7"/>
        <v>594500</v>
      </c>
    </row>
    <row r="164" spans="1:4">
      <c r="A164" s="300" t="s">
        <v>840</v>
      </c>
      <c r="B164" s="293">
        <f t="shared" si="6"/>
        <v>5376147</v>
      </c>
      <c r="C164" s="300" t="s">
        <v>852</v>
      </c>
      <c r="D164" s="293">
        <f t="shared" si="7"/>
        <v>3434732</v>
      </c>
    </row>
    <row r="165" spans="1:4">
      <c r="A165" s="300" t="s">
        <v>841</v>
      </c>
      <c r="B165" s="293">
        <f t="shared" si="6"/>
        <v>86562136</v>
      </c>
      <c r="C165" s="300" t="s">
        <v>853</v>
      </c>
      <c r="D165" s="293">
        <f t="shared" si="7"/>
        <v>785469</v>
      </c>
    </row>
    <row r="166" spans="1:4">
      <c r="A166" s="300" t="s">
        <v>844</v>
      </c>
      <c r="B166" s="293">
        <f t="shared" si="6"/>
        <v>17574924</v>
      </c>
      <c r="C166" s="300" t="s">
        <v>849</v>
      </c>
      <c r="D166" s="293">
        <f t="shared" si="7"/>
        <v>15223269</v>
      </c>
    </row>
    <row r="167" spans="1:4">
      <c r="A167" s="298" t="s">
        <v>120</v>
      </c>
      <c r="B167" s="299">
        <f t="shared" si="6"/>
        <v>87993881</v>
      </c>
      <c r="C167" s="298" t="s">
        <v>653</v>
      </c>
      <c r="D167" s="299">
        <f t="shared" si="7"/>
        <v>5532814</v>
      </c>
    </row>
    <row r="168" spans="1:4">
      <c r="A168" s="300" t="s">
        <v>833</v>
      </c>
      <c r="B168" s="293">
        <f t="shared" si="6"/>
        <v>2201381</v>
      </c>
      <c r="C168" s="300" t="s">
        <v>832</v>
      </c>
      <c r="D168" s="293">
        <f t="shared" si="7"/>
        <v>76434</v>
      </c>
    </row>
    <row r="169" spans="1:4">
      <c r="A169" s="300" t="s">
        <v>834</v>
      </c>
      <c r="B169" s="293">
        <f t="shared" si="6"/>
        <v>205256</v>
      </c>
      <c r="C169" s="300" t="s">
        <v>833</v>
      </c>
      <c r="D169" s="293">
        <f t="shared" si="7"/>
        <v>29665</v>
      </c>
    </row>
    <row r="170" spans="1:4">
      <c r="A170" s="300" t="s">
        <v>835</v>
      </c>
      <c r="B170" s="293">
        <f t="shared" si="6"/>
        <v>879535</v>
      </c>
      <c r="C170" s="300" t="s">
        <v>834</v>
      </c>
      <c r="D170" s="293">
        <f t="shared" si="7"/>
        <v>87598</v>
      </c>
    </row>
    <row r="171" spans="1:4">
      <c r="A171" s="300" t="s">
        <v>836</v>
      </c>
      <c r="B171" s="293">
        <f t="shared" si="6"/>
        <v>176061</v>
      </c>
      <c r="C171" s="300" t="s">
        <v>831</v>
      </c>
      <c r="D171" s="293">
        <f t="shared" si="7"/>
        <v>303853</v>
      </c>
    </row>
    <row r="172" spans="1:4">
      <c r="A172" s="300" t="s">
        <v>831</v>
      </c>
      <c r="B172" s="293">
        <f t="shared" si="6"/>
        <v>4597504</v>
      </c>
      <c r="C172" s="300" t="s">
        <v>837</v>
      </c>
      <c r="D172" s="293">
        <f t="shared" si="7"/>
        <v>298442</v>
      </c>
    </row>
    <row r="173" spans="1:4">
      <c r="A173" s="300" t="s">
        <v>839</v>
      </c>
      <c r="B173" s="293">
        <f t="shared" si="6"/>
        <v>6375174</v>
      </c>
      <c r="C173" s="300" t="s">
        <v>838</v>
      </c>
      <c r="D173" s="293">
        <f t="shared" si="7"/>
        <v>341151</v>
      </c>
    </row>
    <row r="174" spans="1:4">
      <c r="A174" s="300" t="s">
        <v>840</v>
      </c>
      <c r="B174" s="293">
        <f t="shared" si="6"/>
        <v>2673377</v>
      </c>
      <c r="C174" s="300" t="s">
        <v>841</v>
      </c>
      <c r="D174" s="293">
        <f t="shared" si="7"/>
        <v>4153250</v>
      </c>
    </row>
    <row r="175" spans="1:4">
      <c r="A175" s="300" t="s">
        <v>841</v>
      </c>
      <c r="B175" s="293">
        <f t="shared" si="6"/>
        <v>66856438</v>
      </c>
      <c r="C175" s="300" t="s">
        <v>843</v>
      </c>
      <c r="D175" s="293">
        <f t="shared" si="7"/>
        <v>99738</v>
      </c>
    </row>
    <row r="176" spans="1:4">
      <c r="A176" s="300" t="s">
        <v>824</v>
      </c>
      <c r="B176" s="293">
        <f t="shared" si="6"/>
        <v>377532</v>
      </c>
      <c r="C176" s="300" t="s">
        <v>845</v>
      </c>
      <c r="D176" s="293">
        <f t="shared" si="7"/>
        <v>142683</v>
      </c>
    </row>
    <row r="177" spans="1:4">
      <c r="A177" s="300" t="s">
        <v>842</v>
      </c>
      <c r="B177" s="293">
        <f t="shared" si="6"/>
        <v>805311</v>
      </c>
      <c r="C177" s="298" t="s">
        <v>125</v>
      </c>
      <c r="D177" s="299">
        <f t="shared" si="7"/>
        <v>5290812</v>
      </c>
    </row>
    <row r="178" spans="1:4">
      <c r="A178" s="300" t="s">
        <v>843</v>
      </c>
      <c r="B178" s="293">
        <f t="shared" si="6"/>
        <v>1301049</v>
      </c>
      <c r="C178" s="300" t="s">
        <v>834</v>
      </c>
      <c r="D178" s="293">
        <f t="shared" si="7"/>
        <v>131315</v>
      </c>
    </row>
    <row r="179" spans="1:4">
      <c r="A179" s="300" t="s">
        <v>844</v>
      </c>
      <c r="B179" s="293">
        <f t="shared" si="6"/>
        <v>100225</v>
      </c>
      <c r="C179" s="300" t="s">
        <v>831</v>
      </c>
      <c r="D179" s="293">
        <f t="shared" si="7"/>
        <v>96661</v>
      </c>
    </row>
    <row r="180" spans="1:4">
      <c r="A180" s="300" t="s">
        <v>845</v>
      </c>
      <c r="B180" s="293">
        <f t="shared" si="6"/>
        <v>706948</v>
      </c>
      <c r="C180" s="300" t="s">
        <v>837</v>
      </c>
      <c r="D180" s="293">
        <f t="shared" si="7"/>
        <v>634237</v>
      </c>
    </row>
    <row r="181" spans="1:4">
      <c r="A181" s="300" t="s">
        <v>847</v>
      </c>
      <c r="B181" s="293">
        <f t="shared" si="6"/>
        <v>738090</v>
      </c>
      <c r="C181" s="300" t="s">
        <v>838</v>
      </c>
      <c r="D181" s="293">
        <f t="shared" si="7"/>
        <v>90676</v>
      </c>
    </row>
    <row r="182" spans="1:4">
      <c r="A182" s="298" t="s">
        <v>84</v>
      </c>
      <c r="B182" s="299">
        <f>+B138</f>
        <v>4422520</v>
      </c>
      <c r="C182" s="300" t="s">
        <v>839</v>
      </c>
      <c r="D182" s="293">
        <f t="shared" si="7"/>
        <v>64976</v>
      </c>
    </row>
    <row r="183" spans="1:4">
      <c r="A183" s="300" t="s">
        <v>850</v>
      </c>
      <c r="B183" s="293">
        <f t="shared" ref="B183:B187" si="8">+B139</f>
        <v>190957</v>
      </c>
      <c r="C183" s="300" t="s">
        <v>841</v>
      </c>
      <c r="D183" s="293">
        <f t="shared" si="7"/>
        <v>3827195</v>
      </c>
    </row>
    <row r="184" spans="1:4">
      <c r="A184" s="300" t="s">
        <v>862</v>
      </c>
      <c r="B184" s="293">
        <f t="shared" si="8"/>
        <v>5536</v>
      </c>
      <c r="C184" s="300" t="s">
        <v>824</v>
      </c>
      <c r="D184" s="293">
        <f t="shared" si="7"/>
        <v>15489</v>
      </c>
    </row>
    <row r="185" spans="1:4">
      <c r="A185" s="300" t="s">
        <v>841</v>
      </c>
      <c r="B185" s="293">
        <f t="shared" si="8"/>
        <v>1907105</v>
      </c>
      <c r="C185" s="300" t="s">
        <v>843</v>
      </c>
      <c r="D185" s="293">
        <f t="shared" si="7"/>
        <v>237529</v>
      </c>
    </row>
    <row r="186" spans="1:4">
      <c r="A186" s="300" t="s">
        <v>845</v>
      </c>
      <c r="B186" s="293">
        <f t="shared" si="8"/>
        <v>882315</v>
      </c>
      <c r="C186" s="300" t="s">
        <v>845</v>
      </c>
      <c r="D186" s="293">
        <f t="shared" si="7"/>
        <v>126512</v>
      </c>
    </row>
    <row r="187" spans="1:4">
      <c r="A187" s="300" t="s">
        <v>851</v>
      </c>
      <c r="B187" s="293">
        <f t="shared" si="8"/>
        <v>1436607</v>
      </c>
      <c r="C187" s="300" t="s">
        <v>846</v>
      </c>
      <c r="D187" s="293">
        <f t="shared" si="7"/>
        <v>66222</v>
      </c>
    </row>
    <row r="188" spans="1:4">
      <c r="A188" s="298" t="s">
        <v>137</v>
      </c>
      <c r="B188" s="299">
        <f>+B146</f>
        <v>1263388</v>
      </c>
      <c r="C188" s="298" t="s">
        <v>725</v>
      </c>
      <c r="D188" s="299">
        <f>+B144</f>
        <v>2225608.912</v>
      </c>
    </row>
    <row r="189" spans="1:4">
      <c r="A189" s="300" t="s">
        <v>831</v>
      </c>
      <c r="B189" s="293">
        <f>+B147</f>
        <v>1263388</v>
      </c>
      <c r="C189" s="300" t="s">
        <v>831</v>
      </c>
      <c r="D189" s="293">
        <f>+B145</f>
        <v>2225608.912</v>
      </c>
    </row>
    <row r="190" spans="1:4">
      <c r="A190" s="298" t="s">
        <v>136</v>
      </c>
      <c r="B190" s="299">
        <f>+B150</f>
        <v>374907</v>
      </c>
      <c r="C190" s="298" t="s">
        <v>107</v>
      </c>
      <c r="D190" s="299">
        <f>+B148</f>
        <v>390487.02299999999</v>
      </c>
    </row>
    <row r="191" spans="1:4">
      <c r="A191" s="300" t="s">
        <v>838</v>
      </c>
      <c r="B191" s="293">
        <f t="shared" ref="B191:B192" si="9">+B151</f>
        <v>311786</v>
      </c>
      <c r="C191" s="300" t="s">
        <v>826</v>
      </c>
      <c r="D191" s="293">
        <f>+B149</f>
        <v>390487.02299999999</v>
      </c>
    </row>
    <row r="192" spans="1:4">
      <c r="A192" s="300" t="s">
        <v>849</v>
      </c>
      <c r="B192" s="293">
        <f t="shared" si="9"/>
        <v>63121</v>
      </c>
      <c r="C192" s="292"/>
      <c r="D192" s="291"/>
    </row>
    <row r="194" spans="2:2">
      <c r="B194" s="286">
        <f>B157+B162+B167+B182+B188+B190+D157+D167+D177+D188+D190</f>
        <v>796428935.93499994</v>
      </c>
    </row>
    <row r="196" spans="2:2">
      <c r="B196" s="286" t="b">
        <f>B194=B153</f>
        <v>1</v>
      </c>
    </row>
  </sheetData>
  <sortState ref="F5:G15">
    <sortCondition descending="1" ref="G5"/>
  </sortState>
  <pageMargins left="0.7" right="0.7" top="0.75" bottom="0.75" header="0.3" footer="0.3"/>
  <pageSetup paperSize="9" orientation="portrait" r:id="rId6"/>
  <drawing r:id="rId7"/>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sheetPr>
  <dimension ref="A1:BQ77"/>
  <sheetViews>
    <sheetView zoomScale="115" workbookViewId="0">
      <pane xSplit="1" ySplit="7" topLeftCell="AW8" activePane="bottomRight" state="frozen"/>
      <selection pane="topRight" activeCell="B1" sqref="B1"/>
      <selection pane="bottomLeft" activeCell="A8" sqref="A8"/>
      <selection pane="bottomRight" activeCell="BP66" sqref="BP66"/>
    </sheetView>
  </sheetViews>
  <sheetFormatPr baseColWidth="10" defaultRowHeight="14.4"/>
  <cols>
    <col min="1" max="1" width="35.6640625" customWidth="1"/>
    <col min="2" max="2" width="12.44140625" bestFit="1" customWidth="1"/>
    <col min="3" max="3" width="14" bestFit="1" customWidth="1"/>
    <col min="4" max="4" width="18.88671875" customWidth="1"/>
    <col min="5" max="5" width="13.44140625" customWidth="1"/>
    <col min="6" max="6" width="14.5546875" customWidth="1"/>
    <col min="7" max="7" width="11.6640625" bestFit="1" customWidth="1"/>
    <col min="8" max="8" width="14.88671875" bestFit="1" customWidth="1"/>
    <col min="9" max="9" width="13.21875" bestFit="1" customWidth="1"/>
    <col min="10" max="10" width="16.33203125" customWidth="1"/>
    <col min="11" max="11" width="19" customWidth="1"/>
    <col min="12" max="12" width="16.5546875" bestFit="1" customWidth="1"/>
    <col min="13" max="13" width="14.109375" bestFit="1" customWidth="1"/>
    <col min="14" max="14" width="17.33203125" customWidth="1"/>
    <col min="15" max="15" width="22.6640625" bestFit="1" customWidth="1"/>
    <col min="16" max="16" width="11.6640625" bestFit="1" customWidth="1"/>
    <col min="17" max="17" width="16" bestFit="1" customWidth="1"/>
    <col min="18" max="18" width="21.5546875" customWidth="1"/>
    <col min="19" max="19" width="15.44140625" bestFit="1" customWidth="1"/>
    <col min="21" max="21" width="17.5546875" customWidth="1"/>
    <col min="22" max="22" width="17.33203125" customWidth="1"/>
    <col min="23" max="23" width="15.5546875" bestFit="1" customWidth="1"/>
    <col min="24" max="24" width="14" bestFit="1" customWidth="1"/>
    <col min="25" max="25" width="15.33203125" bestFit="1" customWidth="1"/>
    <col min="26" max="26" width="14.77734375" bestFit="1" customWidth="1"/>
    <col min="27" max="27" width="17.21875" customWidth="1"/>
    <col min="28" max="28" width="16.109375" bestFit="1" customWidth="1"/>
    <col min="29" max="29" width="19.6640625" bestFit="1" customWidth="1"/>
    <col min="30" max="30" width="22.77734375" bestFit="1" customWidth="1"/>
    <col min="31" max="31" width="14" bestFit="1" customWidth="1"/>
    <col min="32" max="32" width="18.109375" bestFit="1" customWidth="1"/>
    <col min="33" max="33" width="17.33203125" customWidth="1"/>
    <col min="34" max="34" width="15.21875" bestFit="1" customWidth="1"/>
    <col min="35" max="35" width="16.21875" bestFit="1" customWidth="1"/>
    <col min="38" max="38" width="16.109375" bestFit="1" customWidth="1"/>
    <col min="39" max="39" width="20.77734375" bestFit="1" customWidth="1"/>
    <col min="40" max="40" width="15.5546875" bestFit="1" customWidth="1"/>
    <col min="41" max="41" width="16.109375" bestFit="1" customWidth="1"/>
    <col min="42" max="42" width="18.21875" customWidth="1"/>
    <col min="43" max="43" width="14.109375" bestFit="1" customWidth="1"/>
    <col min="44" max="44" width="19.109375" customWidth="1"/>
    <col min="45" max="45" width="15.33203125" bestFit="1" customWidth="1"/>
    <col min="46" max="46" width="18.21875" bestFit="1" customWidth="1"/>
    <col min="47" max="47" width="16.109375" bestFit="1" customWidth="1"/>
    <col min="48" max="48" width="16.6640625" bestFit="1" customWidth="1"/>
    <col min="49" max="49" width="16.109375" bestFit="1" customWidth="1"/>
    <col min="50" max="50" width="23.6640625" bestFit="1" customWidth="1"/>
    <col min="51" max="51" width="23.77734375" style="10" customWidth="1"/>
    <col min="52" max="52" width="29.44140625" bestFit="1" customWidth="1"/>
    <col min="53" max="53" width="16.21875" bestFit="1" customWidth="1"/>
    <col min="56" max="56" width="17.5546875" bestFit="1" customWidth="1"/>
    <col min="57" max="57" width="13.21875" bestFit="1" customWidth="1"/>
    <col min="58" max="58" width="17.5546875" customWidth="1"/>
    <col min="59" max="59" width="14" bestFit="1" customWidth="1"/>
    <col min="60" max="60" width="16.109375" bestFit="1" customWidth="1"/>
    <col min="61" max="61" width="18.5546875" customWidth="1"/>
    <col min="62" max="62" width="16.109375" style="10" customWidth="1"/>
    <col min="63" max="63" width="14.88671875" customWidth="1"/>
    <col min="65" max="65" width="15.109375" customWidth="1"/>
    <col min="67" max="67" width="14.5546875" customWidth="1"/>
    <col min="68" max="68" width="27.44140625" bestFit="1" customWidth="1"/>
    <col min="69" max="69" width="17" bestFit="1" customWidth="1"/>
    <col min="70" max="16384" width="11.5546875" style="64"/>
  </cols>
  <sheetData>
    <row r="1" spans="1:69" s="163" customFormat="1" ht="49.2" customHeight="1">
      <c r="A1" s="2" t="s">
        <v>1</v>
      </c>
      <c r="B1" s="144" t="s">
        <v>470</v>
      </c>
      <c r="C1" s="144" t="s">
        <v>473</v>
      </c>
      <c r="D1" s="144" t="s">
        <v>17</v>
      </c>
      <c r="E1" s="144" t="s">
        <v>47</v>
      </c>
      <c r="F1" s="139" t="s">
        <v>8</v>
      </c>
      <c r="G1" s="141" t="s">
        <v>2</v>
      </c>
      <c r="H1" s="139" t="s">
        <v>4</v>
      </c>
      <c r="I1" s="144" t="s">
        <v>38</v>
      </c>
      <c r="J1" s="140" t="s">
        <v>9</v>
      </c>
      <c r="K1" s="144" t="s">
        <v>11</v>
      </c>
      <c r="L1" s="144" t="s">
        <v>29</v>
      </c>
      <c r="M1" s="144" t="s">
        <v>18</v>
      </c>
      <c r="N1" s="144" t="s">
        <v>46</v>
      </c>
      <c r="O1" s="144" t="s">
        <v>40</v>
      </c>
      <c r="P1" s="144" t="s">
        <v>54</v>
      </c>
      <c r="Q1" s="144" t="s">
        <v>53</v>
      </c>
      <c r="R1" s="144" t="s">
        <v>49</v>
      </c>
      <c r="S1" s="144" t="s">
        <v>21</v>
      </c>
      <c r="T1" s="144" t="s">
        <v>36</v>
      </c>
      <c r="U1" s="144" t="s">
        <v>51</v>
      </c>
      <c r="V1" s="144" t="s">
        <v>44</v>
      </c>
      <c r="W1" s="144" t="s">
        <v>15</v>
      </c>
      <c r="X1" s="144" t="s">
        <v>494</v>
      </c>
      <c r="Y1" s="144" t="s">
        <v>28</v>
      </c>
      <c r="Z1" s="144" t="s">
        <v>22</v>
      </c>
      <c r="AA1" s="144" t="s">
        <v>12</v>
      </c>
      <c r="AB1" s="144" t="s">
        <v>20</v>
      </c>
      <c r="AC1" s="144" t="s">
        <v>52</v>
      </c>
      <c r="AD1" s="144" t="s">
        <v>42</v>
      </c>
      <c r="AE1" s="144" t="s">
        <v>16</v>
      </c>
      <c r="AF1" s="144" t="s">
        <v>23</v>
      </c>
      <c r="AG1" s="144" t="s">
        <v>19</v>
      </c>
      <c r="AH1" s="144" t="s">
        <v>59</v>
      </c>
      <c r="AI1" s="144" t="s">
        <v>10</v>
      </c>
      <c r="AJ1" s="141" t="s">
        <v>48</v>
      </c>
      <c r="AK1" s="146" t="s">
        <v>6</v>
      </c>
      <c r="AL1" s="141" t="s">
        <v>55</v>
      </c>
      <c r="AM1" s="141" t="s">
        <v>24</v>
      </c>
      <c r="AN1" s="141" t="s">
        <v>721</v>
      </c>
      <c r="AO1" s="141" t="s">
        <v>33</v>
      </c>
      <c r="AP1" s="139" t="s">
        <v>31</v>
      </c>
      <c r="AQ1" s="141" t="s">
        <v>34</v>
      </c>
      <c r="AR1" s="141" t="s">
        <v>14</v>
      </c>
      <c r="AS1" s="144" t="s">
        <v>41</v>
      </c>
      <c r="AT1" s="144" t="s">
        <v>43</v>
      </c>
      <c r="AU1" s="144" t="s">
        <v>50</v>
      </c>
      <c r="AV1" s="144" t="s">
        <v>39</v>
      </c>
      <c r="AW1" s="140" t="s">
        <v>467</v>
      </c>
      <c r="AX1" s="144" t="s">
        <v>26</v>
      </c>
      <c r="AY1" s="320" t="s">
        <v>35</v>
      </c>
      <c r="AZ1" s="144" t="s">
        <v>589</v>
      </c>
      <c r="BA1" s="144" t="s">
        <v>597</v>
      </c>
      <c r="BB1" s="144" t="s">
        <v>30</v>
      </c>
      <c r="BC1" s="141" t="s">
        <v>3</v>
      </c>
      <c r="BD1" s="141" t="s">
        <v>56</v>
      </c>
      <c r="BE1" s="141" t="s">
        <v>61</v>
      </c>
      <c r="BF1" s="141" t="s">
        <v>650</v>
      </c>
      <c r="BG1" s="141" t="s">
        <v>32</v>
      </c>
      <c r="BH1" s="141" t="s">
        <v>45</v>
      </c>
      <c r="BI1" s="141" t="s">
        <v>7</v>
      </c>
      <c r="BJ1" s="215" t="s">
        <v>655</v>
      </c>
      <c r="BK1" s="133" t="s">
        <v>529</v>
      </c>
      <c r="BL1" s="133" t="s">
        <v>636</v>
      </c>
      <c r="BM1" s="133" t="s">
        <v>527</v>
      </c>
      <c r="BN1" s="133" t="s">
        <v>532</v>
      </c>
      <c r="BO1" s="133" t="s">
        <v>656</v>
      </c>
      <c r="BP1" s="133" t="s">
        <v>637</v>
      </c>
      <c r="BQ1" s="133" t="s">
        <v>633</v>
      </c>
    </row>
    <row r="2" spans="1:69" hidden="1">
      <c r="A2" s="2" t="s">
        <v>163</v>
      </c>
      <c r="B2" s="9">
        <v>0</v>
      </c>
      <c r="C2" s="9">
        <v>60</v>
      </c>
      <c r="D2" s="9">
        <v>108</v>
      </c>
      <c r="E2" s="9">
        <v>7</v>
      </c>
      <c r="F2" s="9">
        <v>0</v>
      </c>
      <c r="G2" s="9">
        <v>0</v>
      </c>
      <c r="H2" s="9">
        <v>3</v>
      </c>
      <c r="I2" s="9">
        <v>0</v>
      </c>
      <c r="J2" s="9">
        <v>8</v>
      </c>
      <c r="K2" s="9">
        <v>4</v>
      </c>
      <c r="L2" s="9">
        <v>11</v>
      </c>
      <c r="M2" s="9">
        <v>0</v>
      </c>
      <c r="N2" s="9">
        <v>0</v>
      </c>
      <c r="O2" s="9">
        <v>0</v>
      </c>
      <c r="P2" s="9">
        <v>3</v>
      </c>
      <c r="Q2" s="9">
        <v>243</v>
      </c>
      <c r="R2" s="9">
        <v>112</v>
      </c>
      <c r="S2" s="9">
        <v>0</v>
      </c>
      <c r="T2" s="14"/>
      <c r="U2" s="9">
        <v>1</v>
      </c>
      <c r="V2" s="9">
        <v>270</v>
      </c>
      <c r="W2" s="9">
        <v>77</v>
      </c>
      <c r="X2" s="9">
        <v>0</v>
      </c>
      <c r="Y2" s="9">
        <v>250</v>
      </c>
      <c r="Z2" s="9">
        <v>19</v>
      </c>
      <c r="AA2" s="9"/>
      <c r="AB2" s="9">
        <v>0</v>
      </c>
      <c r="AC2" s="9">
        <v>13</v>
      </c>
      <c r="AD2" s="9">
        <v>0</v>
      </c>
      <c r="AE2" s="9">
        <v>162</v>
      </c>
      <c r="AF2" s="9">
        <v>738</v>
      </c>
      <c r="AG2" s="9">
        <v>0</v>
      </c>
      <c r="AH2" s="9">
        <v>0</v>
      </c>
      <c r="AI2" s="9">
        <v>687</v>
      </c>
      <c r="AJ2" s="9">
        <v>0</v>
      </c>
      <c r="AK2" s="9">
        <v>0</v>
      </c>
      <c r="AL2" s="9">
        <v>5</v>
      </c>
      <c r="AM2" s="9">
        <v>0</v>
      </c>
      <c r="AN2" s="9"/>
      <c r="AO2" s="9">
        <v>267</v>
      </c>
      <c r="AP2" s="9">
        <v>10</v>
      </c>
      <c r="AQ2" s="9">
        <v>0</v>
      </c>
      <c r="AR2" s="9">
        <v>13</v>
      </c>
      <c r="AS2" s="9">
        <v>109</v>
      </c>
      <c r="AT2" s="9">
        <v>6</v>
      </c>
      <c r="AU2" s="9">
        <v>0</v>
      </c>
      <c r="AV2" s="9">
        <v>75</v>
      </c>
      <c r="AW2" s="9">
        <v>2</v>
      </c>
      <c r="AX2" s="9">
        <v>106</v>
      </c>
      <c r="AY2" s="9">
        <v>43</v>
      </c>
      <c r="AZ2" s="9"/>
      <c r="BA2" s="9">
        <v>605</v>
      </c>
      <c r="BB2" s="9">
        <v>0</v>
      </c>
      <c r="BC2" s="14"/>
      <c r="BD2" s="9">
        <v>0</v>
      </c>
      <c r="BE2" s="9">
        <v>0</v>
      </c>
      <c r="BF2" s="9"/>
      <c r="BG2" s="9">
        <v>0</v>
      </c>
      <c r="BH2" s="9">
        <v>52</v>
      </c>
      <c r="BI2" s="9">
        <v>0</v>
      </c>
      <c r="BJ2" s="106"/>
      <c r="BK2" s="105"/>
      <c r="BL2" s="105"/>
      <c r="BM2" s="105"/>
      <c r="BN2" s="105"/>
      <c r="BO2" s="105"/>
      <c r="BP2" s="105"/>
      <c r="BQ2" s="105"/>
    </row>
    <row r="3" spans="1:69" hidden="1">
      <c r="A3" s="2" t="s">
        <v>164</v>
      </c>
      <c r="B3" s="9">
        <v>0</v>
      </c>
      <c r="C3" s="9">
        <v>695697</v>
      </c>
      <c r="D3" s="9">
        <v>1386313</v>
      </c>
      <c r="E3" s="9">
        <v>96890</v>
      </c>
      <c r="F3" s="9">
        <v>0</v>
      </c>
      <c r="G3" s="9">
        <v>0</v>
      </c>
      <c r="H3" s="9">
        <v>1101008</v>
      </c>
      <c r="I3" s="9">
        <v>0</v>
      </c>
      <c r="J3" s="9">
        <v>0</v>
      </c>
      <c r="K3" s="9"/>
      <c r="L3" s="9">
        <v>1040074</v>
      </c>
      <c r="M3" s="14"/>
      <c r="N3" s="9">
        <v>0</v>
      </c>
      <c r="O3" s="9">
        <v>0</v>
      </c>
      <c r="P3" s="9">
        <v>11999</v>
      </c>
      <c r="Q3" s="9">
        <v>66460438</v>
      </c>
      <c r="R3" s="9">
        <v>195000</v>
      </c>
      <c r="S3" s="9">
        <v>0</v>
      </c>
      <c r="T3" s="9">
        <v>287967</v>
      </c>
      <c r="U3" s="9">
        <v>0</v>
      </c>
      <c r="V3" s="9">
        <v>24276063</v>
      </c>
      <c r="W3" s="9">
        <v>0</v>
      </c>
      <c r="X3" s="9">
        <v>0</v>
      </c>
      <c r="Y3" s="9">
        <v>13110174</v>
      </c>
      <c r="Z3" s="9">
        <v>219614</v>
      </c>
      <c r="AA3" s="9"/>
      <c r="AB3" s="9">
        <v>0</v>
      </c>
      <c r="AC3" s="9">
        <v>285445</v>
      </c>
      <c r="AD3" s="9">
        <v>0</v>
      </c>
      <c r="AE3" s="9">
        <v>5690891</v>
      </c>
      <c r="AF3" s="9">
        <v>0</v>
      </c>
      <c r="AG3" s="9">
        <v>0</v>
      </c>
      <c r="AH3" s="9">
        <v>0</v>
      </c>
      <c r="AI3" s="9">
        <v>863089098</v>
      </c>
      <c r="AJ3" s="9">
        <v>0</v>
      </c>
      <c r="AK3" s="9">
        <v>0</v>
      </c>
      <c r="AL3" s="9">
        <v>51558720</v>
      </c>
      <c r="AM3" s="9">
        <v>0</v>
      </c>
      <c r="AN3" s="9"/>
      <c r="AO3" s="9">
        <v>174891063</v>
      </c>
      <c r="AP3" s="9">
        <v>352821</v>
      </c>
      <c r="AQ3" s="9">
        <v>0</v>
      </c>
      <c r="AR3" s="9">
        <v>927073</v>
      </c>
      <c r="AS3" s="9">
        <v>3090505</v>
      </c>
      <c r="AT3" s="9">
        <v>329000000</v>
      </c>
      <c r="AU3" s="9">
        <v>0</v>
      </c>
      <c r="AV3" s="9">
        <v>0</v>
      </c>
      <c r="AW3" s="9">
        <v>0</v>
      </c>
      <c r="AX3" s="9">
        <v>0</v>
      </c>
      <c r="AY3" s="9">
        <v>135985</v>
      </c>
      <c r="AZ3" s="9"/>
      <c r="BA3" s="9"/>
      <c r="BB3" s="9">
        <v>0</v>
      </c>
      <c r="BC3" s="14"/>
      <c r="BD3" s="9">
        <v>0</v>
      </c>
      <c r="BE3" s="9">
        <v>0</v>
      </c>
      <c r="BF3" s="9"/>
      <c r="BG3" s="9">
        <v>0</v>
      </c>
      <c r="BH3" s="14"/>
      <c r="BI3" s="9">
        <v>0</v>
      </c>
      <c r="BJ3" s="106"/>
      <c r="BK3" s="105"/>
      <c r="BL3" s="105"/>
      <c r="BM3" s="105"/>
      <c r="BN3" s="105"/>
      <c r="BO3" s="105"/>
      <c r="BP3" s="105"/>
      <c r="BQ3" s="105"/>
    </row>
    <row r="4" spans="1:69" hidden="1">
      <c r="A4" s="2" t="s">
        <v>165</v>
      </c>
      <c r="B4" s="9">
        <v>0</v>
      </c>
      <c r="C4" s="9">
        <v>95</v>
      </c>
      <c r="D4" s="9">
        <v>83</v>
      </c>
      <c r="E4" s="9">
        <v>100</v>
      </c>
      <c r="F4" s="9">
        <v>0</v>
      </c>
      <c r="G4" s="9">
        <v>0</v>
      </c>
      <c r="H4" s="9">
        <v>0</v>
      </c>
      <c r="I4" s="9">
        <v>0</v>
      </c>
      <c r="J4" s="9">
        <v>90</v>
      </c>
      <c r="K4" s="9"/>
      <c r="L4" s="9">
        <v>73</v>
      </c>
      <c r="M4" s="14"/>
      <c r="N4" s="9">
        <v>0</v>
      </c>
      <c r="O4" s="9">
        <v>0</v>
      </c>
      <c r="P4" s="9">
        <v>0</v>
      </c>
      <c r="Q4" s="9">
        <v>0</v>
      </c>
      <c r="R4" s="9">
        <v>75</v>
      </c>
      <c r="S4" s="9">
        <v>0</v>
      </c>
      <c r="T4" s="9">
        <v>95</v>
      </c>
      <c r="U4" s="9">
        <v>25</v>
      </c>
      <c r="V4" s="9">
        <v>0</v>
      </c>
      <c r="W4" s="9">
        <v>100</v>
      </c>
      <c r="X4" s="9">
        <v>0</v>
      </c>
      <c r="Y4" s="9">
        <v>83</v>
      </c>
      <c r="Z4" s="135">
        <f>Z3/($Z$3+$Z$6)</f>
        <v>0.32140954566476021</v>
      </c>
      <c r="AA4" s="135"/>
      <c r="AB4" s="9">
        <v>0</v>
      </c>
      <c r="AC4" s="9">
        <v>100</v>
      </c>
      <c r="AD4" s="9">
        <v>0</v>
      </c>
      <c r="AE4" s="9">
        <v>63</v>
      </c>
      <c r="AF4" s="9">
        <v>24</v>
      </c>
      <c r="AG4" s="9">
        <v>0</v>
      </c>
      <c r="AH4" s="9">
        <v>0</v>
      </c>
      <c r="AI4" s="9">
        <v>0</v>
      </c>
      <c r="AJ4" s="9">
        <v>0</v>
      </c>
      <c r="AK4" s="9">
        <v>0</v>
      </c>
      <c r="AL4" s="9">
        <v>0</v>
      </c>
      <c r="AM4" s="9">
        <v>0</v>
      </c>
      <c r="AN4" s="9"/>
      <c r="AO4" s="9">
        <v>76</v>
      </c>
      <c r="AP4" s="9">
        <v>99</v>
      </c>
      <c r="AQ4" s="9">
        <v>0</v>
      </c>
      <c r="AR4" s="9">
        <v>0</v>
      </c>
      <c r="AS4" s="9">
        <v>0</v>
      </c>
      <c r="AT4" s="9">
        <v>0</v>
      </c>
      <c r="AU4" s="9">
        <v>0</v>
      </c>
      <c r="AV4" s="9">
        <v>0</v>
      </c>
      <c r="AW4" s="9">
        <v>0</v>
      </c>
      <c r="AX4" s="9">
        <v>0</v>
      </c>
      <c r="AY4" s="9">
        <v>97</v>
      </c>
      <c r="AZ4" s="9"/>
      <c r="BA4" s="9">
        <v>113801181</v>
      </c>
      <c r="BB4" s="9">
        <v>0</v>
      </c>
      <c r="BC4" s="9">
        <v>90</v>
      </c>
      <c r="BD4" s="9">
        <v>0</v>
      </c>
      <c r="BE4" s="9">
        <v>0</v>
      </c>
      <c r="BF4" s="9"/>
      <c r="BG4" s="9">
        <v>0</v>
      </c>
      <c r="BH4" s="9">
        <v>67</v>
      </c>
      <c r="BI4" s="9">
        <v>0</v>
      </c>
      <c r="BJ4" s="106"/>
      <c r="BK4" s="105"/>
      <c r="BL4" s="105"/>
      <c r="BM4" s="105"/>
      <c r="BN4" s="105"/>
      <c r="BO4" s="105"/>
      <c r="BP4" s="105"/>
      <c r="BQ4" s="105"/>
    </row>
    <row r="5" spans="1:69" hidden="1">
      <c r="A5" s="2" t="s">
        <v>166</v>
      </c>
      <c r="B5" s="9">
        <v>0</v>
      </c>
      <c r="C5" s="9">
        <v>2</v>
      </c>
      <c r="D5" s="9">
        <v>9</v>
      </c>
      <c r="E5" s="9">
        <v>0</v>
      </c>
      <c r="F5" s="9">
        <v>0</v>
      </c>
      <c r="G5" s="9">
        <v>0</v>
      </c>
      <c r="H5" s="9">
        <v>1</v>
      </c>
      <c r="I5" s="9">
        <v>1</v>
      </c>
      <c r="J5" s="9">
        <v>2</v>
      </c>
      <c r="K5" s="9"/>
      <c r="L5" s="9">
        <v>2</v>
      </c>
      <c r="M5" s="9">
        <v>0</v>
      </c>
      <c r="N5" s="9">
        <v>0</v>
      </c>
      <c r="O5" s="9">
        <v>0</v>
      </c>
      <c r="P5" s="9">
        <v>0</v>
      </c>
      <c r="Q5" s="9">
        <v>146</v>
      </c>
      <c r="R5" s="9">
        <v>15</v>
      </c>
      <c r="S5" s="9">
        <v>0</v>
      </c>
      <c r="T5" s="9">
        <v>1</v>
      </c>
      <c r="U5" s="9">
        <v>0</v>
      </c>
      <c r="V5" s="9">
        <v>92</v>
      </c>
      <c r="W5" s="9">
        <v>0</v>
      </c>
      <c r="X5" s="9">
        <v>0</v>
      </c>
      <c r="Y5" s="9">
        <v>49</v>
      </c>
      <c r="Z5" s="9">
        <v>6</v>
      </c>
      <c r="AA5" s="9"/>
      <c r="AB5" s="9">
        <v>0</v>
      </c>
      <c r="AC5" s="9">
        <v>0</v>
      </c>
      <c r="AD5" s="9">
        <v>0</v>
      </c>
      <c r="AE5" s="9">
        <v>29</v>
      </c>
      <c r="AF5" s="9">
        <v>432</v>
      </c>
      <c r="AG5" s="9">
        <v>0</v>
      </c>
      <c r="AH5" s="9">
        <v>0</v>
      </c>
      <c r="AI5" s="9">
        <v>0</v>
      </c>
      <c r="AJ5" s="9">
        <v>0</v>
      </c>
      <c r="AK5" s="9">
        <v>0</v>
      </c>
      <c r="AL5" s="9">
        <v>2</v>
      </c>
      <c r="AM5" s="9">
        <v>0</v>
      </c>
      <c r="AN5" s="9"/>
      <c r="AO5" s="9">
        <v>244</v>
      </c>
      <c r="AP5" s="9">
        <v>1</v>
      </c>
      <c r="AQ5" s="9">
        <v>0</v>
      </c>
      <c r="AR5" s="9">
        <v>1</v>
      </c>
      <c r="AS5" s="9">
        <v>8</v>
      </c>
      <c r="AT5" s="9">
        <v>0</v>
      </c>
      <c r="AU5" s="9">
        <v>0</v>
      </c>
      <c r="AV5" s="9">
        <v>0</v>
      </c>
      <c r="AW5" s="9">
        <v>1</v>
      </c>
      <c r="AX5" s="9">
        <v>33</v>
      </c>
      <c r="AY5" s="9">
        <v>3</v>
      </c>
      <c r="AZ5" s="9"/>
      <c r="BA5" s="9">
        <v>209</v>
      </c>
      <c r="BB5" s="9">
        <v>0</v>
      </c>
      <c r="BC5" s="14"/>
      <c r="BD5" s="9">
        <v>0</v>
      </c>
      <c r="BE5" s="9">
        <v>0</v>
      </c>
      <c r="BF5" s="9"/>
      <c r="BG5" s="9">
        <v>0</v>
      </c>
      <c r="BH5" s="9">
        <v>6</v>
      </c>
      <c r="BI5" s="9">
        <v>0</v>
      </c>
      <c r="BJ5" s="106"/>
      <c r="BK5" s="105"/>
      <c r="BL5" s="105"/>
      <c r="BM5" s="105"/>
      <c r="BN5" s="105"/>
      <c r="BO5" s="105"/>
      <c r="BP5" s="105"/>
      <c r="BQ5" s="105"/>
    </row>
    <row r="6" spans="1:69" hidden="1">
      <c r="A6" s="2" t="s">
        <v>167</v>
      </c>
      <c r="B6" s="9">
        <v>0</v>
      </c>
      <c r="C6" s="9">
        <v>32805</v>
      </c>
      <c r="D6" s="9">
        <v>280323</v>
      </c>
      <c r="E6" s="9">
        <v>0</v>
      </c>
      <c r="F6" s="9">
        <v>0</v>
      </c>
      <c r="G6" s="9">
        <v>0</v>
      </c>
      <c r="H6" s="9">
        <v>400000</v>
      </c>
      <c r="I6" s="9">
        <v>60000</v>
      </c>
      <c r="J6" s="9">
        <v>0</v>
      </c>
      <c r="K6" s="9"/>
      <c r="L6" s="9">
        <v>386847</v>
      </c>
      <c r="M6" s="14"/>
      <c r="N6" s="9">
        <v>0</v>
      </c>
      <c r="O6" s="9">
        <v>0</v>
      </c>
      <c r="P6" s="9">
        <v>0</v>
      </c>
      <c r="Q6" s="9">
        <v>150359299</v>
      </c>
      <c r="R6" s="9">
        <v>49000</v>
      </c>
      <c r="S6" s="9">
        <v>0</v>
      </c>
      <c r="T6" s="9">
        <v>0</v>
      </c>
      <c r="U6" s="9">
        <v>0</v>
      </c>
      <c r="V6" s="9">
        <v>26717258</v>
      </c>
      <c r="W6" s="9">
        <v>0</v>
      </c>
      <c r="X6" s="9">
        <v>0</v>
      </c>
      <c r="Y6" s="9">
        <v>1769824</v>
      </c>
      <c r="Z6" s="9">
        <v>463670</v>
      </c>
      <c r="AA6" s="9"/>
      <c r="AB6" s="9">
        <v>0</v>
      </c>
      <c r="AC6" s="9">
        <v>0</v>
      </c>
      <c r="AD6" s="9">
        <v>0</v>
      </c>
      <c r="AE6" s="9">
        <v>3248075</v>
      </c>
      <c r="AF6" s="9">
        <v>0</v>
      </c>
      <c r="AG6" s="9">
        <v>0</v>
      </c>
      <c r="AH6" s="9">
        <v>0</v>
      </c>
      <c r="AI6" s="9">
        <v>0</v>
      </c>
      <c r="AJ6" s="9">
        <v>0</v>
      </c>
      <c r="AK6" s="9">
        <v>0</v>
      </c>
      <c r="AL6" s="9">
        <v>26434989</v>
      </c>
      <c r="AM6" s="9">
        <v>0</v>
      </c>
      <c r="AN6" s="9"/>
      <c r="AO6" s="9">
        <v>56052595</v>
      </c>
      <c r="AP6" s="9">
        <v>4845</v>
      </c>
      <c r="AQ6" s="9">
        <v>0</v>
      </c>
      <c r="AR6" s="9">
        <v>13119</v>
      </c>
      <c r="AS6" s="9">
        <v>525272</v>
      </c>
      <c r="AT6" s="9">
        <v>0</v>
      </c>
      <c r="AU6" s="9">
        <v>0</v>
      </c>
      <c r="AV6" s="9">
        <v>0</v>
      </c>
      <c r="AW6" s="9">
        <v>0</v>
      </c>
      <c r="AX6" s="9">
        <v>0</v>
      </c>
      <c r="AY6" s="9">
        <v>31778</v>
      </c>
      <c r="AZ6" s="9"/>
      <c r="BA6" s="9">
        <v>77637503</v>
      </c>
      <c r="BB6" s="9">
        <v>0</v>
      </c>
      <c r="BC6" s="14"/>
      <c r="BD6" s="9">
        <v>0</v>
      </c>
      <c r="BE6" s="9">
        <v>0</v>
      </c>
      <c r="BF6" s="9"/>
      <c r="BG6" s="9">
        <v>0</v>
      </c>
      <c r="BH6" s="14"/>
      <c r="BI6" s="9">
        <v>0</v>
      </c>
      <c r="BJ6" s="106"/>
      <c r="BK6" s="105"/>
      <c r="BL6" s="105"/>
      <c r="BM6" s="105"/>
      <c r="BN6" s="105"/>
      <c r="BO6" s="105"/>
      <c r="BP6" s="105"/>
      <c r="BQ6" s="105"/>
    </row>
    <row r="7" spans="1:69" hidden="1">
      <c r="A7" s="2" t="s">
        <v>168</v>
      </c>
      <c r="B7" s="9">
        <v>0</v>
      </c>
      <c r="C7" s="9">
        <v>5</v>
      </c>
      <c r="D7" s="9">
        <v>17</v>
      </c>
      <c r="E7" s="9">
        <v>0</v>
      </c>
      <c r="F7" s="9">
        <v>0</v>
      </c>
      <c r="G7" s="9">
        <v>0</v>
      </c>
      <c r="H7" s="9">
        <v>0</v>
      </c>
      <c r="I7" s="9">
        <v>100</v>
      </c>
      <c r="J7" s="9">
        <v>10</v>
      </c>
      <c r="K7" s="9"/>
      <c r="L7" s="9">
        <v>27</v>
      </c>
      <c r="M7" s="14"/>
      <c r="N7" s="9">
        <v>0</v>
      </c>
      <c r="O7" s="9">
        <v>0</v>
      </c>
      <c r="P7" s="9">
        <v>0</v>
      </c>
      <c r="Q7" s="9">
        <v>0</v>
      </c>
      <c r="R7" s="9">
        <v>25</v>
      </c>
      <c r="S7" s="9">
        <v>0</v>
      </c>
      <c r="T7" s="9">
        <v>0</v>
      </c>
      <c r="U7" s="9">
        <v>0</v>
      </c>
      <c r="V7" s="9">
        <v>0</v>
      </c>
      <c r="W7" s="9">
        <v>0</v>
      </c>
      <c r="X7" s="9">
        <v>0</v>
      </c>
      <c r="Y7" s="9">
        <v>7</v>
      </c>
      <c r="Z7" s="135">
        <f>Z6/($Z$3+$Z$6)</f>
        <v>0.67859045433523979</v>
      </c>
      <c r="AA7" s="135"/>
      <c r="AB7" s="9">
        <v>0</v>
      </c>
      <c r="AC7" s="9">
        <v>0</v>
      </c>
      <c r="AD7" s="9">
        <v>0</v>
      </c>
      <c r="AE7" s="9">
        <v>36</v>
      </c>
      <c r="AF7" s="9">
        <v>76</v>
      </c>
      <c r="AG7" s="9">
        <v>0</v>
      </c>
      <c r="AH7" s="9">
        <v>0</v>
      </c>
      <c r="AI7" s="9">
        <v>0</v>
      </c>
      <c r="AJ7" s="9">
        <v>0</v>
      </c>
      <c r="AK7" s="9">
        <v>0</v>
      </c>
      <c r="AL7" s="9">
        <v>0</v>
      </c>
      <c r="AM7" s="9">
        <v>0</v>
      </c>
      <c r="AN7" s="9"/>
      <c r="AO7" s="9">
        <v>24</v>
      </c>
      <c r="AP7" s="9">
        <v>1</v>
      </c>
      <c r="AQ7" s="9">
        <v>0</v>
      </c>
      <c r="AR7" s="9">
        <v>0</v>
      </c>
      <c r="AS7" s="9">
        <v>0</v>
      </c>
      <c r="AT7" s="9">
        <v>0</v>
      </c>
      <c r="AU7" s="9">
        <v>0</v>
      </c>
      <c r="AV7" s="9">
        <v>0</v>
      </c>
      <c r="AW7" s="9">
        <v>0</v>
      </c>
      <c r="AX7" s="9">
        <v>0</v>
      </c>
      <c r="AY7" s="9">
        <v>3</v>
      </c>
      <c r="AZ7" s="9"/>
      <c r="BA7" s="9"/>
      <c r="BB7" s="9">
        <v>0</v>
      </c>
      <c r="BC7" s="9">
        <v>10</v>
      </c>
      <c r="BD7" s="9">
        <v>0</v>
      </c>
      <c r="BE7" s="9">
        <v>0</v>
      </c>
      <c r="BF7" s="9"/>
      <c r="BG7" s="9">
        <v>0</v>
      </c>
      <c r="BH7" s="9">
        <v>23</v>
      </c>
      <c r="BI7" s="9">
        <v>0</v>
      </c>
      <c r="BJ7" s="106"/>
      <c r="BK7" s="105"/>
      <c r="BL7" s="105"/>
      <c r="BM7" s="105"/>
      <c r="BN7" s="105"/>
      <c r="BO7" s="105"/>
      <c r="BP7" s="105"/>
      <c r="BQ7" s="105"/>
    </row>
    <row r="8" spans="1:69" ht="15.6">
      <c r="A8" s="121" t="s">
        <v>715</v>
      </c>
      <c r="B8" s="122">
        <f>B10+B11+SUM(B21:B29)</f>
        <v>39277</v>
      </c>
      <c r="C8" s="122">
        <f t="shared" ref="C8:BN8" si="0">C10+C11+SUM(C21:C29)</f>
        <v>1435824</v>
      </c>
      <c r="D8" s="122">
        <f t="shared" si="0"/>
        <v>165567</v>
      </c>
      <c r="E8" s="122">
        <f>E10+E11+SUM(E21:E29)</f>
        <v>35302</v>
      </c>
      <c r="F8" s="122">
        <f t="shared" si="0"/>
        <v>147282</v>
      </c>
      <c r="G8" s="122">
        <f t="shared" si="0"/>
        <v>0</v>
      </c>
      <c r="H8" s="122">
        <f>H10+H11+SUM(H21:H29)</f>
        <v>74110</v>
      </c>
      <c r="I8" s="122">
        <f t="shared" si="0"/>
        <v>121200</v>
      </c>
      <c r="J8" s="122">
        <f>J10+J11+SUM(J21:J29)</f>
        <v>46899</v>
      </c>
      <c r="K8" s="122">
        <f>+K9</f>
        <v>2518</v>
      </c>
      <c r="L8" s="122">
        <f t="shared" si="0"/>
        <v>1094958</v>
      </c>
      <c r="M8" s="122">
        <v>1964414</v>
      </c>
      <c r="N8" s="122">
        <f t="shared" si="0"/>
        <v>1001</v>
      </c>
      <c r="O8" s="122">
        <f t="shared" si="0"/>
        <v>6881.32</v>
      </c>
      <c r="P8" s="122">
        <f t="shared" si="0"/>
        <v>5791</v>
      </c>
      <c r="Q8" s="122">
        <f t="shared" si="0"/>
        <v>95711292</v>
      </c>
      <c r="R8" s="122">
        <f t="shared" si="0"/>
        <v>7231304.7010000004</v>
      </c>
      <c r="S8" s="122">
        <f>S10+S11+SUM(S21:S29)</f>
        <v>6133228</v>
      </c>
      <c r="T8" s="122">
        <f>T10+T11+SUM(T21:T29)</f>
        <v>57427</v>
      </c>
      <c r="U8" s="122">
        <f>U10+U11+SUM(U21:U29)</f>
        <v>22013</v>
      </c>
      <c r="V8" s="122">
        <f t="shared" si="0"/>
        <v>39486954</v>
      </c>
      <c r="W8" s="122">
        <f>W10+W11+SUM(W21:W29)</f>
        <v>825249</v>
      </c>
      <c r="X8" s="122">
        <f t="shared" si="0"/>
        <v>2027776</v>
      </c>
      <c r="Y8" s="122">
        <f t="shared" si="0"/>
        <v>3325679</v>
      </c>
      <c r="Z8" s="122">
        <f t="shared" si="0"/>
        <v>207384</v>
      </c>
      <c r="AA8" s="122">
        <f>AA10+AA11+SUM(AA21:AA29)</f>
        <v>551420.18699999992</v>
      </c>
      <c r="AB8" s="122">
        <f t="shared" si="0"/>
        <v>24061009</v>
      </c>
      <c r="AC8" s="122">
        <f t="shared" si="0"/>
        <v>224738</v>
      </c>
      <c r="AD8" s="122">
        <f t="shared" si="0"/>
        <v>2462.277</v>
      </c>
      <c r="AE8" s="122">
        <f t="shared" si="0"/>
        <v>349152</v>
      </c>
      <c r="AF8" s="122">
        <f t="shared" si="0"/>
        <v>172148520</v>
      </c>
      <c r="AG8" s="122">
        <f>AG10+AG11+SUM(AG21:AG29)</f>
        <v>127567.05</v>
      </c>
      <c r="AH8" s="122">
        <f t="shared" si="0"/>
        <v>0</v>
      </c>
      <c r="AI8" s="122">
        <f>AI10+AI11+SUM(AI21:AI29)</f>
        <v>383378.67699999997</v>
      </c>
      <c r="AJ8" s="122">
        <f t="shared" si="0"/>
        <v>0</v>
      </c>
      <c r="AK8" s="122">
        <f t="shared" si="0"/>
        <v>1401</v>
      </c>
      <c r="AL8" s="122">
        <f t="shared" si="0"/>
        <v>0</v>
      </c>
      <c r="AM8" s="122">
        <f t="shared" si="0"/>
        <v>28973479</v>
      </c>
      <c r="AN8" s="122">
        <f>AN10+AN11+SUM(AN21:AN29)</f>
        <v>248263.9</v>
      </c>
      <c r="AO8" s="122">
        <f t="shared" si="0"/>
        <v>68569569</v>
      </c>
      <c r="AP8" s="122">
        <f t="shared" si="0"/>
        <v>45928</v>
      </c>
      <c r="AQ8" s="122">
        <f t="shared" si="0"/>
        <v>507384</v>
      </c>
      <c r="AR8" s="122">
        <f t="shared" si="0"/>
        <v>195386</v>
      </c>
      <c r="AS8" s="122">
        <f t="shared" si="0"/>
        <v>939125</v>
      </c>
      <c r="AT8" s="122">
        <f>AT10+AT11+SUM(AT21:AT29)</f>
        <v>95651.866999999998</v>
      </c>
      <c r="AU8" s="122">
        <f t="shared" si="0"/>
        <v>44200.029000000002</v>
      </c>
      <c r="AV8" s="122">
        <f t="shared" si="0"/>
        <v>780773</v>
      </c>
      <c r="AW8" s="122">
        <f t="shared" si="0"/>
        <v>0</v>
      </c>
      <c r="AX8" s="122">
        <f>AX10+AX11+SUM(AX21:AX29)</f>
        <v>11892293.767000001</v>
      </c>
      <c r="AY8" s="122">
        <f t="shared" si="0"/>
        <v>82857</v>
      </c>
      <c r="AZ8" s="122">
        <f t="shared" si="0"/>
        <v>602490.84100000013</v>
      </c>
      <c r="BA8" s="122">
        <f t="shared" si="0"/>
        <v>119510891</v>
      </c>
      <c r="BB8" s="122">
        <f t="shared" si="0"/>
        <v>34680</v>
      </c>
      <c r="BC8" s="122">
        <f t="shared" si="0"/>
        <v>347</v>
      </c>
      <c r="BD8" s="122">
        <f t="shared" si="0"/>
        <v>1678237</v>
      </c>
      <c r="BE8" s="122">
        <f t="shared" si="0"/>
        <v>26830</v>
      </c>
      <c r="BF8" s="122">
        <f t="shared" si="0"/>
        <v>375424.95699999999</v>
      </c>
      <c r="BG8" s="122">
        <f t="shared" si="0"/>
        <v>675098</v>
      </c>
      <c r="BH8" s="122">
        <f t="shared" si="0"/>
        <v>666649</v>
      </c>
      <c r="BI8" s="122">
        <f>BI9</f>
        <v>330968</v>
      </c>
      <c r="BJ8" s="122">
        <f t="shared" si="0"/>
        <v>169228.56199999998</v>
      </c>
      <c r="BK8" s="122">
        <f t="shared" si="0"/>
        <v>0</v>
      </c>
      <c r="BL8" s="122">
        <f t="shared" si="0"/>
        <v>0</v>
      </c>
      <c r="BM8" s="122">
        <f t="shared" si="0"/>
        <v>0</v>
      </c>
      <c r="BN8" s="122">
        <f t="shared" si="0"/>
        <v>0</v>
      </c>
      <c r="BO8" s="122">
        <f>BO10+BO11+SUM(BO21:BO29)</f>
        <v>0</v>
      </c>
      <c r="BP8" s="122">
        <f>BP10+BP11+SUM(BP21:BP29)</f>
        <v>0</v>
      </c>
      <c r="BQ8" s="122">
        <f>BQ10+BQ11+SUM(BQ21:BQ29)</f>
        <v>0</v>
      </c>
    </row>
    <row r="9" spans="1:69" ht="15.6">
      <c r="A9" s="111" t="s">
        <v>690</v>
      </c>
      <c r="B9" s="117">
        <f>+B27</f>
        <v>39277</v>
      </c>
      <c r="C9" s="117">
        <v>0</v>
      </c>
      <c r="D9" s="117">
        <v>165567</v>
      </c>
      <c r="E9" s="117">
        <f>11300+6792</f>
        <v>18092</v>
      </c>
      <c r="F9" s="117">
        <f>F8</f>
        <v>147282</v>
      </c>
      <c r="G9" s="117">
        <v>0</v>
      </c>
      <c r="H9" s="117">
        <f>H12+H21+H26+H28</f>
        <v>74110</v>
      </c>
      <c r="I9" s="117">
        <f>+I12+I28+I29</f>
        <v>121200</v>
      </c>
      <c r="J9" s="117">
        <f>+J16+J25+J26</f>
        <v>46899</v>
      </c>
      <c r="K9" s="117">
        <v>2518</v>
      </c>
      <c r="L9" s="117">
        <v>201840</v>
      </c>
      <c r="M9" s="117">
        <v>0</v>
      </c>
      <c r="N9" s="117">
        <v>1001</v>
      </c>
      <c r="O9" s="117">
        <v>6881.32</v>
      </c>
      <c r="P9" s="117">
        <v>0</v>
      </c>
      <c r="Q9" s="117">
        <f>Q10+Q11+Q21+Q22+Q23+Q24+Q25+Q26+Q27+Q28+Q29</f>
        <v>95711292</v>
      </c>
      <c r="R9" s="117">
        <f>R10+R11+R23+R25+R26+R27+R29+R24</f>
        <v>7231304.7010000004</v>
      </c>
      <c r="S9" s="117">
        <v>6133228</v>
      </c>
      <c r="T9" s="117">
        <v>57427</v>
      </c>
      <c r="U9" s="117">
        <v>0</v>
      </c>
      <c r="V9" s="117">
        <v>39486954</v>
      </c>
      <c r="W9" s="117">
        <v>825248</v>
      </c>
      <c r="X9" s="117">
        <v>2027516</v>
      </c>
      <c r="Y9" s="117">
        <f>Y8</f>
        <v>3325679</v>
      </c>
      <c r="Z9" s="117">
        <f>+Z25+Z26+Z27</f>
        <v>207384</v>
      </c>
      <c r="AA9" s="117">
        <v>425969.18400000001</v>
      </c>
      <c r="AB9" s="117">
        <v>24061009</v>
      </c>
      <c r="AC9" s="117">
        <v>224737</v>
      </c>
      <c r="AD9" s="117">
        <v>2462.277</v>
      </c>
      <c r="AE9" s="117">
        <f>AE8</f>
        <v>349152</v>
      </c>
      <c r="AF9" s="117">
        <f>AF10+AF11+AF22+AF23+AF25+AF27+AF29</f>
        <v>172148520</v>
      </c>
      <c r="AG9" s="117">
        <v>127567.05</v>
      </c>
      <c r="AH9" s="117">
        <v>0</v>
      </c>
      <c r="AI9" s="117">
        <v>383378.67700000003</v>
      </c>
      <c r="AJ9" s="117">
        <v>0</v>
      </c>
      <c r="AK9" s="117">
        <v>0</v>
      </c>
      <c r="AL9" s="117">
        <v>0</v>
      </c>
      <c r="AM9" s="117">
        <f>AM8</f>
        <v>28973479</v>
      </c>
      <c r="AN9" s="117">
        <f>AN8</f>
        <v>248263.9</v>
      </c>
      <c r="AO9" s="117">
        <v>68569569</v>
      </c>
      <c r="AP9" s="117">
        <v>45928</v>
      </c>
      <c r="AQ9" s="117">
        <f>AQ11+SUM(AQ21:AQ29)</f>
        <v>507384</v>
      </c>
      <c r="AR9" s="117">
        <f>AR11+SUM(AR21:AR29)</f>
        <v>195386</v>
      </c>
      <c r="AS9" s="119">
        <v>1360318</v>
      </c>
      <c r="AT9" s="117">
        <f>AT10+AT12+AT21+AT22+AT25+AT26+AT27+AT28</f>
        <v>95651.866999999998</v>
      </c>
      <c r="AU9" s="117">
        <v>44200.928999999996</v>
      </c>
      <c r="AV9" s="117">
        <f>AV10+AV11+AV21+AV22+AV23+AV25+AV26+AV27+AV29</f>
        <v>780773</v>
      </c>
      <c r="AW9" s="117"/>
      <c r="AX9" s="117">
        <v>11892293.767000001</v>
      </c>
      <c r="AY9" s="117">
        <v>82857</v>
      </c>
      <c r="AZ9" s="117">
        <f>AZ8</f>
        <v>602490.84100000013</v>
      </c>
      <c r="BA9" s="117">
        <f>BA11+BA10+SUM(BA21:BA23)</f>
        <v>119510891</v>
      </c>
      <c r="BB9" s="117">
        <f>BB8</f>
        <v>34680</v>
      </c>
      <c r="BC9" s="117">
        <v>347</v>
      </c>
      <c r="BD9" s="117">
        <v>1678237</v>
      </c>
      <c r="BE9" s="117">
        <v>26830</v>
      </c>
      <c r="BF9" s="117">
        <v>375425</v>
      </c>
      <c r="BG9" s="117">
        <f>BG8</f>
        <v>675098</v>
      </c>
      <c r="BH9" s="117">
        <f>BH10+BH12+SUM(BH21:BH29)</f>
        <v>666649</v>
      </c>
      <c r="BI9" s="117">
        <v>330968</v>
      </c>
      <c r="BJ9" s="119">
        <v>169503.37899999999</v>
      </c>
      <c r="BK9" s="116"/>
      <c r="BL9" s="116"/>
      <c r="BM9" s="116"/>
      <c r="BN9" s="116"/>
      <c r="BO9" s="116"/>
      <c r="BP9" s="116"/>
      <c r="BQ9" s="116"/>
    </row>
    <row r="10" spans="1:69">
      <c r="A10" s="112" t="s">
        <v>169</v>
      </c>
      <c r="B10" s="9">
        <v>0</v>
      </c>
      <c r="C10" s="9">
        <v>10377</v>
      </c>
      <c r="D10" s="9">
        <v>0</v>
      </c>
      <c r="E10" s="9">
        <v>0</v>
      </c>
      <c r="F10" s="9">
        <v>0</v>
      </c>
      <c r="G10" s="9">
        <v>0</v>
      </c>
      <c r="H10" s="9">
        <v>0</v>
      </c>
      <c r="I10" s="9">
        <v>0</v>
      </c>
      <c r="J10" s="9">
        <v>0</v>
      </c>
      <c r="K10" s="9"/>
      <c r="L10" s="9">
        <v>201840</v>
      </c>
      <c r="M10" s="9">
        <v>0</v>
      </c>
      <c r="N10" s="9">
        <v>0</v>
      </c>
      <c r="O10" s="9">
        <v>0</v>
      </c>
      <c r="P10" s="9">
        <v>0</v>
      </c>
      <c r="Q10" s="9">
        <v>6602432</v>
      </c>
      <c r="R10" s="9">
        <v>1893399.0870000001</v>
      </c>
      <c r="S10" s="9">
        <v>2240932</v>
      </c>
      <c r="T10" s="9">
        <v>0</v>
      </c>
      <c r="U10" s="9">
        <v>3514</v>
      </c>
      <c r="V10" s="9">
        <v>6908752</v>
      </c>
      <c r="W10" s="9">
        <v>0</v>
      </c>
      <c r="X10" s="9">
        <v>0</v>
      </c>
      <c r="Y10" s="9">
        <v>0</v>
      </c>
      <c r="Z10" s="9">
        <v>0</v>
      </c>
      <c r="AA10" s="9">
        <v>125451</v>
      </c>
      <c r="AB10" s="9">
        <v>631936</v>
      </c>
      <c r="AC10" s="9">
        <v>0</v>
      </c>
      <c r="AD10" s="9">
        <v>0</v>
      </c>
      <c r="AE10" s="9">
        <v>20675</v>
      </c>
      <c r="AF10" s="9">
        <v>125925416</v>
      </c>
      <c r="AG10" s="9">
        <v>0</v>
      </c>
      <c r="AH10" s="9">
        <v>0</v>
      </c>
      <c r="AI10" s="9">
        <v>5645.875</v>
      </c>
      <c r="AJ10" s="9">
        <v>0</v>
      </c>
      <c r="AK10" s="9">
        <v>0</v>
      </c>
      <c r="AL10" s="9">
        <v>0</v>
      </c>
      <c r="AM10" s="9">
        <v>9176655</v>
      </c>
      <c r="AN10" s="9">
        <v>165058</v>
      </c>
      <c r="AO10" s="9">
        <v>34000619</v>
      </c>
      <c r="AP10" s="9">
        <v>0</v>
      </c>
      <c r="AQ10" s="9">
        <v>0</v>
      </c>
      <c r="AR10" s="9">
        <v>0</v>
      </c>
      <c r="AS10" s="9">
        <v>4318</v>
      </c>
      <c r="AT10" s="9">
        <v>26315</v>
      </c>
      <c r="AU10" s="9">
        <v>0</v>
      </c>
      <c r="AV10" s="9">
        <v>317692</v>
      </c>
      <c r="AW10" s="9"/>
      <c r="AX10" s="9">
        <v>1530145</v>
      </c>
      <c r="AY10" s="9">
        <v>9455</v>
      </c>
      <c r="AZ10" s="9">
        <v>71607.974000000002</v>
      </c>
      <c r="BA10" s="9">
        <v>69919486</v>
      </c>
      <c r="BB10" s="9">
        <v>13100</v>
      </c>
      <c r="BC10" s="9">
        <v>0</v>
      </c>
      <c r="BD10" s="9">
        <v>730365</v>
      </c>
      <c r="BE10" s="9">
        <v>0</v>
      </c>
      <c r="BF10" s="9">
        <v>2574.5250000000001</v>
      </c>
      <c r="BG10" s="9">
        <v>0</v>
      </c>
      <c r="BH10" s="9">
        <v>12658</v>
      </c>
      <c r="BI10" s="9">
        <v>0</v>
      </c>
      <c r="BJ10" s="106"/>
      <c r="BK10" s="105"/>
      <c r="BL10" s="105"/>
      <c r="BM10" s="105"/>
      <c r="BN10" s="105"/>
      <c r="BO10" s="105"/>
      <c r="BP10" s="105"/>
      <c r="BQ10" s="105"/>
    </row>
    <row r="11" spans="1:69">
      <c r="A11" s="137" t="s">
        <v>722</v>
      </c>
      <c r="B11" s="138">
        <f>SUM(B13:B20)</f>
        <v>0</v>
      </c>
      <c r="C11" s="138">
        <f>SUM(C13:C20)</f>
        <v>453686</v>
      </c>
      <c r="D11" s="138">
        <f t="shared" ref="D11:BN11" si="1">SUM(D13:D20)</f>
        <v>0</v>
      </c>
      <c r="E11" s="138">
        <f t="shared" si="1"/>
        <v>14300</v>
      </c>
      <c r="F11" s="138">
        <f t="shared" si="1"/>
        <v>95174</v>
      </c>
      <c r="G11" s="138">
        <f t="shared" si="1"/>
        <v>0</v>
      </c>
      <c r="H11" s="138">
        <f>SUM(H13:H20)</f>
        <v>33</v>
      </c>
      <c r="I11" s="138">
        <f>SUM(I14:I20)</f>
        <v>43200</v>
      </c>
      <c r="J11" s="138">
        <f>SUM(J13:J20)</f>
        <v>16468</v>
      </c>
      <c r="K11" s="138">
        <f t="shared" si="1"/>
        <v>0</v>
      </c>
      <c r="L11" s="138">
        <f t="shared" si="1"/>
        <v>820343</v>
      </c>
      <c r="M11" s="138">
        <v>0</v>
      </c>
      <c r="N11" s="138">
        <f t="shared" si="1"/>
        <v>0</v>
      </c>
      <c r="O11" s="138">
        <f t="shared" si="1"/>
        <v>0</v>
      </c>
      <c r="P11" s="138">
        <f t="shared" si="1"/>
        <v>131</v>
      </c>
      <c r="Q11" s="138">
        <f t="shared" si="1"/>
        <v>75199228</v>
      </c>
      <c r="R11" s="138">
        <f>SUM(R13:R20)</f>
        <v>2211495</v>
      </c>
      <c r="S11" s="138">
        <f t="shared" si="1"/>
        <v>2548052</v>
      </c>
      <c r="T11" s="138">
        <f>SUM(T13:T20)</f>
        <v>57427</v>
      </c>
      <c r="U11" s="138">
        <f>SUM(U13:U20)</f>
        <v>5650</v>
      </c>
      <c r="V11" s="138">
        <f t="shared" si="1"/>
        <v>23715529</v>
      </c>
      <c r="W11" s="138">
        <f t="shared" si="1"/>
        <v>0</v>
      </c>
      <c r="X11" s="138">
        <f t="shared" si="1"/>
        <v>1763134</v>
      </c>
      <c r="Y11" s="138">
        <f t="shared" si="1"/>
        <v>2769724</v>
      </c>
      <c r="Z11" s="138">
        <f t="shared" si="1"/>
        <v>0</v>
      </c>
      <c r="AA11" s="138">
        <f>SUM(AA13:AA20)</f>
        <v>215146.82699999999</v>
      </c>
      <c r="AB11" s="138">
        <f t="shared" si="1"/>
        <v>15165446</v>
      </c>
      <c r="AC11" s="138">
        <f t="shared" si="1"/>
        <v>102967</v>
      </c>
      <c r="AD11" s="138">
        <f t="shared" si="1"/>
        <v>0</v>
      </c>
      <c r="AE11" s="138">
        <f t="shared" si="1"/>
        <v>261031</v>
      </c>
      <c r="AF11" s="138">
        <f>SUM(AF13:AF20)</f>
        <v>26713160</v>
      </c>
      <c r="AG11" s="138">
        <f>SUM(AG13:AG20)</f>
        <v>127567.05</v>
      </c>
      <c r="AH11" s="138">
        <f t="shared" si="1"/>
        <v>0</v>
      </c>
      <c r="AI11" s="138">
        <f>SUM(AI13:AI20)</f>
        <v>14747.925999999999</v>
      </c>
      <c r="AJ11" s="138">
        <f t="shared" si="1"/>
        <v>0</v>
      </c>
      <c r="AK11" s="138">
        <f t="shared" si="1"/>
        <v>1401</v>
      </c>
      <c r="AL11" s="138">
        <f t="shared" si="1"/>
        <v>0</v>
      </c>
      <c r="AM11" s="138">
        <f t="shared" si="1"/>
        <v>16785425</v>
      </c>
      <c r="AN11" s="138">
        <f t="shared" si="1"/>
        <v>0</v>
      </c>
      <c r="AO11" s="138">
        <f t="shared" si="1"/>
        <v>28389623</v>
      </c>
      <c r="AP11" s="138">
        <f t="shared" si="1"/>
        <v>45928</v>
      </c>
      <c r="AQ11" s="138">
        <f t="shared" si="1"/>
        <v>332148</v>
      </c>
      <c r="AR11" s="138">
        <f t="shared" si="1"/>
        <v>155251</v>
      </c>
      <c r="AS11" s="138">
        <f>SUM(AS13:AS20)</f>
        <v>584108</v>
      </c>
      <c r="AT11" s="138">
        <f>SUM(AT13:AT20)</f>
        <v>29846.214999999997</v>
      </c>
      <c r="AU11" s="138">
        <f>SUM(AU13:AU20)</f>
        <v>597</v>
      </c>
      <c r="AV11" s="138">
        <f t="shared" si="1"/>
        <v>271590</v>
      </c>
      <c r="AW11" s="138">
        <f t="shared" si="1"/>
        <v>0</v>
      </c>
      <c r="AX11" s="138">
        <f>SUM(AX13:AX20)</f>
        <v>1530145</v>
      </c>
      <c r="AY11" s="138">
        <f t="shared" si="1"/>
        <v>34215</v>
      </c>
      <c r="AZ11" s="138">
        <f>SUM(AZ13:AZ20)</f>
        <v>0</v>
      </c>
      <c r="BA11" s="138">
        <f t="shared" si="1"/>
        <v>35499444</v>
      </c>
      <c r="BB11" s="138">
        <f t="shared" si="1"/>
        <v>5580</v>
      </c>
      <c r="BC11" s="138">
        <f t="shared" si="1"/>
        <v>33</v>
      </c>
      <c r="BD11" s="138">
        <f t="shared" si="1"/>
        <v>0</v>
      </c>
      <c r="BE11" s="138">
        <f t="shared" si="1"/>
        <v>0</v>
      </c>
      <c r="BF11" s="138">
        <f t="shared" si="1"/>
        <v>0</v>
      </c>
      <c r="BG11" s="138">
        <f t="shared" si="1"/>
        <v>666390.53062134306</v>
      </c>
      <c r="BH11" s="138">
        <f t="shared" si="1"/>
        <v>444429</v>
      </c>
      <c r="BI11" s="138">
        <f t="shared" si="1"/>
        <v>0</v>
      </c>
      <c r="BJ11" s="138">
        <f t="shared" si="1"/>
        <v>113376.08199999999</v>
      </c>
      <c r="BK11" s="138">
        <f t="shared" si="1"/>
        <v>0</v>
      </c>
      <c r="BL11" s="138">
        <f t="shared" si="1"/>
        <v>0</v>
      </c>
      <c r="BM11" s="138">
        <f t="shared" si="1"/>
        <v>0</v>
      </c>
      <c r="BN11" s="138">
        <f t="shared" si="1"/>
        <v>0</v>
      </c>
      <c r="BO11" s="138">
        <f>SUM(BO13:BO20)</f>
        <v>0</v>
      </c>
      <c r="BP11" s="138">
        <f>SUM(BP13:BP20)</f>
        <v>0</v>
      </c>
      <c r="BQ11" s="138">
        <f>SUM(BQ13:BQ20)</f>
        <v>0</v>
      </c>
    </row>
    <row r="12" spans="1:69">
      <c r="A12" s="113" t="s">
        <v>170</v>
      </c>
      <c r="B12" s="9">
        <v>0</v>
      </c>
      <c r="C12" s="9">
        <f>+SUM(C13:C20)</f>
        <v>453686</v>
      </c>
      <c r="D12" s="9">
        <v>0</v>
      </c>
      <c r="E12" s="9">
        <f>SUM(E13:E20)</f>
        <v>14300</v>
      </c>
      <c r="F12" s="9">
        <f>F15</f>
        <v>95174</v>
      </c>
      <c r="G12" s="9">
        <v>0</v>
      </c>
      <c r="H12" s="9">
        <f>H16</f>
        <v>33</v>
      </c>
      <c r="I12" s="9">
        <f>SUM(I13:I20)</f>
        <v>43200</v>
      </c>
      <c r="J12" s="9">
        <f>+J16</f>
        <v>16468</v>
      </c>
      <c r="K12" s="9"/>
      <c r="L12" s="9">
        <v>820343</v>
      </c>
      <c r="M12" s="9">
        <v>163111</v>
      </c>
      <c r="N12" s="9">
        <v>0</v>
      </c>
      <c r="O12" s="9">
        <v>0</v>
      </c>
      <c r="P12" s="9">
        <v>0</v>
      </c>
      <c r="Q12" s="9">
        <v>75199228</v>
      </c>
      <c r="R12" s="9">
        <v>0</v>
      </c>
      <c r="S12" s="9">
        <v>0</v>
      </c>
      <c r="T12" s="9">
        <v>57427</v>
      </c>
      <c r="U12" s="9">
        <v>5650</v>
      </c>
      <c r="V12" s="9">
        <v>23715528</v>
      </c>
      <c r="W12" s="9">
        <v>0</v>
      </c>
      <c r="X12" s="9">
        <f>X17+X18+X22+X23+X25+X26+X27+X29</f>
        <v>2027776</v>
      </c>
      <c r="Y12" s="9">
        <v>0</v>
      </c>
      <c r="Z12" s="9">
        <v>0</v>
      </c>
      <c r="AA12" s="9">
        <v>215146.82699999999</v>
      </c>
      <c r="AB12" s="9">
        <v>0</v>
      </c>
      <c r="AC12" s="9">
        <v>102967</v>
      </c>
      <c r="AD12" s="9">
        <v>0</v>
      </c>
      <c r="AE12" s="9">
        <v>281706</v>
      </c>
      <c r="AF12" s="9">
        <v>191791</v>
      </c>
      <c r="AG12" s="9">
        <v>127567.05</v>
      </c>
      <c r="AH12" s="9">
        <v>0</v>
      </c>
      <c r="AI12" s="9">
        <v>14747.925999999999</v>
      </c>
      <c r="AJ12" s="9">
        <v>0</v>
      </c>
      <c r="AK12" s="9">
        <v>0</v>
      </c>
      <c r="AL12" s="9">
        <v>0</v>
      </c>
      <c r="AM12" s="9">
        <v>16720084</v>
      </c>
      <c r="AN12" s="9"/>
      <c r="AO12" s="9">
        <v>0</v>
      </c>
      <c r="AP12" s="9">
        <v>0</v>
      </c>
      <c r="AQ12" s="9">
        <v>0</v>
      </c>
      <c r="AR12" s="9">
        <v>151721</v>
      </c>
      <c r="AS12" s="9">
        <f>AS11</f>
        <v>584108</v>
      </c>
      <c r="AT12" s="9">
        <v>29846.215</v>
      </c>
      <c r="AU12" s="9">
        <v>0</v>
      </c>
      <c r="AV12" s="9">
        <v>0</v>
      </c>
      <c r="AW12" s="9"/>
      <c r="AX12" s="9">
        <f>AX14+AX18+AX20</f>
        <v>1530145</v>
      </c>
      <c r="AY12" s="9">
        <v>34215</v>
      </c>
      <c r="AZ12" s="9"/>
      <c r="BA12" s="9">
        <v>35459444</v>
      </c>
      <c r="BB12" s="9">
        <v>0</v>
      </c>
      <c r="BC12" s="9">
        <v>33</v>
      </c>
      <c r="BD12" s="9">
        <v>0</v>
      </c>
      <c r="BE12" s="9">
        <v>0</v>
      </c>
      <c r="BF12" s="9">
        <v>292803.87199999997</v>
      </c>
      <c r="BG12" s="9">
        <v>0</v>
      </c>
      <c r="BH12" s="9">
        <f>SUM(BH13:BH20)</f>
        <v>444429</v>
      </c>
      <c r="BI12" s="9">
        <v>0</v>
      </c>
      <c r="BJ12" s="149">
        <v>274</v>
      </c>
      <c r="BK12" s="105"/>
      <c r="BL12" s="105"/>
      <c r="BM12" s="105"/>
      <c r="BN12" s="105"/>
      <c r="BO12" s="105"/>
      <c r="BP12" s="105"/>
      <c r="BQ12" s="105"/>
    </row>
    <row r="13" spans="1:69" s="164" customFormat="1">
      <c r="A13" s="120" t="s">
        <v>171</v>
      </c>
      <c r="B13" s="9">
        <v>0</v>
      </c>
      <c r="C13" s="9">
        <v>0</v>
      </c>
      <c r="D13" s="9">
        <v>0</v>
      </c>
      <c r="E13" s="9">
        <v>0</v>
      </c>
      <c r="F13" s="9">
        <v>0</v>
      </c>
      <c r="G13" s="9">
        <v>0</v>
      </c>
      <c r="H13" s="9">
        <v>0</v>
      </c>
      <c r="I13" s="9">
        <v>0</v>
      </c>
      <c r="J13" s="9">
        <v>0</v>
      </c>
      <c r="K13" s="9"/>
      <c r="L13" s="9">
        <v>588</v>
      </c>
      <c r="M13" s="9">
        <v>0</v>
      </c>
      <c r="N13" s="9">
        <v>0</v>
      </c>
      <c r="O13" s="9">
        <v>0</v>
      </c>
      <c r="P13" s="9">
        <v>0</v>
      </c>
      <c r="Q13" s="9">
        <v>0</v>
      </c>
      <c r="R13" s="9">
        <v>0</v>
      </c>
      <c r="S13" s="9">
        <v>0</v>
      </c>
      <c r="T13" s="9">
        <v>0</v>
      </c>
      <c r="U13" s="9">
        <v>0</v>
      </c>
      <c r="V13" s="9">
        <v>0</v>
      </c>
      <c r="W13" s="9">
        <v>0</v>
      </c>
      <c r="X13" s="9">
        <v>0</v>
      </c>
      <c r="Y13" s="9">
        <v>0</v>
      </c>
      <c r="Z13" s="9">
        <v>0</v>
      </c>
      <c r="AA13" s="9"/>
      <c r="AB13" s="9">
        <v>0</v>
      </c>
      <c r="AC13" s="9">
        <v>0</v>
      </c>
      <c r="AD13" s="9">
        <v>0</v>
      </c>
      <c r="AE13" s="9">
        <v>0</v>
      </c>
      <c r="AF13" s="9">
        <v>0</v>
      </c>
      <c r="AG13" s="9">
        <v>0</v>
      </c>
      <c r="AH13" s="9">
        <v>0</v>
      </c>
      <c r="AI13" s="9">
        <v>0</v>
      </c>
      <c r="AJ13" s="9">
        <v>0</v>
      </c>
      <c r="AK13" s="9">
        <v>0</v>
      </c>
      <c r="AL13" s="9">
        <v>0</v>
      </c>
      <c r="AM13" s="9">
        <v>0</v>
      </c>
      <c r="AN13" s="9"/>
      <c r="AO13" s="9">
        <v>44927</v>
      </c>
      <c r="AP13" s="9">
        <v>0</v>
      </c>
      <c r="AQ13" s="9">
        <v>0</v>
      </c>
      <c r="AR13" s="9">
        <v>0</v>
      </c>
      <c r="AS13" s="9">
        <v>0</v>
      </c>
      <c r="AT13" s="9">
        <v>950</v>
      </c>
      <c r="AU13" s="9">
        <v>0</v>
      </c>
      <c r="AV13" s="9">
        <v>0</v>
      </c>
      <c r="AW13" s="9"/>
      <c r="AX13" s="9">
        <v>0</v>
      </c>
      <c r="AY13" s="9">
        <v>0</v>
      </c>
      <c r="AZ13" s="9"/>
      <c r="BA13" s="9"/>
      <c r="BB13" s="9">
        <v>0</v>
      </c>
      <c r="BC13" s="9">
        <v>0</v>
      </c>
      <c r="BD13" s="9">
        <v>0</v>
      </c>
      <c r="BE13" s="9">
        <v>0</v>
      </c>
      <c r="BF13" s="9"/>
      <c r="BG13" s="9">
        <v>0</v>
      </c>
      <c r="BH13" s="9">
        <v>5667</v>
      </c>
      <c r="BI13" s="9">
        <v>0</v>
      </c>
      <c r="BJ13" s="214"/>
      <c r="BK13" s="132"/>
      <c r="BL13" s="132"/>
      <c r="BM13" s="132"/>
      <c r="BN13" s="132"/>
      <c r="BO13" s="132"/>
      <c r="BP13" s="132"/>
      <c r="BQ13" s="132"/>
    </row>
    <row r="14" spans="1:69" s="164" customFormat="1">
      <c r="A14" s="120" t="s">
        <v>172</v>
      </c>
      <c r="B14" s="9">
        <v>0</v>
      </c>
      <c r="C14" s="9">
        <v>0</v>
      </c>
      <c r="D14" s="9">
        <v>0</v>
      </c>
      <c r="E14" s="9">
        <v>0</v>
      </c>
      <c r="F14" s="9">
        <v>0</v>
      </c>
      <c r="G14" s="9">
        <v>0</v>
      </c>
      <c r="H14" s="9">
        <v>0</v>
      </c>
      <c r="I14" s="9">
        <v>0</v>
      </c>
      <c r="J14" s="9">
        <v>0</v>
      </c>
      <c r="K14" s="9"/>
      <c r="L14" s="9">
        <v>0</v>
      </c>
      <c r="M14" s="9">
        <v>0</v>
      </c>
      <c r="N14" s="9">
        <v>0</v>
      </c>
      <c r="O14" s="9">
        <v>0</v>
      </c>
      <c r="P14" s="9">
        <v>0</v>
      </c>
      <c r="Q14" s="9">
        <v>0</v>
      </c>
      <c r="R14" s="9">
        <v>0</v>
      </c>
      <c r="S14" s="9">
        <v>0</v>
      </c>
      <c r="T14" s="9">
        <v>0</v>
      </c>
      <c r="U14" s="9">
        <v>0</v>
      </c>
      <c r="V14" s="9">
        <v>0</v>
      </c>
      <c r="W14" s="9">
        <v>0</v>
      </c>
      <c r="X14" s="9">
        <v>0</v>
      </c>
      <c r="Y14" s="9">
        <v>0</v>
      </c>
      <c r="Z14" s="9">
        <v>0</v>
      </c>
      <c r="AA14" s="9"/>
      <c r="AB14" s="9">
        <v>0</v>
      </c>
      <c r="AC14" s="9">
        <v>0</v>
      </c>
      <c r="AD14" s="9">
        <v>0</v>
      </c>
      <c r="AE14" s="9">
        <v>0</v>
      </c>
      <c r="AF14" s="9">
        <v>0</v>
      </c>
      <c r="AG14" s="9">
        <v>0</v>
      </c>
      <c r="AH14" s="9">
        <v>0</v>
      </c>
      <c r="AI14" s="9">
        <v>59</v>
      </c>
      <c r="AJ14" s="9">
        <v>0</v>
      </c>
      <c r="AK14" s="9">
        <v>0</v>
      </c>
      <c r="AL14" s="9">
        <v>0</v>
      </c>
      <c r="AM14" s="9">
        <v>0</v>
      </c>
      <c r="AN14" s="9"/>
      <c r="AO14" s="9">
        <v>0</v>
      </c>
      <c r="AP14" s="9">
        <v>0</v>
      </c>
      <c r="AQ14" s="9">
        <v>0</v>
      </c>
      <c r="AR14" s="9">
        <v>0</v>
      </c>
      <c r="AS14" s="9">
        <v>0</v>
      </c>
      <c r="AT14" s="9">
        <v>0</v>
      </c>
      <c r="AU14" s="9">
        <v>0</v>
      </c>
      <c r="AV14" s="9">
        <v>0</v>
      </c>
      <c r="AW14" s="9"/>
      <c r="AX14" s="9">
        <v>9197</v>
      </c>
      <c r="AY14" s="9">
        <v>0</v>
      </c>
      <c r="AZ14" s="9"/>
      <c r="BA14" s="9"/>
      <c r="BB14" s="9">
        <v>0</v>
      </c>
      <c r="BC14" s="9">
        <v>0</v>
      </c>
      <c r="BD14" s="9">
        <v>0</v>
      </c>
      <c r="BE14" s="9">
        <v>0</v>
      </c>
      <c r="BF14" s="9"/>
      <c r="BG14" s="9">
        <v>0</v>
      </c>
      <c r="BH14" s="9">
        <v>0</v>
      </c>
      <c r="BI14" s="9">
        <v>0</v>
      </c>
      <c r="BJ14" s="214"/>
      <c r="BK14" s="132"/>
      <c r="BL14" s="132"/>
      <c r="BM14" s="132"/>
      <c r="BN14" s="132"/>
      <c r="BO14" s="132"/>
      <c r="BP14" s="132"/>
      <c r="BQ14" s="132"/>
    </row>
    <row r="15" spans="1:69" s="164" customFormat="1">
      <c r="A15" s="120" t="s">
        <v>173</v>
      </c>
      <c r="B15" s="9">
        <v>0</v>
      </c>
      <c r="C15" s="9">
        <v>0</v>
      </c>
      <c r="D15" s="9">
        <v>0</v>
      </c>
      <c r="E15" s="9">
        <f>2400+3500</f>
        <v>5900</v>
      </c>
      <c r="F15" s="9">
        <v>95174</v>
      </c>
      <c r="G15" s="9">
        <v>0</v>
      </c>
      <c r="H15" s="9">
        <v>0</v>
      </c>
      <c r="I15" s="9">
        <v>0</v>
      </c>
      <c r="J15" s="9">
        <v>0</v>
      </c>
      <c r="K15" s="9"/>
      <c r="L15" s="9">
        <v>0</v>
      </c>
      <c r="M15" s="9">
        <v>0</v>
      </c>
      <c r="N15" s="9">
        <v>0</v>
      </c>
      <c r="O15" s="9">
        <v>0</v>
      </c>
      <c r="P15" s="9">
        <v>0</v>
      </c>
      <c r="Q15" s="9">
        <v>0</v>
      </c>
      <c r="R15" s="9">
        <v>0</v>
      </c>
      <c r="S15" s="9"/>
      <c r="T15" s="9">
        <f>S9-S8</f>
        <v>0</v>
      </c>
      <c r="U15" s="9">
        <v>5650</v>
      </c>
      <c r="V15" s="9">
        <v>0</v>
      </c>
      <c r="W15" s="9">
        <v>0</v>
      </c>
      <c r="X15" s="9">
        <v>0</v>
      </c>
      <c r="Y15" s="9">
        <v>0</v>
      </c>
      <c r="Z15" s="9">
        <v>0</v>
      </c>
      <c r="AA15" s="9"/>
      <c r="AB15" s="9">
        <v>289</v>
      </c>
      <c r="AC15" s="9">
        <v>0</v>
      </c>
      <c r="AD15" s="9">
        <v>0</v>
      </c>
      <c r="AE15" s="9">
        <v>0</v>
      </c>
      <c r="AF15" s="9">
        <v>0</v>
      </c>
      <c r="AG15" s="9">
        <v>0</v>
      </c>
      <c r="AH15" s="9">
        <v>0</v>
      </c>
      <c r="AI15" s="9">
        <v>4896.308</v>
      </c>
      <c r="AJ15" s="9">
        <v>0</v>
      </c>
      <c r="AK15" s="9">
        <v>0</v>
      </c>
      <c r="AL15" s="9">
        <v>0</v>
      </c>
      <c r="AM15" s="9">
        <v>0</v>
      </c>
      <c r="AN15" s="9"/>
      <c r="AO15" s="9">
        <v>0</v>
      </c>
      <c r="AP15" s="9">
        <v>0</v>
      </c>
      <c r="AQ15" s="9">
        <v>0</v>
      </c>
      <c r="AR15" s="9">
        <v>0</v>
      </c>
      <c r="AS15" s="9">
        <v>0</v>
      </c>
      <c r="AT15" s="9">
        <v>9815.24</v>
      </c>
      <c r="AU15" s="9">
        <v>0</v>
      </c>
      <c r="AV15" s="9">
        <v>0</v>
      </c>
      <c r="AW15" s="9"/>
      <c r="AX15" s="9">
        <v>0</v>
      </c>
      <c r="AY15" s="9">
        <v>0</v>
      </c>
      <c r="AZ15" s="9"/>
      <c r="BA15" s="9"/>
      <c r="BB15" s="9">
        <v>0</v>
      </c>
      <c r="BC15" s="9">
        <v>0</v>
      </c>
      <c r="BD15" s="9">
        <v>0</v>
      </c>
      <c r="BE15" s="9">
        <v>0</v>
      </c>
      <c r="BF15" s="9"/>
      <c r="BG15" s="9">
        <v>6.1631256661485834</v>
      </c>
      <c r="BH15" s="9">
        <v>0</v>
      </c>
      <c r="BI15" s="9">
        <v>0</v>
      </c>
      <c r="BJ15" s="214"/>
      <c r="BK15" s="132"/>
      <c r="BL15" s="132"/>
      <c r="BM15" s="132"/>
      <c r="BN15" s="132"/>
      <c r="BO15" s="132"/>
      <c r="BP15" s="132"/>
      <c r="BQ15" s="132"/>
    </row>
    <row r="16" spans="1:69" s="164" customFormat="1">
      <c r="A16" s="120" t="s">
        <v>174</v>
      </c>
      <c r="B16" s="9">
        <v>0</v>
      </c>
      <c r="C16" s="9">
        <v>453426</v>
      </c>
      <c r="D16" s="9">
        <v>0</v>
      </c>
      <c r="E16" s="9">
        <f>600+7800</f>
        <v>8400</v>
      </c>
      <c r="F16" s="9">
        <v>0</v>
      </c>
      <c r="G16" s="9">
        <v>0</v>
      </c>
      <c r="H16" s="9">
        <v>33</v>
      </c>
      <c r="I16" s="9">
        <v>43200</v>
      </c>
      <c r="J16" s="9">
        <v>16468</v>
      </c>
      <c r="K16" s="9"/>
      <c r="L16" s="9">
        <v>814080</v>
      </c>
      <c r="M16" s="9">
        <v>0</v>
      </c>
      <c r="N16" s="9">
        <v>0</v>
      </c>
      <c r="O16" s="9">
        <v>0</v>
      </c>
      <c r="P16" s="9">
        <v>0</v>
      </c>
      <c r="Q16" s="9">
        <v>12614951</v>
      </c>
      <c r="R16" s="9">
        <v>2109355.6970000002</v>
      </c>
      <c r="S16" s="9">
        <v>2367347</v>
      </c>
      <c r="T16" s="9">
        <v>57427</v>
      </c>
      <c r="U16" s="9">
        <v>0</v>
      </c>
      <c r="V16" s="9">
        <v>2361104</v>
      </c>
      <c r="W16" s="9">
        <v>0</v>
      </c>
      <c r="X16" s="9">
        <v>0</v>
      </c>
      <c r="Y16" s="9">
        <v>2160746</v>
      </c>
      <c r="Z16" s="9">
        <v>0</v>
      </c>
      <c r="AA16" s="9">
        <v>215146.82699999999</v>
      </c>
      <c r="AB16" s="9">
        <v>14565589</v>
      </c>
      <c r="AC16" s="9">
        <v>89165</v>
      </c>
      <c r="AD16" s="9">
        <v>0</v>
      </c>
      <c r="AE16" s="9">
        <v>261031</v>
      </c>
      <c r="AF16" s="9">
        <v>10249603</v>
      </c>
      <c r="AG16" s="9">
        <v>127567.05</v>
      </c>
      <c r="AH16" s="9">
        <v>0</v>
      </c>
      <c r="AI16" s="9">
        <v>3985.1149999999998</v>
      </c>
      <c r="AJ16" s="9">
        <v>0</v>
      </c>
      <c r="AK16" s="9">
        <v>1401</v>
      </c>
      <c r="AL16" s="9">
        <v>0</v>
      </c>
      <c r="AM16" s="9">
        <v>0</v>
      </c>
      <c r="AN16" s="9"/>
      <c r="AO16" s="9">
        <v>13357307</v>
      </c>
      <c r="AP16" s="9">
        <v>45928</v>
      </c>
      <c r="AQ16" s="9">
        <v>154606</v>
      </c>
      <c r="AR16" s="9">
        <v>0</v>
      </c>
      <c r="AS16" s="9">
        <v>581039</v>
      </c>
      <c r="AT16" s="9">
        <v>15560</v>
      </c>
      <c r="AU16" s="9">
        <v>400</v>
      </c>
      <c r="AV16" s="9">
        <v>0</v>
      </c>
      <c r="AW16" s="9"/>
      <c r="AX16" s="9">
        <v>0</v>
      </c>
      <c r="AY16" s="9">
        <v>34215</v>
      </c>
      <c r="AZ16" s="9"/>
      <c r="BA16" s="9"/>
      <c r="BB16" s="9">
        <v>4000</v>
      </c>
      <c r="BC16" s="9">
        <v>33</v>
      </c>
      <c r="BD16" s="9">
        <v>0</v>
      </c>
      <c r="BE16" s="9">
        <v>0</v>
      </c>
      <c r="BF16" s="9"/>
      <c r="BG16" s="9">
        <v>268683.51779096952</v>
      </c>
      <c r="BH16" s="9">
        <v>348236</v>
      </c>
      <c r="BI16" s="9">
        <v>0</v>
      </c>
      <c r="BJ16" s="214">
        <v>113376.08199999999</v>
      </c>
      <c r="BK16" s="132"/>
      <c r="BL16" s="132"/>
      <c r="BM16" s="132"/>
      <c r="BN16" s="132"/>
      <c r="BO16" s="132"/>
      <c r="BP16" s="132"/>
      <c r="BQ16" s="132"/>
    </row>
    <row r="17" spans="1:69" s="164" customFormat="1">
      <c r="A17" s="120" t="s">
        <v>175</v>
      </c>
      <c r="B17" s="9">
        <v>0</v>
      </c>
      <c r="C17" s="9">
        <v>0</v>
      </c>
      <c r="D17" s="9">
        <v>0</v>
      </c>
      <c r="E17" s="9">
        <v>0</v>
      </c>
      <c r="F17" s="9">
        <v>0</v>
      </c>
      <c r="G17" s="9">
        <v>0</v>
      </c>
      <c r="H17" s="9">
        <v>0</v>
      </c>
      <c r="I17" s="9">
        <v>0</v>
      </c>
      <c r="J17" s="9">
        <v>0</v>
      </c>
      <c r="K17" s="9"/>
      <c r="L17" s="9">
        <v>0</v>
      </c>
      <c r="M17" s="9">
        <v>0</v>
      </c>
      <c r="N17" s="9">
        <v>0</v>
      </c>
      <c r="O17" s="9">
        <v>0</v>
      </c>
      <c r="P17" s="9">
        <v>131</v>
      </c>
      <c r="Q17" s="9">
        <v>10993827</v>
      </c>
      <c r="R17" s="9">
        <v>0</v>
      </c>
      <c r="S17" s="9">
        <v>0</v>
      </c>
      <c r="T17" s="9">
        <v>0</v>
      </c>
      <c r="U17" s="9">
        <v>0</v>
      </c>
      <c r="V17" s="9">
        <v>0</v>
      </c>
      <c r="W17" s="9">
        <v>0</v>
      </c>
      <c r="X17" s="9">
        <v>1743942</v>
      </c>
      <c r="Y17" s="9">
        <v>420764</v>
      </c>
      <c r="Z17" s="9">
        <v>0</v>
      </c>
      <c r="AA17" s="9"/>
      <c r="AB17" s="9">
        <v>0</v>
      </c>
      <c r="AC17" s="9">
        <v>0</v>
      </c>
      <c r="AD17" s="9">
        <v>0</v>
      </c>
      <c r="AE17" s="9">
        <v>0</v>
      </c>
      <c r="AF17" s="9">
        <v>39192</v>
      </c>
      <c r="AG17" s="9">
        <v>0</v>
      </c>
      <c r="AH17" s="9">
        <v>0</v>
      </c>
      <c r="AI17" s="9">
        <v>0</v>
      </c>
      <c r="AJ17" s="9">
        <v>0</v>
      </c>
      <c r="AK17" s="9">
        <v>0</v>
      </c>
      <c r="AL17" s="9">
        <v>0</v>
      </c>
      <c r="AM17" s="9">
        <v>16720084</v>
      </c>
      <c r="AN17" s="9"/>
      <c r="AO17" s="9">
        <v>13099935</v>
      </c>
      <c r="AP17" s="9">
        <v>0</v>
      </c>
      <c r="AQ17" s="9">
        <v>0</v>
      </c>
      <c r="AR17" s="9">
        <v>151721</v>
      </c>
      <c r="AS17" s="9">
        <v>0</v>
      </c>
      <c r="AT17" s="9">
        <v>0</v>
      </c>
      <c r="AU17" s="9">
        <v>0</v>
      </c>
      <c r="AV17" s="9">
        <v>269910</v>
      </c>
      <c r="AW17" s="9"/>
      <c r="AX17" s="9">
        <v>0</v>
      </c>
      <c r="AY17" s="9">
        <v>0</v>
      </c>
      <c r="AZ17" s="9"/>
      <c r="BA17" s="9">
        <v>1091362</v>
      </c>
      <c r="BB17" s="9">
        <v>0</v>
      </c>
      <c r="BC17" s="9">
        <v>0</v>
      </c>
      <c r="BD17" s="9">
        <v>0</v>
      </c>
      <c r="BE17" s="9">
        <v>0</v>
      </c>
      <c r="BF17" s="9"/>
      <c r="BG17" s="9">
        <v>16776.028063256443</v>
      </c>
      <c r="BH17" s="9">
        <v>0</v>
      </c>
      <c r="BI17" s="9">
        <v>0</v>
      </c>
      <c r="BJ17" s="214"/>
      <c r="BK17" s="132"/>
      <c r="BL17" s="132"/>
      <c r="BM17" s="132"/>
      <c r="BN17" s="132"/>
      <c r="BO17" s="132"/>
      <c r="BP17" s="132"/>
      <c r="BQ17" s="132"/>
    </row>
    <row r="18" spans="1:69" s="164" customFormat="1">
      <c r="A18" s="120" t="s">
        <v>176</v>
      </c>
      <c r="B18" s="9">
        <v>0</v>
      </c>
      <c r="C18" s="9">
        <v>260</v>
      </c>
      <c r="D18" s="9">
        <v>0</v>
      </c>
      <c r="E18" s="9">
        <v>0</v>
      </c>
      <c r="F18" s="9">
        <v>0</v>
      </c>
      <c r="G18" s="9">
        <v>0</v>
      </c>
      <c r="H18" s="9">
        <v>0</v>
      </c>
      <c r="I18" s="9">
        <v>0</v>
      </c>
      <c r="J18" s="9">
        <v>0</v>
      </c>
      <c r="K18" s="9"/>
      <c r="L18" s="9">
        <v>5675</v>
      </c>
      <c r="M18" s="9">
        <v>0</v>
      </c>
      <c r="N18" s="9">
        <v>0</v>
      </c>
      <c r="O18" s="9">
        <v>0</v>
      </c>
      <c r="P18" s="9">
        <v>0</v>
      </c>
      <c r="Q18" s="9">
        <v>382524</v>
      </c>
      <c r="R18" s="9">
        <v>34413.370000000003</v>
      </c>
      <c r="S18" s="9">
        <v>180705</v>
      </c>
      <c r="T18" s="9">
        <v>0</v>
      </c>
      <c r="U18" s="9">
        <v>0</v>
      </c>
      <c r="V18" s="9">
        <v>0</v>
      </c>
      <c r="W18" s="9">
        <v>0</v>
      </c>
      <c r="X18" s="9">
        <v>19192</v>
      </c>
      <c r="Y18" s="9">
        <v>188214</v>
      </c>
      <c r="Z18" s="9">
        <v>0</v>
      </c>
      <c r="AA18" s="9"/>
      <c r="AB18" s="9">
        <v>599568</v>
      </c>
      <c r="AC18" s="9">
        <v>13046</v>
      </c>
      <c r="AD18" s="9">
        <v>0</v>
      </c>
      <c r="AE18" s="9">
        <v>0</v>
      </c>
      <c r="AF18" s="9">
        <v>0</v>
      </c>
      <c r="AG18" s="9">
        <v>0</v>
      </c>
      <c r="AH18" s="9">
        <v>0</v>
      </c>
      <c r="AI18" s="9">
        <v>5807.5029999999997</v>
      </c>
      <c r="AJ18" s="9">
        <v>0</v>
      </c>
      <c r="AK18" s="9">
        <v>0</v>
      </c>
      <c r="AL18" s="9">
        <v>0</v>
      </c>
      <c r="AM18" s="9">
        <v>65341</v>
      </c>
      <c r="AN18" s="9"/>
      <c r="AO18" s="9">
        <v>1887454</v>
      </c>
      <c r="AP18" s="9">
        <v>0</v>
      </c>
      <c r="AQ18" s="9">
        <v>16677</v>
      </c>
      <c r="AR18" s="9"/>
      <c r="AS18" s="9">
        <v>0</v>
      </c>
      <c r="AT18" s="9">
        <v>3520.9749999999999</v>
      </c>
      <c r="AU18" s="9">
        <v>0</v>
      </c>
      <c r="AV18" s="9">
        <v>1680</v>
      </c>
      <c r="AW18" s="9"/>
      <c r="AX18" s="9">
        <v>118148</v>
      </c>
      <c r="AY18" s="9">
        <v>0</v>
      </c>
      <c r="AZ18" s="9"/>
      <c r="BA18" s="9"/>
      <c r="BB18" s="9">
        <v>1580</v>
      </c>
      <c r="BC18" s="9">
        <v>0</v>
      </c>
      <c r="BD18" s="9">
        <v>0</v>
      </c>
      <c r="BE18" s="9">
        <v>0</v>
      </c>
      <c r="BF18" s="9"/>
      <c r="BG18" s="9">
        <v>0</v>
      </c>
      <c r="BH18" s="9">
        <v>15349</v>
      </c>
      <c r="BI18" s="9">
        <v>0</v>
      </c>
      <c r="BJ18" s="214"/>
      <c r="BK18" s="132"/>
      <c r="BL18" s="132"/>
      <c r="BM18" s="132"/>
      <c r="BN18" s="132"/>
      <c r="BO18" s="132"/>
      <c r="BP18" s="132"/>
      <c r="BQ18" s="132"/>
    </row>
    <row r="19" spans="1:69" s="164" customFormat="1">
      <c r="A19" s="120" t="s">
        <v>177</v>
      </c>
      <c r="B19" s="9">
        <v>0</v>
      </c>
      <c r="C19" s="9">
        <v>0</v>
      </c>
      <c r="D19" s="9">
        <v>0</v>
      </c>
      <c r="E19" s="9">
        <v>0</v>
      </c>
      <c r="F19" s="9">
        <v>0</v>
      </c>
      <c r="G19" s="9">
        <v>0</v>
      </c>
      <c r="H19" s="9">
        <v>0</v>
      </c>
      <c r="I19" s="9">
        <v>0</v>
      </c>
      <c r="J19" s="9">
        <v>0</v>
      </c>
      <c r="K19" s="9"/>
      <c r="L19" s="9">
        <v>0</v>
      </c>
      <c r="M19" s="9">
        <v>0</v>
      </c>
      <c r="N19" s="9">
        <v>0</v>
      </c>
      <c r="O19" s="9">
        <v>0</v>
      </c>
      <c r="P19" s="9">
        <v>0</v>
      </c>
      <c r="Q19" s="9">
        <v>51159937</v>
      </c>
      <c r="R19" s="9">
        <v>0</v>
      </c>
      <c r="S19" s="9">
        <v>0</v>
      </c>
      <c r="T19" s="9">
        <v>0</v>
      </c>
      <c r="U19" s="9">
        <v>0</v>
      </c>
      <c r="V19" s="9">
        <v>21354425</v>
      </c>
      <c r="W19" s="9">
        <v>0</v>
      </c>
      <c r="X19" s="9">
        <v>0</v>
      </c>
      <c r="Y19" s="9">
        <v>0</v>
      </c>
      <c r="Z19" s="9">
        <v>0</v>
      </c>
      <c r="AA19" s="9"/>
      <c r="AB19" s="9">
        <v>0</v>
      </c>
      <c r="AC19" s="9">
        <v>0</v>
      </c>
      <c r="AD19" s="9">
        <v>0</v>
      </c>
      <c r="AE19" s="9">
        <v>0</v>
      </c>
      <c r="AF19" s="9">
        <v>16424365</v>
      </c>
      <c r="AG19" s="9">
        <v>0</v>
      </c>
      <c r="AH19" s="9">
        <v>0</v>
      </c>
      <c r="AI19" s="9">
        <v>0</v>
      </c>
      <c r="AJ19" s="9">
        <v>0</v>
      </c>
      <c r="AK19" s="9">
        <v>0</v>
      </c>
      <c r="AL19" s="9">
        <v>0</v>
      </c>
      <c r="AM19" s="9">
        <v>0</v>
      </c>
      <c r="AN19" s="9"/>
      <c r="AO19" s="9">
        <v>0</v>
      </c>
      <c r="AP19" s="9">
        <v>0</v>
      </c>
      <c r="AQ19" s="9">
        <v>0</v>
      </c>
      <c r="AR19" s="9">
        <v>0</v>
      </c>
      <c r="AS19" s="9">
        <v>0</v>
      </c>
      <c r="AT19" s="9">
        <v>0</v>
      </c>
      <c r="AU19" s="9">
        <v>0</v>
      </c>
      <c r="AV19" s="9">
        <v>0</v>
      </c>
      <c r="AW19" s="9"/>
      <c r="AX19" s="9">
        <v>0</v>
      </c>
      <c r="AY19" s="9">
        <v>0</v>
      </c>
      <c r="AZ19" s="9"/>
      <c r="BA19" s="9">
        <v>23238259</v>
      </c>
      <c r="BB19" s="9">
        <v>0</v>
      </c>
      <c r="BC19" s="9">
        <v>0</v>
      </c>
      <c r="BD19" s="9">
        <v>0</v>
      </c>
      <c r="BE19" s="9">
        <v>0</v>
      </c>
      <c r="BF19" s="9"/>
      <c r="BG19" s="9">
        <v>0</v>
      </c>
      <c r="BH19" s="9">
        <v>0</v>
      </c>
      <c r="BI19" s="9">
        <v>0</v>
      </c>
      <c r="BJ19" s="214"/>
      <c r="BK19" s="132"/>
      <c r="BL19" s="132"/>
      <c r="BM19" s="132"/>
      <c r="BN19" s="132"/>
      <c r="BO19" s="132"/>
      <c r="BP19" s="132"/>
      <c r="BQ19" s="132"/>
    </row>
    <row r="20" spans="1:69" s="164" customFormat="1">
      <c r="A20" s="120" t="s">
        <v>178</v>
      </c>
      <c r="B20" s="9">
        <v>0</v>
      </c>
      <c r="C20" s="9">
        <v>0</v>
      </c>
      <c r="D20" s="9">
        <v>0</v>
      </c>
      <c r="E20" s="9">
        <v>0</v>
      </c>
      <c r="F20" s="9">
        <v>0</v>
      </c>
      <c r="G20" s="9">
        <v>0</v>
      </c>
      <c r="H20" s="9">
        <v>0</v>
      </c>
      <c r="I20" s="9">
        <v>0</v>
      </c>
      <c r="J20" s="9">
        <v>0</v>
      </c>
      <c r="K20" s="9"/>
      <c r="L20" s="9">
        <v>0</v>
      </c>
      <c r="M20" s="9">
        <v>0</v>
      </c>
      <c r="N20" s="9">
        <v>0</v>
      </c>
      <c r="O20" s="9">
        <v>0</v>
      </c>
      <c r="P20" s="9">
        <v>0</v>
      </c>
      <c r="Q20" s="9">
        <v>47989</v>
      </c>
      <c r="R20" s="9">
        <v>67725.932999999844</v>
      </c>
      <c r="S20" s="9">
        <v>0</v>
      </c>
      <c r="T20" s="9">
        <v>0</v>
      </c>
      <c r="U20" s="9">
        <v>0</v>
      </c>
      <c r="V20" s="9">
        <v>0</v>
      </c>
      <c r="W20" s="9">
        <v>0</v>
      </c>
      <c r="X20" s="9">
        <v>0</v>
      </c>
      <c r="Y20" s="9">
        <v>0</v>
      </c>
      <c r="Z20" s="9">
        <v>0</v>
      </c>
      <c r="AA20" s="9"/>
      <c r="AB20" s="9">
        <v>0</v>
      </c>
      <c r="AC20" s="9">
        <v>756</v>
      </c>
      <c r="AD20" s="9">
        <v>0</v>
      </c>
      <c r="AE20" s="9">
        <v>0</v>
      </c>
      <c r="AF20" s="9"/>
      <c r="AG20" s="9">
        <v>0</v>
      </c>
      <c r="AH20" s="9">
        <v>0</v>
      </c>
      <c r="AI20" s="9">
        <v>0</v>
      </c>
      <c r="AJ20" s="9">
        <v>0</v>
      </c>
      <c r="AK20" s="9">
        <v>0</v>
      </c>
      <c r="AL20" s="9">
        <v>0</v>
      </c>
      <c r="AM20" s="9">
        <v>0</v>
      </c>
      <c r="AN20" s="9"/>
      <c r="AO20" s="9">
        <v>0</v>
      </c>
      <c r="AP20" s="9">
        <v>0</v>
      </c>
      <c r="AQ20" s="9">
        <v>160865</v>
      </c>
      <c r="AR20" s="9">
        <v>3530</v>
      </c>
      <c r="AS20" s="9">
        <v>3069</v>
      </c>
      <c r="AT20" s="9">
        <v>0</v>
      </c>
      <c r="AU20" s="9">
        <v>197</v>
      </c>
      <c r="AV20" s="9">
        <v>0</v>
      </c>
      <c r="AW20" s="9"/>
      <c r="AX20" s="9">
        <v>1402800</v>
      </c>
      <c r="AY20" s="9">
        <v>0</v>
      </c>
      <c r="AZ20" s="9"/>
      <c r="BA20" s="9">
        <v>11169823</v>
      </c>
      <c r="BB20" s="9">
        <v>0</v>
      </c>
      <c r="BC20" s="9">
        <v>0</v>
      </c>
      <c r="BD20" s="9">
        <v>0</v>
      </c>
      <c r="BE20" s="9">
        <v>0</v>
      </c>
      <c r="BF20" s="9"/>
      <c r="BG20" s="9">
        <v>380924.82164145098</v>
      </c>
      <c r="BH20" s="9">
        <v>75177</v>
      </c>
      <c r="BI20" s="9">
        <v>0</v>
      </c>
      <c r="BJ20" s="214"/>
      <c r="BK20" s="132"/>
      <c r="BL20" s="132"/>
      <c r="BM20" s="132"/>
      <c r="BN20" s="132"/>
      <c r="BO20" s="132"/>
      <c r="BP20" s="132"/>
      <c r="BQ20" s="132"/>
    </row>
    <row r="21" spans="1:69">
      <c r="A21" s="112" t="s">
        <v>179</v>
      </c>
      <c r="B21" s="9">
        <v>0</v>
      </c>
      <c r="C21" s="9">
        <v>4250</v>
      </c>
      <c r="D21" s="9">
        <v>4319</v>
      </c>
      <c r="E21" s="9">
        <f>752+9000</f>
        <v>9752</v>
      </c>
      <c r="F21" s="9">
        <v>0</v>
      </c>
      <c r="G21" s="9">
        <v>0</v>
      </c>
      <c r="H21" s="9">
        <v>70838</v>
      </c>
      <c r="I21" s="9">
        <v>0</v>
      </c>
      <c r="J21" s="9">
        <v>0</v>
      </c>
      <c r="K21" s="9"/>
      <c r="L21" s="9">
        <v>0</v>
      </c>
      <c r="M21" s="9">
        <v>0</v>
      </c>
      <c r="N21" s="9">
        <v>0</v>
      </c>
      <c r="O21" s="9">
        <v>1926.77</v>
      </c>
      <c r="P21" s="9">
        <v>0</v>
      </c>
      <c r="Q21" s="9">
        <v>135940</v>
      </c>
      <c r="R21" s="9">
        <v>0</v>
      </c>
      <c r="S21" s="9">
        <v>14002</v>
      </c>
      <c r="T21" s="9">
        <v>0</v>
      </c>
      <c r="U21" s="9">
        <v>1642</v>
      </c>
      <c r="V21" s="9">
        <v>8535130</v>
      </c>
      <c r="W21" s="9">
        <v>0</v>
      </c>
      <c r="X21" s="9">
        <v>0</v>
      </c>
      <c r="Y21" s="9">
        <v>0</v>
      </c>
      <c r="Z21" s="9">
        <v>0</v>
      </c>
      <c r="AA21" s="9"/>
      <c r="AB21" s="9">
        <v>16576</v>
      </c>
      <c r="AC21" s="9">
        <v>300</v>
      </c>
      <c r="AD21" s="9">
        <v>386.41</v>
      </c>
      <c r="AE21" s="9">
        <v>0</v>
      </c>
      <c r="AF21" s="9">
        <v>0</v>
      </c>
      <c r="AG21" s="9">
        <v>0</v>
      </c>
      <c r="AH21" s="9">
        <v>0</v>
      </c>
      <c r="AI21" s="9">
        <v>0</v>
      </c>
      <c r="AJ21" s="9">
        <v>0</v>
      </c>
      <c r="AK21" s="9">
        <v>0</v>
      </c>
      <c r="AL21" s="9">
        <v>0</v>
      </c>
      <c r="AM21" s="9">
        <v>147284</v>
      </c>
      <c r="AN21" s="9"/>
      <c r="AO21" s="9">
        <v>127499</v>
      </c>
      <c r="AP21" s="9">
        <v>0</v>
      </c>
      <c r="AQ21" s="9">
        <v>0</v>
      </c>
      <c r="AR21" s="9">
        <v>13</v>
      </c>
      <c r="AS21" s="9">
        <v>0</v>
      </c>
      <c r="AT21" s="9">
        <v>200</v>
      </c>
      <c r="AU21" s="9">
        <v>569</v>
      </c>
      <c r="AV21" s="9">
        <v>707</v>
      </c>
      <c r="AW21" s="9"/>
      <c r="AX21" s="9">
        <v>1402800</v>
      </c>
      <c r="AY21" s="9">
        <v>1667</v>
      </c>
      <c r="AZ21" s="9"/>
      <c r="BA21" s="9">
        <v>63545</v>
      </c>
      <c r="BB21" s="9">
        <v>2500</v>
      </c>
      <c r="BC21" s="9">
        <v>0</v>
      </c>
      <c r="BD21" s="9">
        <v>0</v>
      </c>
      <c r="BE21" s="9">
        <v>0</v>
      </c>
      <c r="BF21" s="9">
        <v>933.22</v>
      </c>
      <c r="BG21" s="9">
        <v>334.34956738856067</v>
      </c>
      <c r="BH21" s="9">
        <v>7535</v>
      </c>
      <c r="BI21" s="9">
        <v>0</v>
      </c>
      <c r="BJ21" s="149">
        <v>66</v>
      </c>
      <c r="BK21" s="105"/>
      <c r="BL21" s="105"/>
      <c r="BM21" s="105"/>
      <c r="BN21" s="105"/>
      <c r="BO21" s="105"/>
      <c r="BP21" s="105"/>
      <c r="BQ21" s="105"/>
    </row>
    <row r="22" spans="1:69">
      <c r="A22" s="112" t="s">
        <v>180</v>
      </c>
      <c r="B22" s="9">
        <v>0</v>
      </c>
      <c r="C22" s="9">
        <v>242</v>
      </c>
      <c r="D22" s="9">
        <v>897</v>
      </c>
      <c r="E22" s="9">
        <f>140+700</f>
        <v>840</v>
      </c>
      <c r="F22" s="9">
        <v>0</v>
      </c>
      <c r="G22" s="9">
        <v>0</v>
      </c>
      <c r="H22" s="9">
        <v>0</v>
      </c>
      <c r="I22" s="9">
        <v>0</v>
      </c>
      <c r="J22" s="9">
        <v>0</v>
      </c>
      <c r="K22" s="9"/>
      <c r="L22" s="9">
        <v>0</v>
      </c>
      <c r="M22" s="9">
        <v>497</v>
      </c>
      <c r="N22" s="9">
        <v>35</v>
      </c>
      <c r="O22" s="9">
        <v>825.75800000000004</v>
      </c>
      <c r="P22" s="9">
        <v>0</v>
      </c>
      <c r="Q22" s="9">
        <v>3987</v>
      </c>
      <c r="R22" s="9">
        <v>0</v>
      </c>
      <c r="S22" s="9">
        <v>441</v>
      </c>
      <c r="T22" s="9">
        <v>0</v>
      </c>
      <c r="U22" s="9">
        <v>1110</v>
      </c>
      <c r="V22" s="9">
        <v>53553</v>
      </c>
      <c r="W22" s="9">
        <v>8</v>
      </c>
      <c r="X22" s="9">
        <v>36823</v>
      </c>
      <c r="Y22" s="9">
        <v>4364</v>
      </c>
      <c r="Z22" s="9">
        <v>0</v>
      </c>
      <c r="AA22" s="9">
        <v>725</v>
      </c>
      <c r="AB22" s="9">
        <v>33275</v>
      </c>
      <c r="AC22" s="9">
        <v>0</v>
      </c>
      <c r="AD22" s="9">
        <v>269.19</v>
      </c>
      <c r="AE22" s="9">
        <v>563</v>
      </c>
      <c r="AF22" s="9">
        <v>400608</v>
      </c>
      <c r="AG22" s="9">
        <v>0</v>
      </c>
      <c r="AH22" s="9">
        <v>0</v>
      </c>
      <c r="AI22" s="9">
        <v>146.25</v>
      </c>
      <c r="AJ22" s="9">
        <v>0</v>
      </c>
      <c r="AK22" s="9">
        <v>0</v>
      </c>
      <c r="AL22" s="9">
        <v>0</v>
      </c>
      <c r="AM22" s="9">
        <v>4102</v>
      </c>
      <c r="AN22" s="9">
        <v>414.8</v>
      </c>
      <c r="AO22" s="9">
        <v>1642</v>
      </c>
      <c r="AP22" s="9">
        <v>0</v>
      </c>
      <c r="AQ22" s="9">
        <v>4209</v>
      </c>
      <c r="AR22" s="9">
        <v>5329</v>
      </c>
      <c r="AS22" s="9">
        <v>6838</v>
      </c>
      <c r="AT22" s="9">
        <v>3540</v>
      </c>
      <c r="AU22" s="9">
        <v>0</v>
      </c>
      <c r="AV22" s="9">
        <v>4229</v>
      </c>
      <c r="AW22" s="9"/>
      <c r="AX22" s="9">
        <v>1562</v>
      </c>
      <c r="AY22" s="9">
        <v>1026</v>
      </c>
      <c r="AZ22" s="9">
        <v>6780.6</v>
      </c>
      <c r="BA22" s="9">
        <v>375925</v>
      </c>
      <c r="BB22" s="9">
        <v>7500</v>
      </c>
      <c r="BC22" s="9">
        <v>0</v>
      </c>
      <c r="BD22" s="9">
        <v>56</v>
      </c>
      <c r="BE22" s="9">
        <v>84</v>
      </c>
      <c r="BF22" s="9"/>
      <c r="BG22" s="9">
        <v>208.51908503802704</v>
      </c>
      <c r="BH22" s="9">
        <v>45</v>
      </c>
      <c r="BI22" s="9">
        <v>0</v>
      </c>
      <c r="BJ22" s="149">
        <v>591.81299999999999</v>
      </c>
      <c r="BK22" s="105"/>
      <c r="BL22" s="105"/>
      <c r="BM22" s="105"/>
      <c r="BN22" s="105"/>
      <c r="BO22" s="105"/>
      <c r="BP22" s="105"/>
      <c r="BQ22" s="105"/>
    </row>
    <row r="23" spans="1:69">
      <c r="A23" s="112" t="s">
        <v>181</v>
      </c>
      <c r="B23" s="9">
        <v>0</v>
      </c>
      <c r="C23" s="9">
        <v>26929</v>
      </c>
      <c r="D23" s="9">
        <v>6050</v>
      </c>
      <c r="E23" s="9">
        <f>1400+3800</f>
        <v>5200</v>
      </c>
      <c r="F23" s="9">
        <v>0</v>
      </c>
      <c r="G23" s="9">
        <v>0</v>
      </c>
      <c r="H23" s="9">
        <v>0</v>
      </c>
      <c r="I23" s="9">
        <v>0</v>
      </c>
      <c r="J23" s="9">
        <v>0</v>
      </c>
      <c r="K23" s="9"/>
      <c r="L23" s="9">
        <v>0</v>
      </c>
      <c r="M23" s="9">
        <v>3933</v>
      </c>
      <c r="N23" s="9">
        <v>40</v>
      </c>
      <c r="O23" s="9">
        <v>1582.704</v>
      </c>
      <c r="P23" s="9">
        <v>0</v>
      </c>
      <c r="Q23" s="9">
        <v>13435</v>
      </c>
      <c r="R23" s="9">
        <v>827071.08799999999</v>
      </c>
      <c r="S23" s="9">
        <v>139841</v>
      </c>
      <c r="T23" s="9">
        <v>0</v>
      </c>
      <c r="U23" s="9">
        <v>3765</v>
      </c>
      <c r="V23" s="9">
        <v>13232</v>
      </c>
      <c r="W23" s="9">
        <v>0</v>
      </c>
      <c r="X23" s="9">
        <v>10294</v>
      </c>
      <c r="Y23" s="9">
        <v>249788</v>
      </c>
      <c r="Z23" s="9">
        <v>0</v>
      </c>
      <c r="AA23" s="9">
        <v>137116</v>
      </c>
      <c r="AB23" s="9">
        <v>0</v>
      </c>
      <c r="AC23" s="9">
        <v>1350</v>
      </c>
      <c r="AD23" s="9">
        <v>631.28499999999997</v>
      </c>
      <c r="AE23" s="9">
        <v>11361</v>
      </c>
      <c r="AF23" s="9">
        <v>2257540</v>
      </c>
      <c r="AG23" s="9">
        <v>0</v>
      </c>
      <c r="AH23" s="9">
        <v>0</v>
      </c>
      <c r="AI23" s="9">
        <v>530.29999999999995</v>
      </c>
      <c r="AJ23" s="9">
        <v>0</v>
      </c>
      <c r="AK23" s="9">
        <v>0</v>
      </c>
      <c r="AL23" s="9">
        <v>0</v>
      </c>
      <c r="AM23" s="9">
        <v>4719</v>
      </c>
      <c r="AN23" s="9">
        <v>13011.6</v>
      </c>
      <c r="AO23" s="9">
        <v>13599</v>
      </c>
      <c r="AP23" s="9">
        <v>0</v>
      </c>
      <c r="AQ23" s="9">
        <v>131790</v>
      </c>
      <c r="AR23" s="9">
        <v>210</v>
      </c>
      <c r="AS23" s="9">
        <v>12823</v>
      </c>
      <c r="AT23" s="9">
        <v>0</v>
      </c>
      <c r="AU23" s="9">
        <v>0</v>
      </c>
      <c r="AV23" s="9">
        <v>150803</v>
      </c>
      <c r="AW23" s="9"/>
      <c r="AX23" s="9">
        <v>268269</v>
      </c>
      <c r="AY23" s="9">
        <v>1440</v>
      </c>
      <c r="AZ23" s="9">
        <v>159964.97200000001</v>
      </c>
      <c r="BA23" s="9">
        <v>13652491</v>
      </c>
      <c r="BB23" s="9">
        <v>1200</v>
      </c>
      <c r="BC23" s="9">
        <v>0</v>
      </c>
      <c r="BD23" s="9">
        <v>599</v>
      </c>
      <c r="BE23" s="9">
        <v>105</v>
      </c>
      <c r="BF23" s="9">
        <v>201879.46400000001</v>
      </c>
      <c r="BG23" s="9">
        <v>452.4761426564084</v>
      </c>
      <c r="BH23" s="9">
        <v>135530</v>
      </c>
      <c r="BI23" s="9">
        <v>0</v>
      </c>
      <c r="BJ23" s="149">
        <v>1023.348</v>
      </c>
      <c r="BK23" s="105"/>
      <c r="BL23" s="105"/>
      <c r="BM23" s="105"/>
      <c r="BN23" s="105"/>
      <c r="BO23" s="105"/>
      <c r="BP23" s="105"/>
      <c r="BQ23" s="105"/>
    </row>
    <row r="24" spans="1:69">
      <c r="A24" s="112" t="s">
        <v>182</v>
      </c>
      <c r="B24" s="9">
        <v>0</v>
      </c>
      <c r="C24" s="9"/>
      <c r="D24" s="9">
        <v>111946</v>
      </c>
      <c r="E24" s="9">
        <v>0</v>
      </c>
      <c r="F24" s="9">
        <v>0</v>
      </c>
      <c r="G24" s="9">
        <v>0</v>
      </c>
      <c r="H24" s="9">
        <v>0</v>
      </c>
      <c r="I24" s="9">
        <v>0</v>
      </c>
      <c r="J24" s="9">
        <v>0</v>
      </c>
      <c r="K24" s="9"/>
      <c r="L24" s="9">
        <v>0</v>
      </c>
      <c r="M24" s="9">
        <v>0</v>
      </c>
      <c r="N24" s="9">
        <v>0</v>
      </c>
      <c r="O24" s="9">
        <v>577.87599999999998</v>
      </c>
      <c r="P24" s="9">
        <v>0</v>
      </c>
      <c r="Q24" s="9">
        <v>136844</v>
      </c>
      <c r="R24" s="9">
        <v>11853</v>
      </c>
      <c r="S24" s="9">
        <v>2018</v>
      </c>
      <c r="T24" s="9">
        <v>0</v>
      </c>
      <c r="U24" s="9">
        <v>0</v>
      </c>
      <c r="V24" s="9">
        <v>71313</v>
      </c>
      <c r="W24" s="9">
        <v>177330</v>
      </c>
      <c r="X24" s="9">
        <v>0</v>
      </c>
      <c r="Y24" s="9">
        <v>76046</v>
      </c>
      <c r="Z24" s="9">
        <v>0</v>
      </c>
      <c r="AA24" s="9"/>
      <c r="AB24" s="9">
        <v>0</v>
      </c>
      <c r="AC24" s="9">
        <v>0</v>
      </c>
      <c r="AD24" s="9">
        <v>192.7</v>
      </c>
      <c r="AE24" s="9">
        <v>3755</v>
      </c>
      <c r="AF24" s="9">
        <v>0</v>
      </c>
      <c r="AG24" s="9">
        <v>0</v>
      </c>
      <c r="AH24" s="9">
        <v>0</v>
      </c>
      <c r="AI24" s="9">
        <v>206209.87599999999</v>
      </c>
      <c r="AJ24" s="9">
        <v>0</v>
      </c>
      <c r="AK24" s="9">
        <v>0</v>
      </c>
      <c r="AL24" s="9">
        <v>0</v>
      </c>
      <c r="AM24" s="9">
        <v>0</v>
      </c>
      <c r="AN24" s="9">
        <v>4049.5</v>
      </c>
      <c r="AO24" s="9">
        <v>0</v>
      </c>
      <c r="AP24" s="9">
        <v>0</v>
      </c>
      <c r="AQ24" s="9">
        <v>17861</v>
      </c>
      <c r="AR24" s="9">
        <v>13882</v>
      </c>
      <c r="AS24" s="9">
        <v>15913</v>
      </c>
      <c r="AT24" s="9">
        <v>0</v>
      </c>
      <c r="AU24" s="9">
        <v>0</v>
      </c>
      <c r="AV24" s="9">
        <v>0</v>
      </c>
      <c r="AW24" s="9"/>
      <c r="AX24" s="9">
        <v>5903271.767</v>
      </c>
      <c r="AY24" s="9">
        <v>0</v>
      </c>
      <c r="AZ24" s="9">
        <v>171902.255</v>
      </c>
      <c r="BA24" s="9"/>
      <c r="BB24" s="9">
        <v>0</v>
      </c>
      <c r="BC24" s="9">
        <v>0</v>
      </c>
      <c r="BD24" s="9">
        <v>856772</v>
      </c>
      <c r="BE24" s="9">
        <v>20894</v>
      </c>
      <c r="BF24" s="9">
        <v>3137.47</v>
      </c>
      <c r="BG24" s="9">
        <v>0</v>
      </c>
      <c r="BH24" s="9">
        <v>0</v>
      </c>
      <c r="BI24" s="9">
        <v>0</v>
      </c>
      <c r="BJ24" s="149"/>
      <c r="BK24" s="105"/>
      <c r="BL24" s="105"/>
      <c r="BM24" s="105"/>
      <c r="BN24" s="105"/>
      <c r="BO24" s="105"/>
      <c r="BP24" s="105"/>
      <c r="BQ24" s="105"/>
    </row>
    <row r="25" spans="1:69">
      <c r="A25" s="112" t="s">
        <v>183</v>
      </c>
      <c r="B25" s="9">
        <v>0</v>
      </c>
      <c r="C25" s="9">
        <v>0</v>
      </c>
      <c r="D25" s="9">
        <v>15697</v>
      </c>
      <c r="E25" s="9">
        <v>210</v>
      </c>
      <c r="F25" s="9">
        <v>39</v>
      </c>
      <c r="G25" s="9">
        <v>0</v>
      </c>
      <c r="H25" s="9">
        <v>0</v>
      </c>
      <c r="I25" s="9">
        <v>0</v>
      </c>
      <c r="J25" s="9">
        <v>359</v>
      </c>
      <c r="K25" s="9"/>
      <c r="L25" s="9">
        <v>493</v>
      </c>
      <c r="M25" s="9">
        <v>8888</v>
      </c>
      <c r="N25" s="9">
        <v>25</v>
      </c>
      <c r="O25" s="9">
        <v>385.50799999999998</v>
      </c>
      <c r="P25" s="9">
        <v>0</v>
      </c>
      <c r="Q25" s="9">
        <v>12160</v>
      </c>
      <c r="R25" s="9">
        <v>32856</v>
      </c>
      <c r="S25" s="9">
        <v>0</v>
      </c>
      <c r="T25" s="9">
        <v>0</v>
      </c>
      <c r="U25" s="9">
        <v>0</v>
      </c>
      <c r="V25" s="9">
        <v>32490</v>
      </c>
      <c r="W25" s="9">
        <v>0</v>
      </c>
      <c r="X25" s="9">
        <v>101616</v>
      </c>
      <c r="Y25" s="9">
        <v>0</v>
      </c>
      <c r="Z25" s="9">
        <v>255</v>
      </c>
      <c r="AA25" s="9">
        <v>2981.1660000000002</v>
      </c>
      <c r="AB25" s="9">
        <v>461</v>
      </c>
      <c r="AC25" s="9">
        <v>0</v>
      </c>
      <c r="AD25" s="9">
        <v>108.5</v>
      </c>
      <c r="AE25" s="9">
        <v>6285</v>
      </c>
      <c r="AF25" s="9">
        <v>144419</v>
      </c>
      <c r="AG25" s="9">
        <v>0</v>
      </c>
      <c r="AH25" s="9">
        <v>0</v>
      </c>
      <c r="AI25" s="9">
        <v>1649.422</v>
      </c>
      <c r="AJ25" s="9">
        <v>0</v>
      </c>
      <c r="AK25" s="9">
        <v>0</v>
      </c>
      <c r="AL25" s="9">
        <v>0</v>
      </c>
      <c r="AM25" s="9">
        <v>0</v>
      </c>
      <c r="AN25" s="9">
        <v>1034.5</v>
      </c>
      <c r="AO25" s="9">
        <v>1115363</v>
      </c>
      <c r="AP25" s="9">
        <v>0</v>
      </c>
      <c r="AQ25" s="9">
        <v>11478</v>
      </c>
      <c r="AR25" s="9">
        <v>678</v>
      </c>
      <c r="AS25" s="9">
        <v>9598</v>
      </c>
      <c r="AT25" s="9">
        <v>2850</v>
      </c>
      <c r="AU25" s="9">
        <v>0</v>
      </c>
      <c r="AV25" s="9">
        <v>5250</v>
      </c>
      <c r="AW25" s="9"/>
      <c r="AX25" s="9">
        <v>41987</v>
      </c>
      <c r="AY25" s="9">
        <v>0</v>
      </c>
      <c r="AZ25" s="9">
        <v>22341.004000000001</v>
      </c>
      <c r="BA25" s="9"/>
      <c r="BB25" s="9">
        <v>800</v>
      </c>
      <c r="BC25" s="9">
        <v>5</v>
      </c>
      <c r="BD25" s="9">
        <v>4372</v>
      </c>
      <c r="BE25" s="9">
        <v>82</v>
      </c>
      <c r="BF25" s="9"/>
      <c r="BG25" s="9">
        <v>252.68815231209189</v>
      </c>
      <c r="BH25" s="9">
        <v>520</v>
      </c>
      <c r="BI25" s="9">
        <v>0</v>
      </c>
      <c r="BJ25" s="149"/>
      <c r="BK25" s="105"/>
      <c r="BL25" s="105"/>
      <c r="BM25" s="105"/>
      <c r="BN25" s="105"/>
      <c r="BO25" s="105"/>
      <c r="BP25" s="105"/>
      <c r="BQ25" s="105"/>
    </row>
    <row r="26" spans="1:69">
      <c r="A26" s="112" t="s">
        <v>184</v>
      </c>
      <c r="B26" s="9">
        <v>0</v>
      </c>
      <c r="C26" s="9">
        <v>0</v>
      </c>
      <c r="D26" s="9"/>
      <c r="E26" s="9">
        <v>0</v>
      </c>
      <c r="F26" s="9">
        <v>0</v>
      </c>
      <c r="G26" s="9">
        <v>0</v>
      </c>
      <c r="H26" s="9">
        <v>3135</v>
      </c>
      <c r="I26" s="9">
        <v>0</v>
      </c>
      <c r="J26" s="9">
        <v>30072</v>
      </c>
      <c r="K26" s="9"/>
      <c r="L26" s="9">
        <v>5940</v>
      </c>
      <c r="M26" s="9">
        <v>33728</v>
      </c>
      <c r="N26" s="9">
        <v>901</v>
      </c>
      <c r="O26" s="9">
        <v>550.50599999999997</v>
      </c>
      <c r="P26" s="9">
        <v>0</v>
      </c>
      <c r="Q26" s="9">
        <v>234607</v>
      </c>
      <c r="R26" s="9">
        <v>33919.525999999998</v>
      </c>
      <c r="S26" s="9">
        <v>29621</v>
      </c>
      <c r="T26" s="9">
        <v>0</v>
      </c>
      <c r="U26" s="9">
        <v>2200</v>
      </c>
      <c r="V26" s="9">
        <v>100759</v>
      </c>
      <c r="W26" s="9">
        <v>43919</v>
      </c>
      <c r="X26" s="9">
        <v>26627</v>
      </c>
      <c r="Y26" s="9">
        <v>122718</v>
      </c>
      <c r="Z26" s="9">
        <v>171463</v>
      </c>
      <c r="AA26" s="9">
        <v>24050.966</v>
      </c>
      <c r="AB26" s="9">
        <v>2646352</v>
      </c>
      <c r="AC26" s="9">
        <v>114679</v>
      </c>
      <c r="AD26" s="9">
        <v>231.8</v>
      </c>
      <c r="AE26" s="9">
        <v>25517</v>
      </c>
      <c r="AF26" s="9">
        <v>0</v>
      </c>
      <c r="AG26" s="9">
        <v>0</v>
      </c>
      <c r="AH26" s="9">
        <v>0</v>
      </c>
      <c r="AI26" s="9">
        <v>8676.5480000000007</v>
      </c>
      <c r="AJ26" s="9">
        <v>0</v>
      </c>
      <c r="AK26" s="9">
        <v>0</v>
      </c>
      <c r="AL26" s="9">
        <v>0</v>
      </c>
      <c r="AM26" s="9">
        <v>1515691</v>
      </c>
      <c r="AN26" s="9"/>
      <c r="AO26" s="9">
        <v>784111</v>
      </c>
      <c r="AP26" s="9">
        <v>0</v>
      </c>
      <c r="AQ26" s="9">
        <v>6792</v>
      </c>
      <c r="AR26" s="9">
        <v>1478</v>
      </c>
      <c r="AS26" s="9">
        <v>2303</v>
      </c>
      <c r="AT26" s="9">
        <v>1225</v>
      </c>
      <c r="AU26" s="9">
        <v>709.89800000000002</v>
      </c>
      <c r="AV26" s="9">
        <v>20874</v>
      </c>
      <c r="AW26" s="9"/>
      <c r="AX26" s="9">
        <v>220500</v>
      </c>
      <c r="AY26" s="9">
        <v>3039</v>
      </c>
      <c r="AZ26" s="9"/>
      <c r="BA26" s="9"/>
      <c r="BB26" s="9">
        <v>4000</v>
      </c>
      <c r="BC26" s="9">
        <v>246</v>
      </c>
      <c r="BD26" s="9">
        <v>67567</v>
      </c>
      <c r="BE26" s="9">
        <v>5665</v>
      </c>
      <c r="BF26" s="9">
        <v>108791.674</v>
      </c>
      <c r="BG26" s="9">
        <v>7297.6543825254339</v>
      </c>
      <c r="BH26" s="9">
        <v>21472</v>
      </c>
      <c r="BI26" s="9">
        <v>0</v>
      </c>
      <c r="BJ26" s="149">
        <v>43163</v>
      </c>
      <c r="BK26" s="105"/>
      <c r="BL26" s="105"/>
      <c r="BM26" s="105"/>
      <c r="BN26" s="105"/>
      <c r="BO26" s="105"/>
      <c r="BP26" s="105"/>
      <c r="BQ26" s="105"/>
    </row>
    <row r="27" spans="1:69">
      <c r="A27" s="112" t="s">
        <v>185</v>
      </c>
      <c r="B27" s="9">
        <v>39277</v>
      </c>
      <c r="C27" s="9">
        <v>900240</v>
      </c>
      <c r="D27" s="9">
        <v>8028</v>
      </c>
      <c r="E27" s="9">
        <v>0</v>
      </c>
      <c r="F27" s="9">
        <v>52037</v>
      </c>
      <c r="G27" s="9">
        <v>0</v>
      </c>
      <c r="H27" s="9">
        <v>0</v>
      </c>
      <c r="I27" s="9">
        <v>0</v>
      </c>
      <c r="J27" s="9">
        <v>0</v>
      </c>
      <c r="K27" s="9"/>
      <c r="L27" s="9">
        <v>64637</v>
      </c>
      <c r="M27" s="9">
        <v>229490</v>
      </c>
      <c r="N27" s="9">
        <v>0</v>
      </c>
      <c r="O27" s="9">
        <v>344.06599999999997</v>
      </c>
      <c r="P27" s="9">
        <v>500</v>
      </c>
      <c r="Q27" s="9">
        <v>128625</v>
      </c>
      <c r="R27" s="9">
        <v>2205027</v>
      </c>
      <c r="S27" s="9">
        <v>0</v>
      </c>
      <c r="T27" s="9">
        <v>0</v>
      </c>
      <c r="U27" s="9">
        <v>4132</v>
      </c>
      <c r="V27" s="9">
        <v>55037</v>
      </c>
      <c r="W27" s="9">
        <v>35866</v>
      </c>
      <c r="X27" s="9">
        <v>89029</v>
      </c>
      <c r="Y27" s="9">
        <v>0</v>
      </c>
      <c r="Z27" s="9">
        <v>35666</v>
      </c>
      <c r="AA27" s="9">
        <v>35309.688999999998</v>
      </c>
      <c r="AB27" s="9">
        <v>2361337</v>
      </c>
      <c r="AC27" s="9">
        <v>0</v>
      </c>
      <c r="AD27" s="9">
        <v>473.72</v>
      </c>
      <c r="AE27" s="9">
        <v>0</v>
      </c>
      <c r="AF27" s="9">
        <v>12536467</v>
      </c>
      <c r="AG27" s="9">
        <v>0</v>
      </c>
      <c r="AH27" s="9">
        <v>0</v>
      </c>
      <c r="AI27" s="9">
        <v>5371.6570000000002</v>
      </c>
      <c r="AJ27" s="9">
        <v>0</v>
      </c>
      <c r="AK27" s="9">
        <v>0</v>
      </c>
      <c r="AL27" s="9">
        <v>0</v>
      </c>
      <c r="AM27" s="9">
        <v>1296777</v>
      </c>
      <c r="AN27" s="9">
        <v>23093.1</v>
      </c>
      <c r="AO27" s="9">
        <v>556808</v>
      </c>
      <c r="AP27" s="9">
        <v>0</v>
      </c>
      <c r="AQ27" s="9">
        <v>1250</v>
      </c>
      <c r="AR27" s="9">
        <v>17192</v>
      </c>
      <c r="AS27" s="9">
        <v>3660</v>
      </c>
      <c r="AT27" s="9">
        <v>7380</v>
      </c>
      <c r="AU27" s="9">
        <v>42324.131000000001</v>
      </c>
      <c r="AV27" s="9">
        <v>5667</v>
      </c>
      <c r="AW27" s="9"/>
      <c r="AX27" s="9">
        <v>639645</v>
      </c>
      <c r="AY27" s="9">
        <v>31500</v>
      </c>
      <c r="AZ27" s="9">
        <v>247</v>
      </c>
      <c r="BA27" s="9"/>
      <c r="BB27" s="9">
        <v>0</v>
      </c>
      <c r="BC27" s="9">
        <v>53</v>
      </c>
      <c r="BD27" s="9">
        <v>676</v>
      </c>
      <c r="BE27" s="9">
        <v>0</v>
      </c>
      <c r="BF27" s="9">
        <v>58108.603999999999</v>
      </c>
      <c r="BG27" s="9">
        <v>27.73406549766862</v>
      </c>
      <c r="BH27" s="9">
        <v>11578</v>
      </c>
      <c r="BI27" s="9">
        <v>0</v>
      </c>
      <c r="BJ27" s="149"/>
      <c r="BK27" s="105"/>
      <c r="BL27" s="105"/>
      <c r="BM27" s="105"/>
      <c r="BN27" s="105"/>
      <c r="BO27" s="105"/>
      <c r="BP27" s="105"/>
      <c r="BQ27" s="105"/>
    </row>
    <row r="28" spans="1:69">
      <c r="A28" s="112" t="s">
        <v>186</v>
      </c>
      <c r="B28" s="9">
        <v>0</v>
      </c>
      <c r="C28" s="9">
        <v>40100</v>
      </c>
      <c r="D28" s="9">
        <v>18630</v>
      </c>
      <c r="E28" s="9">
        <v>0</v>
      </c>
      <c r="F28" s="9">
        <v>32</v>
      </c>
      <c r="G28" s="9">
        <v>0</v>
      </c>
      <c r="H28" s="9">
        <v>104</v>
      </c>
      <c r="I28" s="9">
        <v>60000</v>
      </c>
      <c r="J28" s="9"/>
      <c r="K28" s="9"/>
      <c r="L28" s="9">
        <v>1705</v>
      </c>
      <c r="M28" s="9">
        <v>1520594</v>
      </c>
      <c r="N28" s="9">
        <v>0</v>
      </c>
      <c r="O28" s="9">
        <v>0</v>
      </c>
      <c r="P28" s="9">
        <v>0</v>
      </c>
      <c r="Q28" s="9">
        <v>8893</v>
      </c>
      <c r="R28" s="9">
        <v>0</v>
      </c>
      <c r="S28" s="9">
        <v>1158321</v>
      </c>
      <c r="T28" s="9">
        <v>0</v>
      </c>
      <c r="U28" s="9">
        <v>0</v>
      </c>
      <c r="V28" s="14"/>
      <c r="W28" s="9">
        <v>567037</v>
      </c>
      <c r="X28" s="9">
        <v>0</v>
      </c>
      <c r="Y28" s="9">
        <v>28373</v>
      </c>
      <c r="Z28" s="9">
        <v>0</v>
      </c>
      <c r="AA28" s="9"/>
      <c r="AB28" s="9">
        <v>2780992</v>
      </c>
      <c r="AC28" s="9">
        <v>0</v>
      </c>
      <c r="AD28" s="9">
        <v>0</v>
      </c>
      <c r="AE28" s="9">
        <v>19965</v>
      </c>
      <c r="AF28" s="117"/>
      <c r="AG28" s="9">
        <v>0</v>
      </c>
      <c r="AH28" s="9">
        <v>0</v>
      </c>
      <c r="AI28" s="9">
        <v>139101.573</v>
      </c>
      <c r="AJ28" s="9">
        <v>0</v>
      </c>
      <c r="AK28" s="9">
        <v>0</v>
      </c>
      <c r="AL28" s="9">
        <v>0</v>
      </c>
      <c r="AM28" s="9">
        <v>42826</v>
      </c>
      <c r="AN28" s="9"/>
      <c r="AO28" s="9">
        <v>1193832</v>
      </c>
      <c r="AP28" s="9">
        <v>0</v>
      </c>
      <c r="AQ28" s="9">
        <v>1856</v>
      </c>
      <c r="AR28" s="9">
        <v>0</v>
      </c>
      <c r="AS28" s="9">
        <v>124228</v>
      </c>
      <c r="AT28" s="9">
        <v>24295.651999999998</v>
      </c>
      <c r="AU28" s="9">
        <v>0</v>
      </c>
      <c r="AV28" s="9">
        <v>0</v>
      </c>
      <c r="AW28" s="9"/>
      <c r="AX28" s="9">
        <v>176283</v>
      </c>
      <c r="AY28" s="9">
        <v>515</v>
      </c>
      <c r="AZ28" s="9"/>
      <c r="BA28" s="9"/>
      <c r="BB28" s="9">
        <v>0</v>
      </c>
      <c r="BC28" s="9">
        <v>10</v>
      </c>
      <c r="BD28" s="9">
        <v>15983</v>
      </c>
      <c r="BE28" s="9">
        <v>0</v>
      </c>
      <c r="BF28" s="9"/>
      <c r="BG28" s="9">
        <v>134.04798323873169</v>
      </c>
      <c r="BH28" s="9">
        <v>23687</v>
      </c>
      <c r="BI28" s="9">
        <v>0</v>
      </c>
      <c r="BJ28" s="149">
        <v>139</v>
      </c>
      <c r="BK28" s="105"/>
      <c r="BL28" s="105"/>
      <c r="BM28" s="105"/>
      <c r="BN28" s="105"/>
      <c r="BO28" s="105"/>
      <c r="BP28" s="105"/>
      <c r="BQ28" s="105"/>
    </row>
    <row r="29" spans="1:69">
      <c r="A29" s="112" t="s">
        <v>187</v>
      </c>
      <c r="B29" s="9">
        <v>0</v>
      </c>
      <c r="C29" s="9">
        <v>0</v>
      </c>
      <c r="D29" s="9">
        <v>0</v>
      </c>
      <c r="E29" s="9">
        <f>1500+3500</f>
        <v>5000</v>
      </c>
      <c r="F29" s="9">
        <v>0</v>
      </c>
      <c r="G29" s="9">
        <v>0</v>
      </c>
      <c r="H29" s="9">
        <v>0</v>
      </c>
      <c r="I29" s="9">
        <v>18000</v>
      </c>
      <c r="J29" s="9"/>
      <c r="K29" s="9"/>
      <c r="L29" s="9">
        <v>0</v>
      </c>
      <c r="M29" s="9">
        <v>4173</v>
      </c>
      <c r="N29" s="9">
        <v>0</v>
      </c>
      <c r="O29" s="9">
        <v>688.13199999999995</v>
      </c>
      <c r="P29" s="9">
        <v>5160</v>
      </c>
      <c r="Q29" s="9">
        <v>13235141</v>
      </c>
      <c r="R29" s="9">
        <v>15684</v>
      </c>
      <c r="S29" s="9">
        <v>0</v>
      </c>
      <c r="T29" s="9">
        <v>0</v>
      </c>
      <c r="U29" s="9">
        <v>0</v>
      </c>
      <c r="V29" s="9">
        <v>1159</v>
      </c>
      <c r="W29" s="9">
        <v>1089</v>
      </c>
      <c r="X29" s="9">
        <v>253</v>
      </c>
      <c r="Y29" s="9">
        <v>74666</v>
      </c>
      <c r="Z29" s="9">
        <v>0</v>
      </c>
      <c r="AA29" s="9">
        <v>10639.539000000001</v>
      </c>
      <c r="AB29" s="9">
        <v>424634</v>
      </c>
      <c r="AC29" s="9">
        <v>5442</v>
      </c>
      <c r="AD29" s="9">
        <v>168.672</v>
      </c>
      <c r="AE29" s="9">
        <v>0</v>
      </c>
      <c r="AF29" s="9">
        <v>4170910</v>
      </c>
      <c r="AG29" s="9">
        <v>0</v>
      </c>
      <c r="AH29" s="9">
        <v>0</v>
      </c>
      <c r="AI29" s="9">
        <v>1299.25</v>
      </c>
      <c r="AJ29" s="9">
        <v>0</v>
      </c>
      <c r="AK29" s="9">
        <v>0</v>
      </c>
      <c r="AL29" s="9">
        <v>0</v>
      </c>
      <c r="AM29" s="14"/>
      <c r="AN29" s="14">
        <v>41602.400000000001</v>
      </c>
      <c r="AO29" s="9">
        <v>2386473</v>
      </c>
      <c r="AP29" s="9">
        <v>0</v>
      </c>
      <c r="AQ29" s="9">
        <v>0</v>
      </c>
      <c r="AR29" s="9">
        <v>1353</v>
      </c>
      <c r="AS29" s="9">
        <v>175336</v>
      </c>
      <c r="AT29" s="9">
        <v>0</v>
      </c>
      <c r="AU29" s="9">
        <v>0</v>
      </c>
      <c r="AV29" s="9">
        <v>3961</v>
      </c>
      <c r="AW29" s="9"/>
      <c r="AX29" s="9">
        <v>177686</v>
      </c>
      <c r="AY29" s="9">
        <v>0</v>
      </c>
      <c r="AZ29" s="9">
        <v>169647.03599999999</v>
      </c>
      <c r="BA29" s="9"/>
      <c r="BB29" s="9">
        <v>0</v>
      </c>
      <c r="BC29" s="9">
        <v>0</v>
      </c>
      <c r="BD29" s="9">
        <v>1847</v>
      </c>
      <c r="BE29" s="9">
        <v>0</v>
      </c>
      <c r="BF29" s="9"/>
      <c r="BG29" s="9">
        <v>0</v>
      </c>
      <c r="BH29" s="9">
        <v>9195</v>
      </c>
      <c r="BI29" s="9">
        <v>0</v>
      </c>
      <c r="BJ29" s="149">
        <v>10869.319</v>
      </c>
      <c r="BK29" s="105"/>
      <c r="BL29" s="105"/>
      <c r="BM29" s="105"/>
      <c r="BN29" s="105"/>
      <c r="BO29" s="105"/>
      <c r="BP29" s="105"/>
      <c r="BQ29" s="105"/>
    </row>
    <row r="30" spans="1:69">
      <c r="A30" s="123" t="s">
        <v>716</v>
      </c>
      <c r="B30" s="122">
        <f>B32+B33</f>
        <v>0</v>
      </c>
      <c r="C30" s="122">
        <f t="shared" ref="C30:BN30" si="2">C32+C33</f>
        <v>33414</v>
      </c>
      <c r="D30" s="122">
        <f>D32+D33</f>
        <v>61651</v>
      </c>
      <c r="E30" s="122">
        <f t="shared" si="2"/>
        <v>32340</v>
      </c>
      <c r="F30" s="122">
        <f t="shared" si="2"/>
        <v>0</v>
      </c>
      <c r="G30" s="122">
        <f t="shared" si="2"/>
        <v>0</v>
      </c>
      <c r="H30" s="122">
        <f>H32+H33</f>
        <v>0</v>
      </c>
      <c r="I30" s="122">
        <f t="shared" si="2"/>
        <v>7500</v>
      </c>
      <c r="J30" s="122">
        <f t="shared" si="2"/>
        <v>0</v>
      </c>
      <c r="K30" s="122">
        <f>+K31</f>
        <v>2264</v>
      </c>
      <c r="L30" s="122">
        <f t="shared" si="2"/>
        <v>8474</v>
      </c>
      <c r="M30" s="122">
        <v>107561</v>
      </c>
      <c r="N30" s="122">
        <f t="shared" si="2"/>
        <v>0</v>
      </c>
      <c r="O30" s="122">
        <f t="shared" si="2"/>
        <v>8476.7060000000001</v>
      </c>
      <c r="P30" s="122">
        <f t="shared" si="2"/>
        <v>1032</v>
      </c>
      <c r="Q30" s="122">
        <f t="shared" si="2"/>
        <v>482701</v>
      </c>
      <c r="R30" s="122">
        <f t="shared" si="2"/>
        <v>1624036</v>
      </c>
      <c r="S30" s="122">
        <f t="shared" si="2"/>
        <v>136661</v>
      </c>
      <c r="T30" s="122">
        <f t="shared" si="2"/>
        <v>0</v>
      </c>
      <c r="U30" s="122">
        <f t="shared" si="2"/>
        <v>0</v>
      </c>
      <c r="V30" s="122">
        <f t="shared" si="2"/>
        <v>240429</v>
      </c>
      <c r="W30" s="122">
        <f t="shared" si="2"/>
        <v>9927</v>
      </c>
      <c r="X30" s="122">
        <f t="shared" si="2"/>
        <v>1109412</v>
      </c>
      <c r="Y30" s="122">
        <f t="shared" si="2"/>
        <v>5588917</v>
      </c>
      <c r="Z30" s="122">
        <f t="shared" si="2"/>
        <v>5140</v>
      </c>
      <c r="AA30" s="122">
        <f t="shared" si="2"/>
        <v>20842.859</v>
      </c>
      <c r="AB30" s="122">
        <f t="shared" si="2"/>
        <v>4064697</v>
      </c>
      <c r="AC30" s="122">
        <f t="shared" si="2"/>
        <v>0</v>
      </c>
      <c r="AD30" s="122">
        <f t="shared" si="2"/>
        <v>1154.335</v>
      </c>
      <c r="AE30" s="122">
        <f t="shared" si="2"/>
        <v>146272</v>
      </c>
      <c r="AF30" s="122">
        <f t="shared" si="2"/>
        <v>44154406</v>
      </c>
      <c r="AG30" s="122">
        <f t="shared" si="2"/>
        <v>7149.5550000000003</v>
      </c>
      <c r="AH30" s="122">
        <f t="shared" si="2"/>
        <v>150</v>
      </c>
      <c r="AI30" s="122">
        <f t="shared" si="2"/>
        <v>37859.894</v>
      </c>
      <c r="AJ30" s="122">
        <f>AJ32+AJ33</f>
        <v>15000</v>
      </c>
      <c r="AK30" s="122">
        <f t="shared" si="2"/>
        <v>0</v>
      </c>
      <c r="AL30" s="122">
        <f t="shared" si="2"/>
        <v>0</v>
      </c>
      <c r="AM30" s="122">
        <f t="shared" si="2"/>
        <v>1938920</v>
      </c>
      <c r="AN30" s="122">
        <f t="shared" si="2"/>
        <v>20851.599999999999</v>
      </c>
      <c r="AO30" s="122">
        <f t="shared" si="2"/>
        <v>1733591</v>
      </c>
      <c r="AP30" s="122">
        <f t="shared" si="2"/>
        <v>1246</v>
      </c>
      <c r="AQ30" s="122">
        <f t="shared" si="2"/>
        <v>124038</v>
      </c>
      <c r="AR30" s="122">
        <f t="shared" si="2"/>
        <v>546211</v>
      </c>
      <c r="AS30" s="122">
        <f t="shared" si="2"/>
        <v>268481</v>
      </c>
      <c r="AT30" s="122">
        <f t="shared" si="2"/>
        <v>2050</v>
      </c>
      <c r="AU30" s="122">
        <f t="shared" si="2"/>
        <v>122</v>
      </c>
      <c r="AV30" s="122">
        <f>AV32+AV33</f>
        <v>5961</v>
      </c>
      <c r="AW30" s="122">
        <f t="shared" si="2"/>
        <v>0</v>
      </c>
      <c r="AX30" s="122">
        <f>AX32+AX33</f>
        <v>11522787.021</v>
      </c>
      <c r="AY30" s="122">
        <f t="shared" si="2"/>
        <v>2683</v>
      </c>
      <c r="AZ30" s="122">
        <f t="shared" si="2"/>
        <v>669263.67799999996</v>
      </c>
      <c r="BA30" s="122">
        <f t="shared" si="2"/>
        <v>1340086</v>
      </c>
      <c r="BB30" s="122">
        <f t="shared" si="2"/>
        <v>0</v>
      </c>
      <c r="BC30" s="122">
        <f t="shared" si="2"/>
        <v>0</v>
      </c>
      <c r="BD30" s="122">
        <f>BD32+BD33</f>
        <v>391676</v>
      </c>
      <c r="BE30" s="122">
        <f t="shared" si="2"/>
        <v>155</v>
      </c>
      <c r="BF30" s="122">
        <f t="shared" si="2"/>
        <v>140</v>
      </c>
      <c r="BG30" s="122">
        <f>BG32+BG33</f>
        <v>1211</v>
      </c>
      <c r="BH30" s="122">
        <f>BH32+BH33</f>
        <v>52051</v>
      </c>
      <c r="BI30" s="122">
        <f t="shared" si="2"/>
        <v>0</v>
      </c>
      <c r="BJ30" s="122">
        <f t="shared" si="2"/>
        <v>24100.933000000001</v>
      </c>
      <c r="BK30" s="122">
        <f t="shared" si="2"/>
        <v>0</v>
      </c>
      <c r="BL30" s="122">
        <f t="shared" si="2"/>
        <v>0</v>
      </c>
      <c r="BM30" s="122">
        <f t="shared" si="2"/>
        <v>0</v>
      </c>
      <c r="BN30" s="122">
        <f t="shared" si="2"/>
        <v>0</v>
      </c>
      <c r="BO30" s="122">
        <f>BO32+BO33</f>
        <v>0</v>
      </c>
      <c r="BP30" s="122">
        <f>BP32+BP33</f>
        <v>0</v>
      </c>
      <c r="BQ30" s="122">
        <f>BQ32+BQ33</f>
        <v>0</v>
      </c>
    </row>
    <row r="31" spans="1:69">
      <c r="A31" s="114" t="s">
        <v>691</v>
      </c>
      <c r="B31" s="117"/>
      <c r="C31" s="117">
        <f>+SUM(C32:C33)</f>
        <v>33414</v>
      </c>
      <c r="D31" s="117">
        <f>D32+D33</f>
        <v>61651</v>
      </c>
      <c r="E31" s="117">
        <f>E32</f>
        <v>32340</v>
      </c>
      <c r="F31" s="117"/>
      <c r="G31" s="117"/>
      <c r="H31" s="117"/>
      <c r="I31" s="117">
        <f>I32+I33</f>
        <v>7500</v>
      </c>
      <c r="J31" s="117"/>
      <c r="K31" s="117">
        <v>2264</v>
      </c>
      <c r="L31" s="117">
        <f>L30</f>
        <v>8474</v>
      </c>
      <c r="M31" s="117">
        <v>0</v>
      </c>
      <c r="N31" s="117"/>
      <c r="O31" s="117">
        <f>O32</f>
        <v>8476.7060000000001</v>
      </c>
      <c r="P31" s="117"/>
      <c r="Q31" s="117">
        <f>Q32</f>
        <v>482701</v>
      </c>
      <c r="R31" s="117">
        <f>R32+R33</f>
        <v>1624036</v>
      </c>
      <c r="S31" s="117">
        <f>S32+S33</f>
        <v>136661</v>
      </c>
      <c r="T31" s="117"/>
      <c r="U31" s="117"/>
      <c r="V31" s="117">
        <f>V32</f>
        <v>240429</v>
      </c>
      <c r="W31" s="117">
        <f>W32+W33</f>
        <v>9927</v>
      </c>
      <c r="X31" s="117">
        <f>X32</f>
        <v>1109412</v>
      </c>
      <c r="Y31" s="117">
        <f>Y32+Y33</f>
        <v>5588917</v>
      </c>
      <c r="Z31" s="117">
        <f>Z32</f>
        <v>5140</v>
      </c>
      <c r="AA31" s="117">
        <v>20842.859</v>
      </c>
      <c r="AB31" s="117">
        <f>AB32+AB33</f>
        <v>4064697</v>
      </c>
      <c r="AC31" s="117"/>
      <c r="AD31" s="117">
        <v>1154.335</v>
      </c>
      <c r="AE31" s="117">
        <f>AE32+AE33</f>
        <v>146272</v>
      </c>
      <c r="AF31" s="117">
        <v>44154306</v>
      </c>
      <c r="AG31" s="117">
        <f>AG33</f>
        <v>7149.5550000000003</v>
      </c>
      <c r="AH31" s="117">
        <f>AH33</f>
        <v>150</v>
      </c>
      <c r="AI31" s="117">
        <v>37859.894</v>
      </c>
      <c r="AJ31" s="117"/>
      <c r="AK31" s="117"/>
      <c r="AL31" s="117"/>
      <c r="AM31" s="119">
        <f>AM32+AM33</f>
        <v>1938920</v>
      </c>
      <c r="AN31" s="119">
        <v>20851</v>
      </c>
      <c r="AO31" s="117">
        <f>+AO32+AO33</f>
        <v>1733591</v>
      </c>
      <c r="AP31" s="117">
        <v>1246</v>
      </c>
      <c r="AQ31" s="117">
        <v>124038</v>
      </c>
      <c r="AR31" s="117">
        <f>AR32+AR33</f>
        <v>546211</v>
      </c>
      <c r="AS31" s="117">
        <v>268481</v>
      </c>
      <c r="AT31" s="117">
        <f>AT32+AT33</f>
        <v>2050</v>
      </c>
      <c r="AU31" s="117">
        <f>AU32+AU33</f>
        <v>122</v>
      </c>
      <c r="AV31" s="117">
        <f>AV32</f>
        <v>5961</v>
      </c>
      <c r="AW31" s="117"/>
      <c r="AX31" s="117">
        <v>11522786</v>
      </c>
      <c r="AY31" s="117">
        <f>AY32+AY33</f>
        <v>2683</v>
      </c>
      <c r="AZ31" s="117">
        <f>AZ32+AZ33</f>
        <v>669263.67799999996</v>
      </c>
      <c r="BA31" s="117">
        <v>1340085</v>
      </c>
      <c r="BB31" s="117"/>
      <c r="BC31" s="117"/>
      <c r="BD31" s="117">
        <v>391675</v>
      </c>
      <c r="BE31" s="117">
        <v>155</v>
      </c>
      <c r="BF31" s="117">
        <v>140.13</v>
      </c>
      <c r="BG31" s="117">
        <v>1211</v>
      </c>
      <c r="BH31" s="117">
        <v>52051</v>
      </c>
      <c r="BI31" s="117"/>
      <c r="BJ31" s="119">
        <v>24100.933000000001</v>
      </c>
      <c r="BK31" s="116"/>
      <c r="BL31" s="116"/>
      <c r="BM31" s="116"/>
      <c r="BN31" s="116"/>
      <c r="BO31" s="116"/>
      <c r="BP31" s="116"/>
      <c r="BQ31" s="116"/>
    </row>
    <row r="32" spans="1:69">
      <c r="A32" s="120" t="s">
        <v>188</v>
      </c>
      <c r="B32" s="9">
        <v>0</v>
      </c>
      <c r="C32" s="9">
        <v>40</v>
      </c>
      <c r="D32" s="9">
        <v>61472</v>
      </c>
      <c r="E32" s="9">
        <v>32340</v>
      </c>
      <c r="F32" s="9">
        <v>0</v>
      </c>
      <c r="G32" s="9">
        <v>0</v>
      </c>
      <c r="H32" s="9">
        <v>0</v>
      </c>
      <c r="I32" s="9">
        <v>1200</v>
      </c>
      <c r="J32" s="9">
        <v>0</v>
      </c>
      <c r="K32" s="9"/>
      <c r="L32" s="9">
        <v>4237</v>
      </c>
      <c r="M32" s="9">
        <v>8690</v>
      </c>
      <c r="N32" s="9">
        <v>0</v>
      </c>
      <c r="O32" s="9">
        <v>8476.7060000000001</v>
      </c>
      <c r="P32" s="9">
        <v>1032</v>
      </c>
      <c r="Q32" s="9">
        <v>482701</v>
      </c>
      <c r="R32" s="9">
        <v>1504078</v>
      </c>
      <c r="S32" s="9">
        <v>135751</v>
      </c>
      <c r="T32" s="9">
        <v>0</v>
      </c>
      <c r="U32" s="9">
        <v>0</v>
      </c>
      <c r="V32" s="9">
        <v>240429</v>
      </c>
      <c r="W32" s="9">
        <v>9196</v>
      </c>
      <c r="X32" s="9">
        <v>1109412</v>
      </c>
      <c r="Y32" s="9">
        <v>5521917</v>
      </c>
      <c r="Z32" s="9">
        <v>5140</v>
      </c>
      <c r="AA32" s="9"/>
      <c r="AB32" s="9">
        <v>3391775</v>
      </c>
      <c r="AC32" s="9">
        <v>0</v>
      </c>
      <c r="AD32" s="9"/>
      <c r="AE32" s="9">
        <v>3179</v>
      </c>
      <c r="AF32" s="9">
        <v>42895750</v>
      </c>
      <c r="AG32" s="9">
        <v>0</v>
      </c>
      <c r="AH32" s="9"/>
      <c r="AI32" s="9">
        <v>37859.894</v>
      </c>
      <c r="AJ32" s="9">
        <v>0</v>
      </c>
      <c r="AK32" s="9">
        <v>0</v>
      </c>
      <c r="AL32" s="9">
        <v>0</v>
      </c>
      <c r="AM32" s="9">
        <v>1050628</v>
      </c>
      <c r="AN32" s="9">
        <f>60+19493</f>
        <v>19553</v>
      </c>
      <c r="AO32" s="9">
        <v>1093199</v>
      </c>
      <c r="AP32" s="9">
        <v>1246</v>
      </c>
      <c r="AQ32" s="9">
        <v>124038</v>
      </c>
      <c r="AR32" s="9">
        <v>537211</v>
      </c>
      <c r="AS32" s="9">
        <v>255773</v>
      </c>
      <c r="AT32" s="9">
        <v>1900</v>
      </c>
      <c r="AU32" s="9">
        <v>122</v>
      </c>
      <c r="AV32" s="9">
        <v>5961</v>
      </c>
      <c r="AW32" s="9">
        <v>0</v>
      </c>
      <c r="AX32" s="9">
        <v>11465244.021</v>
      </c>
      <c r="AY32" s="9">
        <v>2656</v>
      </c>
      <c r="AZ32" s="9">
        <v>617859.67799999996</v>
      </c>
      <c r="BA32" s="9">
        <v>1085925</v>
      </c>
      <c r="BB32" s="9">
        <v>0</v>
      </c>
      <c r="BC32" s="9">
        <v>0</v>
      </c>
      <c r="BD32" s="9">
        <v>368635</v>
      </c>
      <c r="BE32" s="9">
        <v>155</v>
      </c>
      <c r="BF32" s="9"/>
      <c r="BG32" s="9"/>
      <c r="BH32" s="9">
        <v>30901</v>
      </c>
      <c r="BI32" s="9">
        <v>0</v>
      </c>
      <c r="BJ32" s="149"/>
      <c r="BK32" s="105"/>
      <c r="BL32" s="105"/>
      <c r="BM32" s="105"/>
      <c r="BN32" s="105"/>
      <c r="BO32" s="105"/>
      <c r="BP32" s="105"/>
      <c r="BQ32" s="105"/>
    </row>
    <row r="33" spans="1:69">
      <c r="A33" s="120" t="s">
        <v>692</v>
      </c>
      <c r="B33" s="9">
        <v>0</v>
      </c>
      <c r="C33" s="9">
        <v>33374</v>
      </c>
      <c r="D33" s="9">
        <v>179</v>
      </c>
      <c r="E33" s="9">
        <v>0</v>
      </c>
      <c r="F33" s="9">
        <v>0</v>
      </c>
      <c r="G33" s="9">
        <v>0</v>
      </c>
      <c r="H33" s="9">
        <v>0</v>
      </c>
      <c r="I33" s="9">
        <v>6300</v>
      </c>
      <c r="J33" s="9">
        <v>0</v>
      </c>
      <c r="K33" s="9"/>
      <c r="L33" s="9">
        <v>4237</v>
      </c>
      <c r="M33" s="9">
        <v>98871</v>
      </c>
      <c r="N33" s="9">
        <v>0</v>
      </c>
      <c r="O33" s="9">
        <v>0</v>
      </c>
      <c r="P33" s="9">
        <v>0</v>
      </c>
      <c r="Q33" s="9">
        <v>0</v>
      </c>
      <c r="R33" s="9">
        <v>119958</v>
      </c>
      <c r="S33" s="9">
        <v>910</v>
      </c>
      <c r="T33" s="9">
        <v>0</v>
      </c>
      <c r="U33" s="9">
        <v>0</v>
      </c>
      <c r="V33" s="9">
        <v>0</v>
      </c>
      <c r="W33" s="9">
        <v>731</v>
      </c>
      <c r="X33" s="9">
        <v>0</v>
      </c>
      <c r="Y33" s="9">
        <v>67000</v>
      </c>
      <c r="Z33" s="9">
        <v>0</v>
      </c>
      <c r="AA33" s="9">
        <v>20842.859</v>
      </c>
      <c r="AB33" s="9">
        <v>672922</v>
      </c>
      <c r="AC33" s="9">
        <v>0</v>
      </c>
      <c r="AD33" s="9">
        <f>AD31</f>
        <v>1154.335</v>
      </c>
      <c r="AE33" s="9">
        <v>143093</v>
      </c>
      <c r="AF33" s="9">
        <v>1258656</v>
      </c>
      <c r="AG33" s="9">
        <v>7149.5550000000003</v>
      </c>
      <c r="AH33" s="9">
        <v>150</v>
      </c>
      <c r="AI33" s="9"/>
      <c r="AJ33" s="9">
        <v>15000</v>
      </c>
      <c r="AK33" s="9">
        <v>0</v>
      </c>
      <c r="AL33" s="9">
        <v>0</v>
      </c>
      <c r="AM33" s="9">
        <v>888292</v>
      </c>
      <c r="AN33" s="9">
        <v>1298.5999999999999</v>
      </c>
      <c r="AO33" s="9">
        <v>640392</v>
      </c>
      <c r="AP33" s="9">
        <v>0</v>
      </c>
      <c r="AQ33" s="9">
        <v>0</v>
      </c>
      <c r="AR33" s="9">
        <v>9000</v>
      </c>
      <c r="AS33" s="9">
        <v>12708</v>
      </c>
      <c r="AT33" s="9">
        <v>150</v>
      </c>
      <c r="AU33" s="9"/>
      <c r="AV33" s="9"/>
      <c r="AW33" s="9">
        <v>0</v>
      </c>
      <c r="AX33" s="9">
        <v>57543</v>
      </c>
      <c r="AY33" s="9">
        <v>27</v>
      </c>
      <c r="AZ33" s="9">
        <v>51404</v>
      </c>
      <c r="BA33" s="9">
        <v>254161</v>
      </c>
      <c r="BB33" s="9">
        <v>0</v>
      </c>
      <c r="BC33" s="9">
        <v>0</v>
      </c>
      <c r="BD33" s="115">
        <v>23041</v>
      </c>
      <c r="BE33" s="9">
        <v>0</v>
      </c>
      <c r="BF33" s="9">
        <v>140</v>
      </c>
      <c r="BG33" s="9">
        <v>1211</v>
      </c>
      <c r="BH33" s="115">
        <v>21150</v>
      </c>
      <c r="BI33" s="9">
        <v>0</v>
      </c>
      <c r="BJ33" s="149">
        <v>24100.933000000001</v>
      </c>
      <c r="BK33" s="105"/>
      <c r="BL33" s="105"/>
      <c r="BM33" s="105"/>
      <c r="BN33" s="105"/>
      <c r="BO33" s="105"/>
      <c r="BP33" s="105"/>
      <c r="BQ33" s="105"/>
    </row>
    <row r="34" spans="1:69">
      <c r="A34" s="123" t="s">
        <v>717</v>
      </c>
      <c r="B34" s="122">
        <f>SUM(B36:B50)</f>
        <v>437222</v>
      </c>
      <c r="C34" s="122">
        <f t="shared" ref="C34:BN34" si="3">SUM(C36:C50)</f>
        <v>326118</v>
      </c>
      <c r="D34" s="122">
        <f t="shared" si="3"/>
        <v>400447</v>
      </c>
      <c r="E34" s="122">
        <f t="shared" si="3"/>
        <v>90040</v>
      </c>
      <c r="F34" s="122">
        <f t="shared" si="3"/>
        <v>3093</v>
      </c>
      <c r="G34" s="122">
        <f t="shared" si="3"/>
        <v>8206</v>
      </c>
      <c r="H34" s="122">
        <f>SUM(H36:H50)</f>
        <v>6760</v>
      </c>
      <c r="I34" s="122">
        <f t="shared" si="3"/>
        <v>0</v>
      </c>
      <c r="J34" s="122">
        <f t="shared" si="3"/>
        <v>469723</v>
      </c>
      <c r="K34" s="122">
        <f>+K35</f>
        <v>7032</v>
      </c>
      <c r="L34" s="122">
        <f t="shared" si="3"/>
        <v>128626</v>
      </c>
      <c r="M34" s="122">
        <v>505926</v>
      </c>
      <c r="N34" s="122">
        <f>SUM(N36:N50)</f>
        <v>2230</v>
      </c>
      <c r="O34" s="122">
        <f t="shared" si="3"/>
        <v>12792.146000000001</v>
      </c>
      <c r="P34" s="122">
        <f t="shared" si="3"/>
        <v>6708</v>
      </c>
      <c r="Q34" s="122">
        <f t="shared" si="3"/>
        <v>9078504</v>
      </c>
      <c r="R34" s="122">
        <f t="shared" si="3"/>
        <v>1561082.7450000001</v>
      </c>
      <c r="S34" s="122">
        <f t="shared" si="3"/>
        <v>3560407</v>
      </c>
      <c r="T34" s="122">
        <f t="shared" si="3"/>
        <v>5449</v>
      </c>
      <c r="U34" s="122">
        <f t="shared" si="3"/>
        <v>64954</v>
      </c>
      <c r="V34" s="122">
        <f t="shared" si="3"/>
        <v>6010747</v>
      </c>
      <c r="W34" s="122">
        <f t="shared" si="3"/>
        <v>292015</v>
      </c>
      <c r="X34" s="122">
        <f t="shared" si="3"/>
        <v>4603897</v>
      </c>
      <c r="Y34" s="122">
        <f t="shared" si="3"/>
        <v>3158085</v>
      </c>
      <c r="Z34" s="122">
        <f t="shared" si="3"/>
        <v>248478</v>
      </c>
      <c r="AA34" s="122">
        <f t="shared" si="3"/>
        <v>606892.39400000009</v>
      </c>
      <c r="AB34" s="122">
        <f t="shared" si="3"/>
        <v>36167602</v>
      </c>
      <c r="AC34" s="122">
        <f t="shared" si="3"/>
        <v>42823</v>
      </c>
      <c r="AD34" s="122">
        <f t="shared" si="3"/>
        <v>104688.84899999999</v>
      </c>
      <c r="AE34" s="122">
        <f t="shared" si="3"/>
        <v>3551749</v>
      </c>
      <c r="AF34" s="122">
        <f t="shared" si="3"/>
        <v>37398422</v>
      </c>
      <c r="AG34" s="122">
        <f t="shared" si="3"/>
        <v>109422.36500000001</v>
      </c>
      <c r="AH34" s="122">
        <f t="shared" si="3"/>
        <v>136360</v>
      </c>
      <c r="AI34" s="122">
        <f t="shared" si="3"/>
        <v>48449.777999999998</v>
      </c>
      <c r="AJ34" s="122">
        <f t="shared" si="3"/>
        <v>1000</v>
      </c>
      <c r="AK34" s="122">
        <f t="shared" si="3"/>
        <v>0</v>
      </c>
      <c r="AL34" s="122">
        <f t="shared" si="3"/>
        <v>67062.36</v>
      </c>
      <c r="AM34" s="122">
        <f t="shared" si="3"/>
        <v>60944197</v>
      </c>
      <c r="AN34" s="122">
        <f t="shared" si="3"/>
        <v>49297.9</v>
      </c>
      <c r="AO34" s="122">
        <f t="shared" si="3"/>
        <v>36856370</v>
      </c>
      <c r="AP34" s="122">
        <f t="shared" si="3"/>
        <v>0</v>
      </c>
      <c r="AQ34" s="122">
        <f t="shared" si="3"/>
        <v>432741</v>
      </c>
      <c r="AR34" s="122">
        <f t="shared" si="3"/>
        <v>891478</v>
      </c>
      <c r="AS34" s="122">
        <f>SUM(AS36:AS50)</f>
        <v>1213261</v>
      </c>
      <c r="AT34" s="122">
        <f t="shared" si="3"/>
        <v>12188.72</v>
      </c>
      <c r="AU34" s="122">
        <f t="shared" si="3"/>
        <v>27304.983</v>
      </c>
      <c r="AV34" s="122">
        <f t="shared" si="3"/>
        <v>92390</v>
      </c>
      <c r="AW34" s="122">
        <f t="shared" si="3"/>
        <v>0</v>
      </c>
      <c r="AX34" s="122">
        <f>SUM(AX36:AX50)</f>
        <v>5432784.1749999998</v>
      </c>
      <c r="AY34" s="122">
        <f t="shared" si="3"/>
        <v>98500</v>
      </c>
      <c r="AZ34" s="122">
        <f t="shared" si="3"/>
        <v>1878796.031</v>
      </c>
      <c r="BA34" s="122">
        <f t="shared" si="3"/>
        <v>24452702.099999998</v>
      </c>
      <c r="BB34" s="122">
        <f t="shared" si="3"/>
        <v>33933</v>
      </c>
      <c r="BC34" s="122">
        <f t="shared" si="3"/>
        <v>39999</v>
      </c>
      <c r="BD34" s="122">
        <f t="shared" si="3"/>
        <v>1785365</v>
      </c>
      <c r="BE34" s="122">
        <f t="shared" si="3"/>
        <v>717289</v>
      </c>
      <c r="BF34" s="122">
        <f t="shared" si="3"/>
        <v>206710.55</v>
      </c>
      <c r="BG34" s="122">
        <f t="shared" si="3"/>
        <v>270507.76066365105</v>
      </c>
      <c r="BH34" s="122">
        <f t="shared" si="3"/>
        <v>716057</v>
      </c>
      <c r="BI34" s="122">
        <f>BI35</f>
        <v>161069</v>
      </c>
      <c r="BJ34" s="122">
        <f t="shared" si="3"/>
        <v>870715.67200000014</v>
      </c>
      <c r="BK34" s="122">
        <f t="shared" si="3"/>
        <v>0</v>
      </c>
      <c r="BL34" s="122">
        <f t="shared" si="3"/>
        <v>0</v>
      </c>
      <c r="BM34" s="122">
        <f t="shared" si="3"/>
        <v>0</v>
      </c>
      <c r="BN34" s="122">
        <f t="shared" si="3"/>
        <v>0</v>
      </c>
      <c r="BO34" s="122">
        <f>SUM(BO36:BO50)</f>
        <v>0</v>
      </c>
      <c r="BP34" s="122">
        <f>SUM(BP36:BP50)</f>
        <v>0</v>
      </c>
      <c r="BQ34" s="122">
        <f>SUM(BQ36:BQ50)</f>
        <v>0</v>
      </c>
    </row>
    <row r="35" spans="1:69">
      <c r="A35" s="114" t="s">
        <v>693</v>
      </c>
      <c r="B35" s="117">
        <f>+SUM(B36:B50)</f>
        <v>437222</v>
      </c>
      <c r="C35" s="117">
        <f>+SUM(C36:C50)</f>
        <v>326118</v>
      </c>
      <c r="D35" s="117">
        <v>400446</v>
      </c>
      <c r="E35" s="117">
        <f>54000+36040</f>
        <v>90040</v>
      </c>
      <c r="F35" s="117">
        <f>F37+F39+F40</f>
        <v>3093</v>
      </c>
      <c r="G35" s="117">
        <f>G37+G49</f>
        <v>8206</v>
      </c>
      <c r="H35" s="117">
        <f>H36+H37+H40+H41+H43+H45+H47</f>
        <v>6760</v>
      </c>
      <c r="I35" s="117">
        <v>0</v>
      </c>
      <c r="J35" s="117"/>
      <c r="K35" s="117">
        <v>7032</v>
      </c>
      <c r="L35" s="117">
        <v>128626</v>
      </c>
      <c r="M35" s="117">
        <v>0</v>
      </c>
      <c r="N35" s="117">
        <v>2230</v>
      </c>
      <c r="O35" s="117">
        <v>12792.146000000001</v>
      </c>
      <c r="P35" s="117">
        <v>0</v>
      </c>
      <c r="Q35" s="117">
        <v>9078504</v>
      </c>
      <c r="R35" s="117">
        <f>R37+R39+R40+R41+R43+R44+R46+R47+R48</f>
        <v>1561082.7450000001</v>
      </c>
      <c r="S35" s="117">
        <v>3560407</v>
      </c>
      <c r="T35" s="117">
        <v>5449</v>
      </c>
      <c r="U35" s="117">
        <v>64954</v>
      </c>
      <c r="V35" s="117">
        <f>V37+V39+V40+V41+V42+V43+V45+V46+V47+V48+V49+V50</f>
        <v>6010747</v>
      </c>
      <c r="W35" s="117">
        <f>W37+W39+W44+W45+W47+W49</f>
        <v>292015</v>
      </c>
      <c r="X35" s="117">
        <v>4603901</v>
      </c>
      <c r="Y35" s="117">
        <f>Y34</f>
        <v>3158085</v>
      </c>
      <c r="Z35" s="117">
        <f>+Z37+Z39+Z40+Z41+Z45+Z47+Z48+Z50</f>
        <v>248478</v>
      </c>
      <c r="AA35" s="117">
        <v>606892.39400000009</v>
      </c>
      <c r="AB35" s="117">
        <f>AB34</f>
        <v>36167602</v>
      </c>
      <c r="AC35" s="117">
        <v>42823</v>
      </c>
      <c r="AD35" s="117">
        <v>104688.849</v>
      </c>
      <c r="AE35" s="117">
        <v>3552340</v>
      </c>
      <c r="AF35" s="117">
        <v>37398422</v>
      </c>
      <c r="AG35" s="117">
        <v>109422.36500000001</v>
      </c>
      <c r="AH35" s="117">
        <f>AH36+AH37+AH41+AH43+AH44+AH45+AH47</f>
        <v>136360</v>
      </c>
      <c r="AI35" s="117">
        <v>48449.777999999998</v>
      </c>
      <c r="AJ35" s="117">
        <v>0</v>
      </c>
      <c r="AK35" s="117">
        <v>0</v>
      </c>
      <c r="AL35" s="117">
        <f>AL37+AL45+AL47</f>
        <v>67062.36</v>
      </c>
      <c r="AM35" s="117">
        <f>+SUM(AM36:AM50)</f>
        <v>60944197</v>
      </c>
      <c r="AN35" s="117">
        <v>49298.400000000001</v>
      </c>
      <c r="AO35" s="117">
        <v>36856370</v>
      </c>
      <c r="AP35" s="117">
        <v>176747</v>
      </c>
      <c r="AQ35" s="117">
        <f>+SUM(AQ36:AQ50)</f>
        <v>432741</v>
      </c>
      <c r="AR35" s="117">
        <v>405336</v>
      </c>
      <c r="AS35" s="117">
        <f>AS36+AS39+AS40+AS41+AS42+AS43+AS45+AS47+AS48+AS49</f>
        <v>1213261</v>
      </c>
      <c r="AT35" s="117">
        <v>12188.72</v>
      </c>
      <c r="AU35" s="117">
        <v>27304.983</v>
      </c>
      <c r="AV35" s="117">
        <v>92390</v>
      </c>
      <c r="AW35" s="117"/>
      <c r="AX35" s="117">
        <f>AX36+AX37+AX39+AX40+AX41+AX42+AX43+AX45+AX46+AX47+AX49+AX50</f>
        <v>4798263.4029999999</v>
      </c>
      <c r="AY35" s="117">
        <v>98500</v>
      </c>
      <c r="AZ35" s="117">
        <f>SUM(AZ36:AZ50)</f>
        <v>1878796.031</v>
      </c>
      <c r="BA35" s="117">
        <v>24372437</v>
      </c>
      <c r="BB35" s="117">
        <f>BB34</f>
        <v>33933</v>
      </c>
      <c r="BC35" s="147">
        <f>SUM(BC36:BC50)</f>
        <v>39999</v>
      </c>
      <c r="BD35" s="117">
        <v>1785365</v>
      </c>
      <c r="BE35" s="117">
        <v>717289</v>
      </c>
      <c r="BF35" s="117">
        <f>+SUM(BF36:BF50)</f>
        <v>206710.55</v>
      </c>
      <c r="BG35" s="117">
        <v>189507</v>
      </c>
      <c r="BH35" s="117">
        <v>716057</v>
      </c>
      <c r="BI35" s="117">
        <v>161069</v>
      </c>
      <c r="BJ35" s="119">
        <v>870715.67</v>
      </c>
      <c r="BK35" s="116"/>
      <c r="BL35" s="116"/>
      <c r="BM35" s="116"/>
      <c r="BN35" s="116"/>
      <c r="BO35" s="116"/>
      <c r="BP35" s="116"/>
      <c r="BQ35" s="116"/>
    </row>
    <row r="36" spans="1:69">
      <c r="A36" s="112" t="s">
        <v>189</v>
      </c>
      <c r="B36" s="9">
        <v>377615</v>
      </c>
      <c r="C36" s="9">
        <v>11191</v>
      </c>
      <c r="D36" s="9">
        <v>21745</v>
      </c>
      <c r="E36" s="9">
        <f>E35</f>
        <v>90040</v>
      </c>
      <c r="F36" s="9">
        <v>0</v>
      </c>
      <c r="G36" s="9">
        <v>0</v>
      </c>
      <c r="H36" s="9">
        <v>2156</v>
      </c>
      <c r="I36" s="9">
        <v>0</v>
      </c>
      <c r="J36" s="118">
        <f>252173+53278</f>
        <v>305451</v>
      </c>
      <c r="K36" s="9"/>
      <c r="L36" s="9">
        <v>0</v>
      </c>
      <c r="M36" s="9">
        <v>0</v>
      </c>
      <c r="N36" s="9">
        <v>0</v>
      </c>
      <c r="O36" s="9">
        <v>0</v>
      </c>
      <c r="P36" s="9">
        <v>0</v>
      </c>
      <c r="Q36" s="9">
        <v>0</v>
      </c>
      <c r="R36" s="9">
        <v>0</v>
      </c>
      <c r="S36" s="9">
        <v>0</v>
      </c>
      <c r="T36" s="9">
        <v>0</v>
      </c>
      <c r="U36" s="9">
        <v>0</v>
      </c>
      <c r="V36" s="9">
        <v>0</v>
      </c>
      <c r="W36" s="9">
        <v>0</v>
      </c>
      <c r="X36" s="9">
        <v>896807</v>
      </c>
      <c r="Y36" s="9">
        <v>0</v>
      </c>
      <c r="Z36" s="9">
        <v>0</v>
      </c>
      <c r="AA36" s="9"/>
      <c r="AB36" s="9">
        <v>1598136</v>
      </c>
      <c r="AC36" s="9">
        <v>24713</v>
      </c>
      <c r="AD36" s="9">
        <v>0</v>
      </c>
      <c r="AE36" s="9">
        <v>1239507</v>
      </c>
      <c r="AF36" s="9">
        <v>0</v>
      </c>
      <c r="AG36" s="9">
        <v>109422.36500000001</v>
      </c>
      <c r="AH36" s="9">
        <v>83166</v>
      </c>
      <c r="AI36" s="9">
        <v>0</v>
      </c>
      <c r="AJ36" s="9">
        <v>0</v>
      </c>
      <c r="AK36" s="9">
        <v>0</v>
      </c>
      <c r="AL36" s="9">
        <v>0</v>
      </c>
      <c r="AM36" s="9">
        <v>55015094</v>
      </c>
      <c r="AN36" s="9"/>
      <c r="AO36" s="9">
        <v>15601887</v>
      </c>
      <c r="AP36" s="9">
        <v>0</v>
      </c>
      <c r="AQ36" s="9">
        <v>0</v>
      </c>
      <c r="AR36" s="9">
        <v>359780</v>
      </c>
      <c r="AS36" s="9">
        <v>444305</v>
      </c>
      <c r="AT36" s="9">
        <v>8800</v>
      </c>
      <c r="AU36" s="9">
        <v>0</v>
      </c>
      <c r="AV36" s="9">
        <v>0</v>
      </c>
      <c r="AW36" s="9"/>
      <c r="AX36" s="9">
        <v>1446772</v>
      </c>
      <c r="AY36" s="9">
        <v>32500</v>
      </c>
      <c r="AZ36" s="9">
        <v>678111.60800000001</v>
      </c>
      <c r="BA36" s="9">
        <v>5472913</v>
      </c>
      <c r="BB36" s="9">
        <v>0</v>
      </c>
      <c r="BC36" s="9">
        <v>34084</v>
      </c>
      <c r="BD36" s="9">
        <v>0</v>
      </c>
      <c r="BE36" s="9">
        <v>696227</v>
      </c>
      <c r="BF36" s="9">
        <v>84726.066000000006</v>
      </c>
      <c r="BG36" s="9">
        <v>4114.1952279326306</v>
      </c>
      <c r="BH36" s="9">
        <v>116549</v>
      </c>
      <c r="BI36" s="9">
        <v>0</v>
      </c>
      <c r="BJ36" s="149"/>
      <c r="BK36" s="105"/>
      <c r="BL36" s="105"/>
      <c r="BM36" s="105"/>
      <c r="BN36" s="105"/>
      <c r="BO36" s="105"/>
      <c r="BP36" s="105"/>
      <c r="BQ36" s="105"/>
    </row>
    <row r="37" spans="1:69">
      <c r="A37" s="112" t="s">
        <v>190</v>
      </c>
      <c r="B37" s="9">
        <v>43200</v>
      </c>
      <c r="C37" s="9">
        <v>3900</v>
      </c>
      <c r="D37" s="9">
        <v>69111</v>
      </c>
      <c r="E37" s="9"/>
      <c r="F37" s="9">
        <v>2735</v>
      </c>
      <c r="G37" s="9">
        <v>1680</v>
      </c>
      <c r="H37" s="9">
        <v>4090</v>
      </c>
      <c r="I37" s="9">
        <v>0</v>
      </c>
      <c r="J37" s="118">
        <f>4090+4090</f>
        <v>8180</v>
      </c>
      <c r="K37" s="9"/>
      <c r="L37" s="9">
        <v>2333</v>
      </c>
      <c r="M37" s="9">
        <v>44584</v>
      </c>
      <c r="N37" s="9">
        <v>585</v>
      </c>
      <c r="O37" s="9">
        <v>1459.2</v>
      </c>
      <c r="P37" s="9">
        <v>0</v>
      </c>
      <c r="Q37" s="9">
        <v>3527682</v>
      </c>
      <c r="R37" s="9">
        <v>27441.48</v>
      </c>
      <c r="S37" s="9">
        <v>2975383</v>
      </c>
      <c r="T37" s="9">
        <v>0</v>
      </c>
      <c r="U37" s="9">
        <v>0</v>
      </c>
      <c r="V37" s="9">
        <v>150497</v>
      </c>
      <c r="W37" s="9">
        <v>10375</v>
      </c>
      <c r="X37" s="9">
        <v>1417523</v>
      </c>
      <c r="Y37" s="9">
        <v>863424</v>
      </c>
      <c r="Z37" s="9">
        <v>4610</v>
      </c>
      <c r="AA37" s="9"/>
      <c r="AB37" s="9">
        <v>3926994</v>
      </c>
      <c r="AC37" s="9">
        <v>3140</v>
      </c>
      <c r="AD37" s="9">
        <v>6177.6</v>
      </c>
      <c r="AE37" s="9">
        <v>117862</v>
      </c>
      <c r="AF37" s="9">
        <v>4040392</v>
      </c>
      <c r="AG37" s="9">
        <v>0</v>
      </c>
      <c r="AH37" s="9">
        <v>600</v>
      </c>
      <c r="AI37" s="9">
        <v>19457.2</v>
      </c>
      <c r="AJ37" s="9">
        <v>0</v>
      </c>
      <c r="AK37" s="9">
        <v>0</v>
      </c>
      <c r="AL37" s="9">
        <v>20680.526000000002</v>
      </c>
      <c r="AM37" s="9">
        <v>88233</v>
      </c>
      <c r="AN37" s="9"/>
      <c r="AO37" s="9">
        <v>1108460</v>
      </c>
      <c r="AP37" s="9">
        <v>0</v>
      </c>
      <c r="AQ37" s="9">
        <v>128958</v>
      </c>
      <c r="AR37" s="9">
        <v>9493</v>
      </c>
      <c r="AS37" s="9"/>
      <c r="AT37" s="9">
        <v>2050</v>
      </c>
      <c r="AU37" s="9">
        <v>1200</v>
      </c>
      <c r="AV37" s="9">
        <v>6947</v>
      </c>
      <c r="AW37" s="9"/>
      <c r="AX37" s="9">
        <v>775349</v>
      </c>
      <c r="AY37" s="9">
        <v>15640</v>
      </c>
      <c r="AZ37" s="9">
        <v>155327.53700000001</v>
      </c>
      <c r="BA37" s="9">
        <v>9254569</v>
      </c>
      <c r="BB37" s="9">
        <v>6000</v>
      </c>
      <c r="BC37" s="9">
        <v>4090</v>
      </c>
      <c r="BD37" s="9">
        <v>7135</v>
      </c>
      <c r="BE37" s="9">
        <v>3605</v>
      </c>
      <c r="BF37" s="9">
        <v>34941.203000000001</v>
      </c>
      <c r="BG37" s="9">
        <v>75456.074873348261</v>
      </c>
      <c r="BH37" s="9">
        <v>12155</v>
      </c>
      <c r="BI37" s="9">
        <v>0</v>
      </c>
      <c r="BJ37" s="149">
        <v>56795.199999999997</v>
      </c>
      <c r="BK37" s="105"/>
      <c r="BL37" s="105"/>
      <c r="BM37" s="105"/>
      <c r="BN37" s="105"/>
      <c r="BO37" s="105"/>
      <c r="BP37" s="105"/>
      <c r="BQ37" s="105"/>
    </row>
    <row r="38" spans="1:69">
      <c r="A38" s="112" t="s">
        <v>191</v>
      </c>
      <c r="B38" s="9">
        <v>0</v>
      </c>
      <c r="C38" s="9">
        <v>0</v>
      </c>
      <c r="D38" s="9">
        <v>0</v>
      </c>
      <c r="E38" s="9">
        <v>0</v>
      </c>
      <c r="F38" s="9">
        <v>0</v>
      </c>
      <c r="G38" s="9">
        <v>0</v>
      </c>
      <c r="H38" s="9">
        <v>0</v>
      </c>
      <c r="I38" s="9">
        <v>0</v>
      </c>
      <c r="J38" s="9">
        <v>0</v>
      </c>
      <c r="K38" s="9"/>
      <c r="L38" s="9">
        <v>0</v>
      </c>
      <c r="M38" s="9">
        <v>0</v>
      </c>
      <c r="N38" s="9">
        <v>0</v>
      </c>
      <c r="O38" s="9">
        <v>0</v>
      </c>
      <c r="P38" s="9">
        <v>0</v>
      </c>
      <c r="Q38" s="9">
        <v>0</v>
      </c>
      <c r="R38" s="9">
        <v>0</v>
      </c>
      <c r="S38" s="9">
        <v>106792</v>
      </c>
      <c r="T38" s="9">
        <v>0</v>
      </c>
      <c r="U38" s="9">
        <v>0</v>
      </c>
      <c r="V38" s="9">
        <v>0</v>
      </c>
      <c r="W38" s="9">
        <v>0</v>
      </c>
      <c r="X38" s="9">
        <v>0</v>
      </c>
      <c r="Y38" s="9">
        <v>0</v>
      </c>
      <c r="Z38" s="9">
        <v>0</v>
      </c>
      <c r="AA38" s="9"/>
      <c r="AB38" s="9">
        <v>0</v>
      </c>
      <c r="AC38" s="9">
        <v>0</v>
      </c>
      <c r="AD38" s="9">
        <v>0</v>
      </c>
      <c r="AE38" s="9">
        <v>0</v>
      </c>
      <c r="AF38" s="9">
        <v>0</v>
      </c>
      <c r="AG38" s="9">
        <v>0</v>
      </c>
      <c r="AH38" s="9">
        <v>0</v>
      </c>
      <c r="AI38" s="9">
        <v>0</v>
      </c>
      <c r="AJ38" s="9">
        <v>0</v>
      </c>
      <c r="AK38" s="9">
        <v>0</v>
      </c>
      <c r="AL38" s="9">
        <v>0</v>
      </c>
      <c r="AM38" s="9">
        <v>0</v>
      </c>
      <c r="AN38" s="9"/>
      <c r="AO38" s="9">
        <v>0</v>
      </c>
      <c r="AP38" s="9">
        <v>0</v>
      </c>
      <c r="AQ38" s="9">
        <v>0</v>
      </c>
      <c r="AR38" s="9">
        <v>0</v>
      </c>
      <c r="AT38" s="9">
        <v>0</v>
      </c>
      <c r="AU38" s="9">
        <v>0</v>
      </c>
      <c r="AV38" s="9">
        <v>0</v>
      </c>
      <c r="AW38" s="9"/>
      <c r="AX38" s="9">
        <v>0</v>
      </c>
      <c r="AY38" s="9">
        <v>0</v>
      </c>
      <c r="AZ38" s="9"/>
      <c r="BA38" s="9"/>
      <c r="BB38" s="9">
        <v>0</v>
      </c>
      <c r="BD38" s="9">
        <v>0</v>
      </c>
      <c r="BE38" s="9">
        <v>0</v>
      </c>
      <c r="BF38" s="9"/>
      <c r="BG38" s="9">
        <v>75595.747235124756</v>
      </c>
      <c r="BH38" s="9">
        <v>0</v>
      </c>
      <c r="BI38" s="9">
        <v>0</v>
      </c>
      <c r="BJ38" s="149"/>
      <c r="BK38" s="105"/>
      <c r="BL38" s="105"/>
      <c r="BM38" s="105"/>
      <c r="BN38" s="105"/>
      <c r="BO38" s="105"/>
      <c r="BP38" s="105"/>
      <c r="BQ38" s="105"/>
    </row>
    <row r="39" spans="1:69">
      <c r="A39" s="112" t="s">
        <v>192</v>
      </c>
      <c r="B39" s="9">
        <v>15836</v>
      </c>
      <c r="C39" s="9">
        <v>220831</v>
      </c>
      <c r="D39" s="9">
        <v>21497</v>
      </c>
      <c r="E39" s="9">
        <v>0</v>
      </c>
      <c r="F39" s="9">
        <v>286</v>
      </c>
      <c r="G39" s="9">
        <v>0</v>
      </c>
      <c r="H39" s="9">
        <v>0</v>
      </c>
      <c r="I39" s="9">
        <v>0</v>
      </c>
      <c r="J39" s="9">
        <v>1310</v>
      </c>
      <c r="K39" s="9"/>
      <c r="L39" s="9">
        <v>793</v>
      </c>
      <c r="M39" s="9">
        <v>48710</v>
      </c>
      <c r="N39" s="9">
        <v>0</v>
      </c>
      <c r="O39" s="9">
        <v>1162</v>
      </c>
      <c r="P39" s="9">
        <v>0</v>
      </c>
      <c r="Q39" s="9">
        <v>3529351</v>
      </c>
      <c r="R39" s="9">
        <v>851652.55200000003</v>
      </c>
      <c r="S39" s="9">
        <v>181060</v>
      </c>
      <c r="T39" s="9">
        <v>5449</v>
      </c>
      <c r="U39" s="9">
        <v>0</v>
      </c>
      <c r="V39" s="9">
        <v>1456036</v>
      </c>
      <c r="W39" s="9">
        <v>60237</v>
      </c>
      <c r="X39" s="9">
        <v>980847</v>
      </c>
      <c r="Y39" s="9">
        <v>132263</v>
      </c>
      <c r="Z39" s="9">
        <v>468</v>
      </c>
      <c r="AA39" s="9">
        <v>572774.902</v>
      </c>
      <c r="AB39" s="9">
        <v>385267</v>
      </c>
      <c r="AC39" s="9">
        <v>1470</v>
      </c>
      <c r="AD39" s="9">
        <v>549.02800000000002</v>
      </c>
      <c r="AE39" s="9">
        <v>17216</v>
      </c>
      <c r="AF39" s="9">
        <v>14292468</v>
      </c>
      <c r="AG39" s="9">
        <v>0</v>
      </c>
      <c r="AH39" s="9">
        <v>0</v>
      </c>
      <c r="AI39" s="9">
        <v>6053.4</v>
      </c>
      <c r="AJ39" s="9">
        <v>0</v>
      </c>
      <c r="AK39" s="9">
        <v>0</v>
      </c>
      <c r="AL39" s="9">
        <v>0</v>
      </c>
      <c r="AM39" s="9">
        <v>10939</v>
      </c>
      <c r="AN39" s="9">
        <v>25616.5</v>
      </c>
      <c r="AO39" s="9">
        <v>1949929</v>
      </c>
      <c r="AP39" s="9">
        <v>0</v>
      </c>
      <c r="AQ39" s="9">
        <v>133921</v>
      </c>
      <c r="AR39" s="9">
        <v>7977</v>
      </c>
      <c r="AS39" s="9">
        <v>7084</v>
      </c>
      <c r="AT39" s="9">
        <v>883.72</v>
      </c>
      <c r="AU39" s="9">
        <v>2184.9609999999998</v>
      </c>
      <c r="AV39" s="9">
        <v>46595</v>
      </c>
      <c r="AW39" s="9"/>
      <c r="AX39" s="9">
        <v>1355836</v>
      </c>
      <c r="AY39" s="9">
        <v>6039</v>
      </c>
      <c r="AZ39" s="9">
        <v>34345.214</v>
      </c>
      <c r="BA39" s="9">
        <v>401949</v>
      </c>
      <c r="BB39" s="9">
        <v>5007</v>
      </c>
      <c r="BC39" s="9">
        <v>1310</v>
      </c>
      <c r="BD39" s="9">
        <v>181083</v>
      </c>
      <c r="BE39" s="9">
        <v>0</v>
      </c>
      <c r="BF39" s="9">
        <v>4596.5010000000002</v>
      </c>
      <c r="BG39" s="9">
        <v>22542.505246277389</v>
      </c>
      <c r="BH39" s="9">
        <v>421700</v>
      </c>
      <c r="BI39" s="9">
        <v>0</v>
      </c>
      <c r="BJ39" s="149">
        <v>23794.83</v>
      </c>
      <c r="BK39" s="105"/>
      <c r="BL39" s="105"/>
      <c r="BM39" s="105"/>
      <c r="BN39" s="105"/>
      <c r="BO39" s="105"/>
      <c r="BP39" s="105"/>
      <c r="BQ39" s="105"/>
    </row>
    <row r="40" spans="1:69">
      <c r="A40" s="112" t="s">
        <v>193</v>
      </c>
      <c r="B40" s="9">
        <v>0</v>
      </c>
      <c r="C40" s="9">
        <v>226</v>
      </c>
      <c r="D40" s="9">
        <v>45263</v>
      </c>
      <c r="E40" s="9">
        <v>0</v>
      </c>
      <c r="F40" s="9">
        <v>72</v>
      </c>
      <c r="G40" s="9">
        <v>0</v>
      </c>
      <c r="H40" s="9">
        <v>85</v>
      </c>
      <c r="I40" s="9">
        <v>0</v>
      </c>
      <c r="J40" s="9">
        <v>426</v>
      </c>
      <c r="K40" s="9"/>
      <c r="L40" s="9">
        <v>0</v>
      </c>
      <c r="M40" s="9">
        <v>6979</v>
      </c>
      <c r="N40" s="9">
        <v>0</v>
      </c>
      <c r="O40" s="9">
        <v>0</v>
      </c>
      <c r="P40" s="9">
        <v>0</v>
      </c>
      <c r="Q40" s="9">
        <v>1206753</v>
      </c>
      <c r="R40" s="9">
        <v>231196.204</v>
      </c>
      <c r="S40" s="9">
        <v>6670</v>
      </c>
      <c r="T40" s="9">
        <v>0</v>
      </c>
      <c r="U40" s="9">
        <v>0</v>
      </c>
      <c r="V40" s="9">
        <v>410450</v>
      </c>
      <c r="W40" s="9">
        <v>0</v>
      </c>
      <c r="X40" s="9">
        <v>7886</v>
      </c>
      <c r="Y40" s="9">
        <v>63498</v>
      </c>
      <c r="Z40" s="9">
        <v>117</v>
      </c>
      <c r="AA40" s="9">
        <v>2465.6770000000001</v>
      </c>
      <c r="AB40" s="9">
        <v>2339086</v>
      </c>
      <c r="AC40" s="9">
        <v>0</v>
      </c>
      <c r="AD40" s="9">
        <v>604.73199999999997</v>
      </c>
      <c r="AE40" s="9">
        <v>44086</v>
      </c>
      <c r="AF40" s="9">
        <v>4408310</v>
      </c>
      <c r="AG40" s="9">
        <v>0</v>
      </c>
      <c r="AH40" s="9">
        <v>0</v>
      </c>
      <c r="AI40" s="9">
        <v>6813.0990000000002</v>
      </c>
      <c r="AJ40" s="9">
        <v>0</v>
      </c>
      <c r="AK40" s="9">
        <v>0</v>
      </c>
      <c r="AL40" s="9">
        <v>0</v>
      </c>
      <c r="AM40" s="9">
        <v>587949</v>
      </c>
      <c r="AN40" s="9">
        <v>632</v>
      </c>
      <c r="AO40" s="9">
        <v>1347878</v>
      </c>
      <c r="AP40" s="9">
        <v>0</v>
      </c>
      <c r="AQ40" s="9">
        <v>35692</v>
      </c>
      <c r="AR40" s="9">
        <v>1285</v>
      </c>
      <c r="AS40" s="9">
        <v>28287</v>
      </c>
      <c r="AT40" s="9">
        <v>0</v>
      </c>
      <c r="AU40" s="9">
        <v>268.084</v>
      </c>
      <c r="AV40" s="9">
        <v>1098</v>
      </c>
      <c r="AW40" s="9"/>
      <c r="AX40" s="9">
        <v>231474</v>
      </c>
      <c r="AY40" s="9">
        <v>293</v>
      </c>
      <c r="AZ40" s="9">
        <v>37450.711000000003</v>
      </c>
      <c r="BA40" s="9">
        <v>515711</v>
      </c>
      <c r="BB40" s="9">
        <v>0</v>
      </c>
      <c r="BC40" s="9">
        <v>86</v>
      </c>
      <c r="BD40" s="9">
        <v>11432</v>
      </c>
      <c r="BE40" s="9">
        <v>0</v>
      </c>
      <c r="BF40" s="9">
        <v>3380.181</v>
      </c>
      <c r="BG40" s="9">
        <v>12684.092282646992</v>
      </c>
      <c r="BH40" s="9">
        <v>22309</v>
      </c>
      <c r="BI40" s="9">
        <v>0</v>
      </c>
      <c r="BJ40" s="149">
        <v>7263.3919999999998</v>
      </c>
      <c r="BK40" s="105"/>
      <c r="BL40" s="105"/>
      <c r="BM40" s="105"/>
      <c r="BN40" s="105"/>
      <c r="BO40" s="105"/>
      <c r="BP40" s="105"/>
      <c r="BQ40" s="105"/>
    </row>
    <row r="41" spans="1:69">
      <c r="A41" s="112" t="s">
        <v>194</v>
      </c>
      <c r="B41" s="9">
        <v>0</v>
      </c>
      <c r="C41" s="9">
        <v>0</v>
      </c>
      <c r="D41" s="9">
        <v>0</v>
      </c>
      <c r="E41" s="9">
        <v>0</v>
      </c>
      <c r="F41" s="9">
        <v>0</v>
      </c>
      <c r="G41" s="9">
        <v>0</v>
      </c>
      <c r="H41" s="9">
        <v>16</v>
      </c>
      <c r="I41" s="9">
        <v>0</v>
      </c>
      <c r="J41" s="9">
        <v>162</v>
      </c>
      <c r="K41" s="9"/>
      <c r="L41" s="9">
        <v>0</v>
      </c>
      <c r="M41" s="9">
        <v>45</v>
      </c>
      <c r="N41" s="9">
        <v>0</v>
      </c>
      <c r="O41" s="9">
        <v>0</v>
      </c>
      <c r="P41" s="9">
        <v>0</v>
      </c>
      <c r="Q41" s="9">
        <v>1613</v>
      </c>
      <c r="R41" s="9">
        <v>2550</v>
      </c>
      <c r="S41" s="9">
        <v>0</v>
      </c>
      <c r="T41" s="9">
        <v>0</v>
      </c>
      <c r="U41" s="9">
        <v>64954</v>
      </c>
      <c r="V41" s="9">
        <v>1420</v>
      </c>
      <c r="W41" s="9">
        <v>0</v>
      </c>
      <c r="X41" s="9">
        <v>23194</v>
      </c>
      <c r="Y41" s="9">
        <v>0</v>
      </c>
      <c r="Z41" s="9">
        <v>95</v>
      </c>
      <c r="AA41" s="9"/>
      <c r="AB41" s="9">
        <v>0</v>
      </c>
      <c r="AC41" s="9">
        <v>0</v>
      </c>
      <c r="AD41" s="9">
        <v>94488.085999999996</v>
      </c>
      <c r="AE41" s="9">
        <v>0</v>
      </c>
      <c r="AF41" s="9">
        <v>81</v>
      </c>
      <c r="AG41" s="9">
        <v>0</v>
      </c>
      <c r="AH41" s="9">
        <v>29478</v>
      </c>
      <c r="AI41" s="9">
        <v>0</v>
      </c>
      <c r="AJ41" s="9">
        <v>1000</v>
      </c>
      <c r="AK41" s="9">
        <v>0</v>
      </c>
      <c r="AL41" s="9">
        <v>0</v>
      </c>
      <c r="AM41" s="9">
        <v>40</v>
      </c>
      <c r="AN41" s="9">
        <v>4600</v>
      </c>
      <c r="AO41" s="9">
        <v>271</v>
      </c>
      <c r="AP41" s="9">
        <v>0</v>
      </c>
      <c r="AQ41" s="9">
        <v>2222</v>
      </c>
      <c r="AR41" s="9">
        <v>106</v>
      </c>
      <c r="AS41" s="9">
        <v>2910</v>
      </c>
      <c r="AT41" s="9">
        <v>455</v>
      </c>
      <c r="AU41" s="9">
        <v>0</v>
      </c>
      <c r="AV41" s="9">
        <v>0</v>
      </c>
      <c r="AW41" s="9"/>
      <c r="AX41" s="9">
        <v>22777</v>
      </c>
      <c r="AY41" s="9">
        <v>2999</v>
      </c>
      <c r="AZ41" s="9">
        <v>50</v>
      </c>
      <c r="BA41" s="9">
        <v>6127.2</v>
      </c>
      <c r="BB41" s="9">
        <v>10340</v>
      </c>
      <c r="BC41" s="9">
        <v>16</v>
      </c>
      <c r="BD41" s="9">
        <v>472675</v>
      </c>
      <c r="BE41" s="9">
        <v>0</v>
      </c>
      <c r="BF41" s="9"/>
      <c r="BG41" s="9">
        <v>2482.6378590490694</v>
      </c>
      <c r="BH41" s="9">
        <v>240</v>
      </c>
      <c r="BI41" s="9">
        <v>0</v>
      </c>
      <c r="BJ41" s="149"/>
      <c r="BK41" s="105"/>
      <c r="BL41" s="105"/>
      <c r="BM41" s="105"/>
      <c r="BN41" s="105"/>
      <c r="BO41" s="105"/>
      <c r="BP41" s="105"/>
      <c r="BQ41" s="105"/>
    </row>
    <row r="42" spans="1:69">
      <c r="A42" s="112" t="s">
        <v>195</v>
      </c>
      <c r="B42" s="9">
        <v>0</v>
      </c>
      <c r="C42" s="9">
        <v>20</v>
      </c>
      <c r="D42" s="9">
        <v>0</v>
      </c>
      <c r="E42" s="9">
        <v>0</v>
      </c>
      <c r="F42" s="9">
        <v>0</v>
      </c>
      <c r="G42" s="9">
        <v>0</v>
      </c>
      <c r="H42" s="9">
        <v>0</v>
      </c>
      <c r="I42" s="9">
        <v>0</v>
      </c>
      <c r="J42" s="9">
        <v>0</v>
      </c>
      <c r="K42" s="9"/>
      <c r="L42" s="9">
        <v>0</v>
      </c>
      <c r="M42" s="9">
        <v>2957</v>
      </c>
      <c r="N42" s="9">
        <v>0</v>
      </c>
      <c r="O42" s="9">
        <v>0</v>
      </c>
      <c r="P42" s="9">
        <v>0</v>
      </c>
      <c r="Q42" s="9">
        <v>15979</v>
      </c>
      <c r="R42" s="9">
        <v>0</v>
      </c>
      <c r="S42" s="9">
        <v>0</v>
      </c>
      <c r="T42" s="9">
        <v>0</v>
      </c>
      <c r="U42" s="9">
        <v>0</v>
      </c>
      <c r="V42" s="9">
        <v>151707</v>
      </c>
      <c r="W42" s="9">
        <v>0</v>
      </c>
      <c r="X42" s="9">
        <v>18154</v>
      </c>
      <c r="Y42" s="9">
        <v>998</v>
      </c>
      <c r="Z42" s="9">
        <v>0</v>
      </c>
      <c r="AA42" s="9">
        <v>1688.5820000000001</v>
      </c>
      <c r="AB42" s="9">
        <v>117560</v>
      </c>
      <c r="AC42" s="9">
        <v>0</v>
      </c>
      <c r="AD42" s="9">
        <v>20</v>
      </c>
      <c r="AE42" s="9">
        <v>44086</v>
      </c>
      <c r="AF42" s="9">
        <v>37188</v>
      </c>
      <c r="AG42" s="9">
        <v>0</v>
      </c>
      <c r="AH42" s="9"/>
      <c r="AI42" s="9">
        <v>0</v>
      </c>
      <c r="AJ42" s="9">
        <v>0</v>
      </c>
      <c r="AK42" s="9">
        <v>0</v>
      </c>
      <c r="AL42" s="9">
        <v>0</v>
      </c>
      <c r="AM42" s="9">
        <v>46947</v>
      </c>
      <c r="AN42" s="9"/>
      <c r="AO42" s="9">
        <v>127215</v>
      </c>
      <c r="AP42" s="9">
        <v>0</v>
      </c>
      <c r="AQ42" s="9">
        <v>12257</v>
      </c>
      <c r="AR42" s="9">
        <v>0</v>
      </c>
      <c r="AS42" s="9">
        <v>8363</v>
      </c>
      <c r="AT42" s="9">
        <v>0</v>
      </c>
      <c r="AU42" s="9">
        <v>0</v>
      </c>
      <c r="AV42" s="9"/>
      <c r="AW42" s="9"/>
      <c r="AX42" s="9">
        <v>75789</v>
      </c>
      <c r="AY42" s="9">
        <v>0</v>
      </c>
      <c r="AZ42" s="9">
        <v>3355.4050000000002</v>
      </c>
      <c r="BA42" s="9">
        <v>744094</v>
      </c>
      <c r="BB42" s="9">
        <v>0</v>
      </c>
      <c r="BC42" s="9">
        <v>0</v>
      </c>
      <c r="BD42" s="9">
        <v>0</v>
      </c>
      <c r="BE42" s="9">
        <v>0</v>
      </c>
      <c r="BF42" s="9"/>
      <c r="BG42" s="9">
        <v>95.1613893422209</v>
      </c>
      <c r="BH42" s="9">
        <v>1075</v>
      </c>
      <c r="BI42" s="9">
        <v>0</v>
      </c>
      <c r="BJ42" s="149"/>
      <c r="BK42" s="105"/>
      <c r="BL42" s="105"/>
      <c r="BM42" s="105"/>
      <c r="BN42" s="105"/>
      <c r="BO42" s="105"/>
      <c r="BP42" s="105"/>
      <c r="BQ42" s="105"/>
    </row>
    <row r="43" spans="1:69">
      <c r="A43" s="112" t="s">
        <v>196</v>
      </c>
      <c r="B43" s="9">
        <v>0</v>
      </c>
      <c r="C43" s="9">
        <v>1534</v>
      </c>
      <c r="D43" s="9">
        <v>67291</v>
      </c>
      <c r="E43" s="9">
        <v>0</v>
      </c>
      <c r="F43" s="9">
        <v>0</v>
      </c>
      <c r="G43" s="9">
        <v>0</v>
      </c>
      <c r="H43" s="9">
        <v>12</v>
      </c>
      <c r="I43" s="9">
        <v>0</v>
      </c>
      <c r="J43" s="9">
        <f>12+12</f>
        <v>24</v>
      </c>
      <c r="K43" s="9"/>
      <c r="L43" s="9">
        <v>773</v>
      </c>
      <c r="M43" s="9">
        <v>29629</v>
      </c>
      <c r="N43" s="9">
        <v>0</v>
      </c>
      <c r="O43" s="9">
        <v>1151.2929999999999</v>
      </c>
      <c r="P43" s="9">
        <v>0</v>
      </c>
      <c r="Q43" s="9">
        <v>41981</v>
      </c>
      <c r="R43" s="9">
        <v>51639.837</v>
      </c>
      <c r="S43" s="9">
        <v>41532</v>
      </c>
      <c r="T43" s="9">
        <v>0</v>
      </c>
      <c r="U43" s="9">
        <v>0</v>
      </c>
      <c r="V43" s="9">
        <v>135269</v>
      </c>
      <c r="W43" s="9">
        <v>0</v>
      </c>
      <c r="X43" s="9">
        <v>22483</v>
      </c>
      <c r="Y43" s="9">
        <v>94849</v>
      </c>
      <c r="Z43" s="9">
        <v>0</v>
      </c>
      <c r="AA43" s="9">
        <v>11216.812</v>
      </c>
      <c r="AB43" s="9">
        <v>693979</v>
      </c>
      <c r="AC43" s="9">
        <v>456</v>
      </c>
      <c r="AD43" s="9">
        <v>255.8</v>
      </c>
      <c r="AE43" s="9">
        <v>33683</v>
      </c>
      <c r="AF43" s="9">
        <v>330833</v>
      </c>
      <c r="AG43" s="9">
        <v>0</v>
      </c>
      <c r="AH43" s="115">
        <v>120</v>
      </c>
      <c r="AI43" s="9">
        <v>785.1</v>
      </c>
      <c r="AJ43" s="9">
        <v>0</v>
      </c>
      <c r="AK43" s="9">
        <v>0</v>
      </c>
      <c r="AL43" s="9">
        <v>0</v>
      </c>
      <c r="AM43" s="9">
        <v>134664</v>
      </c>
      <c r="AN43" s="9">
        <v>2238.6999999999998</v>
      </c>
      <c r="AO43" s="9">
        <v>241087</v>
      </c>
      <c r="AP43" s="9">
        <v>0</v>
      </c>
      <c r="AQ43" s="9">
        <v>5111</v>
      </c>
      <c r="AR43" s="9">
        <v>196</v>
      </c>
      <c r="AS43" s="9">
        <v>9329</v>
      </c>
      <c r="AT43" s="9">
        <v>0</v>
      </c>
      <c r="AU43" s="9">
        <v>0</v>
      </c>
      <c r="AV43" s="9">
        <v>184</v>
      </c>
      <c r="AW43" s="9"/>
      <c r="AX43" s="9">
        <v>19692</v>
      </c>
      <c r="AY43" s="9">
        <v>1126</v>
      </c>
      <c r="AZ43" s="9">
        <v>25877.976999999999</v>
      </c>
      <c r="BA43" s="9">
        <v>259681</v>
      </c>
      <c r="BB43" s="9">
        <v>3086</v>
      </c>
      <c r="BC43" s="9">
        <v>12</v>
      </c>
      <c r="BD43" s="9">
        <v>2300</v>
      </c>
      <c r="BE43" s="9">
        <v>115</v>
      </c>
      <c r="BG43" s="9">
        <v>0</v>
      </c>
      <c r="BH43" s="9">
        <v>1900</v>
      </c>
      <c r="BI43" s="9">
        <v>0</v>
      </c>
      <c r="BJ43" s="149">
        <v>2693.25</v>
      </c>
      <c r="BK43" s="105"/>
      <c r="BL43" s="105"/>
      <c r="BM43" s="105"/>
      <c r="BN43" s="105"/>
      <c r="BO43" s="105"/>
      <c r="BP43" s="105"/>
      <c r="BQ43" s="105"/>
    </row>
    <row r="44" spans="1:69">
      <c r="A44" s="112" t="s">
        <v>197</v>
      </c>
      <c r="B44" s="9">
        <v>0</v>
      </c>
      <c r="C44" s="9">
        <v>0</v>
      </c>
      <c r="D44" s="9">
        <v>3296</v>
      </c>
      <c r="E44" s="9">
        <v>0</v>
      </c>
      <c r="F44" s="9">
        <v>0</v>
      </c>
      <c r="G44" s="9">
        <v>0</v>
      </c>
      <c r="H44" s="9">
        <v>0</v>
      </c>
      <c r="I44" s="9">
        <v>0</v>
      </c>
      <c r="J44" s="9">
        <v>0</v>
      </c>
      <c r="K44" s="9"/>
      <c r="L44" s="9">
        <v>7500</v>
      </c>
      <c r="M44" s="9">
        <v>28809</v>
      </c>
      <c r="N44" s="9">
        <v>10</v>
      </c>
      <c r="O44" s="9">
        <v>4093.4870000000001</v>
      </c>
      <c r="P44" s="9">
        <v>0</v>
      </c>
      <c r="Q44" s="9">
        <v>0</v>
      </c>
      <c r="R44" s="9">
        <v>327305.55300000001</v>
      </c>
      <c r="S44" s="9">
        <v>0</v>
      </c>
      <c r="T44" s="9">
        <v>0</v>
      </c>
      <c r="U44" s="9">
        <v>0</v>
      </c>
      <c r="V44" s="9">
        <v>0</v>
      </c>
      <c r="W44" s="9">
        <v>1697</v>
      </c>
      <c r="X44" s="9">
        <v>0</v>
      </c>
      <c r="Y44" s="9">
        <v>2500</v>
      </c>
      <c r="Z44" s="9">
        <v>0</v>
      </c>
      <c r="AA44" s="9"/>
      <c r="AB44" s="9">
        <v>12182</v>
      </c>
      <c r="AC44" s="9">
        <v>0</v>
      </c>
      <c r="AD44" s="9">
        <v>0</v>
      </c>
      <c r="AE44" s="9">
        <v>0</v>
      </c>
      <c r="AF44" s="9">
        <v>0</v>
      </c>
      <c r="AG44" s="9">
        <v>0</v>
      </c>
      <c r="AH44" s="9">
        <v>10685</v>
      </c>
      <c r="AI44" s="9">
        <v>74.599999999999994</v>
      </c>
      <c r="AJ44" s="9">
        <v>0</v>
      </c>
      <c r="AK44" s="9">
        <v>0</v>
      </c>
      <c r="AL44" s="9">
        <v>0</v>
      </c>
      <c r="AM44" s="9">
        <v>133626</v>
      </c>
      <c r="AN44" s="9"/>
      <c r="AO44" s="9">
        <v>0</v>
      </c>
      <c r="AP44" s="9">
        <v>0</v>
      </c>
      <c r="AQ44" s="9">
        <v>0</v>
      </c>
      <c r="AR44" s="9">
        <v>67</v>
      </c>
      <c r="AS44" s="9">
        <v>0</v>
      </c>
      <c r="AT44" s="9">
        <v>0</v>
      </c>
      <c r="AU44" s="9">
        <v>0</v>
      </c>
      <c r="AV44" s="9">
        <v>0</v>
      </c>
      <c r="AW44" s="9"/>
      <c r="AX44" s="9">
        <v>633074</v>
      </c>
      <c r="AY44" s="9">
        <v>0</v>
      </c>
      <c r="AZ44" s="9"/>
      <c r="BA44" s="9"/>
      <c r="BB44" s="9">
        <v>3200</v>
      </c>
      <c r="BC44" s="9">
        <v>0</v>
      </c>
      <c r="BD44" s="9">
        <v>0</v>
      </c>
      <c r="BE44" s="9">
        <v>16468</v>
      </c>
      <c r="BF44" s="9"/>
      <c r="BG44" s="9">
        <v>0</v>
      </c>
      <c r="BH44" s="9">
        <v>1313</v>
      </c>
      <c r="BI44" s="9">
        <v>0</v>
      </c>
      <c r="BJ44" s="149">
        <v>659533.647</v>
      </c>
      <c r="BK44" s="105"/>
      <c r="BL44" s="105"/>
      <c r="BM44" s="105"/>
      <c r="BN44" s="105"/>
      <c r="BO44" s="105"/>
      <c r="BP44" s="105"/>
      <c r="BQ44" s="105"/>
    </row>
    <row r="45" spans="1:69">
      <c r="A45" s="112" t="s">
        <v>198</v>
      </c>
      <c r="B45" s="9">
        <v>0</v>
      </c>
      <c r="C45" s="9">
        <v>13110</v>
      </c>
      <c r="D45" s="9">
        <v>112558</v>
      </c>
      <c r="E45" s="9">
        <v>0</v>
      </c>
      <c r="F45" s="9">
        <v>0</v>
      </c>
      <c r="G45" s="9">
        <v>0</v>
      </c>
      <c r="H45" s="9">
        <v>40</v>
      </c>
      <c r="I45" s="9">
        <v>0</v>
      </c>
      <c r="J45" s="9">
        <v>200</v>
      </c>
      <c r="K45" s="9"/>
      <c r="L45" s="9">
        <v>18389</v>
      </c>
      <c r="M45" s="9">
        <v>51339</v>
      </c>
      <c r="N45" s="9">
        <v>1203</v>
      </c>
      <c r="O45" s="9">
        <v>0</v>
      </c>
      <c r="P45" s="9">
        <v>0</v>
      </c>
      <c r="Q45" s="9">
        <v>447885</v>
      </c>
      <c r="R45" s="9">
        <v>0</v>
      </c>
      <c r="S45" s="9">
        <v>8968</v>
      </c>
      <c r="T45" s="9">
        <v>0</v>
      </c>
      <c r="U45" s="9">
        <v>0</v>
      </c>
      <c r="V45" s="9">
        <v>892639</v>
      </c>
      <c r="W45" s="9">
        <v>6500</v>
      </c>
      <c r="X45" s="9">
        <v>745061</v>
      </c>
      <c r="Y45" s="9">
        <v>1343825</v>
      </c>
      <c r="Z45" s="9">
        <v>168335</v>
      </c>
      <c r="AA45" s="9">
        <v>6627.19</v>
      </c>
      <c r="AB45" s="9">
        <v>9505807</v>
      </c>
      <c r="AC45" s="9">
        <v>696</v>
      </c>
      <c r="AD45" s="9">
        <v>0</v>
      </c>
      <c r="AE45" s="9">
        <v>1884669</v>
      </c>
      <c r="AF45" s="9">
        <v>11996909</v>
      </c>
      <c r="AG45" s="9">
        <v>0</v>
      </c>
      <c r="AH45" s="9">
        <v>12000</v>
      </c>
      <c r="AI45" s="9">
        <v>13970.787</v>
      </c>
      <c r="AJ45" s="9">
        <v>0</v>
      </c>
      <c r="AK45" s="9">
        <v>0</v>
      </c>
      <c r="AL45" s="9">
        <v>46176.184000000001</v>
      </c>
      <c r="AM45" s="9">
        <v>2503326</v>
      </c>
      <c r="AN45" s="9">
        <v>10612.3</v>
      </c>
      <c r="AO45" s="9">
        <v>2936396</v>
      </c>
      <c r="AP45" s="9">
        <v>0</v>
      </c>
      <c r="AQ45" s="9">
        <v>91269</v>
      </c>
      <c r="AR45" s="9">
        <v>470435</v>
      </c>
      <c r="AS45" s="9">
        <v>379220</v>
      </c>
      <c r="AT45" s="9">
        <v>0</v>
      </c>
      <c r="AU45" s="9">
        <v>0</v>
      </c>
      <c r="AV45" s="9">
        <v>6963</v>
      </c>
      <c r="AW45" s="9"/>
      <c r="AX45" s="9">
        <v>419769</v>
      </c>
      <c r="AY45" s="9">
        <v>32463</v>
      </c>
      <c r="AZ45" s="9">
        <v>849504.01399999997</v>
      </c>
      <c r="BA45" s="9">
        <v>3598885.9</v>
      </c>
      <c r="BB45" s="9">
        <v>5000</v>
      </c>
      <c r="BC45" s="9">
        <v>40</v>
      </c>
      <c r="BD45" s="9">
        <v>26003</v>
      </c>
      <c r="BE45" s="9">
        <v>874</v>
      </c>
      <c r="BF45" s="9">
        <v>4847.4560000000001</v>
      </c>
      <c r="BG45" s="9">
        <v>51636.565176543001</v>
      </c>
      <c r="BH45" s="9">
        <v>33746</v>
      </c>
      <c r="BI45" s="9">
        <v>0</v>
      </c>
      <c r="BJ45" s="149"/>
      <c r="BK45" s="105"/>
      <c r="BL45" s="105"/>
      <c r="BM45" s="105"/>
      <c r="BN45" s="105"/>
      <c r="BO45" s="105"/>
      <c r="BP45" s="105"/>
      <c r="BQ45" s="105"/>
    </row>
    <row r="46" spans="1:69">
      <c r="A46" s="112" t="s">
        <v>199</v>
      </c>
      <c r="B46" s="9">
        <v>0</v>
      </c>
      <c r="C46" s="9">
        <v>0</v>
      </c>
      <c r="D46" s="9">
        <v>1641</v>
      </c>
      <c r="E46" s="9">
        <v>0</v>
      </c>
      <c r="F46" s="9">
        <v>0</v>
      </c>
      <c r="G46" s="9">
        <v>0</v>
      </c>
      <c r="H46" s="9">
        <v>0</v>
      </c>
      <c r="I46" s="9">
        <v>0</v>
      </c>
      <c r="J46" s="9">
        <v>0</v>
      </c>
      <c r="K46" s="9"/>
      <c r="L46" s="9">
        <v>0</v>
      </c>
      <c r="M46" s="9">
        <v>1700</v>
      </c>
      <c r="N46" s="9">
        <v>0</v>
      </c>
      <c r="O46" s="9">
        <v>0</v>
      </c>
      <c r="P46" s="9">
        <v>0</v>
      </c>
      <c r="Q46" s="9">
        <v>45</v>
      </c>
      <c r="R46" s="9">
        <v>10344.666999999999</v>
      </c>
      <c r="S46" s="9">
        <v>6526</v>
      </c>
      <c r="T46" s="9">
        <v>0</v>
      </c>
      <c r="U46" s="9">
        <v>0</v>
      </c>
      <c r="V46" s="9">
        <v>30035</v>
      </c>
      <c r="W46" s="9">
        <v>0</v>
      </c>
      <c r="X46" s="9">
        <v>0</v>
      </c>
      <c r="Y46" s="9">
        <v>19173</v>
      </c>
      <c r="Z46" s="9">
        <v>0</v>
      </c>
      <c r="AA46" s="9"/>
      <c r="AB46" s="9">
        <v>72907</v>
      </c>
      <c r="AC46" s="9">
        <v>0</v>
      </c>
      <c r="AD46" s="9">
        <v>0</v>
      </c>
      <c r="AE46" s="9">
        <v>5445</v>
      </c>
      <c r="AF46" s="9">
        <v>7375</v>
      </c>
      <c r="AG46" s="9">
        <v>0</v>
      </c>
      <c r="AH46" s="9"/>
      <c r="AI46" s="9">
        <v>0</v>
      </c>
      <c r="AJ46" s="9">
        <v>0</v>
      </c>
      <c r="AK46" s="9">
        <v>0</v>
      </c>
      <c r="AL46" s="9">
        <v>0</v>
      </c>
      <c r="AM46" s="9">
        <v>46016</v>
      </c>
      <c r="AN46" s="9"/>
      <c r="AO46" s="9">
        <v>258027</v>
      </c>
      <c r="AP46" s="9">
        <v>0</v>
      </c>
      <c r="AQ46" s="9">
        <v>0</v>
      </c>
      <c r="AR46" s="9">
        <v>850</v>
      </c>
      <c r="AS46" s="9">
        <v>0</v>
      </c>
      <c r="AT46" s="9">
        <v>0</v>
      </c>
      <c r="AU46" s="9">
        <v>0</v>
      </c>
      <c r="AV46" s="9">
        <v>106</v>
      </c>
      <c r="AW46" s="9"/>
      <c r="AX46" s="9">
        <v>1500</v>
      </c>
      <c r="AY46" s="9">
        <v>3000</v>
      </c>
      <c r="AZ46" s="9"/>
      <c r="BA46" s="9">
        <v>163532</v>
      </c>
      <c r="BB46" s="9">
        <v>0</v>
      </c>
      <c r="BC46" s="9">
        <v>0</v>
      </c>
      <c r="BD46" s="9">
        <v>0</v>
      </c>
      <c r="BE46" s="9">
        <v>0</v>
      </c>
      <c r="BF46" s="9"/>
      <c r="BG46" s="9">
        <v>0</v>
      </c>
      <c r="BH46" s="9">
        <v>0</v>
      </c>
      <c r="BI46" s="9">
        <v>0</v>
      </c>
      <c r="BJ46" s="149"/>
      <c r="BK46" s="105"/>
      <c r="BL46" s="105"/>
      <c r="BM46" s="105"/>
      <c r="BN46" s="105"/>
      <c r="BO46" s="105"/>
      <c r="BP46" s="105"/>
      <c r="BQ46" s="105"/>
    </row>
    <row r="47" spans="1:69">
      <c r="A47" s="112" t="s">
        <v>694</v>
      </c>
      <c r="B47" s="9">
        <v>571</v>
      </c>
      <c r="C47" s="9">
        <v>2154</v>
      </c>
      <c r="D47" s="9">
        <v>5898</v>
      </c>
      <c r="E47" s="9">
        <v>0</v>
      </c>
      <c r="F47" s="9">
        <v>0</v>
      </c>
      <c r="G47" s="9">
        <v>0</v>
      </c>
      <c r="H47" s="9">
        <v>361</v>
      </c>
      <c r="I47" s="9">
        <v>0</v>
      </c>
      <c r="J47" s="9">
        <v>1961</v>
      </c>
      <c r="K47" s="9"/>
      <c r="L47" s="9">
        <v>4858</v>
      </c>
      <c r="M47" s="9">
        <v>5274</v>
      </c>
      <c r="N47" s="9">
        <v>0</v>
      </c>
      <c r="O47" s="9">
        <v>1317.905</v>
      </c>
      <c r="P47" s="9">
        <v>0</v>
      </c>
      <c r="Q47" s="9">
        <v>65983</v>
      </c>
      <c r="R47" s="9">
        <v>55064.006999999998</v>
      </c>
      <c r="S47" s="9">
        <v>19918</v>
      </c>
      <c r="T47" s="9">
        <v>0</v>
      </c>
      <c r="U47" s="9">
        <v>0</v>
      </c>
      <c r="V47" s="9">
        <v>543437</v>
      </c>
      <c r="W47" s="9">
        <v>1423</v>
      </c>
      <c r="X47" s="9">
        <v>44069</v>
      </c>
      <c r="Y47" s="9">
        <v>74776</v>
      </c>
      <c r="Z47" s="9">
        <v>7099</v>
      </c>
      <c r="AA47" s="9"/>
      <c r="AB47" s="9">
        <v>85339</v>
      </c>
      <c r="AC47" s="9">
        <v>0</v>
      </c>
      <c r="AD47" s="9">
        <v>198.203</v>
      </c>
      <c r="AE47" s="9">
        <v>63487</v>
      </c>
      <c r="AF47" s="9">
        <v>377550</v>
      </c>
      <c r="AG47" s="9">
        <v>0</v>
      </c>
      <c r="AH47" s="9">
        <v>311</v>
      </c>
      <c r="AI47" s="9">
        <v>0</v>
      </c>
      <c r="AJ47" s="9">
        <v>0</v>
      </c>
      <c r="AK47" s="9">
        <v>0</v>
      </c>
      <c r="AL47" s="9">
        <v>205.65</v>
      </c>
      <c r="AM47" s="9">
        <v>298201</v>
      </c>
      <c r="AN47" s="9">
        <v>1155.4000000000001</v>
      </c>
      <c r="AO47" s="9">
        <v>1521621</v>
      </c>
      <c r="AP47" s="9">
        <v>0</v>
      </c>
      <c r="AQ47" s="9">
        <v>5061</v>
      </c>
      <c r="AR47" s="9">
        <v>2495</v>
      </c>
      <c r="AS47" s="9">
        <v>9470</v>
      </c>
      <c r="AT47" s="9">
        <v>0</v>
      </c>
      <c r="AU47" s="9">
        <v>54.52</v>
      </c>
      <c r="AV47" s="9">
        <v>1070</v>
      </c>
      <c r="AW47" s="9"/>
      <c r="AX47" s="9">
        <v>89281</v>
      </c>
      <c r="AY47" s="9">
        <v>1811</v>
      </c>
      <c r="AZ47" s="9">
        <v>34532.245999999999</v>
      </c>
      <c r="BA47" s="9">
        <v>810866</v>
      </c>
      <c r="BB47" s="9">
        <v>0</v>
      </c>
      <c r="BC47" s="9">
        <v>361</v>
      </c>
      <c r="BD47" s="9">
        <v>3115</v>
      </c>
      <c r="BE47" s="9">
        <v>0</v>
      </c>
      <c r="BF47" s="9">
        <v>5740.5770000000002</v>
      </c>
      <c r="BG47" s="9">
        <v>15366.26208709104</v>
      </c>
      <c r="BH47" s="9">
        <v>15511</v>
      </c>
      <c r="BI47" s="9">
        <v>0</v>
      </c>
      <c r="BJ47" s="149">
        <v>25811.881000000001</v>
      </c>
      <c r="BK47" s="105"/>
      <c r="BL47" s="105"/>
      <c r="BM47" s="105"/>
      <c r="BN47" s="105"/>
      <c r="BO47" s="105"/>
      <c r="BP47" s="105"/>
      <c r="BQ47" s="105"/>
    </row>
    <row r="48" spans="1:69">
      <c r="A48" s="112" t="s">
        <v>200</v>
      </c>
      <c r="B48" s="9">
        <v>0</v>
      </c>
      <c r="C48" s="9">
        <v>48434</v>
      </c>
      <c r="D48" s="9">
        <v>19324</v>
      </c>
      <c r="E48" s="9">
        <v>0</v>
      </c>
      <c r="F48" s="9">
        <v>0</v>
      </c>
      <c r="G48" s="9">
        <v>0</v>
      </c>
      <c r="H48" s="9">
        <v>0</v>
      </c>
      <c r="I48" s="9">
        <v>0</v>
      </c>
      <c r="J48" s="9">
        <v>2326</v>
      </c>
      <c r="K48" s="9"/>
      <c r="L48" s="9">
        <v>73800</v>
      </c>
      <c r="M48" s="9">
        <v>28755</v>
      </c>
      <c r="N48" s="9">
        <v>0</v>
      </c>
      <c r="O48" s="9">
        <v>0</v>
      </c>
      <c r="P48" s="9">
        <v>0</v>
      </c>
      <c r="Q48" s="9">
        <v>12349</v>
      </c>
      <c r="R48" s="9">
        <v>3888.4450000000002</v>
      </c>
      <c r="S48" s="9">
        <v>743</v>
      </c>
      <c r="T48" s="9">
        <v>0</v>
      </c>
      <c r="U48" s="9">
        <v>0</v>
      </c>
      <c r="V48" s="9">
        <v>13598</v>
      </c>
      <c r="W48" s="9">
        <v>0</v>
      </c>
      <c r="X48" s="9">
        <v>18632</v>
      </c>
      <c r="Y48" s="9">
        <v>0</v>
      </c>
      <c r="Z48" s="9">
        <v>64388</v>
      </c>
      <c r="AA48" s="9"/>
      <c r="AB48" s="9">
        <v>16483697</v>
      </c>
      <c r="AC48" s="9">
        <v>0</v>
      </c>
      <c r="AD48" s="9">
        <v>0</v>
      </c>
      <c r="AE48" s="9">
        <v>24091</v>
      </c>
      <c r="AF48" s="9">
        <v>1300000</v>
      </c>
      <c r="AG48" s="9">
        <v>0</v>
      </c>
      <c r="AH48" s="9">
        <v>0</v>
      </c>
      <c r="AI48" s="9">
        <v>0</v>
      </c>
      <c r="AJ48" s="9">
        <v>0</v>
      </c>
      <c r="AK48" s="9">
        <v>0</v>
      </c>
      <c r="AL48" s="9">
        <v>0</v>
      </c>
      <c r="AM48" s="9">
        <v>462726</v>
      </c>
      <c r="AN48" s="9"/>
      <c r="AO48" s="9">
        <v>176809</v>
      </c>
      <c r="AP48" s="9">
        <v>0</v>
      </c>
      <c r="AQ48" s="9">
        <v>0</v>
      </c>
      <c r="AR48" s="9">
        <v>0</v>
      </c>
      <c r="AS48" s="9">
        <v>4275</v>
      </c>
      <c r="AT48" s="9">
        <v>0</v>
      </c>
      <c r="AU48" s="9">
        <v>0</v>
      </c>
      <c r="AV48" s="9">
        <v>0</v>
      </c>
      <c r="AW48" s="9"/>
      <c r="AX48" s="9">
        <v>1446.7719999999999</v>
      </c>
      <c r="AY48" s="9">
        <v>0</v>
      </c>
      <c r="AZ48" s="9">
        <v>30544.996999999999</v>
      </c>
      <c r="BA48" s="9">
        <v>277999</v>
      </c>
      <c r="BB48" s="9">
        <v>0</v>
      </c>
      <c r="BC48" s="9">
        <v>0</v>
      </c>
      <c r="BD48" s="9">
        <v>0</v>
      </c>
      <c r="BE48" s="9">
        <v>0</v>
      </c>
      <c r="BF48" s="9">
        <v>68315.566000000006</v>
      </c>
      <c r="BG48" s="9">
        <v>0</v>
      </c>
      <c r="BH48" s="9">
        <v>0</v>
      </c>
      <c r="BI48" s="9">
        <v>0</v>
      </c>
      <c r="BJ48" s="149"/>
      <c r="BK48" s="105"/>
      <c r="BL48" s="105"/>
      <c r="BM48" s="105"/>
      <c r="BN48" s="105"/>
      <c r="BO48" s="105"/>
      <c r="BP48" s="105"/>
      <c r="BQ48" s="105"/>
    </row>
    <row r="49" spans="1:69">
      <c r="A49" s="112" t="s">
        <v>201</v>
      </c>
      <c r="B49" s="9">
        <v>0</v>
      </c>
      <c r="C49" s="9">
        <v>1638</v>
      </c>
      <c r="D49" s="9">
        <v>0</v>
      </c>
      <c r="E49" s="9">
        <v>0</v>
      </c>
      <c r="F49" s="9">
        <v>0</v>
      </c>
      <c r="G49" s="9">
        <v>6526</v>
      </c>
      <c r="H49" s="9">
        <v>0</v>
      </c>
      <c r="I49" s="9">
        <v>0</v>
      </c>
      <c r="J49" s="118">
        <v>141585</v>
      </c>
      <c r="K49" s="9"/>
      <c r="L49" s="9">
        <v>11971</v>
      </c>
      <c r="M49" s="9">
        <v>0</v>
      </c>
      <c r="N49" s="9">
        <v>432</v>
      </c>
      <c r="O49" s="9">
        <v>2400</v>
      </c>
      <c r="P49" s="9">
        <v>0</v>
      </c>
      <c r="Q49" s="9">
        <v>0</v>
      </c>
      <c r="R49" s="9">
        <v>0</v>
      </c>
      <c r="S49" s="9">
        <v>141929</v>
      </c>
      <c r="T49" s="9">
        <v>0</v>
      </c>
      <c r="U49" s="9">
        <v>0</v>
      </c>
      <c r="V49" s="9">
        <v>2209793</v>
      </c>
      <c r="W49" s="9">
        <v>211783</v>
      </c>
      <c r="X49" s="9">
        <v>0</v>
      </c>
      <c r="Y49" s="9">
        <v>14400</v>
      </c>
      <c r="Z49" s="9">
        <v>0</v>
      </c>
      <c r="AA49" s="9"/>
      <c r="AB49" s="9">
        <v>0</v>
      </c>
      <c r="AC49" s="9">
        <v>8895</v>
      </c>
      <c r="AD49" s="9">
        <v>0</v>
      </c>
      <c r="AE49" s="9">
        <v>52563</v>
      </c>
      <c r="AF49" s="9"/>
      <c r="AG49" s="9">
        <v>0</v>
      </c>
      <c r="AH49" s="9">
        <v>0</v>
      </c>
      <c r="AI49" s="9">
        <v>0</v>
      </c>
      <c r="AJ49" s="9">
        <v>0</v>
      </c>
      <c r="AK49" s="9">
        <v>0</v>
      </c>
      <c r="AL49" s="9"/>
      <c r="AM49" s="9">
        <v>477997</v>
      </c>
      <c r="AN49" s="9"/>
      <c r="AO49" s="9">
        <v>11478628</v>
      </c>
      <c r="AP49" s="9">
        <v>0</v>
      </c>
      <c r="AQ49" s="9">
        <v>0</v>
      </c>
      <c r="AR49" s="9">
        <v>29546</v>
      </c>
      <c r="AS49" s="9">
        <v>320018</v>
      </c>
      <c r="AT49" s="9">
        <v>0</v>
      </c>
      <c r="AU49" s="9">
        <v>10904.028</v>
      </c>
      <c r="AV49" s="9">
        <v>16434</v>
      </c>
      <c r="AW49" s="9"/>
      <c r="AX49" s="9">
        <v>157355.23800000001</v>
      </c>
      <c r="AY49" s="9">
        <v>0</v>
      </c>
      <c r="AZ49" s="9"/>
      <c r="BA49" s="9">
        <v>2685714</v>
      </c>
      <c r="BB49" s="9">
        <v>0</v>
      </c>
      <c r="BC49" s="9">
        <v>0</v>
      </c>
      <c r="BD49" s="9">
        <v>999724</v>
      </c>
      <c r="BE49" s="9">
        <v>0</v>
      </c>
      <c r="BF49" s="9"/>
      <c r="BG49" s="9">
        <v>0</v>
      </c>
      <c r="BH49" s="9">
        <v>71717</v>
      </c>
      <c r="BI49" s="9">
        <v>0</v>
      </c>
      <c r="BJ49" s="149">
        <v>92144.172000000006</v>
      </c>
      <c r="BK49" s="105"/>
      <c r="BL49" s="105"/>
      <c r="BM49" s="105"/>
      <c r="BN49" s="105"/>
      <c r="BO49" s="105"/>
      <c r="BP49" s="105"/>
      <c r="BQ49" s="105"/>
    </row>
    <row r="50" spans="1:69">
      <c r="A50" s="112" t="s">
        <v>202</v>
      </c>
      <c r="B50" s="9">
        <v>0</v>
      </c>
      <c r="C50" s="9">
        <f>24718-C49</f>
        <v>23080</v>
      </c>
      <c r="D50" s="9">
        <v>32823</v>
      </c>
      <c r="E50" s="9">
        <v>0</v>
      </c>
      <c r="F50" s="9">
        <v>0</v>
      </c>
      <c r="G50" s="9">
        <v>0</v>
      </c>
      <c r="H50" s="9">
        <v>0</v>
      </c>
      <c r="I50" s="9">
        <v>0</v>
      </c>
      <c r="J50" s="9">
        <v>8098</v>
      </c>
      <c r="K50" s="9"/>
      <c r="L50" s="9">
        <v>8209</v>
      </c>
      <c r="M50" s="9">
        <v>257145</v>
      </c>
      <c r="N50" s="9">
        <v>0</v>
      </c>
      <c r="O50" s="9">
        <v>1208.261</v>
      </c>
      <c r="P50" s="9">
        <v>6708</v>
      </c>
      <c r="Q50" s="9">
        <v>228883</v>
      </c>
      <c r="R50" s="9">
        <v>0</v>
      </c>
      <c r="S50" s="9">
        <v>70886</v>
      </c>
      <c r="T50" s="9">
        <v>0</v>
      </c>
      <c r="U50" s="9">
        <v>0</v>
      </c>
      <c r="V50" s="9">
        <v>15866</v>
      </c>
      <c r="W50" s="9">
        <v>0</v>
      </c>
      <c r="X50" s="9">
        <v>429241</v>
      </c>
      <c r="Y50" s="9">
        <v>548379</v>
      </c>
      <c r="Z50" s="9">
        <v>3366</v>
      </c>
      <c r="AA50" s="9">
        <v>12119.231</v>
      </c>
      <c r="AB50" s="9">
        <v>946648</v>
      </c>
      <c r="AC50" s="9">
        <v>3453</v>
      </c>
      <c r="AD50" s="9">
        <v>2395.4</v>
      </c>
      <c r="AE50" s="9">
        <v>25054</v>
      </c>
      <c r="AF50" s="9">
        <v>607316</v>
      </c>
      <c r="AG50" s="9">
        <v>0</v>
      </c>
      <c r="AH50" s="9">
        <v>0</v>
      </c>
      <c r="AI50" s="9">
        <v>1295.5920000000001</v>
      </c>
      <c r="AJ50" s="9">
        <v>0</v>
      </c>
      <c r="AK50" s="9">
        <v>0</v>
      </c>
      <c r="AL50" s="9">
        <v>0</v>
      </c>
      <c r="AM50" s="9">
        <v>1138439</v>
      </c>
      <c r="AN50" s="9">
        <v>4443</v>
      </c>
      <c r="AO50" s="9">
        <v>108162</v>
      </c>
      <c r="AP50" s="9">
        <v>0</v>
      </c>
      <c r="AQ50" s="9">
        <v>18250</v>
      </c>
      <c r="AR50" s="9">
        <v>9248</v>
      </c>
      <c r="AS50" s="9">
        <v>0</v>
      </c>
      <c r="AT50" s="9">
        <v>0</v>
      </c>
      <c r="AU50" s="9">
        <v>12693.39</v>
      </c>
      <c r="AV50" s="9">
        <v>12993</v>
      </c>
      <c r="AW50" s="9"/>
      <c r="AX50" s="9">
        <v>202669.16500000001</v>
      </c>
      <c r="AY50" s="9">
        <v>2629</v>
      </c>
      <c r="AZ50" s="9">
        <f>5094+24602.322</f>
        <v>29696.322</v>
      </c>
      <c r="BA50" s="9">
        <v>260661</v>
      </c>
      <c r="BB50" s="9">
        <v>1300</v>
      </c>
      <c r="BC50" s="9">
        <v>0</v>
      </c>
      <c r="BD50" s="9">
        <v>81898</v>
      </c>
      <c r="BE50" s="9">
        <v>0</v>
      </c>
      <c r="BF50" s="9">
        <v>163</v>
      </c>
      <c r="BG50" s="9">
        <v>10534.519286295694</v>
      </c>
      <c r="BH50" s="9">
        <v>17842</v>
      </c>
      <c r="BI50" s="9">
        <v>0</v>
      </c>
      <c r="BJ50" s="149">
        <v>2679.3</v>
      </c>
      <c r="BK50" s="105"/>
      <c r="BL50" s="105"/>
      <c r="BM50" s="105"/>
      <c r="BN50" s="105"/>
      <c r="BO50" s="105"/>
      <c r="BP50" s="105"/>
      <c r="BQ50" s="105"/>
    </row>
    <row r="51" spans="1:69">
      <c r="A51" s="123" t="s">
        <v>718</v>
      </c>
      <c r="B51" s="122">
        <f>SUM(B53:B60)</f>
        <v>3640</v>
      </c>
      <c r="C51" s="122">
        <f t="shared" ref="C51:BN51" si="4">SUM(C53:C60)</f>
        <v>70700</v>
      </c>
      <c r="D51" s="122">
        <f t="shared" si="4"/>
        <v>3420</v>
      </c>
      <c r="E51" s="122">
        <f>SUM(E53:E60)</f>
        <v>4760</v>
      </c>
      <c r="F51" s="122">
        <f t="shared" si="4"/>
        <v>15981</v>
      </c>
      <c r="G51" s="122">
        <f t="shared" si="4"/>
        <v>7751</v>
      </c>
      <c r="H51" s="122">
        <f>SUM(H53:H60)</f>
        <v>62978</v>
      </c>
      <c r="I51" s="122">
        <f t="shared" si="4"/>
        <v>40142</v>
      </c>
      <c r="J51" s="122">
        <f t="shared" si="4"/>
        <v>2080</v>
      </c>
      <c r="K51" s="122">
        <f t="shared" si="4"/>
        <v>720</v>
      </c>
      <c r="L51" s="122">
        <f t="shared" si="4"/>
        <v>26614</v>
      </c>
      <c r="M51" s="122">
        <v>28327</v>
      </c>
      <c r="N51" s="122">
        <f t="shared" si="4"/>
        <v>21526</v>
      </c>
      <c r="O51" s="122">
        <f t="shared" si="4"/>
        <v>2490</v>
      </c>
      <c r="P51" s="122">
        <f t="shared" si="4"/>
        <v>0</v>
      </c>
      <c r="Q51" s="122">
        <f t="shared" si="4"/>
        <v>2767922</v>
      </c>
      <c r="R51" s="122">
        <f t="shared" si="4"/>
        <v>901454.45299999998</v>
      </c>
      <c r="S51" s="122">
        <f t="shared" si="4"/>
        <v>588135</v>
      </c>
      <c r="T51" s="122">
        <f t="shared" si="4"/>
        <v>0</v>
      </c>
      <c r="U51" s="122">
        <f t="shared" si="4"/>
        <v>0</v>
      </c>
      <c r="V51" s="122">
        <f t="shared" si="4"/>
        <v>135265</v>
      </c>
      <c r="W51" s="122">
        <f t="shared" si="4"/>
        <v>92876</v>
      </c>
      <c r="X51" s="122">
        <f t="shared" si="4"/>
        <v>255011</v>
      </c>
      <c r="Y51" s="122">
        <f t="shared" si="4"/>
        <v>1273874</v>
      </c>
      <c r="Z51" s="122">
        <f t="shared" si="4"/>
        <v>33</v>
      </c>
      <c r="AA51" s="122">
        <f t="shared" si="4"/>
        <v>98142.475999999995</v>
      </c>
      <c r="AB51" s="122">
        <f t="shared" si="4"/>
        <v>10600725</v>
      </c>
      <c r="AC51" s="122">
        <f t="shared" si="4"/>
        <v>10427</v>
      </c>
      <c r="AD51" s="122">
        <f t="shared" si="4"/>
        <v>5440</v>
      </c>
      <c r="AE51" s="122">
        <f t="shared" si="4"/>
        <v>50207</v>
      </c>
      <c r="AF51" s="122">
        <f t="shared" si="4"/>
        <v>10000</v>
      </c>
      <c r="AG51" s="122">
        <f>AG52</f>
        <v>19253.848999999998</v>
      </c>
      <c r="AH51" s="122">
        <f t="shared" si="4"/>
        <v>24919</v>
      </c>
      <c r="AI51" s="122">
        <f t="shared" si="4"/>
        <v>205027.65899999999</v>
      </c>
      <c r="AJ51" s="122">
        <f t="shared" si="4"/>
        <v>8700</v>
      </c>
      <c r="AK51" s="122">
        <f t="shared" si="4"/>
        <v>19812</v>
      </c>
      <c r="AL51" s="122">
        <f t="shared" si="4"/>
        <v>8870.2250000000004</v>
      </c>
      <c r="AM51" s="122">
        <f>SUM(AM53:AM60)</f>
        <v>8102403</v>
      </c>
      <c r="AN51" s="122">
        <f t="shared" si="4"/>
        <v>41223.9</v>
      </c>
      <c r="AO51" s="122">
        <f t="shared" si="4"/>
        <v>37867096</v>
      </c>
      <c r="AP51" s="122">
        <f t="shared" si="4"/>
        <v>0</v>
      </c>
      <c r="AQ51" s="122">
        <f t="shared" si="4"/>
        <v>55792</v>
      </c>
      <c r="AR51" s="122">
        <f t="shared" si="4"/>
        <v>192627</v>
      </c>
      <c r="AS51" s="122">
        <f t="shared" si="4"/>
        <v>283090</v>
      </c>
      <c r="AT51" s="122">
        <f t="shared" si="4"/>
        <v>47000</v>
      </c>
      <c r="AU51" s="122">
        <f t="shared" si="4"/>
        <v>10818.9</v>
      </c>
      <c r="AV51" s="122">
        <f t="shared" si="4"/>
        <v>22802</v>
      </c>
      <c r="AW51" s="122">
        <f t="shared" si="4"/>
        <v>0</v>
      </c>
      <c r="AX51" s="122">
        <f t="shared" si="4"/>
        <v>1620995</v>
      </c>
      <c r="AY51" s="122">
        <f t="shared" si="4"/>
        <v>9406</v>
      </c>
      <c r="AZ51" s="122">
        <f t="shared" si="4"/>
        <v>96948.342999999993</v>
      </c>
      <c r="BA51" s="122">
        <f t="shared" si="4"/>
        <v>2861754</v>
      </c>
      <c r="BB51" s="122">
        <f t="shared" si="4"/>
        <v>9375</v>
      </c>
      <c r="BC51" s="122">
        <f t="shared" si="4"/>
        <v>29148</v>
      </c>
      <c r="BD51" s="122">
        <f t="shared" si="4"/>
        <v>3077</v>
      </c>
      <c r="BE51" s="122">
        <f t="shared" si="4"/>
        <v>2437</v>
      </c>
      <c r="BF51" s="122">
        <f t="shared" si="4"/>
        <v>4377.4260000000004</v>
      </c>
      <c r="BG51" s="122">
        <f t="shared" si="4"/>
        <v>140801</v>
      </c>
      <c r="BH51" s="122">
        <f t="shared" si="4"/>
        <v>71227</v>
      </c>
      <c r="BI51" s="122">
        <f>BI52</f>
        <v>8847</v>
      </c>
      <c r="BJ51" s="122">
        <f>SUM(BJ53:BJ60)</f>
        <v>206185.58100000001</v>
      </c>
      <c r="BK51" s="122">
        <f t="shared" si="4"/>
        <v>0</v>
      </c>
      <c r="BL51" s="122">
        <f t="shared" si="4"/>
        <v>0</v>
      </c>
      <c r="BM51" s="122">
        <f t="shared" si="4"/>
        <v>0</v>
      </c>
      <c r="BN51" s="122">
        <f t="shared" si="4"/>
        <v>0</v>
      </c>
      <c r="BO51" s="122">
        <f>SUM(BO53:BO60)</f>
        <v>0</v>
      </c>
      <c r="BP51" s="122">
        <f>SUM(BP53:BP60)</f>
        <v>0</v>
      </c>
      <c r="BQ51" s="122">
        <f>SUM(BQ53:BQ60)</f>
        <v>0</v>
      </c>
    </row>
    <row r="52" spans="1:69">
      <c r="A52" s="114" t="s">
        <v>695</v>
      </c>
      <c r="B52" s="117">
        <f>+B53</f>
        <v>3640</v>
      </c>
      <c r="C52" s="117">
        <f>SUM(C53:C60)</f>
        <v>70700</v>
      </c>
      <c r="D52" s="117">
        <v>3420</v>
      </c>
      <c r="E52" s="117">
        <f>E56</f>
        <v>4760</v>
      </c>
      <c r="F52" s="117">
        <f>F53+F56+F57</f>
        <v>15981</v>
      </c>
      <c r="G52" s="117">
        <f>G56</f>
        <v>7751</v>
      </c>
      <c r="H52" s="117">
        <f>H56</f>
        <v>62978</v>
      </c>
      <c r="I52" s="117">
        <f>SUM(I53:I60)</f>
        <v>40142</v>
      </c>
      <c r="J52" s="117">
        <v>0</v>
      </c>
      <c r="K52" s="117">
        <v>720</v>
      </c>
      <c r="L52" s="117">
        <v>26614</v>
      </c>
      <c r="M52" s="117">
        <v>0</v>
      </c>
      <c r="N52" s="117">
        <f>+N53+N55+N56+N58</f>
        <v>21526</v>
      </c>
      <c r="O52" s="117">
        <v>2490</v>
      </c>
      <c r="P52" s="117">
        <v>0</v>
      </c>
      <c r="Q52" s="117">
        <v>2767922</v>
      </c>
      <c r="R52" s="117">
        <f>R53+R54+R56+R58+R59</f>
        <v>901454.45299999998</v>
      </c>
      <c r="S52" s="117">
        <v>588135</v>
      </c>
      <c r="T52" s="119"/>
      <c r="U52" s="117">
        <v>0</v>
      </c>
      <c r="V52" s="117">
        <v>135265</v>
      </c>
      <c r="W52" s="117">
        <v>92875</v>
      </c>
      <c r="X52" s="117">
        <v>255012</v>
      </c>
      <c r="Y52" s="117">
        <v>1273874</v>
      </c>
      <c r="Z52" s="117">
        <v>33</v>
      </c>
      <c r="AA52" s="117">
        <v>98142.475999999995</v>
      </c>
      <c r="AB52" s="117">
        <f>AB53+AB57+AB59+AB60</f>
        <v>10600725</v>
      </c>
      <c r="AC52" s="117">
        <v>10427</v>
      </c>
      <c r="AD52" s="117">
        <f>AD55+AD56</f>
        <v>5440</v>
      </c>
      <c r="AE52" s="117">
        <v>50208</v>
      </c>
      <c r="AF52" s="117">
        <v>10000</v>
      </c>
      <c r="AG52" s="117">
        <v>19253.848999999998</v>
      </c>
      <c r="AH52" s="117">
        <v>24919</v>
      </c>
      <c r="AI52" s="117">
        <f>AI53+AI59</f>
        <v>205027.65899999999</v>
      </c>
      <c r="AJ52" s="117">
        <v>0</v>
      </c>
      <c r="AK52" s="117">
        <v>19382</v>
      </c>
      <c r="AL52" s="117">
        <f>AL53+AL54+AL56+AL58</f>
        <v>8870.2250000000004</v>
      </c>
      <c r="AM52" s="117">
        <v>8102404</v>
      </c>
      <c r="AN52" s="117">
        <v>41224</v>
      </c>
      <c r="AO52" s="117">
        <v>37867096</v>
      </c>
      <c r="AP52" s="117">
        <v>0</v>
      </c>
      <c r="AQ52" s="117">
        <v>55793</v>
      </c>
      <c r="AR52" s="117">
        <v>192627</v>
      </c>
      <c r="AS52" s="117">
        <f>AS56+AS57+AS58+AS59+AS60</f>
        <v>283090</v>
      </c>
      <c r="AT52" s="117">
        <v>47000</v>
      </c>
      <c r="AU52" s="117">
        <v>10818.9</v>
      </c>
      <c r="AV52" s="117">
        <v>22589</v>
      </c>
      <c r="AW52" s="117"/>
      <c r="AX52" s="117">
        <f>AX53+AX54+AX56+AX57+AX58+AX59+AX60</f>
        <v>1620995</v>
      </c>
      <c r="AY52" s="117">
        <v>9406</v>
      </c>
      <c r="AZ52" s="117">
        <f>AZ53+AZ59+AZ60</f>
        <v>96948.342999999993</v>
      </c>
      <c r="BA52" s="117">
        <f>BA53+BA58+BA59</f>
        <v>2861754</v>
      </c>
      <c r="BB52" s="117">
        <v>0</v>
      </c>
      <c r="BC52" s="117">
        <f>+BC56</f>
        <v>29148</v>
      </c>
      <c r="BD52" s="117">
        <v>3077</v>
      </c>
      <c r="BE52" s="117">
        <v>2437</v>
      </c>
      <c r="BF52" s="117">
        <f>SUM(BF53:BF60)</f>
        <v>4377.4260000000004</v>
      </c>
      <c r="BG52" s="117">
        <v>140801</v>
      </c>
      <c r="BH52" s="117">
        <v>71227</v>
      </c>
      <c r="BI52" s="117">
        <v>8847</v>
      </c>
      <c r="BJ52" s="119">
        <v>206185.58100000001</v>
      </c>
      <c r="BK52" s="116"/>
      <c r="BL52" s="116"/>
      <c r="BM52" s="116"/>
      <c r="BN52" s="116"/>
      <c r="BO52" s="116"/>
      <c r="BP52" s="116"/>
      <c r="BQ52" s="116"/>
    </row>
    <row r="53" spans="1:69">
      <c r="A53" s="112" t="s">
        <v>203</v>
      </c>
      <c r="B53" s="9">
        <v>3640</v>
      </c>
      <c r="C53" s="9"/>
      <c r="D53" s="9">
        <v>2698</v>
      </c>
      <c r="E53" s="9">
        <v>0</v>
      </c>
      <c r="F53" s="9">
        <v>3167</v>
      </c>
      <c r="G53" s="9">
        <v>0</v>
      </c>
      <c r="H53" s="9">
        <v>0</v>
      </c>
      <c r="I53" s="9">
        <v>500</v>
      </c>
      <c r="J53" s="9">
        <v>0</v>
      </c>
      <c r="K53" s="9"/>
      <c r="L53" s="9">
        <v>6873</v>
      </c>
      <c r="M53" s="9">
        <v>25273</v>
      </c>
      <c r="N53" s="9">
        <v>10763</v>
      </c>
      <c r="O53" s="9">
        <v>0</v>
      </c>
      <c r="P53" s="9">
        <v>0</v>
      </c>
      <c r="Q53" s="9">
        <v>0</v>
      </c>
      <c r="R53" s="9">
        <v>860672.82799999998</v>
      </c>
      <c r="S53" s="9">
        <v>75155</v>
      </c>
      <c r="T53" s="9">
        <v>0</v>
      </c>
      <c r="U53" s="9">
        <v>0</v>
      </c>
      <c r="V53" s="9">
        <v>67869</v>
      </c>
      <c r="W53" s="9">
        <v>2500</v>
      </c>
      <c r="X53" s="9">
        <v>125215</v>
      </c>
      <c r="Y53" s="9">
        <v>327704</v>
      </c>
      <c r="Z53" s="9">
        <v>0</v>
      </c>
      <c r="AA53" s="9">
        <v>97538.407999999996</v>
      </c>
      <c r="AB53" s="9">
        <v>256492</v>
      </c>
      <c r="AC53" s="9">
        <v>3134</v>
      </c>
      <c r="AD53" s="9">
        <v>0</v>
      </c>
      <c r="AE53" s="9">
        <v>13177</v>
      </c>
      <c r="AF53" s="9">
        <v>0</v>
      </c>
      <c r="AG53" s="9">
        <v>0</v>
      </c>
      <c r="AH53" s="9">
        <v>11287</v>
      </c>
      <c r="AI53" s="9">
        <v>139716.065</v>
      </c>
      <c r="AJ53" s="9">
        <v>0</v>
      </c>
      <c r="AK53" s="9">
        <v>0</v>
      </c>
      <c r="AL53" s="9">
        <v>521.053</v>
      </c>
      <c r="AM53" s="9">
        <v>626817</v>
      </c>
      <c r="AN53" s="9">
        <v>238</v>
      </c>
      <c r="AO53" s="9">
        <v>1028380</v>
      </c>
      <c r="AP53" s="9">
        <v>0</v>
      </c>
      <c r="AQ53" s="9">
        <v>25741</v>
      </c>
      <c r="AR53" s="9">
        <f>AR52-SUM(AR55:AR60)</f>
        <v>2611</v>
      </c>
      <c r="AS53" s="9">
        <v>0</v>
      </c>
      <c r="AT53" s="9">
        <v>22000</v>
      </c>
      <c r="AU53" s="9">
        <v>0</v>
      </c>
      <c r="AV53" s="9">
        <v>2129</v>
      </c>
      <c r="AW53" s="9"/>
      <c r="AX53" s="9">
        <v>96489</v>
      </c>
      <c r="AY53" s="9">
        <v>5509</v>
      </c>
      <c r="AZ53" s="9">
        <v>74097.399999999994</v>
      </c>
      <c r="BA53" s="9">
        <v>2445818</v>
      </c>
      <c r="BB53" s="9">
        <v>0</v>
      </c>
      <c r="BC53" s="9">
        <v>0</v>
      </c>
      <c r="BD53" s="9">
        <v>0</v>
      </c>
      <c r="BE53" s="9">
        <v>0</v>
      </c>
      <c r="BF53" s="9">
        <v>2795.6990000000001</v>
      </c>
      <c r="BG53" s="9">
        <v>0</v>
      </c>
      <c r="BH53" s="9">
        <v>9010</v>
      </c>
      <c r="BI53" s="9">
        <v>0</v>
      </c>
      <c r="BJ53" s="149">
        <v>40371</v>
      </c>
      <c r="BK53" s="105"/>
      <c r="BL53" s="105"/>
      <c r="BM53" s="105"/>
      <c r="BN53" s="105"/>
      <c r="BO53" s="105"/>
      <c r="BP53" s="105"/>
      <c r="BQ53" s="105"/>
    </row>
    <row r="54" spans="1:69">
      <c r="A54" s="112" t="s">
        <v>204</v>
      </c>
      <c r="B54" s="9">
        <v>0</v>
      </c>
      <c r="C54" s="9">
        <v>0</v>
      </c>
      <c r="D54" s="9">
        <v>0</v>
      </c>
      <c r="E54" s="9">
        <v>0</v>
      </c>
      <c r="F54" s="9">
        <v>0</v>
      </c>
      <c r="G54" s="9">
        <v>0</v>
      </c>
      <c r="H54" s="9">
        <v>0</v>
      </c>
      <c r="I54" s="9">
        <v>0</v>
      </c>
      <c r="J54" s="9">
        <v>0</v>
      </c>
      <c r="K54" s="9"/>
      <c r="L54" s="9">
        <v>0</v>
      </c>
      <c r="M54" s="9">
        <v>2623</v>
      </c>
      <c r="N54" s="9">
        <v>0</v>
      </c>
      <c r="O54" s="9">
        <v>0</v>
      </c>
      <c r="P54" s="9">
        <v>0</v>
      </c>
      <c r="Q54" s="9">
        <v>0</v>
      </c>
      <c r="R54" s="9">
        <v>22669.871999999999</v>
      </c>
      <c r="S54" s="9">
        <v>42847</v>
      </c>
      <c r="T54" s="9">
        <v>0</v>
      </c>
      <c r="U54" s="9">
        <v>0</v>
      </c>
      <c r="V54" s="9">
        <v>0</v>
      </c>
      <c r="W54" s="9">
        <v>6879</v>
      </c>
      <c r="X54" s="9">
        <v>40</v>
      </c>
      <c r="Y54" s="9">
        <v>17697</v>
      </c>
      <c r="Z54" s="9">
        <v>0</v>
      </c>
      <c r="AA54" s="9"/>
      <c r="AB54" s="9">
        <v>0</v>
      </c>
      <c r="AC54" s="9">
        <v>0</v>
      </c>
      <c r="AD54" s="9">
        <v>0</v>
      </c>
      <c r="AE54" s="9">
        <v>30</v>
      </c>
      <c r="AF54" s="9">
        <v>0</v>
      </c>
      <c r="AG54" s="9">
        <v>0</v>
      </c>
      <c r="AH54" s="9"/>
      <c r="AI54" s="9">
        <v>0</v>
      </c>
      <c r="AJ54" s="9">
        <v>0</v>
      </c>
      <c r="AK54" s="9">
        <v>0</v>
      </c>
      <c r="AL54" s="9">
        <v>7955.1719999999996</v>
      </c>
      <c r="AM54" s="115">
        <v>7358225</v>
      </c>
      <c r="AN54" s="9"/>
      <c r="AO54" s="9">
        <v>1312230</v>
      </c>
      <c r="AP54" s="9">
        <v>0</v>
      </c>
      <c r="AQ54" s="9">
        <v>5605</v>
      </c>
      <c r="AR54" s="9">
        <v>0</v>
      </c>
      <c r="AS54" s="9">
        <v>0</v>
      </c>
      <c r="AT54" s="9">
        <v>0</v>
      </c>
      <c r="AU54" s="9">
        <v>0</v>
      </c>
      <c r="AV54" s="9">
        <v>213</v>
      </c>
      <c r="AW54" s="9"/>
      <c r="AX54" s="9">
        <v>64402</v>
      </c>
      <c r="AY54" s="9">
        <v>700</v>
      </c>
      <c r="AZ54" s="9"/>
      <c r="BA54" s="9"/>
      <c r="BB54" s="9">
        <v>0</v>
      </c>
      <c r="BC54" s="9">
        <v>0</v>
      </c>
      <c r="BD54" s="9">
        <v>0</v>
      </c>
      <c r="BE54" s="9">
        <v>0</v>
      </c>
      <c r="BF54" s="9"/>
      <c r="BG54" s="9">
        <v>0</v>
      </c>
      <c r="BH54" s="9">
        <v>1601</v>
      </c>
      <c r="BI54" s="9">
        <v>0</v>
      </c>
      <c r="BJ54" s="149">
        <v>50464.580999999998</v>
      </c>
      <c r="BK54" s="105"/>
      <c r="BL54" s="105"/>
      <c r="BM54" s="105"/>
      <c r="BN54" s="105"/>
      <c r="BO54" s="105"/>
      <c r="BP54" s="105"/>
      <c r="BQ54" s="105"/>
    </row>
    <row r="55" spans="1:69">
      <c r="A55" s="112" t="s">
        <v>205</v>
      </c>
      <c r="B55" s="9">
        <v>0</v>
      </c>
      <c r="C55" s="9">
        <v>0</v>
      </c>
      <c r="D55" s="9">
        <v>0</v>
      </c>
      <c r="E55" s="9">
        <v>0</v>
      </c>
      <c r="F55" s="9">
        <v>0</v>
      </c>
      <c r="G55" s="9">
        <v>0</v>
      </c>
      <c r="H55" s="9">
        <v>0</v>
      </c>
      <c r="I55" s="9">
        <v>1500</v>
      </c>
      <c r="J55" s="9">
        <v>0</v>
      </c>
      <c r="K55" s="9"/>
      <c r="L55" s="9">
        <v>0</v>
      </c>
      <c r="M55" s="9">
        <v>431</v>
      </c>
      <c r="N55" s="9">
        <v>2500</v>
      </c>
      <c r="O55" s="9">
        <v>0</v>
      </c>
      <c r="P55" s="9">
        <v>0</v>
      </c>
      <c r="Q55" s="9">
        <v>0</v>
      </c>
      <c r="R55" s="9">
        <v>0</v>
      </c>
      <c r="S55" s="9">
        <v>1000</v>
      </c>
      <c r="T55" s="9">
        <v>0</v>
      </c>
      <c r="U55" s="9">
        <v>0</v>
      </c>
      <c r="V55" s="9">
        <v>0</v>
      </c>
      <c r="W55" s="9">
        <v>0</v>
      </c>
      <c r="X55" s="9">
        <v>0</v>
      </c>
      <c r="Y55" s="9">
        <v>10000</v>
      </c>
      <c r="Z55" s="9">
        <v>0</v>
      </c>
      <c r="AA55" s="9"/>
      <c r="AB55" s="9">
        <v>0</v>
      </c>
      <c r="AC55" s="9">
        <v>0</v>
      </c>
      <c r="AD55" s="118">
        <v>2500</v>
      </c>
      <c r="AE55" s="9">
        <v>0</v>
      </c>
      <c r="AF55" s="9">
        <v>0</v>
      </c>
      <c r="AG55" s="9">
        <v>0</v>
      </c>
      <c r="AH55" s="9"/>
      <c r="AI55" s="9">
        <v>0</v>
      </c>
      <c r="AJ55" s="9">
        <v>0</v>
      </c>
      <c r="AK55" s="9">
        <v>0</v>
      </c>
      <c r="AL55" s="9">
        <v>0</v>
      </c>
      <c r="AM55" s="9">
        <v>117361</v>
      </c>
      <c r="AN55" s="9">
        <v>222</v>
      </c>
      <c r="AO55" s="9">
        <v>0</v>
      </c>
      <c r="AP55" s="9">
        <v>0</v>
      </c>
      <c r="AQ55" s="9">
        <v>0</v>
      </c>
      <c r="AR55" s="9">
        <v>2500</v>
      </c>
      <c r="AS55" s="9">
        <v>0</v>
      </c>
      <c r="AT55" s="9">
        <v>25000</v>
      </c>
      <c r="AU55" s="9">
        <v>0</v>
      </c>
      <c r="AV55" s="9"/>
      <c r="AW55" s="9"/>
      <c r="AX55" s="9">
        <v>0</v>
      </c>
      <c r="AY55" s="9">
        <v>2500</v>
      </c>
      <c r="AZ55" s="9"/>
      <c r="BA55" s="9"/>
      <c r="BB55" s="9">
        <v>6000</v>
      </c>
      <c r="BC55" s="9">
        <v>0</v>
      </c>
      <c r="BD55" s="9">
        <v>0</v>
      </c>
      <c r="BE55" s="9">
        <v>0</v>
      </c>
      <c r="BG55" s="9">
        <v>0</v>
      </c>
      <c r="BH55" s="9">
        <v>0</v>
      </c>
      <c r="BI55" s="9">
        <v>0</v>
      </c>
      <c r="BJ55" s="149">
        <v>10000</v>
      </c>
      <c r="BK55" s="105"/>
      <c r="BL55" s="105"/>
      <c r="BM55" s="105"/>
      <c r="BN55" s="105"/>
      <c r="BO55" s="105"/>
      <c r="BP55" s="105"/>
      <c r="BQ55" s="105"/>
    </row>
    <row r="56" spans="1:69">
      <c r="A56" s="112" t="s">
        <v>206</v>
      </c>
      <c r="B56" s="9">
        <v>0</v>
      </c>
      <c r="C56" s="9">
        <v>19673</v>
      </c>
      <c r="D56" s="9">
        <v>415</v>
      </c>
      <c r="E56" s="9">
        <f>2835+1925</f>
        <v>4760</v>
      </c>
      <c r="F56" s="9">
        <v>2528</v>
      </c>
      <c r="G56" s="9">
        <v>7751</v>
      </c>
      <c r="H56" s="9">
        <v>62978</v>
      </c>
      <c r="I56" s="9">
        <v>19000</v>
      </c>
      <c r="J56" s="9">
        <f>174+1906</f>
        <v>2080</v>
      </c>
      <c r="K56" s="9">
        <v>720</v>
      </c>
      <c r="L56" s="9">
        <v>0</v>
      </c>
      <c r="M56" s="9">
        <v>0</v>
      </c>
      <c r="N56" s="9">
        <v>7927</v>
      </c>
      <c r="O56" s="9">
        <v>2490</v>
      </c>
      <c r="P56" s="9">
        <v>0</v>
      </c>
      <c r="Q56" s="9">
        <v>0</v>
      </c>
      <c r="R56" s="9">
        <v>12235.02</v>
      </c>
      <c r="S56" s="9">
        <v>362264</v>
      </c>
      <c r="T56" s="14"/>
      <c r="U56" s="9">
        <v>0</v>
      </c>
      <c r="V56" s="9">
        <v>0</v>
      </c>
      <c r="W56" s="9">
        <v>0</v>
      </c>
      <c r="X56" s="9">
        <v>0</v>
      </c>
      <c r="Y56" s="9">
        <v>3209</v>
      </c>
      <c r="Z56" s="9">
        <v>0</v>
      </c>
      <c r="AA56" s="9"/>
      <c r="AB56" s="9">
        <v>0</v>
      </c>
      <c r="AC56" s="9">
        <v>7293</v>
      </c>
      <c r="AD56" s="9">
        <v>2940</v>
      </c>
      <c r="AE56" s="9">
        <v>37000</v>
      </c>
      <c r="AF56" s="9">
        <v>0</v>
      </c>
      <c r="AG56" s="9">
        <v>0</v>
      </c>
      <c r="AH56" s="9">
        <v>13632</v>
      </c>
      <c r="AI56" s="9">
        <v>0</v>
      </c>
      <c r="AJ56" s="9">
        <v>8700</v>
      </c>
      <c r="AK56" s="9">
        <v>1430</v>
      </c>
      <c r="AL56" s="9">
        <v>344</v>
      </c>
      <c r="AM56" s="9">
        <v>0</v>
      </c>
      <c r="AN56" s="9"/>
      <c r="AO56" s="9">
        <v>81430</v>
      </c>
      <c r="AP56" s="9">
        <v>0</v>
      </c>
      <c r="AQ56" s="9">
        <v>24386</v>
      </c>
      <c r="AR56" s="9">
        <v>22750</v>
      </c>
      <c r="AS56" s="9">
        <v>25000</v>
      </c>
      <c r="AT56" s="9">
        <v>0</v>
      </c>
      <c r="AU56" s="9">
        <v>10818.9</v>
      </c>
      <c r="AV56" s="9">
        <v>0</v>
      </c>
      <c r="AW56" s="9"/>
      <c r="AX56" s="9">
        <v>176283</v>
      </c>
      <c r="AY56" s="9">
        <v>0</v>
      </c>
      <c r="AZ56" s="9"/>
      <c r="BA56" s="9"/>
      <c r="BB56" s="9">
        <v>3375</v>
      </c>
      <c r="BC56" s="9">
        <v>29148</v>
      </c>
      <c r="BD56" s="9">
        <v>0</v>
      </c>
      <c r="BE56" s="9">
        <v>0</v>
      </c>
      <c r="BF56" s="9">
        <v>0</v>
      </c>
      <c r="BG56" s="9">
        <v>1000</v>
      </c>
      <c r="BH56" s="9">
        <v>0</v>
      </c>
      <c r="BI56" s="9">
        <v>0</v>
      </c>
      <c r="BJ56" s="149">
        <v>30350</v>
      </c>
      <c r="BK56" s="105"/>
      <c r="BL56" s="105"/>
      <c r="BM56" s="105"/>
      <c r="BN56" s="105"/>
      <c r="BO56" s="105"/>
      <c r="BP56" s="105"/>
      <c r="BQ56" s="105"/>
    </row>
    <row r="57" spans="1:69">
      <c r="A57" s="112" t="s">
        <v>207</v>
      </c>
      <c r="B57" s="9">
        <v>0</v>
      </c>
      <c r="C57" s="118">
        <v>48434</v>
      </c>
      <c r="D57" s="9">
        <v>0</v>
      </c>
      <c r="E57" s="9">
        <v>0</v>
      </c>
      <c r="F57" s="115">
        <v>10286</v>
      </c>
      <c r="G57" s="9">
        <v>0</v>
      </c>
      <c r="H57" s="9">
        <v>0</v>
      </c>
      <c r="I57" s="9">
        <v>19142</v>
      </c>
      <c r="J57" s="9">
        <v>0</v>
      </c>
      <c r="K57" s="9"/>
      <c r="L57" s="9">
        <v>9625</v>
      </c>
      <c r="M57" s="9">
        <v>0</v>
      </c>
      <c r="N57" s="9">
        <v>0</v>
      </c>
      <c r="O57" s="9">
        <v>0</v>
      </c>
      <c r="P57" s="9">
        <v>0</v>
      </c>
      <c r="Q57" s="9">
        <v>262851</v>
      </c>
      <c r="R57" s="9">
        <v>0</v>
      </c>
      <c r="S57" s="9">
        <v>70196</v>
      </c>
      <c r="T57" s="9">
        <v>0</v>
      </c>
      <c r="U57" s="9">
        <v>0</v>
      </c>
      <c r="V57" s="9">
        <v>0</v>
      </c>
      <c r="W57" s="9">
        <v>22533</v>
      </c>
      <c r="X57" s="9">
        <v>0</v>
      </c>
      <c r="Y57" s="9">
        <v>796150</v>
      </c>
      <c r="Z57" s="9">
        <v>0</v>
      </c>
      <c r="AA57" s="9"/>
      <c r="AB57" s="9">
        <v>10301250</v>
      </c>
      <c r="AC57" s="9">
        <v>0</v>
      </c>
      <c r="AD57" s="9">
        <v>0</v>
      </c>
      <c r="AE57" s="9">
        <v>0</v>
      </c>
      <c r="AF57" s="9">
        <v>0</v>
      </c>
      <c r="AG57" s="9">
        <v>0</v>
      </c>
      <c r="AH57" s="9">
        <v>0</v>
      </c>
      <c r="AI57" s="9">
        <v>0</v>
      </c>
      <c r="AJ57" s="9"/>
      <c r="AK57" s="9">
        <v>0</v>
      </c>
      <c r="AL57" s="9">
        <v>0</v>
      </c>
      <c r="AM57" s="9">
        <v>0</v>
      </c>
      <c r="AN57" s="9"/>
      <c r="AO57" s="9">
        <v>19594799</v>
      </c>
      <c r="AP57" s="9">
        <v>0</v>
      </c>
      <c r="AQ57" s="9">
        <v>0</v>
      </c>
      <c r="AR57" s="9">
        <v>97267</v>
      </c>
      <c r="AS57" s="9">
        <v>230598</v>
      </c>
      <c r="AT57" s="9">
        <v>0</v>
      </c>
      <c r="AV57" s="9">
        <v>19630</v>
      </c>
      <c r="AW57" s="9"/>
      <c r="AX57" s="9">
        <v>177686</v>
      </c>
      <c r="AY57" s="9">
        <v>554</v>
      </c>
      <c r="AZ57" s="9"/>
      <c r="BA57" s="9"/>
      <c r="BB57" s="9">
        <v>0</v>
      </c>
      <c r="BC57" s="9">
        <v>0</v>
      </c>
      <c r="BD57" s="9">
        <v>0</v>
      </c>
      <c r="BE57" s="9">
        <v>2363</v>
      </c>
      <c r="BF57" s="9"/>
      <c r="BG57" s="9">
        <v>136124.99482415704</v>
      </c>
      <c r="BH57" s="9">
        <v>60352</v>
      </c>
      <c r="BI57" s="9">
        <v>0</v>
      </c>
      <c r="BJ57" s="149">
        <v>75000</v>
      </c>
      <c r="BK57" s="105"/>
      <c r="BL57" s="105"/>
      <c r="BM57" s="105"/>
      <c r="BN57" s="105"/>
      <c r="BO57" s="105"/>
      <c r="BP57" s="105"/>
      <c r="BQ57" s="105"/>
    </row>
    <row r="58" spans="1:69">
      <c r="A58" s="112" t="s">
        <v>208</v>
      </c>
      <c r="B58" s="9">
        <v>0</v>
      </c>
      <c r="C58" s="9">
        <v>8</v>
      </c>
      <c r="D58" s="9">
        <v>0</v>
      </c>
      <c r="E58" s="9">
        <v>0</v>
      </c>
      <c r="F58" s="9">
        <v>0</v>
      </c>
      <c r="G58" s="9">
        <v>0</v>
      </c>
      <c r="H58" s="9">
        <v>0</v>
      </c>
      <c r="I58" s="9">
        <v>0</v>
      </c>
      <c r="J58" s="9">
        <v>0</v>
      </c>
      <c r="K58" s="9"/>
      <c r="L58" s="9">
        <v>6123</v>
      </c>
      <c r="M58" s="9">
        <v>0</v>
      </c>
      <c r="N58" s="9">
        <v>336</v>
      </c>
      <c r="O58" s="9">
        <v>0</v>
      </c>
      <c r="P58" s="9">
        <v>0</v>
      </c>
      <c r="Q58" s="9">
        <v>2943</v>
      </c>
      <c r="R58" s="9">
        <v>1572.768</v>
      </c>
      <c r="S58" s="9">
        <v>3200</v>
      </c>
      <c r="T58" s="9">
        <v>0</v>
      </c>
      <c r="U58" s="9">
        <v>0</v>
      </c>
      <c r="V58" s="9">
        <v>399</v>
      </c>
      <c r="W58" s="9">
        <v>20</v>
      </c>
      <c r="X58" s="9">
        <v>117419</v>
      </c>
      <c r="Y58" s="9">
        <v>11138</v>
      </c>
      <c r="Z58" s="9">
        <v>33</v>
      </c>
      <c r="AA58" s="9">
        <v>604.06799999999998</v>
      </c>
      <c r="AB58" s="9">
        <v>0</v>
      </c>
      <c r="AC58" s="9">
        <v>0</v>
      </c>
      <c r="AD58" s="9">
        <v>0</v>
      </c>
      <c r="AE58" s="9">
        <v>0</v>
      </c>
      <c r="AF58" s="9">
        <v>0</v>
      </c>
      <c r="AG58" s="9">
        <v>0</v>
      </c>
      <c r="AH58" s="9">
        <v>0</v>
      </c>
      <c r="AI58" s="9">
        <v>0</v>
      </c>
      <c r="AJ58" s="9">
        <v>0</v>
      </c>
      <c r="AK58" s="9">
        <v>0</v>
      </c>
      <c r="AL58" s="9">
        <v>50</v>
      </c>
      <c r="AM58" s="9">
        <v>0</v>
      </c>
      <c r="AN58" s="9"/>
      <c r="AO58" s="9">
        <v>180210</v>
      </c>
      <c r="AP58" s="9">
        <v>0</v>
      </c>
      <c r="AQ58" s="9">
        <v>60</v>
      </c>
      <c r="AR58" s="9">
        <v>0</v>
      </c>
      <c r="AS58" s="9">
        <v>4317</v>
      </c>
      <c r="AT58" s="9">
        <v>0</v>
      </c>
      <c r="AU58" s="9">
        <v>0</v>
      </c>
      <c r="AV58" s="9">
        <v>230</v>
      </c>
      <c r="AW58" s="9"/>
      <c r="AX58" s="9">
        <v>3994</v>
      </c>
      <c r="AY58" s="9">
        <v>143</v>
      </c>
      <c r="AZ58" s="9"/>
      <c r="BA58" s="9">
        <v>2529</v>
      </c>
      <c r="BB58" s="9">
        <v>0</v>
      </c>
      <c r="BC58" s="9">
        <v>0</v>
      </c>
      <c r="BD58" s="9">
        <v>0</v>
      </c>
      <c r="BE58" s="9">
        <v>74</v>
      </c>
      <c r="BF58" s="9">
        <v>1581.7270000000001</v>
      </c>
      <c r="BG58" s="9">
        <v>3676.0051758429618</v>
      </c>
      <c r="BH58" s="9">
        <v>243</v>
      </c>
      <c r="BI58" s="9">
        <v>0</v>
      </c>
      <c r="BJ58" s="149"/>
      <c r="BK58" s="105"/>
      <c r="BL58" s="105"/>
      <c r="BM58" s="105"/>
      <c r="BN58" s="105"/>
      <c r="BO58" s="105"/>
      <c r="BP58" s="105"/>
      <c r="BQ58" s="105"/>
    </row>
    <row r="59" spans="1:69">
      <c r="A59" s="112" t="s">
        <v>209</v>
      </c>
      <c r="B59" s="9">
        <v>0</v>
      </c>
      <c r="C59" s="9">
        <v>2585</v>
      </c>
      <c r="D59" s="9">
        <v>0</v>
      </c>
      <c r="E59" s="9">
        <v>0</v>
      </c>
      <c r="F59" s="9">
        <v>0</v>
      </c>
      <c r="G59" s="9">
        <v>0</v>
      </c>
      <c r="H59" s="9">
        <v>0</v>
      </c>
      <c r="I59" s="9">
        <v>0</v>
      </c>
      <c r="J59" s="9">
        <v>0</v>
      </c>
      <c r="K59" s="9"/>
      <c r="L59" s="9">
        <v>2088</v>
      </c>
      <c r="M59" s="9">
        <v>0</v>
      </c>
      <c r="N59" s="9">
        <v>0</v>
      </c>
      <c r="O59" s="9">
        <v>0</v>
      </c>
      <c r="P59" s="9">
        <v>0</v>
      </c>
      <c r="Q59" s="9">
        <v>2500000</v>
      </c>
      <c r="R59" s="9">
        <v>4303.9650000000001</v>
      </c>
      <c r="S59" s="9">
        <v>880</v>
      </c>
      <c r="T59" s="9">
        <v>0</v>
      </c>
      <c r="U59" s="9">
        <v>0</v>
      </c>
      <c r="V59" s="9">
        <v>2188</v>
      </c>
      <c r="W59" s="9">
        <v>60000</v>
      </c>
      <c r="X59" s="9">
        <v>0</v>
      </c>
      <c r="Y59" s="9">
        <v>12276</v>
      </c>
      <c r="Z59" s="9">
        <v>0</v>
      </c>
      <c r="AA59" s="9"/>
      <c r="AB59" s="9">
        <v>33692</v>
      </c>
      <c r="AC59" s="9">
        <v>0</v>
      </c>
      <c r="AD59" s="9">
        <v>0</v>
      </c>
      <c r="AE59" s="9">
        <v>0</v>
      </c>
      <c r="AF59" s="9">
        <v>10000</v>
      </c>
      <c r="AG59" s="9">
        <v>0</v>
      </c>
      <c r="AH59" s="9">
        <v>0</v>
      </c>
      <c r="AI59" s="9">
        <v>65311.593999999997</v>
      </c>
      <c r="AJ59" s="9">
        <v>0</v>
      </c>
      <c r="AK59" s="9">
        <v>0</v>
      </c>
      <c r="AL59" s="9">
        <v>0</v>
      </c>
      <c r="AM59" s="9">
        <v>0</v>
      </c>
      <c r="AN59" s="9">
        <v>3286.4</v>
      </c>
      <c r="AO59" s="9">
        <v>14039438</v>
      </c>
      <c r="AP59" s="9">
        <v>0</v>
      </c>
      <c r="AQ59" s="9">
        <v>0</v>
      </c>
      <c r="AR59" s="9">
        <v>743</v>
      </c>
      <c r="AS59" s="9">
        <v>2973</v>
      </c>
      <c r="AT59" s="9">
        <v>0</v>
      </c>
      <c r="AU59" s="9">
        <v>0</v>
      </c>
      <c r="AV59" s="9">
        <v>0</v>
      </c>
      <c r="AW59" s="9"/>
      <c r="AX59" s="9">
        <v>50042</v>
      </c>
      <c r="AY59" s="9">
        <v>0</v>
      </c>
      <c r="AZ59" s="9">
        <v>15000</v>
      </c>
      <c r="BA59" s="9">
        <v>413407</v>
      </c>
      <c r="BB59" s="9">
        <v>0</v>
      </c>
      <c r="BC59" s="9">
        <v>0</v>
      </c>
      <c r="BD59" s="9">
        <v>3000</v>
      </c>
      <c r="BE59" s="9">
        <v>0</v>
      </c>
      <c r="BF59" s="9"/>
      <c r="BG59" s="9">
        <v>0</v>
      </c>
      <c r="BH59" s="9">
        <v>21</v>
      </c>
      <c r="BI59" s="9">
        <v>0</v>
      </c>
      <c r="BJ59" s="149"/>
      <c r="BK59" s="105"/>
      <c r="BL59" s="105"/>
      <c r="BM59" s="105"/>
      <c r="BN59" s="105"/>
      <c r="BO59" s="105"/>
      <c r="BP59" s="105"/>
      <c r="BQ59" s="105"/>
    </row>
    <row r="60" spans="1:69">
      <c r="A60" s="112" t="s">
        <v>210</v>
      </c>
      <c r="B60" s="9">
        <v>0</v>
      </c>
      <c r="C60" s="9">
        <v>0</v>
      </c>
      <c r="D60" s="9">
        <f>D52-(D53+D56)</f>
        <v>307</v>
      </c>
      <c r="E60" s="9">
        <v>0</v>
      </c>
      <c r="F60" s="9">
        <v>0</v>
      </c>
      <c r="G60" s="9">
        <v>0</v>
      </c>
      <c r="H60" s="9">
        <v>0</v>
      </c>
      <c r="I60" s="9">
        <v>0</v>
      </c>
      <c r="J60" s="9">
        <v>0</v>
      </c>
      <c r="K60" s="9"/>
      <c r="L60" s="9">
        <v>1905</v>
      </c>
      <c r="M60" s="9">
        <v>0</v>
      </c>
      <c r="N60" s="9">
        <v>0</v>
      </c>
      <c r="O60" s="9">
        <v>0</v>
      </c>
      <c r="P60" s="9">
        <v>0</v>
      </c>
      <c r="Q60" s="9">
        <v>2128</v>
      </c>
      <c r="R60" s="9">
        <v>0</v>
      </c>
      <c r="S60" s="9">
        <v>32593</v>
      </c>
      <c r="T60" s="9">
        <v>0</v>
      </c>
      <c r="U60" s="9">
        <v>0</v>
      </c>
      <c r="V60" s="9">
        <v>64809</v>
      </c>
      <c r="W60" s="9">
        <v>944</v>
      </c>
      <c r="X60" s="9">
        <v>12337</v>
      </c>
      <c r="Y60" s="9">
        <v>95700</v>
      </c>
      <c r="Z60" s="9">
        <v>0</v>
      </c>
      <c r="AA60" s="9"/>
      <c r="AB60" s="9">
        <v>9291</v>
      </c>
      <c r="AC60" s="9">
        <v>0</v>
      </c>
      <c r="AD60" s="9">
        <v>0</v>
      </c>
      <c r="AE60" s="9">
        <v>0</v>
      </c>
      <c r="AF60" s="9">
        <v>0</v>
      </c>
      <c r="AG60" s="9">
        <v>0</v>
      </c>
      <c r="AH60" s="9">
        <v>0</v>
      </c>
      <c r="AI60" s="9">
        <v>0</v>
      </c>
      <c r="AJ60" s="9">
        <v>0</v>
      </c>
      <c r="AK60" s="9">
        <v>18382</v>
      </c>
      <c r="AL60" s="9">
        <v>0</v>
      </c>
      <c r="AM60" s="9">
        <v>0</v>
      </c>
      <c r="AN60" s="9">
        <v>37477.5</v>
      </c>
      <c r="AO60" s="9">
        <v>1630609</v>
      </c>
      <c r="AP60" s="9">
        <v>0</v>
      </c>
      <c r="AQ60" s="9">
        <v>0</v>
      </c>
      <c r="AR60" s="9">
        <v>66756</v>
      </c>
      <c r="AS60" s="9">
        <v>20202</v>
      </c>
      <c r="AT60" s="9">
        <v>0</v>
      </c>
      <c r="AU60" s="9">
        <v>0</v>
      </c>
      <c r="AV60" s="9">
        <v>600</v>
      </c>
      <c r="AW60" s="9"/>
      <c r="AX60" s="9">
        <f>1620995-568896</f>
        <v>1052099</v>
      </c>
      <c r="AY60" s="9">
        <v>0</v>
      </c>
      <c r="AZ60" s="9">
        <v>7850.9430000000002</v>
      </c>
      <c r="BA60" s="9"/>
      <c r="BB60" s="9">
        <v>0</v>
      </c>
      <c r="BC60" s="9">
        <v>0</v>
      </c>
      <c r="BD60" s="9">
        <v>77</v>
      </c>
      <c r="BE60" s="9">
        <v>0</v>
      </c>
      <c r="BF60" s="9"/>
      <c r="BG60" s="9">
        <v>0</v>
      </c>
      <c r="BH60" s="9">
        <v>0</v>
      </c>
      <c r="BI60" s="9">
        <v>0</v>
      </c>
      <c r="BJ60" s="149"/>
      <c r="BK60" s="105"/>
      <c r="BL60" s="105"/>
      <c r="BM60" s="105"/>
      <c r="BN60" s="105"/>
      <c r="BO60" s="105"/>
      <c r="BP60" s="105"/>
      <c r="BQ60" s="105"/>
    </row>
    <row r="61" spans="1:69">
      <c r="A61" s="123" t="s">
        <v>719</v>
      </c>
      <c r="B61" s="122">
        <f>SUM(B63:B68)</f>
        <v>72144</v>
      </c>
      <c r="C61" s="122">
        <f t="shared" ref="C61:BN61" si="5">SUM(C63:C68)</f>
        <v>97937</v>
      </c>
      <c r="D61" s="122">
        <f t="shared" si="5"/>
        <v>1343358</v>
      </c>
      <c r="E61" s="122">
        <f t="shared" si="5"/>
        <v>224700</v>
      </c>
      <c r="F61" s="122">
        <f t="shared" si="5"/>
        <v>42881.804000000004</v>
      </c>
      <c r="G61" s="122">
        <f t="shared" si="5"/>
        <v>39310</v>
      </c>
      <c r="H61" s="122">
        <f>SUM(H63:H68)</f>
        <v>28421</v>
      </c>
      <c r="I61" s="122">
        <f t="shared" si="5"/>
        <v>156000</v>
      </c>
      <c r="J61" s="122">
        <f>SUM(J63:J68)</f>
        <v>480782</v>
      </c>
      <c r="K61" s="122">
        <f>+K62</f>
        <v>15490</v>
      </c>
      <c r="L61" s="122">
        <f t="shared" si="5"/>
        <v>241855</v>
      </c>
      <c r="M61" s="122">
        <v>862591</v>
      </c>
      <c r="N61" s="122">
        <f t="shared" si="5"/>
        <v>0</v>
      </c>
      <c r="O61" s="122">
        <f t="shared" si="5"/>
        <v>7800</v>
      </c>
      <c r="P61" s="122">
        <f t="shared" si="5"/>
        <v>8313</v>
      </c>
      <c r="Q61" s="122">
        <f t="shared" si="5"/>
        <v>8721540</v>
      </c>
      <c r="R61" s="122">
        <f t="shared" si="5"/>
        <v>2297980.4569999999</v>
      </c>
      <c r="S61" s="122">
        <f t="shared" si="5"/>
        <v>1476420</v>
      </c>
      <c r="T61" s="122">
        <f>SUM(T63:T68)</f>
        <v>44545</v>
      </c>
      <c r="U61" s="122">
        <f t="shared" si="5"/>
        <v>0</v>
      </c>
      <c r="V61" s="122">
        <f t="shared" si="5"/>
        <v>4992446</v>
      </c>
      <c r="W61" s="122">
        <f t="shared" si="5"/>
        <v>8999</v>
      </c>
      <c r="X61" s="122">
        <f t="shared" si="5"/>
        <v>190366</v>
      </c>
      <c r="Y61" s="122">
        <f t="shared" si="5"/>
        <v>2028866</v>
      </c>
      <c r="Z61" s="122">
        <f t="shared" si="5"/>
        <v>0</v>
      </c>
      <c r="AA61" s="122">
        <f>SUM(AA63:AA68)</f>
        <v>283582.32300000003</v>
      </c>
      <c r="AB61" s="122">
        <f t="shared" si="5"/>
        <v>23686593</v>
      </c>
      <c r="AC61" s="122">
        <f t="shared" si="5"/>
        <v>112808</v>
      </c>
      <c r="AD61" s="122">
        <f t="shared" si="5"/>
        <v>31680</v>
      </c>
      <c r="AE61" s="122">
        <f t="shared" si="5"/>
        <v>1086098</v>
      </c>
      <c r="AF61" s="122">
        <f t="shared" si="5"/>
        <v>23662306</v>
      </c>
      <c r="AG61" s="122">
        <f>AG62</f>
        <v>135056.21799999999</v>
      </c>
      <c r="AH61" s="122">
        <f t="shared" si="5"/>
        <v>42278</v>
      </c>
      <c r="AI61" s="122">
        <f t="shared" si="5"/>
        <v>205264.902</v>
      </c>
      <c r="AJ61" s="122">
        <f t="shared" si="5"/>
        <v>68400</v>
      </c>
      <c r="AK61" s="122">
        <f t="shared" si="5"/>
        <v>0</v>
      </c>
      <c r="AL61" s="122">
        <f t="shared" si="5"/>
        <v>8524</v>
      </c>
      <c r="AM61" s="122">
        <f t="shared" si="5"/>
        <v>8724230</v>
      </c>
      <c r="AN61" s="122">
        <f t="shared" si="5"/>
        <v>207998.6</v>
      </c>
      <c r="AO61" s="122">
        <f t="shared" si="5"/>
        <v>23119805</v>
      </c>
      <c r="AP61" s="122">
        <f t="shared" si="5"/>
        <v>0</v>
      </c>
      <c r="AQ61" s="122">
        <f t="shared" si="5"/>
        <v>522322</v>
      </c>
      <c r="AR61" s="122">
        <f t="shared" si="5"/>
        <v>82619</v>
      </c>
      <c r="AS61" s="122">
        <f t="shared" si="5"/>
        <v>395584</v>
      </c>
      <c r="AT61" s="122">
        <f t="shared" si="5"/>
        <v>18650</v>
      </c>
      <c r="AU61" s="122">
        <f t="shared" si="5"/>
        <v>97224.995999999999</v>
      </c>
      <c r="AV61" s="122">
        <f t="shared" si="5"/>
        <v>175936</v>
      </c>
      <c r="AW61" s="122">
        <f t="shared" si="5"/>
        <v>0</v>
      </c>
      <c r="AX61" s="122">
        <f>SUM(AX63:AX68)</f>
        <v>2333168.5970000001</v>
      </c>
      <c r="AY61" s="122">
        <f t="shared" si="5"/>
        <v>125302</v>
      </c>
      <c r="AZ61" s="122">
        <f t="shared" si="5"/>
        <v>771443.93700000003</v>
      </c>
      <c r="BA61" s="122">
        <f t="shared" si="5"/>
        <v>9712392</v>
      </c>
      <c r="BB61" s="122">
        <f t="shared" si="5"/>
        <v>84920</v>
      </c>
      <c r="BC61" s="122">
        <f t="shared" si="5"/>
        <v>7249</v>
      </c>
      <c r="BD61" s="122">
        <f t="shared" si="5"/>
        <v>288648</v>
      </c>
      <c r="BE61" s="122">
        <f t="shared" si="5"/>
        <v>0</v>
      </c>
      <c r="BF61" s="122">
        <f t="shared" si="5"/>
        <v>137263.43899999998</v>
      </c>
      <c r="BG61" s="122">
        <f t="shared" si="5"/>
        <v>306882</v>
      </c>
      <c r="BH61" s="122">
        <f t="shared" si="5"/>
        <v>177187</v>
      </c>
      <c r="BI61" s="122">
        <f>BI62</f>
        <v>84143</v>
      </c>
      <c r="BJ61" s="122">
        <f t="shared" si="5"/>
        <v>1112883.0129999998</v>
      </c>
      <c r="BK61" s="122">
        <f t="shared" si="5"/>
        <v>0</v>
      </c>
      <c r="BL61" s="122">
        <f t="shared" si="5"/>
        <v>0</v>
      </c>
      <c r="BM61" s="122">
        <f t="shared" si="5"/>
        <v>0</v>
      </c>
      <c r="BN61" s="122">
        <f t="shared" si="5"/>
        <v>0</v>
      </c>
      <c r="BO61" s="122">
        <f>SUM(BO63:BO68)</f>
        <v>0</v>
      </c>
      <c r="BP61" s="122">
        <f>SUM(BP63:BP68)</f>
        <v>0</v>
      </c>
      <c r="BQ61" s="122">
        <f>SUM(BQ63:BQ68)</f>
        <v>0</v>
      </c>
    </row>
    <row r="62" spans="1:69">
      <c r="A62" s="114" t="s">
        <v>696</v>
      </c>
      <c r="B62" s="117">
        <f>+SUM(B63:B68)</f>
        <v>72144</v>
      </c>
      <c r="C62" s="117">
        <f>SUM(C63:C68)</f>
        <v>97937</v>
      </c>
      <c r="D62" s="117">
        <v>1343359</v>
      </c>
      <c r="E62" s="117">
        <f>E63</f>
        <v>224700</v>
      </c>
      <c r="F62" s="117">
        <f>F63+F65+F67</f>
        <v>42881.804000000004</v>
      </c>
      <c r="G62" s="117">
        <f>G63+G67</f>
        <v>39310</v>
      </c>
      <c r="H62" s="117">
        <f>H63+H66+H67</f>
        <v>28421</v>
      </c>
      <c r="I62" s="117">
        <f>SUM(I63:I68)</f>
        <v>156000</v>
      </c>
      <c r="J62" s="117">
        <f>+J63+J67</f>
        <v>472866</v>
      </c>
      <c r="K62" s="117">
        <v>15490</v>
      </c>
      <c r="L62" s="117">
        <f>L61</f>
        <v>241855</v>
      </c>
      <c r="M62" s="117">
        <v>0</v>
      </c>
      <c r="N62" s="117">
        <v>0</v>
      </c>
      <c r="O62" s="117">
        <v>7800</v>
      </c>
      <c r="P62" s="117">
        <f>P63</f>
        <v>8313</v>
      </c>
      <c r="Q62" s="117">
        <v>8721540</v>
      </c>
      <c r="R62" s="117">
        <f>R63+R64+R65+R66+R67</f>
        <v>2297980.4569999999</v>
      </c>
      <c r="S62" s="117">
        <v>1476420</v>
      </c>
      <c r="T62" s="119">
        <v>44545</v>
      </c>
      <c r="U62" s="117">
        <v>0</v>
      </c>
      <c r="V62" s="117">
        <f>V63+V64+V67+V68</f>
        <v>4992446</v>
      </c>
      <c r="W62" s="117">
        <f>W63+W65+W66+W67+W68</f>
        <v>8999</v>
      </c>
      <c r="X62" s="117">
        <v>190367</v>
      </c>
      <c r="Y62" s="117">
        <f>Y63+Y64+Y65+Y67+Y68</f>
        <v>2028866</v>
      </c>
      <c r="Z62" s="117">
        <v>0</v>
      </c>
      <c r="AA62" s="117">
        <v>283582.32299999997</v>
      </c>
      <c r="AB62" s="117">
        <v>23686593</v>
      </c>
      <c r="AC62" s="117">
        <v>112808</v>
      </c>
      <c r="AD62" s="117">
        <v>31680</v>
      </c>
      <c r="AE62" s="117">
        <v>1086098</v>
      </c>
      <c r="AF62" s="117">
        <v>23662306</v>
      </c>
      <c r="AG62" s="117">
        <v>135056.21799999999</v>
      </c>
      <c r="AH62" s="117">
        <v>42278</v>
      </c>
      <c r="AI62" s="117">
        <v>205264.902</v>
      </c>
      <c r="AJ62" s="117">
        <v>68400</v>
      </c>
      <c r="AK62" s="117">
        <v>0</v>
      </c>
      <c r="AL62" s="117">
        <f>AL63</f>
        <v>8524</v>
      </c>
      <c r="AM62" s="117">
        <v>8929380</v>
      </c>
      <c r="AN62" s="117"/>
      <c r="AO62" s="117">
        <v>23137805</v>
      </c>
      <c r="AP62" s="117">
        <v>228242</v>
      </c>
      <c r="AQ62" s="117">
        <v>522322</v>
      </c>
      <c r="AR62" s="117">
        <f>SUM(AR63:AR68)</f>
        <v>82619</v>
      </c>
      <c r="AS62" s="117">
        <v>74725</v>
      </c>
      <c r="AT62" s="117">
        <f>AT63+AT68</f>
        <v>18650</v>
      </c>
      <c r="AU62" s="117">
        <v>97224.995999999999</v>
      </c>
      <c r="AV62" s="117">
        <v>175935</v>
      </c>
      <c r="AW62" s="117">
        <v>0</v>
      </c>
      <c r="AX62" s="117">
        <v>2490525</v>
      </c>
      <c r="AY62" s="117">
        <v>125302</v>
      </c>
      <c r="AZ62" s="117">
        <f>SUM(AZ63:AZ68)</f>
        <v>771443.93700000003</v>
      </c>
      <c r="BA62" s="117">
        <v>9712391</v>
      </c>
      <c r="BB62" s="117">
        <f>BB63+BB65</f>
        <v>84920</v>
      </c>
      <c r="BC62" s="148">
        <f>+SUM(BC63:BC68)</f>
        <v>7249</v>
      </c>
      <c r="BD62" s="117">
        <v>288648</v>
      </c>
      <c r="BE62" s="117">
        <v>0</v>
      </c>
      <c r="BF62" s="117">
        <f>SUM(BF63:BF68)</f>
        <v>137263.43899999998</v>
      </c>
      <c r="BG62" s="117">
        <v>306882</v>
      </c>
      <c r="BH62" s="117">
        <v>177188</v>
      </c>
      <c r="BI62" s="117">
        <v>84143</v>
      </c>
      <c r="BJ62" s="119">
        <v>1112883.013</v>
      </c>
      <c r="BK62" s="116"/>
      <c r="BL62" s="116"/>
      <c r="BM62" s="116"/>
      <c r="BN62" s="116"/>
      <c r="BO62" s="116"/>
      <c r="BP62" s="116"/>
      <c r="BQ62" s="116"/>
    </row>
    <row r="63" spans="1:69">
      <c r="A63" s="112" t="s">
        <v>211</v>
      </c>
      <c r="B63" s="9">
        <v>68845</v>
      </c>
      <c r="C63" s="9">
        <v>78387</v>
      </c>
      <c r="D63" s="9">
        <v>527688</v>
      </c>
      <c r="E63" s="9">
        <f>166200+58500</f>
        <v>224700</v>
      </c>
      <c r="F63" s="9">
        <v>27168.804</v>
      </c>
      <c r="G63" s="9">
        <v>37755</v>
      </c>
      <c r="H63" s="118">
        <v>27000</v>
      </c>
      <c r="I63" s="9">
        <v>108000</v>
      </c>
      <c r="J63" s="9">
        <v>340528</v>
      </c>
      <c r="K63" s="9"/>
      <c r="L63" s="9">
        <v>133722</v>
      </c>
      <c r="M63" s="9">
        <v>436635</v>
      </c>
      <c r="N63" s="9">
        <v>0</v>
      </c>
      <c r="O63" s="9">
        <v>6000</v>
      </c>
      <c r="P63" s="9">
        <v>8313</v>
      </c>
      <c r="Q63" s="9">
        <v>7994326</v>
      </c>
      <c r="R63" s="9">
        <v>1857912.4739999999</v>
      </c>
      <c r="S63" s="9">
        <v>1171571</v>
      </c>
      <c r="T63" s="9">
        <v>44545</v>
      </c>
      <c r="U63" s="9">
        <v>0</v>
      </c>
      <c r="V63" s="9">
        <v>3580371</v>
      </c>
      <c r="W63" s="9">
        <v>6000</v>
      </c>
      <c r="X63" s="9">
        <v>183631</v>
      </c>
      <c r="Y63" s="9">
        <v>1387613</v>
      </c>
      <c r="Z63" s="9">
        <v>0</v>
      </c>
      <c r="AA63" s="9">
        <v>220493.125</v>
      </c>
      <c r="AB63" s="9">
        <v>11333990</v>
      </c>
      <c r="AC63" s="9">
        <v>40979</v>
      </c>
      <c r="AD63" s="9">
        <f>AD62</f>
        <v>31680</v>
      </c>
      <c r="AE63" s="9">
        <v>526287</v>
      </c>
      <c r="AF63" s="9">
        <v>12977720</v>
      </c>
      <c r="AG63" s="9">
        <v>0</v>
      </c>
      <c r="AH63" s="9">
        <v>41078</v>
      </c>
      <c r="AI63" s="9">
        <v>183934.09099999999</v>
      </c>
      <c r="AJ63" s="9">
        <v>68400</v>
      </c>
      <c r="AK63" s="9">
        <v>0</v>
      </c>
      <c r="AL63" s="9">
        <v>8524</v>
      </c>
      <c r="AM63" s="9">
        <v>3570244</v>
      </c>
      <c r="AN63" s="9">
        <v>183227.6</v>
      </c>
      <c r="AO63" s="9">
        <v>18910354</v>
      </c>
      <c r="AP63" s="9">
        <v>0</v>
      </c>
      <c r="AQ63" s="9">
        <v>354200</v>
      </c>
      <c r="AR63" s="9">
        <v>74579</v>
      </c>
      <c r="AS63" s="9">
        <v>372343</v>
      </c>
      <c r="AT63" s="9">
        <v>18250</v>
      </c>
      <c r="AU63" s="9">
        <v>97224.995999999999</v>
      </c>
      <c r="AV63" s="9">
        <v>157510</v>
      </c>
      <c r="AW63" s="9"/>
      <c r="AX63" s="9">
        <v>1300805.892</v>
      </c>
      <c r="AY63" s="9">
        <v>63982</v>
      </c>
      <c r="AZ63" s="9">
        <v>434528.56800000003</v>
      </c>
      <c r="BA63" s="9">
        <v>6760510</v>
      </c>
      <c r="BB63" s="9">
        <v>79920</v>
      </c>
      <c r="BC63" s="9">
        <v>2664</v>
      </c>
      <c r="BD63" s="9">
        <v>160312</v>
      </c>
      <c r="BE63" s="9">
        <v>0</v>
      </c>
      <c r="BF63" s="9">
        <v>95872.411999999997</v>
      </c>
      <c r="BG63" s="9">
        <v>251417</v>
      </c>
      <c r="BH63" s="9">
        <v>141855</v>
      </c>
      <c r="BI63" s="9">
        <v>0</v>
      </c>
      <c r="BJ63" s="149">
        <v>822751.08799999999</v>
      </c>
      <c r="BK63" s="105"/>
      <c r="BL63" s="105"/>
      <c r="BM63" s="105"/>
      <c r="BN63" s="105"/>
      <c r="BO63" s="105"/>
      <c r="BP63" s="105"/>
      <c r="BQ63" s="105"/>
    </row>
    <row r="64" spans="1:69">
      <c r="A64" s="112" t="s">
        <v>212</v>
      </c>
      <c r="B64" s="9">
        <v>0</v>
      </c>
      <c r="C64" s="9">
        <v>0</v>
      </c>
      <c r="D64" s="9">
        <v>577905</v>
      </c>
      <c r="E64" s="9">
        <v>0</v>
      </c>
      <c r="F64" s="9">
        <v>0</v>
      </c>
      <c r="G64" s="9">
        <v>0</v>
      </c>
      <c r="H64" s="9">
        <v>0</v>
      </c>
      <c r="I64" s="9">
        <v>30000</v>
      </c>
      <c r="J64" s="9">
        <v>0</v>
      </c>
      <c r="K64" s="9"/>
      <c r="L64" s="9">
        <v>74969</v>
      </c>
      <c r="M64" s="9">
        <v>371043</v>
      </c>
      <c r="N64" s="9">
        <v>0</v>
      </c>
      <c r="O64" s="9">
        <v>0</v>
      </c>
      <c r="P64" s="9">
        <v>0</v>
      </c>
      <c r="Q64" s="14"/>
      <c r="R64" s="9">
        <v>116900.678</v>
      </c>
      <c r="S64" s="9">
        <v>0</v>
      </c>
      <c r="T64" s="9">
        <v>0</v>
      </c>
      <c r="U64" s="9">
        <v>0</v>
      </c>
      <c r="V64" s="9">
        <v>1023283</v>
      </c>
      <c r="W64" s="9">
        <v>0</v>
      </c>
      <c r="X64" s="9">
        <v>0</v>
      </c>
      <c r="Y64" s="9">
        <v>141546</v>
      </c>
      <c r="Z64" s="9">
        <v>0</v>
      </c>
      <c r="AA64" s="9"/>
      <c r="AB64" s="9">
        <v>8109127</v>
      </c>
      <c r="AC64" s="9">
        <v>63473</v>
      </c>
      <c r="AD64" s="9">
        <v>0</v>
      </c>
      <c r="AE64" s="9">
        <v>316633</v>
      </c>
      <c r="AF64" s="9">
        <v>3892679</v>
      </c>
      <c r="AG64" s="9">
        <v>0</v>
      </c>
      <c r="AH64" s="9">
        <v>0</v>
      </c>
      <c r="AI64" s="9">
        <v>0</v>
      </c>
      <c r="AJ64" s="9">
        <v>0</v>
      </c>
      <c r="AK64" s="9">
        <v>0</v>
      </c>
      <c r="AL64" s="9">
        <v>0</v>
      </c>
      <c r="AM64" s="9">
        <v>4888151</v>
      </c>
      <c r="AN64" s="9"/>
      <c r="AO64" s="9">
        <v>468455</v>
      </c>
      <c r="AP64" s="9">
        <v>0</v>
      </c>
      <c r="AQ64" s="9">
        <v>32187</v>
      </c>
      <c r="AR64" s="9">
        <v>0</v>
      </c>
      <c r="AS64" s="145">
        <v>0</v>
      </c>
      <c r="AT64" s="9"/>
      <c r="AU64" s="9">
        <v>0</v>
      </c>
      <c r="AV64" s="9">
        <v>0</v>
      </c>
      <c r="AW64" s="9"/>
      <c r="AX64" s="9">
        <v>444702.72499999998</v>
      </c>
      <c r="AY64" s="9">
        <v>49308</v>
      </c>
      <c r="AZ64" s="9">
        <v>209895.84599999999</v>
      </c>
      <c r="BA64" s="9">
        <v>380197</v>
      </c>
      <c r="BB64" s="9">
        <v>0</v>
      </c>
      <c r="BC64" s="9">
        <v>0</v>
      </c>
      <c r="BD64" s="9">
        <v>99032</v>
      </c>
      <c r="BE64" s="9">
        <v>0</v>
      </c>
      <c r="BF64" s="9">
        <v>38982.196000000004</v>
      </c>
      <c r="BG64" s="9">
        <v>0</v>
      </c>
      <c r="BH64" s="9">
        <v>14139</v>
      </c>
      <c r="BI64" s="9">
        <v>0</v>
      </c>
      <c r="BJ64" s="149"/>
      <c r="BK64" s="105"/>
      <c r="BL64" s="105"/>
      <c r="BM64" s="105"/>
      <c r="BN64" s="105"/>
      <c r="BO64" s="105"/>
      <c r="BP64" s="105"/>
      <c r="BQ64" s="105"/>
    </row>
    <row r="65" spans="1:69">
      <c r="A65" s="112" t="s">
        <v>213</v>
      </c>
      <c r="B65" s="9">
        <v>2746</v>
      </c>
      <c r="C65" s="9">
        <v>7987</v>
      </c>
      <c r="D65" s="9">
        <v>57421</v>
      </c>
      <c r="E65" s="9">
        <v>0</v>
      </c>
      <c r="F65" s="9">
        <v>8153</v>
      </c>
      <c r="G65" s="9">
        <v>0</v>
      </c>
      <c r="H65" s="9">
        <v>0</v>
      </c>
      <c r="I65" s="9">
        <v>0</v>
      </c>
      <c r="J65" s="118">
        <v>3227</v>
      </c>
      <c r="K65" s="9"/>
      <c r="L65" s="9">
        <v>10278</v>
      </c>
      <c r="M65" s="9">
        <v>13819</v>
      </c>
      <c r="N65" s="9">
        <v>0</v>
      </c>
      <c r="O65" s="9">
        <v>0</v>
      </c>
      <c r="P65" s="9">
        <v>0</v>
      </c>
      <c r="Q65" s="9">
        <v>117784</v>
      </c>
      <c r="R65" s="9">
        <v>116594.36599999999</v>
      </c>
      <c r="S65" s="9">
        <v>156600</v>
      </c>
      <c r="T65" s="9">
        <v>0</v>
      </c>
      <c r="U65" s="9">
        <v>0</v>
      </c>
      <c r="V65" s="9">
        <v>0</v>
      </c>
      <c r="W65" s="9">
        <v>124</v>
      </c>
      <c r="X65" s="9">
        <v>0</v>
      </c>
      <c r="Y65" s="9">
        <v>274777</v>
      </c>
      <c r="Z65" s="9">
        <v>0</v>
      </c>
      <c r="AA65" s="9">
        <v>38587.809000000001</v>
      </c>
      <c r="AB65" s="9">
        <v>2698230</v>
      </c>
      <c r="AC65" s="9">
        <v>0</v>
      </c>
      <c r="AD65" s="9">
        <v>0</v>
      </c>
      <c r="AE65" s="9">
        <v>57151</v>
      </c>
      <c r="AF65" s="9">
        <v>2602738</v>
      </c>
      <c r="AG65" s="9">
        <v>0</v>
      </c>
      <c r="AH65" s="9">
        <v>1200</v>
      </c>
      <c r="AI65" s="9">
        <v>0</v>
      </c>
      <c r="AJ65" s="9">
        <v>0</v>
      </c>
      <c r="AK65" s="9">
        <v>0</v>
      </c>
      <c r="AL65" s="9">
        <v>0</v>
      </c>
      <c r="AM65" s="9">
        <v>0</v>
      </c>
      <c r="AN65" s="9">
        <v>8503</v>
      </c>
      <c r="AO65" s="9">
        <v>0</v>
      </c>
      <c r="AP65" s="9">
        <v>0</v>
      </c>
      <c r="AQ65" s="9">
        <v>17161</v>
      </c>
      <c r="AR65" s="9">
        <v>0</v>
      </c>
      <c r="AS65" s="9">
        <v>16919</v>
      </c>
      <c r="AT65" s="9">
        <v>0</v>
      </c>
      <c r="AU65" s="9">
        <v>0</v>
      </c>
      <c r="AV65" s="9">
        <v>0</v>
      </c>
      <c r="AW65" s="9"/>
      <c r="AX65" s="9">
        <v>46932</v>
      </c>
      <c r="AY65" s="9">
        <v>1498</v>
      </c>
      <c r="AZ65" s="9">
        <v>18385.773000000001</v>
      </c>
      <c r="BA65" s="9"/>
      <c r="BB65" s="9">
        <v>5000</v>
      </c>
      <c r="BC65" s="9">
        <v>0</v>
      </c>
      <c r="BD65" s="9">
        <v>250</v>
      </c>
      <c r="BE65" s="9">
        <v>0</v>
      </c>
      <c r="BF65" s="9">
        <v>1060.107</v>
      </c>
      <c r="BG65" s="9">
        <v>0</v>
      </c>
      <c r="BH65" s="9">
        <v>7947</v>
      </c>
      <c r="BI65" s="9">
        <v>0</v>
      </c>
      <c r="BJ65" s="149">
        <v>140</v>
      </c>
      <c r="BK65" s="105"/>
      <c r="BL65" s="105"/>
      <c r="BM65" s="105"/>
      <c r="BN65" s="105"/>
      <c r="BO65" s="105"/>
      <c r="BP65" s="105"/>
      <c r="BQ65" s="105"/>
    </row>
    <row r="66" spans="1:69">
      <c r="A66" s="112" t="s">
        <v>214</v>
      </c>
      <c r="B66" s="9">
        <v>0</v>
      </c>
      <c r="C66" s="9">
        <v>0</v>
      </c>
      <c r="D66" s="9">
        <v>8200</v>
      </c>
      <c r="E66" s="9">
        <v>0</v>
      </c>
      <c r="F66" s="9">
        <v>0</v>
      </c>
      <c r="G66" s="9">
        <v>0</v>
      </c>
      <c r="H66" s="9">
        <v>40</v>
      </c>
      <c r="I66" s="9">
        <v>18000</v>
      </c>
      <c r="J66" s="118">
        <f>40+4649</f>
        <v>4689</v>
      </c>
      <c r="K66" s="9"/>
      <c r="L66" s="9">
        <v>0</v>
      </c>
      <c r="M66" s="9">
        <v>3431</v>
      </c>
      <c r="N66" s="9">
        <v>0</v>
      </c>
      <c r="O66" s="9">
        <v>0</v>
      </c>
      <c r="P66" s="9">
        <v>0</v>
      </c>
      <c r="Q66" s="9">
        <v>39915</v>
      </c>
      <c r="R66" s="9">
        <v>24636.995999999999</v>
      </c>
      <c r="S66" s="9">
        <v>0</v>
      </c>
      <c r="T66" s="9">
        <v>0</v>
      </c>
      <c r="U66" s="9">
        <v>0</v>
      </c>
      <c r="V66" s="9">
        <v>0</v>
      </c>
      <c r="W66" s="9">
        <v>175</v>
      </c>
      <c r="X66" s="9">
        <v>0</v>
      </c>
      <c r="Y66" s="9">
        <v>0</v>
      </c>
      <c r="Z66" s="9">
        <v>0</v>
      </c>
      <c r="AA66" s="9"/>
      <c r="AB66" s="9">
        <v>1545246</v>
      </c>
      <c r="AC66" s="9">
        <v>0</v>
      </c>
      <c r="AD66" s="9">
        <v>0</v>
      </c>
      <c r="AE66" s="9">
        <v>6600</v>
      </c>
      <c r="AF66" s="9">
        <v>0</v>
      </c>
      <c r="AG66" s="9">
        <v>0</v>
      </c>
      <c r="AI66" s="9">
        <v>0</v>
      </c>
      <c r="AJ66" s="9">
        <v>0</v>
      </c>
      <c r="AK66" s="9">
        <v>0</v>
      </c>
      <c r="AL66" s="9">
        <v>0</v>
      </c>
      <c r="AM66" s="9">
        <v>10223</v>
      </c>
      <c r="AN66" s="9"/>
      <c r="AO66" s="9">
        <v>2518364</v>
      </c>
      <c r="AP66" s="9">
        <v>0</v>
      </c>
      <c r="AQ66" s="9">
        <v>0</v>
      </c>
      <c r="AR66" s="115">
        <v>0</v>
      </c>
      <c r="AS66" s="9">
        <v>0</v>
      </c>
      <c r="AT66" s="9">
        <v>0</v>
      </c>
      <c r="AU66" s="9">
        <v>0</v>
      </c>
      <c r="AV66" s="9">
        <v>0</v>
      </c>
      <c r="AW66" s="9"/>
      <c r="AX66" s="9">
        <v>393497</v>
      </c>
      <c r="AY66" s="9">
        <v>4161</v>
      </c>
      <c r="AZ66" s="9"/>
      <c r="BA66" s="9"/>
      <c r="BB66" s="9">
        <v>0</v>
      </c>
      <c r="BC66" s="9">
        <v>40</v>
      </c>
      <c r="BD66" s="9">
        <v>0</v>
      </c>
      <c r="BE66" s="9">
        <v>0</v>
      </c>
      <c r="BF66" s="9"/>
      <c r="BG66" s="9">
        <v>0</v>
      </c>
      <c r="BH66" s="14"/>
      <c r="BI66" s="9">
        <v>0</v>
      </c>
      <c r="BJ66" s="149">
        <v>225943.927</v>
      </c>
      <c r="BK66" s="105"/>
      <c r="BL66" s="105"/>
      <c r="BM66" s="105"/>
      <c r="BN66" s="105"/>
      <c r="BO66" s="105"/>
      <c r="BP66" s="105"/>
      <c r="BQ66" s="105"/>
    </row>
    <row r="67" spans="1:69">
      <c r="A67" s="112" t="s">
        <v>215</v>
      </c>
      <c r="B67" s="9">
        <v>470</v>
      </c>
      <c r="C67" s="9">
        <v>6230</v>
      </c>
      <c r="D67" s="9">
        <v>24915</v>
      </c>
      <c r="E67" s="9">
        <v>0</v>
      </c>
      <c r="F67" s="118">
        <v>7560</v>
      </c>
      <c r="G67" s="9">
        <v>1555</v>
      </c>
      <c r="H67" s="9">
        <v>1381</v>
      </c>
      <c r="I67" s="9">
        <v>0</v>
      </c>
      <c r="J67" s="9">
        <v>132338</v>
      </c>
      <c r="K67" s="9"/>
      <c r="L67" s="9">
        <v>22886</v>
      </c>
      <c r="M67" s="9">
        <v>27775</v>
      </c>
      <c r="N67" s="9">
        <v>0</v>
      </c>
      <c r="O67" s="9">
        <v>1800</v>
      </c>
      <c r="P67" s="9">
        <v>0</v>
      </c>
      <c r="Q67" s="9">
        <v>501621</v>
      </c>
      <c r="R67" s="9">
        <v>181935.943</v>
      </c>
      <c r="S67" s="9">
        <v>130339</v>
      </c>
      <c r="T67" s="9">
        <v>0</v>
      </c>
      <c r="U67" s="9">
        <v>0</v>
      </c>
      <c r="V67" s="9">
        <v>230091</v>
      </c>
      <c r="W67" s="9">
        <v>272</v>
      </c>
      <c r="X67" s="9">
        <v>5670</v>
      </c>
      <c r="Y67" s="9">
        <v>176261</v>
      </c>
      <c r="Z67" s="9">
        <v>0</v>
      </c>
      <c r="AA67" s="9">
        <v>22274.34</v>
      </c>
      <c r="AB67" s="9">
        <v>0</v>
      </c>
      <c r="AC67" s="9">
        <v>7730</v>
      </c>
      <c r="AD67" s="9">
        <v>0</v>
      </c>
      <c r="AE67" s="9">
        <v>25648</v>
      </c>
      <c r="AF67" s="9">
        <v>1006771</v>
      </c>
      <c r="AG67" s="9">
        <v>0</v>
      </c>
      <c r="AH67" s="9">
        <v>0</v>
      </c>
      <c r="AI67" s="9">
        <v>21330.811000000002</v>
      </c>
      <c r="AJ67" s="9">
        <v>0</v>
      </c>
      <c r="AK67" s="9">
        <v>0</v>
      </c>
      <c r="AL67" s="9">
        <v>0</v>
      </c>
      <c r="AM67" s="9">
        <v>148602</v>
      </c>
      <c r="AN67" s="9">
        <v>16268</v>
      </c>
      <c r="AO67" s="9">
        <v>1080898</v>
      </c>
      <c r="AP67" s="9">
        <v>0</v>
      </c>
      <c r="AQ67" s="9">
        <v>41811</v>
      </c>
      <c r="AR67" s="9">
        <v>6849</v>
      </c>
      <c r="AS67" s="9">
        <v>4131</v>
      </c>
      <c r="AT67" s="9">
        <v>0</v>
      </c>
      <c r="AU67" s="9">
        <v>0</v>
      </c>
      <c r="AV67" s="9">
        <v>17101</v>
      </c>
      <c r="AW67" s="9"/>
      <c r="AX67" s="9">
        <v>118903</v>
      </c>
      <c r="AY67" s="9">
        <v>5809</v>
      </c>
      <c r="AZ67" s="9">
        <v>45328.945</v>
      </c>
      <c r="BA67" s="9">
        <v>555830</v>
      </c>
      <c r="BB67" s="9">
        <v>0</v>
      </c>
      <c r="BC67" s="9">
        <v>905</v>
      </c>
      <c r="BD67" s="9">
        <v>18373</v>
      </c>
      <c r="BE67" s="9">
        <v>0</v>
      </c>
      <c r="BF67" s="9">
        <v>949.32399999999996</v>
      </c>
      <c r="BG67" s="9">
        <v>30170.039999999997</v>
      </c>
      <c r="BH67" s="9">
        <v>13246</v>
      </c>
      <c r="BI67" s="9">
        <v>0</v>
      </c>
      <c r="BJ67" s="149">
        <v>42163.196000000004</v>
      </c>
      <c r="BK67" s="105"/>
      <c r="BL67" s="105"/>
      <c r="BM67" s="105"/>
      <c r="BN67" s="105"/>
      <c r="BO67" s="105"/>
      <c r="BP67" s="105"/>
      <c r="BQ67" s="105"/>
    </row>
    <row r="68" spans="1:69">
      <c r="A68" s="112" t="s">
        <v>216</v>
      </c>
      <c r="B68" s="9">
        <v>83</v>
      </c>
      <c r="C68" s="9">
        <v>5333</v>
      </c>
      <c r="D68" s="9">
        <v>147229</v>
      </c>
      <c r="E68" s="9">
        <v>0</v>
      </c>
      <c r="F68" s="9">
        <v>0</v>
      </c>
      <c r="G68" s="9">
        <v>0</v>
      </c>
      <c r="H68" s="9"/>
      <c r="I68" s="9">
        <v>0</v>
      </c>
      <c r="J68" s="9">
        <v>0</v>
      </c>
      <c r="K68" s="9"/>
      <c r="L68" s="9">
        <v>0</v>
      </c>
      <c r="M68" s="9">
        <v>9888</v>
      </c>
      <c r="N68" s="9">
        <v>0</v>
      </c>
      <c r="O68" s="9">
        <v>0</v>
      </c>
      <c r="P68" s="9">
        <v>0</v>
      </c>
      <c r="Q68" s="9">
        <v>67894</v>
      </c>
      <c r="R68" s="9">
        <v>0</v>
      </c>
      <c r="S68" s="9">
        <v>17910</v>
      </c>
      <c r="T68" s="9">
        <v>0</v>
      </c>
      <c r="U68" s="9">
        <v>0</v>
      </c>
      <c r="V68" s="9">
        <v>158701</v>
      </c>
      <c r="W68" s="9">
        <v>2428</v>
      </c>
      <c r="X68" s="9">
        <v>1065</v>
      </c>
      <c r="Y68" s="9">
        <v>48669</v>
      </c>
      <c r="Z68" s="9">
        <v>0</v>
      </c>
      <c r="AA68" s="9">
        <v>2227.049</v>
      </c>
      <c r="AB68" s="9">
        <v>0</v>
      </c>
      <c r="AC68" s="9">
        <v>626</v>
      </c>
      <c r="AD68" s="9">
        <v>0</v>
      </c>
      <c r="AE68" s="9">
        <v>153779</v>
      </c>
      <c r="AF68" s="9">
        <v>3182398</v>
      </c>
      <c r="AG68" s="9">
        <v>0</v>
      </c>
      <c r="AH68" s="9">
        <v>0</v>
      </c>
      <c r="AI68" s="9">
        <v>0</v>
      </c>
      <c r="AJ68" s="9">
        <v>0</v>
      </c>
      <c r="AK68" s="9">
        <v>0</v>
      </c>
      <c r="AL68" s="9">
        <v>0</v>
      </c>
      <c r="AM68" s="9">
        <v>107010</v>
      </c>
      <c r="AN68" s="9"/>
      <c r="AO68" s="9">
        <v>141734</v>
      </c>
      <c r="AP68" s="9">
        <v>0</v>
      </c>
      <c r="AQ68" s="9">
        <v>76963</v>
      </c>
      <c r="AR68" s="9">
        <v>1191</v>
      </c>
      <c r="AS68" s="9">
        <v>2191</v>
      </c>
      <c r="AT68" s="9">
        <v>400</v>
      </c>
      <c r="AU68" s="9">
        <v>0</v>
      </c>
      <c r="AV68" s="9">
        <v>1325</v>
      </c>
      <c r="AW68" s="9"/>
      <c r="AX68" s="9">
        <v>28327.98</v>
      </c>
      <c r="AY68" s="9">
        <v>544</v>
      </c>
      <c r="AZ68" s="9">
        <v>63304.805</v>
      </c>
      <c r="BA68" s="9">
        <v>2015855</v>
      </c>
      <c r="BB68" s="9">
        <v>0</v>
      </c>
      <c r="BC68" s="9">
        <v>3640</v>
      </c>
      <c r="BD68" s="9">
        <v>10681</v>
      </c>
      <c r="BE68" s="9">
        <v>0</v>
      </c>
      <c r="BF68" s="9">
        <v>399.4</v>
      </c>
      <c r="BG68" s="9">
        <v>25294.960000000003</v>
      </c>
      <c r="BH68" s="9">
        <v>0</v>
      </c>
      <c r="BI68" s="9">
        <v>0</v>
      </c>
      <c r="BJ68" s="149">
        <v>21884.802</v>
      </c>
      <c r="BK68" s="105"/>
      <c r="BL68" s="105"/>
      <c r="BM68" s="105"/>
      <c r="BN68" s="105"/>
      <c r="BO68" s="105"/>
      <c r="BP68" s="105"/>
      <c r="BQ68" s="105"/>
    </row>
    <row r="69" spans="1:69">
      <c r="A69" s="114" t="s">
        <v>697</v>
      </c>
      <c r="B69" s="117">
        <v>16785</v>
      </c>
      <c r="C69" s="117">
        <v>65932</v>
      </c>
      <c r="D69" s="117">
        <v>267</v>
      </c>
      <c r="E69" s="117">
        <v>0</v>
      </c>
      <c r="F69" s="117">
        <v>0</v>
      </c>
      <c r="G69" s="117">
        <v>0</v>
      </c>
      <c r="H69" s="117">
        <v>0</v>
      </c>
      <c r="I69" s="117">
        <v>0</v>
      </c>
      <c r="J69" s="117">
        <v>0</v>
      </c>
      <c r="K69" s="117">
        <v>4280</v>
      </c>
      <c r="L69" s="117">
        <v>10575</v>
      </c>
      <c r="M69" s="117">
        <v>3323</v>
      </c>
      <c r="N69" s="117">
        <v>0</v>
      </c>
      <c r="O69" s="117">
        <v>0</v>
      </c>
      <c r="P69" s="117">
        <v>0</v>
      </c>
      <c r="Q69" s="117">
        <v>17552812</v>
      </c>
      <c r="R69" s="117">
        <v>202321.90599999999</v>
      </c>
      <c r="S69" s="117">
        <v>23157</v>
      </c>
      <c r="T69" s="117">
        <v>0</v>
      </c>
      <c r="U69" s="117">
        <v>0</v>
      </c>
      <c r="V69" s="117">
        <v>9196819</v>
      </c>
      <c r="W69" s="117">
        <v>7</v>
      </c>
      <c r="X69" s="117">
        <v>468544</v>
      </c>
      <c r="Y69" s="117">
        <v>634303</v>
      </c>
      <c r="Z69" s="117">
        <v>106222</v>
      </c>
      <c r="AA69" s="117">
        <v>27702.921999999999</v>
      </c>
      <c r="AB69" s="117">
        <v>22105386</v>
      </c>
      <c r="AC69" s="117">
        <v>0</v>
      </c>
      <c r="AD69" s="117">
        <v>0</v>
      </c>
      <c r="AE69" s="117">
        <v>300108</v>
      </c>
      <c r="AF69" s="117">
        <v>5106640</v>
      </c>
      <c r="AG69" s="117">
        <v>0</v>
      </c>
      <c r="AH69" s="117">
        <v>0</v>
      </c>
      <c r="AI69" s="117">
        <v>216.34299999999999</v>
      </c>
      <c r="AJ69" s="117">
        <v>0</v>
      </c>
      <c r="AK69" s="117">
        <v>0</v>
      </c>
      <c r="AL69" s="117">
        <v>36983</v>
      </c>
      <c r="AM69" s="117">
        <v>248280</v>
      </c>
      <c r="AN69" s="117">
        <v>1446</v>
      </c>
      <c r="AO69" s="117">
        <v>5464</v>
      </c>
      <c r="AP69" s="117">
        <v>0</v>
      </c>
      <c r="AQ69" s="117">
        <v>149314</v>
      </c>
      <c r="AR69" s="117">
        <v>36073</v>
      </c>
      <c r="AS69" s="117">
        <v>78832</v>
      </c>
      <c r="AT69" s="117">
        <v>0</v>
      </c>
      <c r="AU69" s="117">
        <v>332.99299999999999</v>
      </c>
      <c r="AV69" s="117">
        <v>0</v>
      </c>
      <c r="AW69" s="117"/>
      <c r="AX69" s="117">
        <v>1839931</v>
      </c>
      <c r="AY69" s="117">
        <v>821</v>
      </c>
      <c r="AZ69" s="117">
        <v>36639.607000000004</v>
      </c>
      <c r="BA69" s="117">
        <v>3016282</v>
      </c>
      <c r="BB69" s="117">
        <v>4000</v>
      </c>
      <c r="BC69" s="117">
        <v>0</v>
      </c>
      <c r="BD69" s="117">
        <v>1349</v>
      </c>
      <c r="BE69" s="117">
        <v>0</v>
      </c>
      <c r="BF69" s="117"/>
      <c r="BG69" s="117">
        <v>115193</v>
      </c>
      <c r="BH69" s="117">
        <v>20388</v>
      </c>
      <c r="BI69" s="117">
        <v>823</v>
      </c>
      <c r="BJ69" s="119">
        <v>757499.04299999995</v>
      </c>
      <c r="BK69" s="116"/>
      <c r="BL69" s="116"/>
      <c r="BM69" s="116"/>
      <c r="BN69" s="116"/>
      <c r="BO69" s="116"/>
      <c r="BP69" s="116"/>
      <c r="BQ69" s="116"/>
    </row>
    <row r="70" spans="1:69">
      <c r="A70" s="114" t="s">
        <v>698</v>
      </c>
      <c r="B70" s="117">
        <v>0</v>
      </c>
      <c r="C70" s="117">
        <v>0</v>
      </c>
      <c r="D70" s="117">
        <v>35963</v>
      </c>
      <c r="E70" s="117">
        <v>0</v>
      </c>
      <c r="F70" s="117">
        <v>0</v>
      </c>
      <c r="G70" s="117">
        <v>0</v>
      </c>
      <c r="H70" s="117">
        <v>3640</v>
      </c>
      <c r="I70" s="117">
        <v>0</v>
      </c>
      <c r="J70" s="117">
        <f>3640+3640</f>
        <v>7280</v>
      </c>
      <c r="K70" s="117"/>
      <c r="L70" s="117">
        <v>382395</v>
      </c>
      <c r="M70" s="117">
        <v>104242</v>
      </c>
      <c r="N70" s="117">
        <v>0</v>
      </c>
      <c r="O70" s="117">
        <v>0</v>
      </c>
      <c r="P70" s="117">
        <v>0</v>
      </c>
      <c r="Q70" s="117">
        <v>1835858</v>
      </c>
      <c r="R70" s="117">
        <v>19074.493999999999</v>
      </c>
      <c r="S70" s="117">
        <v>69509</v>
      </c>
      <c r="T70" s="119"/>
      <c r="U70" s="117">
        <v>0</v>
      </c>
      <c r="V70" s="117">
        <v>144117</v>
      </c>
      <c r="W70" s="117">
        <v>2702</v>
      </c>
      <c r="X70" s="117">
        <v>190774</v>
      </c>
      <c r="Y70" s="117">
        <v>429100</v>
      </c>
      <c r="Z70" s="117">
        <v>48340</v>
      </c>
      <c r="AA70" s="117">
        <v>12247.487999999999</v>
      </c>
      <c r="AB70" s="117">
        <v>12280334</v>
      </c>
      <c r="AC70" s="117">
        <v>0</v>
      </c>
      <c r="AD70" s="117">
        <v>0</v>
      </c>
      <c r="AE70" s="117">
        <v>784944</v>
      </c>
      <c r="AF70" s="117">
        <v>31416453</v>
      </c>
      <c r="AG70" s="117">
        <v>13476.001</v>
      </c>
      <c r="AH70" s="117">
        <v>6727</v>
      </c>
      <c r="AI70" s="117">
        <v>1203.443</v>
      </c>
      <c r="AJ70" s="117">
        <v>0</v>
      </c>
      <c r="AK70" s="117">
        <v>0</v>
      </c>
      <c r="AL70" s="117">
        <v>0</v>
      </c>
      <c r="AM70" s="117">
        <v>1069051</v>
      </c>
      <c r="AN70" s="117">
        <v>0</v>
      </c>
      <c r="AO70" s="117">
        <v>20621787</v>
      </c>
      <c r="AP70" s="117">
        <v>36820</v>
      </c>
      <c r="AQ70" s="117">
        <v>434722</v>
      </c>
      <c r="AR70" s="117">
        <v>27639</v>
      </c>
      <c r="AS70" s="117">
        <v>43755</v>
      </c>
      <c r="AT70" s="117">
        <v>1500</v>
      </c>
      <c r="AU70" s="117">
        <v>0</v>
      </c>
      <c r="AV70" s="117">
        <v>0</v>
      </c>
      <c r="AW70" s="117"/>
      <c r="AX70" s="117">
        <v>6339552.1679999996</v>
      </c>
      <c r="AY70" s="117">
        <v>0</v>
      </c>
      <c r="AZ70" s="117">
        <v>23453.335999999999</v>
      </c>
      <c r="BA70" s="117">
        <v>393294</v>
      </c>
      <c r="BB70" s="117">
        <v>15728</v>
      </c>
      <c r="BC70" s="117">
        <v>3640</v>
      </c>
      <c r="BD70" s="117">
        <v>36598</v>
      </c>
      <c r="BE70" s="117">
        <v>62619</v>
      </c>
      <c r="BF70" s="117"/>
      <c r="BG70" s="117">
        <v>2218</v>
      </c>
      <c r="BH70" s="117">
        <v>11471</v>
      </c>
      <c r="BI70" s="117">
        <v>0</v>
      </c>
      <c r="BJ70" s="119">
        <v>503</v>
      </c>
      <c r="BK70" s="116"/>
      <c r="BL70" s="116"/>
      <c r="BM70" s="116"/>
      <c r="BN70" s="116"/>
      <c r="BO70" s="116"/>
      <c r="BP70" s="116"/>
      <c r="BQ70" s="116"/>
    </row>
    <row r="71" spans="1:69">
      <c r="A71" s="114" t="s">
        <v>699</v>
      </c>
      <c r="B71" s="117">
        <v>0</v>
      </c>
      <c r="C71" s="117">
        <v>5000</v>
      </c>
      <c r="D71" s="117">
        <v>0</v>
      </c>
      <c r="E71" s="117">
        <v>0</v>
      </c>
      <c r="F71" s="117">
        <v>261</v>
      </c>
      <c r="G71" s="117">
        <v>0</v>
      </c>
      <c r="H71" s="117">
        <v>0</v>
      </c>
      <c r="I71" s="117">
        <v>500</v>
      </c>
      <c r="J71" s="117">
        <v>0</v>
      </c>
      <c r="K71" s="117"/>
      <c r="L71" s="117">
        <v>8296</v>
      </c>
      <c r="M71" s="117">
        <v>0</v>
      </c>
      <c r="N71" s="117">
        <v>0</v>
      </c>
      <c r="O71" s="117"/>
      <c r="P71" s="117">
        <v>0</v>
      </c>
      <c r="Q71" s="117">
        <v>0</v>
      </c>
      <c r="R71" s="117">
        <v>623022.9</v>
      </c>
      <c r="S71" s="117">
        <v>397462</v>
      </c>
      <c r="T71" s="117">
        <v>0</v>
      </c>
      <c r="U71" s="117">
        <v>0</v>
      </c>
      <c r="V71" s="117">
        <v>0</v>
      </c>
      <c r="W71" s="117">
        <v>5000</v>
      </c>
      <c r="X71" s="117">
        <v>0</v>
      </c>
      <c r="Y71" s="117">
        <v>1041386</v>
      </c>
      <c r="Z71" s="117"/>
      <c r="AA71" s="117">
        <v>35145.983999999997</v>
      </c>
      <c r="AB71" s="117">
        <v>0</v>
      </c>
      <c r="AC71" s="117">
        <v>0</v>
      </c>
      <c r="AD71" s="117">
        <v>0</v>
      </c>
      <c r="AE71" s="117">
        <v>0</v>
      </c>
      <c r="AF71" s="117">
        <v>0</v>
      </c>
      <c r="AG71" s="117">
        <v>0</v>
      </c>
      <c r="AH71" s="117">
        <v>0</v>
      </c>
      <c r="AI71" s="117">
        <v>16841.416000000001</v>
      </c>
      <c r="AJ71" s="117">
        <v>0</v>
      </c>
      <c r="AK71" s="117">
        <v>0</v>
      </c>
      <c r="AL71" s="117"/>
      <c r="AM71" s="117">
        <v>0</v>
      </c>
      <c r="AN71" s="117">
        <v>4252</v>
      </c>
      <c r="AO71" s="117">
        <v>55929961</v>
      </c>
      <c r="AP71" s="117">
        <v>0</v>
      </c>
      <c r="AQ71" s="117">
        <v>5000</v>
      </c>
      <c r="AR71" s="117">
        <v>94930</v>
      </c>
      <c r="AS71" s="117">
        <v>0</v>
      </c>
      <c r="AT71" s="117">
        <v>0</v>
      </c>
      <c r="AU71" s="117">
        <v>0</v>
      </c>
      <c r="AV71" s="117">
        <v>0</v>
      </c>
      <c r="AW71" s="117"/>
      <c r="AX71" s="117">
        <v>0</v>
      </c>
      <c r="AY71" s="117">
        <v>0</v>
      </c>
      <c r="AZ71" s="117">
        <v>319089.85399999999</v>
      </c>
      <c r="BA71" s="117">
        <v>2497319</v>
      </c>
      <c r="BB71" s="117">
        <v>0</v>
      </c>
      <c r="BC71" s="117">
        <v>0</v>
      </c>
      <c r="BD71" s="117">
        <v>0</v>
      </c>
      <c r="BE71" s="117">
        <v>0</v>
      </c>
      <c r="BF71" s="117">
        <v>7706.268</v>
      </c>
      <c r="BG71" s="117">
        <v>19896</v>
      </c>
      <c r="BH71" s="117">
        <v>500</v>
      </c>
      <c r="BI71" s="117">
        <v>3412</v>
      </c>
      <c r="BJ71" s="119"/>
      <c r="BK71" s="116"/>
      <c r="BL71" s="116"/>
      <c r="BM71" s="116"/>
      <c r="BN71" s="116"/>
      <c r="BO71" s="116"/>
      <c r="BP71" s="116"/>
      <c r="BQ71" s="116"/>
    </row>
    <row r="72" spans="1:69">
      <c r="A72" s="113" t="s">
        <v>700</v>
      </c>
      <c r="B72" s="294">
        <v>569068</v>
      </c>
      <c r="C72" s="294">
        <v>2049354</v>
      </c>
      <c r="D72" s="294">
        <f>D73</f>
        <v>2010673</v>
      </c>
      <c r="E72" s="294">
        <f>E73</f>
        <v>387142</v>
      </c>
      <c r="F72" s="294">
        <f>F73</f>
        <v>209498.804</v>
      </c>
      <c r="G72" s="294">
        <f>G73</f>
        <v>55267</v>
      </c>
      <c r="H72" s="294">
        <v>175909</v>
      </c>
      <c r="I72" s="294">
        <v>325342</v>
      </c>
      <c r="J72" s="294">
        <f>311803+666196</f>
        <v>977999</v>
      </c>
      <c r="K72" s="294">
        <v>32304</v>
      </c>
      <c r="L72" s="294">
        <f>L73</f>
        <v>1901793</v>
      </c>
      <c r="M72" s="294">
        <v>3585592</v>
      </c>
      <c r="N72" s="294">
        <v>13994</v>
      </c>
      <c r="O72" s="294">
        <f>O73</f>
        <v>38440.171999999999</v>
      </c>
      <c r="P72" s="294">
        <v>21844</v>
      </c>
      <c r="Q72" s="294">
        <f>Q73</f>
        <v>136150629</v>
      </c>
      <c r="R72" s="294">
        <f>R73</f>
        <v>14460277.656000003</v>
      </c>
      <c r="S72" s="294">
        <f>S73</f>
        <v>12384979</v>
      </c>
      <c r="T72" s="294">
        <v>107421</v>
      </c>
      <c r="U72" s="294">
        <v>0</v>
      </c>
      <c r="V72" s="294">
        <f>V73</f>
        <v>60206777</v>
      </c>
      <c r="W72" s="294">
        <f>W73</f>
        <v>1236775</v>
      </c>
      <c r="X72" s="294">
        <f>X73</f>
        <v>8845780</v>
      </c>
      <c r="Y72" s="294">
        <f>Y73</f>
        <v>17480210</v>
      </c>
      <c r="Z72" s="294">
        <v>455117</v>
      </c>
      <c r="AA72" s="294">
        <v>1635976.6329999999</v>
      </c>
      <c r="AB72" s="294">
        <f>AB73</f>
        <v>132966346</v>
      </c>
      <c r="AC72" s="294">
        <v>390795</v>
      </c>
      <c r="AD72" s="294">
        <f>AD73</f>
        <v>145425.46099999998</v>
      </c>
      <c r="AE72" s="294">
        <f>AE73</f>
        <v>6268530</v>
      </c>
      <c r="AF72" s="294">
        <f>AF73</f>
        <v>313896747</v>
      </c>
      <c r="AG72" s="294">
        <v>411925.038</v>
      </c>
      <c r="AH72" s="294">
        <f>AH73</f>
        <v>210434</v>
      </c>
      <c r="AI72" s="294">
        <f>AI73</f>
        <v>898242.11199999985</v>
      </c>
      <c r="AJ72" s="294">
        <f>AJ73</f>
        <v>93100</v>
      </c>
      <c r="AK72" s="294">
        <v>21214</v>
      </c>
      <c r="AL72" s="294">
        <f>AL73</f>
        <v>121439.58500000001</v>
      </c>
      <c r="AM72" s="294">
        <f>+AM73</f>
        <v>110000560</v>
      </c>
      <c r="AN72" s="294">
        <f>AN73</f>
        <v>573333.9</v>
      </c>
      <c r="AO72" s="294">
        <f>+AO73</f>
        <v>244703643</v>
      </c>
      <c r="AP72" s="294">
        <v>488983</v>
      </c>
      <c r="AQ72" s="294">
        <f>AQ73</f>
        <v>2231313</v>
      </c>
      <c r="AR72" s="294">
        <f>AR73</f>
        <v>2066963</v>
      </c>
      <c r="AS72" s="294">
        <f>AS73</f>
        <v>3222128</v>
      </c>
      <c r="AT72" s="294">
        <v>177040.587</v>
      </c>
      <c r="AU72" s="294">
        <f>AU73</f>
        <v>180003.90099999998</v>
      </c>
      <c r="AV72" s="294">
        <f>AV73</f>
        <v>1077862</v>
      </c>
      <c r="AW72" s="294"/>
      <c r="AX72" s="294">
        <f>AX73</f>
        <v>40981511.728</v>
      </c>
      <c r="AY72" s="294">
        <v>199892</v>
      </c>
      <c r="AZ72" s="294">
        <f>AZ73</f>
        <v>4398125.6269999994</v>
      </c>
      <c r="BA72" s="294">
        <f>BA73</f>
        <v>163784720.09999999</v>
      </c>
      <c r="BB72" s="294">
        <f>BB73</f>
        <v>182636</v>
      </c>
      <c r="BC72" s="294">
        <v>80383</v>
      </c>
      <c r="BD72" s="294">
        <v>4184949</v>
      </c>
      <c r="BE72" s="294">
        <v>809330</v>
      </c>
      <c r="BF72" s="294">
        <v>731623</v>
      </c>
      <c r="BG72" s="294">
        <f>BG73</f>
        <v>1531806.7606636509</v>
      </c>
      <c r="BH72" s="294">
        <v>1706346</v>
      </c>
      <c r="BI72" s="294">
        <v>589262</v>
      </c>
      <c r="BJ72" s="295">
        <v>3141115.804</v>
      </c>
      <c r="BK72" s="296"/>
      <c r="BL72" s="296"/>
      <c r="BM72" s="296"/>
      <c r="BN72" s="296"/>
      <c r="BO72" s="296"/>
      <c r="BP72" s="296"/>
      <c r="BQ72" s="296"/>
    </row>
    <row r="73" spans="1:69" s="165" customFormat="1">
      <c r="A73" s="160" t="s">
        <v>720</v>
      </c>
      <c r="B73" s="122">
        <f>B8+B30+B34+B51+B61+B69+B70+B71</f>
        <v>569068</v>
      </c>
      <c r="C73" s="122">
        <f t="shared" ref="C73:BN73" si="6">C8+C30+C34+C51+C61+C69+C70+C71</f>
        <v>2034925</v>
      </c>
      <c r="D73" s="122">
        <f>D8+D30+D34+D51+D61+D69+D70+D71</f>
        <v>2010673</v>
      </c>
      <c r="E73" s="122">
        <f t="shared" si="6"/>
        <v>387142</v>
      </c>
      <c r="F73" s="122">
        <f t="shared" si="6"/>
        <v>209498.804</v>
      </c>
      <c r="G73" s="122">
        <f t="shared" si="6"/>
        <v>55267</v>
      </c>
      <c r="H73" s="122">
        <f>H8+H30+H34+H51+H61+H69+H70+H71</f>
        <v>175909</v>
      </c>
      <c r="I73" s="122">
        <f>I8+I30+I34+I51+I61+I69+I70+I71</f>
        <v>325342</v>
      </c>
      <c r="J73" s="122">
        <f t="shared" si="6"/>
        <v>1006764</v>
      </c>
      <c r="K73" s="122">
        <f t="shared" si="6"/>
        <v>32304</v>
      </c>
      <c r="L73" s="122">
        <f t="shared" si="6"/>
        <v>1901793</v>
      </c>
      <c r="M73" s="122">
        <f t="shared" si="6"/>
        <v>3576384</v>
      </c>
      <c r="N73" s="122">
        <f t="shared" si="6"/>
        <v>24757</v>
      </c>
      <c r="O73" s="122">
        <f t="shared" si="6"/>
        <v>38440.171999999999</v>
      </c>
      <c r="P73" s="122">
        <f t="shared" si="6"/>
        <v>21844</v>
      </c>
      <c r="Q73" s="122">
        <f t="shared" si="6"/>
        <v>136150629</v>
      </c>
      <c r="R73" s="122">
        <f t="shared" si="6"/>
        <v>14460277.656000003</v>
      </c>
      <c r="S73" s="122">
        <f t="shared" si="6"/>
        <v>12384979</v>
      </c>
      <c r="T73" s="122">
        <f>T8+T30+T34+T51+T61+T69+T70+T71</f>
        <v>107421</v>
      </c>
      <c r="U73" s="122">
        <f t="shared" si="6"/>
        <v>86967</v>
      </c>
      <c r="V73" s="122">
        <f t="shared" si="6"/>
        <v>60206777</v>
      </c>
      <c r="W73" s="122">
        <f t="shared" si="6"/>
        <v>1236775</v>
      </c>
      <c r="X73" s="122">
        <f t="shared" si="6"/>
        <v>8845780</v>
      </c>
      <c r="Y73" s="122">
        <f t="shared" si="6"/>
        <v>17480210</v>
      </c>
      <c r="Z73" s="122">
        <f t="shared" si="6"/>
        <v>615597</v>
      </c>
      <c r="AA73" s="122">
        <f>AA8+AA30+AA34+AA51+AA61+AA69+AA70+AA71</f>
        <v>1635976.6329999999</v>
      </c>
      <c r="AB73" s="122">
        <f t="shared" si="6"/>
        <v>132966346</v>
      </c>
      <c r="AC73" s="122">
        <f t="shared" si="6"/>
        <v>390796</v>
      </c>
      <c r="AD73" s="122">
        <f t="shared" si="6"/>
        <v>145425.46099999998</v>
      </c>
      <c r="AE73" s="122">
        <f t="shared" si="6"/>
        <v>6268530</v>
      </c>
      <c r="AF73" s="122">
        <f t="shared" si="6"/>
        <v>313896747</v>
      </c>
      <c r="AG73" s="122">
        <f>AG8+AG30+AG34+AG51+AG61+AG69+AG70+AG71</f>
        <v>411925.038</v>
      </c>
      <c r="AH73" s="122">
        <f t="shared" si="6"/>
        <v>210434</v>
      </c>
      <c r="AI73" s="122">
        <f t="shared" si="6"/>
        <v>898242.11199999985</v>
      </c>
      <c r="AJ73" s="122">
        <f t="shared" si="6"/>
        <v>93100</v>
      </c>
      <c r="AK73" s="122">
        <f t="shared" si="6"/>
        <v>21213</v>
      </c>
      <c r="AL73" s="122">
        <f t="shared" si="6"/>
        <v>121439.58500000001</v>
      </c>
      <c r="AM73" s="122">
        <f t="shared" si="6"/>
        <v>110000560</v>
      </c>
      <c r="AN73" s="122">
        <f t="shared" si="6"/>
        <v>573333.9</v>
      </c>
      <c r="AO73" s="122">
        <f t="shared" si="6"/>
        <v>244703643</v>
      </c>
      <c r="AP73" s="122">
        <f>AP8+AP30+AP34+AP51+AP61+AP69+AP70+AP71</f>
        <v>83994</v>
      </c>
      <c r="AQ73" s="122">
        <f t="shared" si="6"/>
        <v>2231313</v>
      </c>
      <c r="AR73" s="122">
        <f t="shared" si="6"/>
        <v>2066963</v>
      </c>
      <c r="AS73" s="122">
        <f t="shared" si="6"/>
        <v>3222128</v>
      </c>
      <c r="AT73" s="122">
        <f>AT8+AT30+AT34+AT51+AT61+AT69+AT70+AT71</f>
        <v>177040.587</v>
      </c>
      <c r="AU73" s="122">
        <f t="shared" si="6"/>
        <v>180003.90099999998</v>
      </c>
      <c r="AV73" s="122">
        <f t="shared" si="6"/>
        <v>1077862</v>
      </c>
      <c r="AW73" s="122">
        <f t="shared" si="6"/>
        <v>0</v>
      </c>
      <c r="AX73" s="122">
        <f t="shared" si="6"/>
        <v>40981511.728</v>
      </c>
      <c r="AY73" s="122">
        <f t="shared" si="6"/>
        <v>319569</v>
      </c>
      <c r="AZ73" s="122">
        <f t="shared" si="6"/>
        <v>4398125.6269999994</v>
      </c>
      <c r="BA73" s="122">
        <f>BA8+BA30+BA34+BA51+BA61+BA69+BA70+BA71</f>
        <v>163784720.09999999</v>
      </c>
      <c r="BB73" s="122">
        <f t="shared" si="6"/>
        <v>182636</v>
      </c>
      <c r="BC73" s="122">
        <f t="shared" si="6"/>
        <v>80383</v>
      </c>
      <c r="BD73" s="122">
        <f t="shared" si="6"/>
        <v>4184950</v>
      </c>
      <c r="BE73" s="122">
        <f t="shared" si="6"/>
        <v>809330</v>
      </c>
      <c r="BF73" s="122">
        <f t="shared" si="6"/>
        <v>731622.64</v>
      </c>
      <c r="BG73" s="122">
        <f t="shared" si="6"/>
        <v>1531806.7606636509</v>
      </c>
      <c r="BH73" s="122">
        <f t="shared" si="6"/>
        <v>1715530</v>
      </c>
      <c r="BI73" s="122">
        <f t="shared" si="6"/>
        <v>589262</v>
      </c>
      <c r="BJ73" s="122">
        <f t="shared" si="6"/>
        <v>3141115.804</v>
      </c>
      <c r="BK73" s="122">
        <f t="shared" si="6"/>
        <v>0</v>
      </c>
      <c r="BL73" s="122">
        <f t="shared" si="6"/>
        <v>0</v>
      </c>
      <c r="BM73" s="122">
        <f t="shared" si="6"/>
        <v>0</v>
      </c>
      <c r="BN73" s="122">
        <f t="shared" si="6"/>
        <v>0</v>
      </c>
      <c r="BO73" s="122">
        <f>BO8+BO30+BO34+BO51+BO61+BO69+BO70+BO71</f>
        <v>0</v>
      </c>
      <c r="BP73" s="122">
        <f>BP8+BP30+BP34+BP51+BP61+BP69+BP70+BP71</f>
        <v>0</v>
      </c>
      <c r="BQ73" s="122">
        <f>BQ8+BQ30+BQ34+BQ51+BQ61+BQ69+BQ70+BQ71</f>
        <v>0</v>
      </c>
    </row>
    <row r="74" spans="1:69">
      <c r="A74" s="114" t="s">
        <v>723</v>
      </c>
      <c r="B74" s="167">
        <f>+B73-B72</f>
        <v>0</v>
      </c>
      <c r="C74" s="167">
        <f t="shared" ref="C74:BN74" si="7">+C73-C72</f>
        <v>-14429</v>
      </c>
      <c r="D74" s="167">
        <f t="shared" si="7"/>
        <v>0</v>
      </c>
      <c r="E74" s="167">
        <f t="shared" si="7"/>
        <v>0</v>
      </c>
      <c r="F74" s="167">
        <f t="shared" si="7"/>
        <v>0</v>
      </c>
      <c r="G74" s="167">
        <f t="shared" si="7"/>
        <v>0</v>
      </c>
      <c r="H74" s="167">
        <f t="shared" si="7"/>
        <v>0</v>
      </c>
      <c r="I74" s="167">
        <f t="shared" si="7"/>
        <v>0</v>
      </c>
      <c r="J74" s="167">
        <f t="shared" si="7"/>
        <v>28765</v>
      </c>
      <c r="K74" s="167">
        <f>+K73-K72</f>
        <v>0</v>
      </c>
      <c r="L74" s="167">
        <f t="shared" si="7"/>
        <v>0</v>
      </c>
      <c r="M74" s="167">
        <f t="shared" si="7"/>
        <v>-9208</v>
      </c>
      <c r="N74" s="167">
        <f t="shared" si="7"/>
        <v>10763</v>
      </c>
      <c r="O74" s="167">
        <f t="shared" si="7"/>
        <v>0</v>
      </c>
      <c r="P74" s="167">
        <f t="shared" si="7"/>
        <v>0</v>
      </c>
      <c r="Q74" s="167">
        <f t="shared" si="7"/>
        <v>0</v>
      </c>
      <c r="R74" s="167">
        <f t="shared" si="7"/>
        <v>0</v>
      </c>
      <c r="S74" s="167">
        <f t="shared" si="7"/>
        <v>0</v>
      </c>
      <c r="T74" s="167">
        <f t="shared" si="7"/>
        <v>0</v>
      </c>
      <c r="U74" s="167">
        <f t="shared" si="7"/>
        <v>86967</v>
      </c>
      <c r="V74" s="167">
        <f t="shared" si="7"/>
        <v>0</v>
      </c>
      <c r="W74" s="167">
        <f t="shared" si="7"/>
        <v>0</v>
      </c>
      <c r="X74" s="167">
        <f t="shared" si="7"/>
        <v>0</v>
      </c>
      <c r="Y74" s="167">
        <f t="shared" si="7"/>
        <v>0</v>
      </c>
      <c r="Z74" s="167">
        <f t="shared" si="7"/>
        <v>160480</v>
      </c>
      <c r="AA74" s="167">
        <f t="shared" si="7"/>
        <v>0</v>
      </c>
      <c r="AB74" s="167">
        <f t="shared" si="7"/>
        <v>0</v>
      </c>
      <c r="AC74" s="167">
        <f t="shared" si="7"/>
        <v>1</v>
      </c>
      <c r="AD74" s="167">
        <f t="shared" si="7"/>
        <v>0</v>
      </c>
      <c r="AE74" s="167">
        <f t="shared" si="7"/>
        <v>0</v>
      </c>
      <c r="AF74" s="167">
        <f t="shared" si="7"/>
        <v>0</v>
      </c>
      <c r="AG74" s="167">
        <f>+AG73-AG72</f>
        <v>0</v>
      </c>
      <c r="AH74" s="167">
        <f t="shared" si="7"/>
        <v>0</v>
      </c>
      <c r="AI74" s="167">
        <f t="shared" si="7"/>
        <v>0</v>
      </c>
      <c r="AJ74" s="167">
        <f t="shared" si="7"/>
        <v>0</v>
      </c>
      <c r="AK74" s="167">
        <f t="shared" si="7"/>
        <v>-1</v>
      </c>
      <c r="AL74" s="167">
        <f t="shared" si="7"/>
        <v>0</v>
      </c>
      <c r="AM74" s="167">
        <f t="shared" si="7"/>
        <v>0</v>
      </c>
      <c r="AN74" s="167">
        <f t="shared" si="7"/>
        <v>0</v>
      </c>
      <c r="AO74" s="167">
        <f t="shared" si="7"/>
        <v>0</v>
      </c>
      <c r="AP74" s="167">
        <f t="shared" si="7"/>
        <v>-404989</v>
      </c>
      <c r="AQ74" s="167">
        <f t="shared" si="7"/>
        <v>0</v>
      </c>
      <c r="AR74" s="167">
        <f>+AR73-AR72</f>
        <v>0</v>
      </c>
      <c r="AS74" s="167">
        <f t="shared" si="7"/>
        <v>0</v>
      </c>
      <c r="AT74" s="167">
        <f>+AT73-AT72</f>
        <v>0</v>
      </c>
      <c r="AU74" s="167">
        <f t="shared" si="7"/>
        <v>0</v>
      </c>
      <c r="AV74" s="167">
        <f t="shared" si="7"/>
        <v>0</v>
      </c>
      <c r="AW74" s="167">
        <f t="shared" si="7"/>
        <v>0</v>
      </c>
      <c r="AX74" s="167">
        <f t="shared" si="7"/>
        <v>0</v>
      </c>
      <c r="AY74" s="14">
        <f t="shared" si="7"/>
        <v>119677</v>
      </c>
      <c r="AZ74" s="167">
        <f t="shared" si="7"/>
        <v>0</v>
      </c>
      <c r="BA74" s="167">
        <f t="shared" si="7"/>
        <v>0</v>
      </c>
      <c r="BB74" s="167">
        <f t="shared" si="7"/>
        <v>0</v>
      </c>
      <c r="BC74" s="167">
        <f t="shared" si="7"/>
        <v>0</v>
      </c>
      <c r="BD74" s="167">
        <f t="shared" si="7"/>
        <v>1</v>
      </c>
      <c r="BE74" s="167">
        <f t="shared" si="7"/>
        <v>0</v>
      </c>
      <c r="BF74" s="167">
        <f t="shared" si="7"/>
        <v>-0.35999999998603016</v>
      </c>
      <c r="BG74" s="167">
        <f t="shared" si="7"/>
        <v>0</v>
      </c>
      <c r="BH74" s="167">
        <f t="shared" si="7"/>
        <v>9184</v>
      </c>
      <c r="BI74" s="167">
        <f t="shared" si="7"/>
        <v>0</v>
      </c>
      <c r="BJ74" s="14">
        <f t="shared" si="7"/>
        <v>0</v>
      </c>
      <c r="BK74" s="167">
        <f t="shared" si="7"/>
        <v>0</v>
      </c>
      <c r="BL74" s="167">
        <f t="shared" si="7"/>
        <v>0</v>
      </c>
      <c r="BM74" s="167">
        <f t="shared" si="7"/>
        <v>0</v>
      </c>
      <c r="BN74" s="167">
        <f t="shared" si="7"/>
        <v>0</v>
      </c>
      <c r="BO74" s="167">
        <f>+BO73-BO72</f>
        <v>0</v>
      </c>
      <c r="BP74" s="167">
        <f>+BP73-BP72</f>
        <v>0</v>
      </c>
      <c r="BQ74" s="167">
        <f>+BQ73-BQ72</f>
        <v>0</v>
      </c>
    </row>
    <row r="75" spans="1:69" s="253" customFormat="1">
      <c r="A75" s="166" t="s">
        <v>728</v>
      </c>
      <c r="B75" s="251">
        <f>+B8+B30+B34+B69+B70</f>
        <v>493284</v>
      </c>
      <c r="C75" s="251">
        <f t="shared" ref="C75:BO75" si="8">+C8+C30+C34+C69+C70</f>
        <v>1861288</v>
      </c>
      <c r="D75" s="251">
        <f t="shared" si="8"/>
        <v>663895</v>
      </c>
      <c r="E75" s="251">
        <f t="shared" si="8"/>
        <v>157682</v>
      </c>
      <c r="F75" s="251">
        <f t="shared" si="8"/>
        <v>150375</v>
      </c>
      <c r="G75" s="251">
        <f t="shared" si="8"/>
        <v>8206</v>
      </c>
      <c r="H75" s="251">
        <f t="shared" si="8"/>
        <v>84510</v>
      </c>
      <c r="I75" s="251">
        <f t="shared" si="8"/>
        <v>128700</v>
      </c>
      <c r="J75" s="251">
        <f t="shared" si="8"/>
        <v>523902</v>
      </c>
      <c r="K75" s="251">
        <f t="shared" si="8"/>
        <v>16094</v>
      </c>
      <c r="L75" s="251">
        <f t="shared" si="8"/>
        <v>1625028</v>
      </c>
      <c r="M75" s="251">
        <f t="shared" si="8"/>
        <v>2685466</v>
      </c>
      <c r="N75" s="251">
        <f t="shared" si="8"/>
        <v>3231</v>
      </c>
      <c r="O75" s="251">
        <f t="shared" si="8"/>
        <v>28150.171999999999</v>
      </c>
      <c r="P75" s="251">
        <f t="shared" si="8"/>
        <v>13531</v>
      </c>
      <c r="Q75" s="251">
        <f t="shared" si="8"/>
        <v>124661167</v>
      </c>
      <c r="R75" s="251">
        <f t="shared" si="8"/>
        <v>10637819.846000003</v>
      </c>
      <c r="S75" s="251">
        <f t="shared" si="8"/>
        <v>9922962</v>
      </c>
      <c r="T75" s="251">
        <f t="shared" si="8"/>
        <v>62876</v>
      </c>
      <c r="U75" s="251">
        <f t="shared" si="8"/>
        <v>86967</v>
      </c>
      <c r="V75" s="251">
        <f t="shared" si="8"/>
        <v>55079066</v>
      </c>
      <c r="W75" s="251">
        <f t="shared" si="8"/>
        <v>1129900</v>
      </c>
      <c r="X75" s="251">
        <f t="shared" si="8"/>
        <v>8400403</v>
      </c>
      <c r="Y75" s="251">
        <f t="shared" si="8"/>
        <v>13136084</v>
      </c>
      <c r="Z75" s="251">
        <f t="shared" si="8"/>
        <v>615564</v>
      </c>
      <c r="AA75" s="251">
        <f t="shared" si="8"/>
        <v>1219105.8499999999</v>
      </c>
      <c r="AB75" s="251">
        <f t="shared" si="8"/>
        <v>98679028</v>
      </c>
      <c r="AC75" s="251">
        <f t="shared" si="8"/>
        <v>267561</v>
      </c>
      <c r="AD75" s="251">
        <f t="shared" si="8"/>
        <v>108305.46099999998</v>
      </c>
      <c r="AE75" s="251">
        <f t="shared" si="8"/>
        <v>5132225</v>
      </c>
      <c r="AF75" s="251">
        <f t="shared" si="8"/>
        <v>290224441</v>
      </c>
      <c r="AG75" s="251">
        <f t="shared" si="8"/>
        <v>257614.97100000002</v>
      </c>
      <c r="AH75" s="251">
        <f t="shared" si="8"/>
        <v>143237</v>
      </c>
      <c r="AI75" s="251">
        <f t="shared" si="8"/>
        <v>471108.13500000001</v>
      </c>
      <c r="AJ75" s="251">
        <f t="shared" si="8"/>
        <v>16000</v>
      </c>
      <c r="AK75" s="251">
        <f t="shared" si="8"/>
        <v>1401</v>
      </c>
      <c r="AL75" s="251">
        <f t="shared" si="8"/>
        <v>104045.36</v>
      </c>
      <c r="AM75" s="251">
        <f t="shared" si="8"/>
        <v>93173927</v>
      </c>
      <c r="AN75" s="251">
        <f t="shared" si="8"/>
        <v>319859.40000000002</v>
      </c>
      <c r="AO75" s="251">
        <f t="shared" si="8"/>
        <v>127786781</v>
      </c>
      <c r="AP75" s="251">
        <f t="shared" si="8"/>
        <v>83994</v>
      </c>
      <c r="AQ75" s="251">
        <f t="shared" si="8"/>
        <v>1648199</v>
      </c>
      <c r="AR75" s="251">
        <f t="shared" si="8"/>
        <v>1696787</v>
      </c>
      <c r="AS75" s="251">
        <f t="shared" si="8"/>
        <v>2543454</v>
      </c>
      <c r="AT75" s="251">
        <f t="shared" si="8"/>
        <v>111390.587</v>
      </c>
      <c r="AU75" s="251">
        <f t="shared" si="8"/>
        <v>71960.005000000005</v>
      </c>
      <c r="AV75" s="251">
        <f t="shared" si="8"/>
        <v>879124</v>
      </c>
      <c r="AW75" s="251">
        <f t="shared" si="8"/>
        <v>0</v>
      </c>
      <c r="AX75" s="251">
        <f t="shared" si="8"/>
        <v>37027348.131000005</v>
      </c>
      <c r="AY75" s="252">
        <f t="shared" si="8"/>
        <v>184861</v>
      </c>
      <c r="AZ75" s="251">
        <f t="shared" si="8"/>
        <v>3210643.4929999998</v>
      </c>
      <c r="BA75" s="251">
        <f t="shared" si="8"/>
        <v>148713255.09999999</v>
      </c>
      <c r="BB75" s="251">
        <f t="shared" si="8"/>
        <v>88341</v>
      </c>
      <c r="BC75" s="251">
        <f t="shared" si="8"/>
        <v>43986</v>
      </c>
      <c r="BD75" s="251">
        <f t="shared" si="8"/>
        <v>3893225</v>
      </c>
      <c r="BE75" s="251">
        <f t="shared" si="8"/>
        <v>806893</v>
      </c>
      <c r="BF75" s="251">
        <f t="shared" si="8"/>
        <v>582275.50699999998</v>
      </c>
      <c r="BG75" s="251">
        <f t="shared" si="8"/>
        <v>1064227.7606636509</v>
      </c>
      <c r="BH75" s="251">
        <f t="shared" si="8"/>
        <v>1466616</v>
      </c>
      <c r="BI75" s="251">
        <f t="shared" si="8"/>
        <v>492860</v>
      </c>
      <c r="BJ75" s="252">
        <f>+BJ8+BJ30+BJ34+BJ69+BJ70</f>
        <v>1822047.21</v>
      </c>
      <c r="BK75" s="251">
        <f t="shared" si="8"/>
        <v>0</v>
      </c>
      <c r="BL75" s="251">
        <f t="shared" si="8"/>
        <v>0</v>
      </c>
      <c r="BM75" s="251">
        <f t="shared" si="8"/>
        <v>0</v>
      </c>
      <c r="BN75" s="251">
        <f t="shared" si="8"/>
        <v>0</v>
      </c>
      <c r="BO75" s="251">
        <f t="shared" si="8"/>
        <v>0</v>
      </c>
      <c r="BP75" s="251">
        <f t="shared" ref="BP75:BQ75" si="9">+BP8+BP30+BP34+BP69+BP70</f>
        <v>0</v>
      </c>
      <c r="BQ75" s="251">
        <f t="shared" si="9"/>
        <v>0</v>
      </c>
    </row>
    <row r="76" spans="1:69">
      <c r="AB76">
        <f>208-132</f>
        <v>76</v>
      </c>
      <c r="BA76" s="68"/>
    </row>
    <row r="77" spans="1:69">
      <c r="T77">
        <v>-57427</v>
      </c>
    </row>
  </sheetData>
  <autoFilter ref="A1:BI72"/>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sheetPr>
  <dimension ref="A1:CA72"/>
  <sheetViews>
    <sheetView tabSelected="1" zoomScale="119" workbookViewId="0">
      <pane xSplit="7" ySplit="1" topLeftCell="BW51" activePane="bottomRight" state="frozen"/>
      <selection pane="topRight" activeCell="H1" sqref="H1"/>
      <selection pane="bottomLeft" activeCell="A2" sqref="A2"/>
      <selection pane="bottomRight" sqref="A1:BX72"/>
    </sheetView>
  </sheetViews>
  <sheetFormatPr baseColWidth="10" defaultRowHeight="14.4"/>
  <cols>
    <col min="1" max="1" width="46.5546875" customWidth="1"/>
    <col min="2" max="7" width="0" hidden="1" customWidth="1"/>
    <col min="8" max="8" width="23.33203125" style="211" customWidth="1"/>
    <col min="9" max="9" width="23.33203125" bestFit="1" customWidth="1"/>
    <col min="10" max="10" width="18.88671875" customWidth="1"/>
    <col min="11" max="11" width="16.77734375" customWidth="1"/>
    <col min="12" max="12" width="30" bestFit="1" customWidth="1"/>
    <col min="13" max="13" width="18.6640625" bestFit="1" customWidth="1"/>
    <col min="14" max="15" width="13.21875" bestFit="1" customWidth="1"/>
    <col min="16" max="16" width="12.44140625" bestFit="1" customWidth="1"/>
    <col min="17" max="18" width="14.88671875" bestFit="1" customWidth="1"/>
    <col min="19" max="19" width="13.88671875" bestFit="1" customWidth="1"/>
    <col min="20" max="20" width="15.88671875" bestFit="1" customWidth="1"/>
    <col min="21" max="21" width="15.33203125" customWidth="1"/>
    <col min="22" max="22" width="21.6640625" bestFit="1" customWidth="1"/>
    <col min="23" max="23" width="23" customWidth="1"/>
    <col min="24" max="24" width="20.44140625" customWidth="1"/>
    <col min="25" max="25" width="13.88671875" bestFit="1" customWidth="1"/>
    <col min="26" max="26" width="13.77734375" customWidth="1"/>
    <col min="27" max="27" width="20.21875" bestFit="1" customWidth="1"/>
    <col min="28" max="28" width="18.109375" bestFit="1" customWidth="1"/>
    <col min="29" max="29" width="20.21875" bestFit="1" customWidth="1"/>
    <col min="30" max="30" width="14.88671875" bestFit="1" customWidth="1"/>
    <col min="31" max="31" width="28.109375" bestFit="1" customWidth="1"/>
    <col min="32" max="32" width="16.77734375" bestFit="1" customWidth="1"/>
    <col min="33" max="33" width="17.109375" customWidth="1"/>
    <col min="34" max="34" width="13.88671875" bestFit="1" customWidth="1"/>
    <col min="35" max="35" width="35.77734375" bestFit="1" customWidth="1"/>
    <col min="36" max="36" width="24.44140625" bestFit="1" customWidth="1"/>
    <col min="37" max="37" width="17.5546875" bestFit="1" customWidth="1"/>
    <col min="38" max="38" width="17.109375" bestFit="1" customWidth="1"/>
    <col min="39" max="39" width="18.88671875" bestFit="1" customWidth="1"/>
    <col min="40" max="40" width="20.88671875" bestFit="1" customWidth="1"/>
    <col min="41" max="41" width="14.88671875" bestFit="1" customWidth="1"/>
    <col min="42" max="42" width="15.88671875" bestFit="1" customWidth="1"/>
    <col min="43" max="43" width="14.44140625" customWidth="1"/>
    <col min="44" max="44" width="14.5546875" customWidth="1"/>
    <col min="45" max="45" width="14.44140625" customWidth="1"/>
    <col min="46" max="46" width="20.109375" bestFit="1" customWidth="1"/>
    <col min="47" max="47" width="19.88671875" bestFit="1" customWidth="1"/>
    <col min="48" max="48" width="14.44140625" customWidth="1"/>
    <col min="49" max="49" width="19.44140625" bestFit="1" customWidth="1"/>
    <col min="50" max="50" width="21.44140625" bestFit="1" customWidth="1"/>
    <col min="51" max="51" width="16.88671875" bestFit="1" customWidth="1"/>
    <col min="52" max="52" width="32" bestFit="1" customWidth="1"/>
    <col min="53" max="53" width="20.6640625" bestFit="1" customWidth="1"/>
    <col min="54" max="54" width="19.88671875" bestFit="1" customWidth="1"/>
    <col min="55" max="55" width="19.21875" bestFit="1" customWidth="1"/>
    <col min="56" max="56" width="12.6640625" customWidth="1"/>
    <col min="57" max="57" width="17" bestFit="1" customWidth="1"/>
    <col min="58" max="58" width="17.33203125" bestFit="1" customWidth="1"/>
    <col min="59" max="59" width="17.88671875" bestFit="1" customWidth="1"/>
    <col min="60" max="60" width="20.21875" bestFit="1" customWidth="1"/>
    <col min="61" max="61" width="16.88671875" bestFit="1" customWidth="1"/>
    <col min="62" max="62" width="39.33203125" bestFit="1" customWidth="1"/>
    <col min="63" max="63" width="26.88671875" bestFit="1" customWidth="1"/>
    <col min="64" max="64" width="17.109375" customWidth="1"/>
    <col min="65" max="65" width="20.5546875" customWidth="1"/>
    <col min="66" max="66" width="21.33203125" customWidth="1"/>
    <col min="67" max="67" width="17.5546875" customWidth="1"/>
    <col min="68" max="68" width="13.88671875" customWidth="1"/>
    <col min="69" max="69" width="19.109375" style="432" customWidth="1"/>
    <col min="70" max="70" width="21" customWidth="1"/>
    <col min="71" max="71" width="20.6640625" customWidth="1"/>
    <col min="72" max="72" width="27.77734375" customWidth="1"/>
    <col min="73" max="73" width="17.44140625" customWidth="1"/>
    <col min="74" max="74" width="28.77734375" customWidth="1"/>
    <col min="75" max="75" width="14.5546875" customWidth="1"/>
    <col min="76" max="76" width="21" customWidth="1"/>
    <col min="77" max="77" width="13.88671875" bestFit="1" customWidth="1"/>
  </cols>
  <sheetData>
    <row r="1" spans="1:78" ht="28.8">
      <c r="A1" s="2" t="s">
        <v>1</v>
      </c>
      <c r="B1" s="2" t="s">
        <v>163</v>
      </c>
      <c r="C1" s="2" t="s">
        <v>164</v>
      </c>
      <c r="D1" s="2" t="s">
        <v>165</v>
      </c>
      <c r="E1" s="2" t="s">
        <v>166</v>
      </c>
      <c r="F1" s="2" t="s">
        <v>167</v>
      </c>
      <c r="G1" s="2" t="s">
        <v>168</v>
      </c>
      <c r="H1" s="303" t="s">
        <v>1038</v>
      </c>
      <c r="I1" s="121" t="s">
        <v>715</v>
      </c>
      <c r="J1" s="111" t="s">
        <v>690</v>
      </c>
      <c r="K1" s="112" t="s">
        <v>169</v>
      </c>
      <c r="L1" s="137" t="s">
        <v>722</v>
      </c>
      <c r="M1" s="113" t="s">
        <v>170</v>
      </c>
      <c r="N1" s="120" t="s">
        <v>171</v>
      </c>
      <c r="O1" s="120" t="s">
        <v>172</v>
      </c>
      <c r="P1" s="120" t="s">
        <v>173</v>
      </c>
      <c r="Q1" s="120" t="s">
        <v>174</v>
      </c>
      <c r="R1" s="120" t="s">
        <v>175</v>
      </c>
      <c r="S1" s="120" t="s">
        <v>176</v>
      </c>
      <c r="T1" s="120" t="s">
        <v>177</v>
      </c>
      <c r="U1" s="120" t="s">
        <v>178</v>
      </c>
      <c r="V1" s="112" t="s">
        <v>179</v>
      </c>
      <c r="W1" s="112" t="s">
        <v>180</v>
      </c>
      <c r="X1" s="112" t="s">
        <v>181</v>
      </c>
      <c r="Y1" s="112" t="s">
        <v>182</v>
      </c>
      <c r="Z1" s="112" t="s">
        <v>183</v>
      </c>
      <c r="AA1" s="112" t="s">
        <v>184</v>
      </c>
      <c r="AB1" s="112" t="s">
        <v>185</v>
      </c>
      <c r="AC1" s="112" t="s">
        <v>186</v>
      </c>
      <c r="AD1" s="112" t="s">
        <v>187</v>
      </c>
      <c r="AE1" s="123" t="s">
        <v>716</v>
      </c>
      <c r="AF1" s="114" t="s">
        <v>691</v>
      </c>
      <c r="AG1" s="120" t="s">
        <v>188</v>
      </c>
      <c r="AH1" s="120" t="s">
        <v>692</v>
      </c>
      <c r="AI1" s="123" t="s">
        <v>717</v>
      </c>
      <c r="AJ1" s="114" t="s">
        <v>693</v>
      </c>
      <c r="AK1" s="112" t="s">
        <v>189</v>
      </c>
      <c r="AL1" s="112" t="s">
        <v>190</v>
      </c>
      <c r="AM1" s="112" t="s">
        <v>191</v>
      </c>
      <c r="AN1" s="112" t="s">
        <v>192</v>
      </c>
      <c r="AO1" s="112" t="s">
        <v>193</v>
      </c>
      <c r="AP1" s="112" t="s">
        <v>194</v>
      </c>
      <c r="AQ1" s="112" t="s">
        <v>195</v>
      </c>
      <c r="AR1" s="112" t="s">
        <v>196</v>
      </c>
      <c r="AS1" s="112" t="s">
        <v>197</v>
      </c>
      <c r="AT1" s="112" t="s">
        <v>198</v>
      </c>
      <c r="AU1" s="112" t="s">
        <v>199</v>
      </c>
      <c r="AV1" s="112" t="s">
        <v>694</v>
      </c>
      <c r="AW1" s="112" t="s">
        <v>200</v>
      </c>
      <c r="AX1" s="112" t="s">
        <v>201</v>
      </c>
      <c r="AY1" s="112" t="s">
        <v>202</v>
      </c>
      <c r="AZ1" s="123" t="s">
        <v>718</v>
      </c>
      <c r="BA1" s="114" t="s">
        <v>695</v>
      </c>
      <c r="BB1" s="112" t="s">
        <v>203</v>
      </c>
      <c r="BC1" s="112" t="s">
        <v>204</v>
      </c>
      <c r="BD1" s="112" t="s">
        <v>205</v>
      </c>
      <c r="BE1" s="112" t="s">
        <v>206</v>
      </c>
      <c r="BF1" s="112" t="s">
        <v>207</v>
      </c>
      <c r="BG1" s="112" t="s">
        <v>208</v>
      </c>
      <c r="BH1" s="112" t="s">
        <v>209</v>
      </c>
      <c r="BI1" s="112" t="s">
        <v>210</v>
      </c>
      <c r="BJ1" s="123" t="s">
        <v>719</v>
      </c>
      <c r="BK1" s="114" t="s">
        <v>696</v>
      </c>
      <c r="BL1" s="112" t="s">
        <v>211</v>
      </c>
      <c r="BM1" s="112" t="s">
        <v>212</v>
      </c>
      <c r="BN1" s="112" t="s">
        <v>213</v>
      </c>
      <c r="BO1" s="112" t="s">
        <v>214</v>
      </c>
      <c r="BP1" s="112" t="s">
        <v>215</v>
      </c>
      <c r="BQ1" s="427" t="s">
        <v>216</v>
      </c>
      <c r="BR1" s="114" t="s">
        <v>697</v>
      </c>
      <c r="BS1" s="114" t="s">
        <v>698</v>
      </c>
      <c r="BT1" s="114" t="s">
        <v>699</v>
      </c>
      <c r="BU1" s="113" t="s">
        <v>700</v>
      </c>
      <c r="BV1" s="160" t="s">
        <v>720</v>
      </c>
      <c r="BW1" s="114" t="s">
        <v>723</v>
      </c>
      <c r="BX1" s="166" t="s">
        <v>728</v>
      </c>
      <c r="BZ1" t="s">
        <v>1164</v>
      </c>
    </row>
    <row r="2" spans="1:78" s="10" customFormat="1">
      <c r="A2" s="420" t="s">
        <v>470</v>
      </c>
      <c r="B2" s="9">
        <v>0</v>
      </c>
      <c r="C2" s="9">
        <v>0</v>
      </c>
      <c r="D2" s="9">
        <v>0</v>
      </c>
      <c r="E2" s="9">
        <v>0</v>
      </c>
      <c r="F2" s="9">
        <v>0</v>
      </c>
      <c r="G2" s="9">
        <v>0</v>
      </c>
      <c r="H2" s="185" t="s">
        <v>247</v>
      </c>
      <c r="I2" s="122">
        <f>K2+L2+SUM(V2:AD2)</f>
        <v>39277</v>
      </c>
      <c r="J2" s="117">
        <f>+AB2</f>
        <v>39277</v>
      </c>
      <c r="K2" s="9">
        <v>0</v>
      </c>
      <c r="L2" s="138">
        <f>SUM(N2:U2)</f>
        <v>0</v>
      </c>
      <c r="M2" s="9">
        <v>0</v>
      </c>
      <c r="N2" s="9">
        <v>0</v>
      </c>
      <c r="O2" s="9">
        <v>0</v>
      </c>
      <c r="P2" s="9">
        <v>0</v>
      </c>
      <c r="Q2" s="9">
        <v>0</v>
      </c>
      <c r="R2" s="9">
        <v>0</v>
      </c>
      <c r="S2" s="9">
        <v>0</v>
      </c>
      <c r="T2" s="9">
        <v>0</v>
      </c>
      <c r="U2" s="9">
        <v>0</v>
      </c>
      <c r="V2" s="9">
        <v>0</v>
      </c>
      <c r="W2" s="9">
        <v>0</v>
      </c>
      <c r="X2" s="9">
        <v>0</v>
      </c>
      <c r="Y2" s="9">
        <v>0</v>
      </c>
      <c r="Z2" s="9">
        <v>0</v>
      </c>
      <c r="AA2" s="9">
        <v>0</v>
      </c>
      <c r="AB2" s="9">
        <v>39277</v>
      </c>
      <c r="AC2" s="9">
        <v>0</v>
      </c>
      <c r="AD2" s="9">
        <v>0</v>
      </c>
      <c r="AE2" s="122">
        <f t="shared" ref="AE2:AE10" si="0">AG2+AH2</f>
        <v>0</v>
      </c>
      <c r="AF2" s="117"/>
      <c r="AG2" s="9">
        <v>0</v>
      </c>
      <c r="AH2" s="9">
        <v>0</v>
      </c>
      <c r="AI2" s="122">
        <f t="shared" ref="AI2:AI10" si="1">SUM(AK2:AY2)</f>
        <v>437222</v>
      </c>
      <c r="AJ2" s="117">
        <f>+SUM(AK2:AY2)</f>
        <v>437222</v>
      </c>
      <c r="AK2" s="9">
        <v>377615</v>
      </c>
      <c r="AL2" s="9">
        <v>43200</v>
      </c>
      <c r="AM2" s="9">
        <v>0</v>
      </c>
      <c r="AN2" s="9">
        <v>15836</v>
      </c>
      <c r="AO2" s="9">
        <v>0</v>
      </c>
      <c r="AP2" s="9">
        <v>0</v>
      </c>
      <c r="AQ2" s="9">
        <v>0</v>
      </c>
      <c r="AR2" s="9">
        <v>0</v>
      </c>
      <c r="AS2" s="9">
        <v>0</v>
      </c>
      <c r="AT2" s="9">
        <v>0</v>
      </c>
      <c r="AU2" s="9">
        <v>0</v>
      </c>
      <c r="AV2" s="9">
        <v>571</v>
      </c>
      <c r="AW2" s="9">
        <v>0</v>
      </c>
      <c r="AX2" s="9">
        <v>0</v>
      </c>
      <c r="AY2" s="9">
        <v>0</v>
      </c>
      <c r="AZ2" s="122">
        <f t="shared" ref="AZ2:AZ12" si="2">SUM(BB2:BI2)</f>
        <v>3640</v>
      </c>
      <c r="BA2" s="117">
        <f>+BB2</f>
        <v>3640</v>
      </c>
      <c r="BB2" s="9">
        <v>3640</v>
      </c>
      <c r="BC2" s="9">
        <v>0</v>
      </c>
      <c r="BD2" s="9">
        <v>0</v>
      </c>
      <c r="BE2" s="9">
        <v>0</v>
      </c>
      <c r="BF2" s="9">
        <v>0</v>
      </c>
      <c r="BG2" s="9">
        <v>0</v>
      </c>
      <c r="BH2" s="9">
        <v>0</v>
      </c>
      <c r="BI2" s="9">
        <v>0</v>
      </c>
      <c r="BJ2" s="122">
        <f t="shared" ref="BJ2:BJ10" si="3">SUM(BL2:BQ2)</f>
        <v>72144</v>
      </c>
      <c r="BK2" s="117">
        <f>+SUM(BL2:BQ2)</f>
        <v>72144</v>
      </c>
      <c r="BL2" s="9">
        <v>68845</v>
      </c>
      <c r="BM2" s="9">
        <v>0</v>
      </c>
      <c r="BN2" s="9">
        <v>2746</v>
      </c>
      <c r="BO2" s="9">
        <v>0</v>
      </c>
      <c r="BP2" s="9">
        <v>470</v>
      </c>
      <c r="BQ2" s="428">
        <v>83</v>
      </c>
      <c r="BR2" s="117">
        <v>16785</v>
      </c>
      <c r="BS2" s="117">
        <v>0</v>
      </c>
      <c r="BT2" s="117">
        <v>0</v>
      </c>
      <c r="BU2" s="294">
        <v>569068</v>
      </c>
      <c r="BV2" s="122">
        <f t="shared" ref="BV2:BV33" si="4">I2+AE2+AI2+AZ2+BJ2+BR2+BS2+BT2</f>
        <v>569068</v>
      </c>
      <c r="BW2" s="14">
        <f t="shared" ref="BW2:BW33" si="5">+BV2-BU2</f>
        <v>0</v>
      </c>
      <c r="BX2" s="252">
        <f t="shared" ref="BX2:BX33" si="6">+I2+AE2+AI2+BR2+BS2</f>
        <v>493284</v>
      </c>
      <c r="BZ2" s="10" t="b">
        <f>L2=M2</f>
        <v>1</v>
      </c>
    </row>
    <row r="3" spans="1:78" s="10" customFormat="1">
      <c r="A3" s="420" t="s">
        <v>473</v>
      </c>
      <c r="B3" s="9">
        <v>60</v>
      </c>
      <c r="C3" s="9">
        <v>695697</v>
      </c>
      <c r="D3" s="9">
        <v>95</v>
      </c>
      <c r="E3" s="9">
        <v>2</v>
      </c>
      <c r="F3" s="9">
        <v>32805</v>
      </c>
      <c r="G3" s="9">
        <v>5</v>
      </c>
      <c r="H3" s="185" t="s">
        <v>252</v>
      </c>
      <c r="I3" s="122">
        <f t="shared" ref="I3:I66" si="7">K3+L3+SUM(V3:AD3)</f>
        <v>1435824</v>
      </c>
      <c r="J3" s="117">
        <v>1435824</v>
      </c>
      <c r="K3" s="9">
        <v>10377</v>
      </c>
      <c r="L3" s="138">
        <f t="shared" ref="L3:L66" si="8">SUM(N3:U3)</f>
        <v>453686</v>
      </c>
      <c r="M3" s="9">
        <f>+SUM(N3:U3)</f>
        <v>453686</v>
      </c>
      <c r="N3" s="9">
        <v>0</v>
      </c>
      <c r="O3" s="9">
        <v>0</v>
      </c>
      <c r="P3" s="9">
        <v>0</v>
      </c>
      <c r="Q3" s="9">
        <v>453426</v>
      </c>
      <c r="R3" s="9">
        <v>0</v>
      </c>
      <c r="S3" s="9">
        <v>260</v>
      </c>
      <c r="T3" s="9">
        <v>0</v>
      </c>
      <c r="U3" s="9">
        <v>0</v>
      </c>
      <c r="V3" s="9">
        <v>4250</v>
      </c>
      <c r="W3" s="9">
        <v>242</v>
      </c>
      <c r="X3" s="9">
        <v>26929</v>
      </c>
      <c r="Y3" s="9"/>
      <c r="Z3" s="9">
        <v>0</v>
      </c>
      <c r="AA3" s="9">
        <v>0</v>
      </c>
      <c r="AB3" s="9">
        <v>900240</v>
      </c>
      <c r="AC3" s="9">
        <v>40100</v>
      </c>
      <c r="AD3" s="9">
        <v>0</v>
      </c>
      <c r="AE3" s="122">
        <f t="shared" si="0"/>
        <v>33414</v>
      </c>
      <c r="AF3" s="117">
        <f>+SUM(AG3:AH3)</f>
        <v>33414</v>
      </c>
      <c r="AG3" s="9">
        <v>40</v>
      </c>
      <c r="AH3" s="9">
        <v>33374</v>
      </c>
      <c r="AI3" s="122">
        <f t="shared" si="1"/>
        <v>326118</v>
      </c>
      <c r="AJ3" s="117">
        <f>+SUM(AK3:AY3)</f>
        <v>326118</v>
      </c>
      <c r="AK3" s="9">
        <v>11191</v>
      </c>
      <c r="AL3" s="9">
        <v>3900</v>
      </c>
      <c r="AM3" s="9">
        <v>0</v>
      </c>
      <c r="AN3" s="9">
        <v>220831</v>
      </c>
      <c r="AO3" s="9">
        <v>226</v>
      </c>
      <c r="AP3" s="9">
        <v>0</v>
      </c>
      <c r="AQ3" s="9">
        <v>20</v>
      </c>
      <c r="AR3" s="9">
        <v>1534</v>
      </c>
      <c r="AS3" s="9">
        <v>0</v>
      </c>
      <c r="AT3" s="9">
        <v>13110</v>
      </c>
      <c r="AU3" s="9">
        <v>0</v>
      </c>
      <c r="AV3" s="9">
        <v>2154</v>
      </c>
      <c r="AW3" s="9">
        <v>48434</v>
      </c>
      <c r="AX3" s="9">
        <v>1638</v>
      </c>
      <c r="AY3" s="9">
        <f>24718-AX3</f>
        <v>23080</v>
      </c>
      <c r="AZ3" s="122">
        <f t="shared" si="2"/>
        <v>70700</v>
      </c>
      <c r="BA3" s="117">
        <f>SUM(BB3:BI3)</f>
        <v>70700</v>
      </c>
      <c r="BB3" s="9"/>
      <c r="BC3" s="9">
        <v>0</v>
      </c>
      <c r="BD3" s="9">
        <v>0</v>
      </c>
      <c r="BE3" s="9">
        <v>19673</v>
      </c>
      <c r="BF3" s="118">
        <v>48434</v>
      </c>
      <c r="BG3" s="9">
        <v>8</v>
      </c>
      <c r="BH3" s="9">
        <v>2585</v>
      </c>
      <c r="BI3" s="9">
        <v>0</v>
      </c>
      <c r="BJ3" s="122">
        <f t="shared" si="3"/>
        <v>97937</v>
      </c>
      <c r="BK3" s="117">
        <f>SUM(BL3:BQ3)</f>
        <v>97937</v>
      </c>
      <c r="BL3" s="9">
        <v>78387</v>
      </c>
      <c r="BM3" s="9">
        <v>0</v>
      </c>
      <c r="BN3" s="9">
        <v>7987</v>
      </c>
      <c r="BO3" s="9">
        <v>0</v>
      </c>
      <c r="BP3" s="9">
        <v>6230</v>
      </c>
      <c r="BQ3" s="428">
        <v>5333</v>
      </c>
      <c r="BR3" s="117">
        <v>65932</v>
      </c>
      <c r="BS3" s="117">
        <v>0</v>
      </c>
      <c r="BT3" s="117">
        <v>5000</v>
      </c>
      <c r="BU3" s="294">
        <v>2034925</v>
      </c>
      <c r="BV3" s="122">
        <f t="shared" si="4"/>
        <v>2034925</v>
      </c>
      <c r="BW3" s="14">
        <f t="shared" si="5"/>
        <v>0</v>
      </c>
      <c r="BX3" s="456">
        <f t="shared" si="6"/>
        <v>1861288</v>
      </c>
      <c r="BZ3" s="10" t="b">
        <f t="shared" ref="BZ3:BZ66" si="9">L3=M3</f>
        <v>1</v>
      </c>
    </row>
    <row r="4" spans="1:78" s="10" customFormat="1">
      <c r="A4" s="420" t="s">
        <v>17</v>
      </c>
      <c r="B4" s="9">
        <v>108</v>
      </c>
      <c r="C4" s="9">
        <v>1386313</v>
      </c>
      <c r="D4" s="9">
        <v>83</v>
      </c>
      <c r="E4" s="9">
        <v>9</v>
      </c>
      <c r="F4" s="9">
        <v>280323</v>
      </c>
      <c r="G4" s="9">
        <v>17</v>
      </c>
      <c r="H4" s="185" t="s">
        <v>247</v>
      </c>
      <c r="I4" s="122">
        <f t="shared" si="7"/>
        <v>165567</v>
      </c>
      <c r="J4" s="117">
        <v>165567</v>
      </c>
      <c r="K4" s="9">
        <v>0</v>
      </c>
      <c r="L4" s="138">
        <f t="shared" si="8"/>
        <v>0</v>
      </c>
      <c r="M4" s="9">
        <v>0</v>
      </c>
      <c r="N4" s="9">
        <v>0</v>
      </c>
      <c r="O4" s="9">
        <v>0</v>
      </c>
      <c r="P4" s="9">
        <v>0</v>
      </c>
      <c r="Q4" s="9">
        <v>0</v>
      </c>
      <c r="R4" s="9">
        <v>0</v>
      </c>
      <c r="S4" s="9">
        <v>0</v>
      </c>
      <c r="T4" s="9">
        <v>0</v>
      </c>
      <c r="U4" s="9">
        <v>0</v>
      </c>
      <c r="V4" s="9">
        <v>4319</v>
      </c>
      <c r="W4" s="9">
        <v>897</v>
      </c>
      <c r="X4" s="9">
        <v>6050</v>
      </c>
      <c r="Y4" s="9">
        <v>111946</v>
      </c>
      <c r="Z4" s="9">
        <v>15697</v>
      </c>
      <c r="AA4" s="9"/>
      <c r="AB4" s="9">
        <v>8028</v>
      </c>
      <c r="AC4" s="9">
        <v>18630</v>
      </c>
      <c r="AD4" s="9">
        <v>0</v>
      </c>
      <c r="AE4" s="122">
        <f t="shared" si="0"/>
        <v>61651</v>
      </c>
      <c r="AF4" s="117">
        <f>AG4+AH4</f>
        <v>61651</v>
      </c>
      <c r="AG4" s="9">
        <v>61472</v>
      </c>
      <c r="AH4" s="9">
        <v>179</v>
      </c>
      <c r="AI4" s="122">
        <f t="shared" si="1"/>
        <v>400447</v>
      </c>
      <c r="AJ4" s="117">
        <v>400447</v>
      </c>
      <c r="AK4" s="9">
        <v>21745</v>
      </c>
      <c r="AL4" s="9">
        <v>69111</v>
      </c>
      <c r="AM4" s="9">
        <v>0</v>
      </c>
      <c r="AN4" s="9">
        <v>21497</v>
      </c>
      <c r="AO4" s="9">
        <v>45263</v>
      </c>
      <c r="AP4" s="9">
        <v>0</v>
      </c>
      <c r="AQ4" s="9">
        <v>0</v>
      </c>
      <c r="AR4" s="9">
        <v>67291</v>
      </c>
      <c r="AS4" s="9">
        <v>3296</v>
      </c>
      <c r="AT4" s="9">
        <v>112558</v>
      </c>
      <c r="AU4" s="9">
        <v>1641</v>
      </c>
      <c r="AV4" s="9">
        <v>5898</v>
      </c>
      <c r="AW4" s="9">
        <v>19324</v>
      </c>
      <c r="AX4" s="9">
        <v>0</v>
      </c>
      <c r="AY4" s="9">
        <v>32823</v>
      </c>
      <c r="AZ4" s="122">
        <f t="shared" si="2"/>
        <v>3420</v>
      </c>
      <c r="BA4" s="117">
        <v>3420</v>
      </c>
      <c r="BB4" s="9">
        <v>2698</v>
      </c>
      <c r="BC4" s="9">
        <v>0</v>
      </c>
      <c r="BD4" s="9">
        <v>0</v>
      </c>
      <c r="BE4" s="9">
        <v>415</v>
      </c>
      <c r="BF4" s="9">
        <v>0</v>
      </c>
      <c r="BG4" s="9">
        <v>0</v>
      </c>
      <c r="BH4" s="9">
        <v>0</v>
      </c>
      <c r="BI4" s="9">
        <f>BA4-(BB4+BE4)</f>
        <v>307</v>
      </c>
      <c r="BJ4" s="122">
        <f t="shared" si="3"/>
        <v>1343358</v>
      </c>
      <c r="BK4" s="117">
        <v>1343358</v>
      </c>
      <c r="BL4" s="9">
        <v>527688</v>
      </c>
      <c r="BM4" s="9">
        <v>577905</v>
      </c>
      <c r="BN4" s="9">
        <v>57421</v>
      </c>
      <c r="BO4" s="9">
        <v>8200</v>
      </c>
      <c r="BP4" s="9">
        <v>24915</v>
      </c>
      <c r="BQ4" s="428">
        <v>147229</v>
      </c>
      <c r="BR4" s="117">
        <v>267</v>
      </c>
      <c r="BS4" s="117">
        <v>35963</v>
      </c>
      <c r="BT4" s="117">
        <v>0</v>
      </c>
      <c r="BU4" s="294">
        <f>BV4</f>
        <v>2010673</v>
      </c>
      <c r="BV4" s="122">
        <f t="shared" si="4"/>
        <v>2010673</v>
      </c>
      <c r="BW4" s="14">
        <f t="shared" si="5"/>
        <v>0</v>
      </c>
      <c r="BX4" s="252">
        <f t="shared" si="6"/>
        <v>663895</v>
      </c>
      <c r="BZ4" s="10" t="b">
        <f t="shared" si="9"/>
        <v>1</v>
      </c>
    </row>
    <row r="5" spans="1:78" s="10" customFormat="1">
      <c r="A5" s="420" t="s">
        <v>47</v>
      </c>
      <c r="B5" s="9">
        <v>7</v>
      </c>
      <c r="C5" s="9">
        <v>96890</v>
      </c>
      <c r="D5" s="9">
        <v>100</v>
      </c>
      <c r="E5" s="9">
        <v>0</v>
      </c>
      <c r="F5" s="9">
        <v>0</v>
      </c>
      <c r="G5" s="9">
        <v>0</v>
      </c>
      <c r="H5" s="185" t="s">
        <v>247</v>
      </c>
      <c r="I5" s="122">
        <f t="shared" si="7"/>
        <v>35302</v>
      </c>
      <c r="J5" s="117">
        <v>35302</v>
      </c>
      <c r="K5" s="9">
        <v>0</v>
      </c>
      <c r="L5" s="138">
        <f t="shared" si="8"/>
        <v>14300</v>
      </c>
      <c r="M5" s="9">
        <f>SUM(N5:U5)</f>
        <v>14300</v>
      </c>
      <c r="N5" s="9">
        <v>0</v>
      </c>
      <c r="O5" s="9">
        <v>0</v>
      </c>
      <c r="P5" s="9">
        <f>2400+3500</f>
        <v>5900</v>
      </c>
      <c r="Q5" s="9">
        <f>600+7800</f>
        <v>8400</v>
      </c>
      <c r="R5" s="9">
        <v>0</v>
      </c>
      <c r="S5" s="9">
        <v>0</v>
      </c>
      <c r="T5" s="9">
        <v>0</v>
      </c>
      <c r="U5" s="9">
        <v>0</v>
      </c>
      <c r="V5" s="9">
        <f>752+9000</f>
        <v>9752</v>
      </c>
      <c r="W5" s="9">
        <f>140+700</f>
        <v>840</v>
      </c>
      <c r="X5" s="9">
        <f>1400+3800</f>
        <v>5200</v>
      </c>
      <c r="Y5" s="9">
        <v>0</v>
      </c>
      <c r="Z5" s="9">
        <v>210</v>
      </c>
      <c r="AA5" s="9">
        <v>0</v>
      </c>
      <c r="AB5" s="9">
        <v>0</v>
      </c>
      <c r="AC5" s="9">
        <v>0</v>
      </c>
      <c r="AD5" s="9">
        <f>1500+3500</f>
        <v>5000</v>
      </c>
      <c r="AE5" s="122">
        <f t="shared" si="0"/>
        <v>32340</v>
      </c>
      <c r="AF5" s="117">
        <f>AG5</f>
        <v>32340</v>
      </c>
      <c r="AG5" s="9">
        <v>32340</v>
      </c>
      <c r="AH5" s="9">
        <v>0</v>
      </c>
      <c r="AI5" s="122">
        <f t="shared" si="1"/>
        <v>90040</v>
      </c>
      <c r="AJ5" s="117">
        <f>54000+36040</f>
        <v>90040</v>
      </c>
      <c r="AK5" s="9">
        <f>AJ5</f>
        <v>90040</v>
      </c>
      <c r="AL5" s="9"/>
      <c r="AM5" s="9">
        <v>0</v>
      </c>
      <c r="AN5" s="9">
        <v>0</v>
      </c>
      <c r="AO5" s="9">
        <v>0</v>
      </c>
      <c r="AP5" s="9">
        <v>0</v>
      </c>
      <c r="AQ5" s="9">
        <v>0</v>
      </c>
      <c r="AR5" s="9">
        <v>0</v>
      </c>
      <c r="AS5" s="9">
        <v>0</v>
      </c>
      <c r="AT5" s="9">
        <v>0</v>
      </c>
      <c r="AU5" s="9">
        <v>0</v>
      </c>
      <c r="AV5" s="9">
        <v>0</v>
      </c>
      <c r="AW5" s="9">
        <v>0</v>
      </c>
      <c r="AX5" s="9">
        <v>0</v>
      </c>
      <c r="AY5" s="9">
        <v>0</v>
      </c>
      <c r="AZ5" s="122">
        <f t="shared" si="2"/>
        <v>4760</v>
      </c>
      <c r="BA5" s="117">
        <f>BE5</f>
        <v>4760</v>
      </c>
      <c r="BB5" s="9">
        <v>0</v>
      </c>
      <c r="BC5" s="9">
        <v>0</v>
      </c>
      <c r="BD5" s="9">
        <v>0</v>
      </c>
      <c r="BE5" s="9">
        <f>2835+1925</f>
        <v>4760</v>
      </c>
      <c r="BF5" s="9">
        <v>0</v>
      </c>
      <c r="BG5" s="9">
        <v>0</v>
      </c>
      <c r="BH5" s="9">
        <v>0</v>
      </c>
      <c r="BI5" s="9">
        <v>0</v>
      </c>
      <c r="BJ5" s="122">
        <f t="shared" si="3"/>
        <v>224700</v>
      </c>
      <c r="BK5" s="117">
        <f>BL5</f>
        <v>224700</v>
      </c>
      <c r="BL5" s="9">
        <f>166200+58500</f>
        <v>224700</v>
      </c>
      <c r="BM5" s="9">
        <v>0</v>
      </c>
      <c r="BN5" s="9">
        <v>0</v>
      </c>
      <c r="BO5" s="9">
        <v>0</v>
      </c>
      <c r="BP5" s="9">
        <v>0</v>
      </c>
      <c r="BQ5" s="428">
        <v>0</v>
      </c>
      <c r="BR5" s="117">
        <v>0</v>
      </c>
      <c r="BS5" s="117">
        <v>0</v>
      </c>
      <c r="BT5" s="117">
        <v>0</v>
      </c>
      <c r="BU5" s="294">
        <f>BV5</f>
        <v>387142</v>
      </c>
      <c r="BV5" s="122">
        <f t="shared" si="4"/>
        <v>387142</v>
      </c>
      <c r="BW5" s="14">
        <f t="shared" si="5"/>
        <v>0</v>
      </c>
      <c r="BX5" s="252">
        <f t="shared" si="6"/>
        <v>157682</v>
      </c>
      <c r="BZ5" s="10" t="b">
        <f t="shared" si="9"/>
        <v>1</v>
      </c>
    </row>
    <row r="6" spans="1:78" s="10" customFormat="1">
      <c r="A6" s="421" t="s">
        <v>8</v>
      </c>
      <c r="B6" s="9">
        <v>0</v>
      </c>
      <c r="C6" s="9">
        <v>0</v>
      </c>
      <c r="D6" s="9">
        <v>0</v>
      </c>
      <c r="E6" s="9">
        <v>0</v>
      </c>
      <c r="F6" s="9">
        <v>0</v>
      </c>
      <c r="G6" s="9">
        <v>0</v>
      </c>
      <c r="H6" s="185" t="s">
        <v>95</v>
      </c>
      <c r="I6" s="122">
        <f t="shared" si="7"/>
        <v>147282</v>
      </c>
      <c r="J6" s="117">
        <f>I6</f>
        <v>147282</v>
      </c>
      <c r="K6" s="9">
        <v>0</v>
      </c>
      <c r="L6" s="138">
        <f t="shared" si="8"/>
        <v>95174</v>
      </c>
      <c r="M6" s="9">
        <f>P6</f>
        <v>95174</v>
      </c>
      <c r="N6" s="9">
        <v>0</v>
      </c>
      <c r="O6" s="9">
        <v>0</v>
      </c>
      <c r="P6" s="9">
        <v>95174</v>
      </c>
      <c r="Q6" s="9">
        <v>0</v>
      </c>
      <c r="R6" s="9">
        <v>0</v>
      </c>
      <c r="S6" s="9">
        <v>0</v>
      </c>
      <c r="T6" s="9">
        <v>0</v>
      </c>
      <c r="U6" s="9">
        <v>0</v>
      </c>
      <c r="V6" s="9">
        <v>0</v>
      </c>
      <c r="W6" s="9">
        <v>0</v>
      </c>
      <c r="X6" s="9">
        <v>0</v>
      </c>
      <c r="Y6" s="9">
        <v>0</v>
      </c>
      <c r="Z6" s="9">
        <v>39</v>
      </c>
      <c r="AA6" s="9">
        <v>0</v>
      </c>
      <c r="AB6" s="9">
        <v>52037</v>
      </c>
      <c r="AC6" s="9">
        <v>32</v>
      </c>
      <c r="AD6" s="9">
        <v>0</v>
      </c>
      <c r="AE6" s="122">
        <f t="shared" si="0"/>
        <v>0</v>
      </c>
      <c r="AF6" s="117"/>
      <c r="AG6" s="9">
        <v>0</v>
      </c>
      <c r="AH6" s="9">
        <v>0</v>
      </c>
      <c r="AI6" s="122">
        <f t="shared" si="1"/>
        <v>3093</v>
      </c>
      <c r="AJ6" s="117">
        <f>AL6+AN6+AO6</f>
        <v>3093</v>
      </c>
      <c r="AK6" s="9">
        <v>0</v>
      </c>
      <c r="AL6" s="9">
        <v>2735</v>
      </c>
      <c r="AM6" s="9">
        <v>0</v>
      </c>
      <c r="AN6" s="9">
        <v>286</v>
      </c>
      <c r="AO6" s="9">
        <v>72</v>
      </c>
      <c r="AP6" s="9">
        <v>0</v>
      </c>
      <c r="AQ6" s="9">
        <v>0</v>
      </c>
      <c r="AR6" s="9">
        <v>0</v>
      </c>
      <c r="AS6" s="9">
        <v>0</v>
      </c>
      <c r="AT6" s="9">
        <v>0</v>
      </c>
      <c r="AU6" s="9">
        <v>0</v>
      </c>
      <c r="AV6" s="9">
        <v>0</v>
      </c>
      <c r="AW6" s="9">
        <v>0</v>
      </c>
      <c r="AX6" s="9">
        <v>0</v>
      </c>
      <c r="AY6" s="9">
        <v>0</v>
      </c>
      <c r="AZ6" s="122">
        <f t="shared" si="2"/>
        <v>15981</v>
      </c>
      <c r="BA6" s="117">
        <v>15981</v>
      </c>
      <c r="BB6" s="9">
        <v>3167</v>
      </c>
      <c r="BC6" s="9">
        <v>0</v>
      </c>
      <c r="BD6" s="9">
        <v>0</v>
      </c>
      <c r="BE6" s="9">
        <v>2528</v>
      </c>
      <c r="BF6" s="9">
        <v>10286</v>
      </c>
      <c r="BG6" s="9">
        <v>0</v>
      </c>
      <c r="BH6" s="9">
        <v>0</v>
      </c>
      <c r="BI6" s="9">
        <v>0</v>
      </c>
      <c r="BJ6" s="122">
        <f t="shared" si="3"/>
        <v>42881.804000000004</v>
      </c>
      <c r="BK6" s="117">
        <f>BL6+BN6+BP6</f>
        <v>42881.804000000004</v>
      </c>
      <c r="BL6" s="9">
        <v>27168.804</v>
      </c>
      <c r="BM6" s="9">
        <v>0</v>
      </c>
      <c r="BN6" s="9">
        <v>8153</v>
      </c>
      <c r="BO6" s="9">
        <v>0</v>
      </c>
      <c r="BP6" s="118">
        <v>7560</v>
      </c>
      <c r="BQ6" s="428">
        <v>0</v>
      </c>
      <c r="BR6" s="117">
        <v>0</v>
      </c>
      <c r="BS6" s="117">
        <v>0</v>
      </c>
      <c r="BT6" s="117">
        <v>261</v>
      </c>
      <c r="BU6" s="294">
        <f>BV6</f>
        <v>209498.804</v>
      </c>
      <c r="BV6" s="122">
        <f t="shared" si="4"/>
        <v>209498.804</v>
      </c>
      <c r="BW6" s="14">
        <f t="shared" si="5"/>
        <v>0</v>
      </c>
      <c r="BX6" s="252">
        <f t="shared" si="6"/>
        <v>150375</v>
      </c>
      <c r="BZ6" s="10" t="b">
        <f t="shared" si="9"/>
        <v>1</v>
      </c>
    </row>
    <row r="7" spans="1:78" s="10" customFormat="1">
      <c r="A7" s="245" t="s">
        <v>2</v>
      </c>
      <c r="B7" s="9">
        <v>0</v>
      </c>
      <c r="C7" s="9">
        <v>0</v>
      </c>
      <c r="D7" s="9">
        <v>0</v>
      </c>
      <c r="E7" s="9">
        <v>0</v>
      </c>
      <c r="F7" s="9">
        <v>0</v>
      </c>
      <c r="G7" s="9">
        <v>0</v>
      </c>
      <c r="H7" s="185" t="s">
        <v>247</v>
      </c>
      <c r="I7" s="122">
        <f t="shared" si="7"/>
        <v>0</v>
      </c>
      <c r="J7" s="117">
        <v>0</v>
      </c>
      <c r="K7" s="9">
        <v>0</v>
      </c>
      <c r="L7" s="138">
        <f t="shared" si="8"/>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122">
        <f t="shared" si="0"/>
        <v>0</v>
      </c>
      <c r="AF7" s="117"/>
      <c r="AG7" s="9">
        <v>0</v>
      </c>
      <c r="AH7" s="9">
        <v>0</v>
      </c>
      <c r="AI7" s="122">
        <f t="shared" si="1"/>
        <v>8206</v>
      </c>
      <c r="AJ7" s="117">
        <f>AL7+AX7</f>
        <v>8206</v>
      </c>
      <c r="AK7" s="9">
        <v>0</v>
      </c>
      <c r="AL7" s="9">
        <v>1680</v>
      </c>
      <c r="AM7" s="9">
        <v>0</v>
      </c>
      <c r="AN7" s="9">
        <v>0</v>
      </c>
      <c r="AO7" s="9">
        <v>0</v>
      </c>
      <c r="AP7" s="9">
        <v>0</v>
      </c>
      <c r="AQ7" s="9">
        <v>0</v>
      </c>
      <c r="AR7" s="9">
        <v>0</v>
      </c>
      <c r="AS7" s="9">
        <v>0</v>
      </c>
      <c r="AT7" s="9">
        <v>0</v>
      </c>
      <c r="AU7" s="9">
        <v>0</v>
      </c>
      <c r="AV7" s="9">
        <v>0</v>
      </c>
      <c r="AW7" s="9">
        <v>0</v>
      </c>
      <c r="AX7" s="9">
        <v>6526</v>
      </c>
      <c r="AY7" s="9">
        <v>0</v>
      </c>
      <c r="AZ7" s="122">
        <f t="shared" si="2"/>
        <v>7751</v>
      </c>
      <c r="BA7" s="117">
        <f>BE7</f>
        <v>7751</v>
      </c>
      <c r="BB7" s="9">
        <v>0</v>
      </c>
      <c r="BC7" s="9">
        <v>0</v>
      </c>
      <c r="BD7" s="9">
        <v>0</v>
      </c>
      <c r="BE7" s="9">
        <v>7751</v>
      </c>
      <c r="BF7" s="9">
        <v>0</v>
      </c>
      <c r="BG7" s="9">
        <v>0</v>
      </c>
      <c r="BH7" s="9">
        <v>0</v>
      </c>
      <c r="BI7" s="9">
        <v>0</v>
      </c>
      <c r="BJ7" s="122">
        <f t="shared" si="3"/>
        <v>39310</v>
      </c>
      <c r="BK7" s="117">
        <f>BL7+BP7</f>
        <v>39310</v>
      </c>
      <c r="BL7" s="9">
        <v>37755</v>
      </c>
      <c r="BM7" s="9">
        <v>0</v>
      </c>
      <c r="BN7" s="9">
        <v>0</v>
      </c>
      <c r="BO7" s="9">
        <v>0</v>
      </c>
      <c r="BP7" s="9">
        <v>1555</v>
      </c>
      <c r="BQ7" s="428">
        <v>0</v>
      </c>
      <c r="BR7" s="117">
        <v>0</v>
      </c>
      <c r="BS7" s="117">
        <v>0</v>
      </c>
      <c r="BT7" s="117">
        <v>0</v>
      </c>
      <c r="BU7" s="294">
        <f>BV7</f>
        <v>55267</v>
      </c>
      <c r="BV7" s="122">
        <f t="shared" si="4"/>
        <v>55267</v>
      </c>
      <c r="BW7" s="14">
        <f t="shared" si="5"/>
        <v>0</v>
      </c>
      <c r="BX7" s="252">
        <f t="shared" si="6"/>
        <v>8206</v>
      </c>
      <c r="BZ7" s="10" t="b">
        <f t="shared" si="9"/>
        <v>1</v>
      </c>
    </row>
    <row r="8" spans="1:78" s="10" customFormat="1">
      <c r="A8" s="421" t="s">
        <v>4</v>
      </c>
      <c r="B8" s="9">
        <v>3</v>
      </c>
      <c r="C8" s="9">
        <v>1101008</v>
      </c>
      <c r="D8" s="9">
        <v>0</v>
      </c>
      <c r="E8" s="9">
        <v>1</v>
      </c>
      <c r="F8" s="9">
        <v>400000</v>
      </c>
      <c r="G8" s="9">
        <v>0</v>
      </c>
      <c r="H8" s="185" t="s">
        <v>247</v>
      </c>
      <c r="I8" s="122">
        <f t="shared" si="7"/>
        <v>74110</v>
      </c>
      <c r="J8" s="117">
        <f>M8+V8+AA8+AC8</f>
        <v>74110</v>
      </c>
      <c r="K8" s="9">
        <v>0</v>
      </c>
      <c r="L8" s="138">
        <f t="shared" si="8"/>
        <v>33</v>
      </c>
      <c r="M8" s="9">
        <f>Q8</f>
        <v>33</v>
      </c>
      <c r="N8" s="9">
        <v>0</v>
      </c>
      <c r="O8" s="9">
        <v>0</v>
      </c>
      <c r="P8" s="9">
        <v>0</v>
      </c>
      <c r="Q8" s="9">
        <v>33</v>
      </c>
      <c r="R8" s="9">
        <v>0</v>
      </c>
      <c r="S8" s="9">
        <v>0</v>
      </c>
      <c r="T8" s="9">
        <v>0</v>
      </c>
      <c r="U8" s="9">
        <v>0</v>
      </c>
      <c r="V8" s="9">
        <v>70838</v>
      </c>
      <c r="W8" s="9">
        <v>0</v>
      </c>
      <c r="X8" s="9">
        <v>0</v>
      </c>
      <c r="Y8" s="9">
        <v>0</v>
      </c>
      <c r="Z8" s="9">
        <v>0</v>
      </c>
      <c r="AA8" s="9">
        <v>3135</v>
      </c>
      <c r="AB8" s="9">
        <v>0</v>
      </c>
      <c r="AC8" s="9">
        <v>104</v>
      </c>
      <c r="AD8" s="9">
        <v>0</v>
      </c>
      <c r="AE8" s="122">
        <f t="shared" si="0"/>
        <v>0</v>
      </c>
      <c r="AF8" s="117"/>
      <c r="AG8" s="9">
        <v>0</v>
      </c>
      <c r="AH8" s="9">
        <v>0</v>
      </c>
      <c r="AI8" s="122">
        <f t="shared" si="1"/>
        <v>6760</v>
      </c>
      <c r="AJ8" s="117">
        <f>AK8+AL8+AO8+AP8+AR8+AT8+AV8</f>
        <v>6760</v>
      </c>
      <c r="AK8" s="9">
        <v>2156</v>
      </c>
      <c r="AL8" s="9">
        <v>4090</v>
      </c>
      <c r="AM8" s="9">
        <v>0</v>
      </c>
      <c r="AN8" s="9">
        <v>0</v>
      </c>
      <c r="AO8" s="9">
        <v>85</v>
      </c>
      <c r="AP8" s="9">
        <v>16</v>
      </c>
      <c r="AQ8" s="9">
        <v>0</v>
      </c>
      <c r="AR8" s="9">
        <v>12</v>
      </c>
      <c r="AS8" s="9">
        <v>0</v>
      </c>
      <c r="AT8" s="9">
        <v>40</v>
      </c>
      <c r="AU8" s="9">
        <v>0</v>
      </c>
      <c r="AV8" s="9">
        <v>361</v>
      </c>
      <c r="AW8" s="9">
        <v>0</v>
      </c>
      <c r="AX8" s="9">
        <v>0</v>
      </c>
      <c r="AY8" s="9">
        <v>0</v>
      </c>
      <c r="AZ8" s="122">
        <f t="shared" si="2"/>
        <v>62978</v>
      </c>
      <c r="BA8" s="117">
        <f>BE8</f>
        <v>62978</v>
      </c>
      <c r="BB8" s="9">
        <v>0</v>
      </c>
      <c r="BC8" s="9">
        <v>0</v>
      </c>
      <c r="BD8" s="9">
        <v>0</v>
      </c>
      <c r="BE8" s="9">
        <v>62978</v>
      </c>
      <c r="BF8" s="9">
        <v>0</v>
      </c>
      <c r="BG8" s="9">
        <v>0</v>
      </c>
      <c r="BH8" s="9">
        <v>0</v>
      </c>
      <c r="BI8" s="9">
        <v>0</v>
      </c>
      <c r="BJ8" s="122">
        <f t="shared" si="3"/>
        <v>28421</v>
      </c>
      <c r="BK8" s="117">
        <f>BL8+BO8+BP8</f>
        <v>28421</v>
      </c>
      <c r="BL8" s="118">
        <v>27000</v>
      </c>
      <c r="BM8" s="9">
        <v>0</v>
      </c>
      <c r="BN8" s="9">
        <v>0</v>
      </c>
      <c r="BO8" s="9">
        <v>40</v>
      </c>
      <c r="BP8" s="9">
        <v>1381</v>
      </c>
      <c r="BQ8" s="428"/>
      <c r="BR8" s="117">
        <v>0</v>
      </c>
      <c r="BS8" s="117">
        <v>3640</v>
      </c>
      <c r="BT8" s="117">
        <v>0</v>
      </c>
      <c r="BU8" s="294">
        <v>175909</v>
      </c>
      <c r="BV8" s="122">
        <f t="shared" si="4"/>
        <v>175909</v>
      </c>
      <c r="BW8" s="14">
        <f t="shared" si="5"/>
        <v>0</v>
      </c>
      <c r="BX8" s="252">
        <f t="shared" si="6"/>
        <v>84510</v>
      </c>
      <c r="BZ8" s="10" t="b">
        <f t="shared" si="9"/>
        <v>1</v>
      </c>
    </row>
    <row r="9" spans="1:78" s="10" customFormat="1">
      <c r="A9" s="420" t="s">
        <v>38</v>
      </c>
      <c r="B9" s="9">
        <v>0</v>
      </c>
      <c r="C9" s="9">
        <v>0</v>
      </c>
      <c r="D9" s="9">
        <v>0</v>
      </c>
      <c r="E9" s="9">
        <v>1</v>
      </c>
      <c r="F9" s="9">
        <v>60000</v>
      </c>
      <c r="G9" s="9">
        <v>100</v>
      </c>
      <c r="H9" s="185" t="s">
        <v>95</v>
      </c>
      <c r="I9" s="122">
        <f t="shared" si="7"/>
        <v>121200</v>
      </c>
      <c r="J9" s="117">
        <f>+M9+AC9+AD9</f>
        <v>121200</v>
      </c>
      <c r="K9" s="9">
        <v>0</v>
      </c>
      <c r="L9" s="138">
        <f t="shared" si="8"/>
        <v>43200</v>
      </c>
      <c r="M9" s="9">
        <f>SUM(N9:U9)</f>
        <v>43200</v>
      </c>
      <c r="N9" s="9">
        <v>0</v>
      </c>
      <c r="O9" s="9">
        <v>0</v>
      </c>
      <c r="P9" s="9">
        <v>0</v>
      </c>
      <c r="Q9" s="9">
        <v>43200</v>
      </c>
      <c r="R9" s="9">
        <v>0</v>
      </c>
      <c r="S9" s="9">
        <v>0</v>
      </c>
      <c r="T9" s="9">
        <v>0</v>
      </c>
      <c r="U9" s="9">
        <v>0</v>
      </c>
      <c r="V9" s="9">
        <v>0</v>
      </c>
      <c r="W9" s="9">
        <v>0</v>
      </c>
      <c r="X9" s="9">
        <v>0</v>
      </c>
      <c r="Y9" s="9">
        <v>0</v>
      </c>
      <c r="Z9" s="9">
        <v>0</v>
      </c>
      <c r="AA9" s="9">
        <v>0</v>
      </c>
      <c r="AB9" s="9">
        <v>0</v>
      </c>
      <c r="AC9" s="9">
        <v>60000</v>
      </c>
      <c r="AD9" s="9">
        <v>18000</v>
      </c>
      <c r="AE9" s="122">
        <f t="shared" si="0"/>
        <v>7500</v>
      </c>
      <c r="AF9" s="117">
        <f>AG9+AH9</f>
        <v>7500</v>
      </c>
      <c r="AG9" s="9">
        <v>1200</v>
      </c>
      <c r="AH9" s="9">
        <v>6300</v>
      </c>
      <c r="AI9" s="122">
        <f t="shared" si="1"/>
        <v>0</v>
      </c>
      <c r="AJ9" s="117">
        <v>0</v>
      </c>
      <c r="AK9" s="9">
        <v>0</v>
      </c>
      <c r="AL9" s="9">
        <v>0</v>
      </c>
      <c r="AM9" s="9">
        <v>0</v>
      </c>
      <c r="AN9" s="9">
        <v>0</v>
      </c>
      <c r="AO9" s="9">
        <v>0</v>
      </c>
      <c r="AP9" s="9">
        <v>0</v>
      </c>
      <c r="AQ9" s="9">
        <v>0</v>
      </c>
      <c r="AR9" s="9">
        <v>0</v>
      </c>
      <c r="AS9" s="9">
        <v>0</v>
      </c>
      <c r="AT9" s="9">
        <v>0</v>
      </c>
      <c r="AU9" s="9">
        <v>0</v>
      </c>
      <c r="AV9" s="9">
        <v>0</v>
      </c>
      <c r="AW9" s="9">
        <v>0</v>
      </c>
      <c r="AX9" s="9">
        <v>0</v>
      </c>
      <c r="AY9" s="9">
        <v>0</v>
      </c>
      <c r="AZ9" s="122">
        <f t="shared" si="2"/>
        <v>40142</v>
      </c>
      <c r="BA9" s="117">
        <f>SUM(BB9:BI9)</f>
        <v>40142</v>
      </c>
      <c r="BB9" s="9">
        <v>500</v>
      </c>
      <c r="BC9" s="9">
        <v>0</v>
      </c>
      <c r="BD9" s="9">
        <v>1500</v>
      </c>
      <c r="BE9" s="9">
        <v>19000</v>
      </c>
      <c r="BF9" s="9">
        <v>19142</v>
      </c>
      <c r="BG9" s="9">
        <v>0</v>
      </c>
      <c r="BH9" s="9">
        <v>0</v>
      </c>
      <c r="BI9" s="9">
        <v>0</v>
      </c>
      <c r="BJ9" s="122">
        <f t="shared" si="3"/>
        <v>156000</v>
      </c>
      <c r="BK9" s="117">
        <f>SUM(BL9:BQ9)</f>
        <v>156000</v>
      </c>
      <c r="BL9" s="9">
        <v>108000</v>
      </c>
      <c r="BM9" s="9">
        <v>30000</v>
      </c>
      <c r="BN9" s="9">
        <v>0</v>
      </c>
      <c r="BO9" s="9">
        <v>18000</v>
      </c>
      <c r="BP9" s="9">
        <v>0</v>
      </c>
      <c r="BQ9" s="428">
        <v>0</v>
      </c>
      <c r="BR9" s="117">
        <v>0</v>
      </c>
      <c r="BS9" s="117">
        <v>0</v>
      </c>
      <c r="BT9" s="117">
        <v>500</v>
      </c>
      <c r="BU9" s="294">
        <v>325342</v>
      </c>
      <c r="BV9" s="122">
        <f t="shared" si="4"/>
        <v>325342</v>
      </c>
      <c r="BW9" s="14">
        <f t="shared" si="5"/>
        <v>0</v>
      </c>
      <c r="BX9" s="252">
        <f t="shared" si="6"/>
        <v>128700</v>
      </c>
      <c r="BZ9" s="10" t="b">
        <f t="shared" si="9"/>
        <v>1</v>
      </c>
    </row>
    <row r="10" spans="1:78" s="10" customFormat="1">
      <c r="A10" s="422" t="s">
        <v>9</v>
      </c>
      <c r="B10" s="9">
        <v>8</v>
      </c>
      <c r="C10" s="9">
        <v>0</v>
      </c>
      <c r="D10" s="9">
        <v>90</v>
      </c>
      <c r="E10" s="9">
        <v>2</v>
      </c>
      <c r="F10" s="9">
        <v>0</v>
      </c>
      <c r="G10" s="9">
        <v>10</v>
      </c>
      <c r="H10" s="185" t="s">
        <v>247</v>
      </c>
      <c r="I10" s="122">
        <f t="shared" si="7"/>
        <v>56045</v>
      </c>
      <c r="J10" s="117">
        <v>56045</v>
      </c>
      <c r="K10" s="9">
        <v>0</v>
      </c>
      <c r="L10" s="138">
        <f t="shared" si="8"/>
        <v>16337</v>
      </c>
      <c r="M10" s="9">
        <f>+Q10</f>
        <v>16337</v>
      </c>
      <c r="N10" s="9">
        <v>0</v>
      </c>
      <c r="O10" s="9">
        <v>0</v>
      </c>
      <c r="P10" s="9">
        <v>0</v>
      </c>
      <c r="Q10" s="9">
        <f>1657+14680</f>
        <v>16337</v>
      </c>
      <c r="R10" s="9">
        <v>0</v>
      </c>
      <c r="S10" s="9">
        <v>0</v>
      </c>
      <c r="T10" s="9">
        <v>0</v>
      </c>
      <c r="U10" s="9">
        <v>0</v>
      </c>
      <c r="V10" s="9">
        <f>58+266</f>
        <v>324</v>
      </c>
      <c r="W10" s="9">
        <f>16+300+8637</f>
        <v>8953</v>
      </c>
      <c r="X10" s="9">
        <v>0</v>
      </c>
      <c r="Y10" s="9">
        <v>0</v>
      </c>
      <c r="Z10" s="9">
        <v>359</v>
      </c>
      <c r="AA10" s="9">
        <v>30072</v>
      </c>
      <c r="AB10" s="9">
        <v>0</v>
      </c>
      <c r="AC10" s="9"/>
      <c r="AD10" s="9"/>
      <c r="AE10" s="122">
        <f t="shared" si="0"/>
        <v>0</v>
      </c>
      <c r="AF10" s="117"/>
      <c r="AG10" s="9">
        <v>0</v>
      </c>
      <c r="AH10" s="9">
        <v>0</v>
      </c>
      <c r="AI10" s="122">
        <f t="shared" si="1"/>
        <v>464008</v>
      </c>
      <c r="AJ10" s="117">
        <v>464008</v>
      </c>
      <c r="AK10" s="9">
        <f>53278</f>
        <v>53278</v>
      </c>
      <c r="AL10" s="9">
        <f>4090+4090</f>
        <v>8180</v>
      </c>
      <c r="AM10" s="9">
        <v>0</v>
      </c>
      <c r="AN10" s="9">
        <v>0</v>
      </c>
      <c r="AO10" s="9">
        <f>85+85</f>
        <v>170</v>
      </c>
      <c r="AP10" s="9">
        <v>247945</v>
      </c>
      <c r="AQ10" s="9">
        <v>0</v>
      </c>
      <c r="AR10" s="9">
        <f>12+12</f>
        <v>24</v>
      </c>
      <c r="AS10" s="9">
        <v>361</v>
      </c>
      <c r="AT10" s="9">
        <f>40+40</f>
        <v>80</v>
      </c>
      <c r="AU10" s="9">
        <v>0</v>
      </c>
      <c r="AV10" s="9">
        <v>1961</v>
      </c>
      <c r="AW10" s="9">
        <v>2326</v>
      </c>
      <c r="AX10" s="9">
        <v>141585</v>
      </c>
      <c r="AY10" s="9">
        <v>8098</v>
      </c>
      <c r="AZ10" s="122">
        <f t="shared" si="2"/>
        <v>2080</v>
      </c>
      <c r="BA10" s="117">
        <v>2080</v>
      </c>
      <c r="BB10" s="9">
        <v>0</v>
      </c>
      <c r="BC10" s="9">
        <v>0</v>
      </c>
      <c r="BD10" s="9">
        <v>0</v>
      </c>
      <c r="BE10" s="9">
        <f>174+1906</f>
        <v>2080</v>
      </c>
      <c r="BF10" s="9">
        <v>0</v>
      </c>
      <c r="BG10" s="9">
        <v>0</v>
      </c>
      <c r="BH10" s="9">
        <v>0</v>
      </c>
      <c r="BI10" s="9">
        <v>0</v>
      </c>
      <c r="BJ10" s="122">
        <f t="shared" si="3"/>
        <v>1061424</v>
      </c>
      <c r="BK10" s="117">
        <v>1061424</v>
      </c>
      <c r="BL10" s="9">
        <f>445181+28968</f>
        <v>474149</v>
      </c>
      <c r="BM10" s="9">
        <f>426222+20799</f>
        <v>447021</v>
      </c>
      <c r="BN10" s="118">
        <v>3227</v>
      </c>
      <c r="BO10" s="118">
        <f>40+4649</f>
        <v>4689</v>
      </c>
      <c r="BP10" s="9">
        <v>132338</v>
      </c>
      <c r="BQ10" s="428">
        <v>0</v>
      </c>
      <c r="BR10" s="117">
        <v>0</v>
      </c>
      <c r="BS10" s="117">
        <f>3640+3640</f>
        <v>7280</v>
      </c>
      <c r="BT10" s="117">
        <v>0</v>
      </c>
      <c r="BU10" s="294">
        <v>1590837</v>
      </c>
      <c r="BV10" s="122">
        <f>I10+AE10+AI10+AZ10+BJ10+BR10+BS10+BT10</f>
        <v>1590837</v>
      </c>
      <c r="BW10" s="14">
        <f t="shared" si="5"/>
        <v>0</v>
      </c>
      <c r="BX10" s="423">
        <f t="shared" si="6"/>
        <v>527333</v>
      </c>
      <c r="BZ10" s="10" t="b">
        <f t="shared" si="9"/>
        <v>1</v>
      </c>
    </row>
    <row r="11" spans="1:78" s="10" customFormat="1">
      <c r="A11" s="420" t="s">
        <v>11</v>
      </c>
      <c r="B11" s="9">
        <v>4</v>
      </c>
      <c r="C11" s="9"/>
      <c r="D11" s="9"/>
      <c r="E11" s="9"/>
      <c r="F11" s="9"/>
      <c r="G11" s="9"/>
      <c r="H11" s="185" t="s">
        <v>247</v>
      </c>
      <c r="I11" s="122">
        <f>K11+L11+SUM(V11:AD11)</f>
        <v>2518</v>
      </c>
      <c r="J11" s="117">
        <v>2518</v>
      </c>
      <c r="K11" s="9">
        <v>2518</v>
      </c>
      <c r="L11" s="138">
        <f t="shared" si="8"/>
        <v>0</v>
      </c>
      <c r="M11" s="9"/>
      <c r="N11" s="9"/>
      <c r="O11" s="9"/>
      <c r="P11" s="9"/>
      <c r="Q11" s="9"/>
      <c r="R11" s="9"/>
      <c r="S11" s="9"/>
      <c r="T11" s="9"/>
      <c r="U11" s="9"/>
      <c r="V11" s="9"/>
      <c r="W11" s="9"/>
      <c r="X11" s="9"/>
      <c r="Y11" s="9"/>
      <c r="Z11" s="9"/>
      <c r="AA11" s="9"/>
      <c r="AB11" s="9"/>
      <c r="AC11" s="9"/>
      <c r="AD11" s="9"/>
      <c r="AE11" s="122">
        <f>+AF11</f>
        <v>2264</v>
      </c>
      <c r="AF11" s="117">
        <v>2264</v>
      </c>
      <c r="AG11" s="9"/>
      <c r="AH11" s="9"/>
      <c r="AI11" s="122">
        <f>+AJ11</f>
        <v>7032</v>
      </c>
      <c r="AJ11" s="117">
        <v>7032</v>
      </c>
      <c r="AK11" s="9"/>
      <c r="AL11" s="9"/>
      <c r="AM11" s="9"/>
      <c r="AN11" s="9"/>
      <c r="AO11" s="9"/>
      <c r="AP11" s="9"/>
      <c r="AQ11" s="9"/>
      <c r="AR11" s="9"/>
      <c r="AS11" s="9"/>
      <c r="AT11" s="9"/>
      <c r="AU11" s="9"/>
      <c r="AV11" s="9"/>
      <c r="AW11" s="9"/>
      <c r="AX11" s="9"/>
      <c r="AY11" s="9"/>
      <c r="AZ11" s="122">
        <f t="shared" si="2"/>
        <v>720</v>
      </c>
      <c r="BA11" s="117">
        <v>720</v>
      </c>
      <c r="BB11" s="9"/>
      <c r="BC11" s="9"/>
      <c r="BD11" s="9"/>
      <c r="BE11" s="9">
        <v>720</v>
      </c>
      <c r="BF11" s="9"/>
      <c r="BG11" s="9"/>
      <c r="BH11" s="9"/>
      <c r="BI11" s="9"/>
      <c r="BJ11" s="122">
        <f>+BK11</f>
        <v>15490</v>
      </c>
      <c r="BK11" s="117">
        <v>15490</v>
      </c>
      <c r="BL11" s="9"/>
      <c r="BM11" s="9"/>
      <c r="BN11" s="9"/>
      <c r="BO11" s="9"/>
      <c r="BP11" s="9"/>
      <c r="BQ11" s="428"/>
      <c r="BR11" s="117">
        <v>4280</v>
      </c>
      <c r="BS11" s="117"/>
      <c r="BT11" s="117"/>
      <c r="BU11" s="294">
        <v>32304</v>
      </c>
      <c r="BV11" s="122">
        <f t="shared" si="4"/>
        <v>32304</v>
      </c>
      <c r="BW11" s="14">
        <f t="shared" si="5"/>
        <v>0</v>
      </c>
      <c r="BX11" s="252">
        <f t="shared" si="6"/>
        <v>16094</v>
      </c>
      <c r="BZ11" s="10" t="b">
        <f t="shared" si="9"/>
        <v>1</v>
      </c>
    </row>
    <row r="12" spans="1:78" s="10" customFormat="1">
      <c r="A12" s="420" t="s">
        <v>29</v>
      </c>
      <c r="B12" s="9">
        <v>11</v>
      </c>
      <c r="C12" s="9">
        <v>1040074</v>
      </c>
      <c r="D12" s="9">
        <v>73</v>
      </c>
      <c r="E12" s="9">
        <v>2</v>
      </c>
      <c r="F12" s="9">
        <v>386847</v>
      </c>
      <c r="G12" s="9">
        <v>27</v>
      </c>
      <c r="H12" s="185" t="s">
        <v>95</v>
      </c>
      <c r="I12" s="122">
        <f t="shared" si="7"/>
        <v>1094958</v>
      </c>
      <c r="J12" s="117">
        <v>1094958</v>
      </c>
      <c r="K12" s="9">
        <v>201840</v>
      </c>
      <c r="L12" s="138">
        <f t="shared" si="8"/>
        <v>820343</v>
      </c>
      <c r="M12" s="9">
        <v>820343</v>
      </c>
      <c r="N12" s="9">
        <v>588</v>
      </c>
      <c r="O12" s="9">
        <v>0</v>
      </c>
      <c r="P12" s="9">
        <v>0</v>
      </c>
      <c r="Q12" s="9">
        <v>814080</v>
      </c>
      <c r="R12" s="9">
        <v>0</v>
      </c>
      <c r="S12" s="9">
        <v>5675</v>
      </c>
      <c r="T12" s="9">
        <v>0</v>
      </c>
      <c r="U12" s="9">
        <v>0</v>
      </c>
      <c r="V12" s="9">
        <v>0</v>
      </c>
      <c r="W12" s="9">
        <v>0</v>
      </c>
      <c r="X12" s="9">
        <v>0</v>
      </c>
      <c r="Y12" s="9">
        <v>0</v>
      </c>
      <c r="Z12" s="9">
        <v>493</v>
      </c>
      <c r="AA12" s="9">
        <v>5940</v>
      </c>
      <c r="AB12" s="9">
        <v>64637</v>
      </c>
      <c r="AC12" s="9">
        <v>1705</v>
      </c>
      <c r="AD12" s="9">
        <v>0</v>
      </c>
      <c r="AE12" s="122">
        <f>AG12+AH12</f>
        <v>8474</v>
      </c>
      <c r="AF12" s="117">
        <f>AE12</f>
        <v>8474</v>
      </c>
      <c r="AG12" s="9">
        <v>4237</v>
      </c>
      <c r="AH12" s="9">
        <v>4237</v>
      </c>
      <c r="AI12" s="122">
        <f>SUM(AK12:AY12)</f>
        <v>128626</v>
      </c>
      <c r="AJ12" s="117">
        <v>128626</v>
      </c>
      <c r="AK12" s="9">
        <v>0</v>
      </c>
      <c r="AL12" s="9">
        <v>2333</v>
      </c>
      <c r="AM12" s="9">
        <v>0</v>
      </c>
      <c r="AN12" s="9">
        <v>793</v>
      </c>
      <c r="AO12" s="9">
        <v>0</v>
      </c>
      <c r="AP12" s="9">
        <v>0</v>
      </c>
      <c r="AQ12" s="9">
        <v>0</v>
      </c>
      <c r="AR12" s="9">
        <v>773</v>
      </c>
      <c r="AS12" s="9">
        <v>7500</v>
      </c>
      <c r="AT12" s="9">
        <v>18389</v>
      </c>
      <c r="AU12" s="9">
        <v>0</v>
      </c>
      <c r="AV12" s="9">
        <v>4858</v>
      </c>
      <c r="AW12" s="9">
        <v>73800</v>
      </c>
      <c r="AX12" s="9">
        <v>11971</v>
      </c>
      <c r="AY12" s="9">
        <v>8209</v>
      </c>
      <c r="AZ12" s="122">
        <f t="shared" si="2"/>
        <v>26614</v>
      </c>
      <c r="BA12" s="117">
        <v>26614</v>
      </c>
      <c r="BB12" s="9">
        <v>6873</v>
      </c>
      <c r="BC12" s="9">
        <v>0</v>
      </c>
      <c r="BD12" s="9">
        <v>0</v>
      </c>
      <c r="BE12" s="9">
        <v>0</v>
      </c>
      <c r="BF12" s="9">
        <v>9625</v>
      </c>
      <c r="BG12" s="9">
        <v>6123</v>
      </c>
      <c r="BH12" s="9">
        <v>2088</v>
      </c>
      <c r="BI12" s="9">
        <v>1905</v>
      </c>
      <c r="BJ12" s="122">
        <f>SUM(BL12:BQ12)</f>
        <v>241855</v>
      </c>
      <c r="BK12" s="117">
        <f>BJ12</f>
        <v>241855</v>
      </c>
      <c r="BL12" s="9">
        <v>133722</v>
      </c>
      <c r="BM12" s="9">
        <v>74969</v>
      </c>
      <c r="BN12" s="9">
        <v>10278</v>
      </c>
      <c r="BO12" s="9">
        <v>0</v>
      </c>
      <c r="BP12" s="9">
        <v>22886</v>
      </c>
      <c r="BQ12" s="428">
        <v>0</v>
      </c>
      <c r="BR12" s="117">
        <v>10575</v>
      </c>
      <c r="BS12" s="117">
        <v>382395</v>
      </c>
      <c r="BT12" s="117">
        <v>8296</v>
      </c>
      <c r="BU12" s="294">
        <f>BV12</f>
        <v>1901793</v>
      </c>
      <c r="BV12" s="122">
        <f t="shared" si="4"/>
        <v>1901793</v>
      </c>
      <c r="BW12" s="14">
        <f t="shared" si="5"/>
        <v>0</v>
      </c>
      <c r="BX12" s="252">
        <f t="shared" si="6"/>
        <v>1625028</v>
      </c>
      <c r="BZ12" s="10" t="b">
        <f t="shared" si="9"/>
        <v>1</v>
      </c>
    </row>
    <row r="13" spans="1:78" s="10" customFormat="1">
      <c r="A13" s="420" t="s">
        <v>18</v>
      </c>
      <c r="B13" s="9">
        <v>0</v>
      </c>
      <c r="C13" s="14"/>
      <c r="D13" s="14"/>
      <c r="E13" s="9">
        <v>0</v>
      </c>
      <c r="F13" s="14"/>
      <c r="G13" s="14"/>
      <c r="H13" s="185" t="s">
        <v>247</v>
      </c>
      <c r="I13" s="122">
        <f t="shared" si="7"/>
        <v>1964414</v>
      </c>
      <c r="J13" s="117">
        <v>1964414</v>
      </c>
      <c r="K13" s="9">
        <v>0</v>
      </c>
      <c r="L13" s="138">
        <f t="shared" si="8"/>
        <v>163111</v>
      </c>
      <c r="M13" s="9">
        <v>163111</v>
      </c>
      <c r="N13" s="9">
        <v>130488.8</v>
      </c>
      <c r="O13" s="9">
        <v>32622.2</v>
      </c>
      <c r="P13" s="9">
        <v>0</v>
      </c>
      <c r="Q13" s="9">
        <v>0</v>
      </c>
      <c r="R13" s="9">
        <v>0</v>
      </c>
      <c r="S13" s="9">
        <v>0</v>
      </c>
      <c r="T13" s="9">
        <v>0</v>
      </c>
      <c r="U13" s="9">
        <v>0</v>
      </c>
      <c r="V13" s="9">
        <v>0</v>
      </c>
      <c r="W13" s="9">
        <v>497</v>
      </c>
      <c r="X13" s="9">
        <v>3933</v>
      </c>
      <c r="Y13" s="9">
        <v>0</v>
      </c>
      <c r="Z13" s="9">
        <v>8888</v>
      </c>
      <c r="AA13" s="9">
        <v>33728</v>
      </c>
      <c r="AB13" s="9">
        <v>229490</v>
      </c>
      <c r="AC13" s="9">
        <v>1520594</v>
      </c>
      <c r="AD13" s="9">
        <v>4173</v>
      </c>
      <c r="AE13" s="122">
        <v>107561</v>
      </c>
      <c r="AF13" s="117">
        <v>107561</v>
      </c>
      <c r="AG13" s="9">
        <v>8690</v>
      </c>
      <c r="AH13" s="9">
        <v>98871</v>
      </c>
      <c r="AI13" s="122">
        <v>505926</v>
      </c>
      <c r="AJ13" s="117">
        <v>505926</v>
      </c>
      <c r="AK13" s="9">
        <v>0</v>
      </c>
      <c r="AL13" s="9">
        <v>44584</v>
      </c>
      <c r="AM13" s="9">
        <v>0</v>
      </c>
      <c r="AN13" s="9">
        <v>48710</v>
      </c>
      <c r="AO13" s="9">
        <v>6979</v>
      </c>
      <c r="AP13" s="9">
        <v>45</v>
      </c>
      <c r="AQ13" s="9">
        <v>2957</v>
      </c>
      <c r="AR13" s="9">
        <v>29629</v>
      </c>
      <c r="AS13" s="9">
        <v>28809</v>
      </c>
      <c r="AT13" s="9">
        <v>51339</v>
      </c>
      <c r="AU13" s="9">
        <v>1700</v>
      </c>
      <c r="AV13" s="9">
        <v>5274</v>
      </c>
      <c r="AW13" s="9">
        <v>28755</v>
      </c>
      <c r="AX13" s="9">
        <v>0</v>
      </c>
      <c r="AY13" s="9">
        <v>257145</v>
      </c>
      <c r="AZ13" s="122">
        <v>28327</v>
      </c>
      <c r="BA13" s="117">
        <v>28327</v>
      </c>
      <c r="BB13" s="9">
        <v>25273</v>
      </c>
      <c r="BC13" s="9">
        <v>2623</v>
      </c>
      <c r="BD13" s="9">
        <v>431</v>
      </c>
      <c r="BE13" s="9">
        <v>0</v>
      </c>
      <c r="BF13" s="9">
        <v>0</v>
      </c>
      <c r="BG13" s="9">
        <v>0</v>
      </c>
      <c r="BH13" s="9">
        <v>0</v>
      </c>
      <c r="BI13" s="9">
        <v>0</v>
      </c>
      <c r="BJ13" s="122">
        <v>862591</v>
      </c>
      <c r="BK13" s="117">
        <v>862591</v>
      </c>
      <c r="BL13" s="9">
        <v>436635</v>
      </c>
      <c r="BM13" s="9">
        <v>371043</v>
      </c>
      <c r="BN13" s="9">
        <v>13819</v>
      </c>
      <c r="BO13" s="9">
        <v>3431</v>
      </c>
      <c r="BP13" s="9">
        <v>27775</v>
      </c>
      <c r="BQ13" s="428">
        <v>9888</v>
      </c>
      <c r="BR13" s="117">
        <v>3323</v>
      </c>
      <c r="BS13" s="117">
        <v>104242</v>
      </c>
      <c r="BT13" s="117">
        <v>0</v>
      </c>
      <c r="BU13" s="294">
        <v>3576384</v>
      </c>
      <c r="BV13" s="122">
        <f t="shared" si="4"/>
        <v>3576384</v>
      </c>
      <c r="BW13" s="14">
        <f t="shared" si="5"/>
        <v>0</v>
      </c>
      <c r="BX13" s="252">
        <f t="shared" si="6"/>
        <v>2685466</v>
      </c>
      <c r="BZ13" s="10" t="b">
        <f t="shared" si="9"/>
        <v>1</v>
      </c>
    </row>
    <row r="14" spans="1:78" s="10" customFormat="1">
      <c r="A14" s="420" t="s">
        <v>46</v>
      </c>
      <c r="B14" s="9">
        <v>0</v>
      </c>
      <c r="C14" s="9">
        <v>0</v>
      </c>
      <c r="D14" s="9">
        <v>0</v>
      </c>
      <c r="E14" s="9">
        <v>0</v>
      </c>
      <c r="F14" s="9">
        <v>0</v>
      </c>
      <c r="G14" s="9">
        <v>0</v>
      </c>
      <c r="H14" s="185" t="s">
        <v>247</v>
      </c>
      <c r="I14" s="122">
        <f t="shared" si="7"/>
        <v>1001</v>
      </c>
      <c r="J14" s="117">
        <v>1001</v>
      </c>
      <c r="K14" s="9">
        <v>0</v>
      </c>
      <c r="L14" s="138">
        <f t="shared" si="8"/>
        <v>0</v>
      </c>
      <c r="M14" s="9">
        <v>0</v>
      </c>
      <c r="N14" s="9">
        <v>0</v>
      </c>
      <c r="O14" s="9">
        <v>0</v>
      </c>
      <c r="P14" s="9">
        <v>0</v>
      </c>
      <c r="Q14" s="9">
        <v>0</v>
      </c>
      <c r="R14" s="9">
        <v>0</v>
      </c>
      <c r="S14" s="9">
        <v>0</v>
      </c>
      <c r="T14" s="9">
        <v>0</v>
      </c>
      <c r="U14" s="9">
        <v>0</v>
      </c>
      <c r="V14" s="9">
        <v>0</v>
      </c>
      <c r="W14" s="9">
        <v>35</v>
      </c>
      <c r="X14" s="9">
        <v>40</v>
      </c>
      <c r="Y14" s="9">
        <v>0</v>
      </c>
      <c r="Z14" s="9">
        <v>25</v>
      </c>
      <c r="AA14" s="9">
        <v>901</v>
      </c>
      <c r="AB14" s="9">
        <v>0</v>
      </c>
      <c r="AC14" s="9">
        <v>0</v>
      </c>
      <c r="AD14" s="9">
        <v>0</v>
      </c>
      <c r="AE14" s="122">
        <f t="shared" ref="AE14:AE45" si="10">AG14+AH14</f>
        <v>0</v>
      </c>
      <c r="AF14" s="117"/>
      <c r="AG14" s="9">
        <v>0</v>
      </c>
      <c r="AH14" s="9">
        <v>0</v>
      </c>
      <c r="AI14" s="122">
        <f t="shared" ref="AI14:AI61" si="11">SUM(AK14:AY14)</f>
        <v>2230</v>
      </c>
      <c r="AJ14" s="117">
        <v>2230</v>
      </c>
      <c r="AK14" s="9">
        <v>0</v>
      </c>
      <c r="AL14" s="9">
        <v>585</v>
      </c>
      <c r="AM14" s="9">
        <v>0</v>
      </c>
      <c r="AN14" s="9">
        <v>0</v>
      </c>
      <c r="AO14" s="9">
        <v>0</v>
      </c>
      <c r="AP14" s="9">
        <v>0</v>
      </c>
      <c r="AQ14" s="9">
        <v>0</v>
      </c>
      <c r="AR14" s="9">
        <v>0</v>
      </c>
      <c r="AS14" s="9">
        <v>10</v>
      </c>
      <c r="AT14" s="9">
        <v>1203</v>
      </c>
      <c r="AU14" s="9">
        <v>0</v>
      </c>
      <c r="AV14" s="9">
        <v>0</v>
      </c>
      <c r="AW14" s="9">
        <v>0</v>
      </c>
      <c r="AX14" s="9">
        <v>432</v>
      </c>
      <c r="AY14" s="9">
        <v>0</v>
      </c>
      <c r="AZ14" s="122">
        <f t="shared" ref="AZ14:AZ32" si="12">SUM(BB14:BI14)</f>
        <v>21526</v>
      </c>
      <c r="BA14" s="117">
        <f>+BB14+BD14+BE14+BG14</f>
        <v>21526</v>
      </c>
      <c r="BB14" s="9">
        <v>10763</v>
      </c>
      <c r="BC14" s="9">
        <v>0</v>
      </c>
      <c r="BD14" s="9">
        <v>2500</v>
      </c>
      <c r="BE14" s="9">
        <v>7927</v>
      </c>
      <c r="BF14" s="9">
        <v>0</v>
      </c>
      <c r="BG14" s="9">
        <v>336</v>
      </c>
      <c r="BH14" s="9">
        <v>0</v>
      </c>
      <c r="BI14" s="9">
        <v>0</v>
      </c>
      <c r="BJ14" s="122">
        <f t="shared" ref="BJ14:BJ32" si="13">SUM(BL14:BQ14)</f>
        <v>0</v>
      </c>
      <c r="BK14" s="117">
        <v>0</v>
      </c>
      <c r="BL14" s="9">
        <v>0</v>
      </c>
      <c r="BM14" s="9">
        <v>0</v>
      </c>
      <c r="BN14" s="9">
        <v>0</v>
      </c>
      <c r="BO14" s="9">
        <v>0</v>
      </c>
      <c r="BP14" s="9">
        <v>0</v>
      </c>
      <c r="BQ14" s="428">
        <v>0</v>
      </c>
      <c r="BR14" s="117">
        <v>0</v>
      </c>
      <c r="BS14" s="117">
        <v>0</v>
      </c>
      <c r="BT14" s="117">
        <v>0</v>
      </c>
      <c r="BU14" s="294">
        <v>24757</v>
      </c>
      <c r="BV14" s="122">
        <f t="shared" si="4"/>
        <v>24757</v>
      </c>
      <c r="BW14" s="14">
        <f t="shared" si="5"/>
        <v>0</v>
      </c>
      <c r="BX14" s="252">
        <f t="shared" si="6"/>
        <v>3231</v>
      </c>
      <c r="BZ14" s="10" t="b">
        <f t="shared" si="9"/>
        <v>1</v>
      </c>
    </row>
    <row r="15" spans="1:78" s="10" customFormat="1">
      <c r="A15" s="420" t="s">
        <v>40</v>
      </c>
      <c r="B15" s="9">
        <v>0</v>
      </c>
      <c r="C15" s="9">
        <v>0</v>
      </c>
      <c r="D15" s="9">
        <v>0</v>
      </c>
      <c r="E15" s="9">
        <v>0</v>
      </c>
      <c r="F15" s="9">
        <v>0</v>
      </c>
      <c r="G15" s="9">
        <v>0</v>
      </c>
      <c r="H15" s="185" t="s">
        <v>247</v>
      </c>
      <c r="I15" s="122">
        <f t="shared" si="7"/>
        <v>6881.32</v>
      </c>
      <c r="J15" s="117">
        <v>6881.32</v>
      </c>
      <c r="K15" s="9">
        <v>0</v>
      </c>
      <c r="L15" s="138">
        <f t="shared" si="8"/>
        <v>0</v>
      </c>
      <c r="M15" s="9">
        <v>0</v>
      </c>
      <c r="N15" s="9">
        <v>0</v>
      </c>
      <c r="O15" s="9">
        <v>0</v>
      </c>
      <c r="P15" s="9">
        <v>0</v>
      </c>
      <c r="Q15" s="9">
        <v>0</v>
      </c>
      <c r="R15" s="9">
        <v>0</v>
      </c>
      <c r="S15" s="9">
        <v>0</v>
      </c>
      <c r="T15" s="9">
        <v>0</v>
      </c>
      <c r="U15" s="9">
        <v>0</v>
      </c>
      <c r="V15" s="9">
        <v>1926.77</v>
      </c>
      <c r="W15" s="9">
        <v>825.75800000000004</v>
      </c>
      <c r="X15" s="9">
        <v>1582.704</v>
      </c>
      <c r="Y15" s="9">
        <v>577.87599999999998</v>
      </c>
      <c r="Z15" s="9">
        <v>385.50799999999998</v>
      </c>
      <c r="AA15" s="9">
        <v>550.50599999999997</v>
      </c>
      <c r="AB15" s="9">
        <v>344.06599999999997</v>
      </c>
      <c r="AC15" s="9">
        <v>0</v>
      </c>
      <c r="AD15" s="9">
        <v>688.13199999999995</v>
      </c>
      <c r="AE15" s="122">
        <f t="shared" si="10"/>
        <v>8476.7060000000001</v>
      </c>
      <c r="AF15" s="117">
        <f>AG15</f>
        <v>8476.7060000000001</v>
      </c>
      <c r="AG15" s="9">
        <v>8476.7060000000001</v>
      </c>
      <c r="AH15" s="9">
        <v>0</v>
      </c>
      <c r="AI15" s="122">
        <f t="shared" si="11"/>
        <v>12792.146000000001</v>
      </c>
      <c r="AJ15" s="117">
        <v>12792.146000000001</v>
      </c>
      <c r="AK15" s="9">
        <v>0</v>
      </c>
      <c r="AL15" s="9">
        <v>1459.2</v>
      </c>
      <c r="AM15" s="9">
        <v>0</v>
      </c>
      <c r="AN15" s="9">
        <v>1162</v>
      </c>
      <c r="AO15" s="9">
        <v>0</v>
      </c>
      <c r="AP15" s="9">
        <v>0</v>
      </c>
      <c r="AQ15" s="9">
        <v>0</v>
      </c>
      <c r="AR15" s="9">
        <v>1151.2929999999999</v>
      </c>
      <c r="AS15" s="9">
        <v>4093.4870000000001</v>
      </c>
      <c r="AT15" s="9">
        <v>0</v>
      </c>
      <c r="AU15" s="9">
        <v>0</v>
      </c>
      <c r="AV15" s="9">
        <v>1317.905</v>
      </c>
      <c r="AW15" s="9">
        <v>0</v>
      </c>
      <c r="AX15" s="9">
        <v>2400</v>
      </c>
      <c r="AY15" s="9">
        <v>1208.261</v>
      </c>
      <c r="AZ15" s="122">
        <f t="shared" si="12"/>
        <v>2490</v>
      </c>
      <c r="BA15" s="117">
        <v>2490</v>
      </c>
      <c r="BB15" s="9">
        <v>0</v>
      </c>
      <c r="BC15" s="9">
        <v>0</v>
      </c>
      <c r="BD15" s="9">
        <v>0</v>
      </c>
      <c r="BE15" s="9">
        <v>2490</v>
      </c>
      <c r="BF15" s="9">
        <v>0</v>
      </c>
      <c r="BG15" s="9">
        <v>0</v>
      </c>
      <c r="BH15" s="9">
        <v>0</v>
      </c>
      <c r="BI15" s="9">
        <v>0</v>
      </c>
      <c r="BJ15" s="122">
        <f t="shared" si="13"/>
        <v>7800</v>
      </c>
      <c r="BK15" s="117">
        <v>7800</v>
      </c>
      <c r="BL15" s="9">
        <v>6000</v>
      </c>
      <c r="BM15" s="9">
        <v>0</v>
      </c>
      <c r="BN15" s="9">
        <v>0</v>
      </c>
      <c r="BO15" s="9">
        <v>0</v>
      </c>
      <c r="BP15" s="9">
        <v>1800</v>
      </c>
      <c r="BQ15" s="428">
        <v>0</v>
      </c>
      <c r="BR15" s="117">
        <v>0</v>
      </c>
      <c r="BS15" s="117">
        <v>0</v>
      </c>
      <c r="BT15" s="117"/>
      <c r="BU15" s="294">
        <f>BV15</f>
        <v>38440.171999999999</v>
      </c>
      <c r="BV15" s="122">
        <f t="shared" si="4"/>
        <v>38440.171999999999</v>
      </c>
      <c r="BW15" s="14">
        <f t="shared" si="5"/>
        <v>0</v>
      </c>
      <c r="BX15" s="252">
        <f t="shared" si="6"/>
        <v>28150.171999999999</v>
      </c>
      <c r="BZ15" s="10" t="b">
        <f t="shared" si="9"/>
        <v>1</v>
      </c>
    </row>
    <row r="16" spans="1:78" s="10" customFormat="1">
      <c r="A16" s="420" t="s">
        <v>54</v>
      </c>
      <c r="B16" s="9">
        <v>3</v>
      </c>
      <c r="C16" s="9">
        <v>11999</v>
      </c>
      <c r="D16" s="9">
        <v>0</v>
      </c>
      <c r="E16" s="9">
        <v>0</v>
      </c>
      <c r="F16" s="9">
        <v>0</v>
      </c>
      <c r="G16" s="9">
        <v>0</v>
      </c>
      <c r="H16" s="185" t="s">
        <v>247</v>
      </c>
      <c r="I16" s="122">
        <f t="shared" si="7"/>
        <v>5791</v>
      </c>
      <c r="J16" s="117">
        <v>5791</v>
      </c>
      <c r="K16" s="9">
        <v>0</v>
      </c>
      <c r="L16" s="138">
        <f>SUM(N16:U16)</f>
        <v>131</v>
      </c>
      <c r="M16" s="9">
        <v>131</v>
      </c>
      <c r="N16" s="9">
        <v>0</v>
      </c>
      <c r="O16" s="9">
        <v>0</v>
      </c>
      <c r="P16" s="9">
        <v>0</v>
      </c>
      <c r="Q16" s="9">
        <v>0</v>
      </c>
      <c r="R16" s="9">
        <v>131</v>
      </c>
      <c r="S16" s="9">
        <v>0</v>
      </c>
      <c r="T16" s="9">
        <v>0</v>
      </c>
      <c r="U16" s="9">
        <v>0</v>
      </c>
      <c r="V16" s="9">
        <v>0</v>
      </c>
      <c r="W16" s="9">
        <v>0</v>
      </c>
      <c r="X16" s="9">
        <v>0</v>
      </c>
      <c r="Y16" s="9">
        <v>0</v>
      </c>
      <c r="Z16" s="9">
        <v>0</v>
      </c>
      <c r="AA16" s="9">
        <v>0</v>
      </c>
      <c r="AB16" s="9">
        <v>500</v>
      </c>
      <c r="AC16" s="9">
        <v>0</v>
      </c>
      <c r="AD16" s="9">
        <v>5160</v>
      </c>
      <c r="AE16" s="122">
        <f t="shared" si="10"/>
        <v>1032</v>
      </c>
      <c r="AF16" s="117">
        <v>1032</v>
      </c>
      <c r="AG16" s="9">
        <v>1032</v>
      </c>
      <c r="AH16" s="9">
        <v>0</v>
      </c>
      <c r="AI16" s="122">
        <f t="shared" si="11"/>
        <v>6708</v>
      </c>
      <c r="AJ16" s="117">
        <v>6708</v>
      </c>
      <c r="AK16" s="9">
        <v>0</v>
      </c>
      <c r="AL16" s="9">
        <v>0</v>
      </c>
      <c r="AM16" s="9">
        <v>0</v>
      </c>
      <c r="AN16" s="9">
        <v>0</v>
      </c>
      <c r="AO16" s="9">
        <v>0</v>
      </c>
      <c r="AP16" s="9">
        <v>0</v>
      </c>
      <c r="AQ16" s="9">
        <v>0</v>
      </c>
      <c r="AR16" s="9">
        <v>0</v>
      </c>
      <c r="AS16" s="9">
        <v>0</v>
      </c>
      <c r="AT16" s="9">
        <v>0</v>
      </c>
      <c r="AU16" s="9">
        <v>0</v>
      </c>
      <c r="AV16" s="9">
        <v>0</v>
      </c>
      <c r="AW16" s="9">
        <v>0</v>
      </c>
      <c r="AX16" s="9">
        <v>0</v>
      </c>
      <c r="AY16" s="9">
        <v>6708</v>
      </c>
      <c r="AZ16" s="122">
        <f t="shared" si="12"/>
        <v>0</v>
      </c>
      <c r="BA16" s="117">
        <v>0</v>
      </c>
      <c r="BB16" s="9">
        <v>0</v>
      </c>
      <c r="BC16" s="9">
        <v>0</v>
      </c>
      <c r="BD16" s="9">
        <v>0</v>
      </c>
      <c r="BE16" s="9">
        <v>0</v>
      </c>
      <c r="BF16" s="9">
        <v>0</v>
      </c>
      <c r="BG16" s="9">
        <v>0</v>
      </c>
      <c r="BH16" s="9">
        <v>0</v>
      </c>
      <c r="BI16" s="9">
        <v>0</v>
      </c>
      <c r="BJ16" s="122">
        <f t="shared" si="13"/>
        <v>8313</v>
      </c>
      <c r="BK16" s="117">
        <f>BL16</f>
        <v>8313</v>
      </c>
      <c r="BL16" s="9">
        <v>8313</v>
      </c>
      <c r="BM16" s="9">
        <v>0</v>
      </c>
      <c r="BN16" s="9">
        <v>0</v>
      </c>
      <c r="BO16" s="9">
        <v>0</v>
      </c>
      <c r="BP16" s="9">
        <v>0</v>
      </c>
      <c r="BQ16" s="428">
        <v>0</v>
      </c>
      <c r="BR16" s="117">
        <v>0</v>
      </c>
      <c r="BS16" s="117">
        <v>0</v>
      </c>
      <c r="BT16" s="117">
        <v>0</v>
      </c>
      <c r="BU16" s="294">
        <v>21844</v>
      </c>
      <c r="BV16" s="122">
        <f t="shared" si="4"/>
        <v>21844</v>
      </c>
      <c r="BW16" s="14">
        <f t="shared" si="5"/>
        <v>0</v>
      </c>
      <c r="BX16" s="252">
        <f t="shared" si="6"/>
        <v>13531</v>
      </c>
      <c r="BZ16" s="10" t="b">
        <f t="shared" si="9"/>
        <v>1</v>
      </c>
    </row>
    <row r="17" spans="1:78" s="10" customFormat="1">
      <c r="A17" s="420" t="s">
        <v>53</v>
      </c>
      <c r="B17" s="9">
        <v>243</v>
      </c>
      <c r="C17" s="9">
        <v>66460438</v>
      </c>
      <c r="D17" s="9">
        <v>0</v>
      </c>
      <c r="E17" s="9">
        <v>146</v>
      </c>
      <c r="F17" s="9">
        <v>150359299</v>
      </c>
      <c r="G17" s="9">
        <v>0</v>
      </c>
      <c r="H17" s="185" t="s">
        <v>78</v>
      </c>
      <c r="I17" s="122">
        <f t="shared" si="7"/>
        <v>95711292</v>
      </c>
      <c r="J17" s="117">
        <f>K17+L17+V17+W17+X17+Y17+Z17+AA17+AB17+AC17+AD17</f>
        <v>95711292</v>
      </c>
      <c r="K17" s="9">
        <v>6602432</v>
      </c>
      <c r="L17" s="138">
        <f t="shared" si="8"/>
        <v>75199228</v>
      </c>
      <c r="M17" s="9">
        <v>75199228</v>
      </c>
      <c r="N17" s="9">
        <v>0</v>
      </c>
      <c r="O17" s="9">
        <v>0</v>
      </c>
      <c r="P17" s="9">
        <v>0</v>
      </c>
      <c r="Q17" s="9">
        <v>12614951</v>
      </c>
      <c r="R17" s="9">
        <v>10993827</v>
      </c>
      <c r="S17" s="9">
        <v>382524</v>
      </c>
      <c r="T17" s="9">
        <v>51159937</v>
      </c>
      <c r="U17" s="9">
        <v>47989</v>
      </c>
      <c r="V17" s="9">
        <v>135940</v>
      </c>
      <c r="W17" s="9">
        <v>3987</v>
      </c>
      <c r="X17" s="9">
        <v>13435</v>
      </c>
      <c r="Y17" s="9">
        <v>136844</v>
      </c>
      <c r="Z17" s="9">
        <v>12160</v>
      </c>
      <c r="AA17" s="9">
        <v>234607</v>
      </c>
      <c r="AB17" s="9">
        <v>128625</v>
      </c>
      <c r="AC17" s="9">
        <v>8893</v>
      </c>
      <c r="AD17" s="9">
        <v>13235141</v>
      </c>
      <c r="AE17" s="122">
        <f t="shared" si="10"/>
        <v>482701</v>
      </c>
      <c r="AF17" s="117">
        <f>AG17</f>
        <v>482701</v>
      </c>
      <c r="AG17" s="9">
        <v>482701</v>
      </c>
      <c r="AH17" s="9">
        <v>0</v>
      </c>
      <c r="AI17" s="122">
        <f t="shared" si="11"/>
        <v>9078504</v>
      </c>
      <c r="AJ17" s="117">
        <v>9078504</v>
      </c>
      <c r="AK17" s="9">
        <v>0</v>
      </c>
      <c r="AL17" s="9">
        <v>3527682</v>
      </c>
      <c r="AM17" s="9">
        <v>0</v>
      </c>
      <c r="AN17" s="9">
        <v>3529351</v>
      </c>
      <c r="AO17" s="9">
        <v>1206753</v>
      </c>
      <c r="AP17" s="9">
        <v>1613</v>
      </c>
      <c r="AQ17" s="9">
        <v>15979</v>
      </c>
      <c r="AR17" s="9">
        <v>41981</v>
      </c>
      <c r="AS17" s="9">
        <v>0</v>
      </c>
      <c r="AT17" s="9">
        <v>447885</v>
      </c>
      <c r="AU17" s="9">
        <v>45</v>
      </c>
      <c r="AV17" s="9">
        <v>65983</v>
      </c>
      <c r="AW17" s="9">
        <v>12349</v>
      </c>
      <c r="AX17" s="9">
        <v>0</v>
      </c>
      <c r="AY17" s="9">
        <v>228883</v>
      </c>
      <c r="AZ17" s="122">
        <f t="shared" si="12"/>
        <v>2767922</v>
      </c>
      <c r="BA17" s="117">
        <v>2767922</v>
      </c>
      <c r="BB17" s="9">
        <v>0</v>
      </c>
      <c r="BC17" s="9">
        <v>0</v>
      </c>
      <c r="BD17" s="9">
        <v>0</v>
      </c>
      <c r="BE17" s="9">
        <v>0</v>
      </c>
      <c r="BF17" s="9">
        <v>262851</v>
      </c>
      <c r="BG17" s="9">
        <v>2943</v>
      </c>
      <c r="BH17" s="9">
        <v>2500000</v>
      </c>
      <c r="BI17" s="9">
        <v>2128</v>
      </c>
      <c r="BJ17" s="122">
        <f t="shared" si="13"/>
        <v>8721540</v>
      </c>
      <c r="BK17" s="117">
        <v>8721540</v>
      </c>
      <c r="BL17" s="9">
        <v>7994326</v>
      </c>
      <c r="BM17" s="14"/>
      <c r="BN17" s="9">
        <v>117784</v>
      </c>
      <c r="BO17" s="9">
        <v>39915</v>
      </c>
      <c r="BP17" s="9">
        <v>501621</v>
      </c>
      <c r="BQ17" s="428">
        <v>67894</v>
      </c>
      <c r="BR17" s="117">
        <v>17552812</v>
      </c>
      <c r="BS17" s="117">
        <v>1835858</v>
      </c>
      <c r="BT17" s="117">
        <v>0</v>
      </c>
      <c r="BU17" s="294">
        <f>BV17</f>
        <v>136150629</v>
      </c>
      <c r="BV17" s="122">
        <f t="shared" si="4"/>
        <v>136150629</v>
      </c>
      <c r="BW17" s="14">
        <f t="shared" si="5"/>
        <v>0</v>
      </c>
      <c r="BX17" s="252">
        <f t="shared" si="6"/>
        <v>124661167</v>
      </c>
      <c r="BZ17" s="10" t="b">
        <f t="shared" si="9"/>
        <v>1</v>
      </c>
    </row>
    <row r="18" spans="1:78" s="10" customFormat="1" ht="28.8">
      <c r="A18" s="420" t="s">
        <v>49</v>
      </c>
      <c r="B18" s="9">
        <v>112</v>
      </c>
      <c r="C18" s="9">
        <v>195000</v>
      </c>
      <c r="D18" s="9">
        <v>75</v>
      </c>
      <c r="E18" s="9">
        <v>15</v>
      </c>
      <c r="F18" s="9">
        <v>49000</v>
      </c>
      <c r="G18" s="9">
        <v>25</v>
      </c>
      <c r="H18" s="185" t="s">
        <v>95</v>
      </c>
      <c r="I18" s="122">
        <f t="shared" si="7"/>
        <v>7231304.7010000004</v>
      </c>
      <c r="J18" s="117">
        <f>K18+L18+X18+Z18+AA18+AB18+AD18+Y18</f>
        <v>7231304.7010000004</v>
      </c>
      <c r="K18" s="9">
        <v>1893399.0870000001</v>
      </c>
      <c r="L18" s="138">
        <f>SUM(N18:U18)</f>
        <v>2211495</v>
      </c>
      <c r="M18" s="9">
        <v>2211495</v>
      </c>
      <c r="N18" s="9">
        <v>0</v>
      </c>
      <c r="O18" s="9">
        <v>0</v>
      </c>
      <c r="P18" s="9">
        <v>0</v>
      </c>
      <c r="Q18" s="9">
        <v>2109355.6970000002</v>
      </c>
      <c r="R18" s="9">
        <v>0</v>
      </c>
      <c r="S18" s="9">
        <v>34413.370000000003</v>
      </c>
      <c r="T18" s="9">
        <v>0</v>
      </c>
      <c r="U18" s="9">
        <v>67725.932999999844</v>
      </c>
      <c r="V18" s="9">
        <v>0</v>
      </c>
      <c r="W18" s="9">
        <v>0</v>
      </c>
      <c r="X18" s="9">
        <v>827071.08799999999</v>
      </c>
      <c r="Y18" s="9">
        <v>11853</v>
      </c>
      <c r="Z18" s="9">
        <v>32856</v>
      </c>
      <c r="AA18" s="9">
        <v>33919.525999999998</v>
      </c>
      <c r="AB18" s="9">
        <v>2205027</v>
      </c>
      <c r="AC18" s="9">
        <v>0</v>
      </c>
      <c r="AD18" s="9">
        <v>15684</v>
      </c>
      <c r="AE18" s="122">
        <f t="shared" si="10"/>
        <v>1624036</v>
      </c>
      <c r="AF18" s="117">
        <f>AG18+AH18</f>
        <v>1624036</v>
      </c>
      <c r="AG18" s="9">
        <v>1504078</v>
      </c>
      <c r="AH18" s="9">
        <v>119958</v>
      </c>
      <c r="AI18" s="122">
        <f t="shared" si="11"/>
        <v>1561082.7450000001</v>
      </c>
      <c r="AJ18" s="117">
        <f>AL18+AN18+AO18+AP18+AR18+AS18+AU18+AV18+AW18</f>
        <v>1561082.7450000001</v>
      </c>
      <c r="AK18" s="9">
        <v>0</v>
      </c>
      <c r="AL18" s="9">
        <v>27441.48</v>
      </c>
      <c r="AM18" s="9">
        <v>0</v>
      </c>
      <c r="AN18" s="9">
        <v>851652.55200000003</v>
      </c>
      <c r="AO18" s="9">
        <v>231196.204</v>
      </c>
      <c r="AP18" s="9">
        <v>2550</v>
      </c>
      <c r="AQ18" s="9">
        <v>0</v>
      </c>
      <c r="AR18" s="9">
        <v>51639.837</v>
      </c>
      <c r="AS18" s="9">
        <v>327305.55300000001</v>
      </c>
      <c r="AT18" s="9">
        <v>0</v>
      </c>
      <c r="AU18" s="9">
        <v>10344.666999999999</v>
      </c>
      <c r="AV18" s="9">
        <v>55064.006999999998</v>
      </c>
      <c r="AW18" s="9">
        <v>3888.4450000000002</v>
      </c>
      <c r="AX18" s="9">
        <v>0</v>
      </c>
      <c r="AY18" s="9">
        <v>0</v>
      </c>
      <c r="AZ18" s="122">
        <f t="shared" si="12"/>
        <v>901454.45299999998</v>
      </c>
      <c r="BA18" s="117">
        <f>BB18+BC18+BE18+BG18+BH18</f>
        <v>901454.45299999998</v>
      </c>
      <c r="BB18" s="9">
        <v>860672.82799999998</v>
      </c>
      <c r="BC18" s="9">
        <v>22669.871999999999</v>
      </c>
      <c r="BD18" s="9">
        <v>0</v>
      </c>
      <c r="BE18" s="9">
        <v>12235.02</v>
      </c>
      <c r="BF18" s="9">
        <v>0</v>
      </c>
      <c r="BG18" s="9">
        <v>1572.768</v>
      </c>
      <c r="BH18" s="9">
        <v>4303.9650000000001</v>
      </c>
      <c r="BI18" s="9">
        <v>0</v>
      </c>
      <c r="BJ18" s="122">
        <f t="shared" si="13"/>
        <v>2297980.4569999999</v>
      </c>
      <c r="BK18" s="117">
        <f>BL18+BM18+BN18+BO18+BP18</f>
        <v>2297980.4569999999</v>
      </c>
      <c r="BL18" s="9">
        <v>1857912.4739999999</v>
      </c>
      <c r="BM18" s="9">
        <v>116900.678</v>
      </c>
      <c r="BN18" s="9">
        <v>116594.36599999999</v>
      </c>
      <c r="BO18" s="9">
        <v>24636.995999999999</v>
      </c>
      <c r="BP18" s="9">
        <v>181935.943</v>
      </c>
      <c r="BQ18" s="428">
        <v>0</v>
      </c>
      <c r="BR18" s="117">
        <v>202321.90599999999</v>
      </c>
      <c r="BS18" s="117">
        <v>19074.493999999999</v>
      </c>
      <c r="BT18" s="117">
        <v>623022.9</v>
      </c>
      <c r="BU18" s="294">
        <f>BV18</f>
        <v>14460277.656000003</v>
      </c>
      <c r="BV18" s="122">
        <f t="shared" si="4"/>
        <v>14460277.656000003</v>
      </c>
      <c r="BW18" s="14">
        <f t="shared" si="5"/>
        <v>0</v>
      </c>
      <c r="BX18" s="252">
        <f t="shared" si="6"/>
        <v>10637819.846000003</v>
      </c>
      <c r="BZ18" s="10" t="b">
        <f t="shared" si="9"/>
        <v>1</v>
      </c>
    </row>
    <row r="19" spans="1:78" s="10" customFormat="1">
      <c r="A19" s="420" t="s">
        <v>21</v>
      </c>
      <c r="B19" s="9">
        <v>0</v>
      </c>
      <c r="C19" s="9">
        <v>0</v>
      </c>
      <c r="D19" s="9">
        <v>0</v>
      </c>
      <c r="E19" s="9">
        <v>0</v>
      </c>
      <c r="F19" s="9">
        <v>0</v>
      </c>
      <c r="G19" s="9">
        <v>0</v>
      </c>
      <c r="H19" s="185" t="s">
        <v>95</v>
      </c>
      <c r="I19" s="122">
        <f t="shared" si="7"/>
        <v>6133228</v>
      </c>
      <c r="J19" s="117">
        <v>6133228</v>
      </c>
      <c r="K19" s="9">
        <v>2240932</v>
      </c>
      <c r="L19" s="138">
        <f t="shared" si="8"/>
        <v>2548052</v>
      </c>
      <c r="M19" s="9">
        <v>2548052</v>
      </c>
      <c r="N19" s="9">
        <v>0</v>
      </c>
      <c r="O19" s="9">
        <v>0</v>
      </c>
      <c r="P19" s="9"/>
      <c r="Q19" s="9">
        <v>2367347</v>
      </c>
      <c r="R19" s="9">
        <v>0</v>
      </c>
      <c r="S19" s="9">
        <v>180705</v>
      </c>
      <c r="T19" s="9">
        <v>0</v>
      </c>
      <c r="U19" s="9">
        <v>0</v>
      </c>
      <c r="V19" s="9">
        <v>14002</v>
      </c>
      <c r="W19" s="9">
        <v>441</v>
      </c>
      <c r="X19" s="9">
        <v>139841</v>
      </c>
      <c r="Y19" s="9">
        <v>2018</v>
      </c>
      <c r="Z19" s="9">
        <v>0</v>
      </c>
      <c r="AA19" s="9">
        <v>29621</v>
      </c>
      <c r="AB19" s="9">
        <v>0</v>
      </c>
      <c r="AC19" s="9">
        <v>1158321</v>
      </c>
      <c r="AD19" s="9">
        <v>0</v>
      </c>
      <c r="AE19" s="122">
        <f t="shared" si="10"/>
        <v>136661</v>
      </c>
      <c r="AF19" s="117">
        <f>AG19+AH19</f>
        <v>136661</v>
      </c>
      <c r="AG19" s="9">
        <v>135751</v>
      </c>
      <c r="AH19" s="9">
        <v>910</v>
      </c>
      <c r="AI19" s="122">
        <f t="shared" si="11"/>
        <v>3560407</v>
      </c>
      <c r="AJ19" s="117">
        <v>3560407</v>
      </c>
      <c r="AK19" s="9">
        <v>0</v>
      </c>
      <c r="AL19" s="9">
        <v>2975383</v>
      </c>
      <c r="AM19" s="9">
        <v>106792</v>
      </c>
      <c r="AN19" s="9">
        <v>181060</v>
      </c>
      <c r="AO19" s="9">
        <v>6670</v>
      </c>
      <c r="AP19" s="9">
        <v>0</v>
      </c>
      <c r="AQ19" s="9">
        <v>0</v>
      </c>
      <c r="AR19" s="9">
        <v>41532</v>
      </c>
      <c r="AS19" s="9">
        <v>0</v>
      </c>
      <c r="AT19" s="9">
        <v>8968</v>
      </c>
      <c r="AU19" s="9">
        <v>6526</v>
      </c>
      <c r="AV19" s="9">
        <v>19918</v>
      </c>
      <c r="AW19" s="9">
        <v>743</v>
      </c>
      <c r="AX19" s="9">
        <v>141929</v>
      </c>
      <c r="AY19" s="9">
        <v>70886</v>
      </c>
      <c r="AZ19" s="122">
        <f t="shared" si="12"/>
        <v>588135</v>
      </c>
      <c r="BA19" s="117">
        <v>588135</v>
      </c>
      <c r="BB19" s="9">
        <v>75155</v>
      </c>
      <c r="BC19" s="9">
        <v>42847</v>
      </c>
      <c r="BD19" s="9">
        <v>1000</v>
      </c>
      <c r="BE19" s="9">
        <v>362264</v>
      </c>
      <c r="BF19" s="9">
        <v>70196</v>
      </c>
      <c r="BG19" s="9">
        <v>3200</v>
      </c>
      <c r="BH19" s="9">
        <v>880</v>
      </c>
      <c r="BI19" s="9">
        <v>32593</v>
      </c>
      <c r="BJ19" s="122">
        <f t="shared" si="13"/>
        <v>1476420</v>
      </c>
      <c r="BK19" s="117">
        <v>1476420</v>
      </c>
      <c r="BL19" s="9">
        <v>1171571</v>
      </c>
      <c r="BM19" s="9">
        <v>0</v>
      </c>
      <c r="BN19" s="9">
        <v>156600</v>
      </c>
      <c r="BO19" s="9">
        <v>0</v>
      </c>
      <c r="BP19" s="9">
        <v>130339</v>
      </c>
      <c r="BQ19" s="428">
        <v>17910</v>
      </c>
      <c r="BR19" s="117">
        <v>23157</v>
      </c>
      <c r="BS19" s="117">
        <v>69509</v>
      </c>
      <c r="BT19" s="117">
        <v>397462</v>
      </c>
      <c r="BU19" s="294">
        <f>BV19</f>
        <v>12384979</v>
      </c>
      <c r="BV19" s="122">
        <f t="shared" si="4"/>
        <v>12384979</v>
      </c>
      <c r="BW19" s="14">
        <f t="shared" si="5"/>
        <v>0</v>
      </c>
      <c r="BX19" s="252">
        <f t="shared" si="6"/>
        <v>9922962</v>
      </c>
      <c r="BZ19" s="10" t="b">
        <f t="shared" si="9"/>
        <v>1</v>
      </c>
    </row>
    <row r="20" spans="1:78" s="10" customFormat="1">
      <c r="A20" s="420" t="s">
        <v>36</v>
      </c>
      <c r="B20" s="14"/>
      <c r="C20" s="9">
        <v>287967</v>
      </c>
      <c r="D20" s="9">
        <v>95</v>
      </c>
      <c r="E20" s="9">
        <v>1</v>
      </c>
      <c r="F20" s="9">
        <v>0</v>
      </c>
      <c r="G20" s="9">
        <v>0</v>
      </c>
      <c r="H20" s="185" t="s">
        <v>247</v>
      </c>
      <c r="I20" s="122">
        <f t="shared" si="7"/>
        <v>57427</v>
      </c>
      <c r="J20" s="117">
        <v>57427</v>
      </c>
      <c r="K20" s="9">
        <v>0</v>
      </c>
      <c r="L20" s="138">
        <f t="shared" si="8"/>
        <v>57427</v>
      </c>
      <c r="M20" s="9">
        <v>57427</v>
      </c>
      <c r="N20" s="9">
        <v>0</v>
      </c>
      <c r="O20" s="9">
        <v>0</v>
      </c>
      <c r="P20" s="9">
        <f>J19-I19</f>
        <v>0</v>
      </c>
      <c r="Q20" s="9">
        <v>57427</v>
      </c>
      <c r="R20" s="9">
        <v>0</v>
      </c>
      <c r="S20" s="9">
        <v>0</v>
      </c>
      <c r="T20" s="9">
        <v>0</v>
      </c>
      <c r="U20" s="9">
        <v>0</v>
      </c>
      <c r="V20" s="9">
        <v>0</v>
      </c>
      <c r="W20" s="9">
        <v>0</v>
      </c>
      <c r="X20" s="9">
        <v>0</v>
      </c>
      <c r="Y20" s="9">
        <v>0</v>
      </c>
      <c r="Z20" s="9">
        <v>0</v>
      </c>
      <c r="AA20" s="9">
        <v>0</v>
      </c>
      <c r="AB20" s="9">
        <v>0</v>
      </c>
      <c r="AC20" s="9">
        <v>0</v>
      </c>
      <c r="AD20" s="9">
        <v>0</v>
      </c>
      <c r="AE20" s="122">
        <f t="shared" si="10"/>
        <v>0</v>
      </c>
      <c r="AF20" s="117"/>
      <c r="AG20" s="9">
        <v>0</v>
      </c>
      <c r="AH20" s="9">
        <v>0</v>
      </c>
      <c r="AI20" s="122">
        <f t="shared" si="11"/>
        <v>5449</v>
      </c>
      <c r="AJ20" s="117">
        <v>5449</v>
      </c>
      <c r="AK20" s="9">
        <v>0</v>
      </c>
      <c r="AL20" s="9">
        <v>0</v>
      </c>
      <c r="AM20" s="9">
        <v>0</v>
      </c>
      <c r="AN20" s="9">
        <v>5449</v>
      </c>
      <c r="AO20" s="9">
        <v>0</v>
      </c>
      <c r="AP20" s="9">
        <v>0</v>
      </c>
      <c r="AQ20" s="9">
        <v>0</v>
      </c>
      <c r="AR20" s="9">
        <v>0</v>
      </c>
      <c r="AS20" s="9">
        <v>0</v>
      </c>
      <c r="AT20" s="9">
        <v>0</v>
      </c>
      <c r="AU20" s="9">
        <v>0</v>
      </c>
      <c r="AV20" s="9">
        <v>0</v>
      </c>
      <c r="AW20" s="9">
        <v>0</v>
      </c>
      <c r="AX20" s="9">
        <v>0</v>
      </c>
      <c r="AY20" s="9">
        <v>0</v>
      </c>
      <c r="AZ20" s="122">
        <f t="shared" si="12"/>
        <v>0</v>
      </c>
      <c r="BA20" s="119">
        <v>0</v>
      </c>
      <c r="BB20" s="9">
        <v>0</v>
      </c>
      <c r="BC20" s="9">
        <v>0</v>
      </c>
      <c r="BD20" s="9">
        <v>0</v>
      </c>
      <c r="BE20" s="14"/>
      <c r="BF20" s="9">
        <v>0</v>
      </c>
      <c r="BG20" s="9">
        <v>0</v>
      </c>
      <c r="BH20" s="9">
        <v>0</v>
      </c>
      <c r="BI20" s="9">
        <v>0</v>
      </c>
      <c r="BJ20" s="122">
        <f t="shared" si="13"/>
        <v>44545</v>
      </c>
      <c r="BK20" s="119">
        <v>44545</v>
      </c>
      <c r="BL20" s="9">
        <v>44545</v>
      </c>
      <c r="BM20" s="9">
        <v>0</v>
      </c>
      <c r="BN20" s="9">
        <v>0</v>
      </c>
      <c r="BO20" s="9">
        <v>0</v>
      </c>
      <c r="BP20" s="9">
        <v>0</v>
      </c>
      <c r="BQ20" s="428">
        <v>0</v>
      </c>
      <c r="BR20" s="117">
        <v>0</v>
      </c>
      <c r="BS20" s="119"/>
      <c r="BT20" s="117">
        <v>0</v>
      </c>
      <c r="BU20" s="294">
        <v>107421</v>
      </c>
      <c r="BV20" s="122">
        <f t="shared" si="4"/>
        <v>107421</v>
      </c>
      <c r="BW20" s="14">
        <f t="shared" si="5"/>
        <v>0</v>
      </c>
      <c r="BX20" s="252">
        <f t="shared" si="6"/>
        <v>62876</v>
      </c>
      <c r="BZ20" s="10" t="b">
        <f t="shared" si="9"/>
        <v>1</v>
      </c>
    </row>
    <row r="21" spans="1:78" s="10" customFormat="1">
      <c r="A21" s="420" t="s">
        <v>51</v>
      </c>
      <c r="B21" s="9">
        <v>1</v>
      </c>
      <c r="C21" s="9">
        <v>0</v>
      </c>
      <c r="D21" s="9">
        <v>25</v>
      </c>
      <c r="E21" s="9">
        <v>0</v>
      </c>
      <c r="F21" s="9">
        <v>0</v>
      </c>
      <c r="G21" s="9">
        <v>0</v>
      </c>
      <c r="H21" s="185" t="s">
        <v>247</v>
      </c>
      <c r="I21" s="122">
        <f t="shared" si="7"/>
        <v>22013</v>
      </c>
      <c r="J21" s="117">
        <v>22013</v>
      </c>
      <c r="K21" s="9">
        <v>3514</v>
      </c>
      <c r="L21" s="138">
        <f t="shared" si="8"/>
        <v>5650</v>
      </c>
      <c r="M21" s="9">
        <v>5650</v>
      </c>
      <c r="N21" s="9">
        <v>0</v>
      </c>
      <c r="O21" s="9">
        <v>0</v>
      </c>
      <c r="P21" s="9">
        <v>5650</v>
      </c>
      <c r="Q21" s="9">
        <v>0</v>
      </c>
      <c r="R21" s="9">
        <v>0</v>
      </c>
      <c r="S21" s="9">
        <v>0</v>
      </c>
      <c r="T21" s="9">
        <v>0</v>
      </c>
      <c r="U21" s="9">
        <v>0</v>
      </c>
      <c r="V21" s="9">
        <v>1642</v>
      </c>
      <c r="W21" s="9">
        <v>1110</v>
      </c>
      <c r="X21" s="9">
        <v>3765</v>
      </c>
      <c r="Y21" s="9">
        <v>0</v>
      </c>
      <c r="Z21" s="9">
        <v>0</v>
      </c>
      <c r="AA21" s="9">
        <v>2200</v>
      </c>
      <c r="AB21" s="9">
        <v>4132</v>
      </c>
      <c r="AC21" s="9">
        <v>0</v>
      </c>
      <c r="AD21" s="9">
        <v>0</v>
      </c>
      <c r="AE21" s="122">
        <f t="shared" si="10"/>
        <v>0</v>
      </c>
      <c r="AF21" s="117"/>
      <c r="AG21" s="9">
        <v>0</v>
      </c>
      <c r="AH21" s="9">
        <v>0</v>
      </c>
      <c r="AI21" s="122">
        <f t="shared" si="11"/>
        <v>64954</v>
      </c>
      <c r="AJ21" s="117">
        <v>64954</v>
      </c>
      <c r="AK21" s="9">
        <v>0</v>
      </c>
      <c r="AL21" s="9">
        <v>0</v>
      </c>
      <c r="AM21" s="9">
        <v>0</v>
      </c>
      <c r="AN21" s="9">
        <v>0</v>
      </c>
      <c r="AO21" s="9">
        <v>0</v>
      </c>
      <c r="AP21" s="9">
        <v>64954</v>
      </c>
      <c r="AQ21" s="9">
        <v>0</v>
      </c>
      <c r="AR21" s="9">
        <v>0</v>
      </c>
      <c r="AS21" s="9">
        <v>0</v>
      </c>
      <c r="AT21" s="9">
        <v>0</v>
      </c>
      <c r="AU21" s="9">
        <v>0</v>
      </c>
      <c r="AV21" s="9">
        <v>0</v>
      </c>
      <c r="AW21" s="9">
        <v>0</v>
      </c>
      <c r="AX21" s="9">
        <v>0</v>
      </c>
      <c r="AY21" s="9">
        <v>0</v>
      </c>
      <c r="AZ21" s="122">
        <f t="shared" si="12"/>
        <v>0</v>
      </c>
      <c r="BA21" s="117">
        <v>0</v>
      </c>
      <c r="BB21" s="9">
        <v>0</v>
      </c>
      <c r="BC21" s="9">
        <v>0</v>
      </c>
      <c r="BD21" s="9">
        <v>0</v>
      </c>
      <c r="BE21" s="9">
        <v>0</v>
      </c>
      <c r="BF21" s="9">
        <v>0</v>
      </c>
      <c r="BG21" s="9">
        <v>0</v>
      </c>
      <c r="BH21" s="9">
        <v>0</v>
      </c>
      <c r="BI21" s="9">
        <v>0</v>
      </c>
      <c r="BJ21" s="122">
        <f t="shared" si="13"/>
        <v>0</v>
      </c>
      <c r="BK21" s="117">
        <v>0</v>
      </c>
      <c r="BL21" s="9">
        <v>0</v>
      </c>
      <c r="BM21" s="9">
        <v>0</v>
      </c>
      <c r="BN21" s="9">
        <v>0</v>
      </c>
      <c r="BO21" s="9">
        <v>0</v>
      </c>
      <c r="BP21" s="9">
        <v>0</v>
      </c>
      <c r="BQ21" s="428">
        <v>0</v>
      </c>
      <c r="BR21" s="117">
        <v>0</v>
      </c>
      <c r="BS21" s="117">
        <v>0</v>
      </c>
      <c r="BT21" s="117">
        <v>0</v>
      </c>
      <c r="BU21" s="294">
        <v>86967</v>
      </c>
      <c r="BV21" s="122">
        <f t="shared" si="4"/>
        <v>86967</v>
      </c>
      <c r="BW21" s="14">
        <f t="shared" si="5"/>
        <v>0</v>
      </c>
      <c r="BX21" s="252">
        <f t="shared" si="6"/>
        <v>86967</v>
      </c>
      <c r="BZ21" s="10" t="b">
        <f t="shared" si="9"/>
        <v>1</v>
      </c>
    </row>
    <row r="22" spans="1:78" s="10" customFormat="1">
      <c r="A22" s="420" t="s">
        <v>44</v>
      </c>
      <c r="B22" s="9">
        <v>270</v>
      </c>
      <c r="C22" s="9">
        <v>24276063</v>
      </c>
      <c r="D22" s="9">
        <v>0</v>
      </c>
      <c r="E22" s="9">
        <v>92</v>
      </c>
      <c r="F22" s="9">
        <v>26717258</v>
      </c>
      <c r="G22" s="9">
        <v>0</v>
      </c>
      <c r="H22" s="185" t="s">
        <v>78</v>
      </c>
      <c r="I22" s="122">
        <f t="shared" si="7"/>
        <v>39486954</v>
      </c>
      <c r="J22" s="117">
        <v>39486954</v>
      </c>
      <c r="K22" s="9">
        <v>6908752</v>
      </c>
      <c r="L22" s="138">
        <f t="shared" si="8"/>
        <v>23715529</v>
      </c>
      <c r="M22" s="9">
        <v>23715529</v>
      </c>
      <c r="N22" s="9">
        <v>0</v>
      </c>
      <c r="O22" s="9">
        <v>0</v>
      </c>
      <c r="P22" s="9">
        <v>0</v>
      </c>
      <c r="Q22" s="9">
        <v>2361104</v>
      </c>
      <c r="R22" s="9">
        <v>0</v>
      </c>
      <c r="S22" s="9">
        <v>0</v>
      </c>
      <c r="T22" s="9">
        <v>21354425</v>
      </c>
      <c r="U22" s="9">
        <v>0</v>
      </c>
      <c r="V22" s="9">
        <v>8535130</v>
      </c>
      <c r="W22" s="9">
        <v>53553</v>
      </c>
      <c r="X22" s="9">
        <v>13232</v>
      </c>
      <c r="Y22" s="9">
        <v>71313</v>
      </c>
      <c r="Z22" s="9">
        <v>32490</v>
      </c>
      <c r="AA22" s="9">
        <v>100759</v>
      </c>
      <c r="AB22" s="9">
        <v>55037</v>
      </c>
      <c r="AC22" s="14"/>
      <c r="AD22" s="9">
        <v>1159</v>
      </c>
      <c r="AE22" s="122">
        <f t="shared" si="10"/>
        <v>240429</v>
      </c>
      <c r="AF22" s="117">
        <f>AG22</f>
        <v>240429</v>
      </c>
      <c r="AG22" s="9">
        <v>240429</v>
      </c>
      <c r="AH22" s="9">
        <v>0</v>
      </c>
      <c r="AI22" s="122">
        <f t="shared" si="11"/>
        <v>6010747</v>
      </c>
      <c r="AJ22" s="117">
        <f>AL22+AN22+AO22+AP22+AQ22+AR22+AT22+AU22+AV22+AW22+AX22+AY22</f>
        <v>6010747</v>
      </c>
      <c r="AK22" s="9">
        <v>0</v>
      </c>
      <c r="AL22" s="9">
        <v>150497</v>
      </c>
      <c r="AM22" s="9">
        <v>0</v>
      </c>
      <c r="AN22" s="9">
        <v>1456036</v>
      </c>
      <c r="AO22" s="9">
        <v>410450</v>
      </c>
      <c r="AP22" s="9">
        <v>1420</v>
      </c>
      <c r="AQ22" s="9">
        <v>151707</v>
      </c>
      <c r="AR22" s="9">
        <v>135269</v>
      </c>
      <c r="AS22" s="9">
        <v>0</v>
      </c>
      <c r="AT22" s="9">
        <v>892639</v>
      </c>
      <c r="AU22" s="9">
        <v>30035</v>
      </c>
      <c r="AV22" s="9">
        <v>543437</v>
      </c>
      <c r="AW22" s="9">
        <v>13598</v>
      </c>
      <c r="AX22" s="9">
        <v>2209793</v>
      </c>
      <c r="AY22" s="9">
        <v>15866</v>
      </c>
      <c r="AZ22" s="122">
        <f t="shared" si="12"/>
        <v>135265</v>
      </c>
      <c r="BA22" s="117">
        <v>135265</v>
      </c>
      <c r="BB22" s="9">
        <v>67869</v>
      </c>
      <c r="BC22" s="9">
        <v>0</v>
      </c>
      <c r="BD22" s="9">
        <v>0</v>
      </c>
      <c r="BE22" s="9">
        <v>0</v>
      </c>
      <c r="BF22" s="9">
        <v>0</v>
      </c>
      <c r="BG22" s="9">
        <v>399</v>
      </c>
      <c r="BH22" s="9">
        <v>2188</v>
      </c>
      <c r="BI22" s="9">
        <v>64809</v>
      </c>
      <c r="BJ22" s="122">
        <f t="shared" si="13"/>
        <v>4992446</v>
      </c>
      <c r="BK22" s="117">
        <f>BL22+BM22+BP22+BQ22</f>
        <v>4992446</v>
      </c>
      <c r="BL22" s="9">
        <v>3580371</v>
      </c>
      <c r="BM22" s="9">
        <v>1023283</v>
      </c>
      <c r="BN22" s="9">
        <v>0</v>
      </c>
      <c r="BO22" s="9">
        <v>0</v>
      </c>
      <c r="BP22" s="9">
        <v>230091</v>
      </c>
      <c r="BQ22" s="428">
        <v>158701</v>
      </c>
      <c r="BR22" s="117">
        <v>9196819</v>
      </c>
      <c r="BS22" s="117">
        <v>144117</v>
      </c>
      <c r="BT22" s="117">
        <v>0</v>
      </c>
      <c r="BU22" s="294">
        <f>BV22</f>
        <v>60206777</v>
      </c>
      <c r="BV22" s="122">
        <f t="shared" si="4"/>
        <v>60206777</v>
      </c>
      <c r="BW22" s="14">
        <f t="shared" si="5"/>
        <v>0</v>
      </c>
      <c r="BX22" s="252">
        <f t="shared" si="6"/>
        <v>55079066</v>
      </c>
      <c r="BZ22" s="10" t="b">
        <f t="shared" si="9"/>
        <v>1</v>
      </c>
    </row>
    <row r="23" spans="1:78" s="10" customFormat="1">
      <c r="A23" s="420" t="s">
        <v>15</v>
      </c>
      <c r="B23" s="9">
        <v>77</v>
      </c>
      <c r="C23" s="9">
        <v>0</v>
      </c>
      <c r="D23" s="9">
        <v>100</v>
      </c>
      <c r="E23" s="9">
        <v>0</v>
      </c>
      <c r="F23" s="9">
        <v>0</v>
      </c>
      <c r="G23" s="9">
        <v>0</v>
      </c>
      <c r="H23" s="185" t="s">
        <v>101</v>
      </c>
      <c r="I23" s="122">
        <f t="shared" si="7"/>
        <v>825249</v>
      </c>
      <c r="J23" s="117">
        <v>825249</v>
      </c>
      <c r="K23" s="9">
        <v>0</v>
      </c>
      <c r="L23" s="138">
        <f t="shared" si="8"/>
        <v>0</v>
      </c>
      <c r="M23" s="9">
        <v>0</v>
      </c>
      <c r="N23" s="9">
        <v>0</v>
      </c>
      <c r="O23" s="9">
        <v>0</v>
      </c>
      <c r="P23" s="9">
        <v>0</v>
      </c>
      <c r="Q23" s="9">
        <v>0</v>
      </c>
      <c r="R23" s="9">
        <v>0</v>
      </c>
      <c r="S23" s="9">
        <v>0</v>
      </c>
      <c r="T23" s="9">
        <v>0</v>
      </c>
      <c r="U23" s="9">
        <v>0</v>
      </c>
      <c r="V23" s="9">
        <v>0</v>
      </c>
      <c r="W23" s="9">
        <v>8</v>
      </c>
      <c r="X23" s="9">
        <v>0</v>
      </c>
      <c r="Y23" s="9">
        <v>177330</v>
      </c>
      <c r="Z23" s="9">
        <v>0</v>
      </c>
      <c r="AA23" s="9">
        <v>43919</v>
      </c>
      <c r="AB23" s="9">
        <v>35866</v>
      </c>
      <c r="AC23" s="9">
        <v>567037</v>
      </c>
      <c r="AD23" s="9">
        <v>1089</v>
      </c>
      <c r="AE23" s="122">
        <f t="shared" si="10"/>
        <v>9927</v>
      </c>
      <c r="AF23" s="117">
        <f>AG23+AH23</f>
        <v>9927</v>
      </c>
      <c r="AG23" s="9">
        <v>9196</v>
      </c>
      <c r="AH23" s="9">
        <v>731</v>
      </c>
      <c r="AI23" s="122">
        <f t="shared" si="11"/>
        <v>292015</v>
      </c>
      <c r="AJ23" s="117">
        <f>AL23+AN23+AS23+AT23+AV23+AX23</f>
        <v>292015</v>
      </c>
      <c r="AK23" s="9">
        <v>0</v>
      </c>
      <c r="AL23" s="9">
        <v>10375</v>
      </c>
      <c r="AM23" s="9">
        <v>0</v>
      </c>
      <c r="AN23" s="9">
        <v>60237</v>
      </c>
      <c r="AO23" s="9">
        <v>0</v>
      </c>
      <c r="AP23" s="9">
        <v>0</v>
      </c>
      <c r="AQ23" s="9">
        <v>0</v>
      </c>
      <c r="AR23" s="9">
        <v>0</v>
      </c>
      <c r="AS23" s="9">
        <v>1697</v>
      </c>
      <c r="AT23" s="9">
        <v>6500</v>
      </c>
      <c r="AU23" s="9">
        <v>0</v>
      </c>
      <c r="AV23" s="9">
        <v>1423</v>
      </c>
      <c r="AW23" s="9">
        <v>0</v>
      </c>
      <c r="AX23" s="9">
        <v>211783</v>
      </c>
      <c r="AY23" s="9">
        <v>0</v>
      </c>
      <c r="AZ23" s="122">
        <f t="shared" si="12"/>
        <v>92876</v>
      </c>
      <c r="BA23" s="117">
        <v>92876</v>
      </c>
      <c r="BB23" s="9">
        <v>2500</v>
      </c>
      <c r="BC23" s="9">
        <v>6879</v>
      </c>
      <c r="BD23" s="9">
        <v>0</v>
      </c>
      <c r="BE23" s="9">
        <v>0</v>
      </c>
      <c r="BF23" s="9">
        <v>22533</v>
      </c>
      <c r="BG23" s="9">
        <v>20</v>
      </c>
      <c r="BH23" s="9">
        <v>60000</v>
      </c>
      <c r="BI23" s="9">
        <v>944</v>
      </c>
      <c r="BJ23" s="122">
        <f t="shared" si="13"/>
        <v>8999</v>
      </c>
      <c r="BK23" s="117">
        <f>BL23+BN23+BO23+BP23+BQ23</f>
        <v>8999</v>
      </c>
      <c r="BL23" s="9">
        <v>6000</v>
      </c>
      <c r="BM23" s="9">
        <v>0</v>
      </c>
      <c r="BN23" s="9">
        <v>124</v>
      </c>
      <c r="BO23" s="9">
        <v>175</v>
      </c>
      <c r="BP23" s="9">
        <v>272</v>
      </c>
      <c r="BQ23" s="428">
        <v>2428</v>
      </c>
      <c r="BR23" s="117">
        <v>7</v>
      </c>
      <c r="BS23" s="117">
        <v>2702</v>
      </c>
      <c r="BT23" s="117">
        <v>5000</v>
      </c>
      <c r="BU23" s="294">
        <f>BV23</f>
        <v>1236775</v>
      </c>
      <c r="BV23" s="122">
        <f t="shared" si="4"/>
        <v>1236775</v>
      </c>
      <c r="BW23" s="14">
        <f t="shared" si="5"/>
        <v>0</v>
      </c>
      <c r="BX23" s="252">
        <f t="shared" si="6"/>
        <v>1129900</v>
      </c>
      <c r="BZ23" s="10" t="b">
        <f t="shared" si="9"/>
        <v>1</v>
      </c>
    </row>
    <row r="24" spans="1:78" s="10" customFormat="1">
      <c r="A24" s="420" t="s">
        <v>494</v>
      </c>
      <c r="B24" s="9">
        <v>0</v>
      </c>
      <c r="C24" s="9">
        <v>0</v>
      </c>
      <c r="D24" s="9">
        <v>0</v>
      </c>
      <c r="E24" s="9">
        <v>0</v>
      </c>
      <c r="F24" s="9">
        <v>0</v>
      </c>
      <c r="G24" s="9">
        <v>0</v>
      </c>
      <c r="H24" s="185" t="s">
        <v>252</v>
      </c>
      <c r="I24" s="122">
        <f t="shared" si="7"/>
        <v>2027776</v>
      </c>
      <c r="J24" s="117">
        <v>2027776</v>
      </c>
      <c r="K24" s="9">
        <v>0</v>
      </c>
      <c r="L24" s="138">
        <f t="shared" si="8"/>
        <v>1763134</v>
      </c>
      <c r="M24" s="9">
        <v>1763134</v>
      </c>
      <c r="N24" s="9">
        <v>0</v>
      </c>
      <c r="O24" s="9">
        <v>0</v>
      </c>
      <c r="P24" s="9">
        <v>0</v>
      </c>
      <c r="Q24" s="9">
        <v>0</v>
      </c>
      <c r="R24" s="9">
        <v>1743942</v>
      </c>
      <c r="S24" s="9">
        <v>19192</v>
      </c>
      <c r="T24" s="9">
        <v>0</v>
      </c>
      <c r="U24" s="9">
        <v>0</v>
      </c>
      <c r="V24" s="9">
        <v>0</v>
      </c>
      <c r="W24" s="9">
        <v>36823</v>
      </c>
      <c r="X24" s="9">
        <v>10294</v>
      </c>
      <c r="Y24" s="9">
        <v>0</v>
      </c>
      <c r="Z24" s="9">
        <v>101616</v>
      </c>
      <c r="AA24" s="9">
        <v>26627</v>
      </c>
      <c r="AB24" s="9">
        <v>89029</v>
      </c>
      <c r="AC24" s="9">
        <v>0</v>
      </c>
      <c r="AD24" s="9">
        <v>253</v>
      </c>
      <c r="AE24" s="122">
        <f t="shared" si="10"/>
        <v>1109412</v>
      </c>
      <c r="AF24" s="117">
        <v>1109412</v>
      </c>
      <c r="AG24" s="9">
        <v>1109412</v>
      </c>
      <c r="AH24" s="9">
        <v>0</v>
      </c>
      <c r="AI24" s="122">
        <f t="shared" si="11"/>
        <v>4603897</v>
      </c>
      <c r="AJ24" s="117">
        <v>4603897</v>
      </c>
      <c r="AK24" s="9">
        <v>896807</v>
      </c>
      <c r="AL24" s="9">
        <v>1417523</v>
      </c>
      <c r="AM24" s="9">
        <v>0</v>
      </c>
      <c r="AN24" s="9">
        <v>980847</v>
      </c>
      <c r="AO24" s="9">
        <v>7886</v>
      </c>
      <c r="AP24" s="9">
        <v>23194</v>
      </c>
      <c r="AQ24" s="9">
        <v>18154</v>
      </c>
      <c r="AR24" s="9">
        <v>22483</v>
      </c>
      <c r="AS24" s="9">
        <v>0</v>
      </c>
      <c r="AT24" s="9">
        <v>745061</v>
      </c>
      <c r="AU24" s="9">
        <v>0</v>
      </c>
      <c r="AV24" s="9">
        <v>44069</v>
      </c>
      <c r="AW24" s="9">
        <v>18632</v>
      </c>
      <c r="AX24" s="9">
        <v>0</v>
      </c>
      <c r="AY24" s="9">
        <v>429241</v>
      </c>
      <c r="AZ24" s="122">
        <f t="shared" si="12"/>
        <v>255011</v>
      </c>
      <c r="BA24" s="117">
        <v>255011</v>
      </c>
      <c r="BB24" s="9">
        <v>125215</v>
      </c>
      <c r="BC24" s="9">
        <v>40</v>
      </c>
      <c r="BD24" s="9">
        <v>0</v>
      </c>
      <c r="BE24" s="9">
        <v>0</v>
      </c>
      <c r="BF24" s="9">
        <v>0</v>
      </c>
      <c r="BG24" s="9">
        <v>117419</v>
      </c>
      <c r="BH24" s="9">
        <v>0</v>
      </c>
      <c r="BI24" s="9">
        <v>12337</v>
      </c>
      <c r="BJ24" s="122">
        <f t="shared" si="13"/>
        <v>190366</v>
      </c>
      <c r="BK24" s="117">
        <v>190366</v>
      </c>
      <c r="BL24" s="9">
        <v>183631</v>
      </c>
      <c r="BM24" s="9">
        <v>0</v>
      </c>
      <c r="BN24" s="9">
        <v>0</v>
      </c>
      <c r="BO24" s="9">
        <v>0</v>
      </c>
      <c r="BP24" s="9">
        <v>5670</v>
      </c>
      <c r="BQ24" s="428">
        <v>1065</v>
      </c>
      <c r="BR24" s="117">
        <v>468544</v>
      </c>
      <c r="BS24" s="117">
        <v>190774</v>
      </c>
      <c r="BT24" s="117">
        <v>0</v>
      </c>
      <c r="BU24" s="294">
        <f>BV24</f>
        <v>8845780</v>
      </c>
      <c r="BV24" s="122">
        <f t="shared" si="4"/>
        <v>8845780</v>
      </c>
      <c r="BW24" s="14">
        <f t="shared" si="5"/>
        <v>0</v>
      </c>
      <c r="BX24" s="252">
        <f t="shared" si="6"/>
        <v>8400403</v>
      </c>
      <c r="BZ24" s="10" t="b">
        <f t="shared" si="9"/>
        <v>1</v>
      </c>
    </row>
    <row r="25" spans="1:78" s="10" customFormat="1">
      <c r="A25" s="420" t="s">
        <v>28</v>
      </c>
      <c r="B25" s="9">
        <v>250</v>
      </c>
      <c r="C25" s="9">
        <v>13110174</v>
      </c>
      <c r="D25" s="9">
        <v>83</v>
      </c>
      <c r="E25" s="9">
        <v>49</v>
      </c>
      <c r="F25" s="9">
        <v>1769824</v>
      </c>
      <c r="G25" s="9">
        <v>7</v>
      </c>
      <c r="H25" s="185" t="s">
        <v>95</v>
      </c>
      <c r="I25" s="122">
        <f t="shared" si="7"/>
        <v>3325679</v>
      </c>
      <c r="J25" s="117">
        <f>I25</f>
        <v>3325679</v>
      </c>
      <c r="K25" s="9">
        <v>0</v>
      </c>
      <c r="L25" s="138">
        <f t="shared" si="8"/>
        <v>2769724</v>
      </c>
      <c r="M25" s="9">
        <v>2769724</v>
      </c>
      <c r="N25" s="9">
        <v>0</v>
      </c>
      <c r="O25" s="9">
        <v>0</v>
      </c>
      <c r="P25" s="9">
        <v>0</v>
      </c>
      <c r="Q25" s="9">
        <v>2160746</v>
      </c>
      <c r="R25" s="9">
        <v>420764</v>
      </c>
      <c r="S25" s="9">
        <v>188214</v>
      </c>
      <c r="T25" s="9">
        <v>0</v>
      </c>
      <c r="U25" s="9">
        <v>0</v>
      </c>
      <c r="V25" s="9">
        <v>0</v>
      </c>
      <c r="W25" s="9">
        <v>4364</v>
      </c>
      <c r="X25" s="9">
        <v>249788</v>
      </c>
      <c r="Y25" s="9">
        <v>76046</v>
      </c>
      <c r="Z25" s="9">
        <v>0</v>
      </c>
      <c r="AA25" s="9">
        <v>122718</v>
      </c>
      <c r="AB25" s="9">
        <v>0</v>
      </c>
      <c r="AC25" s="9">
        <v>28373</v>
      </c>
      <c r="AD25" s="9">
        <v>74666</v>
      </c>
      <c r="AE25" s="122">
        <f t="shared" si="10"/>
        <v>5588917</v>
      </c>
      <c r="AF25" s="117">
        <f>AG25+AH25</f>
        <v>5588917</v>
      </c>
      <c r="AG25" s="9">
        <v>5521917</v>
      </c>
      <c r="AH25" s="9">
        <v>67000</v>
      </c>
      <c r="AI25" s="122">
        <f t="shared" si="11"/>
        <v>3158085</v>
      </c>
      <c r="AJ25" s="117">
        <f>AI25</f>
        <v>3158085</v>
      </c>
      <c r="AK25" s="9">
        <v>0</v>
      </c>
      <c r="AL25" s="9">
        <v>863424</v>
      </c>
      <c r="AM25" s="9">
        <v>0</v>
      </c>
      <c r="AN25" s="9">
        <v>132263</v>
      </c>
      <c r="AO25" s="9">
        <v>63498</v>
      </c>
      <c r="AP25" s="9">
        <v>0</v>
      </c>
      <c r="AQ25" s="9">
        <v>998</v>
      </c>
      <c r="AR25" s="9">
        <v>94849</v>
      </c>
      <c r="AS25" s="9">
        <v>2500</v>
      </c>
      <c r="AT25" s="9">
        <v>1343825</v>
      </c>
      <c r="AU25" s="9">
        <v>19173</v>
      </c>
      <c r="AV25" s="9">
        <v>74776</v>
      </c>
      <c r="AW25" s="9">
        <v>0</v>
      </c>
      <c r="AX25" s="9">
        <v>14400</v>
      </c>
      <c r="AY25" s="9">
        <v>548379</v>
      </c>
      <c r="AZ25" s="122">
        <f t="shared" si="12"/>
        <v>1273874</v>
      </c>
      <c r="BA25" s="117">
        <v>1273874</v>
      </c>
      <c r="BB25" s="9">
        <v>327704</v>
      </c>
      <c r="BC25" s="9">
        <v>17697</v>
      </c>
      <c r="BD25" s="9">
        <v>10000</v>
      </c>
      <c r="BE25" s="9">
        <v>3209</v>
      </c>
      <c r="BF25" s="9">
        <v>796150</v>
      </c>
      <c r="BG25" s="9">
        <v>11138</v>
      </c>
      <c r="BH25" s="9">
        <v>12276</v>
      </c>
      <c r="BI25" s="9">
        <v>95700</v>
      </c>
      <c r="BJ25" s="122">
        <f t="shared" si="13"/>
        <v>2028866</v>
      </c>
      <c r="BK25" s="117">
        <f>BL25+BM25+BN25+BP25+BQ25</f>
        <v>2028866</v>
      </c>
      <c r="BL25" s="9">
        <v>1387613</v>
      </c>
      <c r="BM25" s="9">
        <v>141546</v>
      </c>
      <c r="BN25" s="9">
        <v>274777</v>
      </c>
      <c r="BO25" s="9">
        <v>0</v>
      </c>
      <c r="BP25" s="9">
        <v>176261</v>
      </c>
      <c r="BQ25" s="428">
        <v>48669</v>
      </c>
      <c r="BR25" s="117">
        <v>634303</v>
      </c>
      <c r="BS25" s="117">
        <v>429100</v>
      </c>
      <c r="BT25" s="117">
        <v>1041386</v>
      </c>
      <c r="BU25" s="294">
        <f>BV25</f>
        <v>17480210</v>
      </c>
      <c r="BV25" s="122">
        <f t="shared" si="4"/>
        <v>17480210</v>
      </c>
      <c r="BW25" s="14">
        <f t="shared" si="5"/>
        <v>0</v>
      </c>
      <c r="BX25" s="252">
        <f t="shared" si="6"/>
        <v>13136084</v>
      </c>
      <c r="BZ25" s="10" t="b">
        <f t="shared" si="9"/>
        <v>1</v>
      </c>
    </row>
    <row r="26" spans="1:78" s="10" customFormat="1">
      <c r="A26" s="420" t="s">
        <v>22</v>
      </c>
      <c r="B26" s="9">
        <v>19</v>
      </c>
      <c r="C26" s="9">
        <v>219614</v>
      </c>
      <c r="D26" s="9">
        <f>C26/($C$26+$F$26)</f>
        <v>0.32140954566476021</v>
      </c>
      <c r="E26" s="9">
        <v>6</v>
      </c>
      <c r="F26" s="9">
        <v>463670</v>
      </c>
      <c r="G26" s="9">
        <f>F26/($C$26+$F$26)</f>
        <v>0.67859045433523979</v>
      </c>
      <c r="H26" s="185" t="s">
        <v>252</v>
      </c>
      <c r="I26" s="122">
        <f t="shared" si="7"/>
        <v>207384</v>
      </c>
      <c r="J26" s="117">
        <f>+Z26+AA26+AB26</f>
        <v>207384</v>
      </c>
      <c r="K26" s="9">
        <v>0</v>
      </c>
      <c r="L26" s="138">
        <f t="shared" si="8"/>
        <v>0</v>
      </c>
      <c r="M26" s="9">
        <v>0</v>
      </c>
      <c r="N26" s="9">
        <v>0</v>
      </c>
      <c r="O26" s="9">
        <v>0</v>
      </c>
      <c r="P26" s="9">
        <v>0</v>
      </c>
      <c r="Q26" s="9">
        <v>0</v>
      </c>
      <c r="R26" s="9">
        <v>0</v>
      </c>
      <c r="S26" s="9">
        <v>0</v>
      </c>
      <c r="T26" s="9">
        <v>0</v>
      </c>
      <c r="U26" s="9">
        <v>0</v>
      </c>
      <c r="V26" s="9">
        <v>0</v>
      </c>
      <c r="W26" s="9">
        <v>0</v>
      </c>
      <c r="X26" s="9">
        <v>0</v>
      </c>
      <c r="Y26" s="9">
        <v>0</v>
      </c>
      <c r="Z26" s="9">
        <v>255</v>
      </c>
      <c r="AA26" s="9">
        <v>171463</v>
      </c>
      <c r="AB26" s="9">
        <v>35666</v>
      </c>
      <c r="AC26" s="9">
        <v>0</v>
      </c>
      <c r="AD26" s="9">
        <v>0</v>
      </c>
      <c r="AE26" s="122">
        <f t="shared" si="10"/>
        <v>5140</v>
      </c>
      <c r="AF26" s="117">
        <f>AG26</f>
        <v>5140</v>
      </c>
      <c r="AG26" s="9">
        <v>5140</v>
      </c>
      <c r="AH26" s="9">
        <v>0</v>
      </c>
      <c r="AI26" s="122">
        <f t="shared" si="11"/>
        <v>248478</v>
      </c>
      <c r="AJ26" s="117">
        <f>+AL26+AN26+AO26+AP26+AT26+AV26+AW26+AY26</f>
        <v>248478</v>
      </c>
      <c r="AK26" s="9">
        <v>0</v>
      </c>
      <c r="AL26" s="9">
        <v>4610</v>
      </c>
      <c r="AM26" s="9">
        <v>0</v>
      </c>
      <c r="AN26" s="9">
        <v>468</v>
      </c>
      <c r="AO26" s="9">
        <v>117</v>
      </c>
      <c r="AP26" s="9">
        <v>95</v>
      </c>
      <c r="AQ26" s="9">
        <v>0</v>
      </c>
      <c r="AR26" s="9">
        <v>0</v>
      </c>
      <c r="AS26" s="9">
        <v>0</v>
      </c>
      <c r="AT26" s="9">
        <v>168335</v>
      </c>
      <c r="AU26" s="9">
        <v>0</v>
      </c>
      <c r="AV26" s="9">
        <v>7099</v>
      </c>
      <c r="AW26" s="9">
        <v>64388</v>
      </c>
      <c r="AX26" s="9">
        <v>0</v>
      </c>
      <c r="AY26" s="9">
        <v>3366</v>
      </c>
      <c r="AZ26" s="122">
        <f t="shared" si="12"/>
        <v>33</v>
      </c>
      <c r="BA26" s="117">
        <v>33</v>
      </c>
      <c r="BB26" s="9">
        <v>0</v>
      </c>
      <c r="BC26" s="9">
        <v>0</v>
      </c>
      <c r="BD26" s="9">
        <v>0</v>
      </c>
      <c r="BE26" s="9">
        <v>0</v>
      </c>
      <c r="BF26" s="9">
        <v>0</v>
      </c>
      <c r="BG26" s="9">
        <v>33</v>
      </c>
      <c r="BH26" s="9">
        <v>0</v>
      </c>
      <c r="BI26" s="9">
        <v>0</v>
      </c>
      <c r="BJ26" s="122">
        <f t="shared" si="13"/>
        <v>0</v>
      </c>
      <c r="BK26" s="117">
        <v>0</v>
      </c>
      <c r="BL26" s="9">
        <v>0</v>
      </c>
      <c r="BM26" s="9">
        <v>0</v>
      </c>
      <c r="BN26" s="9">
        <v>0</v>
      </c>
      <c r="BO26" s="9">
        <v>0</v>
      </c>
      <c r="BP26" s="9">
        <v>0</v>
      </c>
      <c r="BQ26" s="428">
        <v>0</v>
      </c>
      <c r="BR26" s="117">
        <v>106222</v>
      </c>
      <c r="BS26" s="117">
        <v>48340</v>
      </c>
      <c r="BT26" s="117"/>
      <c r="BU26" s="294">
        <v>615597</v>
      </c>
      <c r="BV26" s="122">
        <f t="shared" si="4"/>
        <v>615597</v>
      </c>
      <c r="BW26" s="14">
        <f t="shared" si="5"/>
        <v>0</v>
      </c>
      <c r="BX26" s="252">
        <f t="shared" si="6"/>
        <v>615564</v>
      </c>
      <c r="BZ26" s="10" t="b">
        <f t="shared" si="9"/>
        <v>1</v>
      </c>
    </row>
    <row r="27" spans="1:78" s="10" customFormat="1">
      <c r="A27" s="420" t="s">
        <v>12</v>
      </c>
      <c r="B27" s="9"/>
      <c r="C27" s="9"/>
      <c r="D27" s="9"/>
      <c r="E27" s="9"/>
      <c r="F27" s="9"/>
      <c r="G27" s="9"/>
      <c r="H27" s="185" t="s">
        <v>95</v>
      </c>
      <c r="I27" s="122">
        <f t="shared" si="7"/>
        <v>551420.18699999992</v>
      </c>
      <c r="J27" s="117">
        <v>551420.18699999992</v>
      </c>
      <c r="K27" s="9">
        <v>125451</v>
      </c>
      <c r="L27" s="138">
        <f t="shared" si="8"/>
        <v>215146.82699999999</v>
      </c>
      <c r="M27" s="9">
        <v>215146.82699999999</v>
      </c>
      <c r="N27" s="9"/>
      <c r="O27" s="9"/>
      <c r="P27" s="9"/>
      <c r="Q27" s="9">
        <v>215146.82699999999</v>
      </c>
      <c r="R27" s="9"/>
      <c r="S27" s="9"/>
      <c r="T27" s="9"/>
      <c r="U27" s="9"/>
      <c r="V27" s="9"/>
      <c r="W27" s="9">
        <v>725</v>
      </c>
      <c r="X27" s="9">
        <v>137116</v>
      </c>
      <c r="Y27" s="9"/>
      <c r="Z27" s="9">
        <v>2981.1660000000002</v>
      </c>
      <c r="AA27" s="9">
        <v>24050.966</v>
      </c>
      <c r="AB27" s="9">
        <v>35309.688999999998</v>
      </c>
      <c r="AC27" s="9"/>
      <c r="AD27" s="9">
        <v>10639.539000000001</v>
      </c>
      <c r="AE27" s="122">
        <f t="shared" si="10"/>
        <v>20842.859</v>
      </c>
      <c r="AF27" s="117">
        <v>20842.859</v>
      </c>
      <c r="AG27" s="9"/>
      <c r="AH27" s="9">
        <v>20842.859</v>
      </c>
      <c r="AI27" s="122">
        <f t="shared" si="11"/>
        <v>606892.39400000009</v>
      </c>
      <c r="AJ27" s="117">
        <v>606892.39400000009</v>
      </c>
      <c r="AK27" s="9"/>
      <c r="AL27" s="9"/>
      <c r="AM27" s="9"/>
      <c r="AN27" s="9">
        <v>572774.902</v>
      </c>
      <c r="AO27" s="9">
        <v>2465.6770000000001</v>
      </c>
      <c r="AP27" s="9"/>
      <c r="AQ27" s="9">
        <v>1688.5820000000001</v>
      </c>
      <c r="AR27" s="9">
        <v>11216.812</v>
      </c>
      <c r="AS27" s="9"/>
      <c r="AT27" s="9">
        <v>6627.19</v>
      </c>
      <c r="AU27" s="9"/>
      <c r="AV27" s="9"/>
      <c r="AW27" s="9"/>
      <c r="AX27" s="9"/>
      <c r="AY27" s="9">
        <v>12119.231</v>
      </c>
      <c r="AZ27" s="122">
        <f t="shared" si="12"/>
        <v>98142.475999999995</v>
      </c>
      <c r="BA27" s="117">
        <v>98142.475999999995</v>
      </c>
      <c r="BB27" s="9">
        <v>97538.407999999996</v>
      </c>
      <c r="BC27" s="9"/>
      <c r="BD27" s="9"/>
      <c r="BE27" s="9"/>
      <c r="BF27" s="9"/>
      <c r="BG27" s="9">
        <v>604.06799999999998</v>
      </c>
      <c r="BH27" s="9"/>
      <c r="BI27" s="9"/>
      <c r="BJ27" s="122">
        <f t="shared" si="13"/>
        <v>283582.32300000003</v>
      </c>
      <c r="BK27" s="117">
        <v>283582.32299999997</v>
      </c>
      <c r="BL27" s="9">
        <v>220493.125</v>
      </c>
      <c r="BM27" s="9"/>
      <c r="BN27" s="9">
        <v>38587.809000000001</v>
      </c>
      <c r="BO27" s="9"/>
      <c r="BP27" s="9">
        <v>22274.34</v>
      </c>
      <c r="BQ27" s="428">
        <v>2227.049</v>
      </c>
      <c r="BR27" s="117">
        <v>27702.921999999999</v>
      </c>
      <c r="BS27" s="117">
        <v>12247.487999999999</v>
      </c>
      <c r="BT27" s="117">
        <v>35145.983999999997</v>
      </c>
      <c r="BU27" s="294">
        <v>1635976.6329999999</v>
      </c>
      <c r="BV27" s="122">
        <f t="shared" si="4"/>
        <v>1635976.6329999999</v>
      </c>
      <c r="BW27" s="14">
        <f t="shared" si="5"/>
        <v>0</v>
      </c>
      <c r="BX27" s="252">
        <f t="shared" si="6"/>
        <v>1219105.8499999999</v>
      </c>
      <c r="BZ27" s="10" t="b">
        <f t="shared" si="9"/>
        <v>1</v>
      </c>
    </row>
    <row r="28" spans="1:78" s="10" customFormat="1">
      <c r="A28" s="420" t="s">
        <v>20</v>
      </c>
      <c r="B28" s="9">
        <v>0</v>
      </c>
      <c r="C28" s="9">
        <v>0</v>
      </c>
      <c r="D28" s="9">
        <v>0</v>
      </c>
      <c r="E28" s="9">
        <v>0</v>
      </c>
      <c r="F28" s="9">
        <v>0</v>
      </c>
      <c r="G28" s="9">
        <v>0</v>
      </c>
      <c r="H28" s="185" t="s">
        <v>78</v>
      </c>
      <c r="I28" s="122">
        <f t="shared" si="7"/>
        <v>24061009</v>
      </c>
      <c r="J28" s="117">
        <v>24061009</v>
      </c>
      <c r="K28" s="9">
        <v>631936</v>
      </c>
      <c r="L28" s="138">
        <f t="shared" si="8"/>
        <v>15165446</v>
      </c>
      <c r="M28" s="9">
        <v>15165446</v>
      </c>
      <c r="N28" s="9">
        <v>0</v>
      </c>
      <c r="O28" s="9">
        <v>0</v>
      </c>
      <c r="P28" s="9">
        <v>289</v>
      </c>
      <c r="Q28" s="9">
        <v>14565589</v>
      </c>
      <c r="R28" s="9">
        <v>0</v>
      </c>
      <c r="S28" s="9">
        <v>599568</v>
      </c>
      <c r="T28" s="9">
        <v>0</v>
      </c>
      <c r="U28" s="9">
        <v>0</v>
      </c>
      <c r="V28" s="9">
        <v>16576</v>
      </c>
      <c r="W28" s="9">
        <v>33275</v>
      </c>
      <c r="X28" s="9">
        <v>0</v>
      </c>
      <c r="Y28" s="9">
        <v>0</v>
      </c>
      <c r="Z28" s="9">
        <v>461</v>
      </c>
      <c r="AA28" s="9">
        <v>2646352</v>
      </c>
      <c r="AB28" s="9">
        <v>2361337</v>
      </c>
      <c r="AC28" s="9">
        <v>2780992</v>
      </c>
      <c r="AD28" s="9">
        <v>424634</v>
      </c>
      <c r="AE28" s="122">
        <f t="shared" si="10"/>
        <v>4064697</v>
      </c>
      <c r="AF28" s="117">
        <f>AG28+AH28</f>
        <v>4064697</v>
      </c>
      <c r="AG28" s="9">
        <v>3391775</v>
      </c>
      <c r="AH28" s="9">
        <v>672922</v>
      </c>
      <c r="AI28" s="122">
        <f t="shared" si="11"/>
        <v>36167602</v>
      </c>
      <c r="AJ28" s="117">
        <f>AI28</f>
        <v>36167602</v>
      </c>
      <c r="AK28" s="9">
        <v>1598136</v>
      </c>
      <c r="AL28" s="9">
        <v>3926994</v>
      </c>
      <c r="AM28" s="9">
        <v>0</v>
      </c>
      <c r="AN28" s="9">
        <v>385267</v>
      </c>
      <c r="AO28" s="9">
        <v>2339086</v>
      </c>
      <c r="AP28" s="9">
        <v>0</v>
      </c>
      <c r="AQ28" s="9">
        <v>117560</v>
      </c>
      <c r="AR28" s="9">
        <v>693979</v>
      </c>
      <c r="AS28" s="9">
        <v>12182</v>
      </c>
      <c r="AT28" s="9">
        <v>9505807</v>
      </c>
      <c r="AU28" s="9">
        <v>72907</v>
      </c>
      <c r="AV28" s="9">
        <v>85339</v>
      </c>
      <c r="AW28" s="9">
        <v>16483697</v>
      </c>
      <c r="AX28" s="9">
        <v>0</v>
      </c>
      <c r="AY28" s="9">
        <v>946648</v>
      </c>
      <c r="AZ28" s="122">
        <f t="shared" si="12"/>
        <v>10600725</v>
      </c>
      <c r="BA28" s="117">
        <f>BB28+BF28+BH28+BI28</f>
        <v>10600725</v>
      </c>
      <c r="BB28" s="9">
        <v>256492</v>
      </c>
      <c r="BC28" s="9">
        <v>0</v>
      </c>
      <c r="BD28" s="9">
        <v>0</v>
      </c>
      <c r="BE28" s="9">
        <v>0</v>
      </c>
      <c r="BF28" s="9">
        <v>10301250</v>
      </c>
      <c r="BG28" s="9">
        <v>0</v>
      </c>
      <c r="BH28" s="9">
        <v>33692</v>
      </c>
      <c r="BI28" s="9">
        <v>9291</v>
      </c>
      <c r="BJ28" s="122">
        <f t="shared" si="13"/>
        <v>23686593</v>
      </c>
      <c r="BK28" s="117">
        <v>23686593</v>
      </c>
      <c r="BL28" s="9">
        <v>11333990</v>
      </c>
      <c r="BM28" s="9">
        <v>8109127</v>
      </c>
      <c r="BN28" s="9">
        <v>2698230</v>
      </c>
      <c r="BO28" s="9">
        <v>1545246</v>
      </c>
      <c r="BP28" s="9">
        <v>0</v>
      </c>
      <c r="BQ28" s="428">
        <v>0</v>
      </c>
      <c r="BR28" s="117">
        <v>22105386</v>
      </c>
      <c r="BS28" s="117">
        <v>12280334</v>
      </c>
      <c r="BT28" s="117">
        <v>0</v>
      </c>
      <c r="BU28" s="294">
        <f>BV28</f>
        <v>132966346</v>
      </c>
      <c r="BV28" s="122">
        <f t="shared" si="4"/>
        <v>132966346</v>
      </c>
      <c r="BW28" s="14">
        <f t="shared" si="5"/>
        <v>0</v>
      </c>
      <c r="BX28" s="252">
        <f t="shared" si="6"/>
        <v>98679028</v>
      </c>
      <c r="BZ28" s="10" t="b">
        <f t="shared" si="9"/>
        <v>1</v>
      </c>
    </row>
    <row r="29" spans="1:78" s="10" customFormat="1">
      <c r="A29" s="420" t="s">
        <v>52</v>
      </c>
      <c r="B29" s="9">
        <v>13</v>
      </c>
      <c r="C29" s="9">
        <v>285445</v>
      </c>
      <c r="D29" s="9">
        <v>100</v>
      </c>
      <c r="E29" s="9">
        <v>0</v>
      </c>
      <c r="F29" s="9">
        <v>0</v>
      </c>
      <c r="G29" s="9">
        <v>0</v>
      </c>
      <c r="H29" s="185" t="s">
        <v>95</v>
      </c>
      <c r="I29" s="122">
        <f t="shared" si="7"/>
        <v>224738</v>
      </c>
      <c r="J29" s="117">
        <v>224738</v>
      </c>
      <c r="K29" s="9">
        <v>0</v>
      </c>
      <c r="L29" s="138">
        <f t="shared" si="8"/>
        <v>102967</v>
      </c>
      <c r="M29" s="9">
        <v>102967</v>
      </c>
      <c r="N29" s="9">
        <v>0</v>
      </c>
      <c r="O29" s="9">
        <v>0</v>
      </c>
      <c r="P29" s="9">
        <v>0</v>
      </c>
      <c r="Q29" s="9">
        <v>89165</v>
      </c>
      <c r="R29" s="9">
        <v>0</v>
      </c>
      <c r="S29" s="9">
        <v>13046</v>
      </c>
      <c r="T29" s="9">
        <v>0</v>
      </c>
      <c r="U29" s="9">
        <v>756</v>
      </c>
      <c r="V29" s="9">
        <v>300</v>
      </c>
      <c r="W29" s="9">
        <v>0</v>
      </c>
      <c r="X29" s="9">
        <v>1350</v>
      </c>
      <c r="Y29" s="9">
        <v>0</v>
      </c>
      <c r="Z29" s="9">
        <v>0</v>
      </c>
      <c r="AA29" s="9">
        <v>114679</v>
      </c>
      <c r="AB29" s="9">
        <v>0</v>
      </c>
      <c r="AC29" s="9">
        <v>0</v>
      </c>
      <c r="AD29" s="9">
        <v>5442</v>
      </c>
      <c r="AE29" s="122">
        <f t="shared" si="10"/>
        <v>0</v>
      </c>
      <c r="AF29" s="117"/>
      <c r="AG29" s="9">
        <v>0</v>
      </c>
      <c r="AH29" s="9">
        <v>0</v>
      </c>
      <c r="AI29" s="122">
        <f t="shared" si="11"/>
        <v>42823</v>
      </c>
      <c r="AJ29" s="117">
        <v>42823</v>
      </c>
      <c r="AK29" s="9">
        <v>24713</v>
      </c>
      <c r="AL29" s="9">
        <v>3140</v>
      </c>
      <c r="AM29" s="9">
        <v>0</v>
      </c>
      <c r="AN29" s="9">
        <v>1470</v>
      </c>
      <c r="AO29" s="9">
        <v>0</v>
      </c>
      <c r="AP29" s="9">
        <v>0</v>
      </c>
      <c r="AQ29" s="9">
        <v>0</v>
      </c>
      <c r="AR29" s="9">
        <v>456</v>
      </c>
      <c r="AS29" s="9">
        <v>0</v>
      </c>
      <c r="AT29" s="9">
        <v>696</v>
      </c>
      <c r="AU29" s="9">
        <v>0</v>
      </c>
      <c r="AV29" s="9">
        <v>0</v>
      </c>
      <c r="AW29" s="9">
        <v>0</v>
      </c>
      <c r="AX29" s="9">
        <v>8895</v>
      </c>
      <c r="AY29" s="9">
        <v>3453</v>
      </c>
      <c r="AZ29" s="122">
        <f t="shared" si="12"/>
        <v>10427</v>
      </c>
      <c r="BA29" s="117">
        <v>10427</v>
      </c>
      <c r="BB29" s="9">
        <v>3134</v>
      </c>
      <c r="BC29" s="9">
        <v>0</v>
      </c>
      <c r="BD29" s="9">
        <v>0</v>
      </c>
      <c r="BE29" s="9">
        <v>7293</v>
      </c>
      <c r="BF29" s="9">
        <v>0</v>
      </c>
      <c r="BG29" s="9">
        <v>0</v>
      </c>
      <c r="BH29" s="9">
        <v>0</v>
      </c>
      <c r="BI29" s="9">
        <v>0</v>
      </c>
      <c r="BJ29" s="122">
        <f t="shared" si="13"/>
        <v>112808</v>
      </c>
      <c r="BK29" s="117">
        <v>112808</v>
      </c>
      <c r="BL29" s="9">
        <v>40979</v>
      </c>
      <c r="BM29" s="9">
        <v>63473</v>
      </c>
      <c r="BN29" s="9">
        <v>0</v>
      </c>
      <c r="BO29" s="9">
        <v>0</v>
      </c>
      <c r="BP29" s="9">
        <v>7730</v>
      </c>
      <c r="BQ29" s="428">
        <v>626</v>
      </c>
      <c r="BR29" s="117">
        <v>0</v>
      </c>
      <c r="BS29" s="117">
        <v>0</v>
      </c>
      <c r="BT29" s="117">
        <v>0</v>
      </c>
      <c r="BU29" s="294">
        <v>390796</v>
      </c>
      <c r="BV29" s="122">
        <f t="shared" si="4"/>
        <v>390796</v>
      </c>
      <c r="BW29" s="14">
        <f t="shared" si="5"/>
        <v>0</v>
      </c>
      <c r="BX29" s="252">
        <f t="shared" si="6"/>
        <v>267561</v>
      </c>
      <c r="BZ29" s="10" t="b">
        <f t="shared" si="9"/>
        <v>1</v>
      </c>
    </row>
    <row r="30" spans="1:78" s="10" customFormat="1">
      <c r="A30" s="420" t="s">
        <v>42</v>
      </c>
      <c r="B30" s="9">
        <v>0</v>
      </c>
      <c r="C30" s="9">
        <v>0</v>
      </c>
      <c r="D30" s="9">
        <v>0</v>
      </c>
      <c r="E30" s="9">
        <v>0</v>
      </c>
      <c r="F30" s="9">
        <v>0</v>
      </c>
      <c r="G30" s="9">
        <v>0</v>
      </c>
      <c r="H30" s="185" t="s">
        <v>247</v>
      </c>
      <c r="I30" s="122">
        <f t="shared" si="7"/>
        <v>2462.277</v>
      </c>
      <c r="J30" s="117">
        <v>2462.277</v>
      </c>
      <c r="K30" s="9">
        <v>0</v>
      </c>
      <c r="L30" s="138">
        <f t="shared" si="8"/>
        <v>0</v>
      </c>
      <c r="M30" s="9">
        <v>0</v>
      </c>
      <c r="N30" s="9">
        <v>0</v>
      </c>
      <c r="O30" s="9">
        <v>0</v>
      </c>
      <c r="P30" s="9">
        <v>0</v>
      </c>
      <c r="Q30" s="9">
        <v>0</v>
      </c>
      <c r="R30" s="9">
        <v>0</v>
      </c>
      <c r="S30" s="9">
        <v>0</v>
      </c>
      <c r="T30" s="9">
        <v>0</v>
      </c>
      <c r="U30" s="9">
        <v>0</v>
      </c>
      <c r="V30" s="9">
        <v>386.41</v>
      </c>
      <c r="W30" s="9">
        <v>269.19</v>
      </c>
      <c r="X30" s="9">
        <v>631.28499999999997</v>
      </c>
      <c r="Y30" s="9">
        <v>192.7</v>
      </c>
      <c r="Z30" s="9">
        <v>108.5</v>
      </c>
      <c r="AA30" s="9">
        <v>231.8</v>
      </c>
      <c r="AB30" s="9">
        <v>473.72</v>
      </c>
      <c r="AC30" s="9">
        <v>0</v>
      </c>
      <c r="AD30" s="9">
        <v>168.672</v>
      </c>
      <c r="AE30" s="122">
        <f t="shared" si="10"/>
        <v>1154.335</v>
      </c>
      <c r="AF30" s="117">
        <v>1154.335</v>
      </c>
      <c r="AG30" s="9"/>
      <c r="AH30" s="9">
        <f>AF30</f>
        <v>1154.335</v>
      </c>
      <c r="AI30" s="122">
        <f t="shared" si="11"/>
        <v>104688.84899999999</v>
      </c>
      <c r="AJ30" s="117">
        <v>104688.849</v>
      </c>
      <c r="AK30" s="9">
        <v>0</v>
      </c>
      <c r="AL30" s="9">
        <v>6177.6</v>
      </c>
      <c r="AM30" s="9">
        <v>0</v>
      </c>
      <c r="AN30" s="9">
        <v>549.02800000000002</v>
      </c>
      <c r="AO30" s="9">
        <v>604.73199999999997</v>
      </c>
      <c r="AP30" s="9">
        <v>94488.085999999996</v>
      </c>
      <c r="AQ30" s="9">
        <v>20</v>
      </c>
      <c r="AR30" s="9">
        <v>255.8</v>
      </c>
      <c r="AS30" s="9">
        <v>0</v>
      </c>
      <c r="AT30" s="9">
        <v>0</v>
      </c>
      <c r="AU30" s="9">
        <v>0</v>
      </c>
      <c r="AV30" s="9">
        <v>198.203</v>
      </c>
      <c r="AW30" s="9">
        <v>0</v>
      </c>
      <c r="AX30" s="9">
        <v>0</v>
      </c>
      <c r="AY30" s="9">
        <v>2395.4</v>
      </c>
      <c r="AZ30" s="122">
        <f t="shared" si="12"/>
        <v>5440</v>
      </c>
      <c r="BA30" s="117">
        <f>BD30+BE30</f>
        <v>5440</v>
      </c>
      <c r="BB30" s="9">
        <v>0</v>
      </c>
      <c r="BC30" s="9">
        <v>0</v>
      </c>
      <c r="BD30" s="118">
        <v>2500</v>
      </c>
      <c r="BE30" s="9">
        <v>2940</v>
      </c>
      <c r="BF30" s="9">
        <v>0</v>
      </c>
      <c r="BG30" s="9">
        <v>0</v>
      </c>
      <c r="BH30" s="9">
        <v>0</v>
      </c>
      <c r="BI30" s="9">
        <v>0</v>
      </c>
      <c r="BJ30" s="122">
        <f t="shared" si="13"/>
        <v>31680</v>
      </c>
      <c r="BK30" s="117">
        <v>31680</v>
      </c>
      <c r="BL30" s="9">
        <f>BK30</f>
        <v>31680</v>
      </c>
      <c r="BM30" s="9">
        <v>0</v>
      </c>
      <c r="BN30" s="9">
        <v>0</v>
      </c>
      <c r="BO30" s="9">
        <v>0</v>
      </c>
      <c r="BP30" s="9">
        <v>0</v>
      </c>
      <c r="BQ30" s="428">
        <v>0</v>
      </c>
      <c r="BR30" s="117">
        <v>0</v>
      </c>
      <c r="BS30" s="117">
        <v>0</v>
      </c>
      <c r="BT30" s="117">
        <v>0</v>
      </c>
      <c r="BU30" s="294">
        <f>BV30</f>
        <v>145425.46099999998</v>
      </c>
      <c r="BV30" s="122">
        <f t="shared" si="4"/>
        <v>145425.46099999998</v>
      </c>
      <c r="BW30" s="14">
        <f t="shared" si="5"/>
        <v>0</v>
      </c>
      <c r="BX30" s="252">
        <f t="shared" si="6"/>
        <v>108305.46099999998</v>
      </c>
      <c r="BZ30" s="10" t="b">
        <f t="shared" si="9"/>
        <v>1</v>
      </c>
    </row>
    <row r="31" spans="1:78" s="10" customFormat="1">
      <c r="A31" s="420" t="s">
        <v>16</v>
      </c>
      <c r="B31" s="9">
        <v>162</v>
      </c>
      <c r="C31" s="9">
        <v>5690891</v>
      </c>
      <c r="D31" s="9">
        <v>63</v>
      </c>
      <c r="E31" s="9">
        <v>29</v>
      </c>
      <c r="F31" s="9">
        <v>3248075</v>
      </c>
      <c r="G31" s="9">
        <v>36</v>
      </c>
      <c r="H31" s="185" t="s">
        <v>252</v>
      </c>
      <c r="I31" s="122">
        <f t="shared" si="7"/>
        <v>349152</v>
      </c>
      <c r="J31" s="117">
        <f>I31</f>
        <v>349152</v>
      </c>
      <c r="K31" s="9">
        <v>20675</v>
      </c>
      <c r="L31" s="138">
        <f t="shared" si="8"/>
        <v>261031</v>
      </c>
      <c r="M31" s="9">
        <v>261031</v>
      </c>
      <c r="N31" s="9">
        <v>0</v>
      </c>
      <c r="O31" s="9">
        <v>0</v>
      </c>
      <c r="P31" s="9">
        <v>0</v>
      </c>
      <c r="Q31" s="9">
        <v>261031</v>
      </c>
      <c r="R31" s="9">
        <v>0</v>
      </c>
      <c r="S31" s="9">
        <v>0</v>
      </c>
      <c r="T31" s="9">
        <v>0</v>
      </c>
      <c r="U31" s="9">
        <v>0</v>
      </c>
      <c r="V31" s="9">
        <v>0</v>
      </c>
      <c r="W31" s="9">
        <v>563</v>
      </c>
      <c r="X31" s="9">
        <v>11361</v>
      </c>
      <c r="Y31" s="9">
        <v>3755</v>
      </c>
      <c r="Z31" s="9">
        <v>6285</v>
      </c>
      <c r="AA31" s="9">
        <v>25517</v>
      </c>
      <c r="AB31" s="9">
        <v>0</v>
      </c>
      <c r="AC31" s="9">
        <v>19965</v>
      </c>
      <c r="AD31" s="9">
        <v>0</v>
      </c>
      <c r="AE31" s="122">
        <f t="shared" si="10"/>
        <v>146272</v>
      </c>
      <c r="AF31" s="117">
        <f>AG31+AH31</f>
        <v>146272</v>
      </c>
      <c r="AG31" s="9">
        <v>3179</v>
      </c>
      <c r="AH31" s="9">
        <v>143093</v>
      </c>
      <c r="AI31" s="122">
        <f t="shared" si="11"/>
        <v>3551749</v>
      </c>
      <c r="AJ31" s="117">
        <v>3551749</v>
      </c>
      <c r="AK31" s="9">
        <v>1239507</v>
      </c>
      <c r="AL31" s="9">
        <v>117862</v>
      </c>
      <c r="AM31" s="9">
        <v>0</v>
      </c>
      <c r="AN31" s="9">
        <v>17216</v>
      </c>
      <c r="AO31" s="9">
        <v>44086</v>
      </c>
      <c r="AP31" s="9">
        <v>0</v>
      </c>
      <c r="AQ31" s="9">
        <v>44086</v>
      </c>
      <c r="AR31" s="9">
        <v>33683</v>
      </c>
      <c r="AS31" s="9">
        <v>0</v>
      </c>
      <c r="AT31" s="9">
        <v>1884669</v>
      </c>
      <c r="AU31" s="9">
        <v>5445</v>
      </c>
      <c r="AV31" s="9">
        <v>63487</v>
      </c>
      <c r="AW31" s="9">
        <v>24091</v>
      </c>
      <c r="AX31" s="9">
        <v>52563</v>
      </c>
      <c r="AY31" s="9">
        <v>25054</v>
      </c>
      <c r="AZ31" s="122">
        <f t="shared" si="12"/>
        <v>50207</v>
      </c>
      <c r="BA31" s="117">
        <v>50207</v>
      </c>
      <c r="BB31" s="9">
        <v>13177</v>
      </c>
      <c r="BC31" s="9">
        <v>30</v>
      </c>
      <c r="BD31" s="9">
        <v>0</v>
      </c>
      <c r="BE31" s="9">
        <v>37000</v>
      </c>
      <c r="BF31" s="9">
        <v>0</v>
      </c>
      <c r="BG31" s="9">
        <v>0</v>
      </c>
      <c r="BH31" s="9">
        <v>0</v>
      </c>
      <c r="BI31" s="9">
        <v>0</v>
      </c>
      <c r="BJ31" s="122">
        <f t="shared" si="13"/>
        <v>1086098</v>
      </c>
      <c r="BK31" s="117">
        <v>1086098</v>
      </c>
      <c r="BL31" s="9">
        <v>526287</v>
      </c>
      <c r="BM31" s="9">
        <v>316633</v>
      </c>
      <c r="BN31" s="9">
        <v>57151</v>
      </c>
      <c r="BO31" s="9">
        <v>6600</v>
      </c>
      <c r="BP31" s="9">
        <v>25648</v>
      </c>
      <c r="BQ31" s="428">
        <v>153779</v>
      </c>
      <c r="BR31" s="117">
        <v>300108</v>
      </c>
      <c r="BS31" s="117">
        <v>784944</v>
      </c>
      <c r="BT31" s="117">
        <v>0</v>
      </c>
      <c r="BU31" s="294">
        <f>BV31</f>
        <v>6268530</v>
      </c>
      <c r="BV31" s="122">
        <f t="shared" si="4"/>
        <v>6268530</v>
      </c>
      <c r="BW31" s="14">
        <f t="shared" si="5"/>
        <v>0</v>
      </c>
      <c r="BX31" s="252">
        <f t="shared" si="6"/>
        <v>5132225</v>
      </c>
      <c r="BZ31" s="10" t="b">
        <f t="shared" si="9"/>
        <v>1</v>
      </c>
    </row>
    <row r="32" spans="1:78" s="10" customFormat="1">
      <c r="A32" s="420" t="s">
        <v>23</v>
      </c>
      <c r="B32" s="9">
        <v>738</v>
      </c>
      <c r="C32" s="9">
        <v>0</v>
      </c>
      <c r="D32" s="9">
        <v>24</v>
      </c>
      <c r="E32" s="9">
        <v>432</v>
      </c>
      <c r="F32" s="9">
        <v>0</v>
      </c>
      <c r="G32" s="9">
        <v>76</v>
      </c>
      <c r="H32" s="185" t="s">
        <v>78</v>
      </c>
      <c r="I32" s="122">
        <f t="shared" si="7"/>
        <v>172148520</v>
      </c>
      <c r="J32" s="117">
        <f>K32+L32+W32+X32+Z32+AB32+AD32</f>
        <v>172148520</v>
      </c>
      <c r="K32" s="9">
        <v>125925416</v>
      </c>
      <c r="L32" s="138">
        <f t="shared" si="8"/>
        <v>26713160</v>
      </c>
      <c r="M32" s="9">
        <v>26713160</v>
      </c>
      <c r="N32" s="9">
        <v>0</v>
      </c>
      <c r="O32" s="9">
        <v>0</v>
      </c>
      <c r="P32" s="9">
        <v>0</v>
      </c>
      <c r="Q32" s="9">
        <v>10249603</v>
      </c>
      <c r="R32" s="9">
        <v>39192</v>
      </c>
      <c r="S32" s="9">
        <v>0</v>
      </c>
      <c r="T32" s="9">
        <v>16424365</v>
      </c>
      <c r="U32" s="9"/>
      <c r="V32" s="9">
        <v>0</v>
      </c>
      <c r="W32" s="9">
        <v>400608</v>
      </c>
      <c r="X32" s="9">
        <v>2257540</v>
      </c>
      <c r="Y32" s="9">
        <v>0</v>
      </c>
      <c r="Z32" s="9">
        <v>144419</v>
      </c>
      <c r="AA32" s="9">
        <v>0</v>
      </c>
      <c r="AB32" s="9">
        <v>12536467</v>
      </c>
      <c r="AC32" s="117"/>
      <c r="AD32" s="9">
        <v>4170910</v>
      </c>
      <c r="AE32" s="122">
        <f t="shared" si="10"/>
        <v>44154406</v>
      </c>
      <c r="AF32" s="117">
        <v>44154406</v>
      </c>
      <c r="AG32" s="9">
        <v>42895750</v>
      </c>
      <c r="AH32" s="9">
        <v>1258656</v>
      </c>
      <c r="AI32" s="122">
        <f t="shared" si="11"/>
        <v>37398422</v>
      </c>
      <c r="AJ32" s="117">
        <v>37398422</v>
      </c>
      <c r="AK32" s="9">
        <v>0</v>
      </c>
      <c r="AL32" s="9">
        <v>4040392</v>
      </c>
      <c r="AM32" s="9">
        <v>0</v>
      </c>
      <c r="AN32" s="9">
        <v>14292468</v>
      </c>
      <c r="AO32" s="9">
        <v>4408310</v>
      </c>
      <c r="AP32" s="9">
        <v>81</v>
      </c>
      <c r="AQ32" s="9">
        <v>37188</v>
      </c>
      <c r="AR32" s="9">
        <v>330833</v>
      </c>
      <c r="AS32" s="9">
        <v>0</v>
      </c>
      <c r="AT32" s="9">
        <v>11996909</v>
      </c>
      <c r="AU32" s="9">
        <v>7375</v>
      </c>
      <c r="AV32" s="9">
        <v>377550</v>
      </c>
      <c r="AW32" s="9">
        <v>1300000</v>
      </c>
      <c r="AX32" s="9"/>
      <c r="AY32" s="9">
        <v>607316</v>
      </c>
      <c r="AZ32" s="122">
        <f t="shared" si="12"/>
        <v>10000</v>
      </c>
      <c r="BA32" s="117">
        <v>10000</v>
      </c>
      <c r="BB32" s="9">
        <v>0</v>
      </c>
      <c r="BC32" s="9">
        <v>0</v>
      </c>
      <c r="BD32" s="9">
        <v>0</v>
      </c>
      <c r="BE32" s="9">
        <v>0</v>
      </c>
      <c r="BF32" s="9">
        <v>0</v>
      </c>
      <c r="BG32" s="9">
        <v>0</v>
      </c>
      <c r="BH32" s="9">
        <v>10000</v>
      </c>
      <c r="BI32" s="9">
        <v>0</v>
      </c>
      <c r="BJ32" s="122">
        <f t="shared" si="13"/>
        <v>23662306</v>
      </c>
      <c r="BK32" s="117">
        <v>23662306</v>
      </c>
      <c r="BL32" s="9">
        <v>12977720</v>
      </c>
      <c r="BM32" s="9">
        <v>3892679</v>
      </c>
      <c r="BN32" s="9">
        <v>2602738</v>
      </c>
      <c r="BO32" s="9">
        <v>0</v>
      </c>
      <c r="BP32" s="9">
        <v>1006771</v>
      </c>
      <c r="BQ32" s="428">
        <v>3182398</v>
      </c>
      <c r="BR32" s="117">
        <v>5106640</v>
      </c>
      <c r="BS32" s="117">
        <v>31416453</v>
      </c>
      <c r="BT32" s="117">
        <v>0</v>
      </c>
      <c r="BU32" s="294">
        <f>BV32</f>
        <v>313896747</v>
      </c>
      <c r="BV32" s="122">
        <f t="shared" si="4"/>
        <v>313896747</v>
      </c>
      <c r="BW32" s="14">
        <f t="shared" si="5"/>
        <v>0</v>
      </c>
      <c r="BX32" s="252">
        <f t="shared" si="6"/>
        <v>290224441</v>
      </c>
      <c r="BZ32" s="10" t="b">
        <f t="shared" si="9"/>
        <v>1</v>
      </c>
    </row>
    <row r="33" spans="1:78" s="10" customFormat="1">
      <c r="A33" s="420" t="s">
        <v>19</v>
      </c>
      <c r="B33" s="9">
        <v>0</v>
      </c>
      <c r="C33" s="9">
        <v>0</v>
      </c>
      <c r="D33" s="9">
        <v>0</v>
      </c>
      <c r="E33" s="9">
        <v>0</v>
      </c>
      <c r="F33" s="9">
        <v>0</v>
      </c>
      <c r="G33" s="9">
        <v>0</v>
      </c>
      <c r="H33" s="185" t="s">
        <v>247</v>
      </c>
      <c r="I33" s="122">
        <f t="shared" si="7"/>
        <v>127567.05</v>
      </c>
      <c r="J33" s="117">
        <v>127567.05</v>
      </c>
      <c r="K33" s="9">
        <v>0</v>
      </c>
      <c r="L33" s="138">
        <f t="shared" si="8"/>
        <v>127567.05</v>
      </c>
      <c r="M33" s="9">
        <v>127567.05</v>
      </c>
      <c r="N33" s="9">
        <v>0</v>
      </c>
      <c r="O33" s="9">
        <v>0</v>
      </c>
      <c r="P33" s="9">
        <v>0</v>
      </c>
      <c r="Q33" s="9">
        <v>127567.05</v>
      </c>
      <c r="R33" s="9">
        <v>0</v>
      </c>
      <c r="S33" s="9">
        <v>0</v>
      </c>
      <c r="T33" s="9">
        <v>0</v>
      </c>
      <c r="U33" s="9">
        <v>0</v>
      </c>
      <c r="V33" s="9">
        <v>0</v>
      </c>
      <c r="W33" s="9">
        <v>0</v>
      </c>
      <c r="X33" s="9">
        <v>0</v>
      </c>
      <c r="Y33" s="9">
        <v>0</v>
      </c>
      <c r="Z33" s="9">
        <v>0</v>
      </c>
      <c r="AA33" s="9">
        <v>0</v>
      </c>
      <c r="AB33" s="9">
        <v>0</v>
      </c>
      <c r="AC33" s="9">
        <v>0</v>
      </c>
      <c r="AD33" s="9">
        <v>0</v>
      </c>
      <c r="AE33" s="122">
        <f t="shared" si="10"/>
        <v>7149.5550000000003</v>
      </c>
      <c r="AF33" s="117">
        <f>AH33</f>
        <v>7149.5550000000003</v>
      </c>
      <c r="AG33" s="9">
        <v>0</v>
      </c>
      <c r="AH33" s="9">
        <v>7149.5550000000003</v>
      </c>
      <c r="AI33" s="122">
        <f t="shared" si="11"/>
        <v>109422.36500000001</v>
      </c>
      <c r="AJ33" s="117">
        <v>109422.36500000001</v>
      </c>
      <c r="AK33" s="9">
        <v>109422.36500000001</v>
      </c>
      <c r="AL33" s="9">
        <v>0</v>
      </c>
      <c r="AM33" s="9">
        <v>0</v>
      </c>
      <c r="AN33" s="9">
        <v>0</v>
      </c>
      <c r="AO33" s="9">
        <v>0</v>
      </c>
      <c r="AP33" s="9">
        <v>0</v>
      </c>
      <c r="AQ33" s="9">
        <v>0</v>
      </c>
      <c r="AR33" s="9">
        <v>0</v>
      </c>
      <c r="AS33" s="9">
        <v>0</v>
      </c>
      <c r="AT33" s="9">
        <v>0</v>
      </c>
      <c r="AU33" s="9">
        <v>0</v>
      </c>
      <c r="AV33" s="9">
        <v>0</v>
      </c>
      <c r="AW33" s="9">
        <v>0</v>
      </c>
      <c r="AX33" s="9">
        <v>0</v>
      </c>
      <c r="AY33" s="9">
        <v>0</v>
      </c>
      <c r="AZ33" s="122">
        <f>BA33</f>
        <v>19253.848999999998</v>
      </c>
      <c r="BA33" s="117">
        <v>19253.848999999998</v>
      </c>
      <c r="BB33" s="9">
        <v>0</v>
      </c>
      <c r="BC33" s="9">
        <v>0</v>
      </c>
      <c r="BD33" s="9">
        <v>0</v>
      </c>
      <c r="BE33" s="9">
        <v>0</v>
      </c>
      <c r="BF33" s="9">
        <v>0</v>
      </c>
      <c r="BG33" s="9">
        <v>0</v>
      </c>
      <c r="BH33" s="9">
        <v>0</v>
      </c>
      <c r="BI33" s="9">
        <v>0</v>
      </c>
      <c r="BJ33" s="122">
        <f>BK33</f>
        <v>135056.21799999999</v>
      </c>
      <c r="BK33" s="117">
        <v>135056.21799999999</v>
      </c>
      <c r="BL33" s="9">
        <v>0</v>
      </c>
      <c r="BM33" s="9">
        <v>0</v>
      </c>
      <c r="BN33" s="9">
        <v>0</v>
      </c>
      <c r="BO33" s="9">
        <v>0</v>
      </c>
      <c r="BP33" s="9">
        <v>0</v>
      </c>
      <c r="BQ33" s="428">
        <v>0</v>
      </c>
      <c r="BR33" s="117">
        <v>0</v>
      </c>
      <c r="BS33" s="117">
        <v>13476.001</v>
      </c>
      <c r="BT33" s="117">
        <v>0</v>
      </c>
      <c r="BU33" s="294">
        <v>411925.038</v>
      </c>
      <c r="BV33" s="122">
        <f t="shared" si="4"/>
        <v>411925.038</v>
      </c>
      <c r="BW33" s="14">
        <f t="shared" si="5"/>
        <v>0</v>
      </c>
      <c r="BX33" s="252">
        <f t="shared" si="6"/>
        <v>257614.97100000002</v>
      </c>
      <c r="BZ33" s="10" t="b">
        <f t="shared" si="9"/>
        <v>1</v>
      </c>
    </row>
    <row r="34" spans="1:78" s="10" customFormat="1">
      <c r="A34" s="420" t="s">
        <v>59</v>
      </c>
      <c r="B34" s="9">
        <v>0</v>
      </c>
      <c r="C34" s="9">
        <v>0</v>
      </c>
      <c r="D34" s="9">
        <v>0</v>
      </c>
      <c r="E34" s="9">
        <v>0</v>
      </c>
      <c r="F34" s="9">
        <v>0</v>
      </c>
      <c r="G34" s="9">
        <v>0</v>
      </c>
      <c r="H34" s="185" t="s">
        <v>247</v>
      </c>
      <c r="I34" s="122">
        <f t="shared" si="7"/>
        <v>0</v>
      </c>
      <c r="J34" s="117">
        <v>0</v>
      </c>
      <c r="K34" s="9">
        <v>0</v>
      </c>
      <c r="L34" s="138">
        <f t="shared" si="8"/>
        <v>0</v>
      </c>
      <c r="M34" s="9">
        <v>0</v>
      </c>
      <c r="N34" s="9">
        <v>0</v>
      </c>
      <c r="O34" s="9">
        <v>0</v>
      </c>
      <c r="P34" s="9">
        <v>0</v>
      </c>
      <c r="Q34" s="9">
        <v>0</v>
      </c>
      <c r="R34" s="9">
        <v>0</v>
      </c>
      <c r="S34" s="9">
        <v>0</v>
      </c>
      <c r="T34" s="9">
        <v>0</v>
      </c>
      <c r="U34" s="9">
        <v>0</v>
      </c>
      <c r="V34" s="9">
        <v>0</v>
      </c>
      <c r="W34" s="9">
        <v>0</v>
      </c>
      <c r="X34" s="9">
        <v>0</v>
      </c>
      <c r="Y34" s="9">
        <v>0</v>
      </c>
      <c r="Z34" s="9">
        <v>0</v>
      </c>
      <c r="AA34" s="9">
        <v>0</v>
      </c>
      <c r="AB34" s="9">
        <v>0</v>
      </c>
      <c r="AC34" s="9">
        <v>0</v>
      </c>
      <c r="AD34" s="9">
        <v>0</v>
      </c>
      <c r="AE34" s="122">
        <f t="shared" si="10"/>
        <v>150</v>
      </c>
      <c r="AF34" s="117">
        <f>AH34</f>
        <v>150</v>
      </c>
      <c r="AG34" s="9"/>
      <c r="AH34" s="9">
        <v>150</v>
      </c>
      <c r="AI34" s="122">
        <f t="shared" si="11"/>
        <v>136360</v>
      </c>
      <c r="AJ34" s="117">
        <f>AK34+AL34+AP34+AR34+AS34+AT34+AV34</f>
        <v>136360</v>
      </c>
      <c r="AK34" s="9">
        <v>83166</v>
      </c>
      <c r="AL34" s="9">
        <v>600</v>
      </c>
      <c r="AM34" s="9">
        <v>0</v>
      </c>
      <c r="AN34" s="9">
        <v>0</v>
      </c>
      <c r="AO34" s="9">
        <v>0</v>
      </c>
      <c r="AP34" s="9">
        <v>29478</v>
      </c>
      <c r="AQ34" s="9"/>
      <c r="AR34" s="9">
        <v>120</v>
      </c>
      <c r="AS34" s="9">
        <v>10685</v>
      </c>
      <c r="AT34" s="9">
        <v>12000</v>
      </c>
      <c r="AU34" s="9"/>
      <c r="AV34" s="9">
        <v>311</v>
      </c>
      <c r="AW34" s="9">
        <v>0</v>
      </c>
      <c r="AX34" s="9">
        <v>0</v>
      </c>
      <c r="AY34" s="9">
        <v>0</v>
      </c>
      <c r="AZ34" s="122">
        <f t="shared" ref="AZ34:AZ61" si="14">SUM(BB34:BI34)</f>
        <v>24919</v>
      </c>
      <c r="BA34" s="117">
        <v>24919</v>
      </c>
      <c r="BB34" s="9">
        <v>11287</v>
      </c>
      <c r="BC34" s="9"/>
      <c r="BD34" s="9"/>
      <c r="BE34" s="9">
        <v>13632</v>
      </c>
      <c r="BF34" s="9">
        <v>0</v>
      </c>
      <c r="BG34" s="9">
        <v>0</v>
      </c>
      <c r="BH34" s="9">
        <v>0</v>
      </c>
      <c r="BI34" s="9">
        <v>0</v>
      </c>
      <c r="BJ34" s="122">
        <f t="shared" ref="BJ34:BJ61" si="15">SUM(BL34:BQ34)</f>
        <v>42278</v>
      </c>
      <c r="BK34" s="117">
        <v>42278</v>
      </c>
      <c r="BL34" s="9">
        <v>41078</v>
      </c>
      <c r="BM34" s="9">
        <v>0</v>
      </c>
      <c r="BN34" s="9">
        <v>1200</v>
      </c>
      <c r="BO34" s="14"/>
      <c r="BP34" s="9">
        <v>0</v>
      </c>
      <c r="BQ34" s="428">
        <v>0</v>
      </c>
      <c r="BR34" s="117">
        <v>0</v>
      </c>
      <c r="BS34" s="117">
        <v>6727</v>
      </c>
      <c r="BT34" s="117">
        <v>0</v>
      </c>
      <c r="BU34" s="294">
        <f>BV34</f>
        <v>210434</v>
      </c>
      <c r="BV34" s="122">
        <f t="shared" ref="BV34:BV70" si="16">I34+AE34+AI34+AZ34+BJ34+BR34+BS34+BT34</f>
        <v>210434</v>
      </c>
      <c r="BW34" s="14">
        <f t="shared" ref="BW34:BW66" si="17">+BV34-BU34</f>
        <v>0</v>
      </c>
      <c r="BX34" s="252">
        <f t="shared" ref="BX34:BX70" si="18">+I34+AE34+AI34+BR34+BS34</f>
        <v>143237</v>
      </c>
      <c r="BZ34" s="10" t="b">
        <f t="shared" si="9"/>
        <v>1</v>
      </c>
    </row>
    <row r="35" spans="1:78" s="10" customFormat="1">
      <c r="A35" s="420" t="s">
        <v>10</v>
      </c>
      <c r="B35" s="9">
        <v>687</v>
      </c>
      <c r="C35" s="9">
        <v>863089098</v>
      </c>
      <c r="D35" s="9">
        <v>0</v>
      </c>
      <c r="E35" s="9">
        <v>0</v>
      </c>
      <c r="F35" s="9">
        <v>0</v>
      </c>
      <c r="G35" s="9">
        <v>0</v>
      </c>
      <c r="H35" s="185" t="s">
        <v>95</v>
      </c>
      <c r="I35" s="122">
        <f t="shared" si="7"/>
        <v>383378.67699999997</v>
      </c>
      <c r="J35" s="117">
        <v>383378.67700000003</v>
      </c>
      <c r="K35" s="9">
        <v>5645.875</v>
      </c>
      <c r="L35" s="138">
        <f>SUM(N35:U35)</f>
        <v>14747.925999999999</v>
      </c>
      <c r="M35" s="9">
        <v>14747.925999999999</v>
      </c>
      <c r="N35" s="9">
        <v>0</v>
      </c>
      <c r="O35" s="9">
        <v>59</v>
      </c>
      <c r="P35" s="9">
        <v>4896.308</v>
      </c>
      <c r="Q35" s="9">
        <v>3985.1149999999998</v>
      </c>
      <c r="R35" s="9">
        <v>0</v>
      </c>
      <c r="S35" s="9">
        <v>5807.5029999999997</v>
      </c>
      <c r="T35" s="9">
        <v>0</v>
      </c>
      <c r="U35" s="9">
        <v>0</v>
      </c>
      <c r="V35" s="9">
        <v>0</v>
      </c>
      <c r="W35" s="9">
        <v>146.25</v>
      </c>
      <c r="X35" s="9">
        <v>530.29999999999995</v>
      </c>
      <c r="Y35" s="9">
        <v>206209.87599999999</v>
      </c>
      <c r="Z35" s="9">
        <v>1649.422</v>
      </c>
      <c r="AA35" s="9">
        <v>8676.5480000000007</v>
      </c>
      <c r="AB35" s="9">
        <v>5371.6570000000002</v>
      </c>
      <c r="AC35" s="9">
        <v>139101.573</v>
      </c>
      <c r="AD35" s="9">
        <v>1299.25</v>
      </c>
      <c r="AE35" s="122">
        <f t="shared" si="10"/>
        <v>37859.894</v>
      </c>
      <c r="AF35" s="117">
        <v>37859.894</v>
      </c>
      <c r="AG35" s="9">
        <v>37859.894</v>
      </c>
      <c r="AH35" s="9"/>
      <c r="AI35" s="122">
        <f t="shared" si="11"/>
        <v>48449.777999999998</v>
      </c>
      <c r="AJ35" s="117">
        <v>48449.777999999998</v>
      </c>
      <c r="AK35" s="9">
        <v>0</v>
      </c>
      <c r="AL35" s="9">
        <v>19457.2</v>
      </c>
      <c r="AM35" s="9">
        <v>0</v>
      </c>
      <c r="AN35" s="9">
        <v>6053.4</v>
      </c>
      <c r="AO35" s="9">
        <v>6813.0990000000002</v>
      </c>
      <c r="AP35" s="9">
        <v>0</v>
      </c>
      <c r="AQ35" s="9">
        <v>0</v>
      </c>
      <c r="AR35" s="9">
        <v>785.1</v>
      </c>
      <c r="AS35" s="9">
        <v>74.599999999999994</v>
      </c>
      <c r="AT35" s="9">
        <v>13970.787</v>
      </c>
      <c r="AU35" s="9">
        <v>0</v>
      </c>
      <c r="AV35" s="9">
        <v>0</v>
      </c>
      <c r="AW35" s="9">
        <v>0</v>
      </c>
      <c r="AX35" s="9">
        <v>0</v>
      </c>
      <c r="AY35" s="9">
        <v>1295.5920000000001</v>
      </c>
      <c r="AZ35" s="122">
        <f t="shared" si="14"/>
        <v>205027.65899999999</v>
      </c>
      <c r="BA35" s="117">
        <f>BB35+BH35</f>
        <v>205027.65899999999</v>
      </c>
      <c r="BB35" s="9">
        <v>139716.065</v>
      </c>
      <c r="BC35" s="9">
        <v>0</v>
      </c>
      <c r="BD35" s="9">
        <v>0</v>
      </c>
      <c r="BE35" s="9">
        <v>0</v>
      </c>
      <c r="BF35" s="9">
        <v>0</v>
      </c>
      <c r="BG35" s="9">
        <v>0</v>
      </c>
      <c r="BH35" s="9">
        <v>65311.593999999997</v>
      </c>
      <c r="BI35" s="9">
        <v>0</v>
      </c>
      <c r="BJ35" s="122">
        <f t="shared" si="15"/>
        <v>205264.902</v>
      </c>
      <c r="BK35" s="117">
        <v>205264.902</v>
      </c>
      <c r="BL35" s="9">
        <v>183934.09099999999</v>
      </c>
      <c r="BM35" s="9">
        <v>0</v>
      </c>
      <c r="BN35" s="9">
        <v>0</v>
      </c>
      <c r="BO35" s="9">
        <v>0</v>
      </c>
      <c r="BP35" s="9">
        <v>21330.811000000002</v>
      </c>
      <c r="BQ35" s="428">
        <v>0</v>
      </c>
      <c r="BR35" s="117">
        <v>216.34299999999999</v>
      </c>
      <c r="BS35" s="117">
        <v>1203.443</v>
      </c>
      <c r="BT35" s="117">
        <v>16841.416000000001</v>
      </c>
      <c r="BU35" s="294">
        <f>BV35</f>
        <v>898242.11199999985</v>
      </c>
      <c r="BV35" s="122">
        <f t="shared" si="16"/>
        <v>898242.11199999985</v>
      </c>
      <c r="BW35" s="14">
        <f t="shared" si="17"/>
        <v>0</v>
      </c>
      <c r="BX35" s="252">
        <f t="shared" si="18"/>
        <v>471108.13500000001</v>
      </c>
      <c r="BZ35" s="10" t="b">
        <f t="shared" si="9"/>
        <v>1</v>
      </c>
    </row>
    <row r="36" spans="1:78" s="10" customFormat="1">
      <c r="A36" s="245" t="s">
        <v>48</v>
      </c>
      <c r="B36" s="9">
        <v>0</v>
      </c>
      <c r="C36" s="9">
        <v>0</v>
      </c>
      <c r="D36" s="9">
        <v>0</v>
      </c>
      <c r="E36" s="9">
        <v>0</v>
      </c>
      <c r="F36" s="9">
        <v>0</v>
      </c>
      <c r="G36" s="9">
        <v>0</v>
      </c>
      <c r="H36" s="185" t="s">
        <v>95</v>
      </c>
      <c r="I36" s="122">
        <f t="shared" si="7"/>
        <v>0</v>
      </c>
      <c r="J36" s="117">
        <v>0</v>
      </c>
      <c r="K36" s="9">
        <v>0</v>
      </c>
      <c r="L36" s="138">
        <f t="shared" si="8"/>
        <v>0</v>
      </c>
      <c r="M36" s="9">
        <v>0</v>
      </c>
      <c r="N36" s="9">
        <v>0</v>
      </c>
      <c r="O36" s="9">
        <v>0</v>
      </c>
      <c r="P36" s="9">
        <v>0</v>
      </c>
      <c r="Q36" s="9">
        <v>0</v>
      </c>
      <c r="R36" s="9">
        <v>0</v>
      </c>
      <c r="S36" s="9">
        <v>0</v>
      </c>
      <c r="T36" s="9">
        <v>0</v>
      </c>
      <c r="U36" s="9">
        <v>0</v>
      </c>
      <c r="V36" s="9">
        <v>0</v>
      </c>
      <c r="W36" s="9">
        <v>0</v>
      </c>
      <c r="X36" s="9">
        <v>0</v>
      </c>
      <c r="Y36" s="9">
        <v>0</v>
      </c>
      <c r="Z36" s="9">
        <v>0</v>
      </c>
      <c r="AA36" s="9">
        <v>0</v>
      </c>
      <c r="AB36" s="9">
        <v>0</v>
      </c>
      <c r="AC36" s="9">
        <v>0</v>
      </c>
      <c r="AD36" s="9">
        <v>0</v>
      </c>
      <c r="AE36" s="122">
        <f t="shared" si="10"/>
        <v>15000</v>
      </c>
      <c r="AF36" s="117">
        <v>15000</v>
      </c>
      <c r="AG36" s="9">
        <v>0</v>
      </c>
      <c r="AH36" s="9">
        <v>15000</v>
      </c>
      <c r="AI36" s="122">
        <f t="shared" si="11"/>
        <v>1000</v>
      </c>
      <c r="AJ36" s="117">
        <v>1000</v>
      </c>
      <c r="AK36" s="9">
        <v>0</v>
      </c>
      <c r="AL36" s="9">
        <v>0</v>
      </c>
      <c r="AM36" s="9">
        <v>0</v>
      </c>
      <c r="AN36" s="9">
        <v>0</v>
      </c>
      <c r="AO36" s="9">
        <v>0</v>
      </c>
      <c r="AP36" s="9">
        <v>1000</v>
      </c>
      <c r="AQ36" s="9">
        <v>0</v>
      </c>
      <c r="AR36" s="9">
        <v>0</v>
      </c>
      <c r="AS36" s="9">
        <v>0</v>
      </c>
      <c r="AT36" s="9">
        <v>0</v>
      </c>
      <c r="AU36" s="9">
        <v>0</v>
      </c>
      <c r="AV36" s="9">
        <v>0</v>
      </c>
      <c r="AW36" s="9">
        <v>0</v>
      </c>
      <c r="AX36" s="9">
        <v>0</v>
      </c>
      <c r="AY36" s="9">
        <v>0</v>
      </c>
      <c r="AZ36" s="122">
        <f t="shared" si="14"/>
        <v>8700</v>
      </c>
      <c r="BA36" s="117">
        <v>8700</v>
      </c>
      <c r="BB36" s="9">
        <v>0</v>
      </c>
      <c r="BC36" s="9">
        <v>0</v>
      </c>
      <c r="BD36" s="9">
        <v>0</v>
      </c>
      <c r="BE36" s="9">
        <v>8700</v>
      </c>
      <c r="BF36" s="9"/>
      <c r="BG36" s="9">
        <v>0</v>
      </c>
      <c r="BH36" s="9">
        <v>0</v>
      </c>
      <c r="BI36" s="9">
        <v>0</v>
      </c>
      <c r="BJ36" s="122">
        <f t="shared" si="15"/>
        <v>68400</v>
      </c>
      <c r="BK36" s="117">
        <v>68400</v>
      </c>
      <c r="BL36" s="9">
        <v>68400</v>
      </c>
      <c r="BM36" s="9">
        <v>0</v>
      </c>
      <c r="BN36" s="9">
        <v>0</v>
      </c>
      <c r="BO36" s="9">
        <v>0</v>
      </c>
      <c r="BP36" s="9">
        <v>0</v>
      </c>
      <c r="BQ36" s="428">
        <v>0</v>
      </c>
      <c r="BR36" s="117">
        <v>0</v>
      </c>
      <c r="BS36" s="117">
        <v>0</v>
      </c>
      <c r="BT36" s="117">
        <v>0</v>
      </c>
      <c r="BU36" s="294">
        <f>BV36</f>
        <v>93100</v>
      </c>
      <c r="BV36" s="122">
        <f t="shared" si="16"/>
        <v>93100</v>
      </c>
      <c r="BW36" s="14">
        <f t="shared" si="17"/>
        <v>0</v>
      </c>
      <c r="BX36" s="252">
        <f t="shared" si="18"/>
        <v>16000</v>
      </c>
      <c r="BZ36" s="10" t="b">
        <f t="shared" si="9"/>
        <v>1</v>
      </c>
    </row>
    <row r="37" spans="1:78" s="10" customFormat="1">
      <c r="A37" s="424" t="s">
        <v>6</v>
      </c>
      <c r="B37" s="9">
        <v>0</v>
      </c>
      <c r="C37" s="9">
        <v>0</v>
      </c>
      <c r="D37" s="9">
        <v>0</v>
      </c>
      <c r="E37" s="9">
        <v>0</v>
      </c>
      <c r="F37" s="9">
        <v>0</v>
      </c>
      <c r="G37" s="9">
        <v>0</v>
      </c>
      <c r="H37" s="185" t="s">
        <v>247</v>
      </c>
      <c r="I37" s="122">
        <f t="shared" si="7"/>
        <v>1401</v>
      </c>
      <c r="J37" s="117">
        <v>1401</v>
      </c>
      <c r="K37" s="9">
        <v>0</v>
      </c>
      <c r="L37" s="138">
        <f t="shared" si="8"/>
        <v>1401</v>
      </c>
      <c r="M37" s="9">
        <v>1401</v>
      </c>
      <c r="N37" s="9">
        <v>0</v>
      </c>
      <c r="O37" s="9">
        <v>0</v>
      </c>
      <c r="P37" s="9">
        <v>0</v>
      </c>
      <c r="Q37" s="9">
        <v>1401</v>
      </c>
      <c r="R37" s="9">
        <v>0</v>
      </c>
      <c r="S37" s="9">
        <v>0</v>
      </c>
      <c r="T37" s="9">
        <v>0</v>
      </c>
      <c r="U37" s="9">
        <v>0</v>
      </c>
      <c r="V37" s="9">
        <v>0</v>
      </c>
      <c r="W37" s="9">
        <v>0</v>
      </c>
      <c r="X37" s="9">
        <v>0</v>
      </c>
      <c r="Y37" s="9">
        <v>0</v>
      </c>
      <c r="Z37" s="9">
        <v>0</v>
      </c>
      <c r="AA37" s="9">
        <v>0</v>
      </c>
      <c r="AB37" s="9">
        <v>0</v>
      </c>
      <c r="AC37" s="9">
        <v>0</v>
      </c>
      <c r="AD37" s="9">
        <v>0</v>
      </c>
      <c r="AE37" s="122">
        <f t="shared" si="10"/>
        <v>0</v>
      </c>
      <c r="AF37" s="117"/>
      <c r="AG37" s="9">
        <v>0</v>
      </c>
      <c r="AH37" s="9">
        <v>0</v>
      </c>
      <c r="AI37" s="122">
        <f t="shared" si="11"/>
        <v>0</v>
      </c>
      <c r="AJ37" s="117">
        <v>0</v>
      </c>
      <c r="AK37" s="9">
        <v>0</v>
      </c>
      <c r="AL37" s="9">
        <v>0</v>
      </c>
      <c r="AM37" s="9">
        <v>0</v>
      </c>
      <c r="AN37" s="9">
        <v>0</v>
      </c>
      <c r="AO37" s="9">
        <v>0</v>
      </c>
      <c r="AP37" s="9">
        <v>0</v>
      </c>
      <c r="AQ37" s="9">
        <v>0</v>
      </c>
      <c r="AR37" s="9">
        <v>0</v>
      </c>
      <c r="AS37" s="9">
        <v>0</v>
      </c>
      <c r="AT37" s="9">
        <v>0</v>
      </c>
      <c r="AU37" s="9">
        <v>0</v>
      </c>
      <c r="AV37" s="9">
        <v>0</v>
      </c>
      <c r="AW37" s="9">
        <v>0</v>
      </c>
      <c r="AX37" s="9">
        <v>0</v>
      </c>
      <c r="AY37" s="9">
        <v>0</v>
      </c>
      <c r="AZ37" s="122">
        <f t="shared" si="14"/>
        <v>19812</v>
      </c>
      <c r="BA37" s="117">
        <v>19812</v>
      </c>
      <c r="BB37" s="9">
        <v>0</v>
      </c>
      <c r="BC37" s="9">
        <v>0</v>
      </c>
      <c r="BD37" s="9">
        <v>0</v>
      </c>
      <c r="BE37" s="9">
        <v>1430</v>
      </c>
      <c r="BF37" s="9">
        <v>0</v>
      </c>
      <c r="BG37" s="9">
        <v>0</v>
      </c>
      <c r="BH37" s="9">
        <v>0</v>
      </c>
      <c r="BI37" s="9">
        <v>18382</v>
      </c>
      <c r="BJ37" s="122">
        <f t="shared" si="15"/>
        <v>0</v>
      </c>
      <c r="BK37" s="117">
        <v>0</v>
      </c>
      <c r="BL37" s="9">
        <v>0</v>
      </c>
      <c r="BM37" s="9">
        <v>0</v>
      </c>
      <c r="BN37" s="9">
        <v>0</v>
      </c>
      <c r="BO37" s="9">
        <v>0</v>
      </c>
      <c r="BP37" s="9">
        <v>0</v>
      </c>
      <c r="BQ37" s="428">
        <v>0</v>
      </c>
      <c r="BR37" s="117">
        <v>0</v>
      </c>
      <c r="BS37" s="117">
        <v>0</v>
      </c>
      <c r="BT37" s="117">
        <v>0</v>
      </c>
      <c r="BU37" s="294">
        <v>21213</v>
      </c>
      <c r="BV37" s="122">
        <f t="shared" si="16"/>
        <v>21213</v>
      </c>
      <c r="BW37" s="14">
        <f t="shared" si="17"/>
        <v>0</v>
      </c>
      <c r="BX37" s="252">
        <f t="shared" si="18"/>
        <v>1401</v>
      </c>
      <c r="BZ37" s="10" t="b">
        <f t="shared" si="9"/>
        <v>1</v>
      </c>
    </row>
    <row r="38" spans="1:78" s="10" customFormat="1">
      <c r="A38" s="245" t="s">
        <v>55</v>
      </c>
      <c r="B38" s="9">
        <v>5</v>
      </c>
      <c r="C38" s="9">
        <v>51558720</v>
      </c>
      <c r="D38" s="9">
        <v>0</v>
      </c>
      <c r="E38" s="9">
        <v>2</v>
      </c>
      <c r="F38" s="9">
        <v>26434989</v>
      </c>
      <c r="G38" s="9">
        <v>0</v>
      </c>
      <c r="H38" s="185" t="s">
        <v>247</v>
      </c>
      <c r="I38" s="122">
        <f t="shared" si="7"/>
        <v>0</v>
      </c>
      <c r="J38" s="117">
        <v>0</v>
      </c>
      <c r="K38" s="9">
        <v>0</v>
      </c>
      <c r="L38" s="138">
        <f t="shared" si="8"/>
        <v>0</v>
      </c>
      <c r="M38" s="9">
        <v>0</v>
      </c>
      <c r="N38" s="9">
        <v>0</v>
      </c>
      <c r="O38" s="9">
        <v>0</v>
      </c>
      <c r="P38" s="9">
        <v>0</v>
      </c>
      <c r="Q38" s="9">
        <v>0</v>
      </c>
      <c r="R38" s="9">
        <v>0</v>
      </c>
      <c r="S38" s="9">
        <v>0</v>
      </c>
      <c r="T38" s="9">
        <v>0</v>
      </c>
      <c r="U38" s="9">
        <v>0</v>
      </c>
      <c r="V38" s="9">
        <v>0</v>
      </c>
      <c r="W38" s="9">
        <v>0</v>
      </c>
      <c r="X38" s="9">
        <v>0</v>
      </c>
      <c r="Y38" s="9">
        <v>0</v>
      </c>
      <c r="Z38" s="9">
        <v>0</v>
      </c>
      <c r="AA38" s="9">
        <v>0</v>
      </c>
      <c r="AB38" s="9">
        <v>0</v>
      </c>
      <c r="AC38" s="9">
        <v>0</v>
      </c>
      <c r="AD38" s="9">
        <v>0</v>
      </c>
      <c r="AE38" s="122">
        <f t="shared" si="10"/>
        <v>0</v>
      </c>
      <c r="AF38" s="117"/>
      <c r="AG38" s="9">
        <v>0</v>
      </c>
      <c r="AH38" s="9">
        <v>0</v>
      </c>
      <c r="AI38" s="122">
        <f t="shared" si="11"/>
        <v>67062.36</v>
      </c>
      <c r="AJ38" s="117">
        <f>AL38+AT38+AV38</f>
        <v>67062.36</v>
      </c>
      <c r="AK38" s="9">
        <v>0</v>
      </c>
      <c r="AL38" s="9">
        <v>20680.526000000002</v>
      </c>
      <c r="AM38" s="9">
        <v>0</v>
      </c>
      <c r="AN38" s="9">
        <v>0</v>
      </c>
      <c r="AO38" s="9">
        <v>0</v>
      </c>
      <c r="AP38" s="9">
        <v>0</v>
      </c>
      <c r="AQ38" s="9">
        <v>0</v>
      </c>
      <c r="AR38" s="9">
        <v>0</v>
      </c>
      <c r="AS38" s="9">
        <v>0</v>
      </c>
      <c r="AT38" s="9">
        <v>46176.184000000001</v>
      </c>
      <c r="AU38" s="9">
        <v>0</v>
      </c>
      <c r="AV38" s="9">
        <v>205.65</v>
      </c>
      <c r="AW38" s="9">
        <v>0</v>
      </c>
      <c r="AX38" s="9"/>
      <c r="AY38" s="9">
        <v>0</v>
      </c>
      <c r="AZ38" s="122">
        <f t="shared" si="14"/>
        <v>8870.2250000000004</v>
      </c>
      <c r="BA38" s="117">
        <f>BB38+BC38+BE38+BG38</f>
        <v>8870.2250000000004</v>
      </c>
      <c r="BB38" s="9">
        <v>521.053</v>
      </c>
      <c r="BC38" s="9">
        <v>7955.1719999999996</v>
      </c>
      <c r="BD38" s="9">
        <v>0</v>
      </c>
      <c r="BE38" s="9">
        <v>344</v>
      </c>
      <c r="BF38" s="9">
        <v>0</v>
      </c>
      <c r="BG38" s="9">
        <v>50</v>
      </c>
      <c r="BH38" s="9">
        <v>0</v>
      </c>
      <c r="BI38" s="9">
        <v>0</v>
      </c>
      <c r="BJ38" s="122">
        <f t="shared" si="15"/>
        <v>8524</v>
      </c>
      <c r="BK38" s="117">
        <f>BL38</f>
        <v>8524</v>
      </c>
      <c r="BL38" s="9">
        <v>8524</v>
      </c>
      <c r="BM38" s="9">
        <v>0</v>
      </c>
      <c r="BN38" s="9">
        <v>0</v>
      </c>
      <c r="BO38" s="9">
        <v>0</v>
      </c>
      <c r="BP38" s="9">
        <v>0</v>
      </c>
      <c r="BQ38" s="428">
        <v>0</v>
      </c>
      <c r="BR38" s="117">
        <v>36983</v>
      </c>
      <c r="BS38" s="117">
        <v>0</v>
      </c>
      <c r="BT38" s="117"/>
      <c r="BU38" s="294">
        <f>BV38</f>
        <v>121439.58500000001</v>
      </c>
      <c r="BV38" s="122">
        <f t="shared" si="16"/>
        <v>121439.58500000001</v>
      </c>
      <c r="BW38" s="14">
        <f t="shared" si="17"/>
        <v>0</v>
      </c>
      <c r="BX38" s="252">
        <f t="shared" si="18"/>
        <v>104045.36</v>
      </c>
      <c r="BZ38" s="10" t="b">
        <f t="shared" si="9"/>
        <v>1</v>
      </c>
    </row>
    <row r="39" spans="1:78" s="10" customFormat="1">
      <c r="A39" s="245" t="s">
        <v>24</v>
      </c>
      <c r="B39" s="9">
        <v>0</v>
      </c>
      <c r="C39" s="9">
        <v>0</v>
      </c>
      <c r="D39" s="9">
        <v>0</v>
      </c>
      <c r="E39" s="9">
        <v>0</v>
      </c>
      <c r="F39" s="9">
        <v>0</v>
      </c>
      <c r="G39" s="9">
        <v>0</v>
      </c>
      <c r="H39" s="185" t="s">
        <v>78</v>
      </c>
      <c r="I39" s="122">
        <f t="shared" si="7"/>
        <v>28973479</v>
      </c>
      <c r="J39" s="117">
        <f>I39</f>
        <v>28973479</v>
      </c>
      <c r="K39" s="9">
        <v>9176655</v>
      </c>
      <c r="L39" s="138">
        <f t="shared" si="8"/>
        <v>16785425</v>
      </c>
      <c r="M39" s="9">
        <v>16785425</v>
      </c>
      <c r="N39" s="9">
        <v>0</v>
      </c>
      <c r="O39" s="9">
        <v>0</v>
      </c>
      <c r="P39" s="9">
        <v>0</v>
      </c>
      <c r="Q39" s="9">
        <v>0</v>
      </c>
      <c r="R39" s="9">
        <v>16720084</v>
      </c>
      <c r="S39" s="9">
        <v>65341</v>
      </c>
      <c r="T39" s="9">
        <v>0</v>
      </c>
      <c r="U39" s="9">
        <v>0</v>
      </c>
      <c r="V39" s="9">
        <v>147284</v>
      </c>
      <c r="W39" s="9">
        <v>4102</v>
      </c>
      <c r="X39" s="9">
        <v>4719</v>
      </c>
      <c r="Y39" s="9">
        <v>0</v>
      </c>
      <c r="Z39" s="9">
        <v>0</v>
      </c>
      <c r="AA39" s="9">
        <v>1515691</v>
      </c>
      <c r="AB39" s="9">
        <v>1296777</v>
      </c>
      <c r="AC39" s="9">
        <v>42826</v>
      </c>
      <c r="AD39" s="14"/>
      <c r="AE39" s="122">
        <f t="shared" si="10"/>
        <v>1938920</v>
      </c>
      <c r="AF39" s="119">
        <f>AG39+AH39</f>
        <v>1938920</v>
      </c>
      <c r="AG39" s="9">
        <v>1050628</v>
      </c>
      <c r="AH39" s="9">
        <v>888292</v>
      </c>
      <c r="AI39" s="122">
        <f t="shared" si="11"/>
        <v>60944197</v>
      </c>
      <c r="AJ39" s="117">
        <f>+SUM(AK39:AY39)</f>
        <v>60944197</v>
      </c>
      <c r="AK39" s="9">
        <v>55015094</v>
      </c>
      <c r="AL39" s="9">
        <v>88233</v>
      </c>
      <c r="AM39" s="9">
        <v>0</v>
      </c>
      <c r="AN39" s="9">
        <v>10939</v>
      </c>
      <c r="AO39" s="9">
        <v>587949</v>
      </c>
      <c r="AP39" s="9">
        <v>40</v>
      </c>
      <c r="AQ39" s="9">
        <v>46947</v>
      </c>
      <c r="AR39" s="9">
        <v>134664</v>
      </c>
      <c r="AS39" s="9">
        <v>133626</v>
      </c>
      <c r="AT39" s="9">
        <v>2503326</v>
      </c>
      <c r="AU39" s="9">
        <v>46016</v>
      </c>
      <c r="AV39" s="9">
        <v>298201</v>
      </c>
      <c r="AW39" s="9">
        <v>462726</v>
      </c>
      <c r="AX39" s="9">
        <v>477997</v>
      </c>
      <c r="AY39" s="9">
        <v>1138439</v>
      </c>
      <c r="AZ39" s="122">
        <f t="shared" si="14"/>
        <v>8102403</v>
      </c>
      <c r="BA39" s="117">
        <v>8102403</v>
      </c>
      <c r="BB39" s="9">
        <v>626817</v>
      </c>
      <c r="BC39" s="9">
        <v>7358225</v>
      </c>
      <c r="BD39" s="9">
        <v>117361</v>
      </c>
      <c r="BE39" s="9">
        <v>0</v>
      </c>
      <c r="BF39" s="9">
        <v>0</v>
      </c>
      <c r="BG39" s="9">
        <v>0</v>
      </c>
      <c r="BH39" s="9">
        <v>0</v>
      </c>
      <c r="BI39" s="9">
        <v>0</v>
      </c>
      <c r="BJ39" s="122">
        <f t="shared" si="15"/>
        <v>8724230</v>
      </c>
      <c r="BK39" s="117">
        <v>8724230</v>
      </c>
      <c r="BL39" s="9">
        <v>3570244</v>
      </c>
      <c r="BM39" s="9">
        <v>4888151</v>
      </c>
      <c r="BN39" s="9">
        <v>0</v>
      </c>
      <c r="BO39" s="9">
        <v>10223</v>
      </c>
      <c r="BP39" s="9">
        <v>148602</v>
      </c>
      <c r="BQ39" s="428">
        <v>107010</v>
      </c>
      <c r="BR39" s="117">
        <v>248280</v>
      </c>
      <c r="BS39" s="117">
        <v>1069051</v>
      </c>
      <c r="BT39" s="117">
        <v>0</v>
      </c>
      <c r="BU39" s="294">
        <v>110000560</v>
      </c>
      <c r="BV39" s="122">
        <f t="shared" si="16"/>
        <v>110000560</v>
      </c>
      <c r="BW39" s="14">
        <f t="shared" si="17"/>
        <v>0</v>
      </c>
      <c r="BX39" s="252">
        <f t="shared" si="18"/>
        <v>93173927</v>
      </c>
      <c r="BZ39" s="10" t="b">
        <f t="shared" si="9"/>
        <v>1</v>
      </c>
    </row>
    <row r="40" spans="1:78" s="10" customFormat="1">
      <c r="A40" s="245" t="s">
        <v>721</v>
      </c>
      <c r="B40" s="9"/>
      <c r="C40" s="9"/>
      <c r="D40" s="9"/>
      <c r="E40" s="9"/>
      <c r="F40" s="9"/>
      <c r="G40" s="9"/>
      <c r="H40" s="185" t="s">
        <v>78</v>
      </c>
      <c r="I40" s="122">
        <f t="shared" si="7"/>
        <v>248263.9</v>
      </c>
      <c r="J40" s="117">
        <f>I40</f>
        <v>248263.9</v>
      </c>
      <c r="K40" s="9">
        <v>165058</v>
      </c>
      <c r="L40" s="138">
        <f t="shared" si="8"/>
        <v>0</v>
      </c>
      <c r="M40" s="9"/>
      <c r="N40" s="9"/>
      <c r="O40" s="9"/>
      <c r="P40" s="9"/>
      <c r="Q40" s="9"/>
      <c r="R40" s="9"/>
      <c r="S40" s="9"/>
      <c r="T40" s="9"/>
      <c r="U40" s="9"/>
      <c r="V40" s="9"/>
      <c r="W40" s="9">
        <v>414.8</v>
      </c>
      <c r="X40" s="9">
        <v>13011.6</v>
      </c>
      <c r="Y40" s="9">
        <v>4049.5</v>
      </c>
      <c r="Z40" s="9">
        <v>1034.5</v>
      </c>
      <c r="AA40" s="9"/>
      <c r="AB40" s="9">
        <v>23093.1</v>
      </c>
      <c r="AC40" s="9"/>
      <c r="AD40" s="14">
        <v>41602.400000000001</v>
      </c>
      <c r="AE40" s="122">
        <f t="shared" si="10"/>
        <v>20851.599999999999</v>
      </c>
      <c r="AF40" s="119">
        <v>20851</v>
      </c>
      <c r="AG40" s="9">
        <f>60+19493</f>
        <v>19553</v>
      </c>
      <c r="AH40" s="9">
        <v>1298.5999999999999</v>
      </c>
      <c r="AI40" s="122">
        <f t="shared" si="11"/>
        <v>49297.9</v>
      </c>
      <c r="AJ40" s="117">
        <v>49298.400000000001</v>
      </c>
      <c r="AK40" s="9"/>
      <c r="AL40" s="9"/>
      <c r="AM40" s="9"/>
      <c r="AN40" s="9">
        <v>25616.5</v>
      </c>
      <c r="AO40" s="9">
        <v>632</v>
      </c>
      <c r="AP40" s="9">
        <v>4600</v>
      </c>
      <c r="AQ40" s="9"/>
      <c r="AR40" s="9">
        <v>2238.6999999999998</v>
      </c>
      <c r="AS40" s="9"/>
      <c r="AT40" s="9">
        <v>10612.3</v>
      </c>
      <c r="AU40" s="9"/>
      <c r="AV40" s="9">
        <v>1155.4000000000001</v>
      </c>
      <c r="AW40" s="9"/>
      <c r="AX40" s="9"/>
      <c r="AY40" s="9">
        <v>4443</v>
      </c>
      <c r="AZ40" s="122">
        <f t="shared" si="14"/>
        <v>41223.9</v>
      </c>
      <c r="BA40" s="117">
        <v>41224</v>
      </c>
      <c r="BB40" s="9">
        <v>238</v>
      </c>
      <c r="BC40" s="9"/>
      <c r="BD40" s="9">
        <v>222</v>
      </c>
      <c r="BE40" s="9"/>
      <c r="BF40" s="9"/>
      <c r="BG40" s="9"/>
      <c r="BH40" s="9">
        <v>3286.4</v>
      </c>
      <c r="BI40" s="9">
        <v>37477.5</v>
      </c>
      <c r="BJ40" s="122">
        <f t="shared" si="15"/>
        <v>207998.6</v>
      </c>
      <c r="BK40" s="117">
        <v>207998.6</v>
      </c>
      <c r="BL40" s="9">
        <v>183227.6</v>
      </c>
      <c r="BM40" s="9"/>
      <c r="BN40" s="9">
        <v>8503</v>
      </c>
      <c r="BO40" s="9"/>
      <c r="BP40" s="9">
        <v>16268</v>
      </c>
      <c r="BQ40" s="428"/>
      <c r="BR40" s="117">
        <v>1446</v>
      </c>
      <c r="BS40" s="117">
        <v>0</v>
      </c>
      <c r="BT40" s="117">
        <v>4252</v>
      </c>
      <c r="BU40" s="294">
        <f>BV40</f>
        <v>573333.9</v>
      </c>
      <c r="BV40" s="122">
        <f t="shared" si="16"/>
        <v>573333.9</v>
      </c>
      <c r="BW40" s="14">
        <f t="shared" si="17"/>
        <v>0</v>
      </c>
      <c r="BX40" s="252">
        <f t="shared" si="18"/>
        <v>319859.40000000002</v>
      </c>
      <c r="BZ40" s="10" t="b">
        <f t="shared" si="9"/>
        <v>1</v>
      </c>
    </row>
    <row r="41" spans="1:78" s="10" customFormat="1">
      <c r="A41" s="245" t="s">
        <v>33</v>
      </c>
      <c r="B41" s="9">
        <v>267</v>
      </c>
      <c r="C41" s="9">
        <v>174891063</v>
      </c>
      <c r="D41" s="9">
        <v>76</v>
      </c>
      <c r="E41" s="9">
        <v>244</v>
      </c>
      <c r="F41" s="9">
        <v>56052595</v>
      </c>
      <c r="G41" s="9">
        <v>24</v>
      </c>
      <c r="H41" s="185" t="s">
        <v>78</v>
      </c>
      <c r="I41" s="122">
        <f t="shared" si="7"/>
        <v>68569569</v>
      </c>
      <c r="J41" s="117">
        <v>68569569</v>
      </c>
      <c r="K41" s="9">
        <v>34000619</v>
      </c>
      <c r="L41" s="138">
        <f t="shared" si="8"/>
        <v>28389623</v>
      </c>
      <c r="M41" s="9">
        <v>28389623</v>
      </c>
      <c r="N41" s="9">
        <v>44927</v>
      </c>
      <c r="O41" s="9">
        <v>0</v>
      </c>
      <c r="P41" s="9">
        <v>0</v>
      </c>
      <c r="Q41" s="9">
        <v>13357307</v>
      </c>
      <c r="R41" s="9">
        <v>13099935</v>
      </c>
      <c r="S41" s="9">
        <v>1887454</v>
      </c>
      <c r="T41" s="9">
        <v>0</v>
      </c>
      <c r="U41" s="9">
        <v>0</v>
      </c>
      <c r="V41" s="9">
        <v>127499</v>
      </c>
      <c r="W41" s="9">
        <v>1642</v>
      </c>
      <c r="X41" s="9">
        <v>13599</v>
      </c>
      <c r="Y41" s="9">
        <v>0</v>
      </c>
      <c r="Z41" s="9">
        <v>1115363</v>
      </c>
      <c r="AA41" s="9">
        <v>784111</v>
      </c>
      <c r="AB41" s="9">
        <v>556808</v>
      </c>
      <c r="AC41" s="9">
        <v>1193832</v>
      </c>
      <c r="AD41" s="9">
        <v>2386473</v>
      </c>
      <c r="AE41" s="122">
        <f t="shared" si="10"/>
        <v>1733591</v>
      </c>
      <c r="AF41" s="117">
        <f>+AG41+AH41</f>
        <v>1733591</v>
      </c>
      <c r="AG41" s="9">
        <v>1093199</v>
      </c>
      <c r="AH41" s="9">
        <v>640392</v>
      </c>
      <c r="AI41" s="122">
        <f t="shared" si="11"/>
        <v>36856370</v>
      </c>
      <c r="AJ41" s="117">
        <v>36856370</v>
      </c>
      <c r="AK41" s="9">
        <v>15601887</v>
      </c>
      <c r="AL41" s="9">
        <v>1108460</v>
      </c>
      <c r="AM41" s="9">
        <v>0</v>
      </c>
      <c r="AN41" s="9">
        <v>1949929</v>
      </c>
      <c r="AO41" s="9">
        <v>1347878</v>
      </c>
      <c r="AP41" s="9">
        <v>271</v>
      </c>
      <c r="AQ41" s="9">
        <v>127215</v>
      </c>
      <c r="AR41" s="9">
        <v>241087</v>
      </c>
      <c r="AS41" s="9">
        <v>0</v>
      </c>
      <c r="AT41" s="9">
        <v>2936396</v>
      </c>
      <c r="AU41" s="9">
        <v>258027</v>
      </c>
      <c r="AV41" s="9">
        <v>1521621</v>
      </c>
      <c r="AW41" s="9">
        <v>176809</v>
      </c>
      <c r="AX41" s="9">
        <v>11478628</v>
      </c>
      <c r="AY41" s="9">
        <v>108162</v>
      </c>
      <c r="AZ41" s="122">
        <f t="shared" si="14"/>
        <v>37867096</v>
      </c>
      <c r="BA41" s="117">
        <v>37867096</v>
      </c>
      <c r="BB41" s="9">
        <v>1028380</v>
      </c>
      <c r="BC41" s="9">
        <v>1312230</v>
      </c>
      <c r="BD41" s="9">
        <v>0</v>
      </c>
      <c r="BE41" s="9">
        <v>81430</v>
      </c>
      <c r="BF41" s="9">
        <v>19594799</v>
      </c>
      <c r="BG41" s="9">
        <v>180210</v>
      </c>
      <c r="BH41" s="9">
        <v>14039438</v>
      </c>
      <c r="BI41" s="9">
        <v>1630609</v>
      </c>
      <c r="BJ41" s="122">
        <f t="shared" si="15"/>
        <v>23119805</v>
      </c>
      <c r="BK41" s="117">
        <v>23119805</v>
      </c>
      <c r="BL41" s="9">
        <v>18910354</v>
      </c>
      <c r="BM41" s="9">
        <v>468455</v>
      </c>
      <c r="BN41" s="9">
        <v>0</v>
      </c>
      <c r="BO41" s="9">
        <v>2518364</v>
      </c>
      <c r="BP41" s="9">
        <v>1080898</v>
      </c>
      <c r="BQ41" s="428">
        <v>141734</v>
      </c>
      <c r="BR41" s="117">
        <v>5464</v>
      </c>
      <c r="BS41" s="117">
        <v>20621787</v>
      </c>
      <c r="BT41" s="117">
        <v>55929961</v>
      </c>
      <c r="BU41" s="294">
        <f>+BV41</f>
        <v>244703643</v>
      </c>
      <c r="BV41" s="122">
        <f t="shared" si="16"/>
        <v>244703643</v>
      </c>
      <c r="BW41" s="14">
        <f t="shared" si="17"/>
        <v>0</v>
      </c>
      <c r="BX41" s="252">
        <f t="shared" si="18"/>
        <v>127786781</v>
      </c>
      <c r="BZ41" s="10" t="b">
        <f t="shared" si="9"/>
        <v>1</v>
      </c>
    </row>
    <row r="42" spans="1:78" s="10" customFormat="1">
      <c r="A42" s="421" t="s">
        <v>31</v>
      </c>
      <c r="B42" s="9">
        <v>10</v>
      </c>
      <c r="C42" s="9">
        <v>352821</v>
      </c>
      <c r="D42" s="9">
        <v>99</v>
      </c>
      <c r="E42" s="9">
        <v>1</v>
      </c>
      <c r="F42" s="9">
        <v>4845</v>
      </c>
      <c r="G42" s="9">
        <v>1</v>
      </c>
      <c r="H42" s="185" t="s">
        <v>78</v>
      </c>
      <c r="I42" s="122">
        <f t="shared" si="7"/>
        <v>45928</v>
      </c>
      <c r="J42" s="117">
        <v>45928</v>
      </c>
      <c r="K42" s="9">
        <v>0</v>
      </c>
      <c r="L42" s="138">
        <f t="shared" si="8"/>
        <v>45928</v>
      </c>
      <c r="M42" s="9">
        <v>45928</v>
      </c>
      <c r="N42" s="9">
        <v>0</v>
      </c>
      <c r="O42" s="9">
        <v>0</v>
      </c>
      <c r="P42" s="9">
        <v>0</v>
      </c>
      <c r="Q42" s="9">
        <v>45928</v>
      </c>
      <c r="R42" s="9">
        <v>0</v>
      </c>
      <c r="S42" s="9">
        <v>0</v>
      </c>
      <c r="T42" s="9">
        <v>0</v>
      </c>
      <c r="U42" s="9">
        <v>0</v>
      </c>
      <c r="V42" s="9">
        <v>0</v>
      </c>
      <c r="W42" s="9">
        <v>0</v>
      </c>
      <c r="X42" s="9">
        <v>0</v>
      </c>
      <c r="Y42" s="9">
        <v>0</v>
      </c>
      <c r="Z42" s="9">
        <v>0</v>
      </c>
      <c r="AA42" s="9">
        <v>0</v>
      </c>
      <c r="AB42" s="9">
        <v>0</v>
      </c>
      <c r="AC42" s="9">
        <v>0</v>
      </c>
      <c r="AD42" s="9">
        <v>0</v>
      </c>
      <c r="AE42" s="122">
        <f t="shared" si="10"/>
        <v>1246</v>
      </c>
      <c r="AF42" s="117">
        <v>1246</v>
      </c>
      <c r="AG42" s="9">
        <v>1246</v>
      </c>
      <c r="AH42" s="9">
        <v>0</v>
      </c>
      <c r="AI42" s="122">
        <f>SUM(AK42:AY42)</f>
        <v>176747</v>
      </c>
      <c r="AJ42" s="117">
        <v>176747</v>
      </c>
      <c r="AK42" s="9">
        <v>176747</v>
      </c>
      <c r="AL42" s="9">
        <v>0</v>
      </c>
      <c r="AM42" s="9">
        <v>0</v>
      </c>
      <c r="AN42" s="9">
        <v>0</v>
      </c>
      <c r="AO42" s="9">
        <v>0</v>
      </c>
      <c r="AP42" s="9">
        <v>0</v>
      </c>
      <c r="AQ42" s="9">
        <v>0</v>
      </c>
      <c r="AR42" s="9">
        <v>0</v>
      </c>
      <c r="AS42" s="9">
        <v>0</v>
      </c>
      <c r="AT42" s="9">
        <v>0</v>
      </c>
      <c r="AU42" s="9">
        <v>0</v>
      </c>
      <c r="AV42" s="9">
        <v>0</v>
      </c>
      <c r="AW42" s="9">
        <v>0</v>
      </c>
      <c r="AX42" s="9">
        <v>0</v>
      </c>
      <c r="AY42" s="9">
        <v>0</v>
      </c>
      <c r="AZ42" s="122">
        <f t="shared" si="14"/>
        <v>0</v>
      </c>
      <c r="BA42" s="117">
        <v>0</v>
      </c>
      <c r="BB42" s="9">
        <v>0</v>
      </c>
      <c r="BC42" s="9">
        <v>0</v>
      </c>
      <c r="BD42" s="9">
        <v>0</v>
      </c>
      <c r="BE42" s="9">
        <v>0</v>
      </c>
      <c r="BF42" s="9">
        <v>0</v>
      </c>
      <c r="BG42" s="9">
        <v>0</v>
      </c>
      <c r="BH42" s="9">
        <v>0</v>
      </c>
      <c r="BI42" s="9">
        <v>0</v>
      </c>
      <c r="BJ42" s="122">
        <f t="shared" si="15"/>
        <v>228242</v>
      </c>
      <c r="BK42" s="117">
        <v>228242</v>
      </c>
      <c r="BL42" s="9">
        <v>228242</v>
      </c>
      <c r="BM42" s="9">
        <v>0</v>
      </c>
      <c r="BN42" s="9">
        <v>0</v>
      </c>
      <c r="BO42" s="9">
        <v>0</v>
      </c>
      <c r="BP42" s="9">
        <v>0</v>
      </c>
      <c r="BQ42" s="428">
        <v>0</v>
      </c>
      <c r="BR42" s="117">
        <v>0</v>
      </c>
      <c r="BS42" s="117">
        <v>36820</v>
      </c>
      <c r="BT42" s="117">
        <v>0</v>
      </c>
      <c r="BU42" s="294">
        <v>488983</v>
      </c>
      <c r="BV42" s="122">
        <f t="shared" si="16"/>
        <v>488983</v>
      </c>
      <c r="BW42" s="14">
        <f t="shared" si="17"/>
        <v>0</v>
      </c>
      <c r="BX42" s="252">
        <f t="shared" si="18"/>
        <v>260741</v>
      </c>
      <c r="BZ42" s="10" t="b">
        <f t="shared" si="9"/>
        <v>1</v>
      </c>
    </row>
    <row r="43" spans="1:78" s="10" customFormat="1">
      <c r="A43" s="245" t="s">
        <v>34</v>
      </c>
      <c r="B43" s="9">
        <v>0</v>
      </c>
      <c r="C43" s="9">
        <v>0</v>
      </c>
      <c r="D43" s="9">
        <v>0</v>
      </c>
      <c r="E43" s="9">
        <v>0</v>
      </c>
      <c r="F43" s="9">
        <v>0</v>
      </c>
      <c r="G43" s="9">
        <v>0</v>
      </c>
      <c r="H43" s="185" t="s">
        <v>78</v>
      </c>
      <c r="I43" s="122">
        <f t="shared" si="7"/>
        <v>507384</v>
      </c>
      <c r="J43" s="117">
        <f>L43+SUM(V43:AD43)</f>
        <v>507384</v>
      </c>
      <c r="K43" s="9">
        <v>0</v>
      </c>
      <c r="L43" s="138">
        <f t="shared" si="8"/>
        <v>332148</v>
      </c>
      <c r="M43" s="9">
        <v>332148</v>
      </c>
      <c r="N43" s="9">
        <v>0</v>
      </c>
      <c r="O43" s="9">
        <v>0</v>
      </c>
      <c r="P43" s="9">
        <v>0</v>
      </c>
      <c r="Q43" s="9">
        <v>154606</v>
      </c>
      <c r="R43" s="9">
        <v>0</v>
      </c>
      <c r="S43" s="9">
        <v>16677</v>
      </c>
      <c r="T43" s="9">
        <v>0</v>
      </c>
      <c r="U43" s="9">
        <v>160865</v>
      </c>
      <c r="V43" s="9">
        <v>0</v>
      </c>
      <c r="W43" s="9">
        <v>4209</v>
      </c>
      <c r="X43" s="9">
        <v>131790</v>
      </c>
      <c r="Y43" s="9">
        <v>17861</v>
      </c>
      <c r="Z43" s="9">
        <v>11478</v>
      </c>
      <c r="AA43" s="9">
        <v>6792</v>
      </c>
      <c r="AB43" s="9">
        <v>1250</v>
      </c>
      <c r="AC43" s="9">
        <v>1856</v>
      </c>
      <c r="AD43" s="9">
        <v>0</v>
      </c>
      <c r="AE43" s="122">
        <f t="shared" si="10"/>
        <v>124038</v>
      </c>
      <c r="AF43" s="117">
        <v>124038</v>
      </c>
      <c r="AG43" s="9">
        <v>124038</v>
      </c>
      <c r="AH43" s="9">
        <v>0</v>
      </c>
      <c r="AI43" s="122">
        <f t="shared" si="11"/>
        <v>432741</v>
      </c>
      <c r="AJ43" s="117">
        <f>+SUM(AK43:AY43)</f>
        <v>432741</v>
      </c>
      <c r="AK43" s="9">
        <v>0</v>
      </c>
      <c r="AL43" s="9">
        <v>128958</v>
      </c>
      <c r="AM43" s="9">
        <v>0</v>
      </c>
      <c r="AN43" s="9">
        <v>133921</v>
      </c>
      <c r="AO43" s="9">
        <v>35692</v>
      </c>
      <c r="AP43" s="9">
        <v>2222</v>
      </c>
      <c r="AQ43" s="9">
        <v>12257</v>
      </c>
      <c r="AR43" s="9">
        <v>5111</v>
      </c>
      <c r="AS43" s="9">
        <v>0</v>
      </c>
      <c r="AT43" s="9">
        <v>91269</v>
      </c>
      <c r="AU43" s="9">
        <v>0</v>
      </c>
      <c r="AV43" s="9">
        <v>5061</v>
      </c>
      <c r="AW43" s="9">
        <v>0</v>
      </c>
      <c r="AX43" s="9">
        <v>0</v>
      </c>
      <c r="AY43" s="9">
        <v>18250</v>
      </c>
      <c r="AZ43" s="122">
        <f t="shared" si="14"/>
        <v>55792</v>
      </c>
      <c r="BA43" s="117">
        <v>55792</v>
      </c>
      <c r="BB43" s="9">
        <v>25741</v>
      </c>
      <c r="BC43" s="9">
        <v>5605</v>
      </c>
      <c r="BD43" s="9">
        <v>0</v>
      </c>
      <c r="BE43" s="9">
        <v>24386</v>
      </c>
      <c r="BF43" s="9">
        <v>0</v>
      </c>
      <c r="BG43" s="9">
        <v>60</v>
      </c>
      <c r="BH43" s="9">
        <v>0</v>
      </c>
      <c r="BI43" s="9">
        <v>0</v>
      </c>
      <c r="BJ43" s="122">
        <f t="shared" si="15"/>
        <v>522322</v>
      </c>
      <c r="BK43" s="117">
        <v>522322</v>
      </c>
      <c r="BL43" s="9">
        <v>354200</v>
      </c>
      <c r="BM43" s="9">
        <v>32187</v>
      </c>
      <c r="BN43" s="9">
        <v>17161</v>
      </c>
      <c r="BO43" s="9">
        <v>0</v>
      </c>
      <c r="BP43" s="9">
        <v>41811</v>
      </c>
      <c r="BQ43" s="428">
        <v>76963</v>
      </c>
      <c r="BR43" s="117">
        <v>149314</v>
      </c>
      <c r="BS43" s="117">
        <v>434722</v>
      </c>
      <c r="BT43" s="117">
        <v>5000</v>
      </c>
      <c r="BU43" s="294">
        <f>BV43</f>
        <v>2231313</v>
      </c>
      <c r="BV43" s="122">
        <f t="shared" si="16"/>
        <v>2231313</v>
      </c>
      <c r="BW43" s="14">
        <f t="shared" si="17"/>
        <v>0</v>
      </c>
      <c r="BX43" s="252">
        <f t="shared" si="18"/>
        <v>1648199</v>
      </c>
      <c r="BZ43" s="10" t="b">
        <f t="shared" si="9"/>
        <v>1</v>
      </c>
    </row>
    <row r="44" spans="1:78" s="10" customFormat="1">
      <c r="A44" s="245" t="s">
        <v>14</v>
      </c>
      <c r="B44" s="9">
        <v>13</v>
      </c>
      <c r="C44" s="9">
        <v>927073</v>
      </c>
      <c r="D44" s="9">
        <v>0</v>
      </c>
      <c r="E44" s="9">
        <v>1</v>
      </c>
      <c r="F44" s="9">
        <v>13119</v>
      </c>
      <c r="G44" s="9">
        <v>0</v>
      </c>
      <c r="H44" s="185" t="s">
        <v>101</v>
      </c>
      <c r="I44" s="122">
        <f t="shared" si="7"/>
        <v>195386</v>
      </c>
      <c r="J44" s="117">
        <f>L44+SUM(V44:AD44)</f>
        <v>195386</v>
      </c>
      <c r="K44" s="9">
        <v>0</v>
      </c>
      <c r="L44" s="138">
        <f t="shared" si="8"/>
        <v>155251</v>
      </c>
      <c r="M44" s="9">
        <v>155251</v>
      </c>
      <c r="N44" s="9">
        <v>0</v>
      </c>
      <c r="O44" s="9">
        <v>0</v>
      </c>
      <c r="P44" s="9">
        <v>0</v>
      </c>
      <c r="Q44" s="9">
        <v>0</v>
      </c>
      <c r="R44" s="9">
        <v>151721</v>
      </c>
      <c r="S44" s="9"/>
      <c r="T44" s="9">
        <v>0</v>
      </c>
      <c r="U44" s="9">
        <v>3530</v>
      </c>
      <c r="V44" s="9">
        <v>13</v>
      </c>
      <c r="W44" s="9">
        <v>5329</v>
      </c>
      <c r="X44" s="9">
        <v>210</v>
      </c>
      <c r="Y44" s="9">
        <v>13882</v>
      </c>
      <c r="Z44" s="9">
        <v>678</v>
      </c>
      <c r="AA44" s="9">
        <v>1478</v>
      </c>
      <c r="AB44" s="9">
        <v>17192</v>
      </c>
      <c r="AC44" s="9">
        <v>0</v>
      </c>
      <c r="AD44" s="9">
        <v>1353</v>
      </c>
      <c r="AE44" s="122">
        <f t="shared" si="10"/>
        <v>546211</v>
      </c>
      <c r="AF44" s="117">
        <f>AG44+AH44</f>
        <v>546211</v>
      </c>
      <c r="AG44" s="9">
        <v>537211</v>
      </c>
      <c r="AH44" s="9">
        <v>9000</v>
      </c>
      <c r="AI44" s="122">
        <f t="shared" si="11"/>
        <v>891478</v>
      </c>
      <c r="AJ44" s="117">
        <v>891478</v>
      </c>
      <c r="AK44" s="9">
        <v>359780</v>
      </c>
      <c r="AL44" s="9">
        <v>9493</v>
      </c>
      <c r="AM44" s="9">
        <v>0</v>
      </c>
      <c r="AN44" s="9">
        <v>7977</v>
      </c>
      <c r="AO44" s="9">
        <v>1285</v>
      </c>
      <c r="AP44" s="9">
        <v>106</v>
      </c>
      <c r="AQ44" s="9">
        <v>0</v>
      </c>
      <c r="AR44" s="9">
        <v>196</v>
      </c>
      <c r="AS44" s="9">
        <v>67</v>
      </c>
      <c r="AT44" s="9">
        <v>470435</v>
      </c>
      <c r="AU44" s="9">
        <v>850</v>
      </c>
      <c r="AV44" s="9">
        <v>2495</v>
      </c>
      <c r="AW44" s="9">
        <v>0</v>
      </c>
      <c r="AX44" s="9">
        <v>29546</v>
      </c>
      <c r="AY44" s="9">
        <v>9248</v>
      </c>
      <c r="AZ44" s="122">
        <f t="shared" si="14"/>
        <v>192627</v>
      </c>
      <c r="BA44" s="117">
        <v>192627</v>
      </c>
      <c r="BB44" s="9">
        <f>BA44-SUM(BD44:BI44)</f>
        <v>2611</v>
      </c>
      <c r="BC44" s="9">
        <v>0</v>
      </c>
      <c r="BD44" s="9">
        <v>2500</v>
      </c>
      <c r="BE44" s="9">
        <v>22750</v>
      </c>
      <c r="BF44" s="9">
        <v>97267</v>
      </c>
      <c r="BG44" s="9">
        <v>0</v>
      </c>
      <c r="BH44" s="9">
        <v>743</v>
      </c>
      <c r="BI44" s="9">
        <v>66756</v>
      </c>
      <c r="BJ44" s="122">
        <f t="shared" si="15"/>
        <v>82619</v>
      </c>
      <c r="BK44" s="117">
        <f>SUM(BL44:BQ44)</f>
        <v>82619</v>
      </c>
      <c r="BL44" s="9">
        <v>74579</v>
      </c>
      <c r="BM44" s="9">
        <v>0</v>
      </c>
      <c r="BN44" s="9">
        <v>0</v>
      </c>
      <c r="BO44" s="9">
        <v>0</v>
      </c>
      <c r="BP44" s="9">
        <v>6849</v>
      </c>
      <c r="BQ44" s="428">
        <v>1191</v>
      </c>
      <c r="BR44" s="117">
        <v>36073</v>
      </c>
      <c r="BS44" s="117">
        <v>27639</v>
      </c>
      <c r="BT44" s="117">
        <v>94930</v>
      </c>
      <c r="BU44" s="294">
        <f>BV44</f>
        <v>2066963</v>
      </c>
      <c r="BV44" s="122">
        <f t="shared" si="16"/>
        <v>2066963</v>
      </c>
      <c r="BW44" s="14">
        <f t="shared" si="17"/>
        <v>0</v>
      </c>
      <c r="BX44" s="252">
        <f t="shared" si="18"/>
        <v>1696787</v>
      </c>
      <c r="BZ44" s="10" t="b">
        <f t="shared" si="9"/>
        <v>1</v>
      </c>
    </row>
    <row r="45" spans="1:78" s="10" customFormat="1">
      <c r="A45" s="420" t="s">
        <v>41</v>
      </c>
      <c r="B45" s="9">
        <v>109</v>
      </c>
      <c r="C45" s="9">
        <v>3090505</v>
      </c>
      <c r="D45" s="9">
        <v>0</v>
      </c>
      <c r="E45" s="9">
        <v>8</v>
      </c>
      <c r="F45" s="9">
        <v>525272</v>
      </c>
      <c r="G45" s="9">
        <v>0</v>
      </c>
      <c r="H45" s="185" t="s">
        <v>101</v>
      </c>
      <c r="I45" s="122">
        <f t="shared" si="7"/>
        <v>939125</v>
      </c>
      <c r="J45" s="119">
        <v>939125</v>
      </c>
      <c r="K45" s="9">
        <v>4318</v>
      </c>
      <c r="L45" s="138">
        <f t="shared" si="8"/>
        <v>584108</v>
      </c>
      <c r="M45" s="9">
        <f>L45</f>
        <v>584108</v>
      </c>
      <c r="N45" s="9">
        <v>0</v>
      </c>
      <c r="O45" s="9">
        <v>0</v>
      </c>
      <c r="P45" s="9">
        <v>0</v>
      </c>
      <c r="Q45" s="9">
        <v>581039</v>
      </c>
      <c r="R45" s="9">
        <v>0</v>
      </c>
      <c r="S45" s="9">
        <v>0</v>
      </c>
      <c r="T45" s="9">
        <v>0</v>
      </c>
      <c r="U45" s="9">
        <v>3069</v>
      </c>
      <c r="V45" s="9">
        <v>0</v>
      </c>
      <c r="W45" s="9">
        <v>6838</v>
      </c>
      <c r="X45" s="9">
        <v>12823</v>
      </c>
      <c r="Y45" s="9">
        <v>15913</v>
      </c>
      <c r="Z45" s="9">
        <v>9598</v>
      </c>
      <c r="AA45" s="9">
        <v>2303</v>
      </c>
      <c r="AB45" s="9">
        <v>3660</v>
      </c>
      <c r="AC45" s="9">
        <v>124228</v>
      </c>
      <c r="AD45" s="9">
        <v>175336</v>
      </c>
      <c r="AE45" s="122">
        <f t="shared" si="10"/>
        <v>268481</v>
      </c>
      <c r="AF45" s="117">
        <v>268481</v>
      </c>
      <c r="AG45" s="9">
        <v>255773</v>
      </c>
      <c r="AH45" s="9">
        <v>12708</v>
      </c>
      <c r="AI45" s="122">
        <f t="shared" si="11"/>
        <v>1213261</v>
      </c>
      <c r="AJ45" s="117">
        <f>AK45+AN45+AO45+AP45+AQ45+AR45+AT45+AV45+AW45+AX45</f>
        <v>1213261</v>
      </c>
      <c r="AK45" s="9">
        <v>444305</v>
      </c>
      <c r="AL45" s="9"/>
      <c r="AM45" s="14"/>
      <c r="AN45" s="9">
        <v>7084</v>
      </c>
      <c r="AO45" s="9">
        <v>28287</v>
      </c>
      <c r="AP45" s="9">
        <v>2910</v>
      </c>
      <c r="AQ45" s="9">
        <v>8363</v>
      </c>
      <c r="AR45" s="9">
        <v>9329</v>
      </c>
      <c r="AS45" s="9">
        <v>0</v>
      </c>
      <c r="AT45" s="9">
        <v>379220</v>
      </c>
      <c r="AU45" s="9">
        <v>0</v>
      </c>
      <c r="AV45" s="9">
        <v>9470</v>
      </c>
      <c r="AW45" s="9">
        <v>4275</v>
      </c>
      <c r="AX45" s="9">
        <v>320018</v>
      </c>
      <c r="AY45" s="9">
        <v>0</v>
      </c>
      <c r="AZ45" s="122">
        <f t="shared" si="14"/>
        <v>283090</v>
      </c>
      <c r="BA45" s="117">
        <f>BE45+BF45+BG45+BH45+BI45</f>
        <v>283090</v>
      </c>
      <c r="BB45" s="9">
        <v>0</v>
      </c>
      <c r="BC45" s="9">
        <v>0</v>
      </c>
      <c r="BD45" s="9">
        <v>0</v>
      </c>
      <c r="BE45" s="9">
        <v>25000</v>
      </c>
      <c r="BF45" s="9">
        <v>230598</v>
      </c>
      <c r="BG45" s="9">
        <v>4317</v>
      </c>
      <c r="BH45" s="9">
        <v>2973</v>
      </c>
      <c r="BI45" s="9">
        <v>20202</v>
      </c>
      <c r="BJ45" s="122">
        <f t="shared" si="15"/>
        <v>395584</v>
      </c>
      <c r="BK45" s="117">
        <v>395584</v>
      </c>
      <c r="BL45" s="9">
        <v>372343</v>
      </c>
      <c r="BM45" s="145">
        <v>0</v>
      </c>
      <c r="BN45" s="9">
        <v>16919</v>
      </c>
      <c r="BO45" s="9">
        <v>0</v>
      </c>
      <c r="BP45" s="9">
        <v>4131</v>
      </c>
      <c r="BQ45" s="428">
        <v>2191</v>
      </c>
      <c r="BR45" s="117">
        <v>78832</v>
      </c>
      <c r="BS45" s="117">
        <v>43755</v>
      </c>
      <c r="BT45" s="117">
        <v>0</v>
      </c>
      <c r="BU45" s="294">
        <f>BV45</f>
        <v>3222128</v>
      </c>
      <c r="BV45" s="122">
        <f t="shared" si="16"/>
        <v>3222128</v>
      </c>
      <c r="BW45" s="14">
        <f t="shared" si="17"/>
        <v>0</v>
      </c>
      <c r="BX45" s="252">
        <f t="shared" si="18"/>
        <v>2543454</v>
      </c>
      <c r="BZ45" s="10" t="b">
        <f t="shared" si="9"/>
        <v>1</v>
      </c>
    </row>
    <row r="46" spans="1:78" s="10" customFormat="1">
      <c r="A46" s="420" t="s">
        <v>43</v>
      </c>
      <c r="B46" s="9">
        <v>6</v>
      </c>
      <c r="C46" s="9">
        <v>329000000</v>
      </c>
      <c r="D46" s="9">
        <v>0</v>
      </c>
      <c r="E46" s="9">
        <v>0</v>
      </c>
      <c r="F46" s="9">
        <v>0</v>
      </c>
      <c r="G46" s="9">
        <v>0</v>
      </c>
      <c r="H46" s="185" t="s">
        <v>101</v>
      </c>
      <c r="I46" s="122">
        <f t="shared" si="7"/>
        <v>95651.866999999998</v>
      </c>
      <c r="J46" s="117">
        <f>K46+M46+V46+W46+Z46+AA46+AB46+AC46</f>
        <v>95651.866999999998</v>
      </c>
      <c r="K46" s="9">
        <v>26315</v>
      </c>
      <c r="L46" s="138">
        <f t="shared" si="8"/>
        <v>29846.214999999997</v>
      </c>
      <c r="M46" s="9">
        <v>29846.215</v>
      </c>
      <c r="N46" s="9">
        <v>950</v>
      </c>
      <c r="O46" s="9">
        <v>0</v>
      </c>
      <c r="P46" s="9">
        <v>9815.24</v>
      </c>
      <c r="Q46" s="9">
        <v>15560</v>
      </c>
      <c r="R46" s="9">
        <v>0</v>
      </c>
      <c r="S46" s="9">
        <v>3520.9749999999999</v>
      </c>
      <c r="T46" s="9">
        <v>0</v>
      </c>
      <c r="U46" s="9">
        <v>0</v>
      </c>
      <c r="V46" s="9">
        <v>200</v>
      </c>
      <c r="W46" s="9">
        <v>3540</v>
      </c>
      <c r="X46" s="9">
        <v>0</v>
      </c>
      <c r="Y46" s="9">
        <v>0</v>
      </c>
      <c r="Z46" s="9">
        <v>2850</v>
      </c>
      <c r="AA46" s="9">
        <v>1225</v>
      </c>
      <c r="AB46" s="9">
        <v>7380</v>
      </c>
      <c r="AC46" s="9">
        <v>24295.651999999998</v>
      </c>
      <c r="AD46" s="9">
        <v>0</v>
      </c>
      <c r="AE46" s="122">
        <f t="shared" ref="AE46:AE70" si="19">AG46+AH46</f>
        <v>2050</v>
      </c>
      <c r="AF46" s="117">
        <f>AG46+AH46</f>
        <v>2050</v>
      </c>
      <c r="AG46" s="9">
        <v>1900</v>
      </c>
      <c r="AH46" s="9">
        <v>150</v>
      </c>
      <c r="AI46" s="122">
        <f t="shared" si="11"/>
        <v>12188.72</v>
      </c>
      <c r="AJ46" s="117">
        <v>12188.72</v>
      </c>
      <c r="AK46" s="9">
        <v>8800</v>
      </c>
      <c r="AL46" s="9">
        <v>2050</v>
      </c>
      <c r="AM46" s="9">
        <v>0</v>
      </c>
      <c r="AN46" s="9">
        <v>883.72</v>
      </c>
      <c r="AO46" s="9">
        <v>0</v>
      </c>
      <c r="AP46" s="9">
        <v>455</v>
      </c>
      <c r="AQ46" s="9">
        <v>0</v>
      </c>
      <c r="AR46" s="9">
        <v>0</v>
      </c>
      <c r="AS46" s="9">
        <v>0</v>
      </c>
      <c r="AT46" s="9">
        <v>0</v>
      </c>
      <c r="AU46" s="9">
        <v>0</v>
      </c>
      <c r="AV46" s="9">
        <v>0</v>
      </c>
      <c r="AW46" s="9">
        <v>0</v>
      </c>
      <c r="AX46" s="9">
        <v>0</v>
      </c>
      <c r="AY46" s="9">
        <v>0</v>
      </c>
      <c r="AZ46" s="122">
        <f t="shared" si="14"/>
        <v>47000</v>
      </c>
      <c r="BA46" s="117">
        <v>47000</v>
      </c>
      <c r="BB46" s="9">
        <v>22000</v>
      </c>
      <c r="BC46" s="9">
        <v>0</v>
      </c>
      <c r="BD46" s="9">
        <v>25000</v>
      </c>
      <c r="BE46" s="9">
        <v>0</v>
      </c>
      <c r="BF46" s="9">
        <v>0</v>
      </c>
      <c r="BG46" s="9">
        <v>0</v>
      </c>
      <c r="BH46" s="9">
        <v>0</v>
      </c>
      <c r="BI46" s="9">
        <v>0</v>
      </c>
      <c r="BJ46" s="122">
        <f t="shared" si="15"/>
        <v>18650</v>
      </c>
      <c r="BK46" s="117">
        <f>BL46+BQ46</f>
        <v>18650</v>
      </c>
      <c r="BL46" s="9">
        <v>18250</v>
      </c>
      <c r="BM46" s="9"/>
      <c r="BN46" s="9">
        <v>0</v>
      </c>
      <c r="BO46" s="9">
        <v>0</v>
      </c>
      <c r="BP46" s="9">
        <v>0</v>
      </c>
      <c r="BQ46" s="428">
        <v>400</v>
      </c>
      <c r="BR46" s="117">
        <v>0</v>
      </c>
      <c r="BS46" s="117">
        <v>1500</v>
      </c>
      <c r="BT46" s="117">
        <v>0</v>
      </c>
      <c r="BU46" s="294">
        <v>177040.587</v>
      </c>
      <c r="BV46" s="122">
        <f t="shared" si="16"/>
        <v>177040.587</v>
      </c>
      <c r="BW46" s="14">
        <f t="shared" si="17"/>
        <v>0</v>
      </c>
      <c r="BX46" s="252">
        <f t="shared" si="18"/>
        <v>111390.587</v>
      </c>
      <c r="BZ46" s="10" t="b">
        <f t="shared" si="9"/>
        <v>1</v>
      </c>
    </row>
    <row r="47" spans="1:78" s="10" customFormat="1">
      <c r="A47" s="420" t="s">
        <v>50</v>
      </c>
      <c r="B47" s="9">
        <v>0</v>
      </c>
      <c r="C47" s="9">
        <v>0</v>
      </c>
      <c r="D47" s="9">
        <v>0</v>
      </c>
      <c r="E47" s="9">
        <v>0</v>
      </c>
      <c r="F47" s="9">
        <v>0</v>
      </c>
      <c r="G47" s="9">
        <v>0</v>
      </c>
      <c r="H47" s="185" t="s">
        <v>247</v>
      </c>
      <c r="I47" s="122">
        <f t="shared" si="7"/>
        <v>44200.029000000002</v>
      </c>
      <c r="J47" s="117">
        <v>44200.029000000002</v>
      </c>
      <c r="K47" s="9">
        <v>0</v>
      </c>
      <c r="L47" s="138">
        <f>SUM(N47:U47)</f>
        <v>597</v>
      </c>
      <c r="M47" s="9">
        <v>597</v>
      </c>
      <c r="N47" s="9">
        <v>0</v>
      </c>
      <c r="O47" s="9">
        <v>0</v>
      </c>
      <c r="P47" s="9">
        <v>0</v>
      </c>
      <c r="Q47" s="9">
        <v>400</v>
      </c>
      <c r="R47" s="9">
        <v>0</v>
      </c>
      <c r="S47" s="9">
        <v>0</v>
      </c>
      <c r="T47" s="9">
        <v>0</v>
      </c>
      <c r="U47" s="9">
        <v>197</v>
      </c>
      <c r="V47" s="9">
        <v>569</v>
      </c>
      <c r="W47" s="9">
        <v>0</v>
      </c>
      <c r="X47" s="9">
        <v>0</v>
      </c>
      <c r="Y47" s="9">
        <v>0</v>
      </c>
      <c r="Z47" s="9">
        <v>0</v>
      </c>
      <c r="AA47" s="9">
        <v>709.89800000000002</v>
      </c>
      <c r="AB47" s="9">
        <v>42324.131000000001</v>
      </c>
      <c r="AC47" s="9">
        <v>0</v>
      </c>
      <c r="AD47" s="9">
        <v>0</v>
      </c>
      <c r="AE47" s="122">
        <f t="shared" si="19"/>
        <v>122</v>
      </c>
      <c r="AF47" s="117">
        <f>AG47+AH47</f>
        <v>122</v>
      </c>
      <c r="AG47" s="9">
        <v>122</v>
      </c>
      <c r="AH47" s="9"/>
      <c r="AI47" s="122">
        <f t="shared" si="11"/>
        <v>27304.983</v>
      </c>
      <c r="AJ47" s="117">
        <v>27304.983</v>
      </c>
      <c r="AK47" s="9">
        <v>0</v>
      </c>
      <c r="AL47" s="9">
        <v>1200</v>
      </c>
      <c r="AM47" s="9">
        <v>0</v>
      </c>
      <c r="AN47" s="9">
        <v>2184.9609999999998</v>
      </c>
      <c r="AO47" s="9">
        <v>268.084</v>
      </c>
      <c r="AP47" s="9">
        <v>0</v>
      </c>
      <c r="AQ47" s="9">
        <v>0</v>
      </c>
      <c r="AR47" s="9">
        <v>0</v>
      </c>
      <c r="AS47" s="9">
        <v>0</v>
      </c>
      <c r="AT47" s="9">
        <v>0</v>
      </c>
      <c r="AU47" s="9">
        <v>0</v>
      </c>
      <c r="AV47" s="9">
        <v>54.52</v>
      </c>
      <c r="AW47" s="9">
        <v>0</v>
      </c>
      <c r="AX47" s="9">
        <v>10904.028</v>
      </c>
      <c r="AY47" s="9">
        <v>12693.39</v>
      </c>
      <c r="AZ47" s="122">
        <f t="shared" si="14"/>
        <v>10818.9</v>
      </c>
      <c r="BA47" s="117">
        <v>10818.9</v>
      </c>
      <c r="BB47" s="9">
        <v>0</v>
      </c>
      <c r="BC47" s="9">
        <v>0</v>
      </c>
      <c r="BD47" s="9">
        <v>0</v>
      </c>
      <c r="BE47" s="9">
        <v>10818.9</v>
      </c>
      <c r="BF47" s="14"/>
      <c r="BG47" s="9">
        <v>0</v>
      </c>
      <c r="BH47" s="9">
        <v>0</v>
      </c>
      <c r="BI47" s="9">
        <v>0</v>
      </c>
      <c r="BJ47" s="122">
        <f t="shared" si="15"/>
        <v>97224.995999999999</v>
      </c>
      <c r="BK47" s="117">
        <v>97224.995999999999</v>
      </c>
      <c r="BL47" s="9">
        <v>97224.995999999999</v>
      </c>
      <c r="BM47" s="9">
        <v>0</v>
      </c>
      <c r="BN47" s="9">
        <v>0</v>
      </c>
      <c r="BO47" s="9">
        <v>0</v>
      </c>
      <c r="BP47" s="9">
        <v>0</v>
      </c>
      <c r="BQ47" s="428">
        <v>0</v>
      </c>
      <c r="BR47" s="117">
        <v>332.99299999999999</v>
      </c>
      <c r="BS47" s="117">
        <v>0</v>
      </c>
      <c r="BT47" s="117">
        <v>0</v>
      </c>
      <c r="BU47" s="294">
        <f>BV47</f>
        <v>180003.90099999998</v>
      </c>
      <c r="BV47" s="122">
        <f t="shared" si="16"/>
        <v>180003.90099999998</v>
      </c>
      <c r="BW47" s="14">
        <f t="shared" si="17"/>
        <v>0</v>
      </c>
      <c r="BX47" s="252">
        <f t="shared" si="18"/>
        <v>71960.005000000005</v>
      </c>
      <c r="BZ47" s="10" t="b">
        <f t="shared" si="9"/>
        <v>1</v>
      </c>
    </row>
    <row r="48" spans="1:78" s="10" customFormat="1">
      <c r="A48" s="420" t="s">
        <v>39</v>
      </c>
      <c r="B48" s="9">
        <v>75</v>
      </c>
      <c r="C48" s="9">
        <v>0</v>
      </c>
      <c r="D48" s="9">
        <v>0</v>
      </c>
      <c r="E48" s="9">
        <v>0</v>
      </c>
      <c r="F48" s="9">
        <v>0</v>
      </c>
      <c r="G48" s="9">
        <v>0</v>
      </c>
      <c r="H48" s="185" t="s">
        <v>95</v>
      </c>
      <c r="I48" s="122">
        <f t="shared" si="7"/>
        <v>780773</v>
      </c>
      <c r="J48" s="117">
        <f>K48+L48+V48+W48+X48+Z48+AA48+AB48+AD48</f>
        <v>780773</v>
      </c>
      <c r="K48" s="9">
        <v>317692</v>
      </c>
      <c r="L48" s="138">
        <f>SUM(N48:U48)</f>
        <v>271590</v>
      </c>
      <c r="M48" s="9">
        <v>271590</v>
      </c>
      <c r="N48" s="9">
        <v>0</v>
      </c>
      <c r="O48" s="9">
        <v>0</v>
      </c>
      <c r="P48" s="9">
        <v>0</v>
      </c>
      <c r="Q48" s="9">
        <v>0</v>
      </c>
      <c r="R48" s="9">
        <v>269910</v>
      </c>
      <c r="S48" s="9">
        <v>1680</v>
      </c>
      <c r="T48" s="9">
        <v>0</v>
      </c>
      <c r="U48" s="9">
        <v>0</v>
      </c>
      <c r="V48" s="9">
        <v>707</v>
      </c>
      <c r="W48" s="9">
        <v>4229</v>
      </c>
      <c r="X48" s="9">
        <v>150803</v>
      </c>
      <c r="Y48" s="9">
        <v>0</v>
      </c>
      <c r="Z48" s="9">
        <v>5250</v>
      </c>
      <c r="AA48" s="9">
        <v>20874</v>
      </c>
      <c r="AB48" s="9">
        <v>5667</v>
      </c>
      <c r="AC48" s="9">
        <v>0</v>
      </c>
      <c r="AD48" s="9">
        <v>3961</v>
      </c>
      <c r="AE48" s="122">
        <f t="shared" si="19"/>
        <v>5961</v>
      </c>
      <c r="AF48" s="117">
        <f>AG48</f>
        <v>5961</v>
      </c>
      <c r="AG48" s="9">
        <v>5961</v>
      </c>
      <c r="AH48" s="9"/>
      <c r="AI48" s="122">
        <f t="shared" si="11"/>
        <v>92390</v>
      </c>
      <c r="AJ48" s="117">
        <v>92390</v>
      </c>
      <c r="AK48" s="9">
        <v>0</v>
      </c>
      <c r="AL48" s="9">
        <v>6947</v>
      </c>
      <c r="AM48" s="9">
        <v>0</v>
      </c>
      <c r="AN48" s="9">
        <v>46595</v>
      </c>
      <c r="AO48" s="9">
        <v>1098</v>
      </c>
      <c r="AP48" s="9">
        <v>0</v>
      </c>
      <c r="AQ48" s="9"/>
      <c r="AR48" s="9">
        <v>184</v>
      </c>
      <c r="AS48" s="9">
        <v>0</v>
      </c>
      <c r="AT48" s="9">
        <v>6963</v>
      </c>
      <c r="AU48" s="9">
        <v>106</v>
      </c>
      <c r="AV48" s="9">
        <v>1070</v>
      </c>
      <c r="AW48" s="9">
        <v>0</v>
      </c>
      <c r="AX48" s="9">
        <v>16434</v>
      </c>
      <c r="AY48" s="9">
        <v>12993</v>
      </c>
      <c r="AZ48" s="122">
        <f t="shared" si="14"/>
        <v>22802</v>
      </c>
      <c r="BA48" s="117">
        <v>22802</v>
      </c>
      <c r="BB48" s="9">
        <v>2129</v>
      </c>
      <c r="BC48" s="9">
        <v>213</v>
      </c>
      <c r="BD48" s="9"/>
      <c r="BE48" s="9">
        <v>0</v>
      </c>
      <c r="BF48" s="9">
        <v>19630</v>
      </c>
      <c r="BG48" s="9">
        <v>230</v>
      </c>
      <c r="BH48" s="9">
        <v>0</v>
      </c>
      <c r="BI48" s="9">
        <v>600</v>
      </c>
      <c r="BJ48" s="122">
        <f t="shared" si="15"/>
        <v>175936</v>
      </c>
      <c r="BK48" s="117">
        <v>175936</v>
      </c>
      <c r="BL48" s="9">
        <v>157510</v>
      </c>
      <c r="BM48" s="9">
        <v>0</v>
      </c>
      <c r="BN48" s="9">
        <v>0</v>
      </c>
      <c r="BO48" s="9">
        <v>0</v>
      </c>
      <c r="BP48" s="9">
        <v>17101</v>
      </c>
      <c r="BQ48" s="428">
        <v>1325</v>
      </c>
      <c r="BR48" s="117">
        <v>0</v>
      </c>
      <c r="BS48" s="117">
        <v>0</v>
      </c>
      <c r="BT48" s="117">
        <v>0</v>
      </c>
      <c r="BU48" s="294">
        <f>BV48</f>
        <v>1077862</v>
      </c>
      <c r="BV48" s="122">
        <f t="shared" si="16"/>
        <v>1077862</v>
      </c>
      <c r="BW48" s="14">
        <f t="shared" si="17"/>
        <v>0</v>
      </c>
      <c r="BX48" s="252">
        <f t="shared" si="18"/>
        <v>879124</v>
      </c>
      <c r="BZ48" s="10" t="b">
        <f t="shared" si="9"/>
        <v>1</v>
      </c>
    </row>
    <row r="49" spans="1:78" s="10" customFormat="1">
      <c r="A49" s="422" t="s">
        <v>467</v>
      </c>
      <c r="B49" s="9">
        <v>2</v>
      </c>
      <c r="C49" s="9">
        <v>0</v>
      </c>
      <c r="D49" s="9">
        <v>0</v>
      </c>
      <c r="E49" s="9">
        <v>1</v>
      </c>
      <c r="F49" s="9">
        <v>0</v>
      </c>
      <c r="G49" s="9">
        <v>0</v>
      </c>
      <c r="H49" s="185" t="s">
        <v>95</v>
      </c>
      <c r="I49" s="122">
        <f t="shared" si="7"/>
        <v>0</v>
      </c>
      <c r="J49" s="117">
        <f>M49+V49+AA49+AC49</f>
        <v>0</v>
      </c>
      <c r="K49" s="9"/>
      <c r="L49" s="138">
        <f t="shared" si="8"/>
        <v>0</v>
      </c>
      <c r="M49" s="9"/>
      <c r="N49" s="9"/>
      <c r="O49" s="9"/>
      <c r="P49" s="9"/>
      <c r="Q49" s="9"/>
      <c r="R49" s="9"/>
      <c r="S49" s="9"/>
      <c r="T49" s="9"/>
      <c r="U49" s="9"/>
      <c r="V49" s="9"/>
      <c r="W49" s="9"/>
      <c r="X49" s="9"/>
      <c r="Y49" s="9"/>
      <c r="Z49" s="9"/>
      <c r="AA49" s="9"/>
      <c r="AB49" s="9"/>
      <c r="AC49" s="9"/>
      <c r="AD49" s="9"/>
      <c r="AE49" s="122">
        <f t="shared" si="19"/>
        <v>0</v>
      </c>
      <c r="AF49" s="117"/>
      <c r="AG49" s="9">
        <v>0</v>
      </c>
      <c r="AH49" s="9">
        <v>0</v>
      </c>
      <c r="AI49" s="122">
        <f t="shared" si="11"/>
        <v>0</v>
      </c>
      <c r="AJ49" s="117"/>
      <c r="AK49" s="9"/>
      <c r="AL49" s="9"/>
      <c r="AM49" s="9"/>
      <c r="AN49" s="9"/>
      <c r="AO49" s="9"/>
      <c r="AP49" s="9"/>
      <c r="AQ49" s="9"/>
      <c r="AR49" s="9"/>
      <c r="AS49" s="9"/>
      <c r="AT49" s="9"/>
      <c r="AU49" s="9"/>
      <c r="AV49" s="9"/>
      <c r="AW49" s="9"/>
      <c r="AX49" s="9"/>
      <c r="AY49" s="9"/>
      <c r="AZ49" s="122">
        <f t="shared" si="14"/>
        <v>0</v>
      </c>
      <c r="BA49" s="117">
        <v>0</v>
      </c>
      <c r="BB49" s="9"/>
      <c r="BC49" s="9"/>
      <c r="BD49" s="9"/>
      <c r="BE49" s="9"/>
      <c r="BF49" s="9"/>
      <c r="BG49" s="9"/>
      <c r="BH49" s="9"/>
      <c r="BI49" s="9"/>
      <c r="BJ49" s="122">
        <f t="shared" si="15"/>
        <v>0</v>
      </c>
      <c r="BK49" s="117">
        <v>0</v>
      </c>
      <c r="BL49" s="9"/>
      <c r="BM49" s="9"/>
      <c r="BN49" s="9"/>
      <c r="BO49" s="9"/>
      <c r="BP49" s="9"/>
      <c r="BQ49" s="428"/>
      <c r="BR49" s="117"/>
      <c r="BS49" s="117"/>
      <c r="BT49" s="117"/>
      <c r="BU49" s="294"/>
      <c r="BV49" s="122">
        <f t="shared" si="16"/>
        <v>0</v>
      </c>
      <c r="BW49" s="14">
        <f t="shared" si="17"/>
        <v>0</v>
      </c>
      <c r="BX49" s="252">
        <f t="shared" si="18"/>
        <v>0</v>
      </c>
      <c r="BZ49" s="10" t="b">
        <f t="shared" si="9"/>
        <v>1</v>
      </c>
    </row>
    <row r="50" spans="1:78" s="10" customFormat="1" ht="28.8">
      <c r="A50" s="420" t="s">
        <v>26</v>
      </c>
      <c r="B50" s="9">
        <v>106</v>
      </c>
      <c r="C50" s="9">
        <v>0</v>
      </c>
      <c r="D50" s="9">
        <v>0</v>
      </c>
      <c r="E50" s="9">
        <v>33</v>
      </c>
      <c r="F50" s="9">
        <v>0</v>
      </c>
      <c r="G50" s="9">
        <v>0</v>
      </c>
      <c r="H50" s="185" t="s">
        <v>78</v>
      </c>
      <c r="I50" s="122">
        <f t="shared" si="7"/>
        <v>11892293.767000001</v>
      </c>
      <c r="J50" s="117">
        <v>11892293.767000001</v>
      </c>
      <c r="K50" s="9">
        <v>1530145</v>
      </c>
      <c r="L50" s="138">
        <f t="shared" si="8"/>
        <v>1530145</v>
      </c>
      <c r="M50" s="9">
        <f>O50+S50+U50</f>
        <v>1530145</v>
      </c>
      <c r="N50" s="9">
        <v>0</v>
      </c>
      <c r="O50" s="9">
        <v>9197</v>
      </c>
      <c r="P50" s="9">
        <v>0</v>
      </c>
      <c r="Q50" s="9">
        <v>0</v>
      </c>
      <c r="R50" s="9">
        <v>0</v>
      </c>
      <c r="S50" s="9">
        <v>118148</v>
      </c>
      <c r="T50" s="9">
        <v>0</v>
      </c>
      <c r="U50" s="9">
        <v>1402800</v>
      </c>
      <c r="V50" s="9">
        <v>1402800</v>
      </c>
      <c r="W50" s="9">
        <v>1562</v>
      </c>
      <c r="X50" s="9">
        <v>268269</v>
      </c>
      <c r="Y50" s="9">
        <v>5903271.767</v>
      </c>
      <c r="Z50" s="9">
        <v>41987</v>
      </c>
      <c r="AA50" s="9">
        <v>220500</v>
      </c>
      <c r="AB50" s="9">
        <v>639645</v>
      </c>
      <c r="AC50" s="9">
        <v>176283</v>
      </c>
      <c r="AD50" s="9">
        <v>177686</v>
      </c>
      <c r="AE50" s="122">
        <f>AG50+AH50</f>
        <v>11522787.021</v>
      </c>
      <c r="AF50" s="117">
        <v>11522787.021</v>
      </c>
      <c r="AG50" s="9">
        <v>11465244.021</v>
      </c>
      <c r="AH50" s="9">
        <v>57543</v>
      </c>
      <c r="AI50" s="122">
        <f>SUM(AK50:AY50)</f>
        <v>5432784.1749999998</v>
      </c>
      <c r="AJ50" s="117">
        <v>5432784.1749999998</v>
      </c>
      <c r="AK50" s="9">
        <v>1446772</v>
      </c>
      <c r="AL50" s="9">
        <v>775349</v>
      </c>
      <c r="AM50" s="9">
        <v>0</v>
      </c>
      <c r="AN50" s="9">
        <v>1355836</v>
      </c>
      <c r="AO50" s="9">
        <v>231474</v>
      </c>
      <c r="AP50" s="9">
        <v>22777</v>
      </c>
      <c r="AQ50" s="9">
        <v>75789</v>
      </c>
      <c r="AR50" s="9">
        <v>19692</v>
      </c>
      <c r="AS50" s="9">
        <v>633074</v>
      </c>
      <c r="AT50" s="9">
        <v>419769</v>
      </c>
      <c r="AU50" s="9">
        <v>1500</v>
      </c>
      <c r="AV50" s="9">
        <v>89281</v>
      </c>
      <c r="AW50" s="9">
        <v>1446.7719999999999</v>
      </c>
      <c r="AX50" s="9">
        <v>157355.23800000001</v>
      </c>
      <c r="AY50" s="9">
        <v>202669.16500000001</v>
      </c>
      <c r="AZ50" s="122">
        <f>SUM(BB50:BI50)</f>
        <v>1620995</v>
      </c>
      <c r="BA50" s="117">
        <f>BB50+BC50+BE50+BF50+BG50+BH50+BI50</f>
        <v>1620995</v>
      </c>
      <c r="BB50" s="9">
        <v>96489</v>
      </c>
      <c r="BC50" s="9">
        <v>64402</v>
      </c>
      <c r="BD50" s="9">
        <v>0</v>
      </c>
      <c r="BE50" s="9">
        <v>176283</v>
      </c>
      <c r="BF50" s="9">
        <v>177686</v>
      </c>
      <c r="BG50" s="9">
        <v>3994</v>
      </c>
      <c r="BH50" s="9">
        <v>50042</v>
      </c>
      <c r="BI50" s="9">
        <f>1620995-568896</f>
        <v>1052099</v>
      </c>
      <c r="BJ50" s="122">
        <f>SUM(BL50:BQ50)</f>
        <v>2333168.5970000001</v>
      </c>
      <c r="BK50" s="117">
        <v>2333168.5970000001</v>
      </c>
      <c r="BL50" s="9">
        <v>1300805.892</v>
      </c>
      <c r="BM50" s="9">
        <v>444702.72499999998</v>
      </c>
      <c r="BN50" s="9">
        <v>46932</v>
      </c>
      <c r="BO50" s="9">
        <v>393497</v>
      </c>
      <c r="BP50" s="9">
        <v>118903</v>
      </c>
      <c r="BQ50" s="428">
        <v>28327.98</v>
      </c>
      <c r="BR50" s="117">
        <v>1839931</v>
      </c>
      <c r="BS50" s="117">
        <v>6339552.1679999996</v>
      </c>
      <c r="BT50" s="117">
        <v>0</v>
      </c>
      <c r="BU50" s="294">
        <f>BV50</f>
        <v>40981511.728</v>
      </c>
      <c r="BV50" s="122">
        <f>I50+AE50+AI50+AZ50+BJ50+BR50+BS50+BT50</f>
        <v>40981511.728</v>
      </c>
      <c r="BW50" s="14">
        <f t="shared" si="17"/>
        <v>0</v>
      </c>
      <c r="BX50" s="252">
        <f t="shared" si="18"/>
        <v>37027348.131000005</v>
      </c>
      <c r="BZ50" s="10" t="b">
        <f t="shared" si="9"/>
        <v>1</v>
      </c>
    </row>
    <row r="51" spans="1:78" s="10" customFormat="1" ht="15.6" customHeight="1">
      <c r="A51" s="420" t="s">
        <v>35</v>
      </c>
      <c r="B51" s="9">
        <v>43</v>
      </c>
      <c r="C51" s="9">
        <v>135985</v>
      </c>
      <c r="D51" s="9">
        <v>97</v>
      </c>
      <c r="E51" s="9">
        <v>3</v>
      </c>
      <c r="F51" s="9">
        <v>31778</v>
      </c>
      <c r="G51" s="9">
        <v>3</v>
      </c>
      <c r="H51" s="185" t="s">
        <v>247</v>
      </c>
      <c r="I51" s="122">
        <f t="shared" si="7"/>
        <v>82857</v>
      </c>
      <c r="J51" s="117">
        <f>I51</f>
        <v>82857</v>
      </c>
      <c r="K51" s="9">
        <v>9455</v>
      </c>
      <c r="L51" s="138">
        <f t="shared" si="8"/>
        <v>34215</v>
      </c>
      <c r="M51" s="9">
        <v>34215</v>
      </c>
      <c r="N51" s="9">
        <v>0</v>
      </c>
      <c r="O51" s="9">
        <v>0</v>
      </c>
      <c r="P51" s="9">
        <v>0</v>
      </c>
      <c r="Q51" s="9">
        <v>34215</v>
      </c>
      <c r="R51" s="9">
        <v>0</v>
      </c>
      <c r="S51" s="9">
        <v>0</v>
      </c>
      <c r="T51" s="9">
        <v>0</v>
      </c>
      <c r="U51" s="9">
        <v>0</v>
      </c>
      <c r="V51" s="9">
        <v>1667</v>
      </c>
      <c r="W51" s="9">
        <v>1026</v>
      </c>
      <c r="X51" s="9">
        <v>1440</v>
      </c>
      <c r="Y51" s="9">
        <v>0</v>
      </c>
      <c r="Z51" s="9">
        <v>0</v>
      </c>
      <c r="AA51" s="9">
        <v>3039</v>
      </c>
      <c r="AB51" s="9">
        <v>31500</v>
      </c>
      <c r="AC51" s="9">
        <v>515</v>
      </c>
      <c r="AD51" s="9">
        <v>0</v>
      </c>
      <c r="AE51" s="122">
        <f t="shared" si="19"/>
        <v>2683</v>
      </c>
      <c r="AF51" s="117">
        <f>AG51+AH51</f>
        <v>2683</v>
      </c>
      <c r="AG51" s="9">
        <v>2656</v>
      </c>
      <c r="AH51" s="9">
        <v>27</v>
      </c>
      <c r="AI51" s="122">
        <f t="shared" si="11"/>
        <v>98500</v>
      </c>
      <c r="AJ51" s="117">
        <v>98500</v>
      </c>
      <c r="AK51" s="9">
        <v>32500</v>
      </c>
      <c r="AL51" s="9">
        <v>15640</v>
      </c>
      <c r="AM51" s="9">
        <v>0</v>
      </c>
      <c r="AN51" s="9">
        <v>6039</v>
      </c>
      <c r="AO51" s="9">
        <v>293</v>
      </c>
      <c r="AP51" s="9">
        <v>2999</v>
      </c>
      <c r="AQ51" s="9">
        <v>0</v>
      </c>
      <c r="AR51" s="9">
        <v>1126</v>
      </c>
      <c r="AS51" s="9">
        <v>0</v>
      </c>
      <c r="AT51" s="9">
        <v>32463</v>
      </c>
      <c r="AU51" s="9">
        <v>3000</v>
      </c>
      <c r="AV51" s="9">
        <v>1811</v>
      </c>
      <c r="AW51" s="9">
        <v>0</v>
      </c>
      <c r="AX51" s="9">
        <v>0</v>
      </c>
      <c r="AY51" s="9">
        <v>2629</v>
      </c>
      <c r="AZ51" s="122">
        <f t="shared" si="14"/>
        <v>9406</v>
      </c>
      <c r="BA51" s="117">
        <v>9406</v>
      </c>
      <c r="BB51" s="9">
        <v>5509</v>
      </c>
      <c r="BC51" s="9">
        <v>700</v>
      </c>
      <c r="BD51" s="9">
        <v>2500</v>
      </c>
      <c r="BE51" s="9">
        <v>0</v>
      </c>
      <c r="BF51" s="9">
        <v>554</v>
      </c>
      <c r="BG51" s="9">
        <v>143</v>
      </c>
      <c r="BH51" s="9">
        <v>0</v>
      </c>
      <c r="BI51" s="9">
        <v>0</v>
      </c>
      <c r="BJ51" s="122">
        <f t="shared" si="15"/>
        <v>125302</v>
      </c>
      <c r="BK51" s="117">
        <v>125302</v>
      </c>
      <c r="BL51" s="9">
        <v>63982</v>
      </c>
      <c r="BM51" s="9">
        <v>49308</v>
      </c>
      <c r="BN51" s="9">
        <v>1498</v>
      </c>
      <c r="BO51" s="9">
        <v>4161</v>
      </c>
      <c r="BP51" s="9">
        <v>5809</v>
      </c>
      <c r="BQ51" s="428">
        <v>544</v>
      </c>
      <c r="BR51" s="117">
        <v>821</v>
      </c>
      <c r="BS51" s="117">
        <v>0</v>
      </c>
      <c r="BT51" s="117">
        <v>0</v>
      </c>
      <c r="BU51" s="294">
        <v>319569</v>
      </c>
      <c r="BV51" s="122">
        <f t="shared" si="16"/>
        <v>319569</v>
      </c>
      <c r="BW51" s="14">
        <f t="shared" si="17"/>
        <v>0</v>
      </c>
      <c r="BX51" s="252">
        <f t="shared" si="18"/>
        <v>184861</v>
      </c>
      <c r="BZ51" s="10" t="b">
        <f t="shared" si="9"/>
        <v>1</v>
      </c>
    </row>
    <row r="52" spans="1:78" s="10" customFormat="1" ht="28.8">
      <c r="A52" s="420" t="s">
        <v>589</v>
      </c>
      <c r="B52" s="9"/>
      <c r="C52" s="9"/>
      <c r="D52" s="9"/>
      <c r="E52" s="9"/>
      <c r="F52" s="9"/>
      <c r="G52" s="9"/>
      <c r="H52" s="185" t="s">
        <v>78</v>
      </c>
      <c r="I52" s="122">
        <f t="shared" si="7"/>
        <v>602490.84100000013</v>
      </c>
      <c r="J52" s="117">
        <f>I52</f>
        <v>602490.84100000013</v>
      </c>
      <c r="K52" s="9">
        <v>71607.974000000002</v>
      </c>
      <c r="L52" s="138">
        <f t="shared" si="8"/>
        <v>0</v>
      </c>
      <c r="M52" s="9"/>
      <c r="N52" s="9"/>
      <c r="O52" s="9"/>
      <c r="P52" s="9"/>
      <c r="Q52" s="9"/>
      <c r="R52" s="9"/>
      <c r="S52" s="9"/>
      <c r="T52" s="9"/>
      <c r="U52" s="9"/>
      <c r="V52" s="9"/>
      <c r="W52" s="9">
        <v>6780.6</v>
      </c>
      <c r="X52" s="9">
        <v>159964.97200000001</v>
      </c>
      <c r="Y52" s="9">
        <v>171902.255</v>
      </c>
      <c r="Z52" s="9">
        <v>22341.004000000001</v>
      </c>
      <c r="AA52" s="9"/>
      <c r="AB52" s="9">
        <v>247</v>
      </c>
      <c r="AC52" s="9"/>
      <c r="AD52" s="9">
        <v>169647.03599999999</v>
      </c>
      <c r="AE52" s="122">
        <f t="shared" si="19"/>
        <v>669263.67799999996</v>
      </c>
      <c r="AF52" s="117">
        <f>AG52+AH52</f>
        <v>669263.67799999996</v>
      </c>
      <c r="AG52" s="9">
        <v>617859.67799999996</v>
      </c>
      <c r="AH52" s="9">
        <v>51404</v>
      </c>
      <c r="AI52" s="122">
        <f t="shared" si="11"/>
        <v>1878796.031</v>
      </c>
      <c r="AJ52" s="117">
        <f>SUM(AK52:AY52)</f>
        <v>1878796.031</v>
      </c>
      <c r="AK52" s="9">
        <v>678111.60800000001</v>
      </c>
      <c r="AL52" s="9">
        <v>155327.53700000001</v>
      </c>
      <c r="AM52" s="9"/>
      <c r="AN52" s="9">
        <v>34345.214</v>
      </c>
      <c r="AO52" s="9">
        <v>37450.711000000003</v>
      </c>
      <c r="AP52" s="9">
        <v>50</v>
      </c>
      <c r="AQ52" s="9">
        <v>3355.4050000000002</v>
      </c>
      <c r="AR52" s="9">
        <v>25877.976999999999</v>
      </c>
      <c r="AS52" s="9"/>
      <c r="AT52" s="9">
        <v>849504.01399999997</v>
      </c>
      <c r="AU52" s="9"/>
      <c r="AV52" s="9">
        <v>34532.245999999999</v>
      </c>
      <c r="AW52" s="9">
        <v>30544.996999999999</v>
      </c>
      <c r="AX52" s="9"/>
      <c r="AY52" s="9">
        <f>5094+24602.322</f>
        <v>29696.322</v>
      </c>
      <c r="AZ52" s="122">
        <f t="shared" si="14"/>
        <v>96948.342999999993</v>
      </c>
      <c r="BA52" s="117">
        <f>BB52+BH52+BI52</f>
        <v>96948.342999999993</v>
      </c>
      <c r="BB52" s="9">
        <v>74097.399999999994</v>
      </c>
      <c r="BC52" s="9"/>
      <c r="BD52" s="9"/>
      <c r="BE52" s="9"/>
      <c r="BF52" s="9"/>
      <c r="BG52" s="9"/>
      <c r="BH52" s="9">
        <v>15000</v>
      </c>
      <c r="BI52" s="9">
        <v>7850.9430000000002</v>
      </c>
      <c r="BJ52" s="122">
        <f t="shared" si="15"/>
        <v>771443.93700000003</v>
      </c>
      <c r="BK52" s="117">
        <f>SUM(BL52:BQ52)</f>
        <v>771443.93700000003</v>
      </c>
      <c r="BL52" s="9">
        <v>434528.56800000003</v>
      </c>
      <c r="BM52" s="9">
        <v>209895.84599999999</v>
      </c>
      <c r="BN52" s="9">
        <v>18385.773000000001</v>
      </c>
      <c r="BO52" s="9"/>
      <c r="BP52" s="9">
        <v>45328.945</v>
      </c>
      <c r="BQ52" s="428">
        <v>63304.805</v>
      </c>
      <c r="BR52" s="117">
        <v>36639.607000000004</v>
      </c>
      <c r="BS52" s="117">
        <v>23453.335999999999</v>
      </c>
      <c r="BT52" s="117">
        <v>319089.85399999999</v>
      </c>
      <c r="BU52" s="294">
        <f>BV52</f>
        <v>4398125.6269999994</v>
      </c>
      <c r="BV52" s="122">
        <f t="shared" si="16"/>
        <v>4398125.6269999994</v>
      </c>
      <c r="BW52" s="14">
        <f t="shared" si="17"/>
        <v>0</v>
      </c>
      <c r="BX52" s="252">
        <f t="shared" si="18"/>
        <v>3210643.4929999998</v>
      </c>
      <c r="BZ52" s="10" t="b">
        <f t="shared" si="9"/>
        <v>1</v>
      </c>
    </row>
    <row r="53" spans="1:78" s="10" customFormat="1">
      <c r="A53" s="420" t="s">
        <v>597</v>
      </c>
      <c r="B53" s="9">
        <v>605</v>
      </c>
      <c r="C53" s="9"/>
      <c r="D53" s="9">
        <v>113801181</v>
      </c>
      <c r="E53" s="9">
        <v>209</v>
      </c>
      <c r="F53" s="9">
        <v>77637503</v>
      </c>
      <c r="G53" s="9"/>
      <c r="H53" s="185" t="s">
        <v>78</v>
      </c>
      <c r="I53" s="122">
        <f t="shared" si="7"/>
        <v>119510891</v>
      </c>
      <c r="J53" s="117">
        <f>L53+K53+SUM(V53:X53)</f>
        <v>119510891</v>
      </c>
      <c r="K53" s="9">
        <v>69919486</v>
      </c>
      <c r="L53" s="138">
        <f t="shared" si="8"/>
        <v>35499444</v>
      </c>
      <c r="M53" s="9">
        <v>35499444</v>
      </c>
      <c r="N53" s="9"/>
      <c r="O53" s="9"/>
      <c r="P53" s="9"/>
      <c r="Q53" s="9"/>
      <c r="R53" s="9">
        <v>1091362</v>
      </c>
      <c r="S53" s="9"/>
      <c r="T53" s="9">
        <v>23238259</v>
      </c>
      <c r="U53" s="9">
        <v>11169823</v>
      </c>
      <c r="V53" s="9">
        <v>63545</v>
      </c>
      <c r="W53" s="9">
        <v>375925</v>
      </c>
      <c r="X53" s="9">
        <v>13652491</v>
      </c>
      <c r="Y53" s="9"/>
      <c r="Z53" s="9"/>
      <c r="AA53" s="9"/>
      <c r="AB53" s="9"/>
      <c r="AC53" s="9"/>
      <c r="AD53" s="9"/>
      <c r="AE53" s="122">
        <f t="shared" si="19"/>
        <v>1340086</v>
      </c>
      <c r="AF53" s="117">
        <v>1340086</v>
      </c>
      <c r="AG53" s="9">
        <v>1085925</v>
      </c>
      <c r="AH53" s="9">
        <v>254161</v>
      </c>
      <c r="AI53" s="122">
        <f t="shared" si="11"/>
        <v>24452702.099999998</v>
      </c>
      <c r="AJ53" s="117">
        <v>24452702.099999998</v>
      </c>
      <c r="AK53" s="9">
        <v>5472913</v>
      </c>
      <c r="AL53" s="9">
        <v>9254569</v>
      </c>
      <c r="AM53" s="9"/>
      <c r="AN53" s="9">
        <v>401949</v>
      </c>
      <c r="AO53" s="9">
        <v>515711</v>
      </c>
      <c r="AP53" s="9">
        <v>6127.2</v>
      </c>
      <c r="AQ53" s="9">
        <v>744094</v>
      </c>
      <c r="AR53" s="9">
        <v>259681</v>
      </c>
      <c r="AS53" s="9"/>
      <c r="AT53" s="9">
        <v>3598885.9</v>
      </c>
      <c r="AU53" s="9">
        <v>163532</v>
      </c>
      <c r="AV53" s="9">
        <v>810866</v>
      </c>
      <c r="AW53" s="9">
        <v>277999</v>
      </c>
      <c r="AX53" s="9">
        <v>2685714</v>
      </c>
      <c r="AY53" s="9">
        <v>260661</v>
      </c>
      <c r="AZ53" s="122">
        <f t="shared" si="14"/>
        <v>2861754</v>
      </c>
      <c r="BA53" s="117">
        <f>BB53+BG53+BH53</f>
        <v>2861754</v>
      </c>
      <c r="BB53" s="9">
        <v>2445818</v>
      </c>
      <c r="BC53" s="9"/>
      <c r="BD53" s="9"/>
      <c r="BE53" s="9"/>
      <c r="BF53" s="9"/>
      <c r="BG53" s="9">
        <v>2529</v>
      </c>
      <c r="BH53" s="9">
        <v>413407</v>
      </c>
      <c r="BI53" s="9"/>
      <c r="BJ53" s="122">
        <f t="shared" si="15"/>
        <v>9712392</v>
      </c>
      <c r="BK53" s="117">
        <v>9712392</v>
      </c>
      <c r="BL53" s="9">
        <v>6760510</v>
      </c>
      <c r="BM53" s="9">
        <v>380197</v>
      </c>
      <c r="BN53" s="9"/>
      <c r="BO53" s="9"/>
      <c r="BP53" s="9">
        <v>555830</v>
      </c>
      <c r="BQ53" s="428">
        <v>2015855</v>
      </c>
      <c r="BR53" s="117">
        <v>3016282</v>
      </c>
      <c r="BS53" s="117">
        <v>393294</v>
      </c>
      <c r="BT53" s="117">
        <v>2497319</v>
      </c>
      <c r="BU53" s="294">
        <f>BV53</f>
        <v>163784720.09999999</v>
      </c>
      <c r="BV53" s="122">
        <f t="shared" si="16"/>
        <v>163784720.09999999</v>
      </c>
      <c r="BW53" s="14">
        <f t="shared" si="17"/>
        <v>0</v>
      </c>
      <c r="BX53" s="252">
        <f t="shared" si="18"/>
        <v>148713255.09999999</v>
      </c>
      <c r="BZ53" s="10" t="b">
        <f t="shared" si="9"/>
        <v>1</v>
      </c>
    </row>
    <row r="54" spans="1:78" s="10" customFormat="1">
      <c r="A54" s="420" t="s">
        <v>30</v>
      </c>
      <c r="B54" s="9">
        <v>0</v>
      </c>
      <c r="C54" s="9">
        <v>0</v>
      </c>
      <c r="D54" s="9">
        <v>0</v>
      </c>
      <c r="E54" s="9">
        <v>0</v>
      </c>
      <c r="F54" s="9">
        <v>0</v>
      </c>
      <c r="G54" s="9">
        <v>0</v>
      </c>
      <c r="H54" s="185" t="s">
        <v>247</v>
      </c>
      <c r="I54" s="122">
        <f t="shared" si="7"/>
        <v>34680</v>
      </c>
      <c r="J54" s="117">
        <f>I54</f>
        <v>34680</v>
      </c>
      <c r="K54" s="9">
        <v>13100</v>
      </c>
      <c r="L54" s="138">
        <f t="shared" si="8"/>
        <v>5580</v>
      </c>
      <c r="M54" s="9">
        <v>5580</v>
      </c>
      <c r="N54" s="9">
        <v>0</v>
      </c>
      <c r="O54" s="9">
        <v>0</v>
      </c>
      <c r="P54" s="9">
        <v>0</v>
      </c>
      <c r="Q54" s="9">
        <v>4000</v>
      </c>
      <c r="R54" s="9">
        <v>0</v>
      </c>
      <c r="S54" s="9">
        <v>1580</v>
      </c>
      <c r="T54" s="9">
        <v>0</v>
      </c>
      <c r="U54" s="9">
        <v>0</v>
      </c>
      <c r="V54" s="9">
        <v>2500</v>
      </c>
      <c r="W54" s="9">
        <v>7500</v>
      </c>
      <c r="X54" s="9">
        <v>1200</v>
      </c>
      <c r="Y54" s="9">
        <v>0</v>
      </c>
      <c r="Z54" s="9">
        <v>800</v>
      </c>
      <c r="AA54" s="9">
        <v>4000</v>
      </c>
      <c r="AB54" s="9">
        <v>0</v>
      </c>
      <c r="AC54" s="9">
        <v>0</v>
      </c>
      <c r="AD54" s="9">
        <v>0</v>
      </c>
      <c r="AE54" s="122">
        <f t="shared" si="19"/>
        <v>0</v>
      </c>
      <c r="AF54" s="117"/>
      <c r="AG54" s="9">
        <v>0</v>
      </c>
      <c r="AH54" s="9">
        <v>0</v>
      </c>
      <c r="AI54" s="122">
        <f t="shared" si="11"/>
        <v>33933</v>
      </c>
      <c r="AJ54" s="117">
        <f>AI54</f>
        <v>33933</v>
      </c>
      <c r="AK54" s="9">
        <v>0</v>
      </c>
      <c r="AL54" s="9">
        <v>6000</v>
      </c>
      <c r="AM54" s="9">
        <v>0</v>
      </c>
      <c r="AN54" s="9">
        <v>5007</v>
      </c>
      <c r="AO54" s="9">
        <v>0</v>
      </c>
      <c r="AP54" s="9">
        <v>10340</v>
      </c>
      <c r="AQ54" s="9">
        <v>0</v>
      </c>
      <c r="AR54" s="9">
        <v>3086</v>
      </c>
      <c r="AS54" s="9">
        <v>3200</v>
      </c>
      <c r="AT54" s="9">
        <v>5000</v>
      </c>
      <c r="AU54" s="9">
        <v>0</v>
      </c>
      <c r="AV54" s="9">
        <v>0</v>
      </c>
      <c r="AW54" s="9">
        <v>0</v>
      </c>
      <c r="AX54" s="9">
        <v>0</v>
      </c>
      <c r="AY54" s="9">
        <v>1300</v>
      </c>
      <c r="AZ54" s="122">
        <f t="shared" si="14"/>
        <v>9375</v>
      </c>
      <c r="BA54" s="117">
        <v>9375</v>
      </c>
      <c r="BB54" s="9">
        <v>0</v>
      </c>
      <c r="BC54" s="9">
        <v>0</v>
      </c>
      <c r="BD54" s="9">
        <v>6000</v>
      </c>
      <c r="BE54" s="9">
        <v>3375</v>
      </c>
      <c r="BF54" s="9">
        <v>0</v>
      </c>
      <c r="BG54" s="9">
        <v>0</v>
      </c>
      <c r="BH54" s="9">
        <v>0</v>
      </c>
      <c r="BI54" s="9">
        <v>0</v>
      </c>
      <c r="BJ54" s="122">
        <f t="shared" si="15"/>
        <v>84920</v>
      </c>
      <c r="BK54" s="117">
        <f>BL54+BN54</f>
        <v>84920</v>
      </c>
      <c r="BL54" s="9">
        <v>79920</v>
      </c>
      <c r="BM54" s="9">
        <v>0</v>
      </c>
      <c r="BN54" s="9">
        <v>5000</v>
      </c>
      <c r="BO54" s="9">
        <v>0</v>
      </c>
      <c r="BP54" s="9">
        <v>0</v>
      </c>
      <c r="BQ54" s="428">
        <v>0</v>
      </c>
      <c r="BR54" s="117">
        <v>4000</v>
      </c>
      <c r="BS54" s="117">
        <v>15728</v>
      </c>
      <c r="BT54" s="117">
        <v>0</v>
      </c>
      <c r="BU54" s="294">
        <f>BV54</f>
        <v>182636</v>
      </c>
      <c r="BV54" s="122">
        <f t="shared" si="16"/>
        <v>182636</v>
      </c>
      <c r="BW54" s="14">
        <f t="shared" si="17"/>
        <v>0</v>
      </c>
      <c r="BX54" s="252">
        <f t="shared" si="18"/>
        <v>88341</v>
      </c>
      <c r="BZ54" s="10" t="b">
        <f t="shared" si="9"/>
        <v>1</v>
      </c>
    </row>
    <row r="55" spans="1:78" s="10" customFormat="1">
      <c r="A55" s="245" t="s">
        <v>3</v>
      </c>
      <c r="B55" s="14"/>
      <c r="C55" s="14"/>
      <c r="D55" s="9">
        <v>90</v>
      </c>
      <c r="E55" s="14"/>
      <c r="F55" s="14"/>
      <c r="G55" s="9">
        <v>10</v>
      </c>
      <c r="H55" s="185" t="s">
        <v>247</v>
      </c>
      <c r="I55" s="122">
        <f t="shared" si="7"/>
        <v>347</v>
      </c>
      <c r="J55" s="117">
        <v>347</v>
      </c>
      <c r="K55" s="9">
        <v>0</v>
      </c>
      <c r="L55" s="138">
        <f t="shared" si="8"/>
        <v>33</v>
      </c>
      <c r="M55" s="9">
        <v>33</v>
      </c>
      <c r="N55" s="9">
        <v>0</v>
      </c>
      <c r="O55" s="9">
        <v>0</v>
      </c>
      <c r="P55" s="9">
        <v>0</v>
      </c>
      <c r="Q55" s="9">
        <v>33</v>
      </c>
      <c r="R55" s="9">
        <v>0</v>
      </c>
      <c r="S55" s="9">
        <v>0</v>
      </c>
      <c r="T55" s="9">
        <v>0</v>
      </c>
      <c r="U55" s="9">
        <v>0</v>
      </c>
      <c r="V55" s="9">
        <v>0</v>
      </c>
      <c r="W55" s="9">
        <v>0</v>
      </c>
      <c r="X55" s="9">
        <v>0</v>
      </c>
      <c r="Y55" s="9">
        <v>0</v>
      </c>
      <c r="Z55" s="9">
        <v>5</v>
      </c>
      <c r="AA55" s="9">
        <v>246</v>
      </c>
      <c r="AB55" s="9">
        <v>53</v>
      </c>
      <c r="AC55" s="9">
        <v>10</v>
      </c>
      <c r="AD55" s="9">
        <v>0</v>
      </c>
      <c r="AE55" s="122">
        <f t="shared" si="19"/>
        <v>0</v>
      </c>
      <c r="AF55" s="117"/>
      <c r="AG55" s="9">
        <v>0</v>
      </c>
      <c r="AH55" s="9">
        <v>0</v>
      </c>
      <c r="AI55" s="122">
        <f t="shared" si="11"/>
        <v>39999</v>
      </c>
      <c r="AJ55" s="147">
        <f>SUM(AK55:AY55)</f>
        <v>39999</v>
      </c>
      <c r="AK55" s="9">
        <v>34084</v>
      </c>
      <c r="AL55" s="9">
        <v>4090</v>
      </c>
      <c r="AM55" s="14"/>
      <c r="AN55" s="9">
        <v>1310</v>
      </c>
      <c r="AO55" s="9">
        <v>86</v>
      </c>
      <c r="AP55" s="9">
        <v>16</v>
      </c>
      <c r="AQ55" s="9">
        <v>0</v>
      </c>
      <c r="AR55" s="9">
        <v>12</v>
      </c>
      <c r="AS55" s="9">
        <v>0</v>
      </c>
      <c r="AT55" s="9">
        <v>40</v>
      </c>
      <c r="AU55" s="9">
        <v>0</v>
      </c>
      <c r="AV55" s="9">
        <v>361</v>
      </c>
      <c r="AW55" s="9">
        <v>0</v>
      </c>
      <c r="AX55" s="9">
        <v>0</v>
      </c>
      <c r="AY55" s="9">
        <v>0</v>
      </c>
      <c r="AZ55" s="122">
        <f t="shared" si="14"/>
        <v>29148</v>
      </c>
      <c r="BA55" s="117">
        <f>+BE55</f>
        <v>29148</v>
      </c>
      <c r="BB55" s="9">
        <v>0</v>
      </c>
      <c r="BC55" s="9">
        <v>0</v>
      </c>
      <c r="BD55" s="9">
        <v>0</v>
      </c>
      <c r="BE55" s="9">
        <v>29148</v>
      </c>
      <c r="BF55" s="9">
        <v>0</v>
      </c>
      <c r="BG55" s="9">
        <v>0</v>
      </c>
      <c r="BH55" s="9">
        <v>0</v>
      </c>
      <c r="BI55" s="9">
        <v>0</v>
      </c>
      <c r="BJ55" s="122">
        <f t="shared" si="15"/>
        <v>7249</v>
      </c>
      <c r="BK55" s="425">
        <v>7249</v>
      </c>
      <c r="BL55" s="9">
        <v>2664</v>
      </c>
      <c r="BM55" s="9">
        <v>0</v>
      </c>
      <c r="BN55" s="9">
        <v>0</v>
      </c>
      <c r="BO55" s="9">
        <v>40</v>
      </c>
      <c r="BP55" s="9">
        <v>905</v>
      </c>
      <c r="BQ55" s="428">
        <v>3640</v>
      </c>
      <c r="BR55" s="117">
        <v>0</v>
      </c>
      <c r="BS55" s="117">
        <v>3640</v>
      </c>
      <c r="BT55" s="117">
        <v>0</v>
      </c>
      <c r="BU55" s="294">
        <v>80383</v>
      </c>
      <c r="BV55" s="122">
        <f t="shared" si="16"/>
        <v>80383</v>
      </c>
      <c r="BW55" s="14">
        <f t="shared" si="17"/>
        <v>0</v>
      </c>
      <c r="BX55" s="252">
        <f t="shared" si="18"/>
        <v>43986</v>
      </c>
      <c r="BZ55" s="10" t="b">
        <f t="shared" si="9"/>
        <v>1</v>
      </c>
    </row>
    <row r="56" spans="1:78" s="10" customFormat="1">
      <c r="A56" s="245" t="s">
        <v>56</v>
      </c>
      <c r="B56" s="9">
        <v>0</v>
      </c>
      <c r="C56" s="9">
        <v>0</v>
      </c>
      <c r="D56" s="9">
        <v>0</v>
      </c>
      <c r="E56" s="9">
        <v>0</v>
      </c>
      <c r="F56" s="9">
        <v>0</v>
      </c>
      <c r="G56" s="9">
        <v>0</v>
      </c>
      <c r="H56" s="185" t="s">
        <v>78</v>
      </c>
      <c r="I56" s="122">
        <f t="shared" si="7"/>
        <v>1678237</v>
      </c>
      <c r="J56" s="117">
        <v>1678237</v>
      </c>
      <c r="K56" s="9">
        <v>730365</v>
      </c>
      <c r="L56" s="138">
        <f t="shared" si="8"/>
        <v>0</v>
      </c>
      <c r="M56" s="9">
        <v>0</v>
      </c>
      <c r="N56" s="9">
        <v>0</v>
      </c>
      <c r="O56" s="9">
        <v>0</v>
      </c>
      <c r="P56" s="9">
        <v>0</v>
      </c>
      <c r="Q56" s="9">
        <v>0</v>
      </c>
      <c r="R56" s="9">
        <v>0</v>
      </c>
      <c r="S56" s="9">
        <v>0</v>
      </c>
      <c r="T56" s="9">
        <v>0</v>
      </c>
      <c r="U56" s="9">
        <v>0</v>
      </c>
      <c r="V56" s="9">
        <v>0</v>
      </c>
      <c r="W56" s="9">
        <v>56</v>
      </c>
      <c r="X56" s="9">
        <v>599</v>
      </c>
      <c r="Y56" s="9">
        <v>856772</v>
      </c>
      <c r="Z56" s="9">
        <v>4372</v>
      </c>
      <c r="AA56" s="9">
        <v>67567</v>
      </c>
      <c r="AB56" s="9">
        <v>676</v>
      </c>
      <c r="AC56" s="9">
        <v>15983</v>
      </c>
      <c r="AD56" s="9">
        <v>1847</v>
      </c>
      <c r="AE56" s="122">
        <f t="shared" si="19"/>
        <v>391676</v>
      </c>
      <c r="AF56" s="117">
        <v>391676</v>
      </c>
      <c r="AG56" s="9">
        <v>368635</v>
      </c>
      <c r="AH56" s="9">
        <v>23041</v>
      </c>
      <c r="AI56" s="122">
        <f t="shared" si="11"/>
        <v>1785365</v>
      </c>
      <c r="AJ56" s="117">
        <v>1785365</v>
      </c>
      <c r="AK56" s="9">
        <v>0</v>
      </c>
      <c r="AL56" s="9">
        <v>7135</v>
      </c>
      <c r="AM56" s="9">
        <v>0</v>
      </c>
      <c r="AN56" s="9">
        <v>181083</v>
      </c>
      <c r="AO56" s="9">
        <v>11432</v>
      </c>
      <c r="AP56" s="9">
        <v>472675</v>
      </c>
      <c r="AQ56" s="9">
        <v>0</v>
      </c>
      <c r="AR56" s="9">
        <v>2300</v>
      </c>
      <c r="AS56" s="9">
        <v>0</v>
      </c>
      <c r="AT56" s="9">
        <v>26003</v>
      </c>
      <c r="AU56" s="9">
        <v>0</v>
      </c>
      <c r="AV56" s="9">
        <v>3115</v>
      </c>
      <c r="AW56" s="9">
        <v>0</v>
      </c>
      <c r="AX56" s="9">
        <v>999724</v>
      </c>
      <c r="AY56" s="9">
        <v>81898</v>
      </c>
      <c r="AZ56" s="122">
        <f t="shared" si="14"/>
        <v>3077</v>
      </c>
      <c r="BA56" s="117">
        <v>3077</v>
      </c>
      <c r="BB56" s="9">
        <v>0</v>
      </c>
      <c r="BC56" s="9">
        <v>0</v>
      </c>
      <c r="BD56" s="9">
        <v>0</v>
      </c>
      <c r="BE56" s="9">
        <v>0</v>
      </c>
      <c r="BF56" s="9">
        <v>0</v>
      </c>
      <c r="BG56" s="9">
        <v>0</v>
      </c>
      <c r="BH56" s="9">
        <v>3000</v>
      </c>
      <c r="BI56" s="9">
        <v>77</v>
      </c>
      <c r="BJ56" s="122">
        <f t="shared" si="15"/>
        <v>288648</v>
      </c>
      <c r="BK56" s="117">
        <v>288648</v>
      </c>
      <c r="BL56" s="9">
        <v>160312</v>
      </c>
      <c r="BM56" s="9">
        <v>99032</v>
      </c>
      <c r="BN56" s="9">
        <v>250</v>
      </c>
      <c r="BO56" s="9">
        <v>0</v>
      </c>
      <c r="BP56" s="9">
        <v>18373</v>
      </c>
      <c r="BQ56" s="428">
        <v>10681</v>
      </c>
      <c r="BR56" s="117">
        <v>1349</v>
      </c>
      <c r="BS56" s="117">
        <v>36598</v>
      </c>
      <c r="BT56" s="117">
        <v>0</v>
      </c>
      <c r="BU56" s="294">
        <v>4184950</v>
      </c>
      <c r="BV56" s="122">
        <f t="shared" si="16"/>
        <v>4184950</v>
      </c>
      <c r="BW56" s="14">
        <f t="shared" si="17"/>
        <v>0</v>
      </c>
      <c r="BX56" s="252">
        <f t="shared" si="18"/>
        <v>3893225</v>
      </c>
      <c r="BZ56" s="10" t="b">
        <f t="shared" si="9"/>
        <v>1</v>
      </c>
    </row>
    <row r="57" spans="1:78" s="10" customFormat="1">
      <c r="A57" s="245" t="s">
        <v>61</v>
      </c>
      <c r="B57" s="9">
        <v>0</v>
      </c>
      <c r="C57" s="9">
        <v>0</v>
      </c>
      <c r="D57" s="9">
        <v>0</v>
      </c>
      <c r="E57" s="9">
        <v>0</v>
      </c>
      <c r="F57" s="9">
        <v>0</v>
      </c>
      <c r="G57" s="9">
        <v>0</v>
      </c>
      <c r="H57" s="185" t="s">
        <v>247</v>
      </c>
      <c r="I57" s="122">
        <f t="shared" si="7"/>
        <v>26830</v>
      </c>
      <c r="J57" s="117">
        <v>26830</v>
      </c>
      <c r="K57" s="9">
        <v>0</v>
      </c>
      <c r="L57" s="138">
        <f t="shared" si="8"/>
        <v>0</v>
      </c>
      <c r="M57" s="9">
        <v>0</v>
      </c>
      <c r="N57" s="9">
        <v>0</v>
      </c>
      <c r="O57" s="9">
        <v>0</v>
      </c>
      <c r="P57" s="9">
        <v>0</v>
      </c>
      <c r="Q57" s="9">
        <v>0</v>
      </c>
      <c r="R57" s="9">
        <v>0</v>
      </c>
      <c r="S57" s="9">
        <v>0</v>
      </c>
      <c r="T57" s="9">
        <v>0</v>
      </c>
      <c r="U57" s="9">
        <v>0</v>
      </c>
      <c r="V57" s="9">
        <v>0</v>
      </c>
      <c r="W57" s="9">
        <v>84</v>
      </c>
      <c r="X57" s="9">
        <v>105</v>
      </c>
      <c r="Y57" s="9">
        <v>20894</v>
      </c>
      <c r="Z57" s="9">
        <v>82</v>
      </c>
      <c r="AA57" s="9">
        <v>5665</v>
      </c>
      <c r="AB57" s="9">
        <v>0</v>
      </c>
      <c r="AC57" s="9">
        <v>0</v>
      </c>
      <c r="AD57" s="9">
        <v>0</v>
      </c>
      <c r="AE57" s="122">
        <f t="shared" si="19"/>
        <v>155</v>
      </c>
      <c r="AF57" s="117">
        <v>155</v>
      </c>
      <c r="AG57" s="9">
        <v>155</v>
      </c>
      <c r="AH57" s="9">
        <v>0</v>
      </c>
      <c r="AI57" s="122">
        <f t="shared" si="11"/>
        <v>717289</v>
      </c>
      <c r="AJ57" s="117">
        <v>717289</v>
      </c>
      <c r="AK57" s="9">
        <v>696227</v>
      </c>
      <c r="AL57" s="9">
        <v>3605</v>
      </c>
      <c r="AM57" s="9">
        <v>0</v>
      </c>
      <c r="AN57" s="9">
        <v>0</v>
      </c>
      <c r="AO57" s="9">
        <v>0</v>
      </c>
      <c r="AP57" s="9">
        <v>0</v>
      </c>
      <c r="AQ57" s="9">
        <v>0</v>
      </c>
      <c r="AR57" s="9">
        <v>115</v>
      </c>
      <c r="AS57" s="9">
        <v>16468</v>
      </c>
      <c r="AT57" s="9">
        <v>874</v>
      </c>
      <c r="AU57" s="9">
        <v>0</v>
      </c>
      <c r="AV57" s="9">
        <v>0</v>
      </c>
      <c r="AW57" s="9">
        <v>0</v>
      </c>
      <c r="AX57" s="9">
        <v>0</v>
      </c>
      <c r="AY57" s="9">
        <v>0</v>
      </c>
      <c r="AZ57" s="122">
        <f t="shared" si="14"/>
        <v>2437</v>
      </c>
      <c r="BA57" s="117">
        <v>2437</v>
      </c>
      <c r="BB57" s="9">
        <v>0</v>
      </c>
      <c r="BC57" s="9">
        <v>0</v>
      </c>
      <c r="BD57" s="9">
        <v>0</v>
      </c>
      <c r="BE57" s="9">
        <v>0</v>
      </c>
      <c r="BF57" s="9">
        <v>2363</v>
      </c>
      <c r="BG57" s="9">
        <v>74</v>
      </c>
      <c r="BH57" s="9">
        <v>0</v>
      </c>
      <c r="BI57" s="9">
        <v>0</v>
      </c>
      <c r="BJ57" s="122">
        <f t="shared" si="15"/>
        <v>0</v>
      </c>
      <c r="BK57" s="117">
        <v>0</v>
      </c>
      <c r="BL57" s="9">
        <v>0</v>
      </c>
      <c r="BM57" s="9">
        <v>0</v>
      </c>
      <c r="BN57" s="9">
        <v>0</v>
      </c>
      <c r="BO57" s="9">
        <v>0</v>
      </c>
      <c r="BP57" s="9">
        <v>0</v>
      </c>
      <c r="BQ57" s="428">
        <v>0</v>
      </c>
      <c r="BR57" s="117">
        <v>0</v>
      </c>
      <c r="BS57" s="117">
        <v>62619</v>
      </c>
      <c r="BT57" s="117">
        <v>0</v>
      </c>
      <c r="BU57" s="294">
        <v>809330</v>
      </c>
      <c r="BV57" s="122">
        <f t="shared" si="16"/>
        <v>809330</v>
      </c>
      <c r="BW57" s="14">
        <f t="shared" si="17"/>
        <v>0</v>
      </c>
      <c r="BX57" s="252">
        <f t="shared" si="18"/>
        <v>806893</v>
      </c>
      <c r="BZ57" s="10" t="b">
        <f t="shared" si="9"/>
        <v>1</v>
      </c>
    </row>
    <row r="58" spans="1:78" s="10" customFormat="1">
      <c r="A58" s="245" t="s">
        <v>650</v>
      </c>
      <c r="B58" s="9"/>
      <c r="C58" s="9"/>
      <c r="D58" s="9"/>
      <c r="E58" s="9"/>
      <c r="F58" s="9"/>
      <c r="G58" s="9"/>
      <c r="H58" s="185" t="s">
        <v>95</v>
      </c>
      <c r="I58" s="122">
        <f t="shared" si="7"/>
        <v>668228.82899999991</v>
      </c>
      <c r="J58" s="117">
        <v>668228.82899999991</v>
      </c>
      <c r="K58" s="9">
        <v>2574.5250000000001</v>
      </c>
      <c r="L58" s="138">
        <f>SUM(N58:U58)</f>
        <v>292803.87199999997</v>
      </c>
      <c r="M58" s="9">
        <v>292803.87199999997</v>
      </c>
      <c r="N58" s="9">
        <v>234243.09759999998</v>
      </c>
      <c r="O58" s="9">
        <v>58560.774399999995</v>
      </c>
      <c r="P58" s="9"/>
      <c r="Q58" s="9"/>
      <c r="R58" s="9"/>
      <c r="S58" s="9"/>
      <c r="T58" s="9"/>
      <c r="U58" s="9"/>
      <c r="V58" s="9">
        <v>933.22</v>
      </c>
      <c r="W58" s="9"/>
      <c r="X58" s="9">
        <v>201879.46400000001</v>
      </c>
      <c r="Y58" s="9">
        <v>3137.47</v>
      </c>
      <c r="Z58" s="9"/>
      <c r="AA58" s="9">
        <v>108791.674</v>
      </c>
      <c r="AB58" s="9">
        <v>58108.603999999999</v>
      </c>
      <c r="AC58" s="9"/>
      <c r="AD58" s="9"/>
      <c r="AE58" s="122">
        <f t="shared" si="19"/>
        <v>140</v>
      </c>
      <c r="AF58" s="117">
        <v>140.13</v>
      </c>
      <c r="AG58" s="9"/>
      <c r="AH58" s="9">
        <v>140</v>
      </c>
      <c r="AI58" s="122">
        <f t="shared" si="11"/>
        <v>206710.55</v>
      </c>
      <c r="AJ58" s="117">
        <f>+SUM(AK58:AY58)</f>
        <v>206710.55</v>
      </c>
      <c r="AK58" s="9">
        <v>84726.066000000006</v>
      </c>
      <c r="AL58" s="9">
        <v>34941.203000000001</v>
      </c>
      <c r="AM58" s="9"/>
      <c r="AN58" s="9">
        <v>4596.5010000000002</v>
      </c>
      <c r="AO58" s="9">
        <v>3380.181</v>
      </c>
      <c r="AP58" s="9"/>
      <c r="AQ58" s="9"/>
      <c r="AR58" s="14"/>
      <c r="AS58" s="9"/>
      <c r="AT58" s="9">
        <v>4847.4560000000001</v>
      </c>
      <c r="AU58" s="9"/>
      <c r="AV58" s="9">
        <v>5740.5770000000002</v>
      </c>
      <c r="AW58" s="9">
        <v>68315.566000000006</v>
      </c>
      <c r="AX58" s="9"/>
      <c r="AY58" s="9">
        <v>163</v>
      </c>
      <c r="AZ58" s="122">
        <f t="shared" si="14"/>
        <v>4377.4260000000004</v>
      </c>
      <c r="BA58" s="117">
        <f>SUM(BB58:BI58)</f>
        <v>4377.4260000000004</v>
      </c>
      <c r="BB58" s="9">
        <v>2795.6990000000001</v>
      </c>
      <c r="BC58" s="9"/>
      <c r="BD58" s="14"/>
      <c r="BE58" s="9">
        <v>0</v>
      </c>
      <c r="BF58" s="9"/>
      <c r="BG58" s="9">
        <v>1581.7270000000001</v>
      </c>
      <c r="BH58" s="9"/>
      <c r="BI58" s="9"/>
      <c r="BJ58" s="122">
        <f t="shared" si="15"/>
        <v>137263.43899999998</v>
      </c>
      <c r="BK58" s="117">
        <f>SUM(BL58:BQ58)</f>
        <v>137263.43899999998</v>
      </c>
      <c r="BL58" s="9">
        <v>95872.411999999997</v>
      </c>
      <c r="BM58" s="9">
        <v>38982.196000000004</v>
      </c>
      <c r="BN58" s="9">
        <v>1060.107</v>
      </c>
      <c r="BO58" s="9"/>
      <c r="BP58" s="9">
        <v>949.32399999999996</v>
      </c>
      <c r="BQ58" s="428">
        <v>399.4</v>
      </c>
      <c r="BR58" s="117"/>
      <c r="BS58" s="117"/>
      <c r="BT58" s="117">
        <v>7706.268</v>
      </c>
      <c r="BU58" s="294">
        <v>1024426.512</v>
      </c>
      <c r="BV58" s="122">
        <f t="shared" si="16"/>
        <v>1024426.512</v>
      </c>
      <c r="BW58" s="14">
        <f t="shared" si="17"/>
        <v>0</v>
      </c>
      <c r="BX58" s="252">
        <f t="shared" si="18"/>
        <v>875079.37899999996</v>
      </c>
      <c r="BZ58" s="10" t="b">
        <f t="shared" si="9"/>
        <v>1</v>
      </c>
    </row>
    <row r="59" spans="1:78" s="10" customFormat="1">
      <c r="A59" s="245" t="s">
        <v>1126</v>
      </c>
      <c r="B59" s="9"/>
      <c r="C59" s="9"/>
      <c r="D59" s="9"/>
      <c r="E59" s="9"/>
      <c r="F59" s="9"/>
      <c r="G59" s="9"/>
      <c r="H59" s="185" t="s">
        <v>95</v>
      </c>
      <c r="I59" s="122">
        <f>K59+L59+SUM(V59:AD59)</f>
        <v>178066.155</v>
      </c>
      <c r="J59" s="117">
        <v>178066.155</v>
      </c>
      <c r="K59" s="9">
        <v>36840.828000000001</v>
      </c>
      <c r="L59" s="138">
        <f>SUM(N59:U59)</f>
        <v>81588.926999999996</v>
      </c>
      <c r="M59" s="9">
        <v>81588.926999999996</v>
      </c>
      <c r="N59" s="9"/>
      <c r="O59" s="9"/>
      <c r="P59" s="9">
        <v>1200</v>
      </c>
      <c r="Q59" s="9">
        <v>73642.304999999993</v>
      </c>
      <c r="R59" s="9">
        <v>0</v>
      </c>
      <c r="S59" s="9">
        <v>6746.6220000000003</v>
      </c>
      <c r="T59" s="9">
        <v>0</v>
      </c>
      <c r="U59" s="9">
        <v>0</v>
      </c>
      <c r="V59" s="9">
        <v>0</v>
      </c>
      <c r="W59" s="9">
        <v>0</v>
      </c>
      <c r="X59" s="9">
        <v>59636.4</v>
      </c>
      <c r="Y59" s="9">
        <v>0</v>
      </c>
      <c r="Z59" s="9">
        <v>0</v>
      </c>
      <c r="AA59" s="9">
        <v>0</v>
      </c>
      <c r="AB59" s="9">
        <v>0</v>
      </c>
      <c r="AC59" s="9">
        <v>0</v>
      </c>
      <c r="AD59" s="9">
        <v>0</v>
      </c>
      <c r="AE59" s="122">
        <f t="shared" ref="AE59" si="20">AG59+AH59</f>
        <v>0</v>
      </c>
      <c r="AF59" s="117">
        <v>0</v>
      </c>
      <c r="AG59" s="9">
        <v>0</v>
      </c>
      <c r="AH59" s="9">
        <v>0</v>
      </c>
      <c r="AI59" s="122">
        <f t="shared" ref="AI59" si="21">SUM(AK59:AY59)</f>
        <v>101432.69379999999</v>
      </c>
      <c r="AJ59" s="117">
        <f>+SUM(AK59:AY59)</f>
        <v>101432.69379999999</v>
      </c>
      <c r="AK59" s="9">
        <v>101432.69379999999</v>
      </c>
      <c r="AL59" s="9"/>
      <c r="AM59" s="9"/>
      <c r="AN59" s="9"/>
      <c r="AO59" s="9"/>
      <c r="AP59" s="9"/>
      <c r="AQ59" s="9"/>
      <c r="AR59" s="14"/>
      <c r="AS59" s="9"/>
      <c r="AT59" s="9"/>
      <c r="AU59" s="9"/>
      <c r="AV59" s="9"/>
      <c r="AW59" s="9"/>
      <c r="AX59" s="9"/>
      <c r="AY59" s="9"/>
      <c r="AZ59" s="122">
        <f t="shared" ref="AZ59" si="22">SUM(BB59:BI59)</f>
        <v>322817.32</v>
      </c>
      <c r="BA59" s="117">
        <f>SUM(BB59:BI59)</f>
        <v>322817.32</v>
      </c>
      <c r="BB59" s="9"/>
      <c r="BC59" s="9"/>
      <c r="BD59" s="14"/>
      <c r="BE59" s="9">
        <v>309280</v>
      </c>
      <c r="BF59" s="9">
        <v>13537.32</v>
      </c>
      <c r="BG59" s="9"/>
      <c r="BH59" s="9"/>
      <c r="BI59" s="9"/>
      <c r="BJ59" s="122">
        <f t="shared" ref="BJ59" si="23">SUM(BL59:BQ59)</f>
        <v>113203.81199999999</v>
      </c>
      <c r="BK59" s="117">
        <f>SUM(BL59:BQ59)</f>
        <v>113203.81199999999</v>
      </c>
      <c r="BL59" s="9">
        <v>52700.701999999997</v>
      </c>
      <c r="BM59" s="9">
        <v>41989.203000000001</v>
      </c>
      <c r="BN59" s="9">
        <v>0</v>
      </c>
      <c r="BO59" s="9">
        <v>10715</v>
      </c>
      <c r="BP59" s="9">
        <v>6324.7070000000003</v>
      </c>
      <c r="BQ59" s="428">
        <v>1474.2</v>
      </c>
      <c r="BR59" s="117">
        <v>0</v>
      </c>
      <c r="BS59" s="117">
        <v>0</v>
      </c>
      <c r="BT59" s="117">
        <v>0</v>
      </c>
      <c r="BU59" s="294">
        <v>715519.98080000002</v>
      </c>
      <c r="BV59" s="122">
        <f t="shared" ref="BV59" si="24">I59+AE59+AI59+AZ59+BJ59+BR59+BS59+BT59</f>
        <v>715519.98080000002</v>
      </c>
      <c r="BW59" s="14">
        <f t="shared" ref="BW59" si="25">+BV59-BU59</f>
        <v>0</v>
      </c>
      <c r="BX59" s="252">
        <f t="shared" ref="BX59" si="26">+I59+AE59+AI59+BR59+BS59</f>
        <v>279498.84879999998</v>
      </c>
      <c r="BZ59" s="10" t="b">
        <f t="shared" si="9"/>
        <v>1</v>
      </c>
    </row>
    <row r="60" spans="1:78" s="10" customFormat="1">
      <c r="A60" s="245" t="s">
        <v>32</v>
      </c>
      <c r="B60" s="9">
        <v>0</v>
      </c>
      <c r="C60" s="9">
        <v>0</v>
      </c>
      <c r="D60" s="9">
        <v>0</v>
      </c>
      <c r="E60" s="9">
        <v>0</v>
      </c>
      <c r="F60" s="9">
        <v>0</v>
      </c>
      <c r="G60" s="9">
        <v>0</v>
      </c>
      <c r="H60" s="185" t="s">
        <v>95</v>
      </c>
      <c r="I60" s="122">
        <f t="shared" si="7"/>
        <v>675098</v>
      </c>
      <c r="J60" s="117">
        <f>I60</f>
        <v>675098</v>
      </c>
      <c r="K60" s="9">
        <v>0</v>
      </c>
      <c r="L60" s="138">
        <f>SUM(N60:U60)</f>
        <v>666390.53062134306</v>
      </c>
      <c r="M60" s="9">
        <v>666390.53062134306</v>
      </c>
      <c r="N60" s="9">
        <v>0</v>
      </c>
      <c r="O60" s="9">
        <v>0</v>
      </c>
      <c r="P60" s="9">
        <v>6.1631256661485834</v>
      </c>
      <c r="Q60" s="9">
        <v>268683.51779096952</v>
      </c>
      <c r="R60" s="9">
        <v>16776.028063256443</v>
      </c>
      <c r="S60" s="9">
        <v>0</v>
      </c>
      <c r="T60" s="9">
        <v>0</v>
      </c>
      <c r="U60" s="9">
        <v>380924.82164145098</v>
      </c>
      <c r="V60" s="9">
        <v>334.34956738856067</v>
      </c>
      <c r="W60" s="9">
        <v>208.51908503802704</v>
      </c>
      <c r="X60" s="9">
        <v>452.4761426564084</v>
      </c>
      <c r="Y60" s="9">
        <v>0</v>
      </c>
      <c r="Z60" s="9">
        <v>252.68815231209189</v>
      </c>
      <c r="AA60" s="9">
        <v>7297.6543825254339</v>
      </c>
      <c r="AB60" s="9">
        <v>27.73406549766862</v>
      </c>
      <c r="AC60" s="9">
        <v>134.04798323873169</v>
      </c>
      <c r="AD60" s="9">
        <v>0</v>
      </c>
      <c r="AE60" s="122">
        <f t="shared" si="19"/>
        <v>1211</v>
      </c>
      <c r="AF60" s="117">
        <v>1211</v>
      </c>
      <c r="AG60" s="9"/>
      <c r="AH60" s="9">
        <v>1211</v>
      </c>
      <c r="AI60" s="122">
        <f t="shared" si="11"/>
        <v>270507.76066365105</v>
      </c>
      <c r="AJ60" s="117">
        <v>270507.76066365105</v>
      </c>
      <c r="AK60" s="9">
        <v>4114.1952279326306</v>
      </c>
      <c r="AL60" s="9">
        <v>75456.074873348261</v>
      </c>
      <c r="AM60" s="9">
        <v>75595.747235124756</v>
      </c>
      <c r="AN60" s="9">
        <v>22542.505246277389</v>
      </c>
      <c r="AO60" s="9">
        <v>12684.092282646992</v>
      </c>
      <c r="AP60" s="9">
        <v>2482.6378590490694</v>
      </c>
      <c r="AQ60" s="9">
        <v>95.1613893422209</v>
      </c>
      <c r="AR60" s="9">
        <v>0</v>
      </c>
      <c r="AS60" s="9">
        <v>0</v>
      </c>
      <c r="AT60" s="9">
        <v>51636.565176543001</v>
      </c>
      <c r="AU60" s="9">
        <v>0</v>
      </c>
      <c r="AV60" s="9">
        <v>15366.26208709104</v>
      </c>
      <c r="AW60" s="9">
        <v>0</v>
      </c>
      <c r="AX60" s="9">
        <v>0</v>
      </c>
      <c r="AY60" s="9">
        <v>10534.519286295694</v>
      </c>
      <c r="AZ60" s="122">
        <f t="shared" si="14"/>
        <v>140801</v>
      </c>
      <c r="BA60" s="117">
        <v>140801</v>
      </c>
      <c r="BB60" s="9">
        <v>0</v>
      </c>
      <c r="BC60" s="9">
        <v>0</v>
      </c>
      <c r="BD60" s="9">
        <v>0</v>
      </c>
      <c r="BE60" s="9">
        <v>1000</v>
      </c>
      <c r="BF60" s="9">
        <v>136124.99482415704</v>
      </c>
      <c r="BG60" s="9">
        <v>3676.0051758429618</v>
      </c>
      <c r="BH60" s="9">
        <v>0</v>
      </c>
      <c r="BI60" s="9">
        <v>0</v>
      </c>
      <c r="BJ60" s="122">
        <f t="shared" si="15"/>
        <v>306882</v>
      </c>
      <c r="BK60" s="117">
        <v>306882</v>
      </c>
      <c r="BL60" s="9">
        <v>251417</v>
      </c>
      <c r="BM60" s="9">
        <v>0</v>
      </c>
      <c r="BN60" s="9">
        <v>0</v>
      </c>
      <c r="BO60" s="9">
        <v>0</v>
      </c>
      <c r="BP60" s="9">
        <v>30170.039999999997</v>
      </c>
      <c r="BQ60" s="428">
        <v>25294.960000000003</v>
      </c>
      <c r="BR60" s="117">
        <v>115193</v>
      </c>
      <c r="BS60" s="117">
        <v>2218</v>
      </c>
      <c r="BT60" s="117">
        <v>19896</v>
      </c>
      <c r="BU60" s="294">
        <f>BV60</f>
        <v>1531806.7606636509</v>
      </c>
      <c r="BV60" s="122">
        <f t="shared" si="16"/>
        <v>1531806.7606636509</v>
      </c>
      <c r="BW60" s="14">
        <f t="shared" si="17"/>
        <v>0</v>
      </c>
      <c r="BX60" s="252">
        <f t="shared" si="18"/>
        <v>1064227.7606636509</v>
      </c>
      <c r="BZ60" s="10" t="b">
        <f t="shared" si="9"/>
        <v>1</v>
      </c>
    </row>
    <row r="61" spans="1:78" s="10" customFormat="1">
      <c r="A61" s="245" t="s">
        <v>45</v>
      </c>
      <c r="B61" s="9">
        <v>52</v>
      </c>
      <c r="C61" s="14"/>
      <c r="D61" s="9">
        <v>67</v>
      </c>
      <c r="E61" s="9">
        <v>6</v>
      </c>
      <c r="F61" s="14"/>
      <c r="G61" s="9">
        <v>23</v>
      </c>
      <c r="H61" s="185" t="s">
        <v>95</v>
      </c>
      <c r="I61" s="122">
        <f t="shared" si="7"/>
        <v>666649</v>
      </c>
      <c r="J61" s="117">
        <v>666649</v>
      </c>
      <c r="K61" s="9">
        <v>12658</v>
      </c>
      <c r="L61" s="138">
        <f t="shared" si="8"/>
        <v>444429</v>
      </c>
      <c r="M61" s="9">
        <f>SUM(N61:U61)</f>
        <v>444429</v>
      </c>
      <c r="N61" s="9">
        <v>5667</v>
      </c>
      <c r="O61" s="9">
        <v>0</v>
      </c>
      <c r="P61" s="9">
        <v>0</v>
      </c>
      <c r="Q61" s="9">
        <v>348236</v>
      </c>
      <c r="R61" s="9">
        <v>0</v>
      </c>
      <c r="S61" s="9">
        <v>15349</v>
      </c>
      <c r="T61" s="9">
        <v>0</v>
      </c>
      <c r="U61" s="9">
        <v>75177</v>
      </c>
      <c r="V61" s="9">
        <v>7535</v>
      </c>
      <c r="W61" s="9">
        <v>45</v>
      </c>
      <c r="X61" s="9">
        <v>135530</v>
      </c>
      <c r="Y61" s="9">
        <v>0</v>
      </c>
      <c r="Z61" s="9">
        <v>520</v>
      </c>
      <c r="AA61" s="9">
        <v>21472</v>
      </c>
      <c r="AB61" s="9">
        <v>11578</v>
      </c>
      <c r="AC61" s="9">
        <v>23687</v>
      </c>
      <c r="AD61" s="9">
        <v>9195</v>
      </c>
      <c r="AE61" s="122">
        <f t="shared" si="19"/>
        <v>52051</v>
      </c>
      <c r="AF61" s="117">
        <v>52051</v>
      </c>
      <c r="AG61" s="9">
        <v>30901</v>
      </c>
      <c r="AH61" s="9">
        <v>21150</v>
      </c>
      <c r="AI61" s="122">
        <f t="shared" si="11"/>
        <v>716057</v>
      </c>
      <c r="AJ61" s="117">
        <v>716057</v>
      </c>
      <c r="AK61" s="9">
        <v>116549</v>
      </c>
      <c r="AL61" s="9">
        <v>12155</v>
      </c>
      <c r="AM61" s="9">
        <v>0</v>
      </c>
      <c r="AN61" s="9">
        <v>421700</v>
      </c>
      <c r="AO61" s="9">
        <v>22309</v>
      </c>
      <c r="AP61" s="9">
        <v>240</v>
      </c>
      <c r="AQ61" s="9">
        <v>1075</v>
      </c>
      <c r="AR61" s="9">
        <v>1900</v>
      </c>
      <c r="AS61" s="9">
        <v>1313</v>
      </c>
      <c r="AT61" s="9">
        <v>33746</v>
      </c>
      <c r="AU61" s="9">
        <v>0</v>
      </c>
      <c r="AV61" s="9">
        <v>15511</v>
      </c>
      <c r="AW61" s="9">
        <v>0</v>
      </c>
      <c r="AX61" s="9">
        <v>71717</v>
      </c>
      <c r="AY61" s="9">
        <v>17842</v>
      </c>
      <c r="AZ61" s="122">
        <f t="shared" si="14"/>
        <v>71227</v>
      </c>
      <c r="BA61" s="117">
        <v>71227</v>
      </c>
      <c r="BB61" s="9">
        <v>9010</v>
      </c>
      <c r="BC61" s="9">
        <v>1601</v>
      </c>
      <c r="BD61" s="9">
        <v>0</v>
      </c>
      <c r="BE61" s="9">
        <v>0</v>
      </c>
      <c r="BF61" s="9">
        <v>60352</v>
      </c>
      <c r="BG61" s="9">
        <v>243</v>
      </c>
      <c r="BH61" s="9">
        <v>21</v>
      </c>
      <c r="BI61" s="9">
        <v>0</v>
      </c>
      <c r="BJ61" s="122">
        <f t="shared" si="15"/>
        <v>177187</v>
      </c>
      <c r="BK61" s="117">
        <v>177187</v>
      </c>
      <c r="BL61" s="9">
        <v>141855</v>
      </c>
      <c r="BM61" s="9">
        <v>14139</v>
      </c>
      <c r="BN61" s="9">
        <v>7947</v>
      </c>
      <c r="BO61" s="14"/>
      <c r="BP61" s="9">
        <v>13246</v>
      </c>
      <c r="BQ61" s="428">
        <v>0</v>
      </c>
      <c r="BR61" s="117">
        <v>20388</v>
      </c>
      <c r="BS61" s="117">
        <v>11471</v>
      </c>
      <c r="BT61" s="117">
        <v>500</v>
      </c>
      <c r="BU61" s="294">
        <v>1715530</v>
      </c>
      <c r="BV61" s="122">
        <f t="shared" si="16"/>
        <v>1715530</v>
      </c>
      <c r="BW61" s="14">
        <f t="shared" si="17"/>
        <v>0</v>
      </c>
      <c r="BX61" s="252">
        <f t="shared" si="18"/>
        <v>1466616</v>
      </c>
      <c r="BZ61" s="10" t="b">
        <f t="shared" si="9"/>
        <v>1</v>
      </c>
    </row>
    <row r="62" spans="1:78" s="10" customFormat="1">
      <c r="A62" s="245" t="s">
        <v>7</v>
      </c>
      <c r="B62" s="9">
        <v>0</v>
      </c>
      <c r="C62" s="9">
        <v>0</v>
      </c>
      <c r="D62" s="9">
        <v>0</v>
      </c>
      <c r="E62" s="9">
        <v>0</v>
      </c>
      <c r="F62" s="9">
        <v>0</v>
      </c>
      <c r="G62" s="9">
        <v>0</v>
      </c>
      <c r="H62" s="185" t="s">
        <v>95</v>
      </c>
      <c r="I62" s="122">
        <f t="shared" si="7"/>
        <v>330968</v>
      </c>
      <c r="J62" s="117">
        <v>330968</v>
      </c>
      <c r="K62" s="9">
        <v>330968</v>
      </c>
      <c r="L62" s="138">
        <f t="shared" si="8"/>
        <v>0</v>
      </c>
      <c r="M62" s="9">
        <v>0</v>
      </c>
      <c r="N62" s="9">
        <v>0</v>
      </c>
      <c r="O62" s="9">
        <v>0</v>
      </c>
      <c r="P62" s="9">
        <v>0</v>
      </c>
      <c r="Q62" s="9">
        <v>0</v>
      </c>
      <c r="R62" s="9">
        <v>0</v>
      </c>
      <c r="S62" s="9">
        <v>0</v>
      </c>
      <c r="T62" s="9">
        <v>0</v>
      </c>
      <c r="U62" s="9">
        <v>0</v>
      </c>
      <c r="V62" s="9">
        <v>0</v>
      </c>
      <c r="W62" s="9">
        <v>0</v>
      </c>
      <c r="X62" s="9">
        <v>0</v>
      </c>
      <c r="Y62" s="9">
        <v>0</v>
      </c>
      <c r="Z62" s="9">
        <v>0</v>
      </c>
      <c r="AA62" s="9">
        <v>0</v>
      </c>
      <c r="AB62" s="9">
        <v>0</v>
      </c>
      <c r="AC62" s="9">
        <v>0</v>
      </c>
      <c r="AD62" s="9">
        <v>0</v>
      </c>
      <c r="AE62" s="122">
        <f t="shared" si="19"/>
        <v>0</v>
      </c>
      <c r="AF62" s="117"/>
      <c r="AG62" s="9">
        <v>0</v>
      </c>
      <c r="AH62" s="9">
        <v>0</v>
      </c>
      <c r="AI62" s="122">
        <f>AJ62</f>
        <v>161069</v>
      </c>
      <c r="AJ62" s="117">
        <v>161069</v>
      </c>
      <c r="AK62" s="9">
        <v>0</v>
      </c>
      <c r="AL62" s="9">
        <v>0</v>
      </c>
      <c r="AM62" s="9">
        <v>0</v>
      </c>
      <c r="AN62" s="9">
        <v>0</v>
      </c>
      <c r="AO62" s="9">
        <v>0</v>
      </c>
      <c r="AP62" s="9">
        <v>0</v>
      </c>
      <c r="AQ62" s="9">
        <v>0</v>
      </c>
      <c r="AR62" s="9">
        <v>0</v>
      </c>
      <c r="AS62" s="9">
        <v>0</v>
      </c>
      <c r="AT62" s="9">
        <v>0</v>
      </c>
      <c r="AU62" s="9">
        <v>0</v>
      </c>
      <c r="AV62" s="9">
        <v>0</v>
      </c>
      <c r="AW62" s="9">
        <v>0</v>
      </c>
      <c r="AX62" s="9">
        <v>0</v>
      </c>
      <c r="AY62" s="9">
        <v>0</v>
      </c>
      <c r="AZ62" s="122">
        <f>BA62</f>
        <v>8847</v>
      </c>
      <c r="BA62" s="117">
        <v>8847</v>
      </c>
      <c r="BB62" s="9">
        <v>0</v>
      </c>
      <c r="BC62" s="9">
        <v>0</v>
      </c>
      <c r="BD62" s="9">
        <v>0</v>
      </c>
      <c r="BE62" s="9">
        <v>0</v>
      </c>
      <c r="BF62" s="9">
        <v>0</v>
      </c>
      <c r="BG62" s="9">
        <v>0</v>
      </c>
      <c r="BH62" s="9">
        <v>0</v>
      </c>
      <c r="BI62" s="9">
        <v>0</v>
      </c>
      <c r="BJ62" s="122">
        <f>BK62</f>
        <v>84143</v>
      </c>
      <c r="BK62" s="117">
        <v>84143</v>
      </c>
      <c r="BL62" s="9">
        <v>0</v>
      </c>
      <c r="BM62" s="9">
        <v>0</v>
      </c>
      <c r="BN62" s="9">
        <v>0</v>
      </c>
      <c r="BO62" s="9">
        <v>0</v>
      </c>
      <c r="BP62" s="9">
        <v>0</v>
      </c>
      <c r="BQ62" s="428">
        <v>0</v>
      </c>
      <c r="BR62" s="117">
        <v>823</v>
      </c>
      <c r="BS62" s="117">
        <v>0</v>
      </c>
      <c r="BT62" s="117">
        <v>3412</v>
      </c>
      <c r="BU62" s="294">
        <v>589262</v>
      </c>
      <c r="BV62" s="122">
        <f t="shared" si="16"/>
        <v>589262</v>
      </c>
      <c r="BW62" s="14">
        <f t="shared" si="17"/>
        <v>0</v>
      </c>
      <c r="BX62" s="252">
        <f t="shared" si="18"/>
        <v>492860</v>
      </c>
      <c r="BZ62" s="10" t="b">
        <f t="shared" si="9"/>
        <v>1</v>
      </c>
    </row>
    <row r="63" spans="1:78" s="10" customFormat="1">
      <c r="A63" s="297" t="s">
        <v>655</v>
      </c>
      <c r="B63" s="106"/>
      <c r="C63" s="106"/>
      <c r="D63" s="106"/>
      <c r="E63" s="106"/>
      <c r="F63" s="106"/>
      <c r="G63" s="106"/>
      <c r="H63" s="185" t="s">
        <v>252</v>
      </c>
      <c r="I63" s="122">
        <f t="shared" si="7"/>
        <v>169228.56199999998</v>
      </c>
      <c r="J63" s="117">
        <v>169228.56199999998</v>
      </c>
      <c r="K63" s="106"/>
      <c r="L63" s="138">
        <f t="shared" si="8"/>
        <v>113376.08199999999</v>
      </c>
      <c r="M63" s="9">
        <v>113376.08199999999</v>
      </c>
      <c r="N63" s="214"/>
      <c r="O63" s="214"/>
      <c r="P63" s="214"/>
      <c r="Q63" s="214">
        <v>113376.08199999999</v>
      </c>
      <c r="R63" s="214"/>
      <c r="S63" s="214"/>
      <c r="T63" s="214"/>
      <c r="U63" s="214"/>
      <c r="V63" s="149">
        <v>66</v>
      </c>
      <c r="W63" s="149">
        <v>591.81299999999999</v>
      </c>
      <c r="X63" s="149">
        <v>1023.348</v>
      </c>
      <c r="Y63" s="149"/>
      <c r="Z63" s="149"/>
      <c r="AA63" s="149">
        <v>43163</v>
      </c>
      <c r="AB63" s="149"/>
      <c r="AC63" s="149">
        <v>139</v>
      </c>
      <c r="AD63" s="149">
        <v>10869.319</v>
      </c>
      <c r="AE63" s="122">
        <f t="shared" si="19"/>
        <v>24100.933000000001</v>
      </c>
      <c r="AF63" s="119">
        <v>24100.933000000001</v>
      </c>
      <c r="AG63" s="149"/>
      <c r="AH63" s="149">
        <v>24100.933000000001</v>
      </c>
      <c r="AI63" s="122">
        <f t="shared" ref="AI63:AI70" si="27">SUM(AK63:AY63)</f>
        <v>870715.67200000014</v>
      </c>
      <c r="AJ63" s="119">
        <v>870715.67</v>
      </c>
      <c r="AK63" s="149"/>
      <c r="AL63" s="149">
        <v>56795.199999999997</v>
      </c>
      <c r="AM63" s="149"/>
      <c r="AN63" s="149">
        <v>23794.83</v>
      </c>
      <c r="AO63" s="149">
        <v>7263.3919999999998</v>
      </c>
      <c r="AP63" s="149"/>
      <c r="AQ63" s="149"/>
      <c r="AR63" s="149">
        <v>2693.25</v>
      </c>
      <c r="AS63" s="149">
        <v>659533.647</v>
      </c>
      <c r="AT63" s="149"/>
      <c r="AU63" s="149"/>
      <c r="AV63" s="149">
        <v>25811.881000000001</v>
      </c>
      <c r="AW63" s="149"/>
      <c r="AX63" s="149">
        <v>92144.172000000006</v>
      </c>
      <c r="AY63" s="149">
        <v>2679.3</v>
      </c>
      <c r="AZ63" s="122">
        <f t="shared" ref="AZ63:AZ70" si="28">SUM(BB63:BI63)</f>
        <v>206185.58100000001</v>
      </c>
      <c r="BA63" s="119">
        <v>206185.58100000001</v>
      </c>
      <c r="BB63" s="149">
        <v>40371</v>
      </c>
      <c r="BC63" s="149">
        <v>50464.580999999998</v>
      </c>
      <c r="BD63" s="149">
        <v>10000</v>
      </c>
      <c r="BE63" s="149">
        <v>30350</v>
      </c>
      <c r="BF63" s="149">
        <v>75000</v>
      </c>
      <c r="BG63" s="149"/>
      <c r="BH63" s="149"/>
      <c r="BI63" s="149"/>
      <c r="BJ63" s="122">
        <f t="shared" ref="BJ63:BJ70" si="29">SUM(BL63:BQ63)</f>
        <v>1112883.0129999998</v>
      </c>
      <c r="BK63" s="119">
        <v>1112883.013</v>
      </c>
      <c r="BL63" s="149">
        <v>822751.08799999999</v>
      </c>
      <c r="BM63" s="149"/>
      <c r="BN63" s="149">
        <v>140</v>
      </c>
      <c r="BO63" s="149">
        <v>225943.927</v>
      </c>
      <c r="BP63" s="149">
        <v>42163.196000000004</v>
      </c>
      <c r="BQ63" s="429">
        <v>21884.802</v>
      </c>
      <c r="BR63" s="119">
        <v>757499.04299999995</v>
      </c>
      <c r="BS63" s="119">
        <v>503</v>
      </c>
      <c r="BT63" s="119"/>
      <c r="BU63" s="295">
        <v>3141115.804</v>
      </c>
      <c r="BV63" s="122">
        <f t="shared" si="16"/>
        <v>3141115.804</v>
      </c>
      <c r="BW63" s="14">
        <f t="shared" si="17"/>
        <v>0</v>
      </c>
      <c r="BX63" s="252">
        <f t="shared" si="18"/>
        <v>1822047.21</v>
      </c>
      <c r="BZ63" s="10" t="b">
        <f t="shared" si="9"/>
        <v>1</v>
      </c>
    </row>
    <row r="64" spans="1:78" s="10" customFormat="1">
      <c r="A64" s="467" t="s">
        <v>529</v>
      </c>
      <c r="B64" s="106"/>
      <c r="C64" s="106"/>
      <c r="D64" s="106"/>
      <c r="E64" s="106"/>
      <c r="F64" s="106"/>
      <c r="G64" s="106"/>
      <c r="H64" s="185" t="s">
        <v>659</v>
      </c>
      <c r="I64" s="122">
        <f t="shared" si="7"/>
        <v>186913.25699999998</v>
      </c>
      <c r="J64" s="119">
        <v>186913.25699999998</v>
      </c>
      <c r="K64" s="106"/>
      <c r="L64" s="138">
        <f t="shared" si="8"/>
        <v>150969.068</v>
      </c>
      <c r="M64" s="106">
        <v>150969.068</v>
      </c>
      <c r="N64" s="419"/>
      <c r="O64" s="419"/>
      <c r="P64" s="419"/>
      <c r="Q64" s="419">
        <v>139918.27100000001</v>
      </c>
      <c r="R64" s="419"/>
      <c r="S64" s="419">
        <v>11050.797</v>
      </c>
      <c r="T64" s="419"/>
      <c r="U64" s="419"/>
      <c r="V64" s="106"/>
      <c r="W64" s="106"/>
      <c r="X64" s="106">
        <v>31609.839</v>
      </c>
      <c r="Y64" s="106">
        <v>3154.45</v>
      </c>
      <c r="Z64" s="106">
        <v>1179.9000000000001</v>
      </c>
      <c r="AA64" s="106"/>
      <c r="AB64" s="106"/>
      <c r="AC64" s="106"/>
      <c r="AD64" s="106"/>
      <c r="AE64" s="122">
        <f t="shared" si="19"/>
        <v>0</v>
      </c>
      <c r="AF64" s="119"/>
      <c r="AG64" s="106"/>
      <c r="AH64" s="106"/>
      <c r="AI64" s="122">
        <f t="shared" si="27"/>
        <v>28897.439999999999</v>
      </c>
      <c r="AJ64" s="119">
        <v>28897.439999999999</v>
      </c>
      <c r="AK64" s="106"/>
      <c r="AL64" s="106"/>
      <c r="AM64" s="106"/>
      <c r="AN64" s="106">
        <v>27240.7</v>
      </c>
      <c r="AO64" s="106">
        <v>764.13499999999999</v>
      </c>
      <c r="AP64" s="106"/>
      <c r="AQ64" s="106"/>
      <c r="AR64" s="106"/>
      <c r="AS64" s="106">
        <v>542.60500000000002</v>
      </c>
      <c r="AT64" s="106">
        <v>350</v>
      </c>
      <c r="AU64" s="106"/>
      <c r="AV64" s="106"/>
      <c r="AW64" s="106"/>
      <c r="AX64" s="106"/>
      <c r="AY64" s="106"/>
      <c r="AZ64" s="122">
        <f t="shared" si="28"/>
        <v>16411.191999999999</v>
      </c>
      <c r="BA64" s="119">
        <v>16411.191999999999</v>
      </c>
      <c r="BB64" s="106"/>
      <c r="BC64" s="106"/>
      <c r="BD64" s="106"/>
      <c r="BE64" s="106">
        <v>7391.97</v>
      </c>
      <c r="BF64" s="106">
        <v>8944.6589999999997</v>
      </c>
      <c r="BG64" s="106">
        <v>74.563000000000002</v>
      </c>
      <c r="BH64" s="106"/>
      <c r="BI64" s="106"/>
      <c r="BJ64" s="122">
        <f t="shared" si="29"/>
        <v>130663.641</v>
      </c>
      <c r="BK64" s="119">
        <v>130663.641</v>
      </c>
      <c r="BL64" s="106">
        <v>115803.603</v>
      </c>
      <c r="BM64" s="106"/>
      <c r="BN64" s="106"/>
      <c r="BO64" s="106"/>
      <c r="BP64" s="106">
        <v>14860.038</v>
      </c>
      <c r="BQ64" s="430"/>
      <c r="BR64" s="119"/>
      <c r="BS64" s="119"/>
      <c r="BT64" s="119"/>
      <c r="BU64" s="295">
        <v>362885.53</v>
      </c>
      <c r="BV64" s="122">
        <f>I64+AE64+AI64+AZ64+BJ64+BR64+BS64+BT64</f>
        <v>362885.53</v>
      </c>
      <c r="BW64" s="14">
        <f t="shared" si="17"/>
        <v>0</v>
      </c>
      <c r="BX64" s="252">
        <f t="shared" si="18"/>
        <v>215810.69699999999</v>
      </c>
      <c r="BZ64" s="10" t="b">
        <f t="shared" si="9"/>
        <v>1</v>
      </c>
    </row>
    <row r="65" spans="1:79" s="10" customFormat="1">
      <c r="A65" s="418" t="s">
        <v>636</v>
      </c>
      <c r="B65" s="106"/>
      <c r="C65" s="106"/>
      <c r="D65" s="106"/>
      <c r="E65" s="106"/>
      <c r="F65" s="106"/>
      <c r="G65" s="106"/>
      <c r="H65" s="185" t="s">
        <v>247</v>
      </c>
      <c r="I65" s="122">
        <f t="shared" si="7"/>
        <v>0</v>
      </c>
      <c r="J65" s="119"/>
      <c r="K65" s="106"/>
      <c r="L65" s="138">
        <f t="shared" si="8"/>
        <v>0</v>
      </c>
      <c r="M65" s="106"/>
      <c r="N65" s="419"/>
      <c r="O65" s="419"/>
      <c r="P65" s="419"/>
      <c r="Q65" s="419"/>
      <c r="R65" s="419"/>
      <c r="S65" s="419"/>
      <c r="T65" s="419"/>
      <c r="U65" s="419"/>
      <c r="V65" s="106"/>
      <c r="W65" s="106"/>
      <c r="X65" s="106"/>
      <c r="Y65" s="106"/>
      <c r="Z65" s="106"/>
      <c r="AA65" s="106"/>
      <c r="AB65" s="106"/>
      <c r="AC65" s="106"/>
      <c r="AD65" s="106"/>
      <c r="AE65" s="122">
        <f t="shared" si="19"/>
        <v>0</v>
      </c>
      <c r="AF65" s="119"/>
      <c r="AG65" s="106"/>
      <c r="AH65" s="106"/>
      <c r="AI65" s="122">
        <f t="shared" si="27"/>
        <v>0</v>
      </c>
      <c r="AJ65" s="119"/>
      <c r="AK65" s="106"/>
      <c r="AL65" s="106"/>
      <c r="AM65" s="106"/>
      <c r="AN65" s="106"/>
      <c r="AO65" s="106"/>
      <c r="AP65" s="106"/>
      <c r="AQ65" s="106"/>
      <c r="AR65" s="106"/>
      <c r="AS65" s="106"/>
      <c r="AT65" s="106"/>
      <c r="AU65" s="106"/>
      <c r="AV65" s="106"/>
      <c r="AW65" s="106"/>
      <c r="AX65" s="106"/>
      <c r="AY65" s="106"/>
      <c r="AZ65" s="122">
        <f t="shared" si="28"/>
        <v>0</v>
      </c>
      <c r="BA65" s="119"/>
      <c r="BB65" s="106"/>
      <c r="BC65" s="106"/>
      <c r="BD65" s="106"/>
      <c r="BE65" s="106"/>
      <c r="BF65" s="106"/>
      <c r="BG65" s="106"/>
      <c r="BH65" s="106"/>
      <c r="BI65" s="106"/>
      <c r="BJ65" s="122">
        <f t="shared" si="29"/>
        <v>0</v>
      </c>
      <c r="BK65" s="119"/>
      <c r="BL65" s="106"/>
      <c r="BM65" s="106"/>
      <c r="BN65" s="106"/>
      <c r="BO65" s="106"/>
      <c r="BP65" s="106"/>
      <c r="BQ65" s="430"/>
      <c r="BR65" s="119"/>
      <c r="BS65" s="119"/>
      <c r="BT65" s="119"/>
      <c r="BU65" s="295"/>
      <c r="BV65" s="122">
        <f t="shared" si="16"/>
        <v>0</v>
      </c>
      <c r="BW65" s="14">
        <f t="shared" si="17"/>
        <v>0</v>
      </c>
      <c r="BX65" s="252">
        <f t="shared" si="18"/>
        <v>0</v>
      </c>
      <c r="BZ65" s="10" t="b">
        <f t="shared" si="9"/>
        <v>1</v>
      </c>
    </row>
    <row r="66" spans="1:79" s="10" customFormat="1">
      <c r="A66" s="418" t="s">
        <v>527</v>
      </c>
      <c r="B66" s="106"/>
      <c r="C66" s="106"/>
      <c r="D66" s="106"/>
      <c r="E66" s="106"/>
      <c r="F66" s="106"/>
      <c r="G66" s="106"/>
      <c r="H66" s="185" t="s">
        <v>95</v>
      </c>
      <c r="I66" s="122">
        <f t="shared" si="7"/>
        <v>0</v>
      </c>
      <c r="J66" s="119"/>
      <c r="K66" s="106"/>
      <c r="L66" s="138">
        <f t="shared" si="8"/>
        <v>0</v>
      </c>
      <c r="M66" s="106"/>
      <c r="N66" s="419"/>
      <c r="O66" s="419"/>
      <c r="P66" s="419"/>
      <c r="Q66" s="419"/>
      <c r="R66" s="419"/>
      <c r="S66" s="419"/>
      <c r="T66" s="419"/>
      <c r="U66" s="419"/>
      <c r="V66" s="106"/>
      <c r="W66" s="106"/>
      <c r="X66" s="106"/>
      <c r="Y66" s="106"/>
      <c r="Z66" s="106"/>
      <c r="AA66" s="106"/>
      <c r="AB66" s="106"/>
      <c r="AC66" s="106"/>
      <c r="AD66" s="106"/>
      <c r="AE66" s="122">
        <f t="shared" si="19"/>
        <v>0</v>
      </c>
      <c r="AF66" s="119"/>
      <c r="AG66" s="106"/>
      <c r="AH66" s="106"/>
      <c r="AI66" s="122">
        <f t="shared" si="27"/>
        <v>0</v>
      </c>
      <c r="AJ66" s="119"/>
      <c r="AK66" s="106"/>
      <c r="AL66" s="106"/>
      <c r="AM66" s="106"/>
      <c r="AN66" s="106"/>
      <c r="AO66" s="106"/>
      <c r="AP66" s="106"/>
      <c r="AQ66" s="106"/>
      <c r="AR66" s="106"/>
      <c r="AS66" s="106"/>
      <c r="AT66" s="106"/>
      <c r="AU66" s="106"/>
      <c r="AV66" s="106"/>
      <c r="AW66" s="106"/>
      <c r="AX66" s="106"/>
      <c r="AY66" s="106"/>
      <c r="AZ66" s="122">
        <f t="shared" si="28"/>
        <v>0</v>
      </c>
      <c r="BA66" s="119"/>
      <c r="BB66" s="106"/>
      <c r="BC66" s="106"/>
      <c r="BD66" s="106"/>
      <c r="BE66" s="106"/>
      <c r="BF66" s="106"/>
      <c r="BG66" s="106"/>
      <c r="BH66" s="106"/>
      <c r="BI66" s="106"/>
      <c r="BJ66" s="122">
        <f t="shared" si="29"/>
        <v>0</v>
      </c>
      <c r="BK66" s="119"/>
      <c r="BL66" s="106"/>
      <c r="BM66" s="106"/>
      <c r="BN66" s="106"/>
      <c r="BO66" s="106"/>
      <c r="BP66" s="106"/>
      <c r="BQ66" s="430"/>
      <c r="BR66" s="119"/>
      <c r="BS66" s="119"/>
      <c r="BT66" s="119"/>
      <c r="BU66" s="295"/>
      <c r="BV66" s="122">
        <f t="shared" si="16"/>
        <v>0</v>
      </c>
      <c r="BW66" s="14">
        <f t="shared" si="17"/>
        <v>0</v>
      </c>
      <c r="BX66" s="252">
        <f t="shared" si="18"/>
        <v>0</v>
      </c>
      <c r="BZ66" s="10" t="b">
        <f t="shared" si="9"/>
        <v>1</v>
      </c>
    </row>
    <row r="67" spans="1:79" s="10" customFormat="1">
      <c r="A67" s="245" t="s">
        <v>532</v>
      </c>
      <c r="B67" s="106"/>
      <c r="C67" s="106"/>
      <c r="D67" s="106"/>
      <c r="E67" s="106"/>
      <c r="F67" s="106"/>
      <c r="G67" s="106"/>
      <c r="H67" s="185" t="s">
        <v>95</v>
      </c>
      <c r="I67" s="122">
        <f t="shared" ref="I67:I72" si="30">K67+L67+SUM(V67:AD67)</f>
        <v>35620.021000000001</v>
      </c>
      <c r="J67" s="117">
        <f>K67+M67+SUM(V67:AD67)</f>
        <v>35620.021000000001</v>
      </c>
      <c r="K67" s="106">
        <v>31350</v>
      </c>
      <c r="L67" s="138">
        <f t="shared" ref="L67:L70" si="31">SUM(N67:U67)</f>
        <v>388</v>
      </c>
      <c r="M67" s="106">
        <v>388</v>
      </c>
      <c r="N67" s="419"/>
      <c r="O67" s="419"/>
      <c r="P67" s="419"/>
      <c r="Q67" s="419"/>
      <c r="R67" s="419"/>
      <c r="S67" s="419"/>
      <c r="T67" s="419">
        <v>388</v>
      </c>
      <c r="U67" s="419"/>
      <c r="V67" s="106"/>
      <c r="W67" s="106"/>
      <c r="X67" s="106">
        <v>1082.7</v>
      </c>
      <c r="Y67" s="106"/>
      <c r="Z67" s="106"/>
      <c r="AA67" s="106">
        <v>114.321</v>
      </c>
      <c r="AB67" s="106">
        <v>2685</v>
      </c>
      <c r="AC67" s="106"/>
      <c r="AD67" s="106"/>
      <c r="AE67" s="122">
        <f t="shared" si="19"/>
        <v>0</v>
      </c>
      <c r="AF67" s="119"/>
      <c r="AG67" s="106"/>
      <c r="AH67" s="106"/>
      <c r="AI67" s="122">
        <f t="shared" si="27"/>
        <v>2837.337</v>
      </c>
      <c r="AJ67" s="119">
        <v>2837.337</v>
      </c>
      <c r="AK67" s="106"/>
      <c r="AL67" s="106"/>
      <c r="AM67" s="106"/>
      <c r="AN67" s="106">
        <v>900</v>
      </c>
      <c r="AO67" s="106">
        <v>1404.63</v>
      </c>
      <c r="AP67" s="106"/>
      <c r="AQ67" s="106"/>
      <c r="AR67" s="106"/>
      <c r="AS67" s="106"/>
      <c r="AT67" s="106"/>
      <c r="AU67" s="106"/>
      <c r="AV67" s="106">
        <v>532.70699999999999</v>
      </c>
      <c r="AW67" s="106"/>
      <c r="AX67" s="106"/>
      <c r="AY67" s="106"/>
      <c r="AZ67" s="122">
        <f t="shared" si="28"/>
        <v>4163.3710000000001</v>
      </c>
      <c r="BA67" s="119">
        <v>4163.3710000000001</v>
      </c>
      <c r="BB67" s="106"/>
      <c r="BC67" s="106"/>
      <c r="BD67" s="106"/>
      <c r="BE67" s="106"/>
      <c r="BF67" s="106">
        <v>4163.3710000000001</v>
      </c>
      <c r="BG67" s="106"/>
      <c r="BH67" s="106"/>
      <c r="BI67" s="106"/>
      <c r="BJ67" s="122">
        <f t="shared" si="29"/>
        <v>5877.4920000000002</v>
      </c>
      <c r="BK67" s="117">
        <f>SUM(BL67:BQ67)</f>
        <v>5877.4920000000002</v>
      </c>
      <c r="BL67" s="106">
        <v>5627.8919999999998</v>
      </c>
      <c r="BM67" s="106"/>
      <c r="BN67" s="106">
        <v>249.6</v>
      </c>
      <c r="BO67" s="106"/>
      <c r="BP67" s="106"/>
      <c r="BQ67" s="430"/>
      <c r="BR67" s="119"/>
      <c r="BS67" s="119"/>
      <c r="BT67" s="119">
        <v>277.64999999999998</v>
      </c>
      <c r="BU67" s="295">
        <v>48775.870999999999</v>
      </c>
      <c r="BV67" s="122">
        <f t="shared" si="16"/>
        <v>48775.870999999999</v>
      </c>
      <c r="BW67" s="14">
        <f t="shared" ref="BW67:BW70" si="32">+BV67-BU67</f>
        <v>0</v>
      </c>
      <c r="BX67" s="252">
        <f t="shared" si="18"/>
        <v>38457.358</v>
      </c>
      <c r="BZ67" s="10" t="b">
        <f t="shared" ref="BZ67:BZ70" si="33">L67=M67</f>
        <v>1</v>
      </c>
    </row>
    <row r="68" spans="1:79" s="10" customFormat="1">
      <c r="A68" s="418" t="s">
        <v>656</v>
      </c>
      <c r="B68" s="106"/>
      <c r="C68" s="106"/>
      <c r="D68" s="106"/>
      <c r="E68" s="106"/>
      <c r="F68" s="106"/>
      <c r="G68" s="106"/>
      <c r="H68" s="185" t="s">
        <v>247</v>
      </c>
      <c r="I68" s="122">
        <f t="shared" si="30"/>
        <v>0</v>
      </c>
      <c r="J68" s="119"/>
      <c r="K68" s="106"/>
      <c r="L68" s="138">
        <f t="shared" si="31"/>
        <v>0</v>
      </c>
      <c r="M68" s="106"/>
      <c r="N68" s="419"/>
      <c r="O68" s="419"/>
      <c r="P68" s="419"/>
      <c r="Q68" s="419"/>
      <c r="R68" s="419"/>
      <c r="S68" s="419"/>
      <c r="T68" s="419"/>
      <c r="U68" s="419"/>
      <c r="V68" s="106"/>
      <c r="W68" s="106"/>
      <c r="X68" s="106"/>
      <c r="Y68" s="106"/>
      <c r="Z68" s="106"/>
      <c r="AA68" s="106"/>
      <c r="AB68" s="106"/>
      <c r="AC68" s="106"/>
      <c r="AD68" s="106"/>
      <c r="AE68" s="122">
        <f t="shared" si="19"/>
        <v>0</v>
      </c>
      <c r="AF68" s="119"/>
      <c r="AG68" s="106"/>
      <c r="AH68" s="106"/>
      <c r="AI68" s="122">
        <f t="shared" si="27"/>
        <v>0</v>
      </c>
      <c r="AJ68" s="119"/>
      <c r="AK68" s="106"/>
      <c r="AL68" s="106"/>
      <c r="AM68" s="106"/>
      <c r="AN68" s="106"/>
      <c r="AO68" s="106"/>
      <c r="AP68" s="106"/>
      <c r="AQ68" s="106"/>
      <c r="AR68" s="106"/>
      <c r="AS68" s="106"/>
      <c r="AT68" s="106"/>
      <c r="AU68" s="106"/>
      <c r="AV68" s="106"/>
      <c r="AW68" s="106"/>
      <c r="AX68" s="106"/>
      <c r="AY68" s="106"/>
      <c r="AZ68" s="122">
        <f t="shared" si="28"/>
        <v>0</v>
      </c>
      <c r="BA68" s="119"/>
      <c r="BB68" s="106"/>
      <c r="BC68" s="106"/>
      <c r="BD68" s="106"/>
      <c r="BE68" s="106"/>
      <c r="BF68" s="106"/>
      <c r="BG68" s="106"/>
      <c r="BH68" s="106"/>
      <c r="BI68" s="106"/>
      <c r="BJ68" s="122">
        <f t="shared" si="29"/>
        <v>0</v>
      </c>
      <c r="BK68" s="119"/>
      <c r="BL68" s="106"/>
      <c r="BM68" s="106"/>
      <c r="BN68" s="106"/>
      <c r="BO68" s="106"/>
      <c r="BP68" s="106"/>
      <c r="BQ68" s="430"/>
      <c r="BR68" s="119"/>
      <c r="BS68" s="119"/>
      <c r="BT68" s="119"/>
      <c r="BU68" s="295"/>
      <c r="BV68" s="122">
        <f t="shared" si="16"/>
        <v>0</v>
      </c>
      <c r="BW68" s="14">
        <f t="shared" si="32"/>
        <v>0</v>
      </c>
      <c r="BX68" s="252">
        <f t="shared" si="18"/>
        <v>0</v>
      </c>
      <c r="BZ68" s="10" t="b">
        <f t="shared" si="33"/>
        <v>1</v>
      </c>
    </row>
    <row r="69" spans="1:79" s="10" customFormat="1" ht="28.8">
      <c r="A69" s="418" t="s">
        <v>637</v>
      </c>
      <c r="B69" s="106"/>
      <c r="C69" s="106"/>
      <c r="D69" s="106"/>
      <c r="E69" s="106"/>
      <c r="F69" s="106"/>
      <c r="G69" s="106"/>
      <c r="H69" s="185" t="s">
        <v>95</v>
      </c>
      <c r="I69" s="122">
        <f t="shared" si="30"/>
        <v>0</v>
      </c>
      <c r="J69" s="119"/>
      <c r="K69" s="106"/>
      <c r="L69" s="138">
        <f t="shared" si="31"/>
        <v>0</v>
      </c>
      <c r="M69" s="106"/>
      <c r="N69" s="419"/>
      <c r="O69" s="419"/>
      <c r="P69" s="419"/>
      <c r="Q69" s="419"/>
      <c r="R69" s="419"/>
      <c r="S69" s="419"/>
      <c r="T69" s="419"/>
      <c r="U69" s="419"/>
      <c r="V69" s="106"/>
      <c r="W69" s="106"/>
      <c r="X69" s="106"/>
      <c r="Y69" s="106"/>
      <c r="Z69" s="106"/>
      <c r="AA69" s="106"/>
      <c r="AB69" s="106"/>
      <c r="AC69" s="106"/>
      <c r="AD69" s="106"/>
      <c r="AE69" s="122">
        <f t="shared" si="19"/>
        <v>0</v>
      </c>
      <c r="AF69" s="119"/>
      <c r="AG69" s="106"/>
      <c r="AH69" s="106"/>
      <c r="AI69" s="122">
        <f t="shared" si="27"/>
        <v>0</v>
      </c>
      <c r="AJ69" s="119"/>
      <c r="AK69" s="106"/>
      <c r="AL69" s="106"/>
      <c r="AM69" s="106"/>
      <c r="AN69" s="106"/>
      <c r="AO69" s="106"/>
      <c r="AP69" s="106"/>
      <c r="AQ69" s="106"/>
      <c r="AR69" s="106"/>
      <c r="AS69" s="106"/>
      <c r="AT69" s="106"/>
      <c r="AU69" s="106"/>
      <c r="AV69" s="106"/>
      <c r="AW69" s="106"/>
      <c r="AX69" s="106"/>
      <c r="AY69" s="106"/>
      <c r="AZ69" s="122">
        <f t="shared" si="28"/>
        <v>0</v>
      </c>
      <c r="BA69" s="119"/>
      <c r="BB69" s="106"/>
      <c r="BC69" s="106"/>
      <c r="BD69" s="106"/>
      <c r="BE69" s="106"/>
      <c r="BF69" s="106"/>
      <c r="BG69" s="106"/>
      <c r="BH69" s="106"/>
      <c r="BI69" s="106"/>
      <c r="BJ69" s="122">
        <f t="shared" si="29"/>
        <v>0</v>
      </c>
      <c r="BK69" s="119"/>
      <c r="BL69" s="106"/>
      <c r="BM69" s="106"/>
      <c r="BN69" s="106"/>
      <c r="BO69" s="106"/>
      <c r="BP69" s="106"/>
      <c r="BQ69" s="430"/>
      <c r="BR69" s="119"/>
      <c r="BS69" s="119"/>
      <c r="BT69" s="119"/>
      <c r="BU69" s="295"/>
      <c r="BV69" s="122">
        <f t="shared" si="16"/>
        <v>0</v>
      </c>
      <c r="BW69" s="14">
        <f t="shared" si="32"/>
        <v>0</v>
      </c>
      <c r="BX69" s="252">
        <f t="shared" si="18"/>
        <v>0</v>
      </c>
      <c r="BZ69" s="10" t="b">
        <f t="shared" si="33"/>
        <v>1</v>
      </c>
    </row>
    <row r="70" spans="1:79" s="10" customFormat="1">
      <c r="A70" s="418" t="s">
        <v>633</v>
      </c>
      <c r="B70" s="106"/>
      <c r="C70" s="106"/>
      <c r="D70" s="106"/>
      <c r="E70" s="106"/>
      <c r="F70" s="106"/>
      <c r="G70" s="106"/>
      <c r="H70" s="185" t="s">
        <v>247</v>
      </c>
      <c r="I70" s="122">
        <f t="shared" si="30"/>
        <v>0</v>
      </c>
      <c r="J70" s="119"/>
      <c r="K70" s="106"/>
      <c r="L70" s="138">
        <f t="shared" si="31"/>
        <v>0</v>
      </c>
      <c r="M70" s="106"/>
      <c r="N70" s="419"/>
      <c r="O70" s="419"/>
      <c r="P70" s="419"/>
      <c r="Q70" s="419"/>
      <c r="R70" s="419"/>
      <c r="S70" s="419"/>
      <c r="T70" s="419"/>
      <c r="U70" s="419"/>
      <c r="V70" s="106"/>
      <c r="W70" s="106"/>
      <c r="X70" s="106"/>
      <c r="Y70" s="106"/>
      <c r="Z70" s="106"/>
      <c r="AA70" s="106"/>
      <c r="AB70" s="106"/>
      <c r="AC70" s="106"/>
      <c r="AD70" s="106"/>
      <c r="AE70" s="122">
        <f t="shared" si="19"/>
        <v>0</v>
      </c>
      <c r="AF70" s="119"/>
      <c r="AG70" s="106"/>
      <c r="AH70" s="106"/>
      <c r="AI70" s="122">
        <f t="shared" si="27"/>
        <v>0</v>
      </c>
      <c r="AJ70" s="119"/>
      <c r="AK70" s="106"/>
      <c r="AL70" s="106"/>
      <c r="AM70" s="106"/>
      <c r="AN70" s="106"/>
      <c r="AO70" s="106"/>
      <c r="AP70" s="106"/>
      <c r="AQ70" s="106"/>
      <c r="AR70" s="106"/>
      <c r="AS70" s="106"/>
      <c r="AT70" s="106"/>
      <c r="AU70" s="106"/>
      <c r="AV70" s="106"/>
      <c r="AW70" s="106"/>
      <c r="AX70" s="106"/>
      <c r="AY70" s="106"/>
      <c r="AZ70" s="122">
        <f t="shared" si="28"/>
        <v>0</v>
      </c>
      <c r="BA70" s="119"/>
      <c r="BB70" s="106"/>
      <c r="BC70" s="106"/>
      <c r="BD70" s="106"/>
      <c r="BE70" s="106"/>
      <c r="BF70" s="106"/>
      <c r="BG70" s="106"/>
      <c r="BH70" s="106"/>
      <c r="BI70" s="106"/>
      <c r="BJ70" s="122">
        <f t="shared" si="29"/>
        <v>0</v>
      </c>
      <c r="BK70" s="119"/>
      <c r="BL70" s="106"/>
      <c r="BM70" s="106"/>
      <c r="BN70" s="106"/>
      <c r="BO70" s="106"/>
      <c r="BP70" s="106"/>
      <c r="BQ70" s="430"/>
      <c r="BR70" s="119"/>
      <c r="BS70" s="119"/>
      <c r="BT70" s="119"/>
      <c r="BU70" s="295"/>
      <c r="BV70" s="122">
        <f t="shared" si="16"/>
        <v>0</v>
      </c>
      <c r="BW70" s="14">
        <f t="shared" si="32"/>
        <v>0</v>
      </c>
      <c r="BX70" s="252">
        <f t="shared" si="18"/>
        <v>0</v>
      </c>
      <c r="BZ70" s="10" t="b">
        <f t="shared" si="33"/>
        <v>1</v>
      </c>
    </row>
    <row r="71" spans="1:79" s="10" customFormat="1">
      <c r="H71" s="426"/>
      <c r="I71" s="10">
        <f>SUM(I2:I70)</f>
        <v>595167283.43999994</v>
      </c>
      <c r="J71" s="10">
        <f>SUM(J2:J70)</f>
        <v>595167283.43999994</v>
      </c>
      <c r="K71" s="10">
        <f t="shared" ref="K71:AN71" si="34">SUM(K2:K70)</f>
        <v>260952095.28900003</v>
      </c>
      <c r="L71" s="10">
        <f>SUM(L2:L70)</f>
        <v>237891899.49762136</v>
      </c>
      <c r="M71" s="10">
        <f t="shared" si="34"/>
        <v>237891899.49762136</v>
      </c>
      <c r="N71" s="10">
        <f t="shared" si="34"/>
        <v>416863.89759999997</v>
      </c>
      <c r="O71" s="10">
        <f t="shared" si="34"/>
        <v>100438.97439999999</v>
      </c>
      <c r="P71" s="10">
        <f t="shared" si="34"/>
        <v>122930.71112566616</v>
      </c>
      <c r="Q71" s="10">
        <f t="shared" si="34"/>
        <v>63656838.864790976</v>
      </c>
      <c r="R71" s="10">
        <f t="shared" si="34"/>
        <v>44547644.02806326</v>
      </c>
      <c r="S71" s="10">
        <f t="shared" si="34"/>
        <v>3556952.267</v>
      </c>
      <c r="T71" s="10">
        <f t="shared" si="34"/>
        <v>112177374</v>
      </c>
      <c r="U71" s="10">
        <f t="shared" si="34"/>
        <v>13312856.754641451</v>
      </c>
      <c r="V71" s="10">
        <f t="shared" si="34"/>
        <v>10551038.749567389</v>
      </c>
      <c r="W71" s="10">
        <f t="shared" si="34"/>
        <v>972244.93008503795</v>
      </c>
      <c r="X71" s="10">
        <f t="shared" si="34"/>
        <v>18551928.176142659</v>
      </c>
      <c r="Y71" s="10">
        <f t="shared" si="34"/>
        <v>7808922.8939999994</v>
      </c>
      <c r="Z71" s="10">
        <f>SUM(Z2:Z70)</f>
        <v>1579168.6881523118</v>
      </c>
      <c r="AA71" s="10">
        <f t="shared" si="34"/>
        <v>6474706.8933825251</v>
      </c>
      <c r="AB71" s="10">
        <f t="shared" si="34"/>
        <v>21485565.701065503</v>
      </c>
      <c r="AC71" s="10">
        <f t="shared" si="34"/>
        <v>7947636.2729832381</v>
      </c>
      <c r="AD71" s="10">
        <f t="shared" si="34"/>
        <v>20952076.347999997</v>
      </c>
      <c r="AE71" s="10">
        <f t="shared" si="34"/>
        <v>76553092.581</v>
      </c>
      <c r="AF71" s="10">
        <f t="shared" si="34"/>
        <v>76553092.111000001</v>
      </c>
      <c r="AG71" s="10">
        <f t="shared" si="34"/>
        <v>72115682.29900001</v>
      </c>
      <c r="AH71" s="10">
        <f t="shared" si="34"/>
        <v>4435146.2820000006</v>
      </c>
      <c r="AI71" s="10">
        <f t="shared" si="34"/>
        <v>246710869.99946368</v>
      </c>
      <c r="AJ71" s="10">
        <f t="shared" si="34"/>
        <v>246710870.49746367</v>
      </c>
      <c r="AK71" s="10">
        <f t="shared" si="34"/>
        <v>84781818.928027943</v>
      </c>
      <c r="AL71" s="10">
        <f t="shared" si="34"/>
        <v>29040500.020873349</v>
      </c>
      <c r="AM71" s="10">
        <f t="shared" si="34"/>
        <v>182387.74723512476</v>
      </c>
      <c r="AN71" s="10">
        <f t="shared" si="34"/>
        <v>27453750.813246273</v>
      </c>
      <c r="AO71" s="10">
        <f t="shared" ref="AO71:BT71" si="35">SUM(AO2:AO70)</f>
        <v>11628071.937282648</v>
      </c>
      <c r="AP71" s="10">
        <f t="shared" si="35"/>
        <v>995189.9238590491</v>
      </c>
      <c r="AQ71" s="10">
        <f t="shared" si="35"/>
        <v>1409548.1483893422</v>
      </c>
      <c r="AR71" s="10">
        <f t="shared" si="35"/>
        <v>2268789.7690000003</v>
      </c>
      <c r="AS71" s="10">
        <f t="shared" si="35"/>
        <v>1846337.892</v>
      </c>
      <c r="AT71" s="10">
        <f t="shared" si="35"/>
        <v>38698127.396176539</v>
      </c>
      <c r="AU71" s="10">
        <f t="shared" si="35"/>
        <v>628222.66700000002</v>
      </c>
      <c r="AV71" s="10">
        <f t="shared" si="35"/>
        <v>4203311.3580870908</v>
      </c>
      <c r="AW71" s="10">
        <f t="shared" si="35"/>
        <v>19116141.780000001</v>
      </c>
      <c r="AX71" s="10">
        <f t="shared" si="35"/>
        <v>19144096.438000001</v>
      </c>
      <c r="AY71" s="10">
        <f t="shared" si="35"/>
        <v>5146474.1802862938</v>
      </c>
      <c r="AZ71" s="10">
        <f t="shared" si="35"/>
        <v>69398046.695000008</v>
      </c>
      <c r="BA71" s="10">
        <f t="shared" si="35"/>
        <v>69398046.795000002</v>
      </c>
      <c r="BB71" s="10">
        <f t="shared" si="35"/>
        <v>6415901.4530000007</v>
      </c>
      <c r="BC71" s="10">
        <f t="shared" si="35"/>
        <v>8894181.625</v>
      </c>
      <c r="BD71" s="10">
        <f t="shared" si="35"/>
        <v>181514</v>
      </c>
      <c r="BE71" s="10">
        <f t="shared" si="35"/>
        <v>1300581.8899999999</v>
      </c>
      <c r="BF71" s="10">
        <f t="shared" si="35"/>
        <v>31961486.344824158</v>
      </c>
      <c r="BG71" s="10">
        <f t="shared" si="35"/>
        <v>340978.13117584301</v>
      </c>
      <c r="BH71" s="10">
        <f t="shared" si="35"/>
        <v>17221234.958999999</v>
      </c>
      <c r="BI71" s="10">
        <f t="shared" si="35"/>
        <v>3054067.443</v>
      </c>
      <c r="BJ71" s="10">
        <f t="shared" si="35"/>
        <v>122249816.23099999</v>
      </c>
      <c r="BK71" s="10">
        <f t="shared" si="35"/>
        <v>122249816.23099999</v>
      </c>
      <c r="BL71" s="10">
        <f t="shared" si="35"/>
        <v>78072342.247000024</v>
      </c>
      <c r="BM71" s="10">
        <f t="shared" si="35"/>
        <v>21831618.648000002</v>
      </c>
      <c r="BN71" s="10">
        <f t="shared" si="35"/>
        <v>6291462.6549999993</v>
      </c>
      <c r="BO71" s="10">
        <f t="shared" si="35"/>
        <v>4813876.9230000004</v>
      </c>
      <c r="BP71" s="10">
        <f t="shared" si="35"/>
        <v>4705376.3440000005</v>
      </c>
      <c r="BQ71" s="431">
        <f t="shared" si="35"/>
        <v>6300450.1960000005</v>
      </c>
      <c r="BR71" s="10">
        <f t="shared" si="35"/>
        <v>62175051.813999996</v>
      </c>
      <c r="BS71" s="10">
        <f t="shared" si="35"/>
        <v>76912729.929999992</v>
      </c>
      <c r="BT71" s="10">
        <f t="shared" si="35"/>
        <v>61015259.071999997</v>
      </c>
      <c r="BU71" s="10">
        <f>SUM(BU2:BU70)</f>
        <v>1310182149.7624636</v>
      </c>
      <c r="BV71" s="10">
        <f>SUM(BV2:BV70)</f>
        <v>1310182149.7624636</v>
      </c>
      <c r="BW71" s="10">
        <f t="shared" ref="BW71:BX71" si="36">SUM(BW2:BW70)</f>
        <v>0</v>
      </c>
      <c r="BX71" s="10">
        <f t="shared" si="36"/>
        <v>1057519027.7644637</v>
      </c>
    </row>
    <row r="72" spans="1:79">
      <c r="I72">
        <f t="shared" si="30"/>
        <v>0</v>
      </c>
      <c r="L72" s="68">
        <f>L71-M71</f>
        <v>0</v>
      </c>
      <c r="AF72" s="68"/>
      <c r="AJ72" s="68"/>
      <c r="BA72" s="68"/>
      <c r="BK72" s="68">
        <f>+BJ71-BK71</f>
        <v>0</v>
      </c>
      <c r="BV72" s="68">
        <f>+BV71-BU71</f>
        <v>0</v>
      </c>
      <c r="BY72" s="68"/>
      <c r="BZ72" s="10"/>
      <c r="CA72" s="10"/>
    </row>
  </sheetData>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O220"/>
  <sheetViews>
    <sheetView topLeftCell="A117" zoomScaleNormal="100" workbookViewId="0">
      <selection activeCell="A135" sqref="A135:XFD135"/>
    </sheetView>
  </sheetViews>
  <sheetFormatPr baseColWidth="10" defaultColWidth="47.44140625" defaultRowHeight="13.8"/>
  <cols>
    <col min="1" max="1" width="3" style="301" customWidth="1"/>
    <col min="2" max="2" width="26.44140625" style="301" customWidth="1"/>
    <col min="3" max="3" width="24.21875" style="302" customWidth="1"/>
    <col min="4" max="4" width="20.21875" style="301" customWidth="1"/>
    <col min="5" max="5" width="19.109375" style="301" customWidth="1"/>
    <col min="6" max="6" width="19.5546875" style="301" customWidth="1"/>
    <col min="7" max="7" width="23.77734375" style="301" customWidth="1"/>
    <col min="8" max="8" width="20.44140625" style="301" customWidth="1"/>
    <col min="9" max="9" width="29.33203125" style="301" customWidth="1"/>
    <col min="10" max="10" width="42" style="301" customWidth="1"/>
    <col min="11" max="11" width="32.6640625" style="301" customWidth="1"/>
    <col min="12" max="12" width="24.5546875" style="301" customWidth="1"/>
    <col min="13" max="13" width="47.44140625" style="301"/>
    <col min="14" max="14" width="17.44140625" style="301" bestFit="1" customWidth="1"/>
    <col min="15" max="15" width="27.6640625" style="301" bestFit="1" customWidth="1"/>
    <col min="16" max="16384" width="47.44140625" style="301"/>
  </cols>
  <sheetData>
    <row r="1" spans="2:12" ht="13.2" customHeight="1"/>
    <row r="2" spans="2:12" ht="18.600000000000001" customHeight="1">
      <c r="B2" s="309"/>
      <c r="C2" s="461"/>
      <c r="D2" s="462"/>
      <c r="E2" s="463"/>
    </row>
    <row r="3" spans="2:12" s="302" customFormat="1" ht="14.4">
      <c r="B3" t="s">
        <v>976</v>
      </c>
      <c r="C3" t="s">
        <v>977</v>
      </c>
      <c r="D3" t="s">
        <v>978</v>
      </c>
      <c r="E3" t="s">
        <v>979</v>
      </c>
      <c r="F3" t="s">
        <v>980</v>
      </c>
      <c r="G3" t="s">
        <v>975</v>
      </c>
      <c r="H3" t="s">
        <v>981</v>
      </c>
      <c r="I3" t="s">
        <v>982</v>
      </c>
      <c r="J3" s="10"/>
      <c r="K3" s="10"/>
      <c r="L3" s="10"/>
    </row>
    <row r="4" spans="2:12" s="302" customFormat="1" ht="14.4">
      <c r="B4" s="228">
        <v>595167283.43999994</v>
      </c>
      <c r="C4" s="228">
        <v>76553092.111000001</v>
      </c>
      <c r="D4" s="228">
        <v>246710870.49746367</v>
      </c>
      <c r="E4" s="228">
        <v>69398046.795000002</v>
      </c>
      <c r="F4" s="228">
        <v>122249816.23099999</v>
      </c>
      <c r="G4" s="228">
        <v>62175051.813999996</v>
      </c>
      <c r="H4" s="228">
        <v>76912729.929999992</v>
      </c>
      <c r="I4" s="228">
        <v>61015259.071999997</v>
      </c>
      <c r="J4" s="10"/>
      <c r="K4" s="10"/>
      <c r="L4" s="10"/>
    </row>
    <row r="5" spans="2:12" s="302" customFormat="1" ht="14.4">
      <c r="B5" s="10"/>
      <c r="C5" s="10"/>
      <c r="D5" s="10"/>
      <c r="E5" s="10"/>
      <c r="F5" s="10"/>
      <c r="G5" s="10"/>
      <c r="H5" s="10"/>
      <c r="I5" s="10"/>
      <c r="J5" s="10"/>
      <c r="K5" s="10"/>
      <c r="L5" s="10"/>
    </row>
    <row r="6" spans="2:12" s="302" customFormat="1" ht="14.4">
      <c r="B6" s="301" t="s">
        <v>993</v>
      </c>
      <c r="D6" s="301"/>
      <c r="E6" s="301"/>
      <c r="F6" s="10"/>
      <c r="G6" s="10"/>
      <c r="H6" s="10"/>
      <c r="I6" s="10"/>
      <c r="J6" s="10"/>
      <c r="K6" s="10"/>
      <c r="L6" s="10"/>
    </row>
    <row r="7" spans="2:12" s="302" customFormat="1" ht="27.6">
      <c r="B7" s="288" t="s">
        <v>983</v>
      </c>
      <c r="C7" s="289" t="s">
        <v>984</v>
      </c>
      <c r="D7" s="288" t="s">
        <v>967</v>
      </c>
      <c r="E7" s="458" t="s">
        <v>1162</v>
      </c>
      <c r="F7" s="10"/>
      <c r="G7" s="10"/>
      <c r="H7" s="10"/>
      <c r="I7" s="10"/>
      <c r="J7" s="10"/>
      <c r="K7" s="10"/>
      <c r="L7" s="10"/>
    </row>
    <row r="8" spans="2:12" s="302" customFormat="1" ht="14.4">
      <c r="B8" s="308" t="s">
        <v>985</v>
      </c>
      <c r="C8" s="305">
        <f>I4</f>
        <v>61015259.071999997</v>
      </c>
      <c r="D8" s="306">
        <f>C8/$C$16</f>
        <v>4.6570058275562001E-2</v>
      </c>
      <c r="E8" s="372">
        <f>C8/1000000</f>
        <v>61.015259071999999</v>
      </c>
      <c r="F8" s="13">
        <f>C8/1000000</f>
        <v>61.015259071999999</v>
      </c>
      <c r="G8" s="10"/>
      <c r="H8" s="10"/>
      <c r="I8" s="10"/>
      <c r="J8" s="10"/>
      <c r="K8" s="10"/>
      <c r="L8" s="10"/>
    </row>
    <row r="9" spans="2:12" s="302" customFormat="1" ht="14.4">
      <c r="B9" s="308" t="s">
        <v>986</v>
      </c>
      <c r="C9" s="305">
        <f>G4</f>
        <v>62175051.813999996</v>
      </c>
      <c r="D9" s="306">
        <f t="shared" ref="D9:D15" si="0">C9/$C$16</f>
        <v>4.7455273161215082E-2</v>
      </c>
      <c r="E9" s="372">
        <f t="shared" ref="E9:E10" si="1">C9/1000000</f>
        <v>62.175051813999993</v>
      </c>
      <c r="F9" s="13">
        <f t="shared" ref="F9:F15" si="2">C9/1000000</f>
        <v>62.175051813999993</v>
      </c>
      <c r="G9" s="10"/>
      <c r="H9" s="10"/>
      <c r="I9" s="10"/>
      <c r="J9" s="10"/>
      <c r="K9" s="10"/>
      <c r="L9" s="10"/>
    </row>
    <row r="10" spans="2:12" s="302" customFormat="1" ht="14.4">
      <c r="B10" s="308" t="s">
        <v>987</v>
      </c>
      <c r="C10" s="305">
        <f>E4</f>
        <v>69398046.795000002</v>
      </c>
      <c r="D10" s="306">
        <f t="shared" si="0"/>
        <v>5.2968243233051188E-2</v>
      </c>
      <c r="E10" s="372">
        <f t="shared" si="1"/>
        <v>69.398046794999999</v>
      </c>
      <c r="F10" s="13">
        <f t="shared" si="2"/>
        <v>69.398046794999999</v>
      </c>
      <c r="G10" s="10"/>
      <c r="H10" s="10"/>
      <c r="I10" s="10"/>
      <c r="J10" s="10"/>
      <c r="K10" s="10"/>
      <c r="L10" s="10"/>
    </row>
    <row r="11" spans="2:12" s="302" customFormat="1" ht="14.4">
      <c r="B11" s="308" t="s">
        <v>989</v>
      </c>
      <c r="C11" s="305">
        <f>C4</f>
        <v>76553092.111000001</v>
      </c>
      <c r="D11" s="306">
        <f t="shared" si="0"/>
        <v>5.8429350542899813E-2</v>
      </c>
      <c r="E11" s="372">
        <f>C11/1000000</f>
        <v>76.553092110999998</v>
      </c>
      <c r="F11" s="13">
        <f t="shared" si="2"/>
        <v>76.553092110999998</v>
      </c>
      <c r="G11" s="10"/>
      <c r="H11" s="10"/>
      <c r="I11" s="10"/>
      <c r="J11" s="10"/>
      <c r="K11" s="10"/>
      <c r="L11" s="10"/>
    </row>
    <row r="12" spans="2:12" s="302" customFormat="1" ht="14.4">
      <c r="B12" s="308" t="s">
        <v>988</v>
      </c>
      <c r="C12" s="305">
        <f>H4</f>
        <v>76912729.929999992</v>
      </c>
      <c r="D12" s="306">
        <f t="shared" si="0"/>
        <v>5.8703845061871894E-2</v>
      </c>
      <c r="E12" s="372">
        <f t="shared" ref="E12:E15" si="3">C12/1000000</f>
        <v>76.912729929999998</v>
      </c>
      <c r="F12" s="13">
        <f t="shared" si="2"/>
        <v>76.912729929999998</v>
      </c>
      <c r="G12" s="10"/>
      <c r="H12" s="10"/>
      <c r="I12" s="10"/>
      <c r="J12" s="10"/>
      <c r="K12" s="10"/>
      <c r="L12" s="10"/>
    </row>
    <row r="13" spans="2:12" s="302" customFormat="1" ht="14.4">
      <c r="B13" s="308" t="s">
        <v>990</v>
      </c>
      <c r="C13" s="305">
        <f>F4</f>
        <v>122249816.23099999</v>
      </c>
      <c r="D13" s="306">
        <f t="shared" si="0"/>
        <v>9.3307496397520423E-2</v>
      </c>
      <c r="E13" s="372">
        <f t="shared" si="3"/>
        <v>122.249816231</v>
      </c>
      <c r="F13" s="13">
        <f t="shared" si="2"/>
        <v>122.249816231</v>
      </c>
      <c r="G13" s="10"/>
      <c r="H13" s="10"/>
      <c r="I13" s="10"/>
      <c r="J13" s="10"/>
      <c r="K13" s="10"/>
      <c r="L13" s="10"/>
    </row>
    <row r="14" spans="2:12" s="302" customFormat="1" ht="14.4">
      <c r="B14" s="308" t="s">
        <v>991</v>
      </c>
      <c r="C14" s="305">
        <f>D4</f>
        <v>246710870.49746367</v>
      </c>
      <c r="D14" s="306">
        <f t="shared" si="0"/>
        <v>0.18830272608895615</v>
      </c>
      <c r="E14" s="372">
        <f t="shared" si="3"/>
        <v>246.71087049746367</v>
      </c>
      <c r="F14" s="13">
        <f t="shared" si="2"/>
        <v>246.71087049746367</v>
      </c>
      <c r="G14" s="10"/>
      <c r="H14" s="10"/>
      <c r="I14" s="10"/>
      <c r="J14" s="10"/>
      <c r="K14" s="10"/>
      <c r="L14" s="10"/>
    </row>
    <row r="15" spans="2:12" s="302" customFormat="1" ht="14.4">
      <c r="B15" s="308" t="s">
        <v>992</v>
      </c>
      <c r="C15" s="305">
        <f>B4</f>
        <v>595167283.43999994</v>
      </c>
      <c r="D15" s="306">
        <f t="shared" si="0"/>
        <v>0.45426300723892343</v>
      </c>
      <c r="E15" s="372">
        <f t="shared" si="3"/>
        <v>595.16728343999989</v>
      </c>
      <c r="F15" s="13">
        <f t="shared" si="2"/>
        <v>595.16728343999989</v>
      </c>
      <c r="G15" s="10"/>
      <c r="H15" s="10"/>
      <c r="I15" s="10"/>
      <c r="J15" s="10"/>
      <c r="K15" s="10"/>
      <c r="L15" s="10"/>
    </row>
    <row r="16" spans="2:12" s="302" customFormat="1" ht="14.4">
      <c r="B16" s="307" t="s">
        <v>856</v>
      </c>
      <c r="C16" s="305">
        <f>SUM(C8:C15)</f>
        <v>1310182149.8904636</v>
      </c>
      <c r="D16" s="306">
        <f>SUM(D8:D15)</f>
        <v>1</v>
      </c>
      <c r="E16" s="434">
        <f>SUM(E8:E15)</f>
        <v>1310.1821498904637</v>
      </c>
      <c r="F16" s="13">
        <f>SUM(F8:F15)</f>
        <v>1310.1821498904637</v>
      </c>
      <c r="G16" s="10"/>
      <c r="H16" s="10"/>
      <c r="I16" s="10"/>
      <c r="J16" s="10"/>
      <c r="K16" s="10"/>
      <c r="L16" s="10"/>
    </row>
    <row r="17" spans="2:12" s="302" customFormat="1" ht="14.4">
      <c r="B17" s="10"/>
      <c r="C17" s="10"/>
      <c r="D17" s="10"/>
      <c r="E17" s="10"/>
      <c r="F17" s="10"/>
      <c r="G17" s="10"/>
      <c r="H17" s="10"/>
      <c r="I17" s="10"/>
      <c r="J17" s="10"/>
      <c r="K17" s="10"/>
      <c r="L17" s="10"/>
    </row>
    <row r="18" spans="2:12" s="302" customFormat="1" ht="14.4">
      <c r="B18" s="10"/>
      <c r="C18" s="10">
        <f>C15-C36</f>
        <v>0</v>
      </c>
      <c r="D18" s="10"/>
      <c r="E18" s="10"/>
      <c r="F18" s="10"/>
      <c r="G18" s="10"/>
      <c r="H18" s="10"/>
      <c r="I18" s="10"/>
      <c r="J18" s="10"/>
      <c r="K18" s="10"/>
      <c r="L18" s="10"/>
    </row>
    <row r="19" spans="2:12" ht="18.600000000000001" customHeight="1">
      <c r="B19" s="309"/>
      <c r="C19" s="460">
        <v>1310182149.7624638</v>
      </c>
      <c r="D19" s="462"/>
      <c r="E19" s="463"/>
    </row>
    <row r="20" spans="2:12" ht="18.600000000000001" customHeight="1">
      <c r="B20" s="309"/>
      <c r="C20" s="461"/>
      <c r="D20" s="462"/>
      <c r="E20" s="463"/>
    </row>
    <row r="21" spans="2:12" s="302" customFormat="1" ht="14.4">
      <c r="B21" t="s">
        <v>1011</v>
      </c>
      <c r="C21" t="s">
        <v>1014</v>
      </c>
      <c r="D21" t="s">
        <v>1015</v>
      </c>
      <c r="E21" t="s">
        <v>1013</v>
      </c>
      <c r="F21" t="s">
        <v>1017</v>
      </c>
      <c r="G21" t="s">
        <v>1010</v>
      </c>
      <c r="H21" t="s">
        <v>1012</v>
      </c>
      <c r="I21" t="s">
        <v>1018</v>
      </c>
      <c r="J21" t="s">
        <v>1016</v>
      </c>
      <c r="K21" t="s">
        <v>1009</v>
      </c>
      <c r="L21" t="s">
        <v>1019</v>
      </c>
    </row>
    <row r="22" spans="2:12" s="302" customFormat="1" ht="14.4">
      <c r="B22" s="68">
        <v>972244.93008503795</v>
      </c>
      <c r="C22" s="68">
        <v>1579168.6881523118</v>
      </c>
      <c r="D22" s="68">
        <v>6474706.8933825251</v>
      </c>
      <c r="E22" s="68">
        <v>7808922.8939999994</v>
      </c>
      <c r="F22" s="68">
        <v>7947636.2729832381</v>
      </c>
      <c r="G22" s="68">
        <v>10551038.749567389</v>
      </c>
      <c r="H22" s="68">
        <v>18551928.176142659</v>
      </c>
      <c r="I22" s="68">
        <v>20952076.347999997</v>
      </c>
      <c r="J22" s="68">
        <v>21485565.701065503</v>
      </c>
      <c r="K22" s="68">
        <v>237891899.49762136</v>
      </c>
      <c r="L22" s="68">
        <v>260952095.28900003</v>
      </c>
    </row>
    <row r="23" spans="2:12" ht="14.4">
      <c r="B23"/>
      <c r="C23" s="10"/>
      <c r="D23"/>
      <c r="E23" s="463"/>
    </row>
    <row r="24" spans="2:12" ht="27.6">
      <c r="B24" s="288" t="s">
        <v>996</v>
      </c>
      <c r="C24" s="289" t="s">
        <v>984</v>
      </c>
      <c r="D24" s="288" t="s">
        <v>967</v>
      </c>
      <c r="E24" s="458" t="s">
        <v>1162</v>
      </c>
    </row>
    <row r="25" spans="2:12" ht="15.6" customHeight="1">
      <c r="B25" s="465" t="s">
        <v>1001</v>
      </c>
      <c r="C25" s="464">
        <f>B22</f>
        <v>972244.93008503795</v>
      </c>
      <c r="D25" s="306">
        <f>C25/$C$36</f>
        <v>1.6335658177740744E-3</v>
      </c>
      <c r="E25" s="482">
        <f>C25/1000000</f>
        <v>0.97224493008503798</v>
      </c>
    </row>
    <row r="26" spans="2:12" ht="15.6" customHeight="1">
      <c r="B26" s="465" t="s">
        <v>1004</v>
      </c>
      <c r="C26" s="464">
        <f>C22</f>
        <v>1579168.6881523118</v>
      </c>
      <c r="D26" s="306">
        <f t="shared" ref="D26:D35" si="4">C26/$C$36</f>
        <v>2.6533190450672862E-3</v>
      </c>
      <c r="E26" s="482">
        <f t="shared" ref="E26:E36" si="5">C26/1000000</f>
        <v>1.5791686881523119</v>
      </c>
    </row>
    <row r="27" spans="2:12" ht="15.6" customHeight="1">
      <c r="B27" s="465" t="s">
        <v>1005</v>
      </c>
      <c r="C27" s="464">
        <f>D22</f>
        <v>6474706.8933825251</v>
      </c>
      <c r="D27" s="306">
        <f t="shared" si="4"/>
        <v>1.0878801764706297E-2</v>
      </c>
      <c r="E27" s="482">
        <f t="shared" si="5"/>
        <v>6.4747068933825247</v>
      </c>
    </row>
    <row r="28" spans="2:12" ht="15.6" customHeight="1">
      <c r="B28" s="465" t="s">
        <v>1003</v>
      </c>
      <c r="C28" s="464">
        <f>E22</f>
        <v>7808922.8939999994</v>
      </c>
      <c r="D28" s="306">
        <f t="shared" si="4"/>
        <v>1.3120551332837554E-2</v>
      </c>
      <c r="E28" s="482">
        <f t="shared" si="5"/>
        <v>7.8089228939999993</v>
      </c>
    </row>
    <row r="29" spans="2:12" ht="15.6" customHeight="1">
      <c r="B29" s="465" t="s">
        <v>1007</v>
      </c>
      <c r="C29" s="464">
        <f>F22</f>
        <v>7947636.2729832381</v>
      </c>
      <c r="D29" s="306">
        <f t="shared" si="4"/>
        <v>1.335361753597542E-2</v>
      </c>
      <c r="E29" s="482">
        <f t="shared" si="5"/>
        <v>7.9476362729832379</v>
      </c>
    </row>
    <row r="30" spans="2:12" ht="15.6" customHeight="1">
      <c r="B30" s="465" t="s">
        <v>1000</v>
      </c>
      <c r="C30" s="464">
        <f>G22</f>
        <v>10551038.749567389</v>
      </c>
      <c r="D30" s="306">
        <f t="shared" si="4"/>
        <v>1.7727854072528266E-2</v>
      </c>
      <c r="E30" s="482">
        <f t="shared" si="5"/>
        <v>10.55103874956739</v>
      </c>
    </row>
    <row r="31" spans="2:12" ht="15.6" customHeight="1">
      <c r="B31" s="465" t="s">
        <v>1002</v>
      </c>
      <c r="C31" s="464">
        <f>H22</f>
        <v>18551928.176142659</v>
      </c>
      <c r="D31" s="306">
        <f t="shared" si="4"/>
        <v>3.1170947550938279E-2</v>
      </c>
      <c r="E31" s="482">
        <f t="shared" si="5"/>
        <v>18.55192817614266</v>
      </c>
    </row>
    <row r="32" spans="2:12" ht="15.6" customHeight="1">
      <c r="B32" s="465" t="s">
        <v>997</v>
      </c>
      <c r="C32" s="464">
        <f>I22</f>
        <v>20952076.347999997</v>
      </c>
      <c r="D32" s="306">
        <f t="shared" si="4"/>
        <v>3.5203676228470336E-2</v>
      </c>
      <c r="E32" s="482">
        <f t="shared" si="5"/>
        <v>20.952076347999999</v>
      </c>
    </row>
    <row r="33" spans="2:13" ht="15.6" customHeight="1">
      <c r="B33" s="465" t="s">
        <v>1006</v>
      </c>
      <c r="C33" s="464">
        <f>J22</f>
        <v>21485565.701065503</v>
      </c>
      <c r="D33" s="306">
        <f t="shared" si="4"/>
        <v>3.6100044977071567E-2</v>
      </c>
      <c r="E33" s="482">
        <f t="shared" si="5"/>
        <v>21.485565701065504</v>
      </c>
    </row>
    <row r="34" spans="2:13" ht="15.6" customHeight="1">
      <c r="B34" s="465" t="s">
        <v>999</v>
      </c>
      <c r="C34" s="464">
        <f>K22</f>
        <v>237891899.49762136</v>
      </c>
      <c r="D34" s="306">
        <f t="shared" si="4"/>
        <v>0.39970594170202517</v>
      </c>
      <c r="E34" s="482">
        <f t="shared" si="5"/>
        <v>237.89189949762135</v>
      </c>
    </row>
    <row r="35" spans="2:13" ht="15.6" customHeight="1">
      <c r="B35" s="465" t="s">
        <v>998</v>
      </c>
      <c r="C35" s="464">
        <f>L22</f>
        <v>260952095.28900003</v>
      </c>
      <c r="D35" s="306">
        <f t="shared" si="4"/>
        <v>0.43845167997260576</v>
      </c>
      <c r="E35" s="482">
        <f t="shared" si="5"/>
        <v>260.95209528900006</v>
      </c>
    </row>
    <row r="36" spans="2:13" ht="15.6" customHeight="1">
      <c r="B36" s="465" t="s">
        <v>1008</v>
      </c>
      <c r="C36" s="464">
        <f>SUM(C25:C35)</f>
        <v>595167283.44000006</v>
      </c>
      <c r="D36" s="465"/>
      <c r="E36" s="482">
        <f t="shared" si="5"/>
        <v>595.16728344000001</v>
      </c>
    </row>
    <row r="37" spans="2:13" ht="14.4">
      <c r="B37"/>
      <c r="C37" s="461" t="b">
        <f>C36=C15</f>
        <v>1</v>
      </c>
      <c r="D37" s="462"/>
      <c r="E37" s="463"/>
    </row>
    <row r="38" spans="2:13" ht="18.600000000000001" customHeight="1"/>
    <row r="39" spans="2:13" ht="18.600000000000001" customHeight="1">
      <c r="B39" s="301" t="s">
        <v>995</v>
      </c>
    </row>
    <row r="40" spans="2:13">
      <c r="B40" s="301" t="s">
        <v>1019</v>
      </c>
      <c r="C40" s="301" t="s">
        <v>1009</v>
      </c>
      <c r="D40" s="301" t="s">
        <v>1010</v>
      </c>
      <c r="E40" s="301" t="s">
        <v>1011</v>
      </c>
      <c r="F40" s="301" t="s">
        <v>1012</v>
      </c>
      <c r="G40" s="301" t="s">
        <v>1013</v>
      </c>
      <c r="H40" s="301" t="s">
        <v>1014</v>
      </c>
      <c r="I40" s="301" t="s">
        <v>1015</v>
      </c>
      <c r="J40" s="301" t="s">
        <v>1016</v>
      </c>
      <c r="K40" s="301" t="s">
        <v>1017</v>
      </c>
      <c r="L40" s="301" t="s">
        <v>1018</v>
      </c>
    </row>
    <row r="41" spans="2:13" s="302" customFormat="1">
      <c r="B41" s="304">
        <v>260952095.28900003</v>
      </c>
      <c r="C41" s="304">
        <v>237891899.49762136</v>
      </c>
      <c r="D41" s="304">
        <v>10551038.749567389</v>
      </c>
      <c r="E41" s="304">
        <v>972244.93008503795</v>
      </c>
      <c r="F41" s="304">
        <v>18551928.176142659</v>
      </c>
      <c r="G41" s="304">
        <v>7808922.8939999994</v>
      </c>
      <c r="H41" s="304">
        <v>1579168.6881523118</v>
      </c>
      <c r="I41" s="304">
        <v>6474706.8933825251</v>
      </c>
      <c r="J41" s="304">
        <v>21485565.701065503</v>
      </c>
      <c r="K41" s="304">
        <v>7947636.2729832381</v>
      </c>
      <c r="L41" s="304">
        <v>20952076.347999997</v>
      </c>
      <c r="M41" s="302">
        <f>SUM(B41:L41)</f>
        <v>595167283.44000006</v>
      </c>
    </row>
    <row r="42" spans="2:13" s="302" customFormat="1" ht="18.600000000000001" customHeight="1">
      <c r="B42" s="304"/>
      <c r="D42" s="304"/>
      <c r="E42" s="304"/>
      <c r="F42" s="304"/>
      <c r="G42" s="304"/>
      <c r="H42" s="304"/>
      <c r="I42" s="304"/>
      <c r="J42" s="304"/>
      <c r="K42" s="304"/>
      <c r="L42" s="304"/>
    </row>
    <row r="43" spans="2:13" ht="18.600000000000001" customHeight="1">
      <c r="B43" s="301" t="s">
        <v>995</v>
      </c>
    </row>
    <row r="44" spans="2:13" s="290" customFormat="1" ht="18.600000000000001" customHeight="1">
      <c r="B44" s="288" t="s">
        <v>996</v>
      </c>
      <c r="C44" s="289" t="s">
        <v>984</v>
      </c>
      <c r="D44" s="288" t="s">
        <v>967</v>
      </c>
      <c r="E44" s="289" t="s">
        <v>1165</v>
      </c>
    </row>
    <row r="45" spans="2:13" ht="18.600000000000001" customHeight="1">
      <c r="B45" s="308" t="s">
        <v>1001</v>
      </c>
      <c r="C45" s="305">
        <f>E41</f>
        <v>972244.93008503795</v>
      </c>
      <c r="D45" s="306">
        <f>C45/$C$56</f>
        <v>1.6335658177740744E-3</v>
      </c>
      <c r="E45" s="371">
        <f>C45/1000000</f>
        <v>0.97224493008503798</v>
      </c>
      <c r="F45" s="302"/>
      <c r="G45" s="302"/>
      <c r="H45" s="373"/>
    </row>
    <row r="46" spans="2:13" ht="18.600000000000001" customHeight="1">
      <c r="B46" s="308" t="s">
        <v>1004</v>
      </c>
      <c r="C46" s="305">
        <f>H41</f>
        <v>1579168.6881523118</v>
      </c>
      <c r="D46" s="306">
        <f t="shared" ref="D46:D55" si="6">C46/$C$56</f>
        <v>2.6533190450672862E-3</v>
      </c>
      <c r="E46" s="371">
        <f t="shared" ref="E46:E56" si="7">C46/1000000</f>
        <v>1.5791686881523119</v>
      </c>
      <c r="F46" s="302"/>
      <c r="G46" s="302"/>
      <c r="H46" s="373"/>
    </row>
    <row r="47" spans="2:13" ht="18.600000000000001" customHeight="1">
      <c r="B47" s="308" t="s">
        <v>1005</v>
      </c>
      <c r="C47" s="305">
        <f>I41</f>
        <v>6474706.8933825251</v>
      </c>
      <c r="D47" s="306">
        <f t="shared" si="6"/>
        <v>1.0878801764706297E-2</v>
      </c>
      <c r="E47" s="371">
        <f t="shared" si="7"/>
        <v>6.4747068933825247</v>
      </c>
      <c r="F47" s="302"/>
      <c r="G47" s="302"/>
      <c r="H47" s="373"/>
    </row>
    <row r="48" spans="2:13" ht="18.600000000000001" customHeight="1">
      <c r="B48" s="308" t="s">
        <v>1003</v>
      </c>
      <c r="C48" s="305">
        <f>G41</f>
        <v>7808922.8939999994</v>
      </c>
      <c r="D48" s="306">
        <f t="shared" si="6"/>
        <v>1.3120551332837554E-2</v>
      </c>
      <c r="E48" s="371">
        <f t="shared" si="7"/>
        <v>7.8089228939999993</v>
      </c>
      <c r="F48" s="302"/>
      <c r="G48" s="302"/>
      <c r="H48" s="373"/>
    </row>
    <row r="49" spans="2:13" ht="18.600000000000001" customHeight="1">
      <c r="B49" s="308" t="s">
        <v>1007</v>
      </c>
      <c r="C49" s="305">
        <f>K41</f>
        <v>7947636.2729832381</v>
      </c>
      <c r="D49" s="306">
        <f t="shared" si="6"/>
        <v>1.335361753597542E-2</v>
      </c>
      <c r="E49" s="371">
        <f t="shared" si="7"/>
        <v>7.9476362729832379</v>
      </c>
      <c r="F49" s="302"/>
      <c r="G49" s="302"/>
      <c r="H49" s="373"/>
    </row>
    <row r="50" spans="2:13" ht="18.600000000000001" customHeight="1">
      <c r="B50" s="308" t="s">
        <v>1000</v>
      </c>
      <c r="C50" s="305">
        <f>D41</f>
        <v>10551038.749567389</v>
      </c>
      <c r="D50" s="306">
        <f t="shared" si="6"/>
        <v>1.7727854072528266E-2</v>
      </c>
      <c r="E50" s="371">
        <f t="shared" si="7"/>
        <v>10.55103874956739</v>
      </c>
      <c r="F50" s="302"/>
      <c r="G50" s="302"/>
      <c r="H50" s="373"/>
    </row>
    <row r="51" spans="2:13" ht="18.600000000000001" customHeight="1">
      <c r="B51" s="308" t="s">
        <v>1002</v>
      </c>
      <c r="C51" s="305">
        <f>F41</f>
        <v>18551928.176142659</v>
      </c>
      <c r="D51" s="306">
        <f t="shared" si="6"/>
        <v>3.1170947550938279E-2</v>
      </c>
      <c r="E51" s="371">
        <f t="shared" si="7"/>
        <v>18.55192817614266</v>
      </c>
      <c r="F51" s="302"/>
      <c r="G51" s="302"/>
      <c r="H51" s="373"/>
    </row>
    <row r="52" spans="2:13" ht="18.600000000000001" customHeight="1">
      <c r="B52" s="308" t="s">
        <v>997</v>
      </c>
      <c r="C52" s="305">
        <f>L41</f>
        <v>20952076.347999997</v>
      </c>
      <c r="D52" s="306">
        <f t="shared" si="6"/>
        <v>3.5203676228470336E-2</v>
      </c>
      <c r="E52" s="371">
        <f t="shared" si="7"/>
        <v>20.952076347999999</v>
      </c>
      <c r="F52" s="302"/>
      <c r="G52" s="302"/>
      <c r="H52" s="373"/>
    </row>
    <row r="53" spans="2:13" ht="18.600000000000001" customHeight="1">
      <c r="B53" s="308" t="s">
        <v>1006</v>
      </c>
      <c r="C53" s="305">
        <f>J41</f>
        <v>21485565.701065503</v>
      </c>
      <c r="D53" s="306">
        <f t="shared" si="6"/>
        <v>3.6100044977071567E-2</v>
      </c>
      <c r="E53" s="371">
        <f t="shared" si="7"/>
        <v>21.485565701065504</v>
      </c>
      <c r="F53" s="302"/>
      <c r="G53" s="302"/>
      <c r="H53" s="373"/>
    </row>
    <row r="54" spans="2:13" ht="18.600000000000001" customHeight="1">
      <c r="B54" s="308" t="s">
        <v>999</v>
      </c>
      <c r="C54" s="305">
        <f>C41</f>
        <v>237891899.49762136</v>
      </c>
      <c r="D54" s="306">
        <f t="shared" si="6"/>
        <v>0.39970594170202517</v>
      </c>
      <c r="E54" s="371">
        <f t="shared" si="7"/>
        <v>237.89189949762135</v>
      </c>
      <c r="F54" s="302"/>
      <c r="G54" s="302"/>
      <c r="H54" s="373"/>
    </row>
    <row r="55" spans="2:13" ht="18.600000000000001" customHeight="1">
      <c r="B55" s="308" t="s">
        <v>998</v>
      </c>
      <c r="C55" s="305">
        <f>B41</f>
        <v>260952095.28900003</v>
      </c>
      <c r="D55" s="306">
        <f t="shared" si="6"/>
        <v>0.43845167997260576</v>
      </c>
      <c r="E55" s="371">
        <f t="shared" si="7"/>
        <v>260.95209528900006</v>
      </c>
      <c r="F55" s="302"/>
      <c r="G55" s="302"/>
      <c r="H55" s="373"/>
    </row>
    <row r="56" spans="2:13" ht="18.600000000000001" customHeight="1">
      <c r="B56" s="308" t="s">
        <v>1008</v>
      </c>
      <c r="C56" s="305">
        <f>SUM(C45:C55)</f>
        <v>595167283.44000006</v>
      </c>
      <c r="D56" s="306">
        <f>SUM(D45:D55)</f>
        <v>1</v>
      </c>
      <c r="E56" s="371">
        <f t="shared" si="7"/>
        <v>595.16728344000001</v>
      </c>
      <c r="G56" s="331"/>
    </row>
    <row r="57" spans="2:13" ht="18.600000000000001" customHeight="1">
      <c r="C57" s="302" t="b">
        <f>C56=M41</f>
        <v>1</v>
      </c>
      <c r="E57" s="371"/>
    </row>
    <row r="58" spans="2:13" ht="18.600000000000001" customHeight="1">
      <c r="B58" s="309" t="s">
        <v>1020</v>
      </c>
      <c r="E58" s="371"/>
    </row>
    <row r="59" spans="2:13">
      <c r="B59" s="301" t="s">
        <v>1021</v>
      </c>
      <c r="C59" s="301" t="s">
        <v>1022</v>
      </c>
      <c r="D59" s="301" t="s">
        <v>1023</v>
      </c>
      <c r="E59" s="301" t="s">
        <v>1024</v>
      </c>
      <c r="F59" s="301" t="s">
        <v>1025</v>
      </c>
      <c r="G59" s="301" t="s">
        <v>1026</v>
      </c>
      <c r="H59" s="301" t="s">
        <v>1027</v>
      </c>
      <c r="I59" s="301" t="s">
        <v>1028</v>
      </c>
    </row>
    <row r="60" spans="2:13" s="302" customFormat="1">
      <c r="B60" s="304">
        <v>416863.89759999997</v>
      </c>
      <c r="C60" s="304">
        <v>100438.97439999999</v>
      </c>
      <c r="D60" s="304">
        <v>122930.71112566616</v>
      </c>
      <c r="E60" s="304">
        <v>63656838.864790976</v>
      </c>
      <c r="F60" s="304">
        <v>44547644.02806326</v>
      </c>
      <c r="G60" s="304">
        <v>3556952.267</v>
      </c>
      <c r="H60" s="304">
        <v>112177374</v>
      </c>
      <c r="I60" s="304">
        <v>13312856.754641451</v>
      </c>
      <c r="J60" s="302">
        <f>SUM(B60:I60)</f>
        <v>237891899.49762133</v>
      </c>
    </row>
    <row r="61" spans="2:13" s="302" customFormat="1" ht="18.600000000000001" customHeight="1">
      <c r="C61" s="302" t="b">
        <f>C54=C74</f>
        <v>1</v>
      </c>
    </row>
    <row r="62" spans="2:13" s="302" customFormat="1" ht="14.4">
      <c r="B62" s="301" t="s">
        <v>1021</v>
      </c>
      <c r="C62" s="301" t="s">
        <v>1022</v>
      </c>
      <c r="D62" s="301" t="s">
        <v>1023</v>
      </c>
      <c r="E62" s="301" t="s">
        <v>1024</v>
      </c>
      <c r="F62" s="301" t="s">
        <v>1025</v>
      </c>
      <c r="G62" s="301" t="s">
        <v>1026</v>
      </c>
      <c r="H62" s="301" t="s">
        <v>1027</v>
      </c>
      <c r="I62" s="301" t="s">
        <v>1028</v>
      </c>
      <c r="J62" s="10"/>
      <c r="K62" s="10"/>
      <c r="L62" s="10"/>
    </row>
    <row r="63" spans="2:13" s="302" customFormat="1" ht="14.4">
      <c r="B63" s="304">
        <v>416863.89759999997</v>
      </c>
      <c r="C63" s="304">
        <v>100438.97439999999</v>
      </c>
      <c r="D63" s="304">
        <v>122930.71112566616</v>
      </c>
      <c r="E63" s="304">
        <v>63656838.864790976</v>
      </c>
      <c r="F63" s="304">
        <v>44547644.02806326</v>
      </c>
      <c r="G63" s="304">
        <v>3556952.267</v>
      </c>
      <c r="H63" s="304">
        <v>112177374</v>
      </c>
      <c r="I63" s="304">
        <v>13312856.754641451</v>
      </c>
      <c r="J63" s="10">
        <f>SUM(B63:I63)</f>
        <v>237891899.49762133</v>
      </c>
      <c r="K63" s="10"/>
      <c r="L63" s="10"/>
      <c r="M63" s="302">
        <f>SUM(B63:L63)</f>
        <v>475783798.99524266</v>
      </c>
    </row>
    <row r="64" spans="2:13" ht="18.600000000000001" customHeight="1"/>
    <row r="65" spans="2:15" s="290" customFormat="1" ht="18.600000000000001" customHeight="1">
      <c r="B65" s="288" t="s">
        <v>999</v>
      </c>
      <c r="C65" s="289" t="s">
        <v>1029</v>
      </c>
      <c r="D65" s="288" t="s">
        <v>967</v>
      </c>
      <c r="G65" s="289" t="s">
        <v>999</v>
      </c>
      <c r="H65" s="289" t="s">
        <v>1029</v>
      </c>
      <c r="I65" s="288" t="s">
        <v>967</v>
      </c>
      <c r="M65" s="289" t="s">
        <v>999</v>
      </c>
      <c r="N65" s="289" t="s">
        <v>1029</v>
      </c>
      <c r="O65" s="289" t="s">
        <v>1101</v>
      </c>
    </row>
    <row r="66" spans="2:15" ht="18.600000000000001" customHeight="1">
      <c r="B66" s="308" t="s">
        <v>1030</v>
      </c>
      <c r="C66" s="305">
        <f>I60</f>
        <v>13312856.754641451</v>
      </c>
      <c r="D66" s="306">
        <f>C66/$C$74</f>
        <v>5.5961790976302508E-2</v>
      </c>
      <c r="E66" s="371">
        <f>C66/1000000</f>
        <v>13.312856754641452</v>
      </c>
      <c r="G66" s="305" t="s">
        <v>1032</v>
      </c>
      <c r="H66" s="305">
        <v>100438.97439999999</v>
      </c>
      <c r="I66" s="483">
        <f>H66/$H$74</f>
        <v>4.2261809588794709E-4</v>
      </c>
      <c r="M66" s="305" t="s">
        <v>1037</v>
      </c>
      <c r="N66" s="305">
        <f>C73</f>
        <v>112177374</v>
      </c>
      <c r="O66" s="380">
        <f>+N66/1000000</f>
        <v>112.177374</v>
      </c>
    </row>
    <row r="67" spans="2:15" ht="18.600000000000001" customHeight="1">
      <c r="B67" s="308" t="s">
        <v>1031</v>
      </c>
      <c r="C67" s="305">
        <f>B60</f>
        <v>416863.89759999997</v>
      </c>
      <c r="D67" s="306">
        <f t="shared" ref="D67:D73" si="8">C67/$C$74</f>
        <v>1.7523248941234677E-3</v>
      </c>
      <c r="E67" s="371">
        <f t="shared" ref="E67:E73" si="9">C67/1000000</f>
        <v>0.41686389759999998</v>
      </c>
      <c r="G67" s="305" t="s">
        <v>1033</v>
      </c>
      <c r="H67" s="305">
        <v>121730.71112566616</v>
      </c>
      <c r="I67" s="306">
        <f t="shared" ref="I67:I73" si="10">H67/$H$74</f>
        <v>5.1220755343569873E-4</v>
      </c>
      <c r="M67" s="305" t="s">
        <v>1034</v>
      </c>
      <c r="N67" s="305">
        <f>C70</f>
        <v>63656838.864790976</v>
      </c>
      <c r="O67" s="380">
        <f t="shared" ref="O67:O74" si="11">+N67/1000000</f>
        <v>63.656838864790977</v>
      </c>
    </row>
    <row r="68" spans="2:15" ht="18.600000000000001" customHeight="1">
      <c r="B68" s="308" t="s">
        <v>1032</v>
      </c>
      <c r="C68" s="305">
        <f>C60</f>
        <v>100438.97439999999</v>
      </c>
      <c r="D68" s="306">
        <f t="shared" si="8"/>
        <v>4.2220426425660729E-4</v>
      </c>
      <c r="E68" s="371">
        <f t="shared" si="9"/>
        <v>0.10043897439999999</v>
      </c>
      <c r="G68" s="305" t="s">
        <v>1031</v>
      </c>
      <c r="H68" s="305">
        <v>416863.89759999997</v>
      </c>
      <c r="I68" s="306">
        <f t="shared" si="10"/>
        <v>1.7540424690770256E-3</v>
      </c>
      <c r="M68" s="305" t="s">
        <v>1035</v>
      </c>
      <c r="N68" s="305">
        <f>C71</f>
        <v>44547644.02806326</v>
      </c>
      <c r="O68" s="380">
        <f t="shared" si="11"/>
        <v>44.54764402806326</v>
      </c>
    </row>
    <row r="69" spans="2:15" ht="18.600000000000001" customHeight="1">
      <c r="B69" s="308" t="s">
        <v>1033</v>
      </c>
      <c r="C69" s="305">
        <f>D60</f>
        <v>122930.71112566616</v>
      </c>
      <c r="D69" s="306">
        <f t="shared" si="8"/>
        <v>5.1675030291182871E-4</v>
      </c>
      <c r="E69" s="371">
        <f t="shared" si="9"/>
        <v>0.12293071112566616</v>
      </c>
      <c r="G69" s="305" t="s">
        <v>1036</v>
      </c>
      <c r="H69" s="305">
        <v>3539154.8480000002</v>
      </c>
      <c r="I69" s="306">
        <f t="shared" si="10"/>
        <v>1.4891737911994819E-2</v>
      </c>
      <c r="M69" s="305" t="s">
        <v>1030</v>
      </c>
      <c r="N69" s="305">
        <f>C66</f>
        <v>13312856.754641451</v>
      </c>
      <c r="O69" s="380">
        <f t="shared" si="11"/>
        <v>13.312856754641452</v>
      </c>
    </row>
    <row r="70" spans="2:15" ht="18.600000000000001" customHeight="1">
      <c r="B70" s="308" t="s">
        <v>1034</v>
      </c>
      <c r="C70" s="305">
        <f>E60</f>
        <v>63656838.864790976</v>
      </c>
      <c r="D70" s="306">
        <f t="shared" si="8"/>
        <v>0.26758724865882821</v>
      </c>
      <c r="E70" s="371">
        <f t="shared" si="9"/>
        <v>63.656838864790977</v>
      </c>
      <c r="G70" s="305" t="s">
        <v>1030</v>
      </c>
      <c r="H70" s="305">
        <v>13312856.754641451</v>
      </c>
      <c r="I70" s="306">
        <f t="shared" si="10"/>
        <v>5.6016643002236445E-2</v>
      </c>
      <c r="M70" s="305" t="s">
        <v>1036</v>
      </c>
      <c r="N70" s="305">
        <f>C72</f>
        <v>3556952.267</v>
      </c>
      <c r="O70" s="380">
        <f t="shared" si="11"/>
        <v>3.5569522669999998</v>
      </c>
    </row>
    <row r="71" spans="2:15" ht="18.600000000000001" customHeight="1">
      <c r="B71" s="308" t="s">
        <v>1035</v>
      </c>
      <c r="C71" s="305">
        <f>F60</f>
        <v>44547644.02806326</v>
      </c>
      <c r="D71" s="306">
        <f t="shared" si="8"/>
        <v>0.1872600291230542</v>
      </c>
      <c r="E71" s="371">
        <f t="shared" si="9"/>
        <v>44.54764402806326</v>
      </c>
      <c r="G71" s="305" t="s">
        <v>1035</v>
      </c>
      <c r="H71" s="305">
        <v>44547644.02806326</v>
      </c>
      <c r="I71" s="306">
        <f t="shared" si="10"/>
        <v>0.1874435756428251</v>
      </c>
      <c r="M71" s="305" t="s">
        <v>1031</v>
      </c>
      <c r="N71" s="305">
        <f>C67</f>
        <v>416863.89759999997</v>
      </c>
      <c r="O71" s="380">
        <f t="shared" si="11"/>
        <v>0.41686389759999998</v>
      </c>
    </row>
    <row r="72" spans="2:15" ht="18.600000000000001" customHeight="1">
      <c r="B72" s="308" t="s">
        <v>1036</v>
      </c>
      <c r="C72" s="305">
        <f>G60</f>
        <v>3556952.267</v>
      </c>
      <c r="D72" s="306">
        <f t="shared" si="8"/>
        <v>1.4951968833371585E-2</v>
      </c>
      <c r="E72" s="371">
        <f t="shared" si="9"/>
        <v>3.5569522669999998</v>
      </c>
      <c r="G72" s="305" t="s">
        <v>1034</v>
      </c>
      <c r="H72" s="305">
        <v>63443278.288790978</v>
      </c>
      <c r="I72" s="306">
        <f t="shared" si="10"/>
        <v>0.26695092843658091</v>
      </c>
      <c r="M72" s="305" t="s">
        <v>1033</v>
      </c>
      <c r="N72" s="305">
        <f>C69</f>
        <v>122930.71112566616</v>
      </c>
      <c r="O72" s="481">
        <f t="shared" si="11"/>
        <v>0.12293071112566616</v>
      </c>
    </row>
    <row r="73" spans="2:15" ht="18.600000000000001" customHeight="1">
      <c r="B73" s="308" t="s">
        <v>1037</v>
      </c>
      <c r="C73" s="305">
        <f>H60</f>
        <v>112177374</v>
      </c>
      <c r="D73" s="306">
        <f t="shared" si="8"/>
        <v>0.47154768294715155</v>
      </c>
      <c r="E73" s="371">
        <f t="shared" si="9"/>
        <v>112.177374</v>
      </c>
      <c r="G73" s="305" t="s">
        <v>1037</v>
      </c>
      <c r="H73" s="305">
        <v>112176986</v>
      </c>
      <c r="I73" s="306">
        <f t="shared" si="10"/>
        <v>0.47200824688796206</v>
      </c>
      <c r="M73" s="305" t="s">
        <v>1032</v>
      </c>
      <c r="N73" s="305">
        <f>C68</f>
        <v>100438.97439999999</v>
      </c>
      <c r="O73" s="481">
        <f t="shared" si="11"/>
        <v>0.10043897439999999</v>
      </c>
    </row>
    <row r="74" spans="2:15" ht="18.600000000000001" customHeight="1">
      <c r="B74" s="308" t="s">
        <v>856</v>
      </c>
      <c r="C74" s="305">
        <f>SUM(C66:C73)</f>
        <v>237891899.49762136</v>
      </c>
      <c r="D74" s="306">
        <f>C74/$C$74</f>
        <v>1</v>
      </c>
      <c r="G74" s="288" t="s">
        <v>1008</v>
      </c>
      <c r="H74" s="375">
        <f>SUM(H66:H73)</f>
        <v>237658953.50262135</v>
      </c>
      <c r="I74" s="376">
        <f>SUM(I66:I73)</f>
        <v>1</v>
      </c>
      <c r="M74" s="480" t="s">
        <v>856</v>
      </c>
      <c r="N74" s="310">
        <f>SUM(N66:N73)</f>
        <v>237891899.49762136</v>
      </c>
      <c r="O74" s="380">
        <f t="shared" si="11"/>
        <v>237.89189949762135</v>
      </c>
    </row>
    <row r="75" spans="2:15" ht="18.600000000000001" customHeight="1">
      <c r="H75" s="302"/>
      <c r="N75" s="331"/>
    </row>
    <row r="76" spans="2:15" ht="18.600000000000001" customHeight="1">
      <c r="H76" s="302"/>
    </row>
    <row r="77" spans="2:15" ht="14.4">
      <c r="B77" s="436" t="s">
        <v>857</v>
      </c>
      <c r="C77" s="301" t="s">
        <v>1039</v>
      </c>
      <c r="D77" s="301" t="s">
        <v>1040</v>
      </c>
      <c r="E77"/>
      <c r="F77"/>
      <c r="G77"/>
      <c r="H77"/>
      <c r="I77"/>
    </row>
    <row r="78" spans="2:15" ht="14.4">
      <c r="B78" s="437" t="s">
        <v>78</v>
      </c>
      <c r="C78" s="331">
        <v>1214567639.355</v>
      </c>
      <c r="D78" s="373">
        <v>0.92702197139168874</v>
      </c>
      <c r="E78" s="13">
        <f>C78/1000000</f>
        <v>1214.567639355</v>
      </c>
      <c r="F78"/>
      <c r="G78"/>
      <c r="H78"/>
      <c r="I78"/>
    </row>
    <row r="79" spans="2:15" ht="14.4">
      <c r="B79" s="437" t="s">
        <v>95</v>
      </c>
      <c r="C79" s="331">
        <v>56483398.329463668</v>
      </c>
      <c r="D79" s="373">
        <v>4.3111103551291795E-2</v>
      </c>
      <c r="E79" s="13">
        <f t="shared" ref="E79:E83" si="12">C79/1000000</f>
        <v>56.483398329463668</v>
      </c>
      <c r="H79" s="302"/>
    </row>
    <row r="80" spans="2:15" ht="14.4">
      <c r="B80" s="437" t="s">
        <v>252</v>
      </c>
      <c r="C80" s="331">
        <v>20905947.804000001</v>
      </c>
      <c r="D80" s="373">
        <v>1.5956520097446185E-2</v>
      </c>
      <c r="E80" s="13">
        <f t="shared" si="12"/>
        <v>20.905947804</v>
      </c>
      <c r="H80" s="302"/>
    </row>
    <row r="81" spans="2:9" ht="14.4">
      <c r="B81" s="437" t="s">
        <v>247</v>
      </c>
      <c r="C81" s="331">
        <v>11159372.157000002</v>
      </c>
      <c r="D81" s="373">
        <v>8.517420389999357E-3</v>
      </c>
      <c r="E81" s="13">
        <f t="shared" si="12"/>
        <v>11.159372157000002</v>
      </c>
      <c r="H81" s="302"/>
    </row>
    <row r="82" spans="2:9" ht="14.4">
      <c r="B82" s="437" t="s">
        <v>101</v>
      </c>
      <c r="C82" s="331">
        <v>7065792.1170000006</v>
      </c>
      <c r="D82" s="373">
        <v>5.392984569573803E-3</v>
      </c>
      <c r="E82" s="13">
        <f t="shared" si="12"/>
        <v>7.0657921170000009</v>
      </c>
      <c r="H82" s="302"/>
    </row>
    <row r="83" spans="2:9" ht="14.4">
      <c r="B83" s="437" t="s">
        <v>858</v>
      </c>
      <c r="C83" s="331">
        <v>1310182149.7624638</v>
      </c>
      <c r="D83" s="373">
        <v>1</v>
      </c>
      <c r="E83" s="13">
        <f t="shared" si="12"/>
        <v>1310.1821497624637</v>
      </c>
      <c r="H83" s="302"/>
    </row>
    <row r="84" spans="2:9" ht="14.4">
      <c r="B84"/>
      <c r="C84" s="10"/>
      <c r="D84"/>
      <c r="H84" s="302"/>
    </row>
    <row r="85" spans="2:9" ht="14.4">
      <c r="B85"/>
      <c r="C85" s="10">
        <f>C83-C16</f>
        <v>-0.12799978256225586</v>
      </c>
      <c r="D85"/>
      <c r="H85" s="302"/>
    </row>
    <row r="86" spans="2:9" ht="14.4">
      <c r="B86"/>
      <c r="C86" s="10"/>
      <c r="D86"/>
      <c r="H86" s="302"/>
    </row>
    <row r="87" spans="2:9" ht="18.600000000000001" customHeight="1"/>
    <row r="88" spans="2:9" ht="18.600000000000001" customHeight="1">
      <c r="B88" s="301" t="s">
        <v>994</v>
      </c>
    </row>
    <row r="89" spans="2:9" ht="14.4">
      <c r="B89" s="436" t="s">
        <v>857</v>
      </c>
      <c r="C89" s="301" t="s">
        <v>1039</v>
      </c>
      <c r="D89" s="301" t="s">
        <v>1040</v>
      </c>
      <c r="E89"/>
    </row>
    <row r="90" spans="2:9" s="302" customFormat="1" ht="14.4">
      <c r="B90" s="437" t="s">
        <v>78</v>
      </c>
      <c r="C90" s="331">
        <v>1214567639.355</v>
      </c>
      <c r="D90" s="373">
        <v>0.92702197139168874</v>
      </c>
      <c r="E90"/>
      <c r="F90" s="301"/>
      <c r="G90" s="301"/>
      <c r="H90" s="301"/>
      <c r="I90" s="301"/>
    </row>
    <row r="91" spans="2:9" ht="14.4">
      <c r="B91" s="437" t="s">
        <v>95</v>
      </c>
      <c r="C91" s="331">
        <v>56483398.329463668</v>
      </c>
      <c r="D91" s="373">
        <v>4.3111103551291795E-2</v>
      </c>
      <c r="E91"/>
    </row>
    <row r="92" spans="2:9" ht="14.4">
      <c r="B92" s="437" t="s">
        <v>252</v>
      </c>
      <c r="C92" s="331">
        <v>20905947.804000001</v>
      </c>
      <c r="D92" s="373">
        <v>1.5956520097446185E-2</v>
      </c>
      <c r="E92"/>
    </row>
    <row r="93" spans="2:9" ht="14.4">
      <c r="B93" s="437" t="s">
        <v>247</v>
      </c>
      <c r="C93" s="331">
        <v>11159372.157000002</v>
      </c>
      <c r="D93" s="373">
        <v>8.517420389999357E-3</v>
      </c>
      <c r="E93"/>
    </row>
    <row r="94" spans="2:9" ht="14.4">
      <c r="B94" s="437" t="s">
        <v>101</v>
      </c>
      <c r="C94" s="331">
        <v>7065792.1170000006</v>
      </c>
      <c r="D94" s="373">
        <v>5.392984569573803E-3</v>
      </c>
      <c r="E94"/>
    </row>
    <row r="95" spans="2:9" ht="14.4">
      <c r="B95" s="437" t="s">
        <v>858</v>
      </c>
      <c r="C95" s="331">
        <v>1310182149.7624638</v>
      </c>
      <c r="D95" s="373">
        <v>1</v>
      </c>
      <c r="E95"/>
    </row>
    <row r="96" spans="2:9" ht="18.600000000000001" customHeight="1">
      <c r="C96" s="302">
        <f>C95-C16</f>
        <v>-0.12799978256225586</v>
      </c>
    </row>
    <row r="97" spans="2:10" ht="18.600000000000001" customHeight="1">
      <c r="B97" s="289" t="s">
        <v>1104</v>
      </c>
      <c r="C97" s="289" t="s">
        <v>983</v>
      </c>
      <c r="D97" s="289" t="s">
        <v>967</v>
      </c>
      <c r="I97" s="289" t="s">
        <v>1104</v>
      </c>
      <c r="J97" s="289" t="s">
        <v>983</v>
      </c>
    </row>
    <row r="98" spans="2:10" ht="42" customHeight="1">
      <c r="B98" s="305" t="s">
        <v>78</v>
      </c>
      <c r="C98" s="305">
        <f>C90</f>
        <v>1214567639.355</v>
      </c>
      <c r="D98" s="314">
        <f>C98/$C$103</f>
        <v>0.92702197139168874</v>
      </c>
      <c r="E98" s="372">
        <f>C98/1000000</f>
        <v>1214.567639355</v>
      </c>
      <c r="F98" s="484" t="s">
        <v>78</v>
      </c>
      <c r="G98" s="484">
        <f>D98</f>
        <v>0.92702197139168874</v>
      </c>
      <c r="I98" s="305" t="s">
        <v>101</v>
      </c>
      <c r="J98" s="380">
        <f>C102/1000000</f>
        <v>7.0657921170000009</v>
      </c>
    </row>
    <row r="99" spans="2:10" ht="42" customHeight="1">
      <c r="B99" s="305" t="s">
        <v>95</v>
      </c>
      <c r="C99" s="305">
        <f>C91</f>
        <v>56483398.329463668</v>
      </c>
      <c r="D99" s="314">
        <f t="shared" ref="D99:D103" si="13">C99/$C$103</f>
        <v>4.3111103551291795E-2</v>
      </c>
      <c r="E99" s="372">
        <f t="shared" ref="E99:E103" si="14">C99/1000000</f>
        <v>56.483398329463668</v>
      </c>
      <c r="F99" s="484" t="s">
        <v>95</v>
      </c>
      <c r="G99" s="484">
        <f>D99</f>
        <v>4.3111103551291795E-2</v>
      </c>
      <c r="I99" s="305" t="s">
        <v>247</v>
      </c>
      <c r="J99" s="380">
        <f>C101/1000000</f>
        <v>11.159372157000002</v>
      </c>
    </row>
    <row r="100" spans="2:10" ht="42" customHeight="1">
      <c r="B100" s="305" t="s">
        <v>252</v>
      </c>
      <c r="C100" s="305">
        <f t="shared" ref="C100:C102" si="15">C92</f>
        <v>20905947.804000001</v>
      </c>
      <c r="D100" s="314">
        <f t="shared" si="13"/>
        <v>1.5956520097446185E-2</v>
      </c>
      <c r="E100" s="372">
        <f t="shared" si="14"/>
        <v>20.905947804</v>
      </c>
      <c r="F100" s="484" t="s">
        <v>1166</v>
      </c>
      <c r="G100" s="484">
        <f>1-SUM(G98:G99)</f>
        <v>2.9866925057019489E-2</v>
      </c>
      <c r="I100" s="305" t="s">
        <v>252</v>
      </c>
      <c r="J100" s="380">
        <f>C100/1000000</f>
        <v>20.905947804</v>
      </c>
    </row>
    <row r="101" spans="2:10" ht="42" customHeight="1">
      <c r="B101" s="305" t="s">
        <v>247</v>
      </c>
      <c r="C101" s="305">
        <f t="shared" si="15"/>
        <v>11159372.157000002</v>
      </c>
      <c r="D101" s="314">
        <f t="shared" si="13"/>
        <v>8.517420389999357E-3</v>
      </c>
      <c r="E101" s="372">
        <f t="shared" si="14"/>
        <v>11.159372157000002</v>
      </c>
      <c r="I101" s="305" t="s">
        <v>95</v>
      </c>
      <c r="J101" s="380">
        <f>C99/1000000</f>
        <v>56.483398329463668</v>
      </c>
    </row>
    <row r="102" spans="2:10" ht="42" customHeight="1">
      <c r="B102" s="305" t="s">
        <v>101</v>
      </c>
      <c r="C102" s="305">
        <f t="shared" si="15"/>
        <v>7065792.1170000006</v>
      </c>
      <c r="D102" s="314">
        <f t="shared" si="13"/>
        <v>5.392984569573803E-3</v>
      </c>
      <c r="E102" s="372">
        <f t="shared" si="14"/>
        <v>7.0657921170000009</v>
      </c>
      <c r="I102" s="305" t="s">
        <v>78</v>
      </c>
      <c r="J102" s="380">
        <f>C98/1000000</f>
        <v>1214.567639355</v>
      </c>
    </row>
    <row r="103" spans="2:10" ht="42" customHeight="1">
      <c r="B103" s="305" t="s">
        <v>858</v>
      </c>
      <c r="C103" s="305">
        <f>C95</f>
        <v>1310182149.7624638</v>
      </c>
      <c r="D103" s="314">
        <f t="shared" si="13"/>
        <v>1</v>
      </c>
      <c r="E103" s="372">
        <f t="shared" si="14"/>
        <v>1310.1821497624637</v>
      </c>
      <c r="J103" s="371">
        <f>SUM(J98:J102)</f>
        <v>1310.1821497624637</v>
      </c>
    </row>
    <row r="104" spans="2:10" ht="18.600000000000001" customHeight="1"/>
    <row r="105" spans="2:10" ht="18.600000000000001" customHeight="1"/>
    <row r="106" spans="2:10" ht="18.600000000000001" customHeight="1">
      <c r="B106" s="301" t="s">
        <v>1041</v>
      </c>
    </row>
    <row r="107" spans="2:10">
      <c r="B107" s="436" t="s">
        <v>857</v>
      </c>
      <c r="C107" s="301" t="s">
        <v>976</v>
      </c>
      <c r="D107" s="301" t="s">
        <v>977</v>
      </c>
      <c r="E107" s="301" t="s">
        <v>978</v>
      </c>
      <c r="F107" s="301" t="s">
        <v>979</v>
      </c>
      <c r="G107" s="301" t="s">
        <v>980</v>
      </c>
      <c r="H107" s="301" t="s">
        <v>975</v>
      </c>
      <c r="I107" s="301" t="s">
        <v>981</v>
      </c>
      <c r="J107" s="301" t="s">
        <v>982</v>
      </c>
    </row>
    <row r="108" spans="2:10">
      <c r="B108" s="437" t="s">
        <v>95</v>
      </c>
      <c r="C108" s="331">
        <v>22548591.570000004</v>
      </c>
      <c r="D108" s="331">
        <v>7498653.8830000004</v>
      </c>
      <c r="E108" s="331">
        <v>10661463.258463653</v>
      </c>
      <c r="F108" s="331">
        <v>3743532.7049999991</v>
      </c>
      <c r="G108" s="331">
        <v>7914551.2289999994</v>
      </c>
      <c r="H108" s="331">
        <v>1034680.171</v>
      </c>
      <c r="I108" s="331">
        <v>927218.42499999993</v>
      </c>
      <c r="J108" s="331">
        <v>2154707.2180000003</v>
      </c>
    </row>
    <row r="109" spans="2:10">
      <c r="B109" s="437" t="s">
        <v>78</v>
      </c>
      <c r="C109" s="331">
        <v>563436311.50800002</v>
      </c>
      <c r="D109" s="331">
        <v>66684691.699000001</v>
      </c>
      <c r="E109" s="331">
        <v>220664275.706</v>
      </c>
      <c r="F109" s="331">
        <v>64163201.343000002</v>
      </c>
      <c r="G109" s="331">
        <v>106971135.134</v>
      </c>
      <c r="H109" s="331">
        <v>59260362.607000001</v>
      </c>
      <c r="I109" s="331">
        <v>74632039.503999993</v>
      </c>
      <c r="J109" s="331">
        <v>58755621.854000002</v>
      </c>
    </row>
    <row r="110" spans="2:10">
      <c r="B110" s="437" t="s">
        <v>252</v>
      </c>
      <c r="C110" s="331">
        <v>4189364.5619999999</v>
      </c>
      <c r="D110" s="331">
        <v>1318338.933</v>
      </c>
      <c r="E110" s="331">
        <v>9600957.6699999999</v>
      </c>
      <c r="F110" s="331">
        <v>582136.58100000001</v>
      </c>
      <c r="G110" s="331">
        <v>2487284.0130000003</v>
      </c>
      <c r="H110" s="331">
        <v>1698305.0430000001</v>
      </c>
      <c r="I110" s="331">
        <v>1024561</v>
      </c>
      <c r="J110" s="331">
        <v>5000</v>
      </c>
    </row>
    <row r="111" spans="2:10">
      <c r="B111" s="437" t="s">
        <v>247</v>
      </c>
      <c r="C111" s="331">
        <v>2750690.6759999995</v>
      </c>
      <c r="D111" s="331">
        <v>224738.59599999999</v>
      </c>
      <c r="E111" s="331">
        <v>3346333.7030000002</v>
      </c>
      <c r="F111" s="331">
        <v>277171.97399999999</v>
      </c>
      <c r="G111" s="331">
        <v>4240330.2139999997</v>
      </c>
      <c r="H111" s="331">
        <v>66791.993000000002</v>
      </c>
      <c r="I111" s="331">
        <v>253315.00099999999</v>
      </c>
      <c r="J111" s="331">
        <v>0</v>
      </c>
    </row>
    <row r="112" spans="2:10">
      <c r="B112" s="437" t="s">
        <v>101</v>
      </c>
      <c r="C112" s="331">
        <v>2242325.1239999998</v>
      </c>
      <c r="D112" s="331">
        <v>826669</v>
      </c>
      <c r="E112" s="331">
        <v>2437840.16</v>
      </c>
      <c r="F112" s="331">
        <v>632004.19200000004</v>
      </c>
      <c r="G112" s="331">
        <v>636515.64100000006</v>
      </c>
      <c r="H112" s="331">
        <v>114912</v>
      </c>
      <c r="I112" s="331">
        <v>75596</v>
      </c>
      <c r="J112" s="331">
        <v>99930</v>
      </c>
    </row>
    <row r="113" spans="2:10">
      <c r="B113" s="437" t="s">
        <v>858</v>
      </c>
      <c r="C113" s="331">
        <v>595167283.44000006</v>
      </c>
      <c r="D113" s="331">
        <v>76553092.111000001</v>
      </c>
      <c r="E113" s="331">
        <v>246710870.49746364</v>
      </c>
      <c r="F113" s="331">
        <v>69398046.795000017</v>
      </c>
      <c r="G113" s="331">
        <v>122249816.23100001</v>
      </c>
      <c r="H113" s="331">
        <v>62175051.813999996</v>
      </c>
      <c r="I113" s="331">
        <v>76912729.929999992</v>
      </c>
      <c r="J113" s="331">
        <v>61015259.072000004</v>
      </c>
    </row>
    <row r="114" spans="2:10" ht="18.600000000000001" customHeight="1"/>
    <row r="115" spans="2:10" s="290" customFormat="1" ht="18.600000000000001" customHeight="1">
      <c r="B115" s="288" t="s">
        <v>1042</v>
      </c>
      <c r="C115" s="289" t="s">
        <v>95</v>
      </c>
      <c r="D115" s="288" t="s">
        <v>78</v>
      </c>
      <c r="E115" s="288" t="s">
        <v>252</v>
      </c>
      <c r="F115" s="288" t="s">
        <v>247</v>
      </c>
      <c r="G115" s="288" t="s">
        <v>101</v>
      </c>
      <c r="H115" s="288" t="s">
        <v>858</v>
      </c>
    </row>
    <row r="116" spans="2:10" ht="28.2" customHeight="1">
      <c r="B116" s="305" t="s">
        <v>992</v>
      </c>
      <c r="C116" s="305">
        <f>+C108</f>
        <v>22548591.570000004</v>
      </c>
      <c r="D116" s="310">
        <f>+C109</f>
        <v>563436311.50800002</v>
      </c>
      <c r="E116" s="310">
        <f>+C110</f>
        <v>4189364.5619999999</v>
      </c>
      <c r="F116" s="310">
        <f>+C111</f>
        <v>2750690.6759999995</v>
      </c>
      <c r="G116" s="310">
        <f>+C112</f>
        <v>2242325.1239999998</v>
      </c>
      <c r="H116" s="310">
        <f>SUM(C116:G116)</f>
        <v>595167283.44000006</v>
      </c>
    </row>
    <row r="117" spans="2:10" ht="28.2" customHeight="1">
      <c r="B117" s="305" t="s">
        <v>989</v>
      </c>
      <c r="C117" s="305">
        <f>+D108</f>
        <v>7498653.8830000004</v>
      </c>
      <c r="D117" s="310">
        <f>+D109</f>
        <v>66684691.699000001</v>
      </c>
      <c r="E117" s="310">
        <f>+D110</f>
        <v>1318338.933</v>
      </c>
      <c r="F117" s="310">
        <f>+D111</f>
        <v>224738.59599999999</v>
      </c>
      <c r="G117" s="310">
        <f>+D112</f>
        <v>826669</v>
      </c>
      <c r="H117" s="310">
        <f t="shared" ref="H117:H123" si="16">SUM(C117:G117)</f>
        <v>76553092.111000001</v>
      </c>
    </row>
    <row r="118" spans="2:10" ht="28.2" customHeight="1">
      <c r="B118" s="305" t="s">
        <v>991</v>
      </c>
      <c r="C118" s="305">
        <f>+E108</f>
        <v>10661463.258463653</v>
      </c>
      <c r="D118" s="310">
        <f>+E109</f>
        <v>220664275.706</v>
      </c>
      <c r="E118" s="310">
        <f>+E110</f>
        <v>9600957.6699999999</v>
      </c>
      <c r="F118" s="310">
        <f>+E111</f>
        <v>3346333.7030000002</v>
      </c>
      <c r="G118" s="310">
        <f>+E112</f>
        <v>2437840.16</v>
      </c>
      <c r="H118" s="310">
        <f t="shared" si="16"/>
        <v>246710870.49746364</v>
      </c>
    </row>
    <row r="119" spans="2:10" ht="28.2" customHeight="1">
      <c r="B119" s="305" t="s">
        <v>987</v>
      </c>
      <c r="C119" s="305">
        <f>+F108</f>
        <v>3743532.7049999991</v>
      </c>
      <c r="D119" s="310">
        <f>+F109</f>
        <v>64163201.343000002</v>
      </c>
      <c r="E119" s="310">
        <f>+F110</f>
        <v>582136.58100000001</v>
      </c>
      <c r="F119" s="310">
        <f>+F111</f>
        <v>277171.97399999999</v>
      </c>
      <c r="G119" s="310">
        <f>+F112</f>
        <v>632004.19200000004</v>
      </c>
      <c r="H119" s="310">
        <f t="shared" si="16"/>
        <v>69398046.795000017</v>
      </c>
    </row>
    <row r="120" spans="2:10" ht="28.2" customHeight="1">
      <c r="B120" s="305" t="s">
        <v>990</v>
      </c>
      <c r="C120" s="305">
        <f>+G108</f>
        <v>7914551.2289999994</v>
      </c>
      <c r="D120" s="310">
        <f>+G109</f>
        <v>106971135.134</v>
      </c>
      <c r="E120" s="310">
        <f>+G110</f>
        <v>2487284.0130000003</v>
      </c>
      <c r="F120" s="310">
        <f>+G111</f>
        <v>4240330.2139999997</v>
      </c>
      <c r="G120" s="310">
        <f>+G112</f>
        <v>636515.64100000006</v>
      </c>
      <c r="H120" s="310">
        <f t="shared" si="16"/>
        <v>122249816.23100001</v>
      </c>
    </row>
    <row r="121" spans="2:10" ht="28.2" customHeight="1">
      <c r="B121" s="305" t="s">
        <v>986</v>
      </c>
      <c r="C121" s="305">
        <f>+H108</f>
        <v>1034680.171</v>
      </c>
      <c r="D121" s="310">
        <f>+H109</f>
        <v>59260362.607000001</v>
      </c>
      <c r="E121" s="310">
        <f>+H110</f>
        <v>1698305.0430000001</v>
      </c>
      <c r="F121" s="310">
        <f>+H111</f>
        <v>66791.993000000002</v>
      </c>
      <c r="G121" s="310">
        <f>+H112</f>
        <v>114912</v>
      </c>
      <c r="H121" s="310">
        <f t="shared" si="16"/>
        <v>62175051.813999996</v>
      </c>
    </row>
    <row r="122" spans="2:10" ht="28.2" customHeight="1">
      <c r="B122" s="305" t="s">
        <v>988</v>
      </c>
      <c r="C122" s="305">
        <f>+I108</f>
        <v>927218.42499999993</v>
      </c>
      <c r="D122" s="310">
        <f>+I109</f>
        <v>74632039.503999993</v>
      </c>
      <c r="E122" s="310">
        <f>+I110</f>
        <v>1024561</v>
      </c>
      <c r="F122" s="310">
        <f>+I111</f>
        <v>253315.00099999999</v>
      </c>
      <c r="G122" s="310">
        <f>+I112</f>
        <v>75596</v>
      </c>
      <c r="H122" s="310">
        <f t="shared" si="16"/>
        <v>76912729.929999992</v>
      </c>
    </row>
    <row r="123" spans="2:10" ht="28.2" customHeight="1">
      <c r="B123" s="305" t="s">
        <v>985</v>
      </c>
      <c r="C123" s="305">
        <f>+J108</f>
        <v>2154707.2180000003</v>
      </c>
      <c r="D123" s="310">
        <f>+J109</f>
        <v>58755621.854000002</v>
      </c>
      <c r="E123" s="310">
        <f>+J110</f>
        <v>5000</v>
      </c>
      <c r="F123" s="310">
        <f>+J111</f>
        <v>0</v>
      </c>
      <c r="G123" s="310">
        <f>+J112</f>
        <v>99930</v>
      </c>
      <c r="H123" s="310">
        <f t="shared" si="16"/>
        <v>61015259.072000004</v>
      </c>
    </row>
    <row r="124" spans="2:10" s="312" customFormat="1" ht="24" customHeight="1">
      <c r="B124" s="374" t="s">
        <v>856</v>
      </c>
      <c r="C124" s="315">
        <f t="shared" ref="C124:G124" si="17">SUM(C116:C123)</f>
        <v>56483398.459463656</v>
      </c>
      <c r="D124" s="375">
        <f t="shared" si="17"/>
        <v>1214567639.3550003</v>
      </c>
      <c r="E124" s="375">
        <f t="shared" si="17"/>
        <v>20905947.802000001</v>
      </c>
      <c r="F124" s="375">
        <f t="shared" si="17"/>
        <v>11159372.157</v>
      </c>
      <c r="G124" s="375">
        <f t="shared" si="17"/>
        <v>7065792.1169999996</v>
      </c>
      <c r="H124" s="375">
        <f>SUM(H116:H123)</f>
        <v>1310182149.8904638</v>
      </c>
    </row>
    <row r="125" spans="2:10" s="312" customFormat="1" ht="18.600000000000001" customHeight="1">
      <c r="B125" s="377"/>
      <c r="C125" s="459"/>
      <c r="D125" s="378"/>
      <c r="E125" s="378"/>
      <c r="F125" s="378"/>
      <c r="G125" s="378"/>
      <c r="H125" s="378"/>
    </row>
    <row r="126" spans="2:10" ht="18.600000000000001" customHeight="1">
      <c r="B126" s="301" t="s">
        <v>1041</v>
      </c>
    </row>
    <row r="127" spans="2:10" s="290" customFormat="1" ht="18.600000000000001" customHeight="1">
      <c r="B127" s="288" t="s">
        <v>1042</v>
      </c>
      <c r="C127" s="289" t="s">
        <v>95</v>
      </c>
      <c r="D127" s="288" t="s">
        <v>78</v>
      </c>
      <c r="E127" s="288" t="s">
        <v>252</v>
      </c>
      <c r="F127" s="288" t="s">
        <v>247</v>
      </c>
      <c r="G127" s="288" t="s">
        <v>101</v>
      </c>
    </row>
    <row r="128" spans="2:10" ht="30.6" customHeight="1">
      <c r="B128" s="308" t="s">
        <v>992</v>
      </c>
      <c r="C128" s="306">
        <f>+C116/$C$124</f>
        <v>0.39920741642665875</v>
      </c>
      <c r="D128" s="306">
        <f>+D116/$D$124</f>
        <v>0.46389866916527972</v>
      </c>
      <c r="E128" s="306">
        <f>+E116/$E$124</f>
        <v>0.20039103711907372</v>
      </c>
      <c r="F128" s="306">
        <f t="shared" ref="F128:F135" si="18">+F116/$F$124</f>
        <v>0.24649152634223773</v>
      </c>
      <c r="G128" s="306">
        <f>+G116/$G$124</f>
        <v>0.31734943327939974</v>
      </c>
    </row>
    <row r="129" spans="2:7" ht="30.6" customHeight="1">
      <c r="B129" s="308" t="s">
        <v>989</v>
      </c>
      <c r="C129" s="306">
        <f t="shared" ref="C129:C135" si="19">+C117/$C$124</f>
        <v>0.13275854653790967</v>
      </c>
      <c r="D129" s="306">
        <f t="shared" ref="D129:D135" si="20">+D117/$D$124</f>
        <v>5.49040576566103E-2</v>
      </c>
      <c r="E129" s="306">
        <f t="shared" ref="E129:E135" si="21">+E117/$E$124</f>
        <v>6.3060471856429254E-2</v>
      </c>
      <c r="F129" s="306">
        <f t="shared" si="18"/>
        <v>2.0139000011665263E-2</v>
      </c>
      <c r="G129" s="306">
        <f t="shared" ref="G129:G135" si="22">+G117/$G$124</f>
        <v>0.11699594133417385</v>
      </c>
    </row>
    <row r="130" spans="2:7" ht="30.6" customHeight="1">
      <c r="B130" s="308" t="s">
        <v>991</v>
      </c>
      <c r="C130" s="306">
        <f t="shared" si="19"/>
        <v>0.18875392680408645</v>
      </c>
      <c r="D130" s="306">
        <f t="shared" si="20"/>
        <v>0.18168133956144625</v>
      </c>
      <c r="E130" s="306">
        <f>+E118/$E$124</f>
        <v>0.45924527129458864</v>
      </c>
      <c r="F130" s="306">
        <f t="shared" si="18"/>
        <v>0.29986756028213712</v>
      </c>
      <c r="G130" s="306">
        <f>+G118/$G$124</f>
        <v>0.34502007979185501</v>
      </c>
    </row>
    <row r="131" spans="2:7" ht="30.6" customHeight="1">
      <c r="B131" s="308" t="s">
        <v>987</v>
      </c>
      <c r="C131" s="306">
        <f t="shared" si="19"/>
        <v>6.6276690268320421E-2</v>
      </c>
      <c r="D131" s="306">
        <f t="shared" si="20"/>
        <v>5.2828018188492212E-2</v>
      </c>
      <c r="E131" s="306">
        <f t="shared" si="21"/>
        <v>2.7845500549097752E-2</v>
      </c>
      <c r="F131" s="306">
        <f t="shared" si="18"/>
        <v>2.4837595708835359E-2</v>
      </c>
      <c r="G131" s="306">
        <f t="shared" si="22"/>
        <v>8.9445624996442291E-2</v>
      </c>
    </row>
    <row r="132" spans="2:7" ht="30.6" customHeight="1">
      <c r="B132" s="308" t="s">
        <v>990</v>
      </c>
      <c r="C132" s="306">
        <f t="shared" si="19"/>
        <v>0.14012172505307063</v>
      </c>
      <c r="D132" s="306">
        <f t="shared" si="20"/>
        <v>8.8073427669131163E-2</v>
      </c>
      <c r="E132" s="306">
        <f t="shared" si="21"/>
        <v>0.11897494610419194</v>
      </c>
      <c r="F132" s="306">
        <f t="shared" si="18"/>
        <v>0.37997928148136406</v>
      </c>
      <c r="G132" s="306">
        <f t="shared" si="22"/>
        <v>9.0084116608606435E-2</v>
      </c>
    </row>
    <row r="133" spans="2:7" ht="30.6" customHeight="1">
      <c r="B133" s="308" t="s">
        <v>986</v>
      </c>
      <c r="C133" s="306">
        <f t="shared" si="19"/>
        <v>1.8318305895537734E-2</v>
      </c>
      <c r="D133" s="306">
        <f t="shared" si="20"/>
        <v>4.8791323502139737E-2</v>
      </c>
      <c r="E133" s="306">
        <f t="shared" si="21"/>
        <v>8.1235496189152878E-2</v>
      </c>
      <c r="F133" s="306">
        <f t="shared" si="18"/>
        <v>5.9852823313274869E-3</v>
      </c>
      <c r="G133" s="306">
        <f t="shared" si="22"/>
        <v>1.6263144753937291E-2</v>
      </c>
    </row>
    <row r="134" spans="2:7" ht="30.6" customHeight="1">
      <c r="B134" s="308" t="s">
        <v>988</v>
      </c>
      <c r="C134" s="306">
        <f t="shared" si="19"/>
        <v>1.6415769062929794E-2</v>
      </c>
      <c r="D134" s="306">
        <f t="shared" si="20"/>
        <v>6.1447413125244765E-2</v>
      </c>
      <c r="E134" s="306">
        <f t="shared" si="21"/>
        <v>4.9008110500590826E-2</v>
      </c>
      <c r="F134" s="306">
        <f t="shared" si="18"/>
        <v>2.2699753842432946E-2</v>
      </c>
      <c r="G134" s="306">
        <f t="shared" si="22"/>
        <v>1.0698871230320971E-2</v>
      </c>
    </row>
    <row r="135" spans="2:7" ht="30.6" customHeight="1">
      <c r="B135" s="308" t="s">
        <v>985</v>
      </c>
      <c r="C135" s="306">
        <f t="shared" si="19"/>
        <v>3.814761995148655E-2</v>
      </c>
      <c r="D135" s="306">
        <f t="shared" si="20"/>
        <v>4.8375751131655667E-2</v>
      </c>
      <c r="E135" s="306">
        <f t="shared" si="21"/>
        <v>2.3916638687491925E-4</v>
      </c>
      <c r="F135" s="306">
        <f t="shared" si="18"/>
        <v>0</v>
      </c>
      <c r="G135" s="306">
        <f t="shared" si="22"/>
        <v>1.4142788005264492E-2</v>
      </c>
    </row>
    <row r="136" spans="2:7" ht="18.600000000000001" customHeight="1">
      <c r="B136" s="374" t="s">
        <v>856</v>
      </c>
      <c r="C136" s="306">
        <f>SUM(C128:C135)</f>
        <v>0.99999999999999989</v>
      </c>
      <c r="D136" s="379">
        <f>SUM(D128:D135)</f>
        <v>0.99999999999999989</v>
      </c>
      <c r="E136" s="379">
        <f>SUM(E128:E135)</f>
        <v>0.99999999999999989</v>
      </c>
      <c r="F136" s="379">
        <f>SUM(F128:F135)</f>
        <v>0.99999999999999989</v>
      </c>
      <c r="G136" s="379">
        <f>SUM(G128:G135)</f>
        <v>1</v>
      </c>
    </row>
    <row r="157" spans="2:6">
      <c r="B157" s="436" t="s">
        <v>857</v>
      </c>
      <c r="C157" s="301" t="s">
        <v>1039</v>
      </c>
      <c r="D157" s="301" t="s">
        <v>1102</v>
      </c>
      <c r="E157" s="301" t="s">
        <v>1103</v>
      </c>
      <c r="F157" s="301" t="s">
        <v>976</v>
      </c>
    </row>
    <row r="158" spans="2:6">
      <c r="B158" s="437" t="s">
        <v>95</v>
      </c>
      <c r="C158" s="331">
        <v>56483398.329463668</v>
      </c>
      <c r="D158" s="331">
        <v>56483398.329463668</v>
      </c>
      <c r="E158" s="331">
        <v>22548591.570000004</v>
      </c>
      <c r="F158" s="331">
        <v>22548591.570000004</v>
      </c>
    </row>
    <row r="159" spans="2:6">
      <c r="B159" s="437" t="s">
        <v>78</v>
      </c>
      <c r="C159" s="331">
        <v>1214567639.355</v>
      </c>
      <c r="D159" s="331">
        <v>1214567639.355</v>
      </c>
      <c r="E159" s="331">
        <v>563436311.50800002</v>
      </c>
      <c r="F159" s="331">
        <v>563436311.50800002</v>
      </c>
    </row>
    <row r="160" spans="2:6">
      <c r="B160" s="437" t="s">
        <v>252</v>
      </c>
      <c r="C160" s="331">
        <v>20905947.804000001</v>
      </c>
      <c r="D160" s="331">
        <v>20905947.804000001</v>
      </c>
      <c r="E160" s="331">
        <v>4189364.5619999999</v>
      </c>
      <c r="F160" s="331">
        <v>4189364.5619999999</v>
      </c>
    </row>
    <row r="161" spans="2:6">
      <c r="B161" s="437" t="s">
        <v>247</v>
      </c>
      <c r="C161" s="331">
        <v>11159372.157000002</v>
      </c>
      <c r="D161" s="331">
        <v>11159372.157000002</v>
      </c>
      <c r="E161" s="331">
        <v>2750690.6759999995</v>
      </c>
      <c r="F161" s="331">
        <v>2750690.6759999995</v>
      </c>
    </row>
    <row r="162" spans="2:6">
      <c r="B162" s="437" t="s">
        <v>101</v>
      </c>
      <c r="C162" s="331">
        <v>7065792.1170000006</v>
      </c>
      <c r="D162" s="331">
        <v>7065792.1170000006</v>
      </c>
      <c r="E162" s="331">
        <v>2242325.1239999998</v>
      </c>
      <c r="F162" s="331">
        <v>2242325.1239999998</v>
      </c>
    </row>
    <row r="163" spans="2:6">
      <c r="B163" s="437" t="s">
        <v>858</v>
      </c>
      <c r="C163" s="331">
        <v>1310182149.7624638</v>
      </c>
      <c r="D163" s="331">
        <v>1310182149.7624638</v>
      </c>
      <c r="E163" s="331">
        <v>595167283.44000006</v>
      </c>
      <c r="F163" s="331">
        <v>595167283.44000006</v>
      </c>
    </row>
    <row r="164" spans="2:6" ht="14.4">
      <c r="B164" s="260"/>
      <c r="C164" s="274"/>
      <c r="D164" s="260"/>
      <c r="E164" s="260"/>
    </row>
    <row r="165" spans="2:6" ht="14.4">
      <c r="B165" s="260"/>
      <c r="C165" s="274"/>
      <c r="D165" s="260"/>
      <c r="E165" s="260"/>
    </row>
    <row r="166" spans="2:6" ht="14.4">
      <c r="B166" s="260"/>
      <c r="C166" s="274"/>
      <c r="D166" s="260"/>
      <c r="E166" s="260"/>
    </row>
    <row r="167" spans="2:6" ht="14.4">
      <c r="B167" s="260"/>
      <c r="C167" s="274"/>
      <c r="D167" s="260"/>
      <c r="E167" s="260"/>
    </row>
    <row r="168" spans="2:6" ht="14.4">
      <c r="B168" s="260"/>
      <c r="C168" s="274"/>
      <c r="D168" s="260"/>
      <c r="E168" s="260"/>
    </row>
    <row r="169" spans="2:6" ht="14.4">
      <c r="B169" s="260"/>
      <c r="C169" s="274"/>
      <c r="D169" s="260"/>
      <c r="E169" s="260"/>
    </row>
    <row r="170" spans="2:6" ht="14.4">
      <c r="B170" s="260"/>
      <c r="C170" s="274"/>
      <c r="D170" s="260"/>
      <c r="E170" s="260"/>
    </row>
    <row r="171" spans="2:6" ht="14.4">
      <c r="B171" s="260"/>
      <c r="C171" s="274"/>
      <c r="D171" s="260"/>
      <c r="E171" s="260"/>
    </row>
    <row r="172" spans="2:6" ht="14.4">
      <c r="B172" s="260"/>
      <c r="C172" s="274"/>
      <c r="D172" s="260"/>
      <c r="E172" s="260"/>
    </row>
    <row r="173" spans="2:6" ht="14.4">
      <c r="B173" s="260"/>
      <c r="C173" s="274"/>
      <c r="D173" s="260"/>
      <c r="E173" s="260"/>
    </row>
    <row r="174" spans="2:6" ht="14.4">
      <c r="B174" s="260"/>
      <c r="C174" s="274"/>
      <c r="D174" s="260"/>
      <c r="E174" s="260"/>
    </row>
    <row r="175" spans="2:6" ht="14.4">
      <c r="B175" s="260"/>
      <c r="C175" s="274"/>
      <c r="D175" s="260"/>
      <c r="E175" s="260"/>
    </row>
    <row r="176" spans="2:6" ht="14.4">
      <c r="B176" s="260"/>
      <c r="C176" s="274"/>
      <c r="D176" s="260"/>
      <c r="E176" s="260"/>
    </row>
    <row r="177" spans="2:5" ht="14.4">
      <c r="B177" s="260"/>
      <c r="C177" s="274"/>
      <c r="D177" s="260"/>
      <c r="E177" s="260"/>
    </row>
    <row r="178" spans="2:5" ht="14.4">
      <c r="B178" s="260"/>
      <c r="C178" s="274"/>
      <c r="D178" s="260"/>
      <c r="E178" s="260"/>
    </row>
    <row r="179" spans="2:5" ht="14.4">
      <c r="B179" s="260"/>
      <c r="C179" s="274"/>
      <c r="D179" s="260"/>
      <c r="E179" s="260"/>
    </row>
    <row r="180" spans="2:5" ht="14.4">
      <c r="B180" s="260"/>
      <c r="C180" s="274"/>
      <c r="D180" s="260"/>
      <c r="E180" s="260"/>
    </row>
    <row r="181" spans="2:5" ht="14.4">
      <c r="B181" s="260"/>
      <c r="C181" s="274"/>
      <c r="D181" s="260"/>
      <c r="E181" s="260"/>
    </row>
    <row r="182" spans="2:5" ht="14.4">
      <c r="B182" s="260"/>
      <c r="C182" s="274"/>
      <c r="D182" s="260"/>
      <c r="E182" s="260"/>
    </row>
    <row r="183" spans="2:5" ht="14.4">
      <c r="B183" s="260"/>
      <c r="C183" s="274"/>
      <c r="D183" s="260"/>
      <c r="E183" s="260"/>
    </row>
    <row r="184" spans="2:5" ht="14.4">
      <c r="B184" s="260"/>
      <c r="C184" s="274"/>
      <c r="D184" s="260"/>
      <c r="E184" s="260"/>
    </row>
    <row r="185" spans="2:5" ht="14.4">
      <c r="B185" s="260"/>
      <c r="C185" s="274"/>
      <c r="D185" s="260"/>
      <c r="E185" s="260"/>
    </row>
    <row r="186" spans="2:5" ht="14.4">
      <c r="B186" s="260"/>
      <c r="C186" s="274"/>
      <c r="D186" s="260"/>
      <c r="E186" s="260"/>
    </row>
    <row r="187" spans="2:5" ht="14.4">
      <c r="B187" s="260"/>
      <c r="C187" s="274"/>
      <c r="D187" s="260"/>
      <c r="E187" s="260"/>
    </row>
    <row r="188" spans="2:5" ht="14.4">
      <c r="B188" s="260"/>
      <c r="C188" s="274"/>
      <c r="D188" s="260"/>
      <c r="E188" s="260"/>
    </row>
    <row r="189" spans="2:5" ht="14.4">
      <c r="B189" s="260"/>
      <c r="C189" s="274"/>
      <c r="D189" s="260"/>
      <c r="E189" s="260"/>
    </row>
    <row r="190" spans="2:5" ht="14.4">
      <c r="B190" s="260"/>
      <c r="C190" s="274"/>
      <c r="D190" s="260"/>
      <c r="E190" s="260"/>
    </row>
    <row r="191" spans="2:5" ht="14.4">
      <c r="B191" s="260"/>
      <c r="C191" s="274"/>
      <c r="D191" s="260"/>
      <c r="E191" s="260"/>
    </row>
    <row r="192" spans="2:5" ht="14.4">
      <c r="B192" s="260"/>
      <c r="C192" s="274"/>
      <c r="D192" s="260"/>
      <c r="E192" s="260"/>
    </row>
    <row r="193" spans="2:5" ht="14.4">
      <c r="B193" s="260"/>
      <c r="C193" s="274"/>
      <c r="D193" s="260"/>
      <c r="E193" s="260"/>
    </row>
    <row r="194" spans="2:5" ht="14.4">
      <c r="B194" s="260"/>
      <c r="C194" s="274"/>
      <c r="D194" s="260"/>
      <c r="E194" s="260"/>
    </row>
    <row r="195" spans="2:5" ht="14.4">
      <c r="B195" s="260"/>
      <c r="C195" s="274"/>
      <c r="D195" s="260"/>
      <c r="E195" s="260"/>
    </row>
    <row r="196" spans="2:5" ht="14.4">
      <c r="B196" s="260"/>
      <c r="C196" s="274"/>
      <c r="D196" s="260"/>
      <c r="E196" s="260"/>
    </row>
    <row r="197" spans="2:5" ht="14.4">
      <c r="B197" s="260"/>
      <c r="C197" s="274"/>
      <c r="D197" s="260"/>
      <c r="E197" s="260"/>
    </row>
    <row r="198" spans="2:5" ht="14.4">
      <c r="B198" s="260"/>
      <c r="C198" s="274"/>
      <c r="D198" s="260"/>
      <c r="E198" s="260"/>
    </row>
    <row r="199" spans="2:5" ht="14.4">
      <c r="B199" s="260"/>
      <c r="C199" s="274"/>
      <c r="D199" s="260"/>
      <c r="E199" s="260"/>
    </row>
    <row r="200" spans="2:5" ht="14.4">
      <c r="B200" s="260"/>
      <c r="C200" s="274"/>
      <c r="D200" s="260"/>
      <c r="E200" s="260"/>
    </row>
    <row r="201" spans="2:5" ht="14.4">
      <c r="B201" s="260"/>
      <c r="C201" s="274"/>
      <c r="D201" s="260"/>
      <c r="E201" s="260"/>
    </row>
    <row r="202" spans="2:5" ht="14.4">
      <c r="B202" s="260"/>
      <c r="C202" s="274"/>
      <c r="D202" s="260"/>
      <c r="E202" s="260"/>
    </row>
    <row r="203" spans="2:5" ht="14.4">
      <c r="B203" s="260"/>
      <c r="C203" s="274"/>
      <c r="D203" s="260"/>
      <c r="E203" s="260"/>
    </row>
    <row r="204" spans="2:5" ht="14.4">
      <c r="B204" s="260"/>
      <c r="C204" s="274"/>
      <c r="D204" s="260"/>
      <c r="E204" s="260"/>
    </row>
    <row r="205" spans="2:5" ht="14.4">
      <c r="B205" s="260"/>
      <c r="C205" s="274"/>
      <c r="D205" s="260"/>
      <c r="E205" s="260"/>
    </row>
    <row r="206" spans="2:5" ht="14.4">
      <c r="B206" s="260"/>
      <c r="C206" s="274"/>
      <c r="D206" s="260"/>
      <c r="E206" s="260"/>
    </row>
    <row r="207" spans="2:5" ht="14.4">
      <c r="B207" s="260"/>
      <c r="C207" s="274"/>
      <c r="D207" s="260"/>
      <c r="E207" s="260"/>
    </row>
    <row r="208" spans="2:5" ht="14.4">
      <c r="B208" s="260"/>
      <c r="C208" s="274"/>
      <c r="D208" s="260"/>
      <c r="E208" s="260"/>
    </row>
    <row r="209" spans="2:5" ht="14.4">
      <c r="B209" s="260"/>
      <c r="C209" s="274"/>
      <c r="D209" s="260"/>
      <c r="E209" s="260"/>
    </row>
    <row r="210" spans="2:5" ht="14.4">
      <c r="B210" s="260"/>
      <c r="C210" s="274"/>
      <c r="D210" s="260"/>
      <c r="E210" s="260"/>
    </row>
    <row r="211" spans="2:5" ht="14.4">
      <c r="B211" s="260"/>
      <c r="C211" s="274"/>
      <c r="D211" s="260"/>
      <c r="E211" s="260"/>
    </row>
    <row r="212" spans="2:5" ht="14.4">
      <c r="B212" s="260"/>
      <c r="C212" s="274"/>
      <c r="D212" s="260"/>
      <c r="E212" s="260"/>
    </row>
    <row r="213" spans="2:5" ht="14.4">
      <c r="B213" s="260"/>
      <c r="C213" s="274"/>
      <c r="D213" s="260"/>
      <c r="E213" s="260"/>
    </row>
    <row r="214" spans="2:5" ht="14.4">
      <c r="B214" s="260"/>
      <c r="C214" s="274"/>
      <c r="D214" s="260"/>
      <c r="E214" s="260"/>
    </row>
    <row r="215" spans="2:5" ht="14.4">
      <c r="B215" s="260"/>
      <c r="C215" s="274"/>
      <c r="D215" s="260"/>
      <c r="E215" s="260"/>
    </row>
    <row r="216" spans="2:5" ht="14.4">
      <c r="B216" s="260"/>
      <c r="C216" s="274"/>
      <c r="D216" s="260"/>
      <c r="E216" s="260"/>
    </row>
    <row r="217" spans="2:5" ht="14.4">
      <c r="B217" s="260"/>
      <c r="C217" s="274"/>
      <c r="D217" s="260"/>
      <c r="E217" s="260"/>
    </row>
    <row r="218" spans="2:5" ht="14.4">
      <c r="B218" s="260"/>
      <c r="C218" s="274"/>
      <c r="D218" s="260"/>
      <c r="E218" s="260"/>
    </row>
    <row r="219" spans="2:5" ht="14.4">
      <c r="B219" s="260"/>
      <c r="C219" s="274"/>
      <c r="D219" s="260"/>
      <c r="E219" s="260"/>
    </row>
    <row r="220" spans="2:5" ht="14.4">
      <c r="B220" s="260"/>
      <c r="C220" s="274"/>
      <c r="D220" s="260"/>
      <c r="E220" s="260"/>
    </row>
  </sheetData>
  <autoFilter ref="M65:N73">
    <sortState ref="M64:N71">
      <sortCondition descending="1" ref="N63:N71"/>
    </sortState>
  </autoFilter>
  <pageMargins left="0.7" right="0.7" top="0.75" bottom="0.75" header="0.3" footer="0.3"/>
  <drawing r:id="rId1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sheetPr>
  <dimension ref="A1:N16261"/>
  <sheetViews>
    <sheetView zoomScaleNormal="100" workbookViewId="0">
      <pane xSplit="1" ySplit="1" topLeftCell="C2" activePane="bottomRight" state="frozen"/>
      <selection pane="topRight" activeCell="B1" sqref="B1"/>
      <selection pane="bottomLeft" activeCell="A2" sqref="A2"/>
      <selection pane="bottomRight" activeCell="B33" sqref="B33"/>
    </sheetView>
  </sheetViews>
  <sheetFormatPr baseColWidth="10" defaultRowHeight="14.4"/>
  <cols>
    <col min="1" max="1" width="51.21875" customWidth="1"/>
    <col min="2" max="2" width="25.109375" customWidth="1"/>
    <col min="3" max="3" width="20.21875" customWidth="1"/>
    <col min="4" max="4" width="18.88671875" customWidth="1"/>
    <col min="5" max="5" width="21.44140625" style="488" customWidth="1"/>
    <col min="6" max="6" width="20.21875" customWidth="1"/>
    <col min="7" max="7" width="21.44140625" customWidth="1"/>
    <col min="8" max="8" width="20.5546875" style="488" customWidth="1"/>
    <col min="9" max="9" width="10.33203125" style="10" hidden="1" customWidth="1"/>
    <col min="10" max="10" width="10.33203125" hidden="1" customWidth="1"/>
    <col min="11" max="12" width="0" hidden="1" customWidth="1"/>
  </cols>
  <sheetData>
    <row r="1" spans="1:12" ht="33" customHeight="1">
      <c r="A1" s="2" t="s">
        <v>1</v>
      </c>
      <c r="B1" s="411" t="s">
        <v>1089</v>
      </c>
      <c r="C1" s="2" t="s">
        <v>164</v>
      </c>
      <c r="D1" s="411" t="s">
        <v>167</v>
      </c>
      <c r="E1" s="486" t="s">
        <v>727</v>
      </c>
      <c r="F1" s="411" t="s">
        <v>1171</v>
      </c>
      <c r="G1" s="411" t="s">
        <v>1172</v>
      </c>
      <c r="H1" s="486" t="s">
        <v>1173</v>
      </c>
      <c r="I1" s="161" t="s">
        <v>726</v>
      </c>
      <c r="J1" s="2" t="s">
        <v>731</v>
      </c>
      <c r="K1" s="504" t="s">
        <v>732</v>
      </c>
      <c r="L1" s="504"/>
    </row>
    <row r="2" spans="1:12" ht="19.2" customHeight="1">
      <c r="A2" s="182" t="s">
        <v>473</v>
      </c>
      <c r="B2" s="182" t="s">
        <v>252</v>
      </c>
      <c r="C2" s="9">
        <v>695697</v>
      </c>
      <c r="D2" s="9">
        <v>32805</v>
      </c>
      <c r="E2" s="487">
        <f>C2+D2</f>
        <v>728502</v>
      </c>
      <c r="F2" s="9">
        <v>0</v>
      </c>
      <c r="G2" s="9">
        <v>0</v>
      </c>
      <c r="H2" s="487">
        <f>+F2+G2</f>
        <v>0</v>
      </c>
      <c r="I2" s="14">
        <v>1861288</v>
      </c>
      <c r="J2" s="14">
        <v>2034925</v>
      </c>
      <c r="K2" s="266" t="e">
        <f>+C2/H2</f>
        <v>#DIV/0!</v>
      </c>
      <c r="L2" s="266" t="e">
        <f>+#REF!/H2</f>
        <v>#REF!</v>
      </c>
    </row>
    <row r="3" spans="1:12" ht="19.2" customHeight="1">
      <c r="A3" s="182" t="s">
        <v>17</v>
      </c>
      <c r="B3" s="182" t="s">
        <v>247</v>
      </c>
      <c r="C3" s="9">
        <v>1386313</v>
      </c>
      <c r="D3" s="9">
        <v>280323</v>
      </c>
      <c r="E3" s="487">
        <f t="shared" ref="E3:E34" si="0">C3+D3</f>
        <v>1666636</v>
      </c>
      <c r="F3" s="9">
        <v>652.66171200000008</v>
      </c>
      <c r="G3" s="9">
        <v>189523.16200000001</v>
      </c>
      <c r="H3" s="487">
        <f t="shared" ref="H3:H33" si="1">+F3+G3</f>
        <v>190175.82371200001</v>
      </c>
      <c r="I3" s="14">
        <v>663895</v>
      </c>
      <c r="J3" s="14">
        <v>2010673</v>
      </c>
      <c r="K3" s="266">
        <f>+C3/H3</f>
        <v>7.2896384668716658</v>
      </c>
      <c r="L3" s="266" t="e">
        <f>+#REF!/H3</f>
        <v>#REF!</v>
      </c>
    </row>
    <row r="4" spans="1:12" ht="19.2" customHeight="1">
      <c r="A4" s="182" t="s">
        <v>47</v>
      </c>
      <c r="B4" s="182" t="s">
        <v>247</v>
      </c>
      <c r="C4" s="9">
        <v>96890</v>
      </c>
      <c r="D4" s="9">
        <v>0</v>
      </c>
      <c r="E4" s="487">
        <f t="shared" si="0"/>
        <v>96890</v>
      </c>
      <c r="F4" s="9">
        <v>0</v>
      </c>
      <c r="G4" s="9">
        <v>0</v>
      </c>
      <c r="H4" s="487">
        <f t="shared" si="1"/>
        <v>0</v>
      </c>
      <c r="I4" s="14">
        <v>157682</v>
      </c>
      <c r="J4" s="14">
        <v>387142</v>
      </c>
      <c r="K4" s="266" t="e">
        <f>+C4/H4</f>
        <v>#DIV/0!</v>
      </c>
      <c r="L4" s="266" t="e">
        <f>+#REF!/H4</f>
        <v>#REF!</v>
      </c>
    </row>
    <row r="5" spans="1:12" ht="19.2" customHeight="1">
      <c r="A5" s="152" t="s">
        <v>4</v>
      </c>
      <c r="B5" s="182" t="s">
        <v>247</v>
      </c>
      <c r="C5" s="9">
        <v>1101008</v>
      </c>
      <c r="D5" s="9">
        <v>400000</v>
      </c>
      <c r="E5" s="487">
        <f t="shared" si="0"/>
        <v>1501008</v>
      </c>
      <c r="F5" s="9">
        <v>0</v>
      </c>
      <c r="G5" s="9">
        <v>0</v>
      </c>
      <c r="H5" s="487">
        <f t="shared" si="1"/>
        <v>0</v>
      </c>
      <c r="I5" s="14">
        <v>84510</v>
      </c>
      <c r="J5" s="14">
        <v>175909</v>
      </c>
      <c r="K5" s="266" t="e">
        <f>+C5/H5</f>
        <v>#DIV/0!</v>
      </c>
      <c r="L5" s="266" t="e">
        <f>+#REF!/H5</f>
        <v>#REF!</v>
      </c>
    </row>
    <row r="6" spans="1:12" ht="19.2" customHeight="1">
      <c r="A6" s="152" t="s">
        <v>1170</v>
      </c>
      <c r="B6" s="182" t="s">
        <v>247</v>
      </c>
      <c r="C6" s="9">
        <v>934940.50399999996</v>
      </c>
      <c r="D6" s="9">
        <v>1924319.5660000001</v>
      </c>
      <c r="E6" s="487">
        <f t="shared" si="0"/>
        <v>2859260.0700000003</v>
      </c>
      <c r="F6" s="9">
        <v>934940.50399999996</v>
      </c>
      <c r="G6" s="9">
        <v>1924319.5660000001</v>
      </c>
      <c r="H6" s="487">
        <f t="shared" si="1"/>
        <v>2859260.0700000003</v>
      </c>
      <c r="I6" s="14"/>
      <c r="J6" s="14"/>
      <c r="K6" s="266"/>
      <c r="L6" s="266"/>
    </row>
    <row r="7" spans="1:12" ht="19.2" customHeight="1">
      <c r="A7" s="184" t="s">
        <v>38</v>
      </c>
      <c r="B7" s="182" t="s">
        <v>95</v>
      </c>
      <c r="C7" s="9">
        <v>0</v>
      </c>
      <c r="D7" s="9">
        <v>60000</v>
      </c>
      <c r="E7" s="487">
        <f t="shared" si="0"/>
        <v>60000</v>
      </c>
      <c r="F7" s="9">
        <v>0</v>
      </c>
      <c r="G7" s="9">
        <v>0</v>
      </c>
      <c r="H7" s="487">
        <f t="shared" si="1"/>
        <v>0</v>
      </c>
      <c r="I7" s="14">
        <v>574200</v>
      </c>
      <c r="J7" s="14">
        <v>869842</v>
      </c>
      <c r="K7" s="266" t="e">
        <f t="shared" ref="K7:K15" si="2">+C7/H7</f>
        <v>#DIV/0!</v>
      </c>
      <c r="L7" s="266" t="e">
        <f>+#REF!/H7</f>
        <v>#REF!</v>
      </c>
    </row>
    <row r="8" spans="1:12" ht="19.2" customHeight="1">
      <c r="A8" s="184" t="s">
        <v>29</v>
      </c>
      <c r="B8" s="182" t="s">
        <v>95</v>
      </c>
      <c r="C8" s="9">
        <v>1040074</v>
      </c>
      <c r="D8" s="9">
        <v>386847</v>
      </c>
      <c r="E8" s="487">
        <f t="shared" si="0"/>
        <v>1426921</v>
      </c>
      <c r="F8" s="9">
        <v>0</v>
      </c>
      <c r="G8" s="9">
        <v>0</v>
      </c>
      <c r="H8" s="487">
        <f t="shared" si="1"/>
        <v>0</v>
      </c>
      <c r="I8" s="14">
        <v>1625028</v>
      </c>
      <c r="J8" s="14">
        <v>1901793</v>
      </c>
      <c r="K8" s="266" t="e">
        <f t="shared" si="2"/>
        <v>#DIV/0!</v>
      </c>
      <c r="L8" s="266" t="e">
        <f>+#REF!/H8</f>
        <v>#REF!</v>
      </c>
    </row>
    <row r="9" spans="1:12" ht="19.2" customHeight="1">
      <c r="A9" s="184" t="s">
        <v>54</v>
      </c>
      <c r="B9" s="182" t="s">
        <v>247</v>
      </c>
      <c r="C9" s="9">
        <v>11999</v>
      </c>
      <c r="D9" s="9">
        <v>0</v>
      </c>
      <c r="E9" s="487">
        <f t="shared" si="0"/>
        <v>11999</v>
      </c>
      <c r="F9" s="9">
        <v>0</v>
      </c>
      <c r="G9" s="9">
        <v>0</v>
      </c>
      <c r="H9" s="487">
        <f t="shared" si="1"/>
        <v>0</v>
      </c>
      <c r="I9" s="14">
        <v>13531</v>
      </c>
      <c r="J9" s="14">
        <v>21844</v>
      </c>
      <c r="K9" s="266" t="e">
        <f t="shared" si="2"/>
        <v>#DIV/0!</v>
      </c>
      <c r="L9" s="266" t="e">
        <f>+#REF!/H9</f>
        <v>#REF!</v>
      </c>
    </row>
    <row r="10" spans="1:12" ht="19.2" customHeight="1">
      <c r="A10" s="184" t="s">
        <v>53</v>
      </c>
      <c r="B10" s="182" t="s">
        <v>78</v>
      </c>
      <c r="C10" s="9">
        <v>66480832.667000003</v>
      </c>
      <c r="D10" s="9">
        <v>150359299</v>
      </c>
      <c r="E10" s="487">
        <f t="shared" si="0"/>
        <v>216840131.667</v>
      </c>
      <c r="F10" s="9">
        <v>66480832.667000003</v>
      </c>
      <c r="G10" s="9">
        <v>150236323.71599999</v>
      </c>
      <c r="H10" s="487">
        <f t="shared" si="1"/>
        <v>216717156.38299999</v>
      </c>
      <c r="I10" s="14">
        <v>124661167</v>
      </c>
      <c r="J10" s="14">
        <v>136150629</v>
      </c>
      <c r="K10" s="266">
        <f t="shared" si="2"/>
        <v>0.3067631274632901</v>
      </c>
      <c r="L10" s="266" t="e">
        <f>+#REF!/H10</f>
        <v>#REF!</v>
      </c>
    </row>
    <row r="11" spans="1:12" ht="19.2" customHeight="1">
      <c r="A11" s="152" t="s">
        <v>49</v>
      </c>
      <c r="B11" s="182" t="s">
        <v>95</v>
      </c>
      <c r="C11" s="9">
        <v>195000</v>
      </c>
      <c r="D11" s="9">
        <v>49000</v>
      </c>
      <c r="E11" s="487">
        <f t="shared" si="0"/>
        <v>244000</v>
      </c>
      <c r="F11" s="9">
        <v>0</v>
      </c>
      <c r="G11" s="9">
        <v>0</v>
      </c>
      <c r="H11" s="487">
        <f t="shared" si="1"/>
        <v>0</v>
      </c>
      <c r="I11" s="14">
        <v>10637819.846000003</v>
      </c>
      <c r="J11" s="14">
        <v>14460277.656000003</v>
      </c>
      <c r="K11" s="266" t="e">
        <f t="shared" si="2"/>
        <v>#DIV/0!</v>
      </c>
      <c r="L11" s="266" t="e">
        <f>+#REF!/H11</f>
        <v>#REF!</v>
      </c>
    </row>
    <row r="12" spans="1:12" ht="19.2" customHeight="1">
      <c r="A12" s="185" t="s">
        <v>36</v>
      </c>
      <c r="B12" s="182" t="s">
        <v>247</v>
      </c>
      <c r="C12" s="9">
        <v>287967</v>
      </c>
      <c r="D12" s="9">
        <v>0</v>
      </c>
      <c r="E12" s="487">
        <f t="shared" si="0"/>
        <v>287967</v>
      </c>
      <c r="F12" s="9">
        <v>0</v>
      </c>
      <c r="G12" s="9">
        <v>0</v>
      </c>
      <c r="H12" s="487">
        <f t="shared" si="1"/>
        <v>0</v>
      </c>
      <c r="I12" s="14">
        <v>5449</v>
      </c>
      <c r="J12" s="14">
        <v>49994</v>
      </c>
      <c r="K12" s="266" t="e">
        <f t="shared" si="2"/>
        <v>#DIV/0!</v>
      </c>
      <c r="L12" s="266" t="e">
        <f>+#REF!/H12</f>
        <v>#REF!</v>
      </c>
    </row>
    <row r="13" spans="1:12" ht="19.2" customHeight="1">
      <c r="A13" s="184" t="s">
        <v>44</v>
      </c>
      <c r="B13" s="182" t="s">
        <v>78</v>
      </c>
      <c r="C13" s="9">
        <v>24276063</v>
      </c>
      <c r="D13" s="9">
        <v>26717258</v>
      </c>
      <c r="E13" s="487">
        <f t="shared" si="0"/>
        <v>50993321</v>
      </c>
      <c r="F13" s="9">
        <v>13760402.267000001</v>
      </c>
      <c r="G13" s="9">
        <v>37230919.097000003</v>
      </c>
      <c r="H13" s="487">
        <f t="shared" si="1"/>
        <v>50991321.364000008</v>
      </c>
      <c r="I13" s="14">
        <v>55079066</v>
      </c>
      <c r="J13" s="14">
        <v>60206777</v>
      </c>
      <c r="K13" s="266">
        <f t="shared" si="2"/>
        <v>0.47608224989319375</v>
      </c>
      <c r="L13" s="266" t="e">
        <f>+#REF!/H13</f>
        <v>#REF!</v>
      </c>
    </row>
    <row r="14" spans="1:12" ht="19.2" customHeight="1">
      <c r="A14" s="184" t="s">
        <v>28</v>
      </c>
      <c r="B14" s="182" t="s">
        <v>95</v>
      </c>
      <c r="C14" s="9">
        <v>13110174</v>
      </c>
      <c r="D14" s="9">
        <v>1769824</v>
      </c>
      <c r="E14" s="487">
        <f t="shared" si="0"/>
        <v>14879998</v>
      </c>
      <c r="F14" s="9">
        <v>0</v>
      </c>
      <c r="G14" s="9">
        <v>0</v>
      </c>
      <c r="H14" s="487">
        <f t="shared" si="1"/>
        <v>0</v>
      </c>
      <c r="I14" s="14">
        <v>13136084</v>
      </c>
      <c r="J14" s="14">
        <v>17480210</v>
      </c>
      <c r="K14" s="266" t="e">
        <f t="shared" si="2"/>
        <v>#DIV/0!</v>
      </c>
      <c r="L14" s="266" t="e">
        <f>+#REF!/H14</f>
        <v>#REF!</v>
      </c>
    </row>
    <row r="15" spans="1:12" ht="19.2" customHeight="1">
      <c r="A15" s="185" t="s">
        <v>22</v>
      </c>
      <c r="B15" s="182" t="s">
        <v>247</v>
      </c>
      <c r="C15" s="9">
        <v>219614</v>
      </c>
      <c r="D15" s="9">
        <v>463670</v>
      </c>
      <c r="E15" s="487">
        <f t="shared" si="0"/>
        <v>683284</v>
      </c>
      <c r="F15" s="9">
        <v>188606.766</v>
      </c>
      <c r="G15" s="9">
        <v>494978.56300000002</v>
      </c>
      <c r="H15" s="487">
        <f t="shared" si="1"/>
        <v>683585.32900000003</v>
      </c>
      <c r="I15" s="14">
        <v>615564</v>
      </c>
      <c r="J15" s="14">
        <v>615597</v>
      </c>
      <c r="K15" s="266">
        <f t="shared" si="2"/>
        <v>0.32126786618031705</v>
      </c>
      <c r="L15" s="266" t="e">
        <f>+#REF!/H15</f>
        <v>#REF!</v>
      </c>
    </row>
    <row r="16" spans="1:12" ht="19.2" customHeight="1">
      <c r="A16" s="185" t="s">
        <v>24</v>
      </c>
      <c r="B16" s="182" t="s">
        <v>78</v>
      </c>
      <c r="C16" s="9">
        <v>3525721.5469999998</v>
      </c>
      <c r="D16" s="9">
        <v>73898973.869000003</v>
      </c>
      <c r="E16" s="487">
        <f t="shared" si="0"/>
        <v>77424695.416000009</v>
      </c>
      <c r="F16" s="9">
        <v>3525721.5469999998</v>
      </c>
      <c r="G16" s="9">
        <v>73898973.869000003</v>
      </c>
      <c r="H16" s="487">
        <f t="shared" si="1"/>
        <v>77424695.416000009</v>
      </c>
      <c r="I16" s="14"/>
      <c r="J16" s="14"/>
      <c r="K16" s="266"/>
      <c r="L16" s="266"/>
    </row>
    <row r="17" spans="1:12" ht="19.2" customHeight="1">
      <c r="A17" s="184" t="s">
        <v>52</v>
      </c>
      <c r="B17" s="182" t="s">
        <v>95</v>
      </c>
      <c r="C17" s="9">
        <v>285445</v>
      </c>
      <c r="D17" s="9">
        <v>0</v>
      </c>
      <c r="E17" s="487">
        <f t="shared" si="0"/>
        <v>285445</v>
      </c>
      <c r="F17" s="9">
        <v>0</v>
      </c>
      <c r="G17" s="9">
        <v>0</v>
      </c>
      <c r="H17" s="487">
        <f t="shared" si="1"/>
        <v>0</v>
      </c>
      <c r="I17" s="14">
        <v>267561</v>
      </c>
      <c r="J17" s="14">
        <v>390796</v>
      </c>
      <c r="K17" s="266" t="e">
        <f>+C17/H17</f>
        <v>#DIV/0!</v>
      </c>
      <c r="L17" s="266" t="e">
        <f>+#REF!/H17</f>
        <v>#REF!</v>
      </c>
    </row>
    <row r="18" spans="1:12" ht="19.2" customHeight="1">
      <c r="A18" s="184" t="s">
        <v>20</v>
      </c>
      <c r="B18" s="182" t="s">
        <v>78</v>
      </c>
      <c r="C18" s="9">
        <v>14733047.933909999</v>
      </c>
      <c r="D18" s="9">
        <v>33016444.736699998</v>
      </c>
      <c r="E18" s="487">
        <f t="shared" si="0"/>
        <v>47749492.670609996</v>
      </c>
      <c r="F18" s="9">
        <v>14733047.933909999</v>
      </c>
      <c r="G18" s="9">
        <v>33016444.736700002</v>
      </c>
      <c r="H18" s="487">
        <f t="shared" si="1"/>
        <v>47749492.670610003</v>
      </c>
      <c r="I18" s="14"/>
      <c r="J18" s="14"/>
      <c r="K18" s="266"/>
      <c r="L18" s="266"/>
    </row>
    <row r="19" spans="1:12" ht="19.2" customHeight="1">
      <c r="A19" s="150" t="s">
        <v>16</v>
      </c>
      <c r="B19" s="182" t="s">
        <v>252</v>
      </c>
      <c r="C19" s="9">
        <v>5690891</v>
      </c>
      <c r="D19" s="9">
        <v>3248075</v>
      </c>
      <c r="E19" s="487">
        <f t="shared" si="0"/>
        <v>8938966</v>
      </c>
      <c r="F19" s="9">
        <v>4318519.1770000001</v>
      </c>
      <c r="G19" s="9">
        <v>2743705.855</v>
      </c>
      <c r="H19" s="487">
        <f t="shared" si="1"/>
        <v>7062225.0319999997</v>
      </c>
      <c r="I19" s="14">
        <v>5132225</v>
      </c>
      <c r="J19" s="14">
        <v>6268530</v>
      </c>
      <c r="K19" s="267">
        <f>+C19/H19</f>
        <v>0.80582124956564261</v>
      </c>
      <c r="L19" s="267" t="e">
        <f>+#REF!/H19</f>
        <v>#REF!</v>
      </c>
    </row>
    <row r="20" spans="1:12" ht="19.2" customHeight="1">
      <c r="A20" s="150" t="s">
        <v>23</v>
      </c>
      <c r="B20" s="182" t="s">
        <v>78</v>
      </c>
      <c r="C20" s="9">
        <v>53834764.620999999</v>
      </c>
      <c r="D20" s="9">
        <v>384034858.55000001</v>
      </c>
      <c r="E20" s="487">
        <f t="shared" si="0"/>
        <v>437869623.171</v>
      </c>
      <c r="F20" s="9">
        <v>53834764.620999999</v>
      </c>
      <c r="G20" s="9">
        <v>384034858.55000001</v>
      </c>
      <c r="H20" s="487">
        <f t="shared" si="1"/>
        <v>437869623.171</v>
      </c>
      <c r="I20" s="14"/>
      <c r="J20" s="14"/>
      <c r="K20" s="267"/>
      <c r="L20" s="267"/>
    </row>
    <row r="21" spans="1:12" ht="19.2" customHeight="1">
      <c r="A21" s="185" t="s">
        <v>10</v>
      </c>
      <c r="B21" s="182" t="s">
        <v>95</v>
      </c>
      <c r="C21" s="9">
        <v>863089.098</v>
      </c>
      <c r="D21" s="9">
        <v>0</v>
      </c>
      <c r="E21" s="487">
        <f t="shared" si="0"/>
        <v>863089.098</v>
      </c>
      <c r="F21" s="9">
        <v>0</v>
      </c>
      <c r="G21" s="9">
        <v>0</v>
      </c>
      <c r="H21" s="487">
        <f t="shared" si="1"/>
        <v>0</v>
      </c>
      <c r="I21" s="14">
        <v>471108.13500000001</v>
      </c>
      <c r="J21" s="14">
        <v>898242.11199999985</v>
      </c>
      <c r="K21" s="266" t="e">
        <f t="shared" ref="K21:K26" si="3">+C21/H21</f>
        <v>#DIV/0!</v>
      </c>
      <c r="L21" s="266" t="e">
        <f>+#REF!/H21</f>
        <v>#REF!</v>
      </c>
    </row>
    <row r="22" spans="1:12" ht="19.2" customHeight="1">
      <c r="A22" s="185" t="s">
        <v>927</v>
      </c>
      <c r="B22" s="182" t="s">
        <v>95</v>
      </c>
      <c r="C22" s="9">
        <v>840701.90500000003</v>
      </c>
      <c r="D22" s="9">
        <v>542329.61600000004</v>
      </c>
      <c r="E22" s="487">
        <f t="shared" si="0"/>
        <v>1383031.5210000002</v>
      </c>
      <c r="F22" s="9">
        <v>0</v>
      </c>
      <c r="G22" s="9">
        <v>0</v>
      </c>
      <c r="H22" s="487">
        <f t="shared" si="1"/>
        <v>0</v>
      </c>
      <c r="I22" s="14"/>
      <c r="J22" s="14"/>
      <c r="K22" s="266" t="e">
        <f t="shared" si="3"/>
        <v>#DIV/0!</v>
      </c>
      <c r="L22" s="266" t="e">
        <f>+#REF!/H22</f>
        <v>#REF!</v>
      </c>
    </row>
    <row r="23" spans="1:12" ht="19.2" customHeight="1">
      <c r="A23" s="185" t="s">
        <v>55</v>
      </c>
      <c r="B23" s="182" t="s">
        <v>247</v>
      </c>
      <c r="C23" s="9">
        <v>51558.720000000001</v>
      </c>
      <c r="D23" s="9">
        <v>26434.989000000001</v>
      </c>
      <c r="E23" s="487">
        <f t="shared" si="0"/>
        <v>77993.709000000003</v>
      </c>
      <c r="F23" s="9">
        <v>0</v>
      </c>
      <c r="G23" s="9">
        <v>0</v>
      </c>
      <c r="H23" s="487">
        <f t="shared" si="1"/>
        <v>0</v>
      </c>
      <c r="I23" s="14">
        <v>104045.36</v>
      </c>
      <c r="J23" s="14">
        <v>121439.58500000001</v>
      </c>
      <c r="K23" s="266" t="e">
        <f t="shared" si="3"/>
        <v>#DIV/0!</v>
      </c>
      <c r="L23" s="266" t="e">
        <f>+#REF!/H23</f>
        <v>#REF!</v>
      </c>
    </row>
    <row r="24" spans="1:12" ht="19.2" customHeight="1">
      <c r="A24" s="152" t="s">
        <v>33</v>
      </c>
      <c r="B24" s="182" t="s">
        <v>78</v>
      </c>
      <c r="C24" s="9">
        <v>174891063</v>
      </c>
      <c r="D24" s="9">
        <v>56052595</v>
      </c>
      <c r="E24" s="487">
        <f t="shared" si="0"/>
        <v>230943658</v>
      </c>
      <c r="F24" s="9">
        <v>86707481.974000007</v>
      </c>
      <c r="G24" s="9">
        <v>117616039.337</v>
      </c>
      <c r="H24" s="487">
        <f t="shared" si="1"/>
        <v>204323521.31099999</v>
      </c>
      <c r="I24" s="14">
        <v>127786781</v>
      </c>
      <c r="J24" s="14">
        <v>244703643</v>
      </c>
      <c r="K24" s="266">
        <f t="shared" si="3"/>
        <v>0.85595168817494605</v>
      </c>
      <c r="L24" s="266" t="e">
        <f>+#REF!/H24</f>
        <v>#REF!</v>
      </c>
    </row>
    <row r="25" spans="1:12" ht="19.2" customHeight="1">
      <c r="A25" s="185" t="s">
        <v>31</v>
      </c>
      <c r="B25" s="182" t="s">
        <v>247</v>
      </c>
      <c r="C25" s="9">
        <v>617494.75399999996</v>
      </c>
      <c r="D25" s="9">
        <v>70759.596999999994</v>
      </c>
      <c r="E25" s="487">
        <f t="shared" si="0"/>
        <v>688254.35099999991</v>
      </c>
      <c r="F25" s="9">
        <v>617494.75399999996</v>
      </c>
      <c r="G25" s="9">
        <v>70759.596999999994</v>
      </c>
      <c r="H25" s="487">
        <f t="shared" si="1"/>
        <v>688254.35099999991</v>
      </c>
      <c r="I25" s="14">
        <v>38066</v>
      </c>
      <c r="J25" s="14">
        <v>38066</v>
      </c>
      <c r="K25" s="266">
        <f t="shared" si="3"/>
        <v>0.89718975710478299</v>
      </c>
      <c r="L25" s="266" t="e">
        <f>+#REF!/H25</f>
        <v>#REF!</v>
      </c>
    </row>
    <row r="26" spans="1:12" ht="19.2" customHeight="1">
      <c r="A26" s="184" t="s">
        <v>14</v>
      </c>
      <c r="B26" s="182" t="s">
        <v>101</v>
      </c>
      <c r="C26" s="9">
        <v>927073</v>
      </c>
      <c r="D26" s="9">
        <v>13119</v>
      </c>
      <c r="E26" s="487">
        <f t="shared" si="0"/>
        <v>940192</v>
      </c>
      <c r="F26" s="9">
        <v>0</v>
      </c>
      <c r="G26" s="9">
        <v>0</v>
      </c>
      <c r="H26" s="487">
        <f t="shared" si="1"/>
        <v>0</v>
      </c>
      <c r="I26" s="14">
        <v>1696787</v>
      </c>
      <c r="J26" s="14">
        <v>2066963</v>
      </c>
      <c r="K26" s="266" t="e">
        <f t="shared" si="3"/>
        <v>#DIV/0!</v>
      </c>
      <c r="L26" s="266" t="e">
        <f>+#REF!/H26</f>
        <v>#REF!</v>
      </c>
    </row>
    <row r="27" spans="1:12" ht="28.8">
      <c r="A27" s="184" t="s">
        <v>26</v>
      </c>
      <c r="B27" s="182" t="s">
        <v>78</v>
      </c>
      <c r="C27" s="9">
        <v>14442926.119999999</v>
      </c>
      <c r="D27" s="9">
        <v>2000064.108</v>
      </c>
      <c r="E27" s="487">
        <f t="shared" si="0"/>
        <v>16442990.228</v>
      </c>
      <c r="F27" s="9">
        <v>14442926.119999999</v>
      </c>
      <c r="G27" s="9">
        <v>2000064.108</v>
      </c>
      <c r="H27" s="487">
        <f t="shared" si="1"/>
        <v>16442990.228</v>
      </c>
      <c r="I27" s="14"/>
      <c r="J27" s="14"/>
      <c r="K27" s="266"/>
      <c r="L27" s="266"/>
    </row>
    <row r="28" spans="1:12">
      <c r="A28" s="184" t="s">
        <v>589</v>
      </c>
      <c r="B28" s="182" t="s">
        <v>78</v>
      </c>
      <c r="C28" s="9">
        <v>2827321</v>
      </c>
      <c r="D28" s="9">
        <v>1527303.6070000001</v>
      </c>
      <c r="E28" s="487">
        <f t="shared" si="0"/>
        <v>4354624.6069999998</v>
      </c>
      <c r="F28" s="9">
        <v>2827321</v>
      </c>
      <c r="G28" s="9">
        <v>1527303.6070000001</v>
      </c>
      <c r="H28" s="487">
        <f t="shared" si="1"/>
        <v>4354624.6069999998</v>
      </c>
      <c r="I28" s="14"/>
      <c r="J28" s="14"/>
      <c r="K28" s="266"/>
      <c r="L28" s="266"/>
    </row>
    <row r="29" spans="1:12" ht="19.2" customHeight="1">
      <c r="A29" s="184" t="s">
        <v>41</v>
      </c>
      <c r="B29" s="182" t="s">
        <v>101</v>
      </c>
      <c r="C29" s="9">
        <v>3090505</v>
      </c>
      <c r="D29" s="9">
        <v>525272</v>
      </c>
      <c r="E29" s="487">
        <f t="shared" si="0"/>
        <v>3615777</v>
      </c>
      <c r="F29" s="9">
        <v>3090305.2489999998</v>
      </c>
      <c r="G29" s="9">
        <v>0</v>
      </c>
      <c r="H29" s="487">
        <f t="shared" si="1"/>
        <v>3090305.2489999998</v>
      </c>
      <c r="I29" s="14">
        <v>2543454</v>
      </c>
      <c r="J29" s="14">
        <v>3222128</v>
      </c>
      <c r="K29" s="266">
        <f t="shared" ref="K29:K34" si="4">+C29/H29</f>
        <v>1.0000646379512395</v>
      </c>
      <c r="L29" s="266" t="e">
        <f>+#REF!/H29</f>
        <v>#REF!</v>
      </c>
    </row>
    <row r="30" spans="1:12" ht="19.2" customHeight="1">
      <c r="A30" s="152" t="s">
        <v>43</v>
      </c>
      <c r="B30" s="182" t="s">
        <v>101</v>
      </c>
      <c r="C30" s="9">
        <v>329000</v>
      </c>
      <c r="D30" s="9">
        <v>0</v>
      </c>
      <c r="E30" s="487">
        <f t="shared" si="0"/>
        <v>329000</v>
      </c>
      <c r="F30" s="9">
        <v>0</v>
      </c>
      <c r="G30" s="9">
        <v>0</v>
      </c>
      <c r="H30" s="487">
        <f t="shared" si="1"/>
        <v>0</v>
      </c>
      <c r="I30" s="14">
        <v>111390.587</v>
      </c>
      <c r="J30" s="14">
        <v>177040.587</v>
      </c>
      <c r="K30" s="266" t="e">
        <f t="shared" si="4"/>
        <v>#DIV/0!</v>
      </c>
      <c r="L30" s="266" t="e">
        <f>+#REF!/H30</f>
        <v>#REF!</v>
      </c>
    </row>
    <row r="31" spans="1:12" ht="19.2" customHeight="1">
      <c r="A31" s="153" t="s">
        <v>655</v>
      </c>
      <c r="B31" s="182" t="s">
        <v>252</v>
      </c>
      <c r="C31" s="9">
        <v>171685.9976</v>
      </c>
      <c r="D31" s="9">
        <v>353170.39199999999</v>
      </c>
      <c r="E31" s="487">
        <f t="shared" si="0"/>
        <v>524856.38959999999</v>
      </c>
      <c r="F31" s="9">
        <v>0</v>
      </c>
      <c r="G31" s="9">
        <v>0</v>
      </c>
      <c r="H31" s="487">
        <f t="shared" si="1"/>
        <v>0</v>
      </c>
      <c r="I31" s="108"/>
      <c r="J31" s="108"/>
      <c r="K31" s="267" t="e">
        <f t="shared" si="4"/>
        <v>#DIV/0!</v>
      </c>
      <c r="L31" s="267" t="e">
        <f>+#REF!/H31</f>
        <v>#REF!</v>
      </c>
    </row>
    <row r="32" spans="1:12" ht="19.2" customHeight="1">
      <c r="A32" s="153" t="s">
        <v>35</v>
      </c>
      <c r="B32" s="182" t="s">
        <v>247</v>
      </c>
      <c r="C32" s="9">
        <v>135985</v>
      </c>
      <c r="D32" s="9">
        <v>31778</v>
      </c>
      <c r="E32" s="487">
        <f t="shared" si="0"/>
        <v>167763</v>
      </c>
      <c r="F32" s="9">
        <v>0</v>
      </c>
      <c r="G32" s="9">
        <v>0</v>
      </c>
      <c r="H32" s="487">
        <f t="shared" si="1"/>
        <v>0</v>
      </c>
      <c r="I32" s="108">
        <v>184861</v>
      </c>
      <c r="J32" s="108">
        <v>234134</v>
      </c>
      <c r="K32" s="267" t="e">
        <f t="shared" si="4"/>
        <v>#DIV/0!</v>
      </c>
      <c r="L32" s="267" t="e">
        <f>+#REF!/H32</f>
        <v>#REF!</v>
      </c>
    </row>
    <row r="33" spans="1:14" ht="19.2" customHeight="1">
      <c r="A33" s="159" t="s">
        <v>597</v>
      </c>
      <c r="B33" s="182" t="s">
        <v>78</v>
      </c>
      <c r="C33" s="9">
        <v>53834764.620999999</v>
      </c>
      <c r="D33" s="9">
        <v>384034858.55000001</v>
      </c>
      <c r="E33" s="487">
        <f t="shared" si="0"/>
        <v>437869623.171</v>
      </c>
      <c r="F33" s="9">
        <v>112750833.208</v>
      </c>
      <c r="G33" s="9">
        <v>77042716.253000006</v>
      </c>
      <c r="H33" s="487">
        <f t="shared" si="1"/>
        <v>189793549.46100003</v>
      </c>
      <c r="I33" s="14">
        <v>148713255.09999999</v>
      </c>
      <c r="J33" s="14">
        <v>163784720.09999999</v>
      </c>
      <c r="K33" s="267">
        <f t="shared" si="4"/>
        <v>0.2836490743436057</v>
      </c>
      <c r="L33" s="267" t="e">
        <f>+#REF!/H33</f>
        <v>#REF!</v>
      </c>
    </row>
    <row r="34" spans="1:14" s="10" customFormat="1" ht="24.6" customHeight="1">
      <c r="A34" s="134"/>
      <c r="B34" s="182"/>
      <c r="C34" s="186">
        <f>SUM(C2:C33)</f>
        <v>440929610.48851001</v>
      </c>
      <c r="D34" s="186">
        <f>SUM(D2:D33)</f>
        <v>1121819382.5806999</v>
      </c>
      <c r="E34" s="186">
        <f t="shared" si="0"/>
        <v>1562748993.0692101</v>
      </c>
      <c r="F34" s="186">
        <f t="shared" ref="F34:G34" si="5">SUM(F33)</f>
        <v>112750833.208</v>
      </c>
      <c r="G34" s="186">
        <f t="shared" si="5"/>
        <v>77042716.253000006</v>
      </c>
      <c r="H34" s="186">
        <f>SUM(H2:H33)</f>
        <v>1260240780.4663219</v>
      </c>
      <c r="K34" s="183">
        <f t="shared" si="4"/>
        <v>0.34987727529762569</v>
      </c>
      <c r="L34" s="183" t="e">
        <f>+#REF!/H34</f>
        <v>#REF!</v>
      </c>
      <c r="M34"/>
      <c r="N34"/>
    </row>
    <row r="35" spans="1:14" s="10" customFormat="1">
      <c r="A35" s="134"/>
      <c r="B35" s="182"/>
      <c r="C35" s="489">
        <f>+C34/$E$34</f>
        <v>0.28214998854200662</v>
      </c>
      <c r="D35" s="489">
        <f>+D34/$E$34</f>
        <v>0.71785001145799332</v>
      </c>
      <c r="M35"/>
      <c r="N35"/>
    </row>
    <row r="36" spans="1:14" s="10" customFormat="1">
      <c r="A36" s="134"/>
      <c r="B36" s="134"/>
      <c r="C36"/>
      <c r="D36"/>
      <c r="E36" s="488"/>
      <c r="F36"/>
      <c r="G36"/>
      <c r="H36" s="488"/>
    </row>
    <row r="37" spans="1:14" s="10" customFormat="1">
      <c r="A37" s="134"/>
      <c r="B37" s="134"/>
      <c r="C37"/>
      <c r="D37"/>
      <c r="E37" s="488"/>
      <c r="F37"/>
      <c r="G37"/>
      <c r="H37" s="488"/>
    </row>
    <row r="38" spans="1:14" s="10" customFormat="1">
      <c r="A38" s="134"/>
      <c r="B38" s="134"/>
      <c r="C38"/>
      <c r="D38"/>
      <c r="E38" s="488"/>
      <c r="F38"/>
      <c r="G38"/>
      <c r="H38" s="488"/>
    </row>
    <row r="39" spans="1:14" s="10" customFormat="1">
      <c r="A39" s="134"/>
      <c r="B39" s="134"/>
      <c r="C39"/>
      <c r="D39"/>
      <c r="E39" s="488"/>
      <c r="F39"/>
      <c r="G39"/>
      <c r="H39" s="488"/>
    </row>
    <row r="40" spans="1:14" s="10" customFormat="1">
      <c r="A40" s="134"/>
      <c r="B40" s="134"/>
      <c r="C40"/>
      <c r="D40"/>
      <c r="E40" s="488"/>
      <c r="F40"/>
      <c r="G40"/>
      <c r="H40" s="488"/>
    </row>
    <row r="41" spans="1:14" s="10" customFormat="1">
      <c r="A41" s="134"/>
      <c r="B41" s="134"/>
      <c r="C41"/>
      <c r="D41"/>
      <c r="E41" s="488"/>
      <c r="F41"/>
      <c r="G41"/>
      <c r="H41" s="488"/>
    </row>
    <row r="42" spans="1:14" s="10" customFormat="1">
      <c r="A42" s="134"/>
      <c r="B42" s="134"/>
      <c r="C42"/>
      <c r="D42"/>
      <c r="E42" s="488"/>
      <c r="F42"/>
      <c r="G42"/>
      <c r="H42" s="488"/>
    </row>
    <row r="43" spans="1:14" s="10" customFormat="1">
      <c r="A43" s="134"/>
      <c r="B43" s="134"/>
      <c r="C43"/>
      <c r="D43"/>
      <c r="E43" s="488"/>
      <c r="F43"/>
      <c r="G43"/>
      <c r="H43" s="488"/>
    </row>
    <row r="44" spans="1:14" s="10" customFormat="1">
      <c r="A44" s="134"/>
      <c r="B44" s="134"/>
      <c r="C44"/>
      <c r="D44"/>
      <c r="E44" s="488"/>
      <c r="F44"/>
      <c r="G44"/>
      <c r="H44" s="488"/>
    </row>
    <row r="45" spans="1:14" s="10" customFormat="1">
      <c r="A45" s="134"/>
      <c r="B45" s="134"/>
      <c r="C45"/>
      <c r="D45"/>
      <c r="E45" s="488"/>
      <c r="F45"/>
      <c r="G45"/>
      <c r="H45" s="488"/>
    </row>
    <row r="46" spans="1:14" s="10" customFormat="1">
      <c r="A46" s="134"/>
      <c r="B46" s="134"/>
      <c r="C46"/>
      <c r="D46"/>
      <c r="E46" s="488"/>
      <c r="F46"/>
      <c r="G46"/>
      <c r="H46" s="488"/>
    </row>
    <row r="47" spans="1:14" s="10" customFormat="1">
      <c r="A47" s="134"/>
      <c r="B47" s="134"/>
      <c r="C47"/>
      <c r="D47"/>
      <c r="E47" s="488"/>
      <c r="F47"/>
      <c r="G47"/>
      <c r="H47" s="488"/>
    </row>
    <row r="48" spans="1:14" s="10" customFormat="1">
      <c r="A48" s="134"/>
      <c r="B48" s="134"/>
      <c r="C48"/>
      <c r="D48"/>
      <c r="E48" s="488"/>
      <c r="F48"/>
      <c r="G48"/>
      <c r="H48" s="488"/>
    </row>
    <row r="49" spans="1:8" s="10" customFormat="1">
      <c r="A49" s="134"/>
      <c r="B49" s="134"/>
      <c r="C49"/>
      <c r="D49"/>
      <c r="E49" s="488"/>
      <c r="F49"/>
      <c r="G49"/>
      <c r="H49" s="488"/>
    </row>
    <row r="50" spans="1:8" s="10" customFormat="1">
      <c r="A50" s="134"/>
      <c r="B50" s="134"/>
      <c r="C50"/>
      <c r="D50"/>
      <c r="E50" s="488"/>
      <c r="F50"/>
      <c r="G50"/>
      <c r="H50" s="488"/>
    </row>
    <row r="51" spans="1:8" s="10" customFormat="1">
      <c r="A51" s="134"/>
      <c r="B51" s="134"/>
      <c r="C51"/>
      <c r="D51"/>
      <c r="E51" s="488"/>
      <c r="F51"/>
      <c r="G51"/>
      <c r="H51" s="488"/>
    </row>
    <row r="52" spans="1:8" s="10" customFormat="1">
      <c r="A52" s="134"/>
      <c r="B52" s="134"/>
      <c r="C52"/>
      <c r="D52"/>
      <c r="E52" s="488"/>
      <c r="F52"/>
      <c r="G52"/>
      <c r="H52" s="488"/>
    </row>
    <row r="53" spans="1:8" s="10" customFormat="1">
      <c r="A53" s="134"/>
      <c r="B53" s="134"/>
      <c r="C53"/>
      <c r="D53"/>
      <c r="E53" s="488"/>
      <c r="F53"/>
      <c r="G53"/>
      <c r="H53" s="488"/>
    </row>
    <row r="54" spans="1:8" s="10" customFormat="1">
      <c r="A54" s="134"/>
      <c r="B54" s="134"/>
      <c r="C54"/>
      <c r="D54"/>
      <c r="E54" s="488"/>
      <c r="F54"/>
      <c r="G54"/>
      <c r="H54" s="488"/>
    </row>
    <row r="55" spans="1:8" s="10" customFormat="1">
      <c r="A55" s="134"/>
      <c r="B55" s="134"/>
      <c r="C55"/>
      <c r="D55"/>
      <c r="E55" s="488"/>
      <c r="F55"/>
      <c r="G55"/>
      <c r="H55" s="488"/>
    </row>
    <row r="56" spans="1:8" s="10" customFormat="1">
      <c r="A56" s="134"/>
      <c r="B56" s="134"/>
      <c r="C56"/>
      <c r="D56"/>
      <c r="E56" s="488"/>
      <c r="F56"/>
      <c r="G56"/>
      <c r="H56" s="488"/>
    </row>
    <row r="57" spans="1:8" s="10" customFormat="1">
      <c r="A57" s="134"/>
      <c r="B57" s="134"/>
      <c r="C57"/>
      <c r="D57"/>
      <c r="E57" s="488"/>
      <c r="F57"/>
      <c r="G57"/>
      <c r="H57" s="488"/>
    </row>
    <row r="58" spans="1:8" s="10" customFormat="1">
      <c r="A58" s="134"/>
      <c r="B58" s="134"/>
      <c r="C58"/>
      <c r="D58"/>
      <c r="E58" s="488"/>
      <c r="F58"/>
      <c r="G58"/>
      <c r="H58" s="488"/>
    </row>
    <row r="59" spans="1:8" s="10" customFormat="1">
      <c r="A59" s="134"/>
      <c r="B59" s="134"/>
      <c r="C59"/>
      <c r="D59"/>
      <c r="E59" s="488"/>
      <c r="F59"/>
      <c r="G59"/>
      <c r="H59" s="488"/>
    </row>
    <row r="60" spans="1:8" s="10" customFormat="1">
      <c r="A60" s="134"/>
      <c r="B60" s="134"/>
      <c r="C60"/>
      <c r="D60"/>
      <c r="E60" s="488"/>
      <c r="F60"/>
      <c r="G60"/>
      <c r="H60" s="488"/>
    </row>
    <row r="61" spans="1:8" s="10" customFormat="1">
      <c r="A61" s="134"/>
      <c r="B61" s="134"/>
      <c r="C61"/>
      <c r="D61"/>
      <c r="E61" s="488"/>
      <c r="F61"/>
      <c r="G61"/>
      <c r="H61" s="488"/>
    </row>
    <row r="62" spans="1:8" s="10" customFormat="1">
      <c r="A62" s="134"/>
      <c r="B62" s="134"/>
      <c r="C62"/>
      <c r="D62"/>
      <c r="E62" s="488"/>
      <c r="F62"/>
      <c r="G62"/>
      <c r="H62" s="488"/>
    </row>
    <row r="63" spans="1:8" s="10" customFormat="1">
      <c r="A63" s="134"/>
      <c r="B63" s="134"/>
      <c r="C63"/>
      <c r="D63"/>
      <c r="E63" s="488"/>
      <c r="F63"/>
      <c r="G63"/>
      <c r="H63" s="488"/>
    </row>
    <row r="64" spans="1:8" s="10" customFormat="1">
      <c r="A64" s="134"/>
      <c r="B64" s="134"/>
      <c r="C64"/>
      <c r="D64"/>
      <c r="E64" s="488"/>
      <c r="F64"/>
      <c r="G64"/>
      <c r="H64" s="488"/>
    </row>
    <row r="65" spans="1:8" s="10" customFormat="1">
      <c r="A65" s="134"/>
      <c r="B65" s="134"/>
      <c r="C65"/>
      <c r="D65"/>
      <c r="E65" s="488"/>
      <c r="F65"/>
      <c r="G65"/>
      <c r="H65" s="488"/>
    </row>
    <row r="66" spans="1:8" s="10" customFormat="1">
      <c r="A66" s="134"/>
      <c r="B66" s="134"/>
      <c r="C66"/>
      <c r="D66"/>
      <c r="E66" s="488"/>
      <c r="F66"/>
      <c r="G66"/>
      <c r="H66" s="488"/>
    </row>
    <row r="67" spans="1:8" s="10" customFormat="1">
      <c r="A67" s="134"/>
      <c r="B67" s="134"/>
      <c r="C67"/>
      <c r="D67"/>
      <c r="E67" s="488"/>
      <c r="F67"/>
      <c r="G67"/>
      <c r="H67" s="488"/>
    </row>
    <row r="68" spans="1:8" s="10" customFormat="1">
      <c r="A68" s="134"/>
      <c r="B68" s="134"/>
      <c r="C68"/>
      <c r="D68"/>
      <c r="E68" s="488"/>
      <c r="F68"/>
      <c r="G68"/>
      <c r="H68" s="488"/>
    </row>
    <row r="69" spans="1:8" s="10" customFormat="1">
      <c r="A69" s="134"/>
      <c r="B69" s="134"/>
      <c r="C69"/>
      <c r="D69"/>
      <c r="E69" s="488"/>
      <c r="F69"/>
      <c r="G69"/>
      <c r="H69" s="488"/>
    </row>
    <row r="70" spans="1:8" s="10" customFormat="1">
      <c r="A70" s="134"/>
      <c r="B70" s="134"/>
      <c r="C70"/>
      <c r="D70"/>
      <c r="E70" s="488"/>
      <c r="F70"/>
      <c r="G70"/>
      <c r="H70" s="488"/>
    </row>
    <row r="71" spans="1:8" s="10" customFormat="1">
      <c r="A71" s="134"/>
      <c r="B71" s="134"/>
      <c r="C71"/>
      <c r="D71"/>
      <c r="E71" s="488"/>
      <c r="F71"/>
      <c r="G71"/>
      <c r="H71" s="488"/>
    </row>
    <row r="72" spans="1:8" s="10" customFormat="1">
      <c r="A72" s="134"/>
      <c r="B72" s="134"/>
      <c r="C72"/>
      <c r="D72"/>
      <c r="E72" s="488"/>
      <c r="F72"/>
      <c r="G72"/>
      <c r="H72" s="488"/>
    </row>
    <row r="73" spans="1:8" s="10" customFormat="1">
      <c r="A73" s="134"/>
      <c r="B73" s="134"/>
      <c r="C73"/>
      <c r="D73"/>
      <c r="E73" s="488"/>
      <c r="F73"/>
      <c r="G73"/>
      <c r="H73" s="488"/>
    </row>
    <row r="74" spans="1:8" s="10" customFormat="1">
      <c r="A74" s="134"/>
      <c r="B74" s="134"/>
      <c r="C74"/>
      <c r="D74"/>
      <c r="E74" s="488"/>
      <c r="F74"/>
      <c r="G74"/>
      <c r="H74" s="488"/>
    </row>
    <row r="75" spans="1:8" s="10" customFormat="1">
      <c r="A75" s="134"/>
      <c r="B75" s="134"/>
      <c r="C75"/>
      <c r="D75"/>
      <c r="E75" s="488"/>
      <c r="F75"/>
      <c r="G75"/>
      <c r="H75" s="488"/>
    </row>
    <row r="76" spans="1:8" s="10" customFormat="1">
      <c r="A76" s="134"/>
      <c r="B76" s="134"/>
      <c r="C76"/>
      <c r="D76"/>
      <c r="E76" s="488"/>
      <c r="F76"/>
      <c r="G76"/>
      <c r="H76" s="488"/>
    </row>
    <row r="77" spans="1:8" s="10" customFormat="1">
      <c r="A77" s="134"/>
      <c r="B77" s="134"/>
      <c r="C77"/>
      <c r="D77"/>
      <c r="E77" s="488"/>
      <c r="F77"/>
      <c r="G77"/>
      <c r="H77" s="488"/>
    </row>
    <row r="78" spans="1:8" s="10" customFormat="1">
      <c r="A78" s="134"/>
      <c r="B78" s="134"/>
      <c r="C78"/>
      <c r="D78"/>
      <c r="E78" s="488"/>
      <c r="F78"/>
      <c r="G78"/>
      <c r="H78" s="488"/>
    </row>
    <row r="79" spans="1:8" s="10" customFormat="1">
      <c r="A79" s="134"/>
      <c r="B79" s="134"/>
      <c r="C79"/>
      <c r="D79"/>
      <c r="E79" s="488"/>
      <c r="F79"/>
      <c r="G79"/>
      <c r="H79" s="488"/>
    </row>
    <row r="80" spans="1:8" s="10" customFormat="1">
      <c r="A80" s="134"/>
      <c r="B80" s="134"/>
      <c r="C80"/>
      <c r="D80"/>
      <c r="E80" s="488"/>
      <c r="F80"/>
      <c r="G80"/>
      <c r="H80" s="488"/>
    </row>
    <row r="81" spans="1:8" s="10" customFormat="1">
      <c r="A81" s="134"/>
      <c r="B81" s="134"/>
      <c r="C81"/>
      <c r="D81"/>
      <c r="E81" s="488"/>
      <c r="F81"/>
      <c r="G81"/>
      <c r="H81" s="488"/>
    </row>
    <row r="82" spans="1:8" s="10" customFormat="1">
      <c r="A82" s="134"/>
      <c r="B82" s="134"/>
      <c r="C82"/>
      <c r="D82"/>
      <c r="E82" s="488"/>
      <c r="F82"/>
      <c r="G82"/>
      <c r="H82" s="488"/>
    </row>
    <row r="83" spans="1:8" s="10" customFormat="1">
      <c r="A83" s="134"/>
      <c r="B83" s="134"/>
      <c r="C83"/>
      <c r="D83"/>
      <c r="E83" s="488"/>
      <c r="F83"/>
      <c r="G83"/>
      <c r="H83" s="488"/>
    </row>
    <row r="84" spans="1:8" s="10" customFormat="1">
      <c r="A84" s="134"/>
      <c r="B84" s="134"/>
      <c r="C84"/>
      <c r="D84"/>
      <c r="E84" s="488"/>
      <c r="F84"/>
      <c r="G84"/>
      <c r="H84" s="488"/>
    </row>
    <row r="85" spans="1:8" s="10" customFormat="1">
      <c r="A85" s="134"/>
      <c r="B85" s="134"/>
      <c r="C85"/>
      <c r="D85"/>
      <c r="E85" s="488"/>
      <c r="F85"/>
      <c r="G85"/>
      <c r="H85" s="488"/>
    </row>
    <row r="86" spans="1:8" s="10" customFormat="1">
      <c r="A86" s="134"/>
      <c r="B86" s="134"/>
      <c r="C86"/>
      <c r="D86"/>
      <c r="E86" s="488"/>
      <c r="F86"/>
      <c r="G86"/>
      <c r="H86" s="488"/>
    </row>
    <row r="87" spans="1:8" s="10" customFormat="1">
      <c r="A87" s="134"/>
      <c r="B87" s="134"/>
      <c r="C87"/>
      <c r="D87"/>
      <c r="E87" s="488"/>
      <c r="F87"/>
      <c r="G87"/>
      <c r="H87" s="488"/>
    </row>
    <row r="88" spans="1:8" s="10" customFormat="1">
      <c r="A88" s="134"/>
      <c r="B88" s="134"/>
      <c r="C88"/>
      <c r="D88"/>
      <c r="E88" s="488"/>
      <c r="F88"/>
      <c r="G88"/>
      <c r="H88" s="488"/>
    </row>
    <row r="89" spans="1:8" s="10" customFormat="1">
      <c r="A89" s="134"/>
      <c r="B89" s="134"/>
      <c r="C89"/>
      <c r="D89"/>
      <c r="E89" s="488"/>
      <c r="F89"/>
      <c r="G89"/>
      <c r="H89" s="488"/>
    </row>
    <row r="90" spans="1:8" s="10" customFormat="1">
      <c r="A90" s="134"/>
      <c r="B90" s="134"/>
      <c r="C90"/>
      <c r="D90"/>
      <c r="E90" s="488"/>
      <c r="F90"/>
      <c r="G90"/>
      <c r="H90" s="488"/>
    </row>
    <row r="91" spans="1:8" s="10" customFormat="1">
      <c r="A91" s="134"/>
      <c r="B91" s="134"/>
      <c r="C91"/>
      <c r="D91"/>
      <c r="E91" s="488"/>
      <c r="F91"/>
      <c r="G91"/>
      <c r="H91" s="488"/>
    </row>
    <row r="92" spans="1:8" s="10" customFormat="1">
      <c r="A92" s="134"/>
      <c r="B92" s="134"/>
      <c r="C92"/>
      <c r="D92"/>
      <c r="E92" s="488"/>
      <c r="F92"/>
      <c r="G92"/>
      <c r="H92" s="488"/>
    </row>
    <row r="93" spans="1:8" s="10" customFormat="1">
      <c r="A93" s="134"/>
      <c r="B93" s="134"/>
      <c r="C93"/>
      <c r="D93"/>
      <c r="E93" s="488"/>
      <c r="F93"/>
      <c r="G93"/>
      <c r="H93" s="488"/>
    </row>
    <row r="94" spans="1:8" s="10" customFormat="1">
      <c r="A94" s="134"/>
      <c r="B94" s="134"/>
      <c r="C94"/>
      <c r="D94"/>
      <c r="E94" s="488"/>
      <c r="F94"/>
      <c r="G94"/>
      <c r="H94" s="488"/>
    </row>
    <row r="95" spans="1:8" s="10" customFormat="1">
      <c r="A95" s="134"/>
      <c r="B95" s="134"/>
      <c r="C95"/>
      <c r="D95"/>
      <c r="E95" s="488"/>
      <c r="F95"/>
      <c r="G95"/>
      <c r="H95" s="488"/>
    </row>
    <row r="96" spans="1:8" s="10" customFormat="1">
      <c r="A96" s="134"/>
      <c r="B96" s="134"/>
      <c r="C96"/>
      <c r="D96"/>
      <c r="E96" s="488"/>
      <c r="F96"/>
      <c r="G96"/>
      <c r="H96" s="488"/>
    </row>
    <row r="97" spans="1:8" s="10" customFormat="1">
      <c r="A97" s="134"/>
      <c r="B97" s="134"/>
      <c r="C97"/>
      <c r="D97"/>
      <c r="E97" s="488"/>
      <c r="F97"/>
      <c r="G97"/>
      <c r="H97" s="488"/>
    </row>
    <row r="98" spans="1:8" s="10" customFormat="1">
      <c r="A98" s="134"/>
      <c r="B98" s="134"/>
      <c r="C98"/>
      <c r="D98"/>
      <c r="E98" s="488"/>
      <c r="F98"/>
      <c r="G98"/>
      <c r="H98" s="488"/>
    </row>
    <row r="99" spans="1:8" s="10" customFormat="1">
      <c r="A99" s="134"/>
      <c r="B99" s="134"/>
      <c r="C99"/>
      <c r="D99"/>
      <c r="E99" s="488"/>
      <c r="F99"/>
      <c r="G99"/>
      <c r="H99" s="488"/>
    </row>
    <row r="100" spans="1:8" s="10" customFormat="1">
      <c r="A100" s="134"/>
      <c r="B100" s="134"/>
      <c r="C100"/>
      <c r="D100"/>
      <c r="E100" s="488"/>
      <c r="F100"/>
      <c r="G100"/>
      <c r="H100" s="488"/>
    </row>
    <row r="101" spans="1:8" s="10" customFormat="1">
      <c r="A101" s="134"/>
      <c r="B101" s="134"/>
      <c r="C101"/>
      <c r="D101"/>
      <c r="E101" s="488"/>
      <c r="F101"/>
      <c r="G101"/>
      <c r="H101" s="488"/>
    </row>
    <row r="102" spans="1:8" s="10" customFormat="1">
      <c r="A102" s="134"/>
      <c r="B102" s="134"/>
      <c r="C102"/>
      <c r="D102"/>
      <c r="E102" s="488"/>
      <c r="F102"/>
      <c r="G102"/>
      <c r="H102" s="488"/>
    </row>
    <row r="103" spans="1:8" s="10" customFormat="1">
      <c r="A103" s="134"/>
      <c r="B103" s="134"/>
      <c r="C103"/>
      <c r="D103"/>
      <c r="E103" s="488"/>
      <c r="F103"/>
      <c r="G103"/>
      <c r="H103" s="488"/>
    </row>
    <row r="104" spans="1:8" s="10" customFormat="1">
      <c r="A104" s="134"/>
      <c r="B104" s="134"/>
      <c r="C104"/>
      <c r="D104"/>
      <c r="E104" s="488"/>
      <c r="F104"/>
      <c r="G104"/>
      <c r="H104" s="488"/>
    </row>
    <row r="105" spans="1:8" s="10" customFormat="1">
      <c r="A105" s="134"/>
      <c r="B105" s="134"/>
      <c r="C105"/>
      <c r="D105"/>
      <c r="E105" s="488"/>
      <c r="F105"/>
      <c r="G105"/>
      <c r="H105" s="488"/>
    </row>
    <row r="106" spans="1:8" s="10" customFormat="1">
      <c r="A106" s="134"/>
      <c r="B106" s="134"/>
      <c r="C106"/>
      <c r="D106"/>
      <c r="E106" s="488"/>
      <c r="F106"/>
      <c r="G106"/>
      <c r="H106" s="488"/>
    </row>
    <row r="107" spans="1:8" s="10" customFormat="1">
      <c r="A107" s="134"/>
      <c r="B107" s="134"/>
      <c r="C107"/>
      <c r="D107"/>
      <c r="E107" s="488"/>
      <c r="F107"/>
      <c r="G107"/>
      <c r="H107" s="488"/>
    </row>
    <row r="108" spans="1:8" s="10" customFormat="1">
      <c r="A108" s="134"/>
      <c r="B108" s="134"/>
      <c r="C108"/>
      <c r="D108"/>
      <c r="E108" s="488"/>
      <c r="F108"/>
      <c r="G108"/>
      <c r="H108" s="488"/>
    </row>
    <row r="109" spans="1:8" s="10" customFormat="1">
      <c r="A109" s="134"/>
      <c r="B109" s="134"/>
      <c r="C109"/>
      <c r="D109"/>
      <c r="E109" s="488"/>
      <c r="F109"/>
      <c r="G109"/>
      <c r="H109" s="488"/>
    </row>
    <row r="110" spans="1:8" s="10" customFormat="1">
      <c r="A110" s="134"/>
      <c r="B110" s="134"/>
      <c r="C110"/>
      <c r="D110"/>
      <c r="E110" s="488"/>
      <c r="F110"/>
      <c r="G110"/>
      <c r="H110" s="488"/>
    </row>
    <row r="111" spans="1:8" s="10" customFormat="1">
      <c r="A111" s="134"/>
      <c r="B111" s="134"/>
      <c r="C111"/>
      <c r="D111"/>
      <c r="E111" s="488"/>
      <c r="F111"/>
      <c r="G111"/>
      <c r="H111" s="488"/>
    </row>
    <row r="112" spans="1:8" s="10" customFormat="1">
      <c r="A112" s="134"/>
      <c r="B112" s="134"/>
      <c r="C112"/>
      <c r="D112"/>
      <c r="E112" s="488"/>
      <c r="F112"/>
      <c r="G112"/>
      <c r="H112" s="488"/>
    </row>
    <row r="113" spans="1:8" s="10" customFormat="1">
      <c r="A113" s="134"/>
      <c r="B113" s="134"/>
      <c r="C113"/>
      <c r="D113"/>
      <c r="E113" s="488"/>
      <c r="F113"/>
      <c r="G113"/>
      <c r="H113" s="488"/>
    </row>
    <row r="114" spans="1:8" s="10" customFormat="1">
      <c r="A114" s="134"/>
      <c r="B114" s="134"/>
      <c r="C114"/>
      <c r="D114"/>
      <c r="E114" s="488"/>
      <c r="F114"/>
      <c r="G114"/>
      <c r="H114" s="488"/>
    </row>
    <row r="115" spans="1:8" s="10" customFormat="1">
      <c r="A115" s="134"/>
      <c r="B115" s="134"/>
      <c r="C115"/>
      <c r="D115"/>
      <c r="E115" s="488"/>
      <c r="F115"/>
      <c r="G115"/>
      <c r="H115" s="488"/>
    </row>
    <row r="116" spans="1:8" s="10" customFormat="1">
      <c r="A116" s="134"/>
      <c r="B116" s="134"/>
      <c r="C116"/>
      <c r="D116"/>
      <c r="E116" s="488"/>
      <c r="F116"/>
      <c r="G116"/>
      <c r="H116" s="488"/>
    </row>
    <row r="117" spans="1:8" s="10" customFormat="1">
      <c r="A117" s="134"/>
      <c r="B117" s="134"/>
      <c r="C117"/>
      <c r="D117"/>
      <c r="E117" s="488"/>
      <c r="F117"/>
      <c r="G117"/>
      <c r="H117" s="488"/>
    </row>
    <row r="118" spans="1:8" s="10" customFormat="1">
      <c r="A118" s="134"/>
      <c r="B118" s="134"/>
      <c r="C118"/>
      <c r="D118"/>
      <c r="E118" s="488"/>
      <c r="F118"/>
      <c r="G118"/>
      <c r="H118" s="488"/>
    </row>
    <row r="119" spans="1:8" s="10" customFormat="1">
      <c r="A119" s="134"/>
      <c r="B119" s="134"/>
      <c r="C119"/>
      <c r="D119"/>
      <c r="E119" s="488"/>
      <c r="F119"/>
      <c r="G119"/>
      <c r="H119" s="488"/>
    </row>
    <row r="120" spans="1:8" s="10" customFormat="1">
      <c r="A120" s="134"/>
      <c r="B120" s="134"/>
      <c r="C120"/>
      <c r="D120"/>
      <c r="E120" s="488"/>
      <c r="F120"/>
      <c r="G120"/>
      <c r="H120" s="488"/>
    </row>
    <row r="121" spans="1:8" s="10" customFormat="1">
      <c r="A121" s="134"/>
      <c r="B121" s="134"/>
      <c r="C121"/>
      <c r="D121"/>
      <c r="E121" s="488"/>
      <c r="F121"/>
      <c r="G121"/>
      <c r="H121" s="488"/>
    </row>
    <row r="122" spans="1:8" s="10" customFormat="1">
      <c r="A122" s="134"/>
      <c r="B122" s="134"/>
      <c r="C122"/>
      <c r="D122"/>
      <c r="E122" s="488"/>
      <c r="F122"/>
      <c r="G122"/>
      <c r="H122" s="488"/>
    </row>
    <row r="123" spans="1:8" s="10" customFormat="1">
      <c r="A123" s="134"/>
      <c r="B123" s="134"/>
      <c r="C123"/>
      <c r="D123"/>
      <c r="E123" s="488"/>
      <c r="F123"/>
      <c r="G123"/>
      <c r="H123" s="488"/>
    </row>
    <row r="124" spans="1:8" s="10" customFormat="1">
      <c r="A124" s="134"/>
      <c r="B124" s="134"/>
      <c r="C124"/>
      <c r="D124"/>
      <c r="E124" s="488"/>
      <c r="F124"/>
      <c r="G124"/>
      <c r="H124" s="488"/>
    </row>
    <row r="125" spans="1:8" s="10" customFormat="1">
      <c r="A125" s="134"/>
      <c r="B125" s="134"/>
      <c r="C125"/>
      <c r="D125"/>
      <c r="E125" s="488"/>
      <c r="F125"/>
      <c r="G125"/>
      <c r="H125" s="488"/>
    </row>
    <row r="126" spans="1:8" s="10" customFormat="1">
      <c r="A126" s="134"/>
      <c r="B126" s="134"/>
      <c r="C126"/>
      <c r="D126"/>
      <c r="E126" s="488"/>
      <c r="F126"/>
      <c r="G126"/>
      <c r="H126" s="488"/>
    </row>
    <row r="127" spans="1:8" s="10" customFormat="1">
      <c r="A127" s="134"/>
      <c r="B127" s="134"/>
      <c r="C127"/>
      <c r="D127"/>
      <c r="E127" s="488"/>
      <c r="F127"/>
      <c r="G127"/>
      <c r="H127" s="488"/>
    </row>
    <row r="128" spans="1:8" s="10" customFormat="1">
      <c r="A128" s="134"/>
      <c r="B128" s="134"/>
      <c r="C128"/>
      <c r="D128"/>
      <c r="E128" s="488"/>
      <c r="F128"/>
      <c r="G128"/>
      <c r="H128" s="488"/>
    </row>
    <row r="129" spans="1:8" s="10" customFormat="1">
      <c r="A129" s="134"/>
      <c r="B129" s="134"/>
      <c r="C129"/>
      <c r="D129"/>
      <c r="E129" s="488"/>
      <c r="F129"/>
      <c r="G129"/>
      <c r="H129" s="488"/>
    </row>
    <row r="130" spans="1:8" s="10" customFormat="1">
      <c r="A130" s="134"/>
      <c r="B130" s="134"/>
      <c r="C130"/>
      <c r="D130"/>
      <c r="E130" s="488"/>
      <c r="F130"/>
      <c r="G130"/>
      <c r="H130" s="488"/>
    </row>
    <row r="131" spans="1:8" s="10" customFormat="1">
      <c r="A131" s="134"/>
      <c r="B131" s="134"/>
      <c r="C131"/>
      <c r="D131"/>
      <c r="E131" s="488"/>
      <c r="F131"/>
      <c r="G131"/>
      <c r="H131" s="488"/>
    </row>
    <row r="132" spans="1:8" s="10" customFormat="1">
      <c r="A132" s="134"/>
      <c r="B132" s="134"/>
      <c r="C132"/>
      <c r="D132"/>
      <c r="E132" s="488"/>
      <c r="F132"/>
      <c r="G132"/>
      <c r="H132" s="488"/>
    </row>
    <row r="133" spans="1:8" s="10" customFormat="1">
      <c r="A133" s="134"/>
      <c r="B133" s="134"/>
      <c r="C133"/>
      <c r="D133"/>
      <c r="E133" s="488"/>
      <c r="F133"/>
      <c r="G133"/>
      <c r="H133" s="488"/>
    </row>
    <row r="134" spans="1:8" s="10" customFormat="1">
      <c r="A134" s="134"/>
      <c r="B134" s="134"/>
      <c r="C134"/>
      <c r="D134"/>
      <c r="E134" s="488"/>
      <c r="F134"/>
      <c r="G134"/>
      <c r="H134" s="488"/>
    </row>
    <row r="135" spans="1:8" s="10" customFormat="1">
      <c r="A135" s="134"/>
      <c r="B135" s="134"/>
      <c r="C135"/>
      <c r="D135"/>
      <c r="E135" s="488"/>
      <c r="F135"/>
      <c r="G135"/>
      <c r="H135" s="488"/>
    </row>
    <row r="136" spans="1:8" s="10" customFormat="1">
      <c r="A136" s="134"/>
      <c r="B136" s="134"/>
      <c r="C136"/>
      <c r="D136"/>
      <c r="E136" s="488"/>
      <c r="F136"/>
      <c r="G136"/>
      <c r="H136" s="488"/>
    </row>
    <row r="137" spans="1:8" s="10" customFormat="1">
      <c r="A137" s="134"/>
      <c r="B137" s="134"/>
      <c r="C137"/>
      <c r="D137"/>
      <c r="E137" s="488"/>
      <c r="F137"/>
      <c r="G137"/>
      <c r="H137" s="488"/>
    </row>
    <row r="138" spans="1:8" s="10" customFormat="1">
      <c r="A138" s="134"/>
      <c r="B138" s="134"/>
      <c r="C138"/>
      <c r="D138"/>
      <c r="E138" s="488"/>
      <c r="F138"/>
      <c r="G138"/>
      <c r="H138" s="488"/>
    </row>
    <row r="139" spans="1:8" s="10" customFormat="1">
      <c r="A139" s="134"/>
      <c r="B139" s="134"/>
      <c r="C139"/>
      <c r="D139"/>
      <c r="E139" s="488"/>
      <c r="F139"/>
      <c r="G139"/>
      <c r="H139" s="488"/>
    </row>
    <row r="140" spans="1:8" s="10" customFormat="1">
      <c r="A140" s="134"/>
      <c r="B140" s="134"/>
      <c r="C140"/>
      <c r="D140"/>
      <c r="E140" s="488"/>
      <c r="F140"/>
      <c r="G140"/>
      <c r="H140" s="488"/>
    </row>
    <row r="141" spans="1:8" s="10" customFormat="1">
      <c r="A141" s="134"/>
      <c r="B141" s="134"/>
      <c r="C141"/>
      <c r="D141"/>
      <c r="E141" s="488"/>
      <c r="F141"/>
      <c r="G141"/>
      <c r="H141" s="488"/>
    </row>
    <row r="142" spans="1:8" s="10" customFormat="1">
      <c r="A142" s="134"/>
      <c r="B142" s="134"/>
      <c r="C142"/>
      <c r="D142"/>
      <c r="E142" s="488"/>
      <c r="F142"/>
      <c r="G142"/>
      <c r="H142" s="488"/>
    </row>
    <row r="143" spans="1:8" s="10" customFormat="1">
      <c r="A143" s="134"/>
      <c r="B143" s="134"/>
      <c r="C143"/>
      <c r="D143"/>
      <c r="E143" s="488"/>
      <c r="F143"/>
      <c r="G143"/>
      <c r="H143" s="488"/>
    </row>
    <row r="144" spans="1:8" s="10" customFormat="1">
      <c r="A144" s="134"/>
      <c r="B144" s="134"/>
      <c r="C144"/>
      <c r="D144"/>
      <c r="E144" s="488"/>
      <c r="F144"/>
      <c r="G144"/>
      <c r="H144" s="488"/>
    </row>
    <row r="145" spans="1:8" s="10" customFormat="1">
      <c r="A145" s="134"/>
      <c r="B145" s="134"/>
      <c r="C145"/>
      <c r="D145"/>
      <c r="E145" s="488"/>
      <c r="F145"/>
      <c r="G145"/>
      <c r="H145" s="488"/>
    </row>
    <row r="146" spans="1:8" s="10" customFormat="1">
      <c r="A146" s="134"/>
      <c r="B146" s="134"/>
      <c r="C146"/>
      <c r="D146"/>
      <c r="E146" s="488"/>
      <c r="F146"/>
      <c r="G146"/>
      <c r="H146" s="488"/>
    </row>
    <row r="147" spans="1:8" s="10" customFormat="1">
      <c r="A147" s="134"/>
      <c r="B147" s="134"/>
      <c r="C147"/>
      <c r="D147"/>
      <c r="E147" s="488"/>
      <c r="F147"/>
      <c r="G147"/>
      <c r="H147" s="488"/>
    </row>
    <row r="148" spans="1:8" s="10" customFormat="1">
      <c r="A148" s="134"/>
      <c r="B148" s="134"/>
      <c r="C148"/>
      <c r="D148"/>
      <c r="E148" s="488"/>
      <c r="F148"/>
      <c r="G148"/>
      <c r="H148" s="488"/>
    </row>
    <row r="149" spans="1:8" s="10" customFormat="1">
      <c r="A149" s="134"/>
      <c r="B149" s="134"/>
      <c r="C149"/>
      <c r="D149"/>
      <c r="E149" s="488"/>
      <c r="F149"/>
      <c r="G149"/>
      <c r="H149" s="488"/>
    </row>
    <row r="150" spans="1:8" s="10" customFormat="1">
      <c r="A150" s="134"/>
      <c r="B150" s="134"/>
      <c r="C150"/>
      <c r="D150"/>
      <c r="E150" s="488"/>
      <c r="F150"/>
      <c r="G150"/>
      <c r="H150" s="488"/>
    </row>
    <row r="151" spans="1:8" s="10" customFormat="1">
      <c r="A151" s="134"/>
      <c r="B151" s="134"/>
      <c r="C151"/>
      <c r="D151"/>
      <c r="E151" s="488"/>
      <c r="F151"/>
      <c r="G151"/>
      <c r="H151" s="488"/>
    </row>
    <row r="152" spans="1:8" s="10" customFormat="1">
      <c r="A152" s="134"/>
      <c r="B152" s="134"/>
      <c r="C152"/>
      <c r="D152"/>
      <c r="E152" s="488"/>
      <c r="F152"/>
      <c r="G152"/>
      <c r="H152" s="488"/>
    </row>
    <row r="153" spans="1:8" s="10" customFormat="1">
      <c r="A153" s="134"/>
      <c r="B153" s="134"/>
      <c r="C153"/>
      <c r="D153"/>
      <c r="E153" s="488"/>
      <c r="F153"/>
      <c r="G153"/>
      <c r="H153" s="488"/>
    </row>
    <row r="154" spans="1:8" s="10" customFormat="1">
      <c r="A154" s="134"/>
      <c r="B154" s="134"/>
      <c r="C154"/>
      <c r="D154"/>
      <c r="E154" s="488"/>
      <c r="F154"/>
      <c r="G154"/>
      <c r="H154" s="488"/>
    </row>
    <row r="155" spans="1:8" s="10" customFormat="1">
      <c r="A155" s="134"/>
      <c r="B155" s="134"/>
      <c r="C155"/>
      <c r="D155"/>
      <c r="E155" s="488"/>
      <c r="F155"/>
      <c r="G155"/>
      <c r="H155" s="488"/>
    </row>
    <row r="156" spans="1:8" s="10" customFormat="1">
      <c r="A156" s="134"/>
      <c r="B156" s="134"/>
      <c r="C156"/>
      <c r="D156"/>
      <c r="E156" s="488"/>
      <c r="F156"/>
      <c r="G156"/>
      <c r="H156" s="488"/>
    </row>
    <row r="157" spans="1:8" s="10" customFormat="1">
      <c r="A157" s="134"/>
      <c r="B157" s="134"/>
      <c r="C157"/>
      <c r="D157"/>
      <c r="E157" s="488"/>
      <c r="F157"/>
      <c r="G157"/>
      <c r="H157" s="488"/>
    </row>
    <row r="158" spans="1:8" s="10" customFormat="1">
      <c r="A158" s="134"/>
      <c r="B158" s="134"/>
      <c r="C158"/>
      <c r="D158"/>
      <c r="E158" s="488"/>
      <c r="F158"/>
      <c r="G158"/>
      <c r="H158" s="488"/>
    </row>
    <row r="159" spans="1:8" s="10" customFormat="1">
      <c r="A159" s="134"/>
      <c r="B159" s="134"/>
      <c r="C159"/>
      <c r="D159"/>
      <c r="E159" s="488"/>
      <c r="F159"/>
      <c r="G159"/>
      <c r="H159" s="488"/>
    </row>
    <row r="160" spans="1:8" s="10" customFormat="1">
      <c r="A160" s="134"/>
      <c r="B160" s="134"/>
      <c r="C160"/>
      <c r="D160"/>
      <c r="E160" s="488"/>
      <c r="F160"/>
      <c r="G160"/>
      <c r="H160" s="488"/>
    </row>
    <row r="161" spans="1:8" s="10" customFormat="1">
      <c r="A161" s="134"/>
      <c r="B161" s="134"/>
      <c r="C161"/>
      <c r="D161"/>
      <c r="E161" s="488"/>
      <c r="F161"/>
      <c r="G161"/>
      <c r="H161" s="488"/>
    </row>
    <row r="162" spans="1:8" s="10" customFormat="1">
      <c r="A162" s="134"/>
      <c r="B162" s="134"/>
      <c r="C162"/>
      <c r="D162"/>
      <c r="E162" s="488"/>
      <c r="F162"/>
      <c r="G162"/>
      <c r="H162" s="488"/>
    </row>
    <row r="163" spans="1:8" s="10" customFormat="1">
      <c r="A163" s="134"/>
      <c r="B163" s="134"/>
      <c r="C163"/>
      <c r="D163"/>
      <c r="E163" s="488"/>
      <c r="F163"/>
      <c r="G163"/>
      <c r="H163" s="488"/>
    </row>
    <row r="164" spans="1:8" s="10" customFormat="1">
      <c r="A164" s="134"/>
      <c r="B164" s="134"/>
      <c r="C164"/>
      <c r="D164"/>
      <c r="E164" s="488"/>
      <c r="F164"/>
      <c r="G164"/>
      <c r="H164" s="488"/>
    </row>
    <row r="165" spans="1:8" s="10" customFormat="1">
      <c r="A165" s="134"/>
      <c r="B165" s="134"/>
      <c r="C165"/>
      <c r="D165"/>
      <c r="E165" s="488"/>
      <c r="F165"/>
      <c r="G165"/>
      <c r="H165" s="488"/>
    </row>
    <row r="166" spans="1:8" s="10" customFormat="1">
      <c r="A166" s="134"/>
      <c r="B166" s="134"/>
      <c r="C166"/>
      <c r="D166"/>
      <c r="E166" s="488"/>
      <c r="F166"/>
      <c r="G166"/>
      <c r="H166" s="488"/>
    </row>
    <row r="167" spans="1:8" s="10" customFormat="1">
      <c r="A167" s="134"/>
      <c r="B167" s="134"/>
      <c r="C167"/>
      <c r="D167"/>
      <c r="E167" s="488"/>
      <c r="F167"/>
      <c r="G167"/>
      <c r="H167" s="488"/>
    </row>
    <row r="168" spans="1:8" s="10" customFormat="1">
      <c r="A168" s="134"/>
      <c r="B168" s="134"/>
      <c r="C168"/>
      <c r="D168"/>
      <c r="E168" s="488"/>
      <c r="F168"/>
      <c r="G168"/>
      <c r="H168" s="488"/>
    </row>
    <row r="169" spans="1:8" s="10" customFormat="1">
      <c r="A169" s="134"/>
      <c r="B169" s="134"/>
      <c r="C169"/>
      <c r="D169"/>
      <c r="E169" s="488"/>
      <c r="F169"/>
      <c r="G169"/>
      <c r="H169" s="488"/>
    </row>
    <row r="170" spans="1:8" s="10" customFormat="1">
      <c r="A170" s="134"/>
      <c r="B170" s="134"/>
      <c r="C170"/>
      <c r="D170"/>
      <c r="E170" s="488"/>
      <c r="F170"/>
      <c r="G170"/>
      <c r="H170" s="488"/>
    </row>
    <row r="171" spans="1:8" s="10" customFormat="1">
      <c r="A171" s="134"/>
      <c r="B171" s="134"/>
      <c r="C171"/>
      <c r="D171"/>
      <c r="E171" s="488"/>
      <c r="F171"/>
      <c r="G171"/>
      <c r="H171" s="488"/>
    </row>
    <row r="172" spans="1:8" s="10" customFormat="1">
      <c r="A172" s="134"/>
      <c r="B172" s="134"/>
      <c r="C172"/>
      <c r="D172"/>
      <c r="E172" s="488"/>
      <c r="F172"/>
      <c r="G172"/>
      <c r="H172" s="488"/>
    </row>
    <row r="173" spans="1:8" s="10" customFormat="1">
      <c r="A173" s="134"/>
      <c r="B173" s="134"/>
      <c r="C173"/>
      <c r="D173"/>
      <c r="E173" s="488"/>
      <c r="F173"/>
      <c r="G173"/>
      <c r="H173" s="488"/>
    </row>
    <row r="174" spans="1:8" s="10" customFormat="1">
      <c r="A174" s="134"/>
      <c r="B174" s="134"/>
      <c r="C174"/>
      <c r="D174"/>
      <c r="E174" s="488"/>
      <c r="F174"/>
      <c r="G174"/>
      <c r="H174" s="488"/>
    </row>
    <row r="175" spans="1:8" s="10" customFormat="1">
      <c r="A175" s="134"/>
      <c r="B175" s="134"/>
      <c r="C175"/>
      <c r="D175"/>
      <c r="E175" s="488"/>
      <c r="F175"/>
      <c r="G175"/>
      <c r="H175" s="488"/>
    </row>
    <row r="176" spans="1:8" s="10" customFormat="1">
      <c r="A176" s="134"/>
      <c r="B176" s="134"/>
      <c r="C176"/>
      <c r="D176"/>
      <c r="E176" s="488"/>
      <c r="F176"/>
      <c r="G176"/>
      <c r="H176" s="488"/>
    </row>
    <row r="177" spans="1:8" s="10" customFormat="1">
      <c r="A177" s="134"/>
      <c r="B177" s="134"/>
      <c r="C177"/>
      <c r="D177"/>
      <c r="E177" s="488"/>
      <c r="F177"/>
      <c r="G177"/>
      <c r="H177" s="488"/>
    </row>
    <row r="178" spans="1:8" s="10" customFormat="1">
      <c r="A178" s="134"/>
      <c r="B178" s="134"/>
      <c r="C178"/>
      <c r="D178"/>
      <c r="E178" s="488"/>
      <c r="F178"/>
      <c r="G178"/>
      <c r="H178" s="488"/>
    </row>
    <row r="179" spans="1:8" s="10" customFormat="1">
      <c r="A179" s="134"/>
      <c r="B179" s="134"/>
      <c r="C179"/>
      <c r="D179"/>
      <c r="E179" s="488"/>
      <c r="F179"/>
      <c r="G179"/>
      <c r="H179" s="488"/>
    </row>
    <row r="180" spans="1:8" s="10" customFormat="1">
      <c r="A180" s="134"/>
      <c r="B180" s="134"/>
      <c r="C180"/>
      <c r="D180"/>
      <c r="E180" s="488"/>
      <c r="F180"/>
      <c r="G180"/>
      <c r="H180" s="488"/>
    </row>
    <row r="181" spans="1:8" s="10" customFormat="1">
      <c r="A181" s="134"/>
      <c r="B181" s="134"/>
      <c r="C181"/>
      <c r="D181"/>
      <c r="E181" s="488"/>
      <c r="F181"/>
      <c r="G181"/>
      <c r="H181" s="488"/>
    </row>
    <row r="182" spans="1:8" s="10" customFormat="1">
      <c r="A182" s="134"/>
      <c r="B182" s="134"/>
      <c r="C182"/>
      <c r="D182"/>
      <c r="E182" s="488"/>
      <c r="F182"/>
      <c r="G182"/>
      <c r="H182" s="488"/>
    </row>
    <row r="183" spans="1:8" s="10" customFormat="1">
      <c r="A183" s="134"/>
      <c r="B183" s="134"/>
      <c r="C183"/>
      <c r="D183"/>
      <c r="E183" s="488"/>
      <c r="F183"/>
      <c r="G183"/>
      <c r="H183" s="488"/>
    </row>
    <row r="184" spans="1:8" s="10" customFormat="1">
      <c r="A184" s="134"/>
      <c r="B184" s="134"/>
      <c r="C184"/>
      <c r="D184"/>
      <c r="E184" s="488"/>
      <c r="F184"/>
      <c r="G184"/>
      <c r="H184" s="488"/>
    </row>
    <row r="185" spans="1:8" s="10" customFormat="1">
      <c r="A185" s="134"/>
      <c r="B185" s="134"/>
      <c r="C185"/>
      <c r="D185"/>
      <c r="E185" s="488"/>
      <c r="F185"/>
      <c r="G185"/>
      <c r="H185" s="488"/>
    </row>
    <row r="186" spans="1:8" s="10" customFormat="1">
      <c r="A186" s="134"/>
      <c r="B186" s="134"/>
      <c r="C186"/>
      <c r="D186"/>
      <c r="E186" s="488"/>
      <c r="F186"/>
      <c r="G186"/>
      <c r="H186" s="488"/>
    </row>
    <row r="187" spans="1:8" s="10" customFormat="1">
      <c r="A187" s="134"/>
      <c r="B187" s="134"/>
      <c r="C187"/>
      <c r="D187"/>
      <c r="E187" s="488"/>
      <c r="F187"/>
      <c r="G187"/>
      <c r="H187" s="488"/>
    </row>
    <row r="188" spans="1:8" s="10" customFormat="1">
      <c r="A188" s="134"/>
      <c r="B188" s="134"/>
      <c r="C188"/>
      <c r="D188"/>
      <c r="E188" s="488"/>
      <c r="F188"/>
      <c r="G188"/>
      <c r="H188" s="488"/>
    </row>
    <row r="189" spans="1:8" s="10" customFormat="1">
      <c r="A189" s="134"/>
      <c r="B189" s="134"/>
      <c r="C189"/>
      <c r="D189"/>
      <c r="E189" s="488"/>
      <c r="F189"/>
      <c r="G189"/>
      <c r="H189" s="488"/>
    </row>
    <row r="190" spans="1:8" s="10" customFormat="1">
      <c r="A190" s="134"/>
      <c r="B190" s="134"/>
      <c r="C190"/>
      <c r="D190"/>
      <c r="E190" s="488"/>
      <c r="F190"/>
      <c r="G190"/>
      <c r="H190" s="488"/>
    </row>
    <row r="191" spans="1:8" s="10" customFormat="1">
      <c r="A191" s="134"/>
      <c r="B191" s="134"/>
      <c r="C191"/>
      <c r="D191"/>
      <c r="E191" s="488"/>
      <c r="F191"/>
      <c r="G191"/>
      <c r="H191" s="488"/>
    </row>
    <row r="192" spans="1:8" s="10" customFormat="1">
      <c r="A192" s="134"/>
      <c r="B192" s="134"/>
      <c r="C192"/>
      <c r="D192"/>
      <c r="E192" s="488"/>
      <c r="F192"/>
      <c r="G192"/>
      <c r="H192" s="488"/>
    </row>
    <row r="193" spans="1:8" s="10" customFormat="1">
      <c r="A193" s="134"/>
      <c r="B193" s="134"/>
      <c r="C193"/>
      <c r="D193"/>
      <c r="E193" s="488"/>
      <c r="F193"/>
      <c r="G193"/>
      <c r="H193" s="488"/>
    </row>
    <row r="194" spans="1:8" s="10" customFormat="1">
      <c r="A194" s="134"/>
      <c r="B194" s="134"/>
      <c r="C194"/>
      <c r="D194"/>
      <c r="E194" s="488"/>
      <c r="F194"/>
      <c r="G194"/>
      <c r="H194" s="488"/>
    </row>
    <row r="195" spans="1:8" s="10" customFormat="1">
      <c r="A195" s="134"/>
      <c r="B195" s="134"/>
      <c r="C195"/>
      <c r="D195"/>
      <c r="E195" s="488"/>
      <c r="F195"/>
      <c r="G195"/>
      <c r="H195" s="488"/>
    </row>
    <row r="196" spans="1:8" s="10" customFormat="1">
      <c r="A196" s="134"/>
      <c r="B196" s="134"/>
      <c r="C196"/>
      <c r="D196"/>
      <c r="E196" s="488"/>
      <c r="F196"/>
      <c r="G196"/>
      <c r="H196" s="488"/>
    </row>
    <row r="197" spans="1:8" s="10" customFormat="1">
      <c r="A197" s="134"/>
      <c r="B197" s="134"/>
      <c r="C197"/>
      <c r="D197"/>
      <c r="E197" s="488"/>
      <c r="F197"/>
      <c r="G197"/>
      <c r="H197" s="488"/>
    </row>
    <row r="198" spans="1:8" s="10" customFormat="1">
      <c r="A198" s="134"/>
      <c r="B198" s="134"/>
      <c r="C198"/>
      <c r="D198"/>
      <c r="E198" s="488"/>
      <c r="F198"/>
      <c r="G198"/>
      <c r="H198" s="488"/>
    </row>
    <row r="199" spans="1:8" s="10" customFormat="1">
      <c r="A199" s="134"/>
      <c r="B199" s="134"/>
      <c r="C199"/>
      <c r="D199"/>
      <c r="E199" s="488"/>
      <c r="F199"/>
      <c r="G199"/>
      <c r="H199" s="488"/>
    </row>
    <row r="200" spans="1:8" s="10" customFormat="1">
      <c r="A200" s="134"/>
      <c r="B200" s="134"/>
      <c r="C200"/>
      <c r="D200"/>
      <c r="E200" s="488"/>
      <c r="F200"/>
      <c r="G200"/>
      <c r="H200" s="488"/>
    </row>
    <row r="201" spans="1:8" s="10" customFormat="1">
      <c r="A201" s="134"/>
      <c r="B201" s="134"/>
      <c r="C201"/>
      <c r="D201"/>
      <c r="E201" s="488"/>
      <c r="F201"/>
      <c r="G201"/>
      <c r="H201" s="488"/>
    </row>
    <row r="202" spans="1:8" s="10" customFormat="1">
      <c r="A202" s="134"/>
      <c r="B202" s="134"/>
      <c r="C202"/>
      <c r="D202"/>
      <c r="E202" s="488"/>
      <c r="F202"/>
      <c r="G202"/>
      <c r="H202" s="488"/>
    </row>
    <row r="203" spans="1:8" s="10" customFormat="1">
      <c r="A203" s="134"/>
      <c r="B203" s="134"/>
      <c r="C203"/>
      <c r="D203"/>
      <c r="E203" s="488"/>
      <c r="F203"/>
      <c r="G203"/>
      <c r="H203" s="488"/>
    </row>
    <row r="204" spans="1:8" s="10" customFormat="1">
      <c r="A204" s="134"/>
      <c r="B204" s="134"/>
      <c r="C204"/>
      <c r="D204"/>
      <c r="E204" s="488"/>
      <c r="F204"/>
      <c r="G204"/>
      <c r="H204" s="488"/>
    </row>
    <row r="205" spans="1:8" s="10" customFormat="1">
      <c r="A205" s="134"/>
      <c r="B205" s="134"/>
      <c r="C205"/>
      <c r="D205"/>
      <c r="E205" s="488"/>
      <c r="F205"/>
      <c r="G205"/>
      <c r="H205" s="488"/>
    </row>
    <row r="206" spans="1:8" s="10" customFormat="1">
      <c r="A206" s="134"/>
      <c r="B206" s="134"/>
      <c r="C206"/>
      <c r="D206"/>
      <c r="E206" s="488"/>
      <c r="F206"/>
      <c r="G206"/>
      <c r="H206" s="488"/>
    </row>
    <row r="207" spans="1:8" s="10" customFormat="1">
      <c r="A207" s="134"/>
      <c r="B207" s="134"/>
      <c r="C207"/>
      <c r="D207"/>
      <c r="E207" s="488"/>
      <c r="F207"/>
      <c r="G207"/>
      <c r="H207" s="488"/>
    </row>
    <row r="208" spans="1:8" s="10" customFormat="1">
      <c r="A208" s="134"/>
      <c r="B208" s="134"/>
      <c r="C208"/>
      <c r="D208"/>
      <c r="E208" s="488"/>
      <c r="F208"/>
      <c r="G208"/>
      <c r="H208" s="488"/>
    </row>
    <row r="209" spans="1:8" s="10" customFormat="1">
      <c r="A209" s="134"/>
      <c r="B209" s="134"/>
      <c r="C209"/>
      <c r="D209"/>
      <c r="E209" s="488"/>
      <c r="F209"/>
      <c r="G209"/>
      <c r="H209" s="488"/>
    </row>
    <row r="210" spans="1:8" s="10" customFormat="1">
      <c r="A210" s="134"/>
      <c r="B210" s="134"/>
      <c r="C210"/>
      <c r="D210"/>
      <c r="E210" s="488"/>
      <c r="F210"/>
      <c r="G210"/>
      <c r="H210" s="488"/>
    </row>
    <row r="211" spans="1:8" s="10" customFormat="1">
      <c r="A211" s="134"/>
      <c r="B211" s="134"/>
      <c r="C211"/>
      <c r="D211"/>
      <c r="E211" s="488"/>
      <c r="F211"/>
      <c r="G211"/>
      <c r="H211" s="488"/>
    </row>
    <row r="212" spans="1:8" s="10" customFormat="1">
      <c r="A212" s="134"/>
      <c r="B212" s="134"/>
      <c r="C212"/>
      <c r="D212"/>
      <c r="E212" s="488"/>
      <c r="F212"/>
      <c r="G212"/>
      <c r="H212" s="488"/>
    </row>
    <row r="213" spans="1:8" s="10" customFormat="1">
      <c r="A213" s="134"/>
      <c r="B213" s="134"/>
      <c r="C213"/>
      <c r="D213"/>
      <c r="E213" s="488"/>
      <c r="F213"/>
      <c r="G213"/>
      <c r="H213" s="488"/>
    </row>
    <row r="214" spans="1:8" s="10" customFormat="1">
      <c r="A214" s="134"/>
      <c r="B214" s="134"/>
      <c r="C214"/>
      <c r="D214"/>
      <c r="E214" s="488"/>
      <c r="F214"/>
      <c r="G214"/>
      <c r="H214" s="488"/>
    </row>
    <row r="215" spans="1:8" s="10" customFormat="1">
      <c r="A215" s="134"/>
      <c r="B215" s="134"/>
      <c r="C215"/>
      <c r="D215"/>
      <c r="E215" s="488"/>
      <c r="F215"/>
      <c r="G215"/>
      <c r="H215" s="488"/>
    </row>
    <row r="216" spans="1:8" s="10" customFormat="1">
      <c r="A216" s="134"/>
      <c r="B216" s="134"/>
      <c r="C216"/>
      <c r="D216"/>
      <c r="E216" s="488"/>
      <c r="F216"/>
      <c r="G216"/>
      <c r="H216" s="488"/>
    </row>
    <row r="217" spans="1:8" s="10" customFormat="1">
      <c r="A217" s="134"/>
      <c r="B217" s="134"/>
      <c r="C217"/>
      <c r="D217"/>
      <c r="E217" s="488"/>
      <c r="F217"/>
      <c r="G217"/>
      <c r="H217" s="488"/>
    </row>
    <row r="218" spans="1:8" s="10" customFormat="1">
      <c r="A218" s="134"/>
      <c r="B218" s="134"/>
      <c r="C218"/>
      <c r="D218"/>
      <c r="E218" s="488"/>
      <c r="F218"/>
      <c r="G218"/>
      <c r="H218" s="488"/>
    </row>
    <row r="219" spans="1:8" s="10" customFormat="1">
      <c r="A219" s="134"/>
      <c r="B219" s="134"/>
      <c r="C219"/>
      <c r="D219"/>
      <c r="E219" s="488"/>
      <c r="F219"/>
      <c r="G219"/>
      <c r="H219" s="488"/>
    </row>
    <row r="220" spans="1:8" s="10" customFormat="1">
      <c r="A220" s="134"/>
      <c r="B220" s="134"/>
      <c r="C220"/>
      <c r="D220"/>
      <c r="E220" s="488"/>
      <c r="F220"/>
      <c r="G220"/>
      <c r="H220" s="488"/>
    </row>
    <row r="221" spans="1:8" s="10" customFormat="1">
      <c r="A221" s="134"/>
      <c r="B221" s="134"/>
      <c r="C221"/>
      <c r="D221"/>
      <c r="E221" s="488"/>
      <c r="F221"/>
      <c r="G221"/>
      <c r="H221" s="488"/>
    </row>
    <row r="222" spans="1:8" s="10" customFormat="1">
      <c r="A222" s="134"/>
      <c r="B222" s="134"/>
      <c r="C222"/>
      <c r="D222"/>
      <c r="E222" s="488"/>
      <c r="F222"/>
      <c r="G222"/>
      <c r="H222" s="488"/>
    </row>
    <row r="223" spans="1:8" s="10" customFormat="1">
      <c r="A223" s="134"/>
      <c r="B223" s="134"/>
      <c r="C223"/>
      <c r="D223"/>
      <c r="E223" s="488"/>
      <c r="F223"/>
      <c r="G223"/>
      <c r="H223" s="488"/>
    </row>
    <row r="224" spans="1:8" s="10" customFormat="1">
      <c r="A224" s="134"/>
      <c r="B224" s="134"/>
      <c r="C224"/>
      <c r="D224"/>
      <c r="E224" s="488"/>
      <c r="F224"/>
      <c r="G224"/>
      <c r="H224" s="488"/>
    </row>
    <row r="225" spans="1:8" s="10" customFormat="1">
      <c r="A225" s="134"/>
      <c r="B225" s="134"/>
      <c r="C225"/>
      <c r="D225"/>
      <c r="E225" s="488"/>
      <c r="F225"/>
      <c r="G225"/>
      <c r="H225" s="488"/>
    </row>
    <row r="226" spans="1:8" s="10" customFormat="1">
      <c r="A226" s="134"/>
      <c r="B226" s="134"/>
      <c r="C226"/>
      <c r="D226"/>
      <c r="E226" s="488"/>
      <c r="F226"/>
      <c r="G226"/>
      <c r="H226" s="488"/>
    </row>
    <row r="227" spans="1:8" s="10" customFormat="1">
      <c r="A227" s="134"/>
      <c r="B227" s="134"/>
      <c r="C227"/>
      <c r="D227"/>
      <c r="E227" s="488"/>
      <c r="F227"/>
      <c r="G227"/>
      <c r="H227" s="488"/>
    </row>
    <row r="228" spans="1:8" s="10" customFormat="1">
      <c r="A228" s="134"/>
      <c r="B228" s="134"/>
      <c r="C228"/>
      <c r="D228"/>
      <c r="E228" s="488"/>
      <c r="F228"/>
      <c r="G228"/>
      <c r="H228" s="488"/>
    </row>
    <row r="229" spans="1:8" s="10" customFormat="1">
      <c r="A229" s="134"/>
      <c r="B229" s="134"/>
      <c r="C229"/>
      <c r="D229"/>
      <c r="E229" s="488"/>
      <c r="F229"/>
      <c r="G229"/>
      <c r="H229" s="488"/>
    </row>
    <row r="230" spans="1:8" s="10" customFormat="1">
      <c r="A230" s="134"/>
      <c r="B230" s="134"/>
      <c r="C230"/>
      <c r="D230"/>
      <c r="E230" s="488"/>
      <c r="F230"/>
      <c r="G230"/>
      <c r="H230" s="488"/>
    </row>
    <row r="231" spans="1:8" s="10" customFormat="1">
      <c r="A231" s="134"/>
      <c r="B231" s="134"/>
      <c r="C231"/>
      <c r="D231"/>
      <c r="E231" s="488"/>
      <c r="F231"/>
      <c r="G231"/>
      <c r="H231" s="488"/>
    </row>
    <row r="232" spans="1:8" s="10" customFormat="1">
      <c r="A232" s="134"/>
      <c r="B232" s="134"/>
      <c r="C232"/>
      <c r="D232"/>
      <c r="E232" s="488"/>
      <c r="F232"/>
      <c r="G232"/>
      <c r="H232" s="488"/>
    </row>
    <row r="233" spans="1:8" s="10" customFormat="1">
      <c r="A233" s="134"/>
      <c r="B233" s="134"/>
      <c r="C233"/>
      <c r="D233"/>
      <c r="E233" s="488"/>
      <c r="F233"/>
      <c r="G233"/>
      <c r="H233" s="488"/>
    </row>
    <row r="234" spans="1:8" s="10" customFormat="1">
      <c r="A234" s="134"/>
      <c r="B234" s="134"/>
      <c r="C234"/>
      <c r="D234"/>
      <c r="E234" s="488"/>
      <c r="F234"/>
      <c r="G234"/>
      <c r="H234" s="488"/>
    </row>
    <row r="235" spans="1:8" s="10" customFormat="1">
      <c r="A235" s="134"/>
      <c r="B235" s="134"/>
      <c r="C235"/>
      <c r="D235"/>
      <c r="E235" s="488"/>
      <c r="F235"/>
      <c r="G235"/>
      <c r="H235" s="488"/>
    </row>
    <row r="236" spans="1:8" s="10" customFormat="1">
      <c r="A236" s="134"/>
      <c r="B236" s="134"/>
      <c r="C236"/>
      <c r="D236"/>
      <c r="E236" s="488"/>
      <c r="F236"/>
      <c r="G236"/>
      <c r="H236" s="488"/>
    </row>
    <row r="237" spans="1:8" s="10" customFormat="1">
      <c r="A237" s="134"/>
      <c r="B237" s="134"/>
      <c r="C237"/>
      <c r="D237"/>
      <c r="E237" s="488"/>
      <c r="F237"/>
      <c r="G237"/>
      <c r="H237" s="488"/>
    </row>
    <row r="238" spans="1:8" s="10" customFormat="1">
      <c r="A238" s="134"/>
      <c r="B238" s="134"/>
      <c r="C238"/>
      <c r="D238"/>
      <c r="E238" s="488"/>
      <c r="F238"/>
      <c r="G238"/>
      <c r="H238" s="488"/>
    </row>
    <row r="239" spans="1:8" s="10" customFormat="1">
      <c r="A239" s="134"/>
      <c r="B239" s="134"/>
      <c r="C239"/>
      <c r="D239"/>
      <c r="E239" s="488"/>
      <c r="F239"/>
      <c r="G239"/>
      <c r="H239" s="488"/>
    </row>
    <row r="240" spans="1:8" s="10" customFormat="1">
      <c r="A240" s="134"/>
      <c r="B240" s="134"/>
      <c r="C240"/>
      <c r="D240"/>
      <c r="E240" s="488"/>
      <c r="F240"/>
      <c r="G240"/>
      <c r="H240" s="488"/>
    </row>
    <row r="241" spans="1:8" s="10" customFormat="1">
      <c r="A241" s="134"/>
      <c r="B241" s="134"/>
      <c r="C241"/>
      <c r="D241"/>
      <c r="E241" s="488"/>
      <c r="F241"/>
      <c r="G241"/>
      <c r="H241" s="488"/>
    </row>
    <row r="242" spans="1:8" s="10" customFormat="1">
      <c r="A242" s="134"/>
      <c r="B242" s="134"/>
      <c r="C242"/>
      <c r="D242"/>
      <c r="E242" s="488"/>
      <c r="F242"/>
      <c r="G242"/>
      <c r="H242" s="488"/>
    </row>
    <row r="243" spans="1:8" s="10" customFormat="1">
      <c r="A243" s="134"/>
      <c r="B243" s="134"/>
      <c r="C243"/>
      <c r="D243"/>
      <c r="E243" s="488"/>
      <c r="F243"/>
      <c r="G243"/>
      <c r="H243" s="488"/>
    </row>
    <row r="244" spans="1:8" s="10" customFormat="1">
      <c r="A244" s="134"/>
      <c r="B244" s="134"/>
      <c r="C244"/>
      <c r="D244"/>
      <c r="E244" s="488"/>
      <c r="F244"/>
      <c r="G244"/>
      <c r="H244" s="488"/>
    </row>
    <row r="245" spans="1:8" s="10" customFormat="1">
      <c r="A245" s="134"/>
      <c r="B245" s="134"/>
      <c r="C245"/>
      <c r="D245"/>
      <c r="E245" s="488"/>
      <c r="F245"/>
      <c r="G245"/>
      <c r="H245" s="488"/>
    </row>
    <row r="246" spans="1:8" s="10" customFormat="1">
      <c r="A246" s="134"/>
      <c r="B246" s="134"/>
      <c r="C246"/>
      <c r="D246"/>
      <c r="E246" s="488"/>
      <c r="F246"/>
      <c r="G246"/>
      <c r="H246" s="488"/>
    </row>
    <row r="247" spans="1:8" s="10" customFormat="1">
      <c r="A247" s="134"/>
      <c r="B247" s="134"/>
      <c r="C247"/>
      <c r="D247"/>
      <c r="E247" s="488"/>
      <c r="F247"/>
      <c r="G247"/>
      <c r="H247" s="488"/>
    </row>
    <row r="248" spans="1:8" s="10" customFormat="1">
      <c r="A248" s="134"/>
      <c r="B248" s="134"/>
      <c r="C248"/>
      <c r="D248"/>
      <c r="E248" s="488"/>
      <c r="F248"/>
      <c r="G248"/>
      <c r="H248" s="488"/>
    </row>
    <row r="249" spans="1:8" s="10" customFormat="1">
      <c r="A249" s="134"/>
      <c r="B249" s="134"/>
      <c r="C249"/>
      <c r="D249"/>
      <c r="E249" s="488"/>
      <c r="F249"/>
      <c r="G249"/>
      <c r="H249" s="488"/>
    </row>
    <row r="250" spans="1:8" s="10" customFormat="1">
      <c r="A250" s="134"/>
      <c r="B250" s="134"/>
      <c r="C250"/>
      <c r="D250"/>
      <c r="E250" s="488"/>
      <c r="F250"/>
      <c r="G250"/>
      <c r="H250" s="488"/>
    </row>
    <row r="251" spans="1:8" s="10" customFormat="1">
      <c r="A251" s="134"/>
      <c r="B251" s="134"/>
      <c r="C251"/>
      <c r="D251"/>
      <c r="E251" s="488"/>
      <c r="F251"/>
      <c r="G251"/>
      <c r="H251" s="488"/>
    </row>
    <row r="252" spans="1:8" s="10" customFormat="1">
      <c r="A252" s="134"/>
      <c r="B252" s="134"/>
      <c r="C252"/>
      <c r="D252"/>
      <c r="E252" s="488"/>
      <c r="F252"/>
      <c r="G252"/>
      <c r="H252" s="488"/>
    </row>
    <row r="253" spans="1:8" s="10" customFormat="1">
      <c r="A253" s="134"/>
      <c r="B253" s="134"/>
      <c r="C253"/>
      <c r="D253"/>
      <c r="E253" s="488"/>
      <c r="F253"/>
      <c r="G253"/>
      <c r="H253" s="488"/>
    </row>
    <row r="254" spans="1:8" s="10" customFormat="1">
      <c r="A254" s="134"/>
      <c r="B254" s="134"/>
      <c r="C254"/>
      <c r="D254"/>
      <c r="E254" s="488"/>
      <c r="F254"/>
      <c r="G254"/>
      <c r="H254" s="488"/>
    </row>
    <row r="255" spans="1:8" s="10" customFormat="1">
      <c r="A255" s="134"/>
      <c r="B255" s="134"/>
      <c r="C255"/>
      <c r="D255"/>
      <c r="E255" s="488"/>
      <c r="F255"/>
      <c r="G255"/>
      <c r="H255" s="488"/>
    </row>
    <row r="256" spans="1:8" s="10" customFormat="1">
      <c r="A256" s="134"/>
      <c r="B256" s="134"/>
      <c r="C256"/>
      <c r="D256"/>
      <c r="E256" s="488"/>
      <c r="F256"/>
      <c r="G256"/>
      <c r="H256" s="488"/>
    </row>
    <row r="257" spans="1:8" s="10" customFormat="1">
      <c r="A257" s="134"/>
      <c r="B257" s="134"/>
      <c r="C257"/>
      <c r="D257"/>
      <c r="E257" s="488"/>
      <c r="F257"/>
      <c r="G257"/>
      <c r="H257" s="488"/>
    </row>
    <row r="258" spans="1:8" s="10" customFormat="1">
      <c r="A258" s="134"/>
      <c r="B258" s="134"/>
      <c r="C258"/>
      <c r="D258"/>
      <c r="E258" s="488"/>
      <c r="F258"/>
      <c r="G258"/>
      <c r="H258" s="488"/>
    </row>
    <row r="259" spans="1:8" s="10" customFormat="1">
      <c r="A259" s="134"/>
      <c r="B259" s="134"/>
      <c r="C259"/>
      <c r="D259"/>
      <c r="E259" s="488"/>
      <c r="F259"/>
      <c r="G259"/>
      <c r="H259" s="488"/>
    </row>
    <row r="260" spans="1:8" s="10" customFormat="1">
      <c r="A260" s="134"/>
      <c r="B260" s="134"/>
      <c r="C260"/>
      <c r="D260"/>
      <c r="E260" s="488"/>
      <c r="F260"/>
      <c r="G260"/>
      <c r="H260" s="488"/>
    </row>
    <row r="261" spans="1:8" s="10" customFormat="1">
      <c r="A261" s="134"/>
      <c r="B261" s="134"/>
      <c r="C261"/>
      <c r="D261"/>
      <c r="E261" s="488"/>
      <c r="F261"/>
      <c r="G261"/>
      <c r="H261" s="488"/>
    </row>
    <row r="262" spans="1:8" s="10" customFormat="1">
      <c r="A262" s="134"/>
      <c r="B262" s="134"/>
      <c r="C262"/>
      <c r="D262"/>
      <c r="E262" s="488"/>
      <c r="F262"/>
      <c r="G262"/>
      <c r="H262" s="488"/>
    </row>
    <row r="263" spans="1:8" s="10" customFormat="1">
      <c r="A263" s="134"/>
      <c r="B263" s="134"/>
      <c r="C263"/>
      <c r="D263"/>
      <c r="E263" s="488"/>
      <c r="F263"/>
      <c r="G263"/>
      <c r="H263" s="488"/>
    </row>
    <row r="264" spans="1:8" s="10" customFormat="1">
      <c r="A264" s="134"/>
      <c r="B264" s="134"/>
      <c r="C264"/>
      <c r="D264"/>
      <c r="E264" s="488"/>
      <c r="F264"/>
      <c r="G264"/>
      <c r="H264" s="488"/>
    </row>
    <row r="265" spans="1:8" s="10" customFormat="1">
      <c r="A265" s="134"/>
      <c r="B265" s="134"/>
      <c r="C265"/>
      <c r="D265"/>
      <c r="E265" s="488"/>
      <c r="F265"/>
      <c r="G265"/>
      <c r="H265" s="488"/>
    </row>
    <row r="266" spans="1:8" s="10" customFormat="1">
      <c r="A266" s="134"/>
      <c r="B266" s="134"/>
      <c r="C266"/>
      <c r="D266"/>
      <c r="E266" s="488"/>
      <c r="F266"/>
      <c r="G266"/>
      <c r="H266" s="488"/>
    </row>
    <row r="267" spans="1:8" s="10" customFormat="1">
      <c r="A267" s="134"/>
      <c r="B267" s="134"/>
      <c r="C267"/>
      <c r="D267"/>
      <c r="E267" s="488"/>
      <c r="F267"/>
      <c r="G267"/>
      <c r="H267" s="488"/>
    </row>
    <row r="268" spans="1:8" s="10" customFormat="1">
      <c r="A268" s="134"/>
      <c r="B268" s="134"/>
      <c r="C268"/>
      <c r="D268"/>
      <c r="E268" s="488"/>
      <c r="F268"/>
      <c r="G268"/>
      <c r="H268" s="488"/>
    </row>
    <row r="269" spans="1:8" s="10" customFormat="1">
      <c r="A269" s="134"/>
      <c r="B269" s="134"/>
      <c r="C269"/>
      <c r="D269"/>
      <c r="E269" s="488"/>
      <c r="F269"/>
      <c r="G269"/>
      <c r="H269" s="488"/>
    </row>
    <row r="270" spans="1:8" s="10" customFormat="1">
      <c r="A270" s="134"/>
      <c r="B270" s="134"/>
      <c r="C270"/>
      <c r="D270"/>
      <c r="E270" s="488"/>
      <c r="F270"/>
      <c r="G270"/>
      <c r="H270" s="488"/>
    </row>
    <row r="271" spans="1:8" s="10" customFormat="1">
      <c r="A271" s="134"/>
      <c r="B271" s="134"/>
      <c r="C271"/>
      <c r="D271"/>
      <c r="E271" s="488"/>
      <c r="F271"/>
      <c r="G271"/>
      <c r="H271" s="488"/>
    </row>
    <row r="272" spans="1:8" s="10" customFormat="1">
      <c r="A272" s="134"/>
      <c r="B272" s="134"/>
      <c r="C272"/>
      <c r="D272"/>
      <c r="E272" s="488"/>
      <c r="F272"/>
      <c r="G272"/>
      <c r="H272" s="488"/>
    </row>
    <row r="273" spans="1:8" s="10" customFormat="1">
      <c r="A273" s="134"/>
      <c r="B273" s="134"/>
      <c r="C273"/>
      <c r="D273"/>
      <c r="E273" s="488"/>
      <c r="F273"/>
      <c r="G273"/>
      <c r="H273" s="488"/>
    </row>
    <row r="274" spans="1:8" s="10" customFormat="1">
      <c r="A274" s="134"/>
      <c r="B274" s="134"/>
      <c r="C274"/>
      <c r="D274"/>
      <c r="E274" s="488"/>
      <c r="F274"/>
      <c r="G274"/>
      <c r="H274" s="488"/>
    </row>
    <row r="275" spans="1:8" s="10" customFormat="1">
      <c r="A275" s="134"/>
      <c r="B275" s="134"/>
      <c r="C275"/>
      <c r="D275"/>
      <c r="E275" s="488"/>
      <c r="F275"/>
      <c r="G275"/>
      <c r="H275" s="488"/>
    </row>
    <row r="276" spans="1:8" s="10" customFormat="1">
      <c r="A276" s="134"/>
      <c r="B276" s="134"/>
      <c r="C276"/>
      <c r="D276"/>
      <c r="E276" s="488"/>
      <c r="F276"/>
      <c r="G276"/>
      <c r="H276" s="488"/>
    </row>
    <row r="277" spans="1:8" s="10" customFormat="1">
      <c r="A277" s="134"/>
      <c r="B277" s="134"/>
      <c r="C277"/>
      <c r="D277"/>
      <c r="E277" s="488"/>
      <c r="F277"/>
      <c r="G277"/>
      <c r="H277" s="488"/>
    </row>
    <row r="278" spans="1:8" s="10" customFormat="1">
      <c r="A278" s="134"/>
      <c r="B278" s="134"/>
      <c r="C278"/>
      <c r="D278"/>
      <c r="E278" s="488"/>
      <c r="F278"/>
      <c r="G278"/>
      <c r="H278" s="488"/>
    </row>
    <row r="279" spans="1:8" s="10" customFormat="1">
      <c r="A279" s="134"/>
      <c r="B279" s="134"/>
      <c r="C279"/>
      <c r="D279"/>
      <c r="E279" s="488"/>
      <c r="F279"/>
      <c r="G279"/>
      <c r="H279" s="488"/>
    </row>
    <row r="280" spans="1:8" s="10" customFormat="1">
      <c r="A280" s="134"/>
      <c r="B280" s="134"/>
      <c r="C280"/>
      <c r="D280"/>
      <c r="E280" s="488"/>
      <c r="F280"/>
      <c r="G280"/>
      <c r="H280" s="488"/>
    </row>
    <row r="281" spans="1:8" s="10" customFormat="1">
      <c r="A281" s="134"/>
      <c r="B281" s="134"/>
      <c r="C281"/>
      <c r="D281"/>
      <c r="E281" s="488"/>
      <c r="F281"/>
      <c r="G281"/>
      <c r="H281" s="488"/>
    </row>
    <row r="282" spans="1:8" s="10" customFormat="1">
      <c r="A282" s="134"/>
      <c r="B282" s="134"/>
      <c r="C282"/>
      <c r="D282"/>
      <c r="E282" s="488"/>
      <c r="F282"/>
      <c r="G282"/>
      <c r="H282" s="488"/>
    </row>
    <row r="283" spans="1:8" s="10" customFormat="1">
      <c r="A283" s="134"/>
      <c r="B283" s="134"/>
      <c r="C283"/>
      <c r="D283"/>
      <c r="E283" s="488"/>
      <c r="F283"/>
      <c r="G283"/>
      <c r="H283" s="488"/>
    </row>
    <row r="284" spans="1:8" s="10" customFormat="1">
      <c r="A284" s="134"/>
      <c r="B284" s="134"/>
      <c r="C284"/>
      <c r="D284"/>
      <c r="E284" s="488"/>
      <c r="F284"/>
      <c r="G284"/>
      <c r="H284" s="488"/>
    </row>
    <row r="285" spans="1:8" s="10" customFormat="1">
      <c r="A285" s="134"/>
      <c r="B285" s="134"/>
      <c r="C285"/>
      <c r="D285"/>
      <c r="E285" s="488"/>
      <c r="F285"/>
      <c r="G285"/>
      <c r="H285" s="488"/>
    </row>
    <row r="286" spans="1:8" s="10" customFormat="1">
      <c r="A286" s="134"/>
      <c r="B286" s="134"/>
      <c r="C286"/>
      <c r="D286"/>
      <c r="E286" s="488"/>
      <c r="F286"/>
      <c r="G286"/>
      <c r="H286" s="488"/>
    </row>
    <row r="287" spans="1:8" s="10" customFormat="1">
      <c r="A287" s="134"/>
      <c r="B287" s="134"/>
      <c r="C287"/>
      <c r="D287"/>
      <c r="E287" s="488"/>
      <c r="F287"/>
      <c r="G287"/>
      <c r="H287" s="488"/>
    </row>
    <row r="288" spans="1:8" s="10" customFormat="1">
      <c r="A288" s="134"/>
      <c r="B288" s="134"/>
      <c r="C288"/>
      <c r="D288"/>
      <c r="E288" s="488"/>
      <c r="F288"/>
      <c r="G288"/>
      <c r="H288" s="488"/>
    </row>
    <row r="289" spans="1:8" s="10" customFormat="1">
      <c r="A289" s="134"/>
      <c r="B289" s="134"/>
      <c r="C289"/>
      <c r="D289"/>
      <c r="E289" s="488"/>
      <c r="F289"/>
      <c r="G289"/>
      <c r="H289" s="488"/>
    </row>
    <row r="290" spans="1:8" s="10" customFormat="1">
      <c r="A290" s="134"/>
      <c r="B290" s="134"/>
      <c r="C290"/>
      <c r="D290"/>
      <c r="E290" s="488"/>
      <c r="F290"/>
      <c r="G290"/>
      <c r="H290" s="488"/>
    </row>
    <row r="291" spans="1:8" s="10" customFormat="1">
      <c r="A291" s="134"/>
      <c r="B291" s="134"/>
      <c r="C291"/>
      <c r="D291"/>
      <c r="E291" s="488"/>
      <c r="F291"/>
      <c r="G291"/>
      <c r="H291" s="488"/>
    </row>
    <row r="292" spans="1:8" s="10" customFormat="1">
      <c r="A292" s="134"/>
      <c r="B292" s="134"/>
      <c r="C292"/>
      <c r="D292"/>
      <c r="E292" s="488"/>
      <c r="F292"/>
      <c r="G292"/>
      <c r="H292" s="488"/>
    </row>
    <row r="293" spans="1:8" s="10" customFormat="1">
      <c r="A293" s="134"/>
      <c r="B293" s="134"/>
      <c r="C293"/>
      <c r="D293"/>
      <c r="E293" s="488"/>
      <c r="F293"/>
      <c r="G293"/>
      <c r="H293" s="488"/>
    </row>
    <row r="294" spans="1:8" s="10" customFormat="1">
      <c r="A294" s="134"/>
      <c r="B294" s="134"/>
      <c r="C294"/>
      <c r="D294"/>
      <c r="E294" s="488"/>
      <c r="F294"/>
      <c r="G294"/>
      <c r="H294" s="488"/>
    </row>
    <row r="295" spans="1:8" s="10" customFormat="1">
      <c r="A295" s="134"/>
      <c r="B295" s="134"/>
      <c r="C295"/>
      <c r="D295"/>
      <c r="E295" s="488"/>
      <c r="F295"/>
      <c r="G295"/>
      <c r="H295" s="488"/>
    </row>
    <row r="296" spans="1:8" s="10" customFormat="1">
      <c r="A296" s="134"/>
      <c r="B296" s="134"/>
      <c r="C296"/>
      <c r="D296"/>
      <c r="E296" s="488"/>
      <c r="F296"/>
      <c r="G296"/>
      <c r="H296" s="488"/>
    </row>
    <row r="297" spans="1:8" s="10" customFormat="1">
      <c r="A297" s="134"/>
      <c r="B297" s="134"/>
      <c r="C297"/>
      <c r="D297"/>
      <c r="E297" s="488"/>
      <c r="F297"/>
      <c r="G297"/>
      <c r="H297" s="488"/>
    </row>
    <row r="298" spans="1:8" s="10" customFormat="1">
      <c r="A298" s="134"/>
      <c r="B298" s="134"/>
      <c r="C298"/>
      <c r="D298"/>
      <c r="E298" s="488"/>
      <c r="F298"/>
      <c r="G298"/>
      <c r="H298" s="488"/>
    </row>
    <row r="299" spans="1:8" s="10" customFormat="1">
      <c r="A299" s="134"/>
      <c r="B299" s="134"/>
      <c r="C299"/>
      <c r="D299"/>
      <c r="E299" s="488"/>
      <c r="F299"/>
      <c r="G299"/>
      <c r="H299" s="488"/>
    </row>
    <row r="300" spans="1:8" s="10" customFormat="1">
      <c r="A300" s="134"/>
      <c r="B300" s="134"/>
      <c r="C300"/>
      <c r="D300"/>
      <c r="E300" s="488"/>
      <c r="F300"/>
      <c r="G300"/>
      <c r="H300" s="488"/>
    </row>
    <row r="301" spans="1:8" s="10" customFormat="1">
      <c r="A301" s="134"/>
      <c r="B301" s="134"/>
      <c r="C301"/>
      <c r="D301"/>
      <c r="E301" s="488"/>
      <c r="F301"/>
      <c r="G301"/>
      <c r="H301" s="488"/>
    </row>
    <row r="302" spans="1:8" s="10" customFormat="1">
      <c r="A302" s="134"/>
      <c r="B302" s="134"/>
      <c r="C302"/>
      <c r="D302"/>
      <c r="E302" s="488"/>
      <c r="F302"/>
      <c r="G302"/>
      <c r="H302" s="488"/>
    </row>
    <row r="303" spans="1:8" s="10" customFormat="1">
      <c r="A303" s="134"/>
      <c r="B303" s="134"/>
      <c r="C303"/>
      <c r="D303"/>
      <c r="E303" s="488"/>
      <c r="F303"/>
      <c r="G303"/>
      <c r="H303" s="488"/>
    </row>
    <row r="304" spans="1:8" s="10" customFormat="1">
      <c r="A304" s="134"/>
      <c r="B304" s="134"/>
      <c r="C304"/>
      <c r="D304"/>
      <c r="E304" s="488"/>
      <c r="F304"/>
      <c r="G304"/>
      <c r="H304" s="488"/>
    </row>
    <row r="305" spans="1:8" s="10" customFormat="1">
      <c r="A305" s="134"/>
      <c r="B305" s="134"/>
      <c r="C305"/>
      <c r="D305"/>
      <c r="E305" s="488"/>
      <c r="F305"/>
      <c r="G305"/>
      <c r="H305" s="488"/>
    </row>
    <row r="306" spans="1:8" s="10" customFormat="1">
      <c r="A306" s="134"/>
      <c r="B306" s="134"/>
      <c r="C306"/>
      <c r="D306"/>
      <c r="E306" s="488"/>
      <c r="F306"/>
      <c r="G306"/>
      <c r="H306" s="488"/>
    </row>
    <row r="307" spans="1:8" s="10" customFormat="1">
      <c r="A307" s="134"/>
      <c r="B307" s="134"/>
      <c r="C307"/>
      <c r="D307"/>
      <c r="E307" s="488"/>
      <c r="F307"/>
      <c r="G307"/>
      <c r="H307" s="488"/>
    </row>
    <row r="308" spans="1:8" s="10" customFormat="1">
      <c r="A308" s="134"/>
      <c r="B308" s="134"/>
      <c r="C308"/>
      <c r="D308"/>
      <c r="E308" s="488"/>
      <c r="F308"/>
      <c r="G308"/>
      <c r="H308" s="488"/>
    </row>
    <row r="309" spans="1:8" s="10" customFormat="1">
      <c r="A309" s="134"/>
      <c r="B309" s="134"/>
      <c r="C309"/>
      <c r="D309"/>
      <c r="E309" s="488"/>
      <c r="F309"/>
      <c r="G309"/>
      <c r="H309" s="488"/>
    </row>
    <row r="310" spans="1:8" s="10" customFormat="1">
      <c r="A310" s="134"/>
      <c r="B310" s="134"/>
      <c r="C310"/>
      <c r="D310"/>
      <c r="E310" s="488"/>
      <c r="F310"/>
      <c r="G310"/>
      <c r="H310" s="488"/>
    </row>
    <row r="311" spans="1:8" s="10" customFormat="1">
      <c r="A311" s="134"/>
      <c r="B311" s="134"/>
      <c r="C311"/>
      <c r="D311"/>
      <c r="E311" s="488"/>
      <c r="F311"/>
      <c r="G311"/>
      <c r="H311" s="488"/>
    </row>
    <row r="312" spans="1:8" s="10" customFormat="1">
      <c r="A312" s="134"/>
      <c r="B312" s="134"/>
      <c r="C312"/>
      <c r="D312"/>
      <c r="E312" s="488"/>
      <c r="F312"/>
      <c r="G312"/>
      <c r="H312" s="488"/>
    </row>
    <row r="313" spans="1:8" s="10" customFormat="1">
      <c r="A313" s="134"/>
      <c r="B313" s="134"/>
      <c r="C313"/>
      <c r="D313"/>
      <c r="E313" s="488"/>
      <c r="F313"/>
      <c r="G313"/>
      <c r="H313" s="488"/>
    </row>
    <row r="314" spans="1:8" s="10" customFormat="1">
      <c r="A314" s="134"/>
      <c r="B314" s="134"/>
      <c r="C314"/>
      <c r="D314"/>
      <c r="E314" s="488"/>
      <c r="F314"/>
      <c r="G314"/>
      <c r="H314" s="488"/>
    </row>
    <row r="315" spans="1:8" s="10" customFormat="1">
      <c r="A315" s="134"/>
      <c r="B315" s="134"/>
      <c r="C315"/>
      <c r="D315"/>
      <c r="E315" s="488"/>
      <c r="F315"/>
      <c r="G315"/>
      <c r="H315" s="488"/>
    </row>
    <row r="316" spans="1:8" s="10" customFormat="1">
      <c r="A316" s="134"/>
      <c r="B316" s="134"/>
      <c r="C316"/>
      <c r="D316"/>
      <c r="E316" s="488"/>
      <c r="F316"/>
      <c r="G316"/>
      <c r="H316" s="488"/>
    </row>
    <row r="317" spans="1:8" s="10" customFormat="1">
      <c r="A317" s="134"/>
      <c r="B317" s="134"/>
      <c r="C317"/>
      <c r="D317"/>
      <c r="E317" s="488"/>
      <c r="F317"/>
      <c r="G317"/>
      <c r="H317" s="488"/>
    </row>
    <row r="318" spans="1:8" s="10" customFormat="1">
      <c r="A318" s="134"/>
      <c r="B318" s="134"/>
      <c r="C318"/>
      <c r="D318"/>
      <c r="E318" s="488"/>
      <c r="F318"/>
      <c r="G318"/>
      <c r="H318" s="488"/>
    </row>
    <row r="319" spans="1:8" s="10" customFormat="1">
      <c r="A319" s="134"/>
      <c r="B319" s="134"/>
      <c r="C319"/>
      <c r="D319"/>
      <c r="E319" s="488"/>
      <c r="F319"/>
      <c r="G319"/>
      <c r="H319" s="488"/>
    </row>
    <row r="320" spans="1:8" s="10" customFormat="1">
      <c r="A320" s="134"/>
      <c r="B320" s="134"/>
      <c r="C320"/>
      <c r="D320"/>
      <c r="E320" s="488"/>
      <c r="F320"/>
      <c r="G320"/>
      <c r="H320" s="488"/>
    </row>
    <row r="321" spans="1:8" s="10" customFormat="1">
      <c r="A321" s="134"/>
      <c r="B321" s="134"/>
      <c r="C321"/>
      <c r="D321"/>
      <c r="E321" s="488"/>
      <c r="F321"/>
      <c r="G321"/>
      <c r="H321" s="488"/>
    </row>
    <row r="322" spans="1:8" s="10" customFormat="1">
      <c r="A322" s="134"/>
      <c r="B322" s="134"/>
      <c r="C322"/>
      <c r="D322"/>
      <c r="E322" s="488"/>
      <c r="F322"/>
      <c r="G322"/>
      <c r="H322" s="488"/>
    </row>
    <row r="323" spans="1:8" s="10" customFormat="1">
      <c r="A323" s="134"/>
      <c r="B323" s="134"/>
      <c r="C323"/>
      <c r="D323"/>
      <c r="E323" s="488"/>
      <c r="F323"/>
      <c r="G323"/>
      <c r="H323" s="488"/>
    </row>
    <row r="324" spans="1:8" s="10" customFormat="1">
      <c r="A324" s="134"/>
      <c r="B324" s="134"/>
      <c r="C324"/>
      <c r="D324"/>
      <c r="E324" s="488"/>
      <c r="F324"/>
      <c r="G324"/>
      <c r="H324" s="488"/>
    </row>
    <row r="325" spans="1:8" s="10" customFormat="1">
      <c r="A325" s="134"/>
      <c r="B325" s="134"/>
      <c r="C325"/>
      <c r="D325"/>
      <c r="E325" s="488"/>
      <c r="F325"/>
      <c r="G325"/>
      <c r="H325" s="488"/>
    </row>
    <row r="326" spans="1:8" s="10" customFormat="1">
      <c r="A326" s="134"/>
      <c r="B326" s="134"/>
      <c r="C326"/>
      <c r="D326"/>
      <c r="E326" s="488"/>
      <c r="F326"/>
      <c r="G326"/>
      <c r="H326" s="488"/>
    </row>
    <row r="327" spans="1:8" s="10" customFormat="1">
      <c r="A327" s="134"/>
      <c r="B327" s="134"/>
      <c r="C327"/>
      <c r="D327"/>
      <c r="E327" s="488"/>
      <c r="F327"/>
      <c r="G327"/>
      <c r="H327" s="488"/>
    </row>
    <row r="328" spans="1:8" s="10" customFormat="1">
      <c r="A328" s="134"/>
      <c r="B328" s="134"/>
      <c r="C328"/>
      <c r="D328"/>
      <c r="E328" s="488"/>
      <c r="F328"/>
      <c r="G328"/>
      <c r="H328" s="488"/>
    </row>
    <row r="329" spans="1:8" s="10" customFormat="1">
      <c r="A329" s="134"/>
      <c r="B329" s="134"/>
      <c r="C329"/>
      <c r="D329"/>
      <c r="E329" s="488"/>
      <c r="F329"/>
      <c r="G329"/>
      <c r="H329" s="488"/>
    </row>
    <row r="330" spans="1:8" s="10" customFormat="1">
      <c r="A330" s="134"/>
      <c r="B330" s="134"/>
      <c r="C330"/>
      <c r="D330"/>
      <c r="E330" s="488"/>
      <c r="F330"/>
      <c r="G330"/>
      <c r="H330" s="488"/>
    </row>
    <row r="331" spans="1:8" s="10" customFormat="1">
      <c r="A331" s="134"/>
      <c r="B331" s="134"/>
      <c r="C331"/>
      <c r="D331"/>
      <c r="E331" s="488"/>
      <c r="F331"/>
      <c r="G331"/>
      <c r="H331" s="488"/>
    </row>
    <row r="332" spans="1:8" s="10" customFormat="1">
      <c r="A332" s="134"/>
      <c r="B332" s="134"/>
      <c r="C332"/>
      <c r="D332"/>
      <c r="E332" s="488"/>
      <c r="F332"/>
      <c r="G332"/>
      <c r="H332" s="488"/>
    </row>
    <row r="333" spans="1:8" s="10" customFormat="1">
      <c r="A333" s="134"/>
      <c r="B333" s="134"/>
      <c r="C333"/>
      <c r="D333"/>
      <c r="E333" s="488"/>
      <c r="F333"/>
      <c r="G333"/>
      <c r="H333" s="488"/>
    </row>
    <row r="334" spans="1:8" s="10" customFormat="1">
      <c r="A334" s="134"/>
      <c r="B334" s="134"/>
      <c r="C334"/>
      <c r="D334"/>
      <c r="E334" s="488"/>
      <c r="F334"/>
      <c r="G334"/>
      <c r="H334" s="488"/>
    </row>
    <row r="335" spans="1:8" s="10" customFormat="1">
      <c r="A335" s="134"/>
      <c r="B335" s="134"/>
      <c r="C335"/>
      <c r="D335"/>
      <c r="E335" s="488"/>
      <c r="F335"/>
      <c r="G335"/>
      <c r="H335" s="488"/>
    </row>
    <row r="336" spans="1:8" s="10" customFormat="1">
      <c r="A336" s="134"/>
      <c r="B336" s="134"/>
      <c r="C336"/>
      <c r="D336"/>
      <c r="E336" s="488"/>
      <c r="F336"/>
      <c r="G336"/>
      <c r="H336" s="488"/>
    </row>
    <row r="337" spans="1:8" s="10" customFormat="1">
      <c r="A337" s="134"/>
      <c r="B337" s="134"/>
      <c r="C337"/>
      <c r="D337"/>
      <c r="E337" s="488"/>
      <c r="F337"/>
      <c r="G337"/>
      <c r="H337" s="488"/>
    </row>
    <row r="338" spans="1:8" s="10" customFormat="1">
      <c r="A338" s="134"/>
      <c r="B338" s="134"/>
      <c r="C338"/>
      <c r="D338"/>
      <c r="E338" s="488"/>
      <c r="F338"/>
      <c r="G338"/>
      <c r="H338" s="488"/>
    </row>
    <row r="339" spans="1:8" s="10" customFormat="1">
      <c r="A339" s="134"/>
      <c r="B339" s="134"/>
      <c r="C339"/>
      <c r="D339"/>
      <c r="E339" s="488"/>
      <c r="F339"/>
      <c r="G339"/>
      <c r="H339" s="488"/>
    </row>
    <row r="340" spans="1:8" s="10" customFormat="1">
      <c r="A340" s="134"/>
      <c r="B340" s="134"/>
      <c r="C340"/>
      <c r="D340"/>
      <c r="E340" s="488"/>
      <c r="F340"/>
      <c r="G340"/>
      <c r="H340" s="488"/>
    </row>
    <row r="341" spans="1:8" s="10" customFormat="1">
      <c r="A341" s="134"/>
      <c r="B341" s="134"/>
      <c r="C341"/>
      <c r="D341"/>
      <c r="E341" s="488"/>
      <c r="F341"/>
      <c r="G341"/>
      <c r="H341" s="488"/>
    </row>
    <row r="342" spans="1:8" s="10" customFormat="1">
      <c r="A342" s="134"/>
      <c r="B342" s="134"/>
      <c r="C342"/>
      <c r="D342"/>
      <c r="E342" s="488"/>
      <c r="F342"/>
      <c r="G342"/>
      <c r="H342" s="488"/>
    </row>
    <row r="343" spans="1:8" s="10" customFormat="1">
      <c r="A343" s="134"/>
      <c r="B343" s="134"/>
      <c r="C343"/>
      <c r="D343"/>
      <c r="E343" s="488"/>
      <c r="F343"/>
      <c r="G343"/>
      <c r="H343" s="488"/>
    </row>
    <row r="344" spans="1:8" s="10" customFormat="1">
      <c r="A344" s="134"/>
      <c r="B344" s="134"/>
      <c r="C344"/>
      <c r="D344"/>
      <c r="E344" s="488"/>
      <c r="F344"/>
      <c r="G344"/>
      <c r="H344" s="488"/>
    </row>
    <row r="345" spans="1:8" s="10" customFormat="1">
      <c r="A345" s="134"/>
      <c r="B345" s="134"/>
      <c r="C345"/>
      <c r="D345"/>
      <c r="E345" s="488"/>
      <c r="F345"/>
      <c r="G345"/>
      <c r="H345" s="488"/>
    </row>
    <row r="346" spans="1:8" s="10" customFormat="1">
      <c r="A346" s="134"/>
      <c r="B346" s="134"/>
      <c r="C346"/>
      <c r="D346"/>
      <c r="E346" s="488"/>
      <c r="F346"/>
      <c r="G346"/>
      <c r="H346" s="488"/>
    </row>
    <row r="347" spans="1:8" s="10" customFormat="1">
      <c r="A347" s="134"/>
      <c r="B347" s="134"/>
      <c r="C347"/>
      <c r="D347"/>
      <c r="E347" s="488"/>
      <c r="F347"/>
      <c r="G347"/>
      <c r="H347" s="488"/>
    </row>
    <row r="348" spans="1:8" s="10" customFormat="1">
      <c r="A348" s="134"/>
      <c r="B348" s="134"/>
      <c r="C348"/>
      <c r="D348"/>
      <c r="E348" s="488"/>
      <c r="F348"/>
      <c r="G348"/>
      <c r="H348" s="488"/>
    </row>
    <row r="349" spans="1:8" s="10" customFormat="1">
      <c r="A349" s="134"/>
      <c r="B349" s="134"/>
      <c r="C349"/>
      <c r="D349"/>
      <c r="E349" s="488"/>
      <c r="F349"/>
      <c r="G349"/>
      <c r="H349" s="488"/>
    </row>
    <row r="350" spans="1:8" s="10" customFormat="1">
      <c r="A350" s="134"/>
      <c r="B350" s="134"/>
      <c r="C350"/>
      <c r="D350"/>
      <c r="E350" s="488"/>
      <c r="F350"/>
      <c r="G350"/>
      <c r="H350" s="488"/>
    </row>
    <row r="351" spans="1:8" s="10" customFormat="1">
      <c r="A351" s="134"/>
      <c r="B351" s="134"/>
      <c r="C351"/>
      <c r="D351"/>
      <c r="E351" s="488"/>
      <c r="F351"/>
      <c r="G351"/>
      <c r="H351" s="488"/>
    </row>
    <row r="352" spans="1:8" s="10" customFormat="1">
      <c r="A352" s="134"/>
      <c r="B352" s="134"/>
      <c r="C352"/>
      <c r="D352"/>
      <c r="E352" s="488"/>
      <c r="F352"/>
      <c r="G352"/>
      <c r="H352" s="488"/>
    </row>
    <row r="353" spans="1:8" s="10" customFormat="1">
      <c r="A353" s="134"/>
      <c r="B353" s="134"/>
      <c r="C353"/>
      <c r="D353"/>
      <c r="E353" s="488"/>
      <c r="F353"/>
      <c r="G353"/>
      <c r="H353" s="488"/>
    </row>
    <row r="354" spans="1:8" s="10" customFormat="1">
      <c r="A354" s="134"/>
      <c r="B354" s="134"/>
      <c r="C354"/>
      <c r="D354"/>
      <c r="E354" s="488"/>
      <c r="F354"/>
      <c r="G354"/>
      <c r="H354" s="488"/>
    </row>
    <row r="355" spans="1:8" s="10" customFormat="1">
      <c r="A355" s="134"/>
      <c r="B355" s="134"/>
      <c r="C355"/>
      <c r="D355"/>
      <c r="E355" s="488"/>
      <c r="F355"/>
      <c r="G355"/>
      <c r="H355" s="488"/>
    </row>
    <row r="356" spans="1:8" s="10" customFormat="1">
      <c r="A356" s="134"/>
      <c r="B356" s="134"/>
      <c r="C356"/>
      <c r="D356"/>
      <c r="E356" s="488"/>
      <c r="F356"/>
      <c r="G356"/>
      <c r="H356" s="488"/>
    </row>
    <row r="357" spans="1:8" s="10" customFormat="1">
      <c r="A357" s="134"/>
      <c r="B357" s="134"/>
      <c r="C357"/>
      <c r="D357"/>
      <c r="E357" s="488"/>
      <c r="F357"/>
      <c r="G357"/>
      <c r="H357" s="488"/>
    </row>
    <row r="358" spans="1:8" s="10" customFormat="1">
      <c r="A358" s="134"/>
      <c r="B358" s="134"/>
      <c r="C358"/>
      <c r="D358"/>
      <c r="E358" s="488"/>
      <c r="F358"/>
      <c r="G358"/>
      <c r="H358" s="488"/>
    </row>
    <row r="359" spans="1:8" s="10" customFormat="1">
      <c r="A359" s="134"/>
      <c r="B359" s="134"/>
      <c r="C359"/>
      <c r="D359"/>
      <c r="E359" s="488"/>
      <c r="F359"/>
      <c r="G359"/>
      <c r="H359" s="488"/>
    </row>
    <row r="360" spans="1:8" s="10" customFormat="1">
      <c r="A360" s="134"/>
      <c r="B360" s="134"/>
      <c r="C360"/>
      <c r="D360"/>
      <c r="E360" s="488"/>
      <c r="F360"/>
      <c r="G360"/>
      <c r="H360" s="488"/>
    </row>
    <row r="361" spans="1:8" s="10" customFormat="1">
      <c r="A361" s="134"/>
      <c r="B361" s="134"/>
      <c r="C361"/>
      <c r="D361"/>
      <c r="E361" s="488"/>
      <c r="F361"/>
      <c r="G361"/>
      <c r="H361" s="488"/>
    </row>
    <row r="362" spans="1:8" s="10" customFormat="1">
      <c r="A362" s="134"/>
      <c r="B362" s="134"/>
      <c r="C362"/>
      <c r="D362"/>
      <c r="E362" s="488"/>
      <c r="F362"/>
      <c r="G362"/>
      <c r="H362" s="488"/>
    </row>
    <row r="363" spans="1:8" s="10" customFormat="1">
      <c r="A363" s="134"/>
      <c r="B363" s="134"/>
      <c r="C363"/>
      <c r="D363"/>
      <c r="E363" s="488"/>
      <c r="F363"/>
      <c r="G363"/>
      <c r="H363" s="488"/>
    </row>
    <row r="364" spans="1:8" s="10" customFormat="1">
      <c r="A364" s="134"/>
      <c r="B364" s="134"/>
      <c r="C364"/>
      <c r="D364"/>
      <c r="E364" s="488"/>
      <c r="F364"/>
      <c r="G364"/>
      <c r="H364" s="488"/>
    </row>
    <row r="365" spans="1:8" s="10" customFormat="1">
      <c r="A365" s="134"/>
      <c r="B365" s="134"/>
      <c r="C365"/>
      <c r="D365"/>
      <c r="E365" s="488"/>
      <c r="F365"/>
      <c r="G365"/>
      <c r="H365" s="488"/>
    </row>
    <row r="366" spans="1:8" s="10" customFormat="1">
      <c r="A366" s="134"/>
      <c r="B366" s="134"/>
      <c r="C366"/>
      <c r="D366"/>
      <c r="E366" s="488"/>
      <c r="F366"/>
      <c r="G366"/>
      <c r="H366" s="488"/>
    </row>
    <row r="367" spans="1:8" s="10" customFormat="1">
      <c r="A367" s="134"/>
      <c r="B367" s="134"/>
      <c r="C367"/>
      <c r="D367"/>
      <c r="E367" s="488"/>
      <c r="F367"/>
      <c r="G367"/>
      <c r="H367" s="488"/>
    </row>
    <row r="368" spans="1:8" s="10" customFormat="1">
      <c r="A368" s="134"/>
      <c r="B368" s="134"/>
      <c r="C368"/>
      <c r="D368"/>
      <c r="E368" s="488"/>
      <c r="F368"/>
      <c r="G368"/>
      <c r="H368" s="488"/>
    </row>
    <row r="369" spans="1:8" s="10" customFormat="1">
      <c r="A369" s="134"/>
      <c r="B369" s="134"/>
      <c r="C369"/>
      <c r="D369"/>
      <c r="E369" s="488"/>
      <c r="F369"/>
      <c r="G369"/>
      <c r="H369" s="488"/>
    </row>
    <row r="370" spans="1:8" s="10" customFormat="1">
      <c r="A370" s="134"/>
      <c r="B370" s="134"/>
      <c r="C370"/>
      <c r="D370"/>
      <c r="E370" s="488"/>
      <c r="F370"/>
      <c r="G370"/>
      <c r="H370" s="488"/>
    </row>
    <row r="371" spans="1:8" s="10" customFormat="1">
      <c r="A371" s="134"/>
      <c r="B371" s="134"/>
      <c r="C371"/>
      <c r="D371"/>
      <c r="E371" s="488"/>
      <c r="F371"/>
      <c r="G371"/>
      <c r="H371" s="488"/>
    </row>
    <row r="372" spans="1:8" s="10" customFormat="1">
      <c r="A372" s="134"/>
      <c r="B372" s="134"/>
      <c r="C372"/>
      <c r="D372"/>
      <c r="E372" s="488"/>
      <c r="F372"/>
      <c r="G372"/>
      <c r="H372" s="488"/>
    </row>
    <row r="373" spans="1:8" s="10" customFormat="1">
      <c r="A373" s="134"/>
      <c r="B373" s="134"/>
      <c r="C373"/>
      <c r="D373"/>
      <c r="E373" s="488"/>
      <c r="F373"/>
      <c r="G373"/>
      <c r="H373" s="488"/>
    </row>
    <row r="374" spans="1:8" s="10" customFormat="1">
      <c r="A374" s="134"/>
      <c r="B374" s="134"/>
      <c r="C374"/>
      <c r="D374"/>
      <c r="E374" s="488"/>
      <c r="F374"/>
      <c r="G374"/>
      <c r="H374" s="488"/>
    </row>
    <row r="375" spans="1:8" s="10" customFormat="1">
      <c r="A375" s="134"/>
      <c r="B375" s="134"/>
      <c r="C375"/>
      <c r="D375"/>
      <c r="E375" s="488"/>
      <c r="F375"/>
      <c r="G375"/>
      <c r="H375" s="488"/>
    </row>
    <row r="376" spans="1:8" s="10" customFormat="1">
      <c r="A376" s="134"/>
      <c r="B376" s="134"/>
      <c r="C376"/>
      <c r="D376"/>
      <c r="E376" s="488"/>
      <c r="F376"/>
      <c r="G376"/>
      <c r="H376" s="488"/>
    </row>
    <row r="377" spans="1:8" s="10" customFormat="1">
      <c r="A377" s="134"/>
      <c r="B377" s="134"/>
      <c r="C377"/>
      <c r="D377"/>
      <c r="E377" s="488"/>
      <c r="F377"/>
      <c r="G377"/>
      <c r="H377" s="488"/>
    </row>
    <row r="378" spans="1:8" s="10" customFormat="1">
      <c r="A378" s="134"/>
      <c r="B378" s="134"/>
      <c r="C378"/>
      <c r="D378"/>
      <c r="E378" s="488"/>
      <c r="F378"/>
      <c r="G378"/>
      <c r="H378" s="488"/>
    </row>
    <row r="379" spans="1:8" s="10" customFormat="1">
      <c r="A379" s="134"/>
      <c r="B379" s="134"/>
      <c r="C379"/>
      <c r="D379"/>
      <c r="E379" s="488"/>
      <c r="F379"/>
      <c r="G379"/>
      <c r="H379" s="488"/>
    </row>
    <row r="380" spans="1:8" s="10" customFormat="1">
      <c r="A380" s="134"/>
      <c r="B380" s="134"/>
      <c r="C380"/>
      <c r="D380"/>
      <c r="E380" s="488"/>
      <c r="F380"/>
      <c r="G380"/>
      <c r="H380" s="488"/>
    </row>
    <row r="381" spans="1:8" s="10" customFormat="1">
      <c r="A381" s="134"/>
      <c r="B381" s="134"/>
      <c r="C381"/>
      <c r="D381"/>
      <c r="E381" s="488"/>
      <c r="F381"/>
      <c r="G381"/>
      <c r="H381" s="488"/>
    </row>
    <row r="382" spans="1:8" s="10" customFormat="1">
      <c r="A382" s="134"/>
      <c r="B382" s="134"/>
      <c r="C382"/>
      <c r="D382"/>
      <c r="E382" s="488"/>
      <c r="F382"/>
      <c r="G382"/>
      <c r="H382" s="488"/>
    </row>
    <row r="383" spans="1:8" s="10" customFormat="1">
      <c r="A383" s="134"/>
      <c r="B383" s="134"/>
      <c r="C383"/>
      <c r="D383"/>
      <c r="E383" s="488"/>
      <c r="F383"/>
      <c r="G383"/>
      <c r="H383" s="488"/>
    </row>
    <row r="384" spans="1:8" s="10" customFormat="1">
      <c r="A384" s="134"/>
      <c r="B384" s="134"/>
      <c r="C384"/>
      <c r="D384"/>
      <c r="E384" s="488"/>
      <c r="F384"/>
      <c r="G384"/>
      <c r="H384" s="488"/>
    </row>
    <row r="385" spans="1:8" s="10" customFormat="1">
      <c r="A385" s="134"/>
      <c r="B385" s="134"/>
      <c r="C385"/>
      <c r="D385"/>
      <c r="E385" s="488"/>
      <c r="F385"/>
      <c r="G385"/>
      <c r="H385" s="488"/>
    </row>
    <row r="386" spans="1:8" s="10" customFormat="1">
      <c r="A386" s="134"/>
      <c r="B386" s="134"/>
      <c r="C386"/>
      <c r="D386"/>
      <c r="E386" s="488"/>
      <c r="F386"/>
      <c r="G386"/>
      <c r="H386" s="488"/>
    </row>
    <row r="387" spans="1:8" s="10" customFormat="1">
      <c r="A387" s="134"/>
      <c r="B387" s="134"/>
      <c r="C387"/>
      <c r="D387"/>
      <c r="E387" s="488"/>
      <c r="F387"/>
      <c r="G387"/>
      <c r="H387" s="488"/>
    </row>
    <row r="388" spans="1:8" s="10" customFormat="1">
      <c r="A388" s="134"/>
      <c r="B388" s="134"/>
      <c r="C388"/>
      <c r="D388"/>
      <c r="E388" s="488"/>
      <c r="F388"/>
      <c r="G388"/>
      <c r="H388" s="488"/>
    </row>
    <row r="389" spans="1:8" s="10" customFormat="1">
      <c r="A389" s="134"/>
      <c r="B389" s="134"/>
      <c r="C389"/>
      <c r="D389"/>
      <c r="E389" s="488"/>
      <c r="F389"/>
      <c r="G389"/>
      <c r="H389" s="488"/>
    </row>
    <row r="390" spans="1:8" s="10" customFormat="1">
      <c r="A390" s="134"/>
      <c r="B390" s="134"/>
      <c r="C390"/>
      <c r="D390"/>
      <c r="E390" s="488"/>
      <c r="F390"/>
      <c r="G390"/>
      <c r="H390" s="488"/>
    </row>
    <row r="391" spans="1:8" s="10" customFormat="1">
      <c r="A391" s="134"/>
      <c r="B391" s="134"/>
      <c r="C391"/>
      <c r="D391"/>
      <c r="E391" s="488"/>
      <c r="F391"/>
      <c r="G391"/>
      <c r="H391" s="488"/>
    </row>
    <row r="392" spans="1:8" s="10" customFormat="1">
      <c r="A392" s="134"/>
      <c r="B392" s="134"/>
      <c r="C392"/>
      <c r="D392"/>
      <c r="E392" s="488"/>
      <c r="F392"/>
      <c r="G392"/>
      <c r="H392" s="488"/>
    </row>
    <row r="393" spans="1:8" s="10" customFormat="1">
      <c r="A393" s="134"/>
      <c r="B393" s="134"/>
      <c r="C393"/>
      <c r="D393"/>
      <c r="E393" s="488"/>
      <c r="F393"/>
      <c r="G393"/>
      <c r="H393" s="488"/>
    </row>
    <row r="394" spans="1:8" s="10" customFormat="1">
      <c r="A394" s="134"/>
      <c r="B394" s="134"/>
      <c r="C394"/>
      <c r="D394"/>
      <c r="E394" s="488"/>
      <c r="F394"/>
      <c r="G394"/>
      <c r="H394" s="488"/>
    </row>
    <row r="395" spans="1:8" s="10" customFormat="1">
      <c r="A395" s="134"/>
      <c r="B395" s="134"/>
      <c r="C395"/>
      <c r="D395"/>
      <c r="E395" s="488"/>
      <c r="F395"/>
      <c r="G395"/>
      <c r="H395" s="488"/>
    </row>
    <row r="396" spans="1:8" s="10" customFormat="1">
      <c r="A396" s="134"/>
      <c r="B396" s="134"/>
      <c r="C396"/>
      <c r="D396"/>
      <c r="E396" s="488"/>
      <c r="F396"/>
      <c r="G396"/>
      <c r="H396" s="488"/>
    </row>
    <row r="397" spans="1:8" s="10" customFormat="1">
      <c r="A397" s="134"/>
      <c r="B397" s="134"/>
      <c r="C397"/>
      <c r="D397"/>
      <c r="E397" s="488"/>
      <c r="F397"/>
      <c r="G397"/>
      <c r="H397" s="488"/>
    </row>
    <row r="398" spans="1:8" s="10" customFormat="1">
      <c r="A398" s="134"/>
      <c r="B398" s="134"/>
      <c r="C398"/>
      <c r="D398"/>
      <c r="E398" s="488"/>
      <c r="F398"/>
      <c r="G398"/>
      <c r="H398" s="488"/>
    </row>
    <row r="399" spans="1:8" s="10" customFormat="1">
      <c r="A399" s="134"/>
      <c r="B399" s="134"/>
      <c r="C399"/>
      <c r="D399"/>
      <c r="E399" s="488"/>
      <c r="F399"/>
      <c r="G399"/>
      <c r="H399" s="488"/>
    </row>
    <row r="400" spans="1:8" s="10" customFormat="1">
      <c r="A400" s="134"/>
      <c r="B400" s="134"/>
      <c r="C400"/>
      <c r="D400"/>
      <c r="E400" s="488"/>
      <c r="F400"/>
      <c r="G400"/>
      <c r="H400" s="488"/>
    </row>
    <row r="401" spans="1:8" s="10" customFormat="1">
      <c r="A401" s="134"/>
      <c r="B401" s="134"/>
      <c r="C401"/>
      <c r="D401"/>
      <c r="E401" s="488"/>
      <c r="F401"/>
      <c r="G401"/>
      <c r="H401" s="488"/>
    </row>
    <row r="402" spans="1:8" s="10" customFormat="1">
      <c r="A402" s="134"/>
      <c r="B402" s="134"/>
      <c r="C402"/>
      <c r="D402"/>
      <c r="E402" s="488"/>
      <c r="F402"/>
      <c r="G402"/>
      <c r="H402" s="488"/>
    </row>
    <row r="403" spans="1:8" s="10" customFormat="1">
      <c r="A403" s="134"/>
      <c r="B403" s="134"/>
      <c r="C403"/>
      <c r="D403"/>
      <c r="E403" s="488"/>
      <c r="F403"/>
      <c r="G403"/>
      <c r="H403" s="488"/>
    </row>
    <row r="404" spans="1:8" s="10" customFormat="1">
      <c r="A404" s="134"/>
      <c r="B404" s="134"/>
      <c r="C404"/>
      <c r="D404"/>
      <c r="E404" s="488"/>
      <c r="F404"/>
      <c r="G404"/>
      <c r="H404" s="488"/>
    </row>
    <row r="405" spans="1:8" s="10" customFormat="1">
      <c r="A405" s="134"/>
      <c r="B405" s="134"/>
      <c r="C405"/>
      <c r="D405"/>
      <c r="E405" s="488"/>
      <c r="F405"/>
      <c r="G405"/>
      <c r="H405" s="488"/>
    </row>
    <row r="406" spans="1:8" s="10" customFormat="1">
      <c r="A406" s="134"/>
      <c r="B406" s="134"/>
      <c r="C406"/>
      <c r="D406"/>
      <c r="E406" s="488"/>
      <c r="F406"/>
      <c r="G406"/>
      <c r="H406" s="488"/>
    </row>
    <row r="407" spans="1:8" s="10" customFormat="1">
      <c r="A407" s="134"/>
      <c r="B407" s="134"/>
      <c r="C407"/>
      <c r="D407"/>
      <c r="E407" s="488"/>
      <c r="F407"/>
      <c r="G407"/>
      <c r="H407" s="488"/>
    </row>
    <row r="408" spans="1:8" s="10" customFormat="1">
      <c r="A408" s="134"/>
      <c r="B408" s="134"/>
      <c r="C408"/>
      <c r="D408"/>
      <c r="E408" s="488"/>
      <c r="F408"/>
      <c r="G408"/>
      <c r="H408" s="488"/>
    </row>
    <row r="409" spans="1:8" s="10" customFormat="1">
      <c r="A409" s="134"/>
      <c r="B409" s="134"/>
      <c r="C409"/>
      <c r="D409"/>
      <c r="E409" s="488"/>
      <c r="F409"/>
      <c r="G409"/>
      <c r="H409" s="488"/>
    </row>
    <row r="410" spans="1:8" s="10" customFormat="1">
      <c r="A410" s="134"/>
      <c r="B410" s="134"/>
      <c r="C410"/>
      <c r="D410"/>
      <c r="E410" s="488"/>
      <c r="F410"/>
      <c r="G410"/>
      <c r="H410" s="488"/>
    </row>
    <row r="411" spans="1:8" s="10" customFormat="1">
      <c r="A411" s="134"/>
      <c r="B411" s="134"/>
      <c r="C411"/>
      <c r="D411"/>
      <c r="E411" s="488"/>
      <c r="F411"/>
      <c r="G411"/>
      <c r="H411" s="488"/>
    </row>
    <row r="412" spans="1:8" s="10" customFormat="1">
      <c r="A412" s="134"/>
      <c r="B412" s="134"/>
      <c r="C412"/>
      <c r="D412"/>
      <c r="E412" s="488"/>
      <c r="F412"/>
      <c r="G412"/>
      <c r="H412" s="488"/>
    </row>
    <row r="413" spans="1:8" s="10" customFormat="1">
      <c r="A413" s="134"/>
      <c r="B413" s="134"/>
      <c r="C413"/>
      <c r="D413"/>
      <c r="E413" s="488"/>
      <c r="F413"/>
      <c r="G413"/>
      <c r="H413" s="488"/>
    </row>
    <row r="414" spans="1:8" s="10" customFormat="1">
      <c r="A414" s="134"/>
      <c r="B414" s="134"/>
      <c r="C414"/>
      <c r="D414"/>
      <c r="E414" s="488"/>
      <c r="F414"/>
      <c r="G414"/>
      <c r="H414" s="488"/>
    </row>
    <row r="415" spans="1:8" s="10" customFormat="1">
      <c r="A415" s="134"/>
      <c r="B415" s="134"/>
      <c r="C415"/>
      <c r="D415"/>
      <c r="E415" s="488"/>
      <c r="F415"/>
      <c r="G415"/>
      <c r="H415" s="488"/>
    </row>
    <row r="416" spans="1:8" s="10" customFormat="1">
      <c r="A416" s="134"/>
      <c r="B416" s="134"/>
      <c r="C416"/>
      <c r="D416"/>
      <c r="E416" s="488"/>
      <c r="F416"/>
      <c r="G416"/>
      <c r="H416" s="488"/>
    </row>
    <row r="417" spans="1:8" s="10" customFormat="1">
      <c r="A417" s="134"/>
      <c r="B417" s="134"/>
      <c r="C417"/>
      <c r="D417"/>
      <c r="E417" s="488"/>
      <c r="F417"/>
      <c r="G417"/>
      <c r="H417" s="488"/>
    </row>
    <row r="418" spans="1:8" s="10" customFormat="1">
      <c r="A418" s="134"/>
      <c r="B418" s="134"/>
      <c r="C418"/>
      <c r="D418"/>
      <c r="E418" s="488"/>
      <c r="F418"/>
      <c r="G418"/>
      <c r="H418" s="488"/>
    </row>
    <row r="419" spans="1:8" s="10" customFormat="1">
      <c r="A419" s="134"/>
      <c r="B419" s="134"/>
      <c r="C419"/>
      <c r="D419"/>
      <c r="E419" s="488"/>
      <c r="F419"/>
      <c r="G419"/>
      <c r="H419" s="488"/>
    </row>
    <row r="420" spans="1:8" s="10" customFormat="1">
      <c r="A420" s="134"/>
      <c r="B420" s="134"/>
      <c r="C420"/>
      <c r="D420"/>
      <c r="E420" s="488"/>
      <c r="F420"/>
      <c r="G420"/>
      <c r="H420" s="488"/>
    </row>
    <row r="421" spans="1:8" s="10" customFormat="1">
      <c r="A421" s="134"/>
      <c r="B421" s="134"/>
      <c r="C421"/>
      <c r="D421"/>
      <c r="E421" s="488"/>
      <c r="F421"/>
      <c r="G421"/>
      <c r="H421" s="488"/>
    </row>
    <row r="422" spans="1:8" s="10" customFormat="1">
      <c r="A422" s="134"/>
      <c r="B422" s="134"/>
      <c r="C422"/>
      <c r="D422"/>
      <c r="E422" s="488"/>
      <c r="F422"/>
      <c r="G422"/>
      <c r="H422" s="488"/>
    </row>
    <row r="423" spans="1:8" s="10" customFormat="1">
      <c r="A423" s="134"/>
      <c r="B423" s="134"/>
      <c r="C423"/>
      <c r="D423"/>
      <c r="E423" s="488"/>
      <c r="F423"/>
      <c r="G423"/>
      <c r="H423" s="488"/>
    </row>
    <row r="424" spans="1:8" s="10" customFormat="1">
      <c r="A424" s="134"/>
      <c r="B424" s="134"/>
      <c r="C424"/>
      <c r="D424"/>
      <c r="E424" s="488"/>
      <c r="F424"/>
      <c r="G424"/>
      <c r="H424" s="488"/>
    </row>
    <row r="425" spans="1:8" s="10" customFormat="1">
      <c r="A425" s="134"/>
      <c r="B425" s="134"/>
      <c r="C425"/>
      <c r="D425"/>
      <c r="E425" s="488"/>
      <c r="F425"/>
      <c r="G425"/>
      <c r="H425" s="488"/>
    </row>
    <row r="426" spans="1:8" s="10" customFormat="1">
      <c r="A426" s="134"/>
      <c r="B426" s="134"/>
      <c r="C426"/>
      <c r="D426"/>
      <c r="E426" s="488"/>
      <c r="F426"/>
      <c r="G426"/>
      <c r="H426" s="488"/>
    </row>
    <row r="427" spans="1:8" s="10" customFormat="1">
      <c r="A427" s="134"/>
      <c r="B427" s="134"/>
      <c r="C427"/>
      <c r="D427"/>
      <c r="E427" s="488"/>
      <c r="F427"/>
      <c r="G427"/>
      <c r="H427" s="488"/>
    </row>
    <row r="428" spans="1:8" s="10" customFormat="1">
      <c r="A428" s="134"/>
      <c r="B428" s="134"/>
      <c r="C428"/>
      <c r="D428"/>
      <c r="E428" s="488"/>
      <c r="F428"/>
      <c r="G428"/>
      <c r="H428" s="488"/>
    </row>
    <row r="429" spans="1:8" s="10" customFormat="1">
      <c r="A429" s="134"/>
      <c r="B429" s="134"/>
      <c r="C429"/>
      <c r="D429"/>
      <c r="E429" s="488"/>
      <c r="F429"/>
      <c r="G429"/>
      <c r="H429" s="488"/>
    </row>
    <row r="430" spans="1:8" s="10" customFormat="1">
      <c r="A430" s="134"/>
      <c r="B430" s="134"/>
      <c r="C430"/>
      <c r="D430"/>
      <c r="E430" s="488"/>
      <c r="F430"/>
      <c r="G430"/>
      <c r="H430" s="488"/>
    </row>
    <row r="431" spans="1:8" s="10" customFormat="1">
      <c r="A431" s="134"/>
      <c r="B431" s="134"/>
      <c r="C431"/>
      <c r="D431"/>
      <c r="E431" s="488"/>
      <c r="F431"/>
      <c r="G431"/>
      <c r="H431" s="488"/>
    </row>
    <row r="432" spans="1:8" s="10" customFormat="1">
      <c r="A432" s="134"/>
      <c r="B432" s="134"/>
      <c r="C432"/>
      <c r="D432"/>
      <c r="E432" s="488"/>
      <c r="F432"/>
      <c r="G432"/>
      <c r="H432" s="488"/>
    </row>
    <row r="433" spans="1:8" s="10" customFormat="1">
      <c r="A433" s="134"/>
      <c r="B433" s="134"/>
      <c r="C433"/>
      <c r="D433"/>
      <c r="E433" s="488"/>
      <c r="F433"/>
      <c r="G433"/>
      <c r="H433" s="488"/>
    </row>
    <row r="434" spans="1:8" s="10" customFormat="1">
      <c r="A434" s="134"/>
      <c r="B434" s="134"/>
      <c r="C434"/>
      <c r="D434"/>
      <c r="E434" s="488"/>
      <c r="F434"/>
      <c r="G434"/>
      <c r="H434" s="488"/>
    </row>
    <row r="435" spans="1:8" s="10" customFormat="1">
      <c r="A435" s="134"/>
      <c r="B435" s="134"/>
      <c r="C435"/>
      <c r="D435"/>
      <c r="E435" s="488"/>
      <c r="F435"/>
      <c r="G435"/>
      <c r="H435" s="488"/>
    </row>
    <row r="436" spans="1:8" s="10" customFormat="1">
      <c r="A436" s="134"/>
      <c r="B436" s="134"/>
      <c r="C436"/>
      <c r="D436"/>
      <c r="E436" s="488"/>
      <c r="F436"/>
      <c r="G436"/>
      <c r="H436" s="488"/>
    </row>
    <row r="437" spans="1:8" s="10" customFormat="1">
      <c r="A437" s="134"/>
      <c r="B437" s="134"/>
      <c r="C437"/>
      <c r="D437"/>
      <c r="E437" s="488"/>
      <c r="F437"/>
      <c r="G437"/>
      <c r="H437" s="488"/>
    </row>
    <row r="438" spans="1:8" s="10" customFormat="1">
      <c r="A438" s="134"/>
      <c r="B438" s="134"/>
      <c r="C438"/>
      <c r="D438"/>
      <c r="E438" s="488"/>
      <c r="F438"/>
      <c r="G438"/>
      <c r="H438" s="488"/>
    </row>
    <row r="439" spans="1:8" s="10" customFormat="1">
      <c r="A439" s="134"/>
      <c r="B439" s="134"/>
      <c r="C439"/>
      <c r="D439"/>
      <c r="E439" s="488"/>
      <c r="F439"/>
      <c r="G439"/>
      <c r="H439" s="488"/>
    </row>
    <row r="440" spans="1:8" s="10" customFormat="1">
      <c r="A440" s="134"/>
      <c r="B440" s="134"/>
      <c r="C440"/>
      <c r="D440"/>
      <c r="E440" s="488"/>
      <c r="F440"/>
      <c r="G440"/>
      <c r="H440" s="488"/>
    </row>
    <row r="441" spans="1:8" s="10" customFormat="1">
      <c r="A441" s="134"/>
      <c r="B441" s="134"/>
      <c r="C441"/>
      <c r="D441"/>
      <c r="E441" s="488"/>
      <c r="F441"/>
      <c r="G441"/>
      <c r="H441" s="488"/>
    </row>
    <row r="442" spans="1:8" s="10" customFormat="1">
      <c r="A442" s="134"/>
      <c r="B442" s="134"/>
      <c r="C442"/>
      <c r="D442"/>
      <c r="E442" s="488"/>
      <c r="F442"/>
      <c r="G442"/>
      <c r="H442" s="488"/>
    </row>
    <row r="443" spans="1:8" s="10" customFormat="1">
      <c r="A443" s="134"/>
      <c r="B443" s="134"/>
      <c r="C443"/>
      <c r="D443"/>
      <c r="E443" s="488"/>
      <c r="F443"/>
      <c r="G443"/>
      <c r="H443" s="488"/>
    </row>
    <row r="444" spans="1:8" s="10" customFormat="1">
      <c r="A444" s="134"/>
      <c r="B444" s="134"/>
      <c r="C444"/>
      <c r="D444"/>
      <c r="E444" s="488"/>
      <c r="F444"/>
      <c r="G444"/>
      <c r="H444" s="488"/>
    </row>
    <row r="445" spans="1:8" s="10" customFormat="1">
      <c r="A445" s="134"/>
      <c r="B445" s="134"/>
      <c r="C445"/>
      <c r="D445"/>
      <c r="E445" s="488"/>
      <c r="F445"/>
      <c r="G445"/>
      <c r="H445" s="488"/>
    </row>
    <row r="446" spans="1:8" s="10" customFormat="1">
      <c r="A446" s="134"/>
      <c r="B446" s="134"/>
      <c r="C446"/>
      <c r="D446"/>
      <c r="E446" s="488"/>
      <c r="F446"/>
      <c r="G446"/>
      <c r="H446" s="488"/>
    </row>
    <row r="447" spans="1:8" s="10" customFormat="1">
      <c r="A447" s="134"/>
      <c r="B447" s="134"/>
      <c r="C447"/>
      <c r="D447"/>
      <c r="E447" s="488"/>
      <c r="F447"/>
      <c r="G447"/>
      <c r="H447" s="488"/>
    </row>
    <row r="448" spans="1:8" s="10" customFormat="1">
      <c r="A448" s="134"/>
      <c r="B448" s="134"/>
      <c r="C448"/>
      <c r="D448"/>
      <c r="E448" s="488"/>
      <c r="F448"/>
      <c r="G448"/>
      <c r="H448" s="488"/>
    </row>
    <row r="449" spans="1:8" s="10" customFormat="1">
      <c r="A449" s="134"/>
      <c r="B449" s="134"/>
      <c r="C449"/>
      <c r="D449"/>
      <c r="E449" s="488"/>
      <c r="F449"/>
      <c r="G449"/>
      <c r="H449" s="488"/>
    </row>
    <row r="450" spans="1:8" s="10" customFormat="1">
      <c r="A450" s="134"/>
      <c r="B450" s="134"/>
      <c r="C450"/>
      <c r="D450"/>
      <c r="E450" s="488"/>
      <c r="F450"/>
      <c r="G450"/>
      <c r="H450" s="488"/>
    </row>
    <row r="451" spans="1:8" s="10" customFormat="1">
      <c r="A451" s="134"/>
      <c r="B451" s="134"/>
      <c r="C451"/>
      <c r="D451"/>
      <c r="E451" s="488"/>
      <c r="F451"/>
      <c r="G451"/>
      <c r="H451" s="488"/>
    </row>
    <row r="452" spans="1:8" s="10" customFormat="1">
      <c r="A452" s="134"/>
      <c r="B452" s="134"/>
      <c r="C452"/>
      <c r="D452"/>
      <c r="E452" s="488"/>
      <c r="F452"/>
      <c r="G452"/>
      <c r="H452" s="488"/>
    </row>
    <row r="453" spans="1:8" s="10" customFormat="1">
      <c r="A453" s="134"/>
      <c r="B453" s="134"/>
      <c r="C453"/>
      <c r="D453"/>
      <c r="E453" s="488"/>
      <c r="F453"/>
      <c r="G453"/>
      <c r="H453" s="488"/>
    </row>
    <row r="454" spans="1:8" s="10" customFormat="1">
      <c r="A454" s="134"/>
      <c r="B454" s="134"/>
      <c r="C454"/>
      <c r="D454"/>
      <c r="E454" s="488"/>
      <c r="F454"/>
      <c r="G454"/>
      <c r="H454" s="488"/>
    </row>
    <row r="455" spans="1:8" s="10" customFormat="1">
      <c r="A455" s="134"/>
      <c r="B455" s="134"/>
      <c r="C455"/>
      <c r="D455"/>
      <c r="E455" s="488"/>
      <c r="F455"/>
      <c r="G455"/>
      <c r="H455" s="488"/>
    </row>
    <row r="456" spans="1:8" s="10" customFormat="1">
      <c r="A456" s="134"/>
      <c r="B456" s="134"/>
      <c r="C456"/>
      <c r="D456"/>
      <c r="E456" s="488"/>
      <c r="F456"/>
      <c r="G456"/>
      <c r="H456" s="488"/>
    </row>
    <row r="457" spans="1:8" s="10" customFormat="1">
      <c r="A457" s="134"/>
      <c r="B457" s="134"/>
      <c r="C457"/>
      <c r="D457"/>
      <c r="E457" s="488"/>
      <c r="F457"/>
      <c r="G457"/>
      <c r="H457" s="488"/>
    </row>
    <row r="458" spans="1:8" s="10" customFormat="1">
      <c r="A458" s="134"/>
      <c r="B458" s="134"/>
      <c r="C458"/>
      <c r="D458"/>
      <c r="E458" s="488"/>
      <c r="F458"/>
      <c r="G458"/>
      <c r="H458" s="488"/>
    </row>
    <row r="459" spans="1:8" s="10" customFormat="1">
      <c r="A459" s="134"/>
      <c r="B459" s="134"/>
      <c r="C459"/>
      <c r="D459"/>
      <c r="E459" s="488"/>
      <c r="F459"/>
      <c r="G459"/>
      <c r="H459" s="488"/>
    </row>
    <row r="460" spans="1:8" s="10" customFormat="1">
      <c r="A460" s="134"/>
      <c r="B460" s="134"/>
      <c r="C460"/>
      <c r="D460"/>
      <c r="E460" s="488"/>
      <c r="F460"/>
      <c r="G460"/>
      <c r="H460" s="488"/>
    </row>
    <row r="461" spans="1:8" s="10" customFormat="1">
      <c r="A461" s="134"/>
      <c r="B461" s="134"/>
      <c r="C461"/>
      <c r="D461"/>
      <c r="E461" s="488"/>
      <c r="F461"/>
      <c r="G461"/>
      <c r="H461" s="488"/>
    </row>
    <row r="462" spans="1:8" s="10" customFormat="1">
      <c r="A462" s="134"/>
      <c r="B462" s="134"/>
      <c r="C462"/>
      <c r="D462"/>
      <c r="E462" s="488"/>
      <c r="F462"/>
      <c r="G462"/>
      <c r="H462" s="488"/>
    </row>
    <row r="463" spans="1:8" s="10" customFormat="1">
      <c r="A463" s="134"/>
      <c r="B463" s="134"/>
      <c r="C463"/>
      <c r="D463"/>
      <c r="E463" s="488"/>
      <c r="F463"/>
      <c r="G463"/>
      <c r="H463" s="488"/>
    </row>
    <row r="464" spans="1:8" s="10" customFormat="1">
      <c r="A464" s="134"/>
      <c r="B464" s="134"/>
      <c r="C464"/>
      <c r="D464"/>
      <c r="E464" s="488"/>
      <c r="F464"/>
      <c r="G464"/>
      <c r="H464" s="488"/>
    </row>
    <row r="465" spans="1:8" s="10" customFormat="1">
      <c r="A465" s="134"/>
      <c r="B465" s="134"/>
      <c r="C465"/>
      <c r="D465"/>
      <c r="E465" s="488"/>
      <c r="F465"/>
      <c r="G465"/>
      <c r="H465" s="488"/>
    </row>
    <row r="466" spans="1:8" s="10" customFormat="1">
      <c r="A466" s="134"/>
      <c r="B466" s="134"/>
      <c r="C466"/>
      <c r="D466"/>
      <c r="E466" s="488"/>
      <c r="F466"/>
      <c r="G466"/>
      <c r="H466" s="488"/>
    </row>
    <row r="467" spans="1:8" s="10" customFormat="1">
      <c r="A467" s="134"/>
      <c r="B467" s="134"/>
      <c r="C467"/>
      <c r="D467"/>
      <c r="E467" s="488"/>
      <c r="F467"/>
      <c r="G467"/>
      <c r="H467" s="488"/>
    </row>
    <row r="468" spans="1:8" s="10" customFormat="1">
      <c r="A468" s="134"/>
      <c r="B468" s="134"/>
      <c r="C468"/>
      <c r="D468"/>
      <c r="E468" s="488"/>
      <c r="F468"/>
      <c r="G468"/>
      <c r="H468" s="488"/>
    </row>
    <row r="469" spans="1:8" s="10" customFormat="1">
      <c r="A469" s="134"/>
      <c r="B469" s="134"/>
      <c r="C469"/>
      <c r="D469"/>
      <c r="E469" s="488"/>
      <c r="F469"/>
      <c r="G469"/>
      <c r="H469" s="488"/>
    </row>
    <row r="470" spans="1:8" s="10" customFormat="1">
      <c r="A470" s="134"/>
      <c r="B470" s="134"/>
      <c r="C470"/>
      <c r="D470"/>
      <c r="E470" s="488"/>
      <c r="F470"/>
      <c r="G470"/>
      <c r="H470" s="488"/>
    </row>
    <row r="471" spans="1:8" s="10" customFormat="1">
      <c r="A471" s="134"/>
      <c r="B471" s="134"/>
      <c r="C471"/>
      <c r="D471"/>
      <c r="E471" s="488"/>
      <c r="F471"/>
      <c r="G471"/>
      <c r="H471" s="488"/>
    </row>
    <row r="472" spans="1:8" s="10" customFormat="1">
      <c r="A472" s="134"/>
      <c r="B472" s="134"/>
      <c r="C472"/>
      <c r="D472"/>
      <c r="E472" s="488"/>
      <c r="F472"/>
      <c r="G472"/>
      <c r="H472" s="488"/>
    </row>
    <row r="473" spans="1:8" s="10" customFormat="1">
      <c r="A473" s="134"/>
      <c r="B473" s="134"/>
      <c r="C473"/>
      <c r="D473"/>
      <c r="E473" s="488"/>
      <c r="F473"/>
      <c r="G473"/>
      <c r="H473" s="488"/>
    </row>
    <row r="474" spans="1:8" s="10" customFormat="1">
      <c r="A474" s="134"/>
      <c r="B474" s="134"/>
      <c r="C474"/>
      <c r="D474"/>
      <c r="E474" s="488"/>
      <c r="F474"/>
      <c r="G474"/>
      <c r="H474" s="488"/>
    </row>
    <row r="475" spans="1:8" s="10" customFormat="1">
      <c r="A475" s="134"/>
      <c r="B475" s="134"/>
      <c r="C475"/>
      <c r="D475"/>
      <c r="E475" s="488"/>
      <c r="F475"/>
      <c r="G475"/>
      <c r="H475" s="488"/>
    </row>
    <row r="476" spans="1:8" s="10" customFormat="1">
      <c r="A476" s="134"/>
      <c r="B476" s="134"/>
      <c r="C476"/>
      <c r="D476"/>
      <c r="E476" s="488"/>
      <c r="F476"/>
      <c r="G476"/>
      <c r="H476" s="488"/>
    </row>
    <row r="477" spans="1:8" s="10" customFormat="1">
      <c r="A477" s="134"/>
      <c r="B477" s="134"/>
      <c r="C477"/>
      <c r="D477"/>
      <c r="E477" s="488"/>
      <c r="F477"/>
      <c r="G477"/>
      <c r="H477" s="488"/>
    </row>
    <row r="478" spans="1:8" s="10" customFormat="1">
      <c r="A478" s="134"/>
      <c r="B478" s="134"/>
      <c r="C478"/>
      <c r="D478"/>
      <c r="E478" s="488"/>
      <c r="F478"/>
      <c r="G478"/>
      <c r="H478" s="488"/>
    </row>
    <row r="479" spans="1:8" s="10" customFormat="1">
      <c r="A479" s="134"/>
      <c r="B479" s="134"/>
      <c r="C479"/>
      <c r="D479"/>
      <c r="E479" s="488"/>
      <c r="F479"/>
      <c r="G479"/>
      <c r="H479" s="488"/>
    </row>
    <row r="480" spans="1:8" s="10" customFormat="1">
      <c r="A480" s="134"/>
      <c r="B480" s="134"/>
      <c r="C480"/>
      <c r="D480"/>
      <c r="E480" s="488"/>
      <c r="F480"/>
      <c r="G480"/>
      <c r="H480" s="488"/>
    </row>
    <row r="481" spans="1:8" s="10" customFormat="1">
      <c r="A481" s="134"/>
      <c r="B481" s="134"/>
      <c r="C481"/>
      <c r="D481"/>
      <c r="E481" s="488"/>
      <c r="F481"/>
      <c r="G481"/>
      <c r="H481" s="488"/>
    </row>
    <row r="482" spans="1:8" s="10" customFormat="1">
      <c r="A482" s="134"/>
      <c r="B482" s="134"/>
      <c r="C482"/>
      <c r="D482"/>
      <c r="E482" s="488"/>
      <c r="F482"/>
      <c r="G482"/>
      <c r="H482" s="488"/>
    </row>
    <row r="483" spans="1:8" s="10" customFormat="1">
      <c r="A483" s="134"/>
      <c r="B483" s="134"/>
      <c r="C483"/>
      <c r="D483"/>
      <c r="E483" s="488"/>
      <c r="F483"/>
      <c r="G483"/>
      <c r="H483" s="488"/>
    </row>
    <row r="484" spans="1:8" s="10" customFormat="1">
      <c r="A484" s="134"/>
      <c r="B484" s="134"/>
      <c r="C484"/>
      <c r="D484"/>
      <c r="E484" s="488"/>
      <c r="F484"/>
      <c r="G484"/>
      <c r="H484" s="488"/>
    </row>
    <row r="485" spans="1:8" s="10" customFormat="1">
      <c r="A485" s="134"/>
      <c r="B485" s="134"/>
      <c r="C485"/>
      <c r="D485"/>
      <c r="E485" s="488"/>
      <c r="F485"/>
      <c r="G485"/>
      <c r="H485" s="488"/>
    </row>
    <row r="486" spans="1:8" s="10" customFormat="1">
      <c r="A486" s="134"/>
      <c r="B486" s="134"/>
      <c r="C486"/>
      <c r="D486"/>
      <c r="E486" s="488"/>
      <c r="F486"/>
      <c r="G486"/>
      <c r="H486" s="488"/>
    </row>
    <row r="487" spans="1:8" s="10" customFormat="1">
      <c r="A487" s="134"/>
      <c r="B487" s="134"/>
      <c r="C487"/>
      <c r="D487"/>
      <c r="E487" s="488"/>
      <c r="F487"/>
      <c r="G487"/>
      <c r="H487" s="488"/>
    </row>
    <row r="488" spans="1:8" s="10" customFormat="1">
      <c r="A488" s="134"/>
      <c r="B488" s="134"/>
      <c r="C488"/>
      <c r="D488"/>
      <c r="E488" s="488"/>
      <c r="F488"/>
      <c r="G488"/>
      <c r="H488" s="488"/>
    </row>
    <row r="489" spans="1:8" s="10" customFormat="1">
      <c r="A489" s="134"/>
      <c r="B489" s="134"/>
      <c r="C489"/>
      <c r="D489"/>
      <c r="E489" s="488"/>
      <c r="F489"/>
      <c r="G489"/>
      <c r="H489" s="488"/>
    </row>
    <row r="490" spans="1:8" s="10" customFormat="1">
      <c r="A490" s="134"/>
      <c r="B490" s="134"/>
      <c r="C490"/>
      <c r="D490"/>
      <c r="E490" s="488"/>
      <c r="F490"/>
      <c r="G490"/>
      <c r="H490" s="488"/>
    </row>
    <row r="491" spans="1:8" s="10" customFormat="1">
      <c r="A491" s="134"/>
      <c r="B491" s="134"/>
      <c r="C491"/>
      <c r="D491"/>
      <c r="E491" s="488"/>
      <c r="F491"/>
      <c r="G491"/>
      <c r="H491" s="488"/>
    </row>
    <row r="492" spans="1:8" s="10" customFormat="1">
      <c r="A492" s="134"/>
      <c r="B492" s="134"/>
      <c r="C492"/>
      <c r="D492"/>
      <c r="E492" s="488"/>
      <c r="F492"/>
      <c r="G492"/>
      <c r="H492" s="488"/>
    </row>
    <row r="493" spans="1:8" s="10" customFormat="1">
      <c r="A493" s="134"/>
      <c r="B493" s="134"/>
      <c r="C493"/>
      <c r="D493"/>
      <c r="E493" s="488"/>
      <c r="F493"/>
      <c r="G493"/>
      <c r="H493" s="488"/>
    </row>
    <row r="494" spans="1:8" s="10" customFormat="1">
      <c r="A494" s="134"/>
      <c r="B494" s="134"/>
      <c r="C494"/>
      <c r="D494"/>
      <c r="E494" s="488"/>
      <c r="F494"/>
      <c r="G494"/>
      <c r="H494" s="488"/>
    </row>
    <row r="495" spans="1:8" s="10" customFormat="1">
      <c r="A495" s="134"/>
      <c r="B495" s="134"/>
      <c r="C495"/>
      <c r="D495"/>
      <c r="E495" s="488"/>
      <c r="F495"/>
      <c r="G495"/>
      <c r="H495" s="488"/>
    </row>
    <row r="496" spans="1:8" s="10" customFormat="1">
      <c r="A496" s="134"/>
      <c r="B496" s="134"/>
      <c r="C496"/>
      <c r="D496"/>
      <c r="E496" s="488"/>
      <c r="F496"/>
      <c r="G496"/>
      <c r="H496" s="488"/>
    </row>
    <row r="497" spans="1:8" s="10" customFormat="1">
      <c r="A497" s="134"/>
      <c r="B497" s="134"/>
      <c r="C497"/>
      <c r="D497"/>
      <c r="E497" s="488"/>
      <c r="F497"/>
      <c r="G497"/>
      <c r="H497" s="488"/>
    </row>
    <row r="498" spans="1:8" s="10" customFormat="1">
      <c r="A498" s="134"/>
      <c r="B498" s="134"/>
      <c r="C498"/>
      <c r="D498"/>
      <c r="E498" s="488"/>
      <c r="F498"/>
      <c r="G498"/>
      <c r="H498" s="488"/>
    </row>
    <row r="499" spans="1:8" s="10" customFormat="1">
      <c r="A499" s="134"/>
      <c r="B499" s="134"/>
      <c r="C499"/>
      <c r="D499"/>
      <c r="E499" s="488"/>
      <c r="F499"/>
      <c r="G499"/>
      <c r="H499" s="488"/>
    </row>
    <row r="500" spans="1:8" s="10" customFormat="1">
      <c r="A500" s="134"/>
      <c r="B500" s="134"/>
      <c r="C500"/>
      <c r="D500"/>
      <c r="E500" s="488"/>
      <c r="F500"/>
      <c r="G500"/>
      <c r="H500" s="488"/>
    </row>
    <row r="501" spans="1:8" s="10" customFormat="1">
      <c r="A501" s="134"/>
      <c r="B501" s="134"/>
      <c r="C501"/>
      <c r="D501"/>
      <c r="E501" s="488"/>
      <c r="F501"/>
      <c r="G501"/>
      <c r="H501" s="488"/>
    </row>
    <row r="502" spans="1:8" s="10" customFormat="1">
      <c r="A502" s="134"/>
      <c r="B502" s="134"/>
      <c r="C502"/>
      <c r="D502"/>
      <c r="E502" s="488"/>
      <c r="F502"/>
      <c r="G502"/>
      <c r="H502" s="488"/>
    </row>
    <row r="503" spans="1:8" s="10" customFormat="1">
      <c r="A503" s="134"/>
      <c r="B503" s="134"/>
      <c r="C503"/>
      <c r="D503"/>
      <c r="E503" s="488"/>
      <c r="F503"/>
      <c r="G503"/>
      <c r="H503" s="488"/>
    </row>
    <row r="504" spans="1:8" s="10" customFormat="1">
      <c r="A504" s="134"/>
      <c r="B504" s="134"/>
      <c r="C504"/>
      <c r="D504"/>
      <c r="E504" s="488"/>
      <c r="F504"/>
      <c r="G504"/>
      <c r="H504" s="488"/>
    </row>
    <row r="505" spans="1:8" s="10" customFormat="1">
      <c r="A505" s="134"/>
      <c r="B505" s="134"/>
      <c r="C505"/>
      <c r="D505"/>
      <c r="E505" s="488"/>
      <c r="F505"/>
      <c r="G505"/>
      <c r="H505" s="488"/>
    </row>
    <row r="506" spans="1:8" s="10" customFormat="1">
      <c r="A506" s="134"/>
      <c r="B506" s="134"/>
      <c r="C506"/>
      <c r="D506"/>
      <c r="E506" s="488"/>
      <c r="F506"/>
      <c r="G506"/>
      <c r="H506" s="488"/>
    </row>
    <row r="507" spans="1:8" s="10" customFormat="1">
      <c r="A507" s="134"/>
      <c r="B507" s="134"/>
      <c r="C507"/>
      <c r="D507"/>
      <c r="E507" s="488"/>
      <c r="F507"/>
      <c r="G507"/>
      <c r="H507" s="488"/>
    </row>
    <row r="508" spans="1:8" s="10" customFormat="1">
      <c r="A508" s="134"/>
      <c r="B508" s="134"/>
      <c r="C508"/>
      <c r="D508"/>
      <c r="E508" s="488"/>
      <c r="F508"/>
      <c r="G508"/>
      <c r="H508" s="488"/>
    </row>
    <row r="509" spans="1:8" s="10" customFormat="1">
      <c r="A509" s="134"/>
      <c r="B509" s="134"/>
      <c r="C509"/>
      <c r="D509"/>
      <c r="E509" s="488"/>
      <c r="F509"/>
      <c r="G509"/>
      <c r="H509" s="488"/>
    </row>
    <row r="510" spans="1:8" s="10" customFormat="1">
      <c r="A510" s="134"/>
      <c r="B510" s="134"/>
      <c r="C510"/>
      <c r="D510"/>
      <c r="E510" s="488"/>
      <c r="F510"/>
      <c r="G510"/>
      <c r="H510" s="488"/>
    </row>
    <row r="511" spans="1:8" s="10" customFormat="1">
      <c r="A511" s="134"/>
      <c r="B511" s="134"/>
      <c r="C511"/>
      <c r="D511"/>
      <c r="E511" s="488"/>
      <c r="F511"/>
      <c r="G511"/>
      <c r="H511" s="488"/>
    </row>
    <row r="512" spans="1:8" s="10" customFormat="1">
      <c r="A512" s="134"/>
      <c r="B512" s="134"/>
      <c r="C512"/>
      <c r="D512"/>
      <c r="E512" s="488"/>
      <c r="F512"/>
      <c r="G512"/>
      <c r="H512" s="488"/>
    </row>
    <row r="513" spans="1:8" s="10" customFormat="1">
      <c r="A513" s="134"/>
      <c r="B513" s="134"/>
      <c r="C513"/>
      <c r="D513"/>
      <c r="E513" s="488"/>
      <c r="F513"/>
      <c r="G513"/>
      <c r="H513" s="488"/>
    </row>
    <row r="514" spans="1:8" s="10" customFormat="1">
      <c r="A514" s="134"/>
      <c r="B514" s="134"/>
      <c r="C514"/>
      <c r="D514"/>
      <c r="E514" s="488"/>
      <c r="F514"/>
      <c r="G514"/>
      <c r="H514" s="488"/>
    </row>
    <row r="515" spans="1:8" s="10" customFormat="1">
      <c r="A515" s="134"/>
      <c r="B515" s="134"/>
      <c r="C515"/>
      <c r="D515"/>
      <c r="E515" s="488"/>
      <c r="F515"/>
      <c r="G515"/>
      <c r="H515" s="488"/>
    </row>
    <row r="516" spans="1:8" s="10" customFormat="1">
      <c r="A516" s="134"/>
      <c r="B516" s="134"/>
      <c r="C516"/>
      <c r="D516"/>
      <c r="E516" s="488"/>
      <c r="F516"/>
      <c r="G516"/>
      <c r="H516" s="488"/>
    </row>
    <row r="517" spans="1:8" s="10" customFormat="1">
      <c r="A517" s="134"/>
      <c r="B517" s="134"/>
      <c r="C517"/>
      <c r="D517"/>
      <c r="E517" s="488"/>
      <c r="F517"/>
      <c r="G517"/>
      <c r="H517" s="488"/>
    </row>
    <row r="518" spans="1:8" s="10" customFormat="1">
      <c r="A518" s="134"/>
      <c r="B518" s="134"/>
      <c r="C518"/>
      <c r="D518"/>
      <c r="E518" s="488"/>
      <c r="F518"/>
      <c r="G518"/>
      <c r="H518" s="488"/>
    </row>
    <row r="519" spans="1:8" s="10" customFormat="1">
      <c r="A519" s="134"/>
      <c r="B519" s="134"/>
      <c r="C519"/>
      <c r="D519"/>
      <c r="E519" s="488"/>
      <c r="F519"/>
      <c r="G519"/>
      <c r="H519" s="488"/>
    </row>
    <row r="520" spans="1:8" s="10" customFormat="1">
      <c r="A520" s="134"/>
      <c r="B520" s="134"/>
      <c r="C520"/>
      <c r="D520"/>
      <c r="E520" s="488"/>
      <c r="F520"/>
      <c r="G520"/>
      <c r="H520" s="488"/>
    </row>
    <row r="521" spans="1:8" s="10" customFormat="1">
      <c r="A521" s="134"/>
      <c r="B521" s="134"/>
      <c r="C521"/>
      <c r="D521"/>
      <c r="E521" s="488"/>
      <c r="F521"/>
      <c r="G521"/>
      <c r="H521" s="488"/>
    </row>
    <row r="522" spans="1:8" s="10" customFormat="1">
      <c r="A522" s="134"/>
      <c r="B522" s="134"/>
      <c r="C522"/>
      <c r="D522"/>
      <c r="E522" s="488"/>
      <c r="F522"/>
      <c r="G522"/>
      <c r="H522" s="488"/>
    </row>
    <row r="523" spans="1:8" s="10" customFormat="1">
      <c r="A523" s="134"/>
      <c r="B523" s="134"/>
      <c r="C523"/>
      <c r="D523"/>
      <c r="E523" s="488"/>
      <c r="F523"/>
      <c r="G523"/>
      <c r="H523" s="488"/>
    </row>
    <row r="524" spans="1:8" s="10" customFormat="1">
      <c r="A524" s="134"/>
      <c r="B524" s="134"/>
      <c r="C524"/>
      <c r="D524"/>
      <c r="E524" s="488"/>
      <c r="F524"/>
      <c r="G524"/>
      <c r="H524" s="488"/>
    </row>
    <row r="525" spans="1:8" s="10" customFormat="1">
      <c r="A525" s="134"/>
      <c r="B525" s="134"/>
      <c r="C525"/>
      <c r="D525"/>
      <c r="E525" s="488"/>
      <c r="F525"/>
      <c r="G525"/>
      <c r="H525" s="488"/>
    </row>
    <row r="526" spans="1:8" s="10" customFormat="1">
      <c r="A526" s="134"/>
      <c r="B526" s="134"/>
      <c r="C526"/>
      <c r="D526"/>
      <c r="E526" s="488"/>
      <c r="F526"/>
      <c r="G526"/>
      <c r="H526" s="488"/>
    </row>
    <row r="527" spans="1:8" s="10" customFormat="1">
      <c r="A527" s="134"/>
      <c r="B527" s="134"/>
      <c r="C527"/>
      <c r="D527"/>
      <c r="E527" s="488"/>
      <c r="F527"/>
      <c r="G527"/>
      <c r="H527" s="488"/>
    </row>
    <row r="528" spans="1:8" s="10" customFormat="1">
      <c r="A528" s="134"/>
      <c r="B528" s="134"/>
      <c r="C528"/>
      <c r="D528"/>
      <c r="E528" s="488"/>
      <c r="F528"/>
      <c r="G528"/>
      <c r="H528" s="488"/>
    </row>
    <row r="529" spans="1:8" s="10" customFormat="1">
      <c r="A529" s="134"/>
      <c r="B529" s="134"/>
      <c r="C529"/>
      <c r="D529"/>
      <c r="E529" s="488"/>
      <c r="F529"/>
      <c r="G529"/>
      <c r="H529" s="488"/>
    </row>
    <row r="530" spans="1:8" s="10" customFormat="1">
      <c r="A530" s="134"/>
      <c r="B530" s="134"/>
      <c r="C530"/>
      <c r="D530"/>
      <c r="E530" s="488"/>
      <c r="F530"/>
      <c r="G530"/>
      <c r="H530" s="488"/>
    </row>
    <row r="531" spans="1:8" s="10" customFormat="1">
      <c r="A531" s="134"/>
      <c r="B531" s="134"/>
      <c r="C531"/>
      <c r="D531"/>
      <c r="E531" s="488"/>
      <c r="F531"/>
      <c r="G531"/>
      <c r="H531" s="488"/>
    </row>
    <row r="532" spans="1:8" s="10" customFormat="1">
      <c r="A532" s="134"/>
      <c r="B532" s="134"/>
      <c r="C532"/>
      <c r="D532"/>
      <c r="E532" s="488"/>
      <c r="F532"/>
      <c r="G532"/>
      <c r="H532" s="488"/>
    </row>
    <row r="533" spans="1:8" s="10" customFormat="1">
      <c r="A533" s="134"/>
      <c r="B533" s="134"/>
      <c r="C533"/>
      <c r="D533"/>
      <c r="E533" s="488"/>
      <c r="F533"/>
      <c r="G533"/>
      <c r="H533" s="488"/>
    </row>
    <row r="534" spans="1:8" s="10" customFormat="1">
      <c r="A534" s="134"/>
      <c r="B534" s="134"/>
      <c r="C534"/>
      <c r="D534"/>
      <c r="E534" s="488"/>
      <c r="F534"/>
      <c r="G534"/>
      <c r="H534" s="488"/>
    </row>
    <row r="535" spans="1:8" s="10" customFormat="1">
      <c r="A535" s="134"/>
      <c r="B535" s="134"/>
      <c r="C535"/>
      <c r="D535"/>
      <c r="E535" s="488"/>
      <c r="F535"/>
      <c r="G535"/>
      <c r="H535" s="488"/>
    </row>
    <row r="536" spans="1:8" s="10" customFormat="1">
      <c r="A536" s="134"/>
      <c r="B536" s="134"/>
      <c r="C536"/>
      <c r="D536"/>
      <c r="E536" s="488"/>
      <c r="F536"/>
      <c r="G536"/>
      <c r="H536" s="488"/>
    </row>
    <row r="537" spans="1:8" s="10" customFormat="1">
      <c r="A537" s="134"/>
      <c r="B537" s="134"/>
      <c r="C537"/>
      <c r="D537"/>
      <c r="E537" s="488"/>
      <c r="F537"/>
      <c r="G537"/>
      <c r="H537" s="488"/>
    </row>
    <row r="538" spans="1:8" s="10" customFormat="1">
      <c r="A538" s="134"/>
      <c r="B538" s="134"/>
      <c r="C538"/>
      <c r="D538"/>
      <c r="E538" s="488"/>
      <c r="F538"/>
      <c r="G538"/>
      <c r="H538" s="488"/>
    </row>
    <row r="539" spans="1:8" s="10" customFormat="1">
      <c r="A539" s="134"/>
      <c r="B539" s="134"/>
      <c r="C539"/>
      <c r="D539"/>
      <c r="E539" s="488"/>
      <c r="F539"/>
      <c r="G539"/>
      <c r="H539" s="488"/>
    </row>
    <row r="540" spans="1:8" s="10" customFormat="1">
      <c r="A540" s="134"/>
      <c r="B540" s="134"/>
      <c r="C540"/>
      <c r="D540"/>
      <c r="E540" s="488"/>
      <c r="F540"/>
      <c r="G540"/>
      <c r="H540" s="488"/>
    </row>
    <row r="541" spans="1:8" s="10" customFormat="1">
      <c r="A541" s="134"/>
      <c r="B541" s="134"/>
      <c r="C541"/>
      <c r="D541"/>
      <c r="E541" s="488"/>
      <c r="F541"/>
      <c r="G541"/>
      <c r="H541" s="488"/>
    </row>
    <row r="542" spans="1:8" s="10" customFormat="1">
      <c r="A542" s="134"/>
      <c r="B542" s="134"/>
      <c r="C542"/>
      <c r="D542"/>
      <c r="E542" s="488"/>
      <c r="F542"/>
      <c r="G542"/>
      <c r="H542" s="488"/>
    </row>
    <row r="543" spans="1:8" s="10" customFormat="1">
      <c r="A543" s="134"/>
      <c r="B543" s="134"/>
      <c r="C543"/>
      <c r="D543"/>
      <c r="E543" s="488"/>
      <c r="F543"/>
      <c r="G543"/>
      <c r="H543" s="488"/>
    </row>
    <row r="544" spans="1:8" s="10" customFormat="1">
      <c r="A544" s="134"/>
      <c r="B544" s="134"/>
      <c r="C544"/>
      <c r="D544"/>
      <c r="E544" s="488"/>
      <c r="F544"/>
      <c r="G544"/>
      <c r="H544" s="488"/>
    </row>
    <row r="545" spans="1:8" s="10" customFormat="1">
      <c r="A545" s="134"/>
      <c r="B545" s="134"/>
      <c r="C545"/>
      <c r="D545"/>
      <c r="E545" s="488"/>
      <c r="F545"/>
      <c r="G545"/>
      <c r="H545" s="488"/>
    </row>
    <row r="546" spans="1:8" s="10" customFormat="1">
      <c r="A546" s="134"/>
      <c r="B546" s="134"/>
      <c r="C546"/>
      <c r="D546"/>
      <c r="E546" s="488"/>
      <c r="F546"/>
      <c r="G546"/>
      <c r="H546" s="488"/>
    </row>
    <row r="547" spans="1:8" s="10" customFormat="1">
      <c r="A547" s="134"/>
      <c r="B547" s="134"/>
      <c r="C547"/>
      <c r="D547"/>
      <c r="E547" s="488"/>
      <c r="F547"/>
      <c r="G547"/>
      <c r="H547" s="488"/>
    </row>
    <row r="548" spans="1:8" s="10" customFormat="1">
      <c r="A548" s="134"/>
      <c r="B548" s="134"/>
      <c r="C548"/>
      <c r="D548"/>
      <c r="E548" s="488"/>
      <c r="F548"/>
      <c r="G548"/>
      <c r="H548" s="488"/>
    </row>
    <row r="549" spans="1:8" s="10" customFormat="1">
      <c r="A549" s="134"/>
      <c r="B549" s="134"/>
      <c r="C549"/>
      <c r="D549"/>
      <c r="E549" s="488"/>
      <c r="F549"/>
      <c r="G549"/>
      <c r="H549" s="488"/>
    </row>
    <row r="550" spans="1:8" s="10" customFormat="1">
      <c r="A550" s="134"/>
      <c r="B550" s="134"/>
      <c r="C550"/>
      <c r="D550"/>
      <c r="E550" s="488"/>
      <c r="F550"/>
      <c r="G550"/>
      <c r="H550" s="488"/>
    </row>
    <row r="551" spans="1:8" s="10" customFormat="1">
      <c r="A551" s="134"/>
      <c r="B551" s="134"/>
      <c r="C551"/>
      <c r="D551"/>
      <c r="E551" s="488"/>
      <c r="F551"/>
      <c r="G551"/>
      <c r="H551" s="488"/>
    </row>
    <row r="552" spans="1:8" s="10" customFormat="1">
      <c r="A552" s="134"/>
      <c r="B552" s="134"/>
      <c r="C552"/>
      <c r="D552"/>
      <c r="E552" s="488"/>
      <c r="F552"/>
      <c r="G552"/>
      <c r="H552" s="488"/>
    </row>
    <row r="553" spans="1:8" s="10" customFormat="1">
      <c r="A553" s="134"/>
      <c r="B553" s="134"/>
      <c r="C553"/>
      <c r="D553"/>
      <c r="E553" s="488"/>
      <c r="F553"/>
      <c r="G553"/>
      <c r="H553" s="488"/>
    </row>
    <row r="554" spans="1:8" s="10" customFormat="1">
      <c r="A554" s="134"/>
      <c r="B554" s="134"/>
      <c r="C554"/>
      <c r="D554"/>
      <c r="E554" s="488"/>
      <c r="F554"/>
      <c r="G554"/>
      <c r="H554" s="488"/>
    </row>
    <row r="555" spans="1:8" s="10" customFormat="1">
      <c r="A555" s="134"/>
      <c r="B555" s="134"/>
      <c r="C555"/>
      <c r="D555"/>
      <c r="E555" s="488"/>
      <c r="F555"/>
      <c r="G555"/>
      <c r="H555" s="488"/>
    </row>
    <row r="556" spans="1:8" s="10" customFormat="1">
      <c r="A556" s="134"/>
      <c r="B556" s="134"/>
      <c r="C556"/>
      <c r="D556"/>
      <c r="E556" s="488"/>
      <c r="F556"/>
      <c r="G556"/>
      <c r="H556" s="488"/>
    </row>
    <row r="557" spans="1:8" s="10" customFormat="1">
      <c r="A557" s="134"/>
      <c r="B557" s="134"/>
      <c r="C557"/>
      <c r="D557"/>
      <c r="E557" s="488"/>
      <c r="F557"/>
      <c r="G557"/>
      <c r="H557" s="488"/>
    </row>
    <row r="558" spans="1:8" s="10" customFormat="1">
      <c r="A558" s="134"/>
      <c r="B558" s="134"/>
      <c r="C558"/>
      <c r="D558"/>
      <c r="E558" s="488"/>
      <c r="F558"/>
      <c r="G558"/>
      <c r="H558" s="488"/>
    </row>
    <row r="559" spans="1:8" s="10" customFormat="1">
      <c r="A559" s="134"/>
      <c r="B559" s="134"/>
      <c r="C559"/>
      <c r="D559"/>
      <c r="E559" s="488"/>
      <c r="F559"/>
      <c r="G559"/>
      <c r="H559" s="488"/>
    </row>
    <row r="560" spans="1:8" s="10" customFormat="1">
      <c r="A560" s="134"/>
      <c r="B560" s="134"/>
      <c r="C560"/>
      <c r="D560"/>
      <c r="E560" s="488"/>
      <c r="F560"/>
      <c r="G560"/>
      <c r="H560" s="488"/>
    </row>
    <row r="561" spans="1:8" s="10" customFormat="1">
      <c r="A561" s="134"/>
      <c r="B561" s="134"/>
      <c r="C561"/>
      <c r="D561"/>
      <c r="E561" s="488"/>
      <c r="F561"/>
      <c r="G561"/>
      <c r="H561" s="488"/>
    </row>
    <row r="562" spans="1:8" s="10" customFormat="1">
      <c r="A562" s="134"/>
      <c r="B562" s="134"/>
      <c r="C562"/>
      <c r="D562"/>
      <c r="E562" s="488"/>
      <c r="F562"/>
      <c r="G562"/>
      <c r="H562" s="488"/>
    </row>
    <row r="563" spans="1:8" s="10" customFormat="1">
      <c r="A563" s="134"/>
      <c r="B563" s="134"/>
      <c r="C563"/>
      <c r="D563"/>
      <c r="E563" s="488"/>
      <c r="F563"/>
      <c r="G563"/>
      <c r="H563" s="488"/>
    </row>
    <row r="564" spans="1:8" s="10" customFormat="1">
      <c r="A564" s="134"/>
      <c r="B564" s="134"/>
      <c r="C564"/>
      <c r="D564"/>
      <c r="E564" s="488"/>
      <c r="F564"/>
      <c r="G564"/>
      <c r="H564" s="488"/>
    </row>
    <row r="565" spans="1:8" s="10" customFormat="1">
      <c r="A565" s="134"/>
      <c r="B565" s="134"/>
      <c r="C565"/>
      <c r="D565"/>
      <c r="E565" s="488"/>
      <c r="F565"/>
      <c r="G565"/>
      <c r="H565" s="488"/>
    </row>
    <row r="566" spans="1:8" s="10" customFormat="1">
      <c r="A566" s="134"/>
      <c r="B566" s="134"/>
      <c r="C566"/>
      <c r="D566"/>
      <c r="E566" s="488"/>
      <c r="F566"/>
      <c r="G566"/>
      <c r="H566" s="488"/>
    </row>
    <row r="567" spans="1:8" s="10" customFormat="1">
      <c r="A567" s="134"/>
      <c r="B567" s="134"/>
      <c r="C567"/>
      <c r="D567"/>
      <c r="E567" s="488"/>
      <c r="F567"/>
      <c r="G567"/>
      <c r="H567" s="488"/>
    </row>
    <row r="568" spans="1:8" s="10" customFormat="1">
      <c r="A568" s="134"/>
      <c r="B568" s="134"/>
      <c r="C568"/>
      <c r="D568"/>
      <c r="E568" s="488"/>
      <c r="F568"/>
      <c r="G568"/>
      <c r="H568" s="488"/>
    </row>
    <row r="569" spans="1:8" s="10" customFormat="1">
      <c r="A569" s="134"/>
      <c r="B569" s="134"/>
      <c r="C569"/>
      <c r="D569"/>
      <c r="E569" s="488"/>
      <c r="F569"/>
      <c r="G569"/>
      <c r="H569" s="488"/>
    </row>
    <row r="570" spans="1:8" s="10" customFormat="1">
      <c r="A570" s="134"/>
      <c r="B570" s="134"/>
      <c r="C570"/>
      <c r="D570"/>
      <c r="E570" s="488"/>
      <c r="F570"/>
      <c r="G570"/>
      <c r="H570" s="488"/>
    </row>
    <row r="571" spans="1:8" s="10" customFormat="1">
      <c r="A571" s="134"/>
      <c r="B571" s="134"/>
      <c r="C571"/>
      <c r="D571"/>
      <c r="E571" s="488"/>
      <c r="F571"/>
      <c r="G571"/>
      <c r="H571" s="488"/>
    </row>
    <row r="572" spans="1:8" s="10" customFormat="1">
      <c r="A572" s="134"/>
      <c r="B572" s="134"/>
      <c r="C572"/>
      <c r="D572"/>
      <c r="E572" s="488"/>
      <c r="F572"/>
      <c r="G572"/>
      <c r="H572" s="488"/>
    </row>
    <row r="573" spans="1:8" s="10" customFormat="1">
      <c r="A573" s="134"/>
      <c r="B573" s="134"/>
      <c r="C573"/>
      <c r="D573"/>
      <c r="E573" s="488"/>
      <c r="F573"/>
      <c r="G573"/>
      <c r="H573" s="488"/>
    </row>
    <row r="574" spans="1:8" s="10" customFormat="1">
      <c r="A574" s="134"/>
      <c r="B574" s="134"/>
      <c r="C574"/>
      <c r="D574"/>
      <c r="E574" s="488"/>
      <c r="F574"/>
      <c r="G574"/>
      <c r="H574" s="488"/>
    </row>
    <row r="575" spans="1:8" s="10" customFormat="1">
      <c r="A575" s="134"/>
      <c r="B575" s="134"/>
      <c r="C575"/>
      <c r="D575"/>
      <c r="E575" s="488"/>
      <c r="F575"/>
      <c r="G575"/>
      <c r="H575" s="488"/>
    </row>
    <row r="576" spans="1:8" s="10" customFormat="1">
      <c r="A576" s="134"/>
      <c r="B576" s="134"/>
      <c r="C576"/>
      <c r="D576"/>
      <c r="E576" s="488"/>
      <c r="F576"/>
      <c r="G576"/>
      <c r="H576" s="488"/>
    </row>
    <row r="577" spans="1:8" s="10" customFormat="1">
      <c r="A577" s="134"/>
      <c r="B577" s="134"/>
      <c r="C577"/>
      <c r="D577"/>
      <c r="E577" s="488"/>
      <c r="F577"/>
      <c r="G577"/>
      <c r="H577" s="488"/>
    </row>
    <row r="578" spans="1:8" s="10" customFormat="1">
      <c r="A578" s="134"/>
      <c r="B578" s="134"/>
      <c r="C578"/>
      <c r="D578"/>
      <c r="E578" s="488"/>
      <c r="F578"/>
      <c r="G578"/>
      <c r="H578" s="488"/>
    </row>
    <row r="579" spans="1:8" s="10" customFormat="1">
      <c r="A579" s="134"/>
      <c r="B579" s="134"/>
      <c r="C579"/>
      <c r="D579"/>
      <c r="E579" s="488"/>
      <c r="F579"/>
      <c r="G579"/>
      <c r="H579" s="488"/>
    </row>
    <row r="580" spans="1:8" s="10" customFormat="1">
      <c r="A580" s="134"/>
      <c r="B580" s="134"/>
      <c r="C580"/>
      <c r="D580"/>
      <c r="E580" s="488"/>
      <c r="F580"/>
      <c r="G580"/>
      <c r="H580" s="488"/>
    </row>
    <row r="581" spans="1:8" s="10" customFormat="1">
      <c r="A581" s="134"/>
      <c r="B581" s="134"/>
      <c r="C581"/>
      <c r="D581"/>
      <c r="E581" s="488"/>
      <c r="F581"/>
      <c r="G581"/>
      <c r="H581" s="488"/>
    </row>
    <row r="582" spans="1:8" s="10" customFormat="1">
      <c r="A582" s="134"/>
      <c r="B582" s="134"/>
      <c r="C582"/>
      <c r="D582"/>
      <c r="E582" s="488"/>
      <c r="F582"/>
      <c r="G582"/>
      <c r="H582" s="488"/>
    </row>
    <row r="583" spans="1:8" s="10" customFormat="1">
      <c r="A583" s="134"/>
      <c r="B583" s="134"/>
      <c r="C583"/>
      <c r="D583"/>
      <c r="E583" s="488"/>
      <c r="F583"/>
      <c r="G583"/>
      <c r="H583" s="488"/>
    </row>
    <row r="584" spans="1:8" s="10" customFormat="1">
      <c r="A584" s="134"/>
      <c r="B584" s="134"/>
      <c r="C584"/>
      <c r="D584"/>
      <c r="E584" s="488"/>
      <c r="F584"/>
      <c r="G584"/>
      <c r="H584" s="488"/>
    </row>
    <row r="585" spans="1:8" s="10" customFormat="1">
      <c r="A585" s="134"/>
      <c r="B585" s="134"/>
      <c r="C585"/>
      <c r="D585"/>
      <c r="E585" s="488"/>
      <c r="F585"/>
      <c r="G585"/>
      <c r="H585" s="488"/>
    </row>
    <row r="586" spans="1:8" s="10" customFormat="1">
      <c r="A586" s="134"/>
      <c r="B586" s="134"/>
      <c r="C586"/>
      <c r="D586"/>
      <c r="E586" s="488"/>
      <c r="F586"/>
      <c r="G586"/>
      <c r="H586" s="488"/>
    </row>
    <row r="587" spans="1:8" s="10" customFormat="1">
      <c r="A587" s="134"/>
      <c r="B587" s="134"/>
      <c r="C587"/>
      <c r="D587"/>
      <c r="E587" s="488"/>
      <c r="F587"/>
      <c r="G587"/>
      <c r="H587" s="488"/>
    </row>
    <row r="588" spans="1:8" s="10" customFormat="1">
      <c r="A588" s="134"/>
      <c r="B588" s="134"/>
      <c r="C588"/>
      <c r="D588"/>
      <c r="E588" s="488"/>
      <c r="F588"/>
      <c r="G588"/>
      <c r="H588" s="488"/>
    </row>
    <row r="589" spans="1:8" s="10" customFormat="1">
      <c r="A589" s="134"/>
      <c r="B589" s="134"/>
      <c r="C589"/>
      <c r="D589"/>
      <c r="E589" s="488"/>
      <c r="F589"/>
      <c r="G589"/>
      <c r="H589" s="488"/>
    </row>
    <row r="590" spans="1:8" s="10" customFormat="1">
      <c r="A590" s="134"/>
      <c r="B590" s="134"/>
      <c r="C590"/>
      <c r="D590"/>
      <c r="E590" s="488"/>
      <c r="F590"/>
      <c r="G590"/>
      <c r="H590" s="488"/>
    </row>
    <row r="591" spans="1:8" s="10" customFormat="1">
      <c r="A591" s="134"/>
      <c r="B591" s="134"/>
      <c r="C591"/>
      <c r="D591"/>
      <c r="E591" s="488"/>
      <c r="F591"/>
      <c r="G591"/>
      <c r="H591" s="488"/>
    </row>
    <row r="592" spans="1:8" s="10" customFormat="1">
      <c r="A592" s="134"/>
      <c r="B592" s="134"/>
      <c r="C592"/>
      <c r="D592"/>
      <c r="E592" s="488"/>
      <c r="F592"/>
      <c r="G592"/>
      <c r="H592" s="488"/>
    </row>
    <row r="593" spans="1:8" s="10" customFormat="1">
      <c r="A593" s="134"/>
      <c r="B593" s="134"/>
      <c r="C593"/>
      <c r="D593"/>
      <c r="E593" s="488"/>
      <c r="F593"/>
      <c r="G593"/>
      <c r="H593" s="488"/>
    </row>
    <row r="594" spans="1:8" s="10" customFormat="1">
      <c r="A594" s="134"/>
      <c r="B594" s="134"/>
      <c r="C594"/>
      <c r="D594"/>
      <c r="E594" s="488"/>
      <c r="F594"/>
      <c r="G594"/>
      <c r="H594" s="488"/>
    </row>
    <row r="595" spans="1:8" s="10" customFormat="1">
      <c r="A595" s="134"/>
      <c r="B595" s="134"/>
      <c r="C595"/>
      <c r="D595"/>
      <c r="E595" s="488"/>
      <c r="F595"/>
      <c r="G595"/>
      <c r="H595" s="488"/>
    </row>
    <row r="596" spans="1:8" s="10" customFormat="1">
      <c r="A596" s="134"/>
      <c r="B596" s="134"/>
      <c r="C596"/>
      <c r="D596"/>
      <c r="E596" s="488"/>
      <c r="F596"/>
      <c r="G596"/>
      <c r="H596" s="488"/>
    </row>
    <row r="597" spans="1:8" s="10" customFormat="1">
      <c r="A597" s="134"/>
      <c r="B597" s="134"/>
      <c r="C597"/>
      <c r="D597"/>
      <c r="E597" s="488"/>
      <c r="F597"/>
      <c r="G597"/>
      <c r="H597" s="488"/>
    </row>
    <row r="598" spans="1:8" s="10" customFormat="1">
      <c r="A598" s="134"/>
      <c r="B598" s="134"/>
      <c r="C598"/>
      <c r="D598"/>
      <c r="E598" s="488"/>
      <c r="F598"/>
      <c r="G598"/>
      <c r="H598" s="488"/>
    </row>
    <row r="599" spans="1:8" s="10" customFormat="1">
      <c r="A599" s="134"/>
      <c r="B599" s="134"/>
      <c r="C599"/>
      <c r="D599"/>
      <c r="E599" s="488"/>
      <c r="F599"/>
      <c r="G599"/>
      <c r="H599" s="488"/>
    </row>
    <row r="600" spans="1:8" s="10" customFormat="1">
      <c r="A600" s="134"/>
      <c r="B600" s="134"/>
      <c r="C600"/>
      <c r="D600"/>
      <c r="E600" s="488"/>
      <c r="F600"/>
      <c r="G600"/>
      <c r="H600" s="488"/>
    </row>
    <row r="601" spans="1:8" s="10" customFormat="1">
      <c r="A601" s="134"/>
      <c r="B601" s="134"/>
      <c r="C601"/>
      <c r="D601"/>
      <c r="E601" s="488"/>
      <c r="F601"/>
      <c r="G601"/>
      <c r="H601" s="488"/>
    </row>
    <row r="602" spans="1:8" s="10" customFormat="1">
      <c r="A602" s="134"/>
      <c r="B602" s="134"/>
      <c r="C602"/>
      <c r="D602"/>
      <c r="E602" s="488"/>
      <c r="F602"/>
      <c r="G602"/>
      <c r="H602" s="488"/>
    </row>
    <row r="603" spans="1:8" s="10" customFormat="1">
      <c r="A603" s="134"/>
      <c r="B603" s="134"/>
      <c r="C603"/>
      <c r="D603"/>
      <c r="E603" s="488"/>
      <c r="F603"/>
      <c r="G603"/>
      <c r="H603" s="488"/>
    </row>
    <row r="604" spans="1:8" s="10" customFormat="1">
      <c r="A604" s="134"/>
      <c r="B604" s="134"/>
      <c r="C604"/>
      <c r="D604"/>
      <c r="E604" s="488"/>
      <c r="F604"/>
      <c r="G604"/>
      <c r="H604" s="488"/>
    </row>
    <row r="605" spans="1:8" s="10" customFormat="1">
      <c r="A605" s="134"/>
      <c r="B605" s="134"/>
      <c r="C605"/>
      <c r="D605"/>
      <c r="E605" s="488"/>
      <c r="F605"/>
      <c r="G605"/>
      <c r="H605" s="488"/>
    </row>
    <row r="606" spans="1:8" s="10" customFormat="1">
      <c r="A606" s="134"/>
      <c r="B606" s="134"/>
      <c r="C606"/>
      <c r="D606"/>
      <c r="E606" s="488"/>
      <c r="F606"/>
      <c r="G606"/>
      <c r="H606" s="488"/>
    </row>
    <row r="607" spans="1:8" s="10" customFormat="1">
      <c r="A607" s="134"/>
      <c r="B607" s="134"/>
      <c r="C607"/>
      <c r="D607"/>
      <c r="E607" s="488"/>
      <c r="F607"/>
      <c r="G607"/>
      <c r="H607" s="488"/>
    </row>
    <row r="608" spans="1:8" s="10" customFormat="1">
      <c r="A608" s="134"/>
      <c r="B608" s="134"/>
      <c r="C608"/>
      <c r="D608"/>
      <c r="E608" s="488"/>
      <c r="F608"/>
      <c r="G608"/>
      <c r="H608" s="488"/>
    </row>
    <row r="609" spans="1:8" s="10" customFormat="1">
      <c r="A609" s="134"/>
      <c r="B609" s="134"/>
      <c r="C609"/>
      <c r="D609"/>
      <c r="E609" s="488"/>
      <c r="F609"/>
      <c r="G609"/>
      <c r="H609" s="488"/>
    </row>
    <row r="610" spans="1:8" s="10" customFormat="1">
      <c r="A610" s="134"/>
      <c r="B610" s="134"/>
      <c r="C610"/>
      <c r="D610"/>
      <c r="E610" s="488"/>
      <c r="F610"/>
      <c r="G610"/>
      <c r="H610" s="488"/>
    </row>
    <row r="611" spans="1:8" s="10" customFormat="1">
      <c r="A611" s="134"/>
      <c r="B611" s="134"/>
      <c r="C611"/>
      <c r="D611"/>
      <c r="E611" s="488"/>
      <c r="F611"/>
      <c r="G611"/>
      <c r="H611" s="488"/>
    </row>
    <row r="612" spans="1:8" s="10" customFormat="1">
      <c r="A612" s="134"/>
      <c r="B612" s="134"/>
      <c r="C612"/>
      <c r="D612"/>
      <c r="E612" s="488"/>
      <c r="F612"/>
      <c r="G612"/>
      <c r="H612" s="488"/>
    </row>
    <row r="613" spans="1:8" s="10" customFormat="1">
      <c r="A613" s="134"/>
      <c r="B613" s="134"/>
      <c r="C613"/>
      <c r="D613"/>
      <c r="E613" s="488"/>
      <c r="F613"/>
      <c r="G613"/>
      <c r="H613" s="488"/>
    </row>
    <row r="614" spans="1:8" s="10" customFormat="1">
      <c r="A614" s="134"/>
      <c r="B614" s="134"/>
      <c r="C614"/>
      <c r="D614"/>
      <c r="E614" s="488"/>
      <c r="F614"/>
      <c r="G614"/>
      <c r="H614" s="488"/>
    </row>
    <row r="615" spans="1:8" s="10" customFormat="1">
      <c r="A615" s="134"/>
      <c r="B615" s="134"/>
      <c r="C615"/>
      <c r="D615"/>
      <c r="E615" s="488"/>
      <c r="F615"/>
      <c r="G615"/>
      <c r="H615" s="488"/>
    </row>
    <row r="616" spans="1:8" s="10" customFormat="1">
      <c r="A616" s="134"/>
      <c r="B616" s="134"/>
      <c r="C616"/>
      <c r="D616"/>
      <c r="E616" s="488"/>
      <c r="F616"/>
      <c r="G616"/>
      <c r="H616" s="488"/>
    </row>
    <row r="617" spans="1:8" s="10" customFormat="1">
      <c r="A617" s="134"/>
      <c r="B617" s="134"/>
      <c r="C617"/>
      <c r="D617"/>
      <c r="E617" s="488"/>
      <c r="F617"/>
      <c r="G617"/>
      <c r="H617" s="488"/>
    </row>
    <row r="618" spans="1:8" s="10" customFormat="1">
      <c r="A618" s="134"/>
      <c r="B618" s="134"/>
      <c r="C618"/>
      <c r="D618"/>
      <c r="E618" s="488"/>
      <c r="F618"/>
      <c r="G618"/>
      <c r="H618" s="488"/>
    </row>
    <row r="619" spans="1:8" s="10" customFormat="1">
      <c r="A619" s="134"/>
      <c r="B619" s="134"/>
      <c r="C619"/>
      <c r="D619"/>
      <c r="E619" s="488"/>
      <c r="F619"/>
      <c r="G619"/>
      <c r="H619" s="488"/>
    </row>
    <row r="620" spans="1:8" s="10" customFormat="1">
      <c r="A620" s="134"/>
      <c r="B620" s="134"/>
      <c r="C620"/>
      <c r="D620"/>
      <c r="E620" s="488"/>
      <c r="F620"/>
      <c r="G620"/>
      <c r="H620" s="488"/>
    </row>
    <row r="621" spans="1:8" s="10" customFormat="1">
      <c r="A621" s="134"/>
      <c r="B621" s="134"/>
      <c r="C621"/>
      <c r="D621"/>
      <c r="E621" s="488"/>
      <c r="F621"/>
      <c r="G621"/>
      <c r="H621" s="488"/>
    </row>
    <row r="622" spans="1:8" s="10" customFormat="1">
      <c r="A622" s="134"/>
      <c r="B622" s="134"/>
      <c r="C622"/>
      <c r="D622"/>
      <c r="E622" s="488"/>
      <c r="F622"/>
      <c r="G622"/>
      <c r="H622" s="488"/>
    </row>
    <row r="623" spans="1:8" s="10" customFormat="1">
      <c r="A623" s="134"/>
      <c r="B623" s="134"/>
      <c r="C623"/>
      <c r="D623"/>
      <c r="E623" s="488"/>
      <c r="F623"/>
      <c r="G623"/>
      <c r="H623" s="488"/>
    </row>
    <row r="624" spans="1:8" s="10" customFormat="1">
      <c r="A624" s="134"/>
      <c r="B624" s="134"/>
      <c r="C624"/>
      <c r="D624"/>
      <c r="E624" s="488"/>
      <c r="F624"/>
      <c r="G624"/>
      <c r="H624" s="488"/>
    </row>
    <row r="625" spans="1:8" s="10" customFormat="1">
      <c r="A625" s="134"/>
      <c r="B625" s="134"/>
      <c r="C625"/>
      <c r="D625"/>
      <c r="E625" s="488"/>
      <c r="F625"/>
      <c r="G625"/>
      <c r="H625" s="488"/>
    </row>
    <row r="626" spans="1:8" s="10" customFormat="1">
      <c r="A626" s="134"/>
      <c r="B626" s="134"/>
      <c r="C626"/>
      <c r="D626"/>
      <c r="E626" s="488"/>
      <c r="F626"/>
      <c r="G626"/>
      <c r="H626" s="488"/>
    </row>
    <row r="627" spans="1:8" s="10" customFormat="1">
      <c r="A627" s="134"/>
      <c r="B627" s="134"/>
      <c r="C627"/>
      <c r="D627"/>
      <c r="E627" s="488"/>
      <c r="F627"/>
      <c r="G627"/>
      <c r="H627" s="488"/>
    </row>
    <row r="628" spans="1:8" s="10" customFormat="1">
      <c r="A628" s="134"/>
      <c r="B628" s="134"/>
      <c r="C628"/>
      <c r="D628"/>
      <c r="E628" s="488"/>
      <c r="F628"/>
      <c r="G628"/>
      <c r="H628" s="488"/>
    </row>
    <row r="629" spans="1:8" s="10" customFormat="1">
      <c r="A629" s="134"/>
      <c r="B629" s="134"/>
      <c r="C629"/>
      <c r="D629"/>
      <c r="E629" s="488"/>
      <c r="F629"/>
      <c r="G629"/>
      <c r="H629" s="488"/>
    </row>
    <row r="630" spans="1:8" s="10" customFormat="1">
      <c r="A630" s="134"/>
      <c r="B630" s="134"/>
      <c r="C630"/>
      <c r="D630"/>
      <c r="E630" s="488"/>
      <c r="F630"/>
      <c r="G630"/>
      <c r="H630" s="488"/>
    </row>
    <row r="631" spans="1:8" s="10" customFormat="1">
      <c r="A631" s="134"/>
      <c r="B631" s="134"/>
      <c r="C631"/>
      <c r="D631"/>
      <c r="E631" s="488"/>
      <c r="F631"/>
      <c r="G631"/>
      <c r="H631" s="488"/>
    </row>
    <row r="632" spans="1:8" s="10" customFormat="1">
      <c r="A632" s="134"/>
      <c r="B632" s="134"/>
      <c r="C632"/>
      <c r="D632"/>
      <c r="E632" s="488"/>
      <c r="F632"/>
      <c r="G632"/>
      <c r="H632" s="488"/>
    </row>
    <row r="633" spans="1:8" s="10" customFormat="1">
      <c r="A633" s="134"/>
      <c r="B633" s="134"/>
      <c r="C633"/>
      <c r="D633"/>
      <c r="E633" s="488"/>
      <c r="F633"/>
      <c r="G633"/>
      <c r="H633" s="488"/>
    </row>
    <row r="634" spans="1:8" s="10" customFormat="1">
      <c r="A634" s="134"/>
      <c r="B634" s="134"/>
      <c r="C634"/>
      <c r="D634"/>
      <c r="E634" s="488"/>
      <c r="F634"/>
      <c r="G634"/>
      <c r="H634" s="488"/>
    </row>
    <row r="635" spans="1:8" s="10" customFormat="1">
      <c r="A635" s="134"/>
      <c r="B635" s="134"/>
      <c r="C635"/>
      <c r="D635"/>
      <c r="E635" s="488"/>
      <c r="F635"/>
      <c r="G635"/>
      <c r="H635" s="488"/>
    </row>
    <row r="636" spans="1:8" s="10" customFormat="1">
      <c r="A636" s="134"/>
      <c r="B636" s="134"/>
      <c r="C636"/>
      <c r="D636"/>
      <c r="E636" s="488"/>
      <c r="F636"/>
      <c r="G636"/>
      <c r="H636" s="488"/>
    </row>
    <row r="637" spans="1:8" s="10" customFormat="1">
      <c r="A637" s="134"/>
      <c r="B637" s="134"/>
      <c r="C637"/>
      <c r="D637"/>
      <c r="E637" s="488"/>
      <c r="F637"/>
      <c r="G637"/>
      <c r="H637" s="488"/>
    </row>
    <row r="638" spans="1:8" s="10" customFormat="1">
      <c r="A638" s="134"/>
      <c r="B638" s="134"/>
      <c r="C638"/>
      <c r="D638"/>
      <c r="E638" s="488"/>
      <c r="F638"/>
      <c r="G638"/>
      <c r="H638" s="488"/>
    </row>
    <row r="639" spans="1:8" s="10" customFormat="1">
      <c r="A639" s="134"/>
      <c r="B639" s="134"/>
      <c r="C639"/>
      <c r="D639"/>
      <c r="E639" s="488"/>
      <c r="F639"/>
      <c r="G639"/>
      <c r="H639" s="488"/>
    </row>
    <row r="640" spans="1:8" s="10" customFormat="1">
      <c r="A640" s="134"/>
      <c r="B640" s="134"/>
      <c r="C640"/>
      <c r="D640"/>
      <c r="E640" s="488"/>
      <c r="F640"/>
      <c r="G640"/>
      <c r="H640" s="488"/>
    </row>
    <row r="641" spans="1:8" s="10" customFormat="1">
      <c r="A641" s="134"/>
      <c r="B641" s="134"/>
      <c r="C641"/>
      <c r="D641"/>
      <c r="E641" s="488"/>
      <c r="F641"/>
      <c r="G641"/>
      <c r="H641" s="488"/>
    </row>
    <row r="642" spans="1:8" s="10" customFormat="1">
      <c r="A642" s="134"/>
      <c r="B642" s="134"/>
      <c r="C642"/>
      <c r="D642"/>
      <c r="E642" s="488"/>
      <c r="F642"/>
      <c r="G642"/>
      <c r="H642" s="488"/>
    </row>
    <row r="643" spans="1:8" s="10" customFormat="1">
      <c r="A643" s="134"/>
      <c r="B643" s="134"/>
      <c r="C643"/>
      <c r="D643"/>
      <c r="E643" s="488"/>
      <c r="F643"/>
      <c r="G643"/>
      <c r="H643" s="488"/>
    </row>
    <row r="644" spans="1:8" s="10" customFormat="1">
      <c r="A644" s="134"/>
      <c r="B644" s="134"/>
      <c r="C644"/>
      <c r="D644"/>
      <c r="E644" s="488"/>
      <c r="F644"/>
      <c r="G644"/>
      <c r="H644" s="488"/>
    </row>
    <row r="645" spans="1:8" s="10" customFormat="1">
      <c r="A645" s="134"/>
      <c r="B645" s="134"/>
      <c r="C645"/>
      <c r="D645"/>
      <c r="E645" s="488"/>
      <c r="F645"/>
      <c r="G645"/>
      <c r="H645" s="488"/>
    </row>
    <row r="646" spans="1:8" s="10" customFormat="1">
      <c r="A646" s="134"/>
      <c r="B646" s="134"/>
      <c r="C646"/>
      <c r="D646"/>
      <c r="E646" s="488"/>
      <c r="F646"/>
      <c r="G646"/>
      <c r="H646" s="488"/>
    </row>
    <row r="647" spans="1:8" s="10" customFormat="1">
      <c r="A647" s="134"/>
      <c r="B647" s="134"/>
      <c r="C647"/>
      <c r="D647"/>
      <c r="E647" s="488"/>
      <c r="F647"/>
      <c r="G647"/>
      <c r="H647" s="488"/>
    </row>
    <row r="648" spans="1:8" s="10" customFormat="1">
      <c r="A648" s="134"/>
      <c r="B648" s="134"/>
      <c r="C648"/>
      <c r="D648"/>
      <c r="E648" s="488"/>
      <c r="F648"/>
      <c r="G648"/>
      <c r="H648" s="488"/>
    </row>
    <row r="649" spans="1:8" s="10" customFormat="1">
      <c r="A649" s="134"/>
      <c r="B649" s="134"/>
      <c r="C649"/>
      <c r="D649"/>
      <c r="E649" s="488"/>
      <c r="F649"/>
      <c r="G649"/>
      <c r="H649" s="488"/>
    </row>
    <row r="650" spans="1:8" s="10" customFormat="1">
      <c r="A650" s="134"/>
      <c r="B650" s="134"/>
      <c r="C650"/>
      <c r="D650"/>
      <c r="E650" s="488"/>
      <c r="F650"/>
      <c r="G650"/>
      <c r="H650" s="488"/>
    </row>
    <row r="651" spans="1:8" s="10" customFormat="1">
      <c r="A651" s="134"/>
      <c r="B651" s="134"/>
      <c r="C651"/>
      <c r="D651"/>
      <c r="E651" s="488"/>
      <c r="F651"/>
      <c r="G651"/>
      <c r="H651" s="488"/>
    </row>
    <row r="652" spans="1:8" s="10" customFormat="1">
      <c r="A652" s="134"/>
      <c r="B652" s="134"/>
      <c r="C652"/>
      <c r="D652"/>
      <c r="E652" s="488"/>
      <c r="F652"/>
      <c r="G652"/>
      <c r="H652" s="488"/>
    </row>
    <row r="653" spans="1:8" s="10" customFormat="1">
      <c r="A653" s="134"/>
      <c r="B653" s="134"/>
      <c r="C653"/>
      <c r="D653"/>
      <c r="E653" s="488"/>
      <c r="F653"/>
      <c r="G653"/>
      <c r="H653" s="488"/>
    </row>
    <row r="654" spans="1:8" s="10" customFormat="1">
      <c r="A654" s="134"/>
      <c r="B654" s="134"/>
      <c r="C654"/>
      <c r="D654"/>
      <c r="E654" s="488"/>
      <c r="F654"/>
      <c r="G654"/>
      <c r="H654" s="488"/>
    </row>
    <row r="655" spans="1:8" s="10" customFormat="1">
      <c r="A655" s="134"/>
      <c r="B655" s="134"/>
      <c r="C655"/>
      <c r="D655"/>
      <c r="E655" s="488"/>
      <c r="F655"/>
      <c r="G655"/>
      <c r="H655" s="488"/>
    </row>
    <row r="656" spans="1:8" s="10" customFormat="1">
      <c r="A656" s="134"/>
      <c r="B656" s="134"/>
      <c r="C656"/>
      <c r="D656"/>
      <c r="E656" s="488"/>
      <c r="F656"/>
      <c r="G656"/>
      <c r="H656" s="488"/>
    </row>
    <row r="657" spans="1:8" s="10" customFormat="1">
      <c r="A657" s="134"/>
      <c r="B657" s="134"/>
      <c r="C657"/>
      <c r="D657"/>
      <c r="E657" s="488"/>
      <c r="F657"/>
      <c r="G657"/>
      <c r="H657" s="488"/>
    </row>
    <row r="658" spans="1:8" s="10" customFormat="1">
      <c r="A658" s="134"/>
      <c r="B658" s="134"/>
      <c r="C658"/>
      <c r="D658"/>
      <c r="E658" s="488"/>
      <c r="F658"/>
      <c r="G658"/>
      <c r="H658" s="488"/>
    </row>
    <row r="659" spans="1:8" s="10" customFormat="1">
      <c r="A659" s="134"/>
      <c r="B659" s="134"/>
      <c r="C659"/>
      <c r="D659"/>
      <c r="E659" s="488"/>
      <c r="F659"/>
      <c r="G659"/>
      <c r="H659" s="488"/>
    </row>
    <row r="660" spans="1:8" s="10" customFormat="1">
      <c r="A660" s="134"/>
      <c r="B660" s="134"/>
      <c r="C660"/>
      <c r="D660"/>
      <c r="E660" s="488"/>
      <c r="F660"/>
      <c r="G660"/>
      <c r="H660" s="488"/>
    </row>
    <row r="661" spans="1:8" s="10" customFormat="1">
      <c r="A661" s="134"/>
      <c r="B661" s="134"/>
      <c r="C661"/>
      <c r="D661"/>
      <c r="E661" s="488"/>
      <c r="F661"/>
      <c r="G661"/>
      <c r="H661" s="488"/>
    </row>
    <row r="662" spans="1:8" s="10" customFormat="1">
      <c r="A662" s="134"/>
      <c r="B662" s="134"/>
      <c r="C662"/>
      <c r="D662"/>
      <c r="E662" s="488"/>
      <c r="F662"/>
      <c r="G662"/>
      <c r="H662" s="488"/>
    </row>
    <row r="663" spans="1:8" s="10" customFormat="1">
      <c r="A663" s="134"/>
      <c r="B663" s="134"/>
      <c r="C663"/>
      <c r="D663"/>
      <c r="E663" s="488"/>
      <c r="F663"/>
      <c r="G663"/>
      <c r="H663" s="488"/>
    </row>
    <row r="664" spans="1:8" s="10" customFormat="1">
      <c r="A664" s="134"/>
      <c r="B664" s="134"/>
      <c r="C664"/>
      <c r="D664"/>
      <c r="E664" s="488"/>
      <c r="F664"/>
      <c r="G664"/>
      <c r="H664" s="488"/>
    </row>
    <row r="665" spans="1:8" s="10" customFormat="1">
      <c r="A665" s="134"/>
      <c r="B665" s="134"/>
      <c r="C665"/>
      <c r="D665"/>
      <c r="E665" s="488"/>
      <c r="F665"/>
      <c r="G665"/>
      <c r="H665" s="488"/>
    </row>
    <row r="666" spans="1:8" s="10" customFormat="1">
      <c r="A666" s="134"/>
      <c r="B666" s="134"/>
      <c r="C666"/>
      <c r="D666"/>
      <c r="E666" s="488"/>
      <c r="F666"/>
      <c r="G666"/>
      <c r="H666" s="488"/>
    </row>
    <row r="667" spans="1:8" s="10" customFormat="1">
      <c r="A667" s="134"/>
      <c r="B667" s="134"/>
      <c r="C667"/>
      <c r="D667"/>
      <c r="E667" s="488"/>
      <c r="F667"/>
      <c r="G667"/>
      <c r="H667" s="488"/>
    </row>
    <row r="668" spans="1:8" s="10" customFormat="1">
      <c r="A668" s="134"/>
      <c r="B668" s="134"/>
      <c r="C668"/>
      <c r="D668"/>
      <c r="E668" s="488"/>
      <c r="F668"/>
      <c r="G668"/>
      <c r="H668" s="488"/>
    </row>
    <row r="669" spans="1:8" s="10" customFormat="1">
      <c r="A669" s="134"/>
      <c r="B669" s="134"/>
      <c r="C669"/>
      <c r="D669"/>
      <c r="E669" s="488"/>
      <c r="F669"/>
      <c r="G669"/>
      <c r="H669" s="488"/>
    </row>
    <row r="670" spans="1:8" s="10" customFormat="1">
      <c r="A670" s="134"/>
      <c r="B670" s="134"/>
      <c r="C670"/>
      <c r="D670"/>
      <c r="E670" s="488"/>
      <c r="F670"/>
      <c r="G670"/>
      <c r="H670" s="488"/>
    </row>
    <row r="671" spans="1:8" s="10" customFormat="1">
      <c r="A671" s="134"/>
      <c r="B671" s="134"/>
      <c r="C671"/>
      <c r="D671"/>
      <c r="E671" s="488"/>
      <c r="F671"/>
      <c r="G671"/>
      <c r="H671" s="488"/>
    </row>
    <row r="672" spans="1:8" s="10" customFormat="1">
      <c r="A672" s="134"/>
      <c r="B672" s="134"/>
      <c r="C672"/>
      <c r="D672"/>
      <c r="E672" s="488"/>
      <c r="F672"/>
      <c r="G672"/>
      <c r="H672" s="488"/>
    </row>
    <row r="673" spans="1:8" s="10" customFormat="1">
      <c r="A673" s="134"/>
      <c r="B673" s="134"/>
      <c r="C673"/>
      <c r="D673"/>
      <c r="E673" s="488"/>
      <c r="F673"/>
      <c r="G673"/>
      <c r="H673" s="488"/>
    </row>
    <row r="674" spans="1:8" s="10" customFormat="1">
      <c r="A674" s="134"/>
      <c r="B674" s="134"/>
      <c r="C674"/>
      <c r="D674"/>
      <c r="E674" s="488"/>
      <c r="F674"/>
      <c r="G674"/>
      <c r="H674" s="488"/>
    </row>
    <row r="675" spans="1:8" s="10" customFormat="1">
      <c r="A675" s="134"/>
      <c r="B675" s="134"/>
      <c r="C675"/>
      <c r="D675"/>
      <c r="E675" s="488"/>
      <c r="F675"/>
      <c r="G675"/>
      <c r="H675" s="488"/>
    </row>
    <row r="676" spans="1:8" s="10" customFormat="1">
      <c r="A676" s="134"/>
      <c r="B676" s="134"/>
      <c r="C676"/>
      <c r="D676"/>
      <c r="E676" s="488"/>
      <c r="F676"/>
      <c r="G676"/>
      <c r="H676" s="488"/>
    </row>
    <row r="677" spans="1:8" s="10" customFormat="1">
      <c r="A677" s="134"/>
      <c r="B677" s="134"/>
      <c r="C677"/>
      <c r="D677"/>
      <c r="E677" s="488"/>
      <c r="F677"/>
      <c r="G677"/>
      <c r="H677" s="488"/>
    </row>
    <row r="678" spans="1:8" s="10" customFormat="1">
      <c r="A678" s="134"/>
      <c r="B678" s="134"/>
      <c r="C678"/>
      <c r="D678"/>
      <c r="E678" s="488"/>
      <c r="F678"/>
      <c r="G678"/>
      <c r="H678" s="488"/>
    </row>
    <row r="679" spans="1:8" s="10" customFormat="1">
      <c r="A679" s="134"/>
      <c r="B679" s="134"/>
      <c r="C679"/>
      <c r="D679"/>
      <c r="E679" s="488"/>
      <c r="F679"/>
      <c r="G679"/>
      <c r="H679" s="488"/>
    </row>
    <row r="680" spans="1:8" s="10" customFormat="1">
      <c r="A680" s="134"/>
      <c r="B680" s="134"/>
      <c r="C680"/>
      <c r="D680"/>
      <c r="E680" s="488"/>
      <c r="F680"/>
      <c r="G680"/>
      <c r="H680" s="488"/>
    </row>
    <row r="681" spans="1:8" s="10" customFormat="1">
      <c r="A681" s="134"/>
      <c r="B681" s="134"/>
      <c r="C681"/>
      <c r="D681"/>
      <c r="E681" s="488"/>
      <c r="F681"/>
      <c r="G681"/>
      <c r="H681" s="488"/>
    </row>
    <row r="682" spans="1:8" s="10" customFormat="1">
      <c r="A682" s="134"/>
      <c r="B682" s="134"/>
      <c r="C682"/>
      <c r="D682"/>
      <c r="E682" s="488"/>
      <c r="F682"/>
      <c r="G682"/>
      <c r="H682" s="488"/>
    </row>
    <row r="683" spans="1:8" s="10" customFormat="1">
      <c r="A683" s="134"/>
      <c r="B683" s="134"/>
      <c r="C683"/>
      <c r="D683"/>
      <c r="E683" s="488"/>
      <c r="F683"/>
      <c r="G683"/>
      <c r="H683" s="488"/>
    </row>
    <row r="684" spans="1:8" s="10" customFormat="1">
      <c r="A684" s="134"/>
      <c r="B684" s="134"/>
      <c r="C684"/>
      <c r="D684"/>
      <c r="E684" s="488"/>
      <c r="F684"/>
      <c r="G684"/>
      <c r="H684" s="488"/>
    </row>
    <row r="685" spans="1:8" s="10" customFormat="1">
      <c r="A685" s="134"/>
      <c r="B685" s="134"/>
      <c r="C685"/>
      <c r="D685"/>
      <c r="E685" s="488"/>
      <c r="F685"/>
      <c r="G685"/>
      <c r="H685" s="488"/>
    </row>
    <row r="686" spans="1:8" s="10" customFormat="1">
      <c r="A686" s="134"/>
      <c r="B686" s="134"/>
      <c r="C686"/>
      <c r="D686"/>
      <c r="E686" s="488"/>
      <c r="F686"/>
      <c r="G686"/>
      <c r="H686" s="488"/>
    </row>
    <row r="687" spans="1:8" s="10" customFormat="1">
      <c r="A687" s="134"/>
      <c r="B687" s="134"/>
      <c r="C687"/>
      <c r="D687"/>
      <c r="E687" s="488"/>
      <c r="F687"/>
      <c r="G687"/>
      <c r="H687" s="488"/>
    </row>
    <row r="688" spans="1:8" s="10" customFormat="1">
      <c r="A688" s="134"/>
      <c r="B688" s="134"/>
      <c r="C688"/>
      <c r="D688"/>
      <c r="E688" s="488"/>
      <c r="F688"/>
      <c r="G688"/>
      <c r="H688" s="488"/>
    </row>
    <row r="689" spans="1:8" s="10" customFormat="1">
      <c r="A689" s="134"/>
      <c r="B689" s="134"/>
      <c r="C689"/>
      <c r="D689"/>
      <c r="E689" s="488"/>
      <c r="F689"/>
      <c r="G689"/>
      <c r="H689" s="488"/>
    </row>
    <row r="690" spans="1:8" s="10" customFormat="1">
      <c r="A690" s="134"/>
      <c r="B690" s="134"/>
      <c r="C690"/>
      <c r="D690"/>
      <c r="E690" s="488"/>
      <c r="F690"/>
      <c r="G690"/>
      <c r="H690" s="488"/>
    </row>
    <row r="691" spans="1:8" s="10" customFormat="1">
      <c r="A691" s="134"/>
      <c r="B691" s="134"/>
      <c r="C691"/>
      <c r="D691"/>
      <c r="E691" s="488"/>
      <c r="F691"/>
      <c r="G691"/>
      <c r="H691" s="488"/>
    </row>
    <row r="692" spans="1:8" s="10" customFormat="1">
      <c r="A692" s="134"/>
      <c r="B692" s="134"/>
      <c r="C692"/>
      <c r="D692"/>
      <c r="E692" s="488"/>
      <c r="F692"/>
      <c r="G692"/>
      <c r="H692" s="488"/>
    </row>
    <row r="693" spans="1:8" s="10" customFormat="1">
      <c r="A693" s="134"/>
      <c r="B693" s="134"/>
      <c r="C693"/>
      <c r="D693"/>
      <c r="E693" s="488"/>
      <c r="F693"/>
      <c r="G693"/>
      <c r="H693" s="488"/>
    </row>
    <row r="694" spans="1:8" s="10" customFormat="1">
      <c r="A694" s="134"/>
      <c r="B694" s="134"/>
      <c r="C694"/>
      <c r="D694"/>
      <c r="E694" s="488"/>
      <c r="F694"/>
      <c r="G694"/>
      <c r="H694" s="488"/>
    </row>
    <row r="695" spans="1:8" s="10" customFormat="1">
      <c r="A695" s="134"/>
      <c r="B695" s="134"/>
      <c r="C695"/>
      <c r="D695"/>
      <c r="E695" s="488"/>
      <c r="F695"/>
      <c r="G695"/>
      <c r="H695" s="488"/>
    </row>
    <row r="696" spans="1:8" s="10" customFormat="1">
      <c r="A696" s="134"/>
      <c r="B696" s="134"/>
      <c r="C696"/>
      <c r="D696"/>
      <c r="E696" s="488"/>
      <c r="F696"/>
      <c r="G696"/>
      <c r="H696" s="488"/>
    </row>
    <row r="697" spans="1:8" s="10" customFormat="1">
      <c r="A697" s="134"/>
      <c r="B697" s="134"/>
      <c r="C697"/>
      <c r="D697"/>
      <c r="E697" s="488"/>
      <c r="F697"/>
      <c r="G697"/>
      <c r="H697" s="488"/>
    </row>
    <row r="698" spans="1:8" s="10" customFormat="1">
      <c r="A698" s="134"/>
      <c r="B698" s="134"/>
      <c r="C698"/>
      <c r="D698"/>
      <c r="E698" s="488"/>
      <c r="F698"/>
      <c r="G698"/>
      <c r="H698" s="488"/>
    </row>
    <row r="699" spans="1:8" s="10" customFormat="1">
      <c r="A699" s="134"/>
      <c r="B699" s="134"/>
      <c r="C699"/>
      <c r="D699"/>
      <c r="E699" s="488"/>
      <c r="F699"/>
      <c r="G699"/>
      <c r="H699" s="488"/>
    </row>
    <row r="700" spans="1:8" s="10" customFormat="1">
      <c r="A700" s="134"/>
      <c r="B700" s="134"/>
      <c r="C700"/>
      <c r="D700"/>
      <c r="E700" s="488"/>
      <c r="F700"/>
      <c r="G700"/>
      <c r="H700" s="488"/>
    </row>
    <row r="701" spans="1:8" s="10" customFormat="1">
      <c r="A701" s="134"/>
      <c r="B701" s="134"/>
      <c r="C701"/>
      <c r="D701"/>
      <c r="E701" s="488"/>
      <c r="F701"/>
      <c r="G701"/>
      <c r="H701" s="488"/>
    </row>
    <row r="702" spans="1:8" s="10" customFormat="1">
      <c r="A702" s="134"/>
      <c r="B702" s="134"/>
      <c r="C702"/>
      <c r="D702"/>
      <c r="E702" s="488"/>
      <c r="F702"/>
      <c r="G702"/>
      <c r="H702" s="488"/>
    </row>
    <row r="703" spans="1:8" s="10" customFormat="1">
      <c r="A703" s="134"/>
      <c r="B703" s="134"/>
      <c r="C703"/>
      <c r="D703"/>
      <c r="E703" s="488"/>
      <c r="F703"/>
      <c r="G703"/>
      <c r="H703" s="488"/>
    </row>
    <row r="704" spans="1:8" s="10" customFormat="1">
      <c r="A704" s="134"/>
      <c r="B704" s="134"/>
      <c r="C704"/>
      <c r="D704"/>
      <c r="E704" s="488"/>
      <c r="F704"/>
      <c r="G704"/>
      <c r="H704" s="488"/>
    </row>
    <row r="705" spans="1:8" s="10" customFormat="1">
      <c r="A705" s="134"/>
      <c r="B705" s="134"/>
      <c r="C705"/>
      <c r="D705"/>
      <c r="E705" s="488"/>
      <c r="F705"/>
      <c r="G705"/>
      <c r="H705" s="488"/>
    </row>
    <row r="706" spans="1:8" s="10" customFormat="1">
      <c r="A706" s="134"/>
      <c r="B706" s="134"/>
      <c r="C706"/>
      <c r="D706"/>
      <c r="E706" s="488"/>
      <c r="F706"/>
      <c r="G706"/>
      <c r="H706" s="488"/>
    </row>
    <row r="707" spans="1:8" s="10" customFormat="1">
      <c r="A707" s="134"/>
      <c r="B707" s="134"/>
      <c r="C707"/>
      <c r="D707"/>
      <c r="E707" s="488"/>
      <c r="F707"/>
      <c r="G707"/>
      <c r="H707" s="488"/>
    </row>
    <row r="708" spans="1:8" s="10" customFormat="1">
      <c r="A708" s="134"/>
      <c r="B708" s="134"/>
      <c r="C708"/>
      <c r="D708"/>
      <c r="E708" s="488"/>
      <c r="F708"/>
      <c r="G708"/>
      <c r="H708" s="488"/>
    </row>
    <row r="709" spans="1:8" s="10" customFormat="1">
      <c r="A709" s="134"/>
      <c r="B709" s="134"/>
      <c r="C709"/>
      <c r="D709"/>
      <c r="E709" s="488"/>
      <c r="F709"/>
      <c r="G709"/>
      <c r="H709" s="488"/>
    </row>
    <row r="710" spans="1:8" s="10" customFormat="1">
      <c r="A710" s="134"/>
      <c r="B710" s="134"/>
      <c r="C710"/>
      <c r="D710"/>
      <c r="E710" s="488"/>
      <c r="F710"/>
      <c r="G710"/>
      <c r="H710" s="488"/>
    </row>
    <row r="711" spans="1:8" s="10" customFormat="1">
      <c r="A711" s="134"/>
      <c r="B711" s="134"/>
      <c r="C711"/>
      <c r="D711"/>
      <c r="E711" s="488"/>
      <c r="F711"/>
      <c r="G711"/>
      <c r="H711" s="488"/>
    </row>
    <row r="712" spans="1:8" s="10" customFormat="1">
      <c r="A712" s="134"/>
      <c r="B712" s="134"/>
      <c r="C712"/>
      <c r="D712"/>
      <c r="E712" s="488"/>
      <c r="F712"/>
      <c r="G712"/>
      <c r="H712" s="488"/>
    </row>
    <row r="713" spans="1:8" s="10" customFormat="1">
      <c r="A713" s="134"/>
      <c r="B713" s="134"/>
      <c r="C713"/>
      <c r="D713"/>
      <c r="E713" s="488"/>
      <c r="F713"/>
      <c r="G713"/>
      <c r="H713" s="488"/>
    </row>
    <row r="714" spans="1:8" s="10" customFormat="1">
      <c r="A714" s="134"/>
      <c r="B714" s="134"/>
      <c r="C714"/>
      <c r="D714"/>
      <c r="E714" s="488"/>
      <c r="F714"/>
      <c r="G714"/>
      <c r="H714" s="488"/>
    </row>
    <row r="715" spans="1:8" s="10" customFormat="1">
      <c r="A715" s="134"/>
      <c r="B715" s="134"/>
      <c r="C715"/>
      <c r="D715"/>
      <c r="E715" s="488"/>
      <c r="F715"/>
      <c r="G715"/>
      <c r="H715" s="488"/>
    </row>
    <row r="716" spans="1:8" s="10" customFormat="1">
      <c r="A716" s="134"/>
      <c r="B716" s="134"/>
      <c r="C716"/>
      <c r="D716"/>
      <c r="E716" s="488"/>
      <c r="F716"/>
      <c r="G716"/>
      <c r="H716" s="488"/>
    </row>
    <row r="717" spans="1:8" s="10" customFormat="1">
      <c r="A717" s="134"/>
      <c r="B717" s="134"/>
      <c r="C717"/>
      <c r="D717"/>
      <c r="E717" s="488"/>
      <c r="F717"/>
      <c r="G717"/>
      <c r="H717" s="488"/>
    </row>
    <row r="718" spans="1:8" s="10" customFormat="1">
      <c r="A718" s="134"/>
      <c r="B718" s="134"/>
      <c r="C718"/>
      <c r="D718"/>
      <c r="E718" s="488"/>
      <c r="F718"/>
      <c r="G718"/>
      <c r="H718" s="488"/>
    </row>
    <row r="719" spans="1:8" s="10" customFormat="1">
      <c r="A719" s="134"/>
      <c r="B719" s="134"/>
      <c r="C719"/>
      <c r="D719"/>
      <c r="E719" s="488"/>
      <c r="F719"/>
      <c r="G719"/>
      <c r="H719" s="488"/>
    </row>
    <row r="720" spans="1:8" s="10" customFormat="1">
      <c r="A720" s="134"/>
      <c r="B720" s="134"/>
      <c r="C720"/>
      <c r="D720"/>
      <c r="E720" s="488"/>
      <c r="F720"/>
      <c r="G720"/>
      <c r="H720" s="488"/>
    </row>
    <row r="721" spans="1:8" s="10" customFormat="1">
      <c r="A721" s="134"/>
      <c r="B721" s="134"/>
      <c r="C721"/>
      <c r="D721"/>
      <c r="E721" s="488"/>
      <c r="F721"/>
      <c r="G721"/>
      <c r="H721" s="488"/>
    </row>
    <row r="722" spans="1:8" s="10" customFormat="1">
      <c r="A722" s="134"/>
      <c r="B722" s="134"/>
      <c r="C722"/>
      <c r="D722"/>
      <c r="E722" s="488"/>
      <c r="F722"/>
      <c r="G722"/>
      <c r="H722" s="488"/>
    </row>
    <row r="723" spans="1:8" s="10" customFormat="1">
      <c r="A723" s="134"/>
      <c r="B723" s="134"/>
      <c r="C723"/>
      <c r="D723"/>
      <c r="E723" s="488"/>
      <c r="F723"/>
      <c r="G723"/>
      <c r="H723" s="488"/>
    </row>
    <row r="724" spans="1:8" s="10" customFormat="1">
      <c r="A724" s="134"/>
      <c r="B724" s="134"/>
      <c r="C724"/>
      <c r="D724"/>
      <c r="E724" s="488"/>
      <c r="F724"/>
      <c r="G724"/>
      <c r="H724" s="488"/>
    </row>
    <row r="725" spans="1:8" s="10" customFormat="1">
      <c r="A725" s="134"/>
      <c r="B725" s="134"/>
      <c r="C725"/>
      <c r="D725"/>
      <c r="E725" s="488"/>
      <c r="F725"/>
      <c r="G725"/>
      <c r="H725" s="488"/>
    </row>
    <row r="726" spans="1:8" s="10" customFormat="1">
      <c r="A726" s="134"/>
      <c r="B726" s="134"/>
      <c r="C726"/>
      <c r="D726"/>
      <c r="E726" s="488"/>
      <c r="F726"/>
      <c r="G726"/>
      <c r="H726" s="488"/>
    </row>
    <row r="727" spans="1:8" s="10" customFormat="1">
      <c r="A727" s="134"/>
      <c r="B727" s="134"/>
      <c r="C727"/>
      <c r="D727"/>
      <c r="E727" s="488"/>
      <c r="F727"/>
      <c r="G727"/>
      <c r="H727" s="488"/>
    </row>
    <row r="728" spans="1:8" s="10" customFormat="1">
      <c r="A728" s="134"/>
      <c r="B728" s="134"/>
      <c r="C728"/>
      <c r="D728"/>
      <c r="E728" s="488"/>
      <c r="F728"/>
      <c r="G728"/>
      <c r="H728" s="488"/>
    </row>
    <row r="729" spans="1:8" s="10" customFormat="1">
      <c r="A729" s="134"/>
      <c r="B729" s="134"/>
      <c r="C729"/>
      <c r="D729"/>
      <c r="E729" s="488"/>
      <c r="F729"/>
      <c r="G729"/>
      <c r="H729" s="488"/>
    </row>
    <row r="730" spans="1:8" s="10" customFormat="1">
      <c r="A730" s="134"/>
      <c r="B730" s="134"/>
      <c r="C730"/>
      <c r="D730"/>
      <c r="E730" s="488"/>
      <c r="F730"/>
      <c r="G730"/>
      <c r="H730" s="488"/>
    </row>
    <row r="731" spans="1:8" s="10" customFormat="1">
      <c r="A731" s="134"/>
      <c r="B731" s="134"/>
      <c r="C731"/>
      <c r="D731"/>
      <c r="E731" s="488"/>
      <c r="F731"/>
      <c r="G731"/>
      <c r="H731" s="488"/>
    </row>
    <row r="732" spans="1:8" s="10" customFormat="1">
      <c r="A732" s="134"/>
      <c r="B732" s="134"/>
      <c r="C732"/>
      <c r="D732"/>
      <c r="E732" s="488"/>
      <c r="F732"/>
      <c r="G732"/>
      <c r="H732" s="488"/>
    </row>
    <row r="733" spans="1:8" s="10" customFormat="1">
      <c r="A733" s="134"/>
      <c r="B733" s="134"/>
      <c r="C733"/>
      <c r="D733"/>
      <c r="E733" s="488"/>
      <c r="F733"/>
      <c r="G733"/>
      <c r="H733" s="488"/>
    </row>
    <row r="734" spans="1:8" s="10" customFormat="1">
      <c r="A734" s="134"/>
      <c r="B734" s="134"/>
      <c r="C734"/>
      <c r="D734"/>
      <c r="E734" s="488"/>
      <c r="F734"/>
      <c r="G734"/>
      <c r="H734" s="488"/>
    </row>
    <row r="735" spans="1:8" s="10" customFormat="1">
      <c r="A735" s="134"/>
      <c r="B735" s="134"/>
      <c r="C735"/>
      <c r="D735"/>
      <c r="E735" s="488"/>
      <c r="F735"/>
      <c r="G735"/>
      <c r="H735" s="488"/>
    </row>
    <row r="736" spans="1:8" s="10" customFormat="1">
      <c r="A736" s="134"/>
      <c r="B736" s="134"/>
      <c r="C736"/>
      <c r="D736"/>
      <c r="E736" s="488"/>
      <c r="F736"/>
      <c r="G736"/>
      <c r="H736" s="488"/>
    </row>
    <row r="737" spans="1:8" s="10" customFormat="1">
      <c r="A737" s="134"/>
      <c r="B737" s="134"/>
      <c r="C737"/>
      <c r="D737"/>
      <c r="E737" s="488"/>
      <c r="F737"/>
      <c r="G737"/>
      <c r="H737" s="488"/>
    </row>
    <row r="738" spans="1:8" s="10" customFormat="1">
      <c r="A738" s="134"/>
      <c r="B738" s="134"/>
      <c r="C738"/>
      <c r="D738"/>
      <c r="E738" s="488"/>
      <c r="F738"/>
      <c r="G738"/>
      <c r="H738" s="488"/>
    </row>
    <row r="739" spans="1:8" s="10" customFormat="1">
      <c r="A739" s="134"/>
      <c r="B739" s="134"/>
      <c r="C739"/>
      <c r="D739"/>
      <c r="E739" s="488"/>
      <c r="F739"/>
      <c r="G739"/>
      <c r="H739" s="488"/>
    </row>
    <row r="740" spans="1:8" s="10" customFormat="1">
      <c r="A740" s="134"/>
      <c r="B740" s="134"/>
      <c r="C740"/>
      <c r="D740"/>
      <c r="E740" s="488"/>
      <c r="F740"/>
      <c r="G740"/>
      <c r="H740" s="488"/>
    </row>
    <row r="741" spans="1:8" s="10" customFormat="1">
      <c r="A741" s="134"/>
      <c r="B741" s="134"/>
      <c r="C741"/>
      <c r="D741"/>
      <c r="E741" s="488"/>
      <c r="F741"/>
      <c r="G741"/>
      <c r="H741" s="488"/>
    </row>
    <row r="742" spans="1:8" s="10" customFormat="1">
      <c r="A742" s="134"/>
      <c r="B742" s="134"/>
      <c r="C742"/>
      <c r="D742"/>
      <c r="E742" s="488"/>
      <c r="F742"/>
      <c r="G742"/>
      <c r="H742" s="488"/>
    </row>
    <row r="743" spans="1:8" s="10" customFormat="1">
      <c r="A743" s="134"/>
      <c r="B743" s="134"/>
      <c r="C743"/>
      <c r="D743"/>
      <c r="E743" s="488"/>
      <c r="F743"/>
      <c r="G743"/>
      <c r="H743" s="488"/>
    </row>
    <row r="744" spans="1:8" s="10" customFormat="1">
      <c r="A744" s="134"/>
      <c r="B744" s="134"/>
      <c r="C744"/>
      <c r="D744"/>
      <c r="E744" s="488"/>
      <c r="F744"/>
      <c r="G744"/>
      <c r="H744" s="488"/>
    </row>
    <row r="745" spans="1:8" s="10" customFormat="1">
      <c r="A745" s="134"/>
      <c r="B745" s="134"/>
      <c r="C745"/>
      <c r="D745"/>
      <c r="E745" s="488"/>
      <c r="F745"/>
      <c r="G745"/>
      <c r="H745" s="488"/>
    </row>
    <row r="746" spans="1:8" s="10" customFormat="1">
      <c r="A746" s="134"/>
      <c r="B746" s="134"/>
      <c r="C746"/>
      <c r="D746"/>
      <c r="E746" s="488"/>
      <c r="F746"/>
      <c r="G746"/>
      <c r="H746" s="488"/>
    </row>
    <row r="747" spans="1:8" s="10" customFormat="1">
      <c r="A747" s="134"/>
      <c r="B747" s="134"/>
      <c r="C747"/>
      <c r="D747"/>
      <c r="E747" s="488"/>
      <c r="F747"/>
      <c r="G747"/>
      <c r="H747" s="488"/>
    </row>
    <row r="748" spans="1:8" s="10" customFormat="1">
      <c r="A748" s="134"/>
      <c r="B748" s="134"/>
      <c r="C748"/>
      <c r="D748"/>
      <c r="E748" s="488"/>
      <c r="F748"/>
      <c r="G748"/>
      <c r="H748" s="488"/>
    </row>
    <row r="749" spans="1:8" s="10" customFormat="1">
      <c r="A749" s="134"/>
      <c r="B749" s="134"/>
      <c r="C749"/>
      <c r="D749"/>
      <c r="E749" s="488"/>
      <c r="F749"/>
      <c r="G749"/>
      <c r="H749" s="488"/>
    </row>
    <row r="750" spans="1:8" s="10" customFormat="1">
      <c r="A750" s="134"/>
      <c r="B750" s="134"/>
      <c r="C750"/>
      <c r="D750"/>
      <c r="E750" s="488"/>
      <c r="F750"/>
      <c r="G750"/>
      <c r="H750" s="488"/>
    </row>
    <row r="751" spans="1:8" s="10" customFormat="1">
      <c r="A751" s="134"/>
      <c r="B751" s="134"/>
      <c r="C751"/>
      <c r="D751"/>
      <c r="E751" s="488"/>
      <c r="F751"/>
      <c r="G751"/>
      <c r="H751" s="488"/>
    </row>
    <row r="752" spans="1:8" s="10" customFormat="1">
      <c r="A752" s="134"/>
      <c r="B752" s="134"/>
      <c r="C752"/>
      <c r="D752"/>
      <c r="E752" s="488"/>
      <c r="F752"/>
      <c r="G752"/>
      <c r="H752" s="488"/>
    </row>
    <row r="753" spans="1:8" s="10" customFormat="1">
      <c r="A753" s="134"/>
      <c r="B753" s="134"/>
      <c r="C753"/>
      <c r="D753"/>
      <c r="E753" s="488"/>
      <c r="F753"/>
      <c r="G753"/>
      <c r="H753" s="488"/>
    </row>
    <row r="754" spans="1:8" s="10" customFormat="1">
      <c r="A754" s="134"/>
      <c r="B754" s="134"/>
      <c r="C754"/>
      <c r="D754"/>
      <c r="E754" s="488"/>
      <c r="F754"/>
      <c r="G754"/>
      <c r="H754" s="488"/>
    </row>
    <row r="755" spans="1:8" s="10" customFormat="1">
      <c r="A755" s="134"/>
      <c r="B755" s="134"/>
      <c r="C755"/>
      <c r="D755"/>
      <c r="E755" s="488"/>
      <c r="F755"/>
      <c r="G755"/>
      <c r="H755" s="488"/>
    </row>
    <row r="756" spans="1:8" s="10" customFormat="1">
      <c r="A756" s="134"/>
      <c r="B756" s="134"/>
      <c r="C756"/>
      <c r="D756"/>
      <c r="E756" s="488"/>
      <c r="F756"/>
      <c r="G756"/>
      <c r="H756" s="488"/>
    </row>
    <row r="757" spans="1:8" s="10" customFormat="1">
      <c r="A757" s="134"/>
      <c r="B757" s="134"/>
      <c r="C757"/>
      <c r="D757"/>
      <c r="E757" s="488"/>
      <c r="F757"/>
      <c r="G757"/>
      <c r="H757" s="488"/>
    </row>
    <row r="758" spans="1:8" s="10" customFormat="1">
      <c r="A758" s="134"/>
      <c r="B758" s="134"/>
      <c r="C758"/>
      <c r="D758"/>
      <c r="E758" s="488"/>
      <c r="F758"/>
      <c r="G758"/>
      <c r="H758" s="488"/>
    </row>
    <row r="759" spans="1:8" s="10" customFormat="1">
      <c r="A759" s="134"/>
      <c r="B759" s="134"/>
      <c r="C759"/>
      <c r="D759"/>
      <c r="E759" s="488"/>
      <c r="F759"/>
      <c r="G759"/>
      <c r="H759" s="488"/>
    </row>
    <row r="760" spans="1:8" s="10" customFormat="1">
      <c r="A760" s="134"/>
      <c r="B760" s="134"/>
      <c r="C760"/>
      <c r="D760"/>
      <c r="E760" s="488"/>
      <c r="F760"/>
      <c r="G760"/>
      <c r="H760" s="488"/>
    </row>
    <row r="761" spans="1:8" s="10" customFormat="1">
      <c r="A761" s="134"/>
      <c r="B761" s="134"/>
      <c r="C761"/>
      <c r="D761"/>
      <c r="E761" s="488"/>
      <c r="F761"/>
      <c r="G761"/>
      <c r="H761" s="488"/>
    </row>
    <row r="762" spans="1:8" s="10" customFormat="1">
      <c r="A762" s="134"/>
      <c r="B762" s="134"/>
      <c r="C762"/>
      <c r="D762"/>
      <c r="E762" s="488"/>
      <c r="F762"/>
      <c r="G762"/>
      <c r="H762" s="488"/>
    </row>
    <row r="763" spans="1:8" s="10" customFormat="1">
      <c r="A763" s="134"/>
      <c r="B763" s="134"/>
      <c r="C763"/>
      <c r="D763"/>
      <c r="E763" s="488"/>
      <c r="F763"/>
      <c r="G763"/>
      <c r="H763" s="488"/>
    </row>
    <row r="764" spans="1:8" s="10" customFormat="1">
      <c r="A764" s="134"/>
      <c r="B764" s="134"/>
      <c r="C764"/>
      <c r="D764"/>
      <c r="E764" s="488"/>
      <c r="F764"/>
      <c r="G764"/>
      <c r="H764" s="488"/>
    </row>
    <row r="765" spans="1:8" s="10" customFormat="1">
      <c r="A765" s="134"/>
      <c r="B765" s="134"/>
      <c r="C765"/>
      <c r="D765"/>
      <c r="E765" s="488"/>
      <c r="F765"/>
      <c r="G765"/>
      <c r="H765" s="488"/>
    </row>
    <row r="766" spans="1:8" s="10" customFormat="1">
      <c r="A766" s="134"/>
      <c r="B766" s="134"/>
      <c r="C766"/>
      <c r="D766"/>
      <c r="E766" s="488"/>
      <c r="F766"/>
      <c r="G766"/>
      <c r="H766" s="488"/>
    </row>
    <row r="767" spans="1:8" s="10" customFormat="1">
      <c r="A767" s="134"/>
      <c r="B767" s="134"/>
      <c r="C767"/>
      <c r="D767"/>
      <c r="E767" s="488"/>
      <c r="F767"/>
      <c r="G767"/>
      <c r="H767" s="488"/>
    </row>
    <row r="768" spans="1:8" s="10" customFormat="1">
      <c r="A768" s="134"/>
      <c r="B768" s="134"/>
      <c r="C768"/>
      <c r="D768"/>
      <c r="E768" s="488"/>
      <c r="F768"/>
      <c r="G768"/>
      <c r="H768" s="488"/>
    </row>
    <row r="769" spans="1:8" s="10" customFormat="1">
      <c r="A769" s="134"/>
      <c r="B769" s="134"/>
      <c r="C769"/>
      <c r="D769"/>
      <c r="E769" s="488"/>
      <c r="F769"/>
      <c r="G769"/>
      <c r="H769" s="488"/>
    </row>
    <row r="770" spans="1:8" s="10" customFormat="1">
      <c r="A770" s="134"/>
      <c r="B770" s="134"/>
      <c r="C770"/>
      <c r="D770"/>
      <c r="E770" s="488"/>
      <c r="F770"/>
      <c r="G770"/>
      <c r="H770" s="488"/>
    </row>
    <row r="771" spans="1:8" s="10" customFormat="1">
      <c r="A771" s="134"/>
      <c r="B771" s="134"/>
      <c r="C771"/>
      <c r="D771"/>
      <c r="E771" s="488"/>
      <c r="F771"/>
      <c r="G771"/>
      <c r="H771" s="488"/>
    </row>
    <row r="772" spans="1:8" s="10" customFormat="1">
      <c r="A772" s="134"/>
      <c r="B772" s="134"/>
      <c r="C772"/>
      <c r="D772"/>
      <c r="E772" s="488"/>
      <c r="F772"/>
      <c r="G772"/>
      <c r="H772" s="488"/>
    </row>
    <row r="773" spans="1:8" s="10" customFormat="1">
      <c r="A773" s="134"/>
      <c r="B773" s="134"/>
      <c r="C773"/>
      <c r="D773"/>
      <c r="E773" s="488"/>
      <c r="F773"/>
      <c r="G773"/>
      <c r="H773" s="488"/>
    </row>
    <row r="774" spans="1:8" s="10" customFormat="1">
      <c r="A774" s="134"/>
      <c r="B774" s="134"/>
      <c r="C774"/>
      <c r="D774"/>
      <c r="E774" s="488"/>
      <c r="F774"/>
      <c r="G774"/>
      <c r="H774" s="488"/>
    </row>
    <row r="775" spans="1:8" s="10" customFormat="1">
      <c r="A775" s="134"/>
      <c r="B775" s="134"/>
      <c r="C775"/>
      <c r="D775"/>
      <c r="E775" s="488"/>
      <c r="F775"/>
      <c r="G775"/>
      <c r="H775" s="488"/>
    </row>
    <row r="776" spans="1:8" s="10" customFormat="1">
      <c r="A776" s="134"/>
      <c r="B776" s="134"/>
      <c r="C776"/>
      <c r="D776"/>
      <c r="E776" s="488"/>
      <c r="F776"/>
      <c r="G776"/>
      <c r="H776" s="488"/>
    </row>
    <row r="777" spans="1:8" s="10" customFormat="1">
      <c r="A777" s="134"/>
      <c r="B777" s="134"/>
      <c r="C777"/>
      <c r="D777"/>
      <c r="E777" s="488"/>
      <c r="F777"/>
      <c r="G777"/>
      <c r="H777" s="488"/>
    </row>
    <row r="778" spans="1:8" s="10" customFormat="1">
      <c r="A778" s="134"/>
      <c r="B778" s="134"/>
      <c r="C778"/>
      <c r="D778"/>
      <c r="E778" s="488"/>
      <c r="F778"/>
      <c r="G778"/>
      <c r="H778" s="488"/>
    </row>
    <row r="779" spans="1:8" s="10" customFormat="1">
      <c r="A779" s="134"/>
      <c r="B779" s="134"/>
      <c r="C779"/>
      <c r="D779"/>
      <c r="E779" s="488"/>
      <c r="F779"/>
      <c r="G779"/>
      <c r="H779" s="488"/>
    </row>
    <row r="780" spans="1:8" s="10" customFormat="1">
      <c r="A780" s="134"/>
      <c r="B780" s="134"/>
      <c r="C780"/>
      <c r="D780"/>
      <c r="E780" s="488"/>
      <c r="F780"/>
      <c r="G780"/>
      <c r="H780" s="488"/>
    </row>
    <row r="781" spans="1:8" s="10" customFormat="1">
      <c r="A781" s="134"/>
      <c r="B781" s="134"/>
      <c r="C781"/>
      <c r="D781"/>
      <c r="E781" s="488"/>
      <c r="F781"/>
      <c r="G781"/>
      <c r="H781" s="488"/>
    </row>
    <row r="782" spans="1:8" s="10" customFormat="1">
      <c r="A782" s="134"/>
      <c r="B782" s="134"/>
      <c r="C782"/>
      <c r="D782"/>
      <c r="E782" s="488"/>
      <c r="F782"/>
      <c r="G782"/>
      <c r="H782" s="488"/>
    </row>
    <row r="783" spans="1:8" s="10" customFormat="1">
      <c r="A783" s="134"/>
      <c r="B783" s="134"/>
      <c r="C783"/>
      <c r="D783"/>
      <c r="E783" s="488"/>
      <c r="F783"/>
      <c r="G783"/>
      <c r="H783" s="488"/>
    </row>
    <row r="784" spans="1:8" s="10" customFormat="1">
      <c r="A784" s="134"/>
      <c r="B784" s="134"/>
      <c r="C784"/>
      <c r="D784"/>
      <c r="E784" s="488"/>
      <c r="F784"/>
      <c r="G784"/>
      <c r="H784" s="488"/>
    </row>
    <row r="785" spans="1:8" s="10" customFormat="1">
      <c r="A785" s="134"/>
      <c r="B785" s="134"/>
      <c r="C785"/>
      <c r="D785"/>
      <c r="E785" s="488"/>
      <c r="F785"/>
      <c r="G785"/>
      <c r="H785" s="488"/>
    </row>
    <row r="786" spans="1:8" s="10" customFormat="1">
      <c r="A786" s="134"/>
      <c r="B786" s="134"/>
      <c r="C786"/>
      <c r="D786"/>
      <c r="E786" s="488"/>
      <c r="F786"/>
      <c r="G786"/>
      <c r="H786" s="488"/>
    </row>
    <row r="787" spans="1:8" s="10" customFormat="1">
      <c r="A787" s="134"/>
      <c r="B787" s="134"/>
      <c r="C787"/>
      <c r="D787"/>
      <c r="E787" s="488"/>
      <c r="F787"/>
      <c r="G787"/>
      <c r="H787" s="488"/>
    </row>
    <row r="788" spans="1:8" s="10" customFormat="1">
      <c r="A788" s="134"/>
      <c r="B788" s="134"/>
      <c r="C788"/>
      <c r="D788"/>
      <c r="E788" s="488"/>
      <c r="F788"/>
      <c r="G788"/>
      <c r="H788" s="488"/>
    </row>
    <row r="789" spans="1:8" s="10" customFormat="1">
      <c r="A789" s="134"/>
      <c r="B789" s="134"/>
      <c r="C789"/>
      <c r="D789"/>
      <c r="E789" s="488"/>
      <c r="F789"/>
      <c r="G789"/>
      <c r="H789" s="488"/>
    </row>
    <row r="790" spans="1:8" s="10" customFormat="1">
      <c r="A790" s="134"/>
      <c r="B790" s="134"/>
      <c r="C790"/>
      <c r="D790"/>
      <c r="E790" s="488"/>
      <c r="F790"/>
      <c r="G790"/>
      <c r="H790" s="488"/>
    </row>
    <row r="791" spans="1:8" s="10" customFormat="1">
      <c r="A791" s="134"/>
      <c r="B791" s="134"/>
      <c r="C791"/>
      <c r="D791"/>
      <c r="E791" s="488"/>
      <c r="F791"/>
      <c r="G791"/>
      <c r="H791" s="488"/>
    </row>
    <row r="792" spans="1:8" s="10" customFormat="1">
      <c r="A792" s="134"/>
      <c r="B792" s="134"/>
      <c r="C792"/>
      <c r="D792"/>
      <c r="E792" s="488"/>
      <c r="F792"/>
      <c r="G792"/>
      <c r="H792" s="488"/>
    </row>
    <row r="793" spans="1:8" s="10" customFormat="1">
      <c r="A793" s="134"/>
      <c r="B793" s="134"/>
      <c r="C793"/>
      <c r="D793"/>
      <c r="E793" s="488"/>
      <c r="F793"/>
      <c r="G793"/>
      <c r="H793" s="488"/>
    </row>
    <row r="794" spans="1:8" s="10" customFormat="1">
      <c r="A794" s="134"/>
      <c r="B794" s="134"/>
      <c r="C794"/>
      <c r="D794"/>
      <c r="E794" s="488"/>
      <c r="F794"/>
      <c r="G794"/>
      <c r="H794" s="488"/>
    </row>
    <row r="795" spans="1:8" s="10" customFormat="1">
      <c r="A795" s="134"/>
      <c r="B795" s="134"/>
      <c r="C795"/>
      <c r="D795"/>
      <c r="E795" s="488"/>
      <c r="F795"/>
      <c r="G795"/>
      <c r="H795" s="488"/>
    </row>
    <row r="796" spans="1:8" s="10" customFormat="1">
      <c r="A796" s="134"/>
      <c r="B796" s="134"/>
      <c r="C796"/>
      <c r="D796"/>
      <c r="E796" s="488"/>
      <c r="F796"/>
      <c r="G796"/>
      <c r="H796" s="488"/>
    </row>
    <row r="797" spans="1:8" s="10" customFormat="1">
      <c r="A797" s="134"/>
      <c r="B797" s="134"/>
      <c r="C797"/>
      <c r="D797"/>
      <c r="E797" s="488"/>
      <c r="F797"/>
      <c r="G797"/>
      <c r="H797" s="488"/>
    </row>
    <row r="798" spans="1:8" s="10" customFormat="1">
      <c r="A798" s="134"/>
      <c r="B798" s="134"/>
      <c r="C798"/>
      <c r="D798"/>
      <c r="E798" s="488"/>
      <c r="F798"/>
      <c r="G798"/>
      <c r="H798" s="488"/>
    </row>
    <row r="799" spans="1:8" s="10" customFormat="1">
      <c r="A799" s="134"/>
      <c r="B799" s="134"/>
      <c r="C799"/>
      <c r="D799"/>
      <c r="E799" s="488"/>
      <c r="F799"/>
      <c r="G799"/>
      <c r="H799" s="488"/>
    </row>
    <row r="800" spans="1:8" s="10" customFormat="1">
      <c r="A800" s="134"/>
      <c r="B800" s="134"/>
      <c r="C800"/>
      <c r="D800"/>
      <c r="E800" s="488"/>
      <c r="F800"/>
      <c r="G800"/>
      <c r="H800" s="488"/>
    </row>
    <row r="801" spans="1:8" s="10" customFormat="1">
      <c r="A801" s="134"/>
      <c r="B801" s="134"/>
      <c r="C801"/>
      <c r="D801"/>
      <c r="E801" s="488"/>
      <c r="F801"/>
      <c r="G801"/>
      <c r="H801" s="488"/>
    </row>
    <row r="802" spans="1:8" s="10" customFormat="1">
      <c r="A802" s="134"/>
      <c r="B802" s="134"/>
      <c r="C802"/>
      <c r="D802"/>
      <c r="E802" s="488"/>
      <c r="F802"/>
      <c r="G802"/>
      <c r="H802" s="488"/>
    </row>
    <row r="803" spans="1:8" s="10" customFormat="1">
      <c r="A803" s="134"/>
      <c r="B803" s="134"/>
      <c r="C803"/>
      <c r="D803"/>
      <c r="E803" s="488"/>
      <c r="F803"/>
      <c r="G803"/>
      <c r="H803" s="488"/>
    </row>
    <row r="804" spans="1:8" s="10" customFormat="1">
      <c r="A804" s="134"/>
      <c r="B804" s="134"/>
      <c r="C804"/>
      <c r="D804"/>
      <c r="E804" s="488"/>
      <c r="F804"/>
      <c r="G804"/>
      <c r="H804" s="488"/>
    </row>
    <row r="805" spans="1:8" s="10" customFormat="1">
      <c r="A805" s="134"/>
      <c r="B805" s="134"/>
      <c r="C805"/>
      <c r="D805"/>
      <c r="E805" s="488"/>
      <c r="F805"/>
      <c r="G805"/>
      <c r="H805" s="488"/>
    </row>
    <row r="806" spans="1:8" s="10" customFormat="1">
      <c r="A806" s="134"/>
      <c r="B806" s="134"/>
      <c r="C806"/>
      <c r="D806"/>
      <c r="E806" s="488"/>
      <c r="F806"/>
      <c r="G806"/>
      <c r="H806" s="488"/>
    </row>
    <row r="807" spans="1:8" s="10" customFormat="1">
      <c r="A807" s="134"/>
      <c r="B807" s="134"/>
      <c r="C807"/>
      <c r="D807"/>
      <c r="E807" s="488"/>
      <c r="F807"/>
      <c r="G807"/>
      <c r="H807" s="488"/>
    </row>
    <row r="808" spans="1:8" s="10" customFormat="1">
      <c r="A808" s="134"/>
      <c r="B808" s="134"/>
      <c r="C808"/>
      <c r="D808"/>
      <c r="E808" s="488"/>
      <c r="F808"/>
      <c r="G808"/>
      <c r="H808" s="488"/>
    </row>
    <row r="809" spans="1:8" s="10" customFormat="1">
      <c r="A809" s="134"/>
      <c r="B809" s="134"/>
      <c r="C809"/>
      <c r="D809"/>
      <c r="E809" s="488"/>
      <c r="F809"/>
      <c r="G809"/>
      <c r="H809" s="488"/>
    </row>
    <row r="810" spans="1:8" s="10" customFormat="1">
      <c r="A810" s="134"/>
      <c r="B810" s="134"/>
      <c r="C810"/>
      <c r="D810"/>
      <c r="E810" s="488"/>
      <c r="F810"/>
      <c r="G810"/>
      <c r="H810" s="488"/>
    </row>
    <row r="811" spans="1:8" s="10" customFormat="1">
      <c r="A811" s="134"/>
      <c r="B811" s="134"/>
      <c r="C811"/>
      <c r="D811"/>
      <c r="E811" s="488"/>
      <c r="F811"/>
      <c r="G811"/>
      <c r="H811" s="488"/>
    </row>
    <row r="812" spans="1:8" s="10" customFormat="1">
      <c r="A812" s="134"/>
      <c r="B812" s="134"/>
      <c r="C812"/>
      <c r="D812"/>
      <c r="E812" s="488"/>
      <c r="F812"/>
      <c r="G812"/>
      <c r="H812" s="488"/>
    </row>
    <row r="813" spans="1:8" s="10" customFormat="1">
      <c r="A813" s="134"/>
      <c r="B813" s="134"/>
      <c r="C813"/>
      <c r="D813"/>
      <c r="E813" s="488"/>
      <c r="F813"/>
      <c r="G813"/>
      <c r="H813" s="488"/>
    </row>
    <row r="814" spans="1:8" s="10" customFormat="1">
      <c r="A814" s="134"/>
      <c r="B814" s="134"/>
      <c r="C814"/>
      <c r="D814"/>
      <c r="E814" s="488"/>
      <c r="F814"/>
      <c r="G814"/>
      <c r="H814" s="488"/>
    </row>
    <row r="815" spans="1:8" s="10" customFormat="1">
      <c r="A815" s="134"/>
      <c r="B815" s="134"/>
      <c r="C815"/>
      <c r="D815"/>
      <c r="E815" s="488"/>
      <c r="F815"/>
      <c r="G815"/>
      <c r="H815" s="488"/>
    </row>
    <row r="816" spans="1:8" s="10" customFormat="1">
      <c r="A816" s="134"/>
      <c r="B816" s="134"/>
      <c r="C816"/>
      <c r="D816"/>
      <c r="E816" s="488"/>
      <c r="F816"/>
      <c r="G816"/>
      <c r="H816" s="488"/>
    </row>
    <row r="817" spans="1:8" s="10" customFormat="1">
      <c r="A817" s="134"/>
      <c r="B817" s="134"/>
      <c r="C817"/>
      <c r="D817"/>
      <c r="E817" s="488"/>
      <c r="F817"/>
      <c r="G817"/>
      <c r="H817" s="488"/>
    </row>
    <row r="818" spans="1:8" s="10" customFormat="1">
      <c r="A818" s="134"/>
      <c r="B818" s="134"/>
      <c r="C818"/>
      <c r="D818"/>
      <c r="E818" s="488"/>
      <c r="F818"/>
      <c r="G818"/>
      <c r="H818" s="488"/>
    </row>
    <row r="819" spans="1:8" s="10" customFormat="1">
      <c r="A819" s="134"/>
      <c r="B819" s="134"/>
      <c r="C819"/>
      <c r="D819"/>
      <c r="E819" s="488"/>
      <c r="F819"/>
      <c r="G819"/>
      <c r="H819" s="488"/>
    </row>
    <row r="820" spans="1:8" s="10" customFormat="1">
      <c r="A820" s="134"/>
      <c r="B820" s="134"/>
      <c r="C820"/>
      <c r="D820"/>
      <c r="E820" s="488"/>
      <c r="F820"/>
      <c r="G820"/>
      <c r="H820" s="488"/>
    </row>
    <row r="821" spans="1:8" s="10" customFormat="1">
      <c r="A821" s="134"/>
      <c r="B821" s="134"/>
      <c r="C821"/>
      <c r="D821"/>
      <c r="E821" s="488"/>
      <c r="F821"/>
      <c r="G821"/>
      <c r="H821" s="488"/>
    </row>
    <row r="822" spans="1:8" s="10" customFormat="1">
      <c r="A822" s="134"/>
      <c r="B822" s="134"/>
      <c r="C822"/>
      <c r="D822"/>
      <c r="E822" s="488"/>
      <c r="F822"/>
      <c r="G822"/>
      <c r="H822" s="488"/>
    </row>
    <row r="823" spans="1:8" s="10" customFormat="1">
      <c r="A823" s="134"/>
      <c r="B823" s="134"/>
      <c r="C823"/>
      <c r="D823"/>
      <c r="E823" s="488"/>
      <c r="F823"/>
      <c r="G823"/>
      <c r="H823" s="488"/>
    </row>
    <row r="824" spans="1:8" s="10" customFormat="1">
      <c r="A824" s="134"/>
      <c r="B824" s="134"/>
      <c r="C824"/>
      <c r="D824"/>
      <c r="E824" s="488"/>
      <c r="F824"/>
      <c r="G824"/>
      <c r="H824" s="488"/>
    </row>
    <row r="825" spans="1:8" s="10" customFormat="1">
      <c r="A825" s="134"/>
      <c r="B825" s="134"/>
      <c r="C825"/>
      <c r="D825"/>
      <c r="E825" s="488"/>
      <c r="F825"/>
      <c r="G825"/>
      <c r="H825" s="488"/>
    </row>
    <row r="826" spans="1:8" s="10" customFormat="1">
      <c r="A826" s="134"/>
      <c r="B826" s="134"/>
      <c r="C826"/>
      <c r="D826"/>
      <c r="E826" s="488"/>
      <c r="F826"/>
      <c r="G826"/>
      <c r="H826" s="488"/>
    </row>
    <row r="827" spans="1:8" s="10" customFormat="1">
      <c r="A827" s="134"/>
      <c r="B827" s="134"/>
      <c r="C827"/>
      <c r="D827"/>
      <c r="E827" s="488"/>
      <c r="F827"/>
      <c r="G827"/>
      <c r="H827" s="488"/>
    </row>
    <row r="828" spans="1:8" s="10" customFormat="1">
      <c r="A828" s="134"/>
      <c r="B828" s="134"/>
      <c r="C828"/>
      <c r="D828"/>
      <c r="E828" s="488"/>
      <c r="F828"/>
      <c r="G828"/>
      <c r="H828" s="488"/>
    </row>
    <row r="829" spans="1:8" s="10" customFormat="1">
      <c r="A829" s="134"/>
      <c r="B829" s="134"/>
      <c r="C829"/>
      <c r="D829"/>
      <c r="E829" s="488"/>
      <c r="F829"/>
      <c r="G829"/>
      <c r="H829" s="488"/>
    </row>
    <row r="830" spans="1:8" s="10" customFormat="1">
      <c r="A830" s="134"/>
      <c r="B830" s="134"/>
      <c r="C830"/>
      <c r="D830"/>
      <c r="E830" s="488"/>
      <c r="F830"/>
      <c r="G830"/>
      <c r="H830" s="488"/>
    </row>
    <row r="831" spans="1:8" s="10" customFormat="1">
      <c r="A831" s="134"/>
      <c r="B831" s="134"/>
      <c r="C831"/>
      <c r="D831"/>
      <c r="E831" s="488"/>
      <c r="F831"/>
      <c r="G831"/>
      <c r="H831" s="488"/>
    </row>
    <row r="832" spans="1:8" s="10" customFormat="1">
      <c r="A832" s="134"/>
      <c r="B832" s="134"/>
      <c r="C832"/>
      <c r="D832"/>
      <c r="E832" s="488"/>
      <c r="F832"/>
      <c r="G832"/>
      <c r="H832" s="488"/>
    </row>
    <row r="833" spans="1:8" s="10" customFormat="1">
      <c r="A833" s="134"/>
      <c r="B833" s="134"/>
      <c r="C833"/>
      <c r="D833"/>
      <c r="E833" s="488"/>
      <c r="F833"/>
      <c r="G833"/>
      <c r="H833" s="488"/>
    </row>
    <row r="834" spans="1:8" s="10" customFormat="1">
      <c r="A834" s="134"/>
      <c r="B834" s="134"/>
      <c r="C834"/>
      <c r="D834"/>
      <c r="E834" s="488"/>
      <c r="F834"/>
      <c r="G834"/>
      <c r="H834" s="488"/>
    </row>
    <row r="835" spans="1:8" s="10" customFormat="1">
      <c r="A835" s="134"/>
      <c r="B835" s="134"/>
      <c r="C835"/>
      <c r="D835"/>
      <c r="E835" s="488"/>
      <c r="F835"/>
      <c r="G835"/>
      <c r="H835" s="488"/>
    </row>
    <row r="836" spans="1:8" s="10" customFormat="1">
      <c r="A836" s="134"/>
      <c r="B836" s="134"/>
      <c r="C836"/>
      <c r="D836"/>
      <c r="E836" s="488"/>
      <c r="F836"/>
      <c r="G836"/>
      <c r="H836" s="488"/>
    </row>
    <row r="837" spans="1:8" s="10" customFormat="1">
      <c r="A837" s="134"/>
      <c r="B837" s="134"/>
      <c r="C837"/>
      <c r="D837"/>
      <c r="E837" s="488"/>
      <c r="F837"/>
      <c r="G837"/>
      <c r="H837" s="488"/>
    </row>
    <row r="838" spans="1:8" s="10" customFormat="1">
      <c r="A838" s="134"/>
      <c r="B838" s="134"/>
      <c r="C838"/>
      <c r="D838"/>
      <c r="E838" s="488"/>
      <c r="F838"/>
      <c r="G838"/>
      <c r="H838" s="488"/>
    </row>
    <row r="839" spans="1:8" s="10" customFormat="1">
      <c r="A839" s="134"/>
      <c r="B839" s="134"/>
      <c r="C839"/>
      <c r="D839"/>
      <c r="E839" s="488"/>
      <c r="F839"/>
      <c r="G839"/>
      <c r="H839" s="488"/>
    </row>
    <row r="840" spans="1:8" s="10" customFormat="1">
      <c r="A840" s="134"/>
      <c r="B840" s="134"/>
      <c r="C840"/>
      <c r="D840"/>
      <c r="E840" s="488"/>
      <c r="F840"/>
      <c r="G840"/>
      <c r="H840" s="488"/>
    </row>
    <row r="841" spans="1:8" s="10" customFormat="1">
      <c r="A841" s="134"/>
      <c r="B841" s="134"/>
      <c r="C841"/>
      <c r="D841"/>
      <c r="E841" s="488"/>
      <c r="F841"/>
      <c r="G841"/>
      <c r="H841" s="488"/>
    </row>
    <row r="842" spans="1:8" s="10" customFormat="1">
      <c r="A842" s="134"/>
      <c r="B842" s="134"/>
      <c r="C842"/>
      <c r="D842"/>
      <c r="E842" s="488"/>
      <c r="F842"/>
      <c r="G842"/>
      <c r="H842" s="488"/>
    </row>
    <row r="843" spans="1:8" s="10" customFormat="1">
      <c r="A843" s="134"/>
      <c r="B843" s="134"/>
      <c r="C843"/>
      <c r="D843"/>
      <c r="E843" s="488"/>
      <c r="F843"/>
      <c r="G843"/>
      <c r="H843" s="488"/>
    </row>
    <row r="844" spans="1:8" s="10" customFormat="1">
      <c r="A844" s="134"/>
      <c r="B844" s="134"/>
      <c r="C844"/>
      <c r="D844"/>
      <c r="E844" s="488"/>
      <c r="F844"/>
      <c r="G844"/>
      <c r="H844" s="488"/>
    </row>
    <row r="845" spans="1:8" s="10" customFormat="1">
      <c r="A845" s="134"/>
      <c r="B845" s="134"/>
      <c r="C845"/>
      <c r="D845"/>
      <c r="E845" s="488"/>
      <c r="F845"/>
      <c r="G845"/>
      <c r="H845" s="488"/>
    </row>
    <row r="846" spans="1:8" s="10" customFormat="1">
      <c r="A846" s="134"/>
      <c r="B846" s="134"/>
      <c r="C846"/>
      <c r="D846"/>
      <c r="E846" s="488"/>
      <c r="F846"/>
      <c r="G846"/>
      <c r="H846" s="488"/>
    </row>
    <row r="847" spans="1:8" s="10" customFormat="1">
      <c r="A847" s="134"/>
      <c r="B847" s="134"/>
      <c r="C847"/>
      <c r="D847"/>
      <c r="E847" s="488"/>
      <c r="F847"/>
      <c r="G847"/>
      <c r="H847" s="488"/>
    </row>
    <row r="848" spans="1:8" s="10" customFormat="1">
      <c r="A848" s="134"/>
      <c r="B848" s="134"/>
      <c r="C848"/>
      <c r="D848"/>
      <c r="E848" s="488"/>
      <c r="F848"/>
      <c r="G848"/>
      <c r="H848" s="488"/>
    </row>
    <row r="849" spans="1:8" s="10" customFormat="1">
      <c r="A849" s="134"/>
      <c r="B849" s="134"/>
      <c r="C849"/>
      <c r="D849"/>
      <c r="E849" s="488"/>
      <c r="F849"/>
      <c r="G849"/>
      <c r="H849" s="488"/>
    </row>
    <row r="850" spans="1:8" s="10" customFormat="1">
      <c r="A850" s="134"/>
      <c r="B850" s="134"/>
      <c r="C850"/>
      <c r="D850"/>
      <c r="E850" s="488"/>
      <c r="F850"/>
      <c r="G850"/>
      <c r="H850" s="488"/>
    </row>
    <row r="851" spans="1:8" s="10" customFormat="1">
      <c r="A851" s="134"/>
      <c r="B851" s="134"/>
      <c r="C851"/>
      <c r="D851"/>
      <c r="E851" s="488"/>
      <c r="F851"/>
      <c r="G851"/>
      <c r="H851" s="488"/>
    </row>
    <row r="852" spans="1:8" s="10" customFormat="1">
      <c r="A852" s="134"/>
      <c r="B852" s="134"/>
      <c r="C852"/>
      <c r="D852"/>
      <c r="E852" s="488"/>
      <c r="F852"/>
      <c r="G852"/>
      <c r="H852" s="488"/>
    </row>
    <row r="853" spans="1:8" s="10" customFormat="1">
      <c r="A853" s="134"/>
      <c r="B853" s="134"/>
      <c r="C853"/>
      <c r="D853"/>
      <c r="E853" s="488"/>
      <c r="F853"/>
      <c r="G853"/>
      <c r="H853" s="488"/>
    </row>
    <row r="854" spans="1:8" s="10" customFormat="1">
      <c r="A854" s="134"/>
      <c r="B854" s="134"/>
      <c r="C854"/>
      <c r="D854"/>
      <c r="E854" s="488"/>
      <c r="F854"/>
      <c r="G854"/>
      <c r="H854" s="488"/>
    </row>
    <row r="855" spans="1:8" s="10" customFormat="1">
      <c r="A855" s="134"/>
      <c r="B855" s="134"/>
      <c r="C855"/>
      <c r="D855"/>
      <c r="E855" s="488"/>
      <c r="F855"/>
      <c r="G855"/>
      <c r="H855" s="488"/>
    </row>
    <row r="856" spans="1:8" s="10" customFormat="1">
      <c r="A856" s="134"/>
      <c r="B856" s="134"/>
      <c r="C856"/>
      <c r="D856"/>
      <c r="E856" s="488"/>
      <c r="F856"/>
      <c r="G856"/>
      <c r="H856" s="488"/>
    </row>
    <row r="857" spans="1:8" s="10" customFormat="1">
      <c r="A857" s="134"/>
      <c r="B857" s="134"/>
      <c r="C857"/>
      <c r="D857"/>
      <c r="E857" s="488"/>
      <c r="F857"/>
      <c r="G857"/>
      <c r="H857" s="488"/>
    </row>
    <row r="858" spans="1:8" s="10" customFormat="1">
      <c r="A858" s="134"/>
      <c r="B858" s="134"/>
      <c r="C858"/>
      <c r="D858"/>
      <c r="E858" s="488"/>
      <c r="F858"/>
      <c r="G858"/>
      <c r="H858" s="488"/>
    </row>
    <row r="859" spans="1:8" s="10" customFormat="1">
      <c r="A859" s="134"/>
      <c r="B859" s="134"/>
      <c r="C859"/>
      <c r="D859"/>
      <c r="E859" s="488"/>
      <c r="F859"/>
      <c r="G859"/>
      <c r="H859" s="488"/>
    </row>
    <row r="860" spans="1:8" s="10" customFormat="1">
      <c r="A860" s="134"/>
      <c r="B860" s="134"/>
      <c r="C860"/>
      <c r="D860"/>
      <c r="E860" s="488"/>
      <c r="F860"/>
      <c r="G860"/>
      <c r="H860" s="488"/>
    </row>
    <row r="861" spans="1:8" s="10" customFormat="1">
      <c r="A861" s="134"/>
      <c r="B861" s="134"/>
      <c r="C861"/>
      <c r="D861"/>
      <c r="E861" s="488"/>
      <c r="F861"/>
      <c r="G861"/>
      <c r="H861" s="488"/>
    </row>
    <row r="862" spans="1:8" s="10" customFormat="1">
      <c r="A862" s="134"/>
      <c r="B862" s="134"/>
      <c r="C862"/>
      <c r="D862"/>
      <c r="E862" s="488"/>
      <c r="F862"/>
      <c r="G862"/>
      <c r="H862" s="488"/>
    </row>
    <row r="863" spans="1:8" s="10" customFormat="1">
      <c r="A863" s="134"/>
      <c r="B863" s="134"/>
      <c r="C863"/>
      <c r="D863"/>
      <c r="E863" s="488"/>
      <c r="F863"/>
      <c r="G863"/>
      <c r="H863" s="488"/>
    </row>
    <row r="864" spans="1:8" s="10" customFormat="1">
      <c r="A864" s="134"/>
      <c r="B864" s="134"/>
      <c r="C864"/>
      <c r="D864"/>
      <c r="E864" s="488"/>
      <c r="F864"/>
      <c r="G864"/>
      <c r="H864" s="488"/>
    </row>
    <row r="865" spans="1:8" s="10" customFormat="1">
      <c r="A865" s="134"/>
      <c r="B865" s="134"/>
      <c r="C865"/>
      <c r="D865"/>
      <c r="E865" s="488"/>
      <c r="F865"/>
      <c r="G865"/>
      <c r="H865" s="488"/>
    </row>
    <row r="866" spans="1:8" s="10" customFormat="1">
      <c r="A866" s="134"/>
      <c r="B866" s="134"/>
      <c r="C866"/>
      <c r="D866"/>
      <c r="E866" s="488"/>
      <c r="F866"/>
      <c r="G866"/>
      <c r="H866" s="488"/>
    </row>
    <row r="867" spans="1:8" s="10" customFormat="1">
      <c r="A867" s="134"/>
      <c r="B867" s="134"/>
      <c r="C867"/>
      <c r="D867"/>
      <c r="E867" s="488"/>
      <c r="F867"/>
      <c r="G867"/>
      <c r="H867" s="488"/>
    </row>
    <row r="868" spans="1:8" s="10" customFormat="1">
      <c r="A868" s="134"/>
      <c r="B868" s="134"/>
      <c r="C868"/>
      <c r="D868"/>
      <c r="E868" s="488"/>
      <c r="F868"/>
      <c r="G868"/>
      <c r="H868" s="488"/>
    </row>
    <row r="869" spans="1:8" s="10" customFormat="1">
      <c r="A869" s="134"/>
      <c r="B869" s="134"/>
      <c r="C869"/>
      <c r="D869"/>
      <c r="E869" s="488"/>
      <c r="F869"/>
      <c r="G869"/>
      <c r="H869" s="488"/>
    </row>
    <row r="870" spans="1:8" s="10" customFormat="1">
      <c r="A870" s="134"/>
      <c r="B870" s="134"/>
      <c r="C870"/>
      <c r="D870"/>
      <c r="E870" s="488"/>
      <c r="F870"/>
      <c r="G870"/>
      <c r="H870" s="488"/>
    </row>
    <row r="871" spans="1:8" s="10" customFormat="1">
      <c r="A871" s="134"/>
      <c r="B871" s="134"/>
      <c r="C871"/>
      <c r="D871"/>
      <c r="E871" s="488"/>
      <c r="F871"/>
      <c r="G871"/>
      <c r="H871" s="488"/>
    </row>
    <row r="872" spans="1:8" s="10" customFormat="1">
      <c r="A872" s="134"/>
      <c r="B872" s="134"/>
      <c r="C872"/>
      <c r="D872"/>
      <c r="E872" s="488"/>
      <c r="F872"/>
      <c r="G872"/>
      <c r="H872" s="488"/>
    </row>
    <row r="873" spans="1:8" s="10" customFormat="1">
      <c r="A873" s="134"/>
      <c r="B873" s="134"/>
      <c r="C873"/>
      <c r="D873"/>
      <c r="E873" s="488"/>
      <c r="F873"/>
      <c r="G873"/>
      <c r="H873" s="488"/>
    </row>
    <row r="874" spans="1:8" s="10" customFormat="1">
      <c r="A874" s="134"/>
      <c r="B874" s="134"/>
      <c r="C874"/>
      <c r="D874"/>
      <c r="E874" s="488"/>
      <c r="F874"/>
      <c r="G874"/>
      <c r="H874" s="488"/>
    </row>
    <row r="875" spans="1:8" s="10" customFormat="1">
      <c r="A875" s="134"/>
      <c r="B875" s="134"/>
      <c r="C875"/>
      <c r="D875"/>
      <c r="E875" s="488"/>
      <c r="F875"/>
      <c r="G875"/>
      <c r="H875" s="488"/>
    </row>
    <row r="876" spans="1:8" s="10" customFormat="1">
      <c r="A876" s="134"/>
      <c r="B876" s="134"/>
      <c r="C876"/>
      <c r="D876"/>
      <c r="E876" s="488"/>
      <c r="F876"/>
      <c r="G876"/>
      <c r="H876" s="488"/>
    </row>
    <row r="877" spans="1:8" s="10" customFormat="1">
      <c r="A877" s="134"/>
      <c r="B877" s="134"/>
      <c r="C877"/>
      <c r="D877"/>
      <c r="E877" s="488"/>
      <c r="F877"/>
      <c r="G877"/>
      <c r="H877" s="488"/>
    </row>
    <row r="878" spans="1:8" s="10" customFormat="1">
      <c r="A878" s="134"/>
      <c r="B878" s="134"/>
      <c r="C878"/>
      <c r="D878"/>
      <c r="E878" s="488"/>
      <c r="F878"/>
      <c r="G878"/>
      <c r="H878" s="488"/>
    </row>
    <row r="879" spans="1:8" s="10" customFormat="1">
      <c r="A879" s="134"/>
      <c r="B879" s="134"/>
      <c r="C879"/>
      <c r="D879"/>
      <c r="E879" s="488"/>
      <c r="F879"/>
      <c r="G879"/>
      <c r="H879" s="488"/>
    </row>
    <row r="880" spans="1:8" s="10" customFormat="1">
      <c r="A880" s="134"/>
      <c r="B880" s="134"/>
      <c r="C880"/>
      <c r="D880"/>
      <c r="E880" s="488"/>
      <c r="F880"/>
      <c r="G880"/>
      <c r="H880" s="488"/>
    </row>
    <row r="881" spans="1:8" s="10" customFormat="1">
      <c r="A881" s="134"/>
      <c r="B881" s="134"/>
      <c r="C881"/>
      <c r="D881"/>
      <c r="E881" s="488"/>
      <c r="F881"/>
      <c r="G881"/>
      <c r="H881" s="488"/>
    </row>
    <row r="882" spans="1:8" s="10" customFormat="1">
      <c r="A882" s="134"/>
      <c r="B882" s="134"/>
      <c r="C882"/>
      <c r="D882"/>
      <c r="E882" s="488"/>
      <c r="F882"/>
      <c r="G882"/>
      <c r="H882" s="488"/>
    </row>
    <row r="883" spans="1:8" s="10" customFormat="1">
      <c r="A883" s="134"/>
      <c r="B883" s="134"/>
      <c r="C883"/>
      <c r="D883"/>
      <c r="E883" s="488"/>
      <c r="F883"/>
      <c r="G883"/>
      <c r="H883" s="488"/>
    </row>
    <row r="884" spans="1:8" s="10" customFormat="1">
      <c r="A884" s="134"/>
      <c r="B884" s="134"/>
      <c r="C884"/>
      <c r="D884"/>
      <c r="E884" s="488"/>
      <c r="F884"/>
      <c r="G884"/>
      <c r="H884" s="488"/>
    </row>
    <row r="885" spans="1:8" s="10" customFormat="1">
      <c r="A885" s="134"/>
      <c r="B885" s="134"/>
      <c r="C885"/>
      <c r="D885"/>
      <c r="E885" s="488"/>
      <c r="F885"/>
      <c r="G885"/>
      <c r="H885" s="488"/>
    </row>
    <row r="886" spans="1:8" s="10" customFormat="1">
      <c r="A886" s="134"/>
      <c r="B886" s="134"/>
      <c r="C886"/>
      <c r="D886"/>
      <c r="E886" s="488"/>
      <c r="F886"/>
      <c r="G886"/>
      <c r="H886" s="488"/>
    </row>
    <row r="887" spans="1:8" s="10" customFormat="1">
      <c r="A887" s="134"/>
      <c r="B887" s="134"/>
      <c r="C887"/>
      <c r="D887"/>
      <c r="E887" s="488"/>
      <c r="F887"/>
      <c r="G887"/>
      <c r="H887" s="488"/>
    </row>
    <row r="888" spans="1:8" s="10" customFormat="1">
      <c r="A888" s="134"/>
      <c r="B888" s="134"/>
      <c r="C888"/>
      <c r="D888"/>
      <c r="E888" s="488"/>
      <c r="F888"/>
      <c r="G888"/>
      <c r="H888" s="488"/>
    </row>
    <row r="889" spans="1:8" s="10" customFormat="1">
      <c r="A889" s="134"/>
      <c r="B889" s="134"/>
      <c r="C889"/>
      <c r="D889"/>
      <c r="E889" s="488"/>
      <c r="F889"/>
      <c r="G889"/>
      <c r="H889" s="488"/>
    </row>
    <row r="890" spans="1:8" s="10" customFormat="1">
      <c r="A890" s="134"/>
      <c r="B890" s="134"/>
      <c r="C890"/>
      <c r="D890"/>
      <c r="E890" s="488"/>
      <c r="F890"/>
      <c r="G890"/>
      <c r="H890" s="488"/>
    </row>
    <row r="891" spans="1:8" s="10" customFormat="1">
      <c r="A891" s="134"/>
      <c r="B891" s="134"/>
      <c r="C891"/>
      <c r="D891"/>
      <c r="E891" s="488"/>
      <c r="F891"/>
      <c r="G891"/>
      <c r="H891" s="488"/>
    </row>
    <row r="892" spans="1:8" s="10" customFormat="1">
      <c r="A892" s="134"/>
      <c r="B892" s="134"/>
      <c r="C892"/>
      <c r="D892"/>
      <c r="E892" s="488"/>
      <c r="F892"/>
      <c r="G892"/>
      <c r="H892" s="488"/>
    </row>
    <row r="893" spans="1:8" s="10" customFormat="1">
      <c r="A893" s="134"/>
      <c r="B893" s="134"/>
      <c r="C893"/>
      <c r="D893"/>
      <c r="E893" s="488"/>
      <c r="F893"/>
      <c r="G893"/>
      <c r="H893" s="488"/>
    </row>
    <row r="894" spans="1:8" s="10" customFormat="1">
      <c r="A894" s="134"/>
      <c r="B894" s="134"/>
      <c r="C894"/>
      <c r="D894"/>
      <c r="E894" s="488"/>
      <c r="F894"/>
      <c r="G894"/>
      <c r="H894" s="488"/>
    </row>
    <row r="895" spans="1:8" s="10" customFormat="1">
      <c r="A895" s="134"/>
      <c r="B895" s="134"/>
      <c r="C895"/>
      <c r="D895"/>
      <c r="E895" s="488"/>
      <c r="F895"/>
      <c r="G895"/>
      <c r="H895" s="488"/>
    </row>
    <row r="896" spans="1:8" s="10" customFormat="1">
      <c r="A896" s="134"/>
      <c r="B896" s="134"/>
      <c r="C896"/>
      <c r="D896"/>
      <c r="E896" s="488"/>
      <c r="F896"/>
      <c r="G896"/>
      <c r="H896" s="488"/>
    </row>
    <row r="897" spans="1:8" s="10" customFormat="1">
      <c r="A897" s="134"/>
      <c r="B897" s="134"/>
      <c r="C897"/>
      <c r="D897"/>
      <c r="E897" s="488"/>
      <c r="F897"/>
      <c r="G897"/>
      <c r="H897" s="488"/>
    </row>
    <row r="898" spans="1:8" s="10" customFormat="1">
      <c r="A898" s="134"/>
      <c r="B898" s="134"/>
      <c r="C898"/>
      <c r="D898"/>
      <c r="E898" s="488"/>
      <c r="F898"/>
      <c r="G898"/>
      <c r="H898" s="488"/>
    </row>
    <row r="899" spans="1:8" s="10" customFormat="1">
      <c r="A899" s="134"/>
      <c r="B899" s="134"/>
      <c r="C899"/>
      <c r="D899"/>
      <c r="E899" s="488"/>
      <c r="F899"/>
      <c r="G899"/>
      <c r="H899" s="488"/>
    </row>
    <row r="900" spans="1:8" s="10" customFormat="1">
      <c r="A900" s="134"/>
      <c r="B900" s="134"/>
      <c r="C900"/>
      <c r="D900"/>
      <c r="E900" s="488"/>
      <c r="F900"/>
      <c r="G900"/>
      <c r="H900" s="488"/>
    </row>
    <row r="901" spans="1:8" s="10" customFormat="1">
      <c r="A901" s="134"/>
      <c r="B901" s="134"/>
      <c r="C901"/>
      <c r="D901"/>
      <c r="E901" s="488"/>
      <c r="F901"/>
      <c r="G901"/>
      <c r="H901" s="488"/>
    </row>
    <row r="902" spans="1:8" s="10" customFormat="1">
      <c r="A902" s="134"/>
      <c r="B902" s="134"/>
      <c r="C902"/>
      <c r="D902"/>
      <c r="E902" s="488"/>
      <c r="F902"/>
      <c r="G902"/>
      <c r="H902" s="488"/>
    </row>
    <row r="903" spans="1:8" s="10" customFormat="1">
      <c r="A903" s="134"/>
      <c r="B903" s="134"/>
      <c r="C903"/>
      <c r="D903"/>
      <c r="E903" s="488"/>
      <c r="F903"/>
      <c r="G903"/>
      <c r="H903" s="488"/>
    </row>
    <row r="904" spans="1:8" s="10" customFormat="1">
      <c r="A904" s="134"/>
      <c r="B904" s="134"/>
      <c r="C904"/>
      <c r="D904"/>
      <c r="E904" s="488"/>
      <c r="F904"/>
      <c r="G904"/>
      <c r="H904" s="488"/>
    </row>
    <row r="905" spans="1:8" s="10" customFormat="1">
      <c r="A905" s="134"/>
      <c r="B905" s="134"/>
      <c r="C905"/>
      <c r="D905"/>
      <c r="E905" s="488"/>
      <c r="F905"/>
      <c r="G905"/>
      <c r="H905" s="488"/>
    </row>
    <row r="906" spans="1:8" s="10" customFormat="1">
      <c r="A906" s="134"/>
      <c r="B906" s="134"/>
      <c r="C906"/>
      <c r="D906"/>
      <c r="E906" s="488"/>
      <c r="F906"/>
      <c r="G906"/>
      <c r="H906" s="488"/>
    </row>
    <row r="907" spans="1:8" s="10" customFormat="1">
      <c r="A907" s="134"/>
      <c r="B907" s="134"/>
      <c r="C907"/>
      <c r="D907"/>
      <c r="E907" s="488"/>
      <c r="F907"/>
      <c r="G907"/>
      <c r="H907" s="488"/>
    </row>
    <row r="908" spans="1:8" s="10" customFormat="1">
      <c r="A908" s="134"/>
      <c r="B908" s="134"/>
      <c r="C908"/>
      <c r="D908"/>
      <c r="E908" s="488"/>
      <c r="F908"/>
      <c r="G908"/>
      <c r="H908" s="488"/>
    </row>
    <row r="909" spans="1:8" s="10" customFormat="1">
      <c r="A909" s="134"/>
      <c r="B909" s="134"/>
      <c r="C909"/>
      <c r="D909"/>
      <c r="E909" s="488"/>
      <c r="F909"/>
      <c r="G909"/>
      <c r="H909" s="488"/>
    </row>
    <row r="910" spans="1:8" s="10" customFormat="1">
      <c r="A910" s="134"/>
      <c r="B910" s="134"/>
      <c r="C910"/>
      <c r="D910"/>
      <c r="E910" s="488"/>
      <c r="F910"/>
      <c r="G910"/>
      <c r="H910" s="488"/>
    </row>
    <row r="911" spans="1:8" s="10" customFormat="1">
      <c r="A911" s="134"/>
      <c r="B911" s="134"/>
      <c r="C911"/>
      <c r="D911"/>
      <c r="E911" s="488"/>
      <c r="F911"/>
      <c r="G911"/>
      <c r="H911" s="488"/>
    </row>
    <row r="912" spans="1:8" s="10" customFormat="1">
      <c r="A912" s="134"/>
      <c r="B912" s="134"/>
      <c r="C912"/>
      <c r="D912"/>
      <c r="E912" s="488"/>
      <c r="F912"/>
      <c r="G912"/>
      <c r="H912" s="488"/>
    </row>
    <row r="913" spans="1:8" s="10" customFormat="1">
      <c r="A913" s="134"/>
      <c r="B913" s="134"/>
      <c r="C913"/>
      <c r="D913"/>
      <c r="E913" s="488"/>
      <c r="F913"/>
      <c r="G913"/>
      <c r="H913" s="488"/>
    </row>
    <row r="914" spans="1:8" s="10" customFormat="1">
      <c r="A914" s="134"/>
      <c r="B914" s="134"/>
      <c r="C914"/>
      <c r="D914"/>
      <c r="E914" s="488"/>
      <c r="F914"/>
      <c r="G914"/>
      <c r="H914" s="488"/>
    </row>
    <row r="915" spans="1:8" s="10" customFormat="1">
      <c r="A915" s="134"/>
      <c r="B915" s="134"/>
      <c r="C915"/>
      <c r="D915"/>
      <c r="E915" s="488"/>
      <c r="F915"/>
      <c r="G915"/>
      <c r="H915" s="488"/>
    </row>
    <row r="916" spans="1:8" s="10" customFormat="1">
      <c r="A916" s="134"/>
      <c r="B916" s="134"/>
      <c r="C916"/>
      <c r="D916"/>
      <c r="E916" s="488"/>
      <c r="F916"/>
      <c r="G916"/>
      <c r="H916" s="488"/>
    </row>
    <row r="917" spans="1:8" s="10" customFormat="1">
      <c r="A917" s="134"/>
      <c r="B917" s="134"/>
      <c r="C917"/>
      <c r="D917"/>
      <c r="E917" s="488"/>
      <c r="F917"/>
      <c r="G917"/>
      <c r="H917" s="488"/>
    </row>
    <row r="918" spans="1:8" s="10" customFormat="1">
      <c r="A918" s="134"/>
      <c r="B918" s="134"/>
      <c r="C918"/>
      <c r="D918"/>
      <c r="E918" s="488"/>
      <c r="F918"/>
      <c r="G918"/>
      <c r="H918" s="488"/>
    </row>
    <row r="919" spans="1:8" s="10" customFormat="1">
      <c r="A919" s="134"/>
      <c r="B919" s="134"/>
      <c r="C919"/>
      <c r="D919"/>
      <c r="E919" s="488"/>
      <c r="F919"/>
      <c r="G919"/>
      <c r="H919" s="488"/>
    </row>
    <row r="920" spans="1:8" s="10" customFormat="1">
      <c r="A920" s="134"/>
      <c r="B920" s="134"/>
      <c r="C920"/>
      <c r="D920"/>
      <c r="E920" s="488"/>
      <c r="F920"/>
      <c r="G920"/>
      <c r="H920" s="488"/>
    </row>
    <row r="921" spans="1:8" s="10" customFormat="1">
      <c r="A921" s="134"/>
      <c r="B921" s="134"/>
      <c r="C921"/>
      <c r="D921"/>
      <c r="E921" s="488"/>
      <c r="F921"/>
      <c r="G921"/>
      <c r="H921" s="488"/>
    </row>
    <row r="922" spans="1:8" s="10" customFormat="1">
      <c r="A922" s="134"/>
      <c r="B922" s="134"/>
      <c r="C922"/>
      <c r="D922"/>
      <c r="E922" s="488"/>
      <c r="F922"/>
      <c r="G922"/>
      <c r="H922" s="488"/>
    </row>
    <row r="923" spans="1:8" s="10" customFormat="1">
      <c r="A923" s="134"/>
      <c r="B923" s="134"/>
      <c r="C923"/>
      <c r="D923"/>
      <c r="E923" s="488"/>
      <c r="F923"/>
      <c r="G923"/>
      <c r="H923" s="488"/>
    </row>
    <row r="924" spans="1:8" s="10" customFormat="1">
      <c r="A924" s="134"/>
      <c r="B924" s="134"/>
      <c r="C924"/>
      <c r="D924"/>
      <c r="E924" s="488"/>
      <c r="F924"/>
      <c r="G924"/>
      <c r="H924" s="488"/>
    </row>
    <row r="925" spans="1:8" s="10" customFormat="1">
      <c r="A925" s="134"/>
      <c r="B925" s="134"/>
      <c r="C925"/>
      <c r="D925"/>
      <c r="E925" s="488"/>
      <c r="F925"/>
      <c r="G925"/>
      <c r="H925" s="488"/>
    </row>
    <row r="926" spans="1:8" s="10" customFormat="1">
      <c r="A926" s="134"/>
      <c r="B926" s="134"/>
      <c r="C926"/>
      <c r="D926"/>
      <c r="E926" s="488"/>
      <c r="F926"/>
      <c r="G926"/>
      <c r="H926" s="488"/>
    </row>
    <row r="927" spans="1:8" s="10" customFormat="1">
      <c r="A927" s="134"/>
      <c r="B927" s="134"/>
      <c r="C927"/>
      <c r="D927"/>
      <c r="E927" s="488"/>
      <c r="F927"/>
      <c r="G927"/>
      <c r="H927" s="488"/>
    </row>
    <row r="928" spans="1:8" s="10" customFormat="1">
      <c r="A928" s="134"/>
      <c r="B928" s="134"/>
      <c r="C928"/>
      <c r="D928"/>
      <c r="E928" s="488"/>
      <c r="F928"/>
      <c r="G928"/>
      <c r="H928" s="488"/>
    </row>
    <row r="929" spans="1:8" s="10" customFormat="1">
      <c r="A929" s="134"/>
      <c r="B929" s="134"/>
      <c r="C929"/>
      <c r="D929"/>
      <c r="E929" s="488"/>
      <c r="F929"/>
      <c r="G929"/>
      <c r="H929" s="488"/>
    </row>
    <row r="930" spans="1:8" s="10" customFormat="1">
      <c r="A930" s="134"/>
      <c r="B930" s="134"/>
      <c r="C930"/>
      <c r="D930"/>
      <c r="E930" s="488"/>
      <c r="F930"/>
      <c r="G930"/>
      <c r="H930" s="488"/>
    </row>
    <row r="931" spans="1:8" s="10" customFormat="1">
      <c r="A931" s="134"/>
      <c r="B931" s="134"/>
      <c r="C931"/>
      <c r="D931"/>
      <c r="E931" s="488"/>
      <c r="F931"/>
      <c r="G931"/>
      <c r="H931" s="488"/>
    </row>
    <row r="932" spans="1:8" s="10" customFormat="1">
      <c r="A932" s="134"/>
      <c r="B932" s="134"/>
      <c r="C932"/>
      <c r="D932"/>
      <c r="E932" s="488"/>
      <c r="F932"/>
      <c r="G932"/>
      <c r="H932" s="488"/>
    </row>
    <row r="933" spans="1:8" s="10" customFormat="1">
      <c r="A933" s="134"/>
      <c r="B933" s="134"/>
      <c r="C933"/>
      <c r="D933"/>
      <c r="E933" s="488"/>
      <c r="F933"/>
      <c r="G933"/>
      <c r="H933" s="488"/>
    </row>
    <row r="934" spans="1:8" s="10" customFormat="1">
      <c r="A934" s="134"/>
      <c r="B934" s="134"/>
      <c r="C934"/>
      <c r="D934"/>
      <c r="E934" s="488"/>
      <c r="F934"/>
      <c r="G934"/>
      <c r="H934" s="488"/>
    </row>
    <row r="935" spans="1:8" s="10" customFormat="1">
      <c r="A935" s="134"/>
      <c r="B935" s="134"/>
      <c r="C935"/>
      <c r="D935"/>
      <c r="E935" s="488"/>
      <c r="F935"/>
      <c r="G935"/>
      <c r="H935" s="488"/>
    </row>
    <row r="936" spans="1:8" s="10" customFormat="1">
      <c r="A936" s="134"/>
      <c r="B936" s="134"/>
      <c r="C936"/>
      <c r="D936"/>
      <c r="E936" s="488"/>
      <c r="F936"/>
      <c r="G936"/>
      <c r="H936" s="488"/>
    </row>
    <row r="937" spans="1:8" s="10" customFormat="1">
      <c r="A937" s="134"/>
      <c r="B937" s="134"/>
      <c r="C937"/>
      <c r="D937"/>
      <c r="E937" s="488"/>
      <c r="F937"/>
      <c r="G937"/>
      <c r="H937" s="488"/>
    </row>
    <row r="938" spans="1:8" s="10" customFormat="1">
      <c r="A938" s="134"/>
      <c r="B938" s="134"/>
      <c r="C938"/>
      <c r="D938"/>
      <c r="E938" s="488"/>
      <c r="F938"/>
      <c r="G938"/>
      <c r="H938" s="488"/>
    </row>
    <row r="939" spans="1:8" s="10" customFormat="1">
      <c r="A939" s="134"/>
      <c r="B939" s="134"/>
      <c r="C939"/>
      <c r="D939"/>
      <c r="E939" s="488"/>
      <c r="F939"/>
      <c r="G939"/>
      <c r="H939" s="488"/>
    </row>
    <row r="940" spans="1:8" s="10" customFormat="1">
      <c r="A940" s="134"/>
      <c r="B940" s="134"/>
      <c r="C940"/>
      <c r="D940"/>
      <c r="E940" s="488"/>
      <c r="F940"/>
      <c r="G940"/>
      <c r="H940" s="488"/>
    </row>
    <row r="941" spans="1:8" s="10" customFormat="1">
      <c r="A941" s="134"/>
      <c r="B941" s="134"/>
      <c r="C941"/>
      <c r="D941"/>
      <c r="E941" s="488"/>
      <c r="F941"/>
      <c r="G941"/>
      <c r="H941" s="488"/>
    </row>
    <row r="942" spans="1:8" s="10" customFormat="1">
      <c r="A942" s="134"/>
      <c r="B942" s="134"/>
      <c r="C942"/>
      <c r="D942"/>
      <c r="E942" s="488"/>
      <c r="F942"/>
      <c r="G942"/>
      <c r="H942" s="488"/>
    </row>
    <row r="943" spans="1:8" s="10" customFormat="1">
      <c r="A943" s="134"/>
      <c r="B943" s="134"/>
      <c r="C943"/>
      <c r="D943"/>
      <c r="E943" s="488"/>
      <c r="F943"/>
      <c r="G943"/>
      <c r="H943" s="488"/>
    </row>
    <row r="944" spans="1:8" s="10" customFormat="1">
      <c r="A944" s="134"/>
      <c r="B944" s="134"/>
      <c r="C944"/>
      <c r="D944"/>
      <c r="E944" s="488"/>
      <c r="F944"/>
      <c r="G944"/>
      <c r="H944" s="488"/>
    </row>
    <row r="945" spans="1:8" s="10" customFormat="1">
      <c r="A945" s="134"/>
      <c r="B945" s="134"/>
      <c r="C945"/>
      <c r="D945"/>
      <c r="E945" s="488"/>
      <c r="F945"/>
      <c r="G945"/>
      <c r="H945" s="488"/>
    </row>
    <row r="946" spans="1:8" s="10" customFormat="1">
      <c r="A946" s="134"/>
      <c r="B946" s="134"/>
      <c r="C946"/>
      <c r="D946"/>
      <c r="E946" s="488"/>
      <c r="F946"/>
      <c r="G946"/>
      <c r="H946" s="488"/>
    </row>
    <row r="947" spans="1:8" s="10" customFormat="1">
      <c r="A947" s="134"/>
      <c r="B947" s="134"/>
      <c r="C947"/>
      <c r="D947"/>
      <c r="E947" s="488"/>
      <c r="F947"/>
      <c r="G947"/>
      <c r="H947" s="488"/>
    </row>
    <row r="948" spans="1:8" s="10" customFormat="1">
      <c r="A948" s="134"/>
      <c r="B948" s="134"/>
      <c r="C948"/>
      <c r="D948"/>
      <c r="E948" s="488"/>
      <c r="F948"/>
      <c r="G948"/>
      <c r="H948" s="488"/>
    </row>
    <row r="949" spans="1:8" s="10" customFormat="1">
      <c r="A949" s="134"/>
      <c r="B949" s="134"/>
      <c r="C949"/>
      <c r="D949"/>
      <c r="E949" s="488"/>
      <c r="F949"/>
      <c r="G949"/>
      <c r="H949" s="488"/>
    </row>
    <row r="950" spans="1:8" s="10" customFormat="1">
      <c r="A950" s="134"/>
      <c r="B950" s="134"/>
      <c r="C950"/>
      <c r="D950"/>
      <c r="E950" s="488"/>
      <c r="F950"/>
      <c r="G950"/>
      <c r="H950" s="488"/>
    </row>
    <row r="951" spans="1:8" s="10" customFormat="1">
      <c r="A951" s="134"/>
      <c r="B951" s="134"/>
      <c r="C951"/>
      <c r="D951"/>
      <c r="E951" s="488"/>
      <c r="F951"/>
      <c r="G951"/>
      <c r="H951" s="488"/>
    </row>
    <row r="952" spans="1:8" s="10" customFormat="1">
      <c r="A952" s="134"/>
      <c r="B952" s="134"/>
      <c r="C952"/>
      <c r="D952"/>
      <c r="E952" s="488"/>
      <c r="F952"/>
      <c r="G952"/>
      <c r="H952" s="488"/>
    </row>
    <row r="953" spans="1:8" s="10" customFormat="1">
      <c r="A953" s="134"/>
      <c r="B953" s="134"/>
      <c r="C953"/>
      <c r="D953"/>
      <c r="E953" s="488"/>
      <c r="F953"/>
      <c r="G953"/>
      <c r="H953" s="488"/>
    </row>
    <row r="954" spans="1:8" s="10" customFormat="1">
      <c r="A954" s="134"/>
      <c r="B954" s="134"/>
      <c r="C954"/>
      <c r="D954"/>
      <c r="E954" s="488"/>
      <c r="F954"/>
      <c r="G954"/>
      <c r="H954" s="488"/>
    </row>
    <row r="955" spans="1:8" s="10" customFormat="1">
      <c r="A955" s="134"/>
      <c r="B955" s="134"/>
      <c r="C955"/>
      <c r="D955"/>
      <c r="E955" s="488"/>
      <c r="F955"/>
      <c r="G955"/>
      <c r="H955" s="488"/>
    </row>
    <row r="956" spans="1:8" s="10" customFormat="1">
      <c r="A956" s="134"/>
      <c r="B956" s="134"/>
      <c r="C956"/>
      <c r="D956"/>
      <c r="E956" s="488"/>
      <c r="F956"/>
      <c r="G956"/>
      <c r="H956" s="488"/>
    </row>
    <row r="957" spans="1:8" s="10" customFormat="1">
      <c r="A957" s="134"/>
      <c r="B957" s="134"/>
      <c r="C957"/>
      <c r="D957"/>
      <c r="E957" s="488"/>
      <c r="F957"/>
      <c r="G957"/>
      <c r="H957" s="488"/>
    </row>
    <row r="958" spans="1:8" s="10" customFormat="1">
      <c r="A958" s="134"/>
      <c r="B958" s="134"/>
      <c r="C958"/>
      <c r="D958"/>
      <c r="E958" s="488"/>
      <c r="F958"/>
      <c r="G958"/>
      <c r="H958" s="488"/>
    </row>
    <row r="959" spans="1:8" s="10" customFormat="1">
      <c r="A959" s="134"/>
      <c r="B959" s="134"/>
      <c r="C959"/>
      <c r="D959"/>
      <c r="E959" s="488"/>
      <c r="F959"/>
      <c r="G959"/>
      <c r="H959" s="488"/>
    </row>
    <row r="960" spans="1:8" s="10" customFormat="1">
      <c r="A960" s="134"/>
      <c r="B960" s="134"/>
      <c r="C960"/>
      <c r="D960"/>
      <c r="E960" s="488"/>
      <c r="F960"/>
      <c r="G960"/>
      <c r="H960" s="488"/>
    </row>
    <row r="961" spans="1:8" s="10" customFormat="1">
      <c r="A961" s="134"/>
      <c r="B961" s="134"/>
      <c r="C961"/>
      <c r="D961"/>
      <c r="E961" s="488"/>
      <c r="F961"/>
      <c r="G961"/>
      <c r="H961" s="488"/>
    </row>
    <row r="962" spans="1:8" s="10" customFormat="1">
      <c r="A962" s="134"/>
      <c r="B962" s="134"/>
      <c r="C962"/>
      <c r="D962"/>
      <c r="E962" s="488"/>
      <c r="F962"/>
      <c r="G962"/>
      <c r="H962" s="488"/>
    </row>
    <row r="963" spans="1:8" s="10" customFormat="1">
      <c r="A963" s="134"/>
      <c r="B963" s="134"/>
      <c r="C963"/>
      <c r="D963"/>
      <c r="E963" s="488"/>
      <c r="F963"/>
      <c r="G963"/>
      <c r="H963" s="488"/>
    </row>
    <row r="964" spans="1:8" s="10" customFormat="1">
      <c r="A964" s="134"/>
      <c r="B964" s="134"/>
      <c r="C964"/>
      <c r="D964"/>
      <c r="E964" s="488"/>
      <c r="F964"/>
      <c r="G964"/>
      <c r="H964" s="488"/>
    </row>
    <row r="965" spans="1:8" s="10" customFormat="1">
      <c r="A965" s="134"/>
      <c r="B965" s="134"/>
      <c r="C965"/>
      <c r="D965"/>
      <c r="E965" s="488"/>
      <c r="F965"/>
      <c r="G965"/>
      <c r="H965" s="488"/>
    </row>
    <row r="966" spans="1:8" s="10" customFormat="1">
      <c r="A966" s="134"/>
      <c r="B966" s="134"/>
      <c r="C966"/>
      <c r="D966"/>
      <c r="E966" s="488"/>
      <c r="F966"/>
      <c r="G966"/>
      <c r="H966" s="488"/>
    </row>
    <row r="967" spans="1:8" s="10" customFormat="1">
      <c r="A967" s="134"/>
      <c r="B967" s="134"/>
      <c r="C967"/>
      <c r="D967"/>
      <c r="E967" s="488"/>
      <c r="F967"/>
      <c r="G967"/>
      <c r="H967" s="488"/>
    </row>
    <row r="968" spans="1:8" s="10" customFormat="1">
      <c r="A968" s="134"/>
      <c r="B968" s="134"/>
      <c r="C968"/>
      <c r="D968"/>
      <c r="E968" s="488"/>
      <c r="F968"/>
      <c r="G968"/>
      <c r="H968" s="488"/>
    </row>
    <row r="969" spans="1:8" s="10" customFormat="1">
      <c r="A969" s="134"/>
      <c r="B969" s="134"/>
      <c r="C969"/>
      <c r="D969"/>
      <c r="E969" s="488"/>
      <c r="F969"/>
      <c r="G969"/>
      <c r="H969" s="488"/>
    </row>
    <row r="970" spans="1:8" s="10" customFormat="1">
      <c r="A970" s="134"/>
      <c r="B970" s="134"/>
      <c r="C970"/>
      <c r="D970"/>
      <c r="E970" s="488"/>
      <c r="F970"/>
      <c r="G970"/>
      <c r="H970" s="488"/>
    </row>
    <row r="971" spans="1:8" s="10" customFormat="1">
      <c r="A971" s="134"/>
      <c r="B971" s="134"/>
      <c r="C971"/>
      <c r="D971"/>
      <c r="E971" s="488"/>
      <c r="F971"/>
      <c r="G971"/>
      <c r="H971" s="488"/>
    </row>
    <row r="972" spans="1:8" s="10" customFormat="1">
      <c r="A972" s="134"/>
      <c r="B972" s="134"/>
      <c r="C972"/>
      <c r="D972"/>
      <c r="E972" s="488"/>
      <c r="F972"/>
      <c r="G972"/>
      <c r="H972" s="488"/>
    </row>
    <row r="973" spans="1:8" s="10" customFormat="1">
      <c r="A973" s="134"/>
      <c r="B973" s="134"/>
      <c r="C973"/>
      <c r="D973"/>
      <c r="E973" s="488"/>
      <c r="F973"/>
      <c r="G973"/>
      <c r="H973" s="488"/>
    </row>
    <row r="974" spans="1:8" s="10" customFormat="1">
      <c r="A974" s="134"/>
      <c r="B974" s="134"/>
      <c r="C974"/>
      <c r="D974"/>
      <c r="E974" s="488"/>
      <c r="F974"/>
      <c r="G974"/>
      <c r="H974" s="488"/>
    </row>
    <row r="975" spans="1:8" s="10" customFormat="1">
      <c r="A975" s="134"/>
      <c r="B975" s="134"/>
      <c r="C975"/>
      <c r="D975"/>
      <c r="E975" s="488"/>
      <c r="F975"/>
      <c r="G975"/>
      <c r="H975" s="488"/>
    </row>
    <row r="976" spans="1:8" s="10" customFormat="1">
      <c r="A976" s="134"/>
      <c r="B976" s="134"/>
      <c r="C976"/>
      <c r="D976"/>
      <c r="E976" s="488"/>
      <c r="F976"/>
      <c r="G976"/>
      <c r="H976" s="488"/>
    </row>
    <row r="977" spans="1:8" s="10" customFormat="1">
      <c r="A977" s="134"/>
      <c r="B977" s="134"/>
      <c r="C977"/>
      <c r="D977"/>
      <c r="E977" s="488"/>
      <c r="F977"/>
      <c r="G977"/>
      <c r="H977" s="488"/>
    </row>
    <row r="978" spans="1:8" s="10" customFormat="1">
      <c r="A978" s="134"/>
      <c r="B978" s="134"/>
      <c r="C978"/>
      <c r="D978"/>
      <c r="E978" s="488"/>
      <c r="F978"/>
      <c r="G978"/>
      <c r="H978" s="488"/>
    </row>
    <row r="979" spans="1:8" s="10" customFormat="1">
      <c r="A979" s="134"/>
      <c r="B979" s="134"/>
      <c r="C979"/>
      <c r="D979"/>
      <c r="E979" s="488"/>
      <c r="F979"/>
      <c r="G979"/>
      <c r="H979" s="488"/>
    </row>
    <row r="980" spans="1:8" s="10" customFormat="1">
      <c r="A980" s="134"/>
      <c r="B980" s="134"/>
      <c r="C980"/>
      <c r="D980"/>
      <c r="E980" s="488"/>
      <c r="F980"/>
      <c r="G980"/>
      <c r="H980" s="488"/>
    </row>
    <row r="981" spans="1:8" s="10" customFormat="1">
      <c r="A981" s="134"/>
      <c r="B981" s="134"/>
      <c r="C981"/>
      <c r="D981"/>
      <c r="E981" s="488"/>
      <c r="F981"/>
      <c r="G981"/>
      <c r="H981" s="488"/>
    </row>
    <row r="982" spans="1:8" s="10" customFormat="1">
      <c r="A982" s="134"/>
      <c r="B982" s="134"/>
      <c r="C982"/>
      <c r="D982"/>
      <c r="E982" s="488"/>
      <c r="F982"/>
      <c r="G982"/>
      <c r="H982" s="488"/>
    </row>
    <row r="983" spans="1:8" s="10" customFormat="1">
      <c r="A983" s="134"/>
      <c r="B983" s="134"/>
      <c r="C983"/>
      <c r="D983"/>
      <c r="E983" s="488"/>
      <c r="F983"/>
      <c r="G983"/>
      <c r="H983" s="488"/>
    </row>
    <row r="984" spans="1:8" s="10" customFormat="1">
      <c r="A984" s="134"/>
      <c r="B984" s="134"/>
      <c r="C984"/>
      <c r="D984"/>
      <c r="E984" s="488"/>
      <c r="F984"/>
      <c r="G984"/>
      <c r="H984" s="488"/>
    </row>
    <row r="985" spans="1:8" s="10" customFormat="1">
      <c r="A985" s="134"/>
      <c r="B985" s="134"/>
      <c r="C985"/>
      <c r="D985"/>
      <c r="E985" s="488"/>
      <c r="F985"/>
      <c r="G985"/>
      <c r="H985" s="488"/>
    </row>
    <row r="986" spans="1:8" s="10" customFormat="1">
      <c r="A986" s="134"/>
      <c r="B986" s="134"/>
      <c r="C986"/>
      <c r="D986"/>
      <c r="E986" s="488"/>
      <c r="F986"/>
      <c r="G986"/>
      <c r="H986" s="488"/>
    </row>
    <row r="987" spans="1:8" s="10" customFormat="1">
      <c r="A987" s="134"/>
      <c r="B987" s="134"/>
      <c r="C987"/>
      <c r="D987"/>
      <c r="E987" s="488"/>
      <c r="F987"/>
      <c r="G987"/>
      <c r="H987" s="488"/>
    </row>
    <row r="988" spans="1:8" s="10" customFormat="1">
      <c r="A988" s="134"/>
      <c r="B988" s="134"/>
      <c r="C988"/>
      <c r="D988"/>
      <c r="E988" s="488"/>
      <c r="F988"/>
      <c r="G988"/>
      <c r="H988" s="488"/>
    </row>
    <row r="989" spans="1:8" s="10" customFormat="1">
      <c r="A989" s="134"/>
      <c r="B989" s="134"/>
      <c r="C989"/>
      <c r="D989"/>
      <c r="E989" s="488"/>
      <c r="F989"/>
      <c r="G989"/>
      <c r="H989" s="488"/>
    </row>
    <row r="990" spans="1:8" s="10" customFormat="1">
      <c r="A990" s="134"/>
      <c r="B990" s="134"/>
      <c r="C990"/>
      <c r="D990"/>
      <c r="E990" s="488"/>
      <c r="F990"/>
      <c r="G990"/>
      <c r="H990" s="488"/>
    </row>
    <row r="991" spans="1:8" s="10" customFormat="1">
      <c r="A991" s="134"/>
      <c r="B991" s="134"/>
      <c r="C991"/>
      <c r="D991"/>
      <c r="E991" s="488"/>
      <c r="F991"/>
      <c r="G991"/>
      <c r="H991" s="488"/>
    </row>
    <row r="992" spans="1:8" s="10" customFormat="1">
      <c r="A992" s="134"/>
      <c r="B992" s="134"/>
      <c r="C992"/>
      <c r="D992"/>
      <c r="E992" s="488"/>
      <c r="F992"/>
      <c r="G992"/>
      <c r="H992" s="488"/>
    </row>
    <row r="993" spans="1:8" s="10" customFormat="1">
      <c r="A993" s="134"/>
      <c r="B993" s="134"/>
      <c r="C993"/>
      <c r="D993"/>
      <c r="E993" s="488"/>
      <c r="F993"/>
      <c r="G993"/>
      <c r="H993" s="488"/>
    </row>
    <row r="994" spans="1:8" s="10" customFormat="1">
      <c r="A994" s="134"/>
      <c r="B994" s="134"/>
      <c r="C994"/>
      <c r="D994"/>
      <c r="E994" s="488"/>
      <c r="F994"/>
      <c r="G994"/>
      <c r="H994" s="488"/>
    </row>
    <row r="995" spans="1:8" s="10" customFormat="1">
      <c r="A995" s="134"/>
      <c r="B995" s="134"/>
      <c r="C995"/>
      <c r="D995"/>
      <c r="E995" s="488"/>
      <c r="F995"/>
      <c r="G995"/>
      <c r="H995" s="488"/>
    </row>
    <row r="996" spans="1:8" s="10" customFormat="1">
      <c r="A996" s="134"/>
      <c r="B996" s="134"/>
      <c r="C996"/>
      <c r="D996"/>
      <c r="E996" s="488"/>
      <c r="F996"/>
      <c r="G996"/>
      <c r="H996" s="488"/>
    </row>
    <row r="997" spans="1:8" s="10" customFormat="1">
      <c r="A997" s="134"/>
      <c r="B997" s="134"/>
      <c r="C997"/>
      <c r="D997"/>
      <c r="E997" s="488"/>
      <c r="F997"/>
      <c r="G997"/>
      <c r="H997" s="488"/>
    </row>
    <row r="998" spans="1:8" s="10" customFormat="1">
      <c r="A998" s="134"/>
      <c r="B998" s="134"/>
      <c r="C998"/>
      <c r="D998"/>
      <c r="E998" s="488"/>
      <c r="F998"/>
      <c r="G998"/>
      <c r="H998" s="488"/>
    </row>
    <row r="999" spans="1:8" s="10" customFormat="1">
      <c r="A999" s="134"/>
      <c r="B999" s="134"/>
      <c r="C999"/>
      <c r="D999"/>
      <c r="E999" s="488"/>
      <c r="F999"/>
      <c r="G999"/>
      <c r="H999" s="488"/>
    </row>
    <row r="1000" spans="1:8" s="10" customFormat="1">
      <c r="A1000" s="134"/>
      <c r="B1000" s="134"/>
      <c r="C1000"/>
      <c r="D1000"/>
      <c r="E1000" s="488"/>
      <c r="F1000"/>
      <c r="G1000"/>
      <c r="H1000" s="488"/>
    </row>
    <row r="1001" spans="1:8" s="10" customFormat="1">
      <c r="A1001" s="134"/>
      <c r="B1001" s="134"/>
      <c r="C1001"/>
      <c r="D1001"/>
      <c r="E1001" s="488"/>
      <c r="F1001"/>
      <c r="G1001"/>
      <c r="H1001" s="488"/>
    </row>
    <row r="1002" spans="1:8" s="10" customFormat="1">
      <c r="A1002" s="134"/>
      <c r="B1002" s="134"/>
      <c r="C1002"/>
      <c r="D1002"/>
      <c r="E1002" s="488"/>
      <c r="F1002"/>
      <c r="G1002"/>
      <c r="H1002" s="488"/>
    </row>
    <row r="1003" spans="1:8" s="10" customFormat="1">
      <c r="A1003" s="134"/>
      <c r="B1003" s="134"/>
      <c r="C1003"/>
      <c r="D1003"/>
      <c r="E1003" s="488"/>
      <c r="F1003"/>
      <c r="G1003"/>
      <c r="H1003" s="488"/>
    </row>
    <row r="1004" spans="1:8" s="10" customFormat="1">
      <c r="A1004" s="134"/>
      <c r="B1004" s="134"/>
      <c r="C1004"/>
      <c r="D1004"/>
      <c r="E1004" s="488"/>
      <c r="F1004"/>
      <c r="G1004"/>
      <c r="H1004" s="488"/>
    </row>
    <row r="1005" spans="1:8" s="10" customFormat="1">
      <c r="A1005" s="134"/>
      <c r="B1005" s="134"/>
      <c r="C1005"/>
      <c r="D1005"/>
      <c r="E1005" s="488"/>
      <c r="F1005"/>
      <c r="G1005"/>
      <c r="H1005" s="488"/>
    </row>
    <row r="1006" spans="1:8" s="10" customFormat="1">
      <c r="A1006" s="134"/>
      <c r="B1006" s="134"/>
      <c r="C1006"/>
      <c r="D1006"/>
      <c r="E1006" s="488"/>
      <c r="F1006"/>
      <c r="G1006"/>
      <c r="H1006" s="488"/>
    </row>
    <row r="1007" spans="1:8" s="10" customFormat="1">
      <c r="A1007" s="134"/>
      <c r="B1007" s="134"/>
      <c r="C1007"/>
      <c r="D1007"/>
      <c r="E1007" s="488"/>
      <c r="F1007"/>
      <c r="G1007"/>
      <c r="H1007" s="488"/>
    </row>
    <row r="1008" spans="1:8" s="10" customFormat="1">
      <c r="A1008" s="134"/>
      <c r="B1008" s="134"/>
      <c r="C1008"/>
      <c r="D1008"/>
      <c r="E1008" s="488"/>
      <c r="F1008"/>
      <c r="G1008"/>
      <c r="H1008" s="488"/>
    </row>
    <row r="1009" spans="1:8" s="10" customFormat="1">
      <c r="A1009" s="134"/>
      <c r="B1009" s="134"/>
      <c r="C1009"/>
      <c r="D1009"/>
      <c r="E1009" s="488"/>
      <c r="F1009"/>
      <c r="G1009"/>
      <c r="H1009" s="488"/>
    </row>
    <row r="1010" spans="1:8" s="10" customFormat="1">
      <c r="A1010" s="134"/>
      <c r="B1010" s="134"/>
      <c r="C1010"/>
      <c r="D1010"/>
      <c r="E1010" s="488"/>
      <c r="F1010"/>
      <c r="G1010"/>
      <c r="H1010" s="488"/>
    </row>
    <row r="1011" spans="1:8" s="10" customFormat="1">
      <c r="A1011" s="134"/>
      <c r="B1011" s="134"/>
      <c r="C1011"/>
      <c r="D1011"/>
      <c r="E1011" s="488"/>
      <c r="F1011"/>
      <c r="G1011"/>
      <c r="H1011" s="488"/>
    </row>
    <row r="1012" spans="1:8" s="10" customFormat="1">
      <c r="A1012" s="134"/>
      <c r="B1012" s="134"/>
      <c r="C1012"/>
      <c r="D1012"/>
      <c r="E1012" s="488"/>
      <c r="F1012"/>
      <c r="G1012"/>
      <c r="H1012" s="488"/>
    </row>
    <row r="1013" spans="1:8" s="10" customFormat="1">
      <c r="A1013" s="134"/>
      <c r="B1013" s="134"/>
      <c r="C1013"/>
      <c r="D1013"/>
      <c r="E1013" s="488"/>
      <c r="F1013"/>
      <c r="G1013"/>
      <c r="H1013" s="488"/>
    </row>
    <row r="1014" spans="1:8" s="10" customFormat="1">
      <c r="A1014" s="134"/>
      <c r="B1014" s="134"/>
      <c r="C1014"/>
      <c r="D1014"/>
      <c r="E1014" s="488"/>
      <c r="F1014"/>
      <c r="G1014"/>
      <c r="H1014" s="488"/>
    </row>
    <row r="1015" spans="1:8" s="10" customFormat="1">
      <c r="A1015" s="134"/>
      <c r="B1015" s="134"/>
      <c r="C1015"/>
      <c r="D1015"/>
      <c r="E1015" s="488"/>
      <c r="F1015"/>
      <c r="G1015"/>
      <c r="H1015" s="488"/>
    </row>
    <row r="1016" spans="1:8" s="10" customFormat="1">
      <c r="A1016" s="134"/>
      <c r="B1016" s="134"/>
      <c r="C1016"/>
      <c r="D1016"/>
      <c r="E1016" s="488"/>
      <c r="F1016"/>
      <c r="G1016"/>
      <c r="H1016" s="488"/>
    </row>
    <row r="1017" spans="1:8" s="10" customFormat="1">
      <c r="A1017" s="134"/>
      <c r="B1017" s="134"/>
      <c r="C1017"/>
      <c r="D1017"/>
      <c r="E1017" s="488"/>
      <c r="F1017"/>
      <c r="G1017"/>
      <c r="H1017" s="488"/>
    </row>
    <row r="1018" spans="1:8" s="10" customFormat="1">
      <c r="A1018" s="134"/>
      <c r="B1018" s="134"/>
      <c r="C1018"/>
      <c r="D1018"/>
      <c r="E1018" s="488"/>
      <c r="F1018"/>
      <c r="G1018"/>
      <c r="H1018" s="488"/>
    </row>
    <row r="1019" spans="1:8" s="10" customFormat="1">
      <c r="A1019" s="134"/>
      <c r="B1019" s="134"/>
      <c r="C1019"/>
      <c r="D1019"/>
      <c r="E1019" s="488"/>
      <c r="F1019"/>
      <c r="G1019"/>
      <c r="H1019" s="488"/>
    </row>
    <row r="1020" spans="1:8" s="10" customFormat="1">
      <c r="A1020" s="134"/>
      <c r="B1020" s="134"/>
      <c r="C1020"/>
      <c r="D1020"/>
      <c r="E1020" s="488"/>
      <c r="F1020"/>
      <c r="G1020"/>
      <c r="H1020" s="488"/>
    </row>
    <row r="1021" spans="1:8" s="10" customFormat="1">
      <c r="A1021" s="134"/>
      <c r="B1021" s="134"/>
      <c r="C1021"/>
      <c r="D1021"/>
      <c r="E1021" s="488"/>
      <c r="F1021"/>
      <c r="G1021"/>
      <c r="H1021" s="488"/>
    </row>
    <row r="1022" spans="1:8" s="10" customFormat="1">
      <c r="A1022" s="134"/>
      <c r="B1022" s="134"/>
      <c r="C1022"/>
      <c r="D1022"/>
      <c r="E1022" s="488"/>
      <c r="F1022"/>
      <c r="G1022"/>
      <c r="H1022" s="488"/>
    </row>
    <row r="1023" spans="1:8" s="10" customFormat="1">
      <c r="A1023" s="134"/>
      <c r="B1023" s="134"/>
      <c r="C1023"/>
      <c r="D1023"/>
      <c r="E1023" s="488"/>
      <c r="F1023"/>
      <c r="G1023"/>
      <c r="H1023" s="488"/>
    </row>
    <row r="1024" spans="1:8" s="10" customFormat="1">
      <c r="A1024" s="134"/>
      <c r="B1024" s="134"/>
      <c r="C1024"/>
      <c r="D1024"/>
      <c r="E1024" s="488"/>
      <c r="F1024"/>
      <c r="G1024"/>
      <c r="H1024" s="488"/>
    </row>
    <row r="1025" spans="1:8" s="10" customFormat="1">
      <c r="A1025" s="134"/>
      <c r="B1025" s="134"/>
      <c r="C1025"/>
      <c r="D1025"/>
      <c r="E1025" s="488"/>
      <c r="F1025"/>
      <c r="G1025"/>
      <c r="H1025" s="488"/>
    </row>
    <row r="1026" spans="1:8" s="10" customFormat="1">
      <c r="A1026" s="134"/>
      <c r="B1026" s="134"/>
      <c r="C1026"/>
      <c r="D1026"/>
      <c r="E1026" s="488"/>
      <c r="F1026"/>
      <c r="G1026"/>
      <c r="H1026" s="488"/>
    </row>
    <row r="1027" spans="1:8" s="10" customFormat="1">
      <c r="A1027" s="134"/>
      <c r="B1027" s="134"/>
      <c r="C1027"/>
      <c r="D1027"/>
      <c r="E1027" s="488"/>
      <c r="F1027"/>
      <c r="G1027"/>
      <c r="H1027" s="488"/>
    </row>
    <row r="1028" spans="1:8" s="10" customFormat="1">
      <c r="A1028" s="134"/>
      <c r="B1028" s="134"/>
      <c r="C1028"/>
      <c r="D1028"/>
      <c r="E1028" s="488"/>
      <c r="F1028"/>
      <c r="G1028"/>
      <c r="H1028" s="488"/>
    </row>
    <row r="1029" spans="1:8" s="10" customFormat="1">
      <c r="A1029" s="134"/>
      <c r="B1029" s="134"/>
      <c r="C1029"/>
      <c r="D1029"/>
      <c r="E1029" s="488"/>
      <c r="F1029"/>
      <c r="G1029"/>
      <c r="H1029" s="488"/>
    </row>
    <row r="1030" spans="1:8" s="10" customFormat="1">
      <c r="A1030" s="134"/>
      <c r="B1030" s="134"/>
      <c r="C1030"/>
      <c r="D1030"/>
      <c r="E1030" s="488"/>
      <c r="F1030"/>
      <c r="G1030"/>
      <c r="H1030" s="488"/>
    </row>
    <row r="1031" spans="1:8" s="10" customFormat="1">
      <c r="A1031" s="134"/>
      <c r="B1031" s="134"/>
      <c r="C1031"/>
      <c r="D1031"/>
      <c r="E1031" s="488"/>
      <c r="F1031"/>
      <c r="G1031"/>
      <c r="H1031" s="488"/>
    </row>
    <row r="1032" spans="1:8" s="10" customFormat="1">
      <c r="A1032" s="134"/>
      <c r="B1032" s="134"/>
      <c r="C1032"/>
      <c r="D1032"/>
      <c r="E1032" s="488"/>
      <c r="F1032"/>
      <c r="G1032"/>
      <c r="H1032" s="488"/>
    </row>
    <row r="1033" spans="1:8" s="10" customFormat="1">
      <c r="A1033" s="134"/>
      <c r="B1033" s="134"/>
      <c r="C1033"/>
      <c r="D1033"/>
      <c r="E1033" s="488"/>
      <c r="F1033"/>
      <c r="G1033"/>
      <c r="H1033" s="488"/>
    </row>
    <row r="1034" spans="1:8" s="10" customFormat="1">
      <c r="A1034" s="134"/>
      <c r="B1034" s="134"/>
      <c r="C1034"/>
      <c r="D1034"/>
      <c r="E1034" s="488"/>
      <c r="F1034"/>
      <c r="G1034"/>
      <c r="H1034" s="488"/>
    </row>
    <row r="1035" spans="1:8" s="10" customFormat="1">
      <c r="A1035" s="134"/>
      <c r="B1035" s="134"/>
      <c r="C1035"/>
      <c r="D1035"/>
      <c r="E1035" s="488"/>
      <c r="F1035"/>
      <c r="G1035"/>
      <c r="H1035" s="488"/>
    </row>
    <row r="1036" spans="1:8" s="10" customFormat="1">
      <c r="A1036" s="134"/>
      <c r="B1036" s="134"/>
      <c r="C1036"/>
      <c r="D1036"/>
      <c r="E1036" s="488"/>
      <c r="F1036"/>
      <c r="G1036"/>
      <c r="H1036" s="488"/>
    </row>
    <row r="1037" spans="1:8" s="10" customFormat="1">
      <c r="A1037" s="134"/>
      <c r="B1037" s="134"/>
      <c r="C1037"/>
      <c r="D1037"/>
      <c r="E1037" s="488"/>
      <c r="F1037"/>
      <c r="G1037"/>
      <c r="H1037" s="488"/>
    </row>
    <row r="1038" spans="1:8" s="10" customFormat="1">
      <c r="A1038" s="134"/>
      <c r="B1038" s="134"/>
      <c r="C1038"/>
      <c r="D1038"/>
      <c r="E1038" s="488"/>
      <c r="F1038"/>
      <c r="G1038"/>
      <c r="H1038" s="488"/>
    </row>
    <row r="1039" spans="1:8" s="10" customFormat="1">
      <c r="A1039" s="134"/>
      <c r="B1039" s="134"/>
      <c r="C1039"/>
      <c r="D1039"/>
      <c r="E1039" s="488"/>
      <c r="F1039"/>
      <c r="G1039"/>
      <c r="H1039" s="488"/>
    </row>
    <row r="1040" spans="1:8" s="10" customFormat="1">
      <c r="A1040" s="134"/>
      <c r="B1040" s="134"/>
      <c r="C1040"/>
      <c r="D1040"/>
      <c r="E1040" s="488"/>
      <c r="F1040"/>
      <c r="G1040"/>
      <c r="H1040" s="488"/>
    </row>
    <row r="1041" spans="1:8" s="10" customFormat="1">
      <c r="A1041" s="134"/>
      <c r="B1041" s="134"/>
      <c r="C1041"/>
      <c r="D1041"/>
      <c r="E1041" s="488"/>
      <c r="F1041"/>
      <c r="G1041"/>
      <c r="H1041" s="488"/>
    </row>
    <row r="1042" spans="1:8" s="10" customFormat="1">
      <c r="A1042" s="134"/>
      <c r="B1042" s="134"/>
      <c r="C1042"/>
      <c r="D1042"/>
      <c r="E1042" s="488"/>
      <c r="F1042"/>
      <c r="G1042"/>
      <c r="H1042" s="488"/>
    </row>
    <row r="1043" spans="1:8" s="10" customFormat="1">
      <c r="A1043" s="134"/>
      <c r="B1043" s="134"/>
      <c r="C1043"/>
      <c r="D1043"/>
      <c r="E1043" s="488"/>
      <c r="F1043"/>
      <c r="G1043"/>
      <c r="H1043" s="488"/>
    </row>
    <row r="1044" spans="1:8" s="10" customFormat="1">
      <c r="A1044" s="134"/>
      <c r="B1044" s="134"/>
      <c r="C1044"/>
      <c r="D1044"/>
      <c r="E1044" s="488"/>
      <c r="F1044"/>
      <c r="G1044"/>
      <c r="H1044" s="488"/>
    </row>
    <row r="1045" spans="1:8" s="10" customFormat="1">
      <c r="A1045" s="134"/>
      <c r="B1045" s="134"/>
      <c r="C1045"/>
      <c r="D1045"/>
      <c r="E1045" s="488"/>
      <c r="F1045"/>
      <c r="G1045"/>
      <c r="H1045" s="488"/>
    </row>
    <row r="1046" spans="1:8" s="10" customFormat="1">
      <c r="A1046" s="134"/>
      <c r="B1046" s="134"/>
      <c r="C1046"/>
      <c r="D1046"/>
      <c r="E1046" s="488"/>
      <c r="F1046"/>
      <c r="G1046"/>
      <c r="H1046" s="488"/>
    </row>
    <row r="1047" spans="1:8" s="10" customFormat="1">
      <c r="A1047" s="134"/>
      <c r="B1047" s="134"/>
      <c r="C1047"/>
      <c r="D1047"/>
      <c r="E1047" s="488"/>
      <c r="F1047"/>
      <c r="G1047"/>
      <c r="H1047" s="488"/>
    </row>
    <row r="1048" spans="1:8" s="10" customFormat="1">
      <c r="A1048" s="134"/>
      <c r="B1048" s="134"/>
      <c r="C1048"/>
      <c r="D1048"/>
      <c r="E1048" s="488"/>
      <c r="F1048"/>
      <c r="G1048"/>
      <c r="H1048" s="488"/>
    </row>
    <row r="1049" spans="1:8" s="10" customFormat="1">
      <c r="A1049" s="134"/>
      <c r="B1049" s="134"/>
      <c r="C1049"/>
      <c r="D1049"/>
      <c r="E1049" s="488"/>
      <c r="F1049"/>
      <c r="G1049"/>
      <c r="H1049" s="488"/>
    </row>
    <row r="1050" spans="1:8" s="10" customFormat="1">
      <c r="A1050" s="134"/>
      <c r="B1050" s="134"/>
      <c r="C1050"/>
      <c r="D1050"/>
      <c r="E1050" s="488"/>
      <c r="F1050"/>
      <c r="G1050"/>
      <c r="H1050" s="488"/>
    </row>
    <row r="1051" spans="1:8" s="10" customFormat="1">
      <c r="A1051" s="134"/>
      <c r="B1051" s="134"/>
      <c r="C1051"/>
      <c r="D1051"/>
      <c r="E1051" s="488"/>
      <c r="F1051"/>
      <c r="G1051"/>
      <c r="H1051" s="488"/>
    </row>
    <row r="1052" spans="1:8" s="10" customFormat="1">
      <c r="A1052" s="134"/>
      <c r="B1052" s="134"/>
      <c r="C1052"/>
      <c r="D1052"/>
      <c r="E1052" s="488"/>
      <c r="F1052"/>
      <c r="G1052"/>
      <c r="H1052" s="488"/>
    </row>
    <row r="1053" spans="1:8" s="10" customFormat="1">
      <c r="A1053" s="134"/>
      <c r="B1053" s="134"/>
      <c r="C1053"/>
      <c r="D1053"/>
      <c r="E1053" s="488"/>
      <c r="F1053"/>
      <c r="G1053"/>
      <c r="H1053" s="488"/>
    </row>
    <row r="1054" spans="1:8" s="10" customFormat="1">
      <c r="A1054" s="134"/>
      <c r="B1054" s="134"/>
      <c r="C1054"/>
      <c r="D1054"/>
      <c r="E1054" s="488"/>
      <c r="F1054"/>
      <c r="G1054"/>
      <c r="H1054" s="488"/>
    </row>
    <row r="1055" spans="1:8" s="10" customFormat="1">
      <c r="A1055" s="134"/>
      <c r="B1055" s="134"/>
      <c r="C1055"/>
      <c r="D1055"/>
      <c r="E1055" s="488"/>
      <c r="F1055"/>
      <c r="G1055"/>
      <c r="H1055" s="488"/>
    </row>
    <row r="1056" spans="1:8" s="10" customFormat="1">
      <c r="A1056" s="134"/>
      <c r="B1056" s="134"/>
      <c r="C1056"/>
      <c r="D1056"/>
      <c r="E1056" s="488"/>
      <c r="F1056"/>
      <c r="G1056"/>
      <c r="H1056" s="488"/>
    </row>
    <row r="1057" spans="1:8" s="10" customFormat="1">
      <c r="A1057" s="134"/>
      <c r="B1057" s="134"/>
      <c r="C1057"/>
      <c r="D1057"/>
      <c r="E1057" s="488"/>
      <c r="F1057"/>
      <c r="G1057"/>
      <c r="H1057" s="488"/>
    </row>
    <row r="1058" spans="1:8" s="10" customFormat="1">
      <c r="A1058" s="134"/>
      <c r="B1058" s="134"/>
      <c r="C1058"/>
      <c r="D1058"/>
      <c r="E1058" s="488"/>
      <c r="F1058"/>
      <c r="G1058"/>
      <c r="H1058" s="488"/>
    </row>
    <row r="1059" spans="1:8" s="10" customFormat="1">
      <c r="A1059" s="134"/>
      <c r="B1059" s="134"/>
      <c r="C1059"/>
      <c r="D1059"/>
      <c r="E1059" s="488"/>
      <c r="F1059"/>
      <c r="G1059"/>
      <c r="H1059" s="488"/>
    </row>
    <row r="1060" spans="1:8" s="10" customFormat="1">
      <c r="A1060" s="134"/>
      <c r="B1060" s="134"/>
      <c r="C1060"/>
      <c r="D1060"/>
      <c r="E1060" s="488"/>
      <c r="F1060"/>
      <c r="G1060"/>
      <c r="H1060" s="488"/>
    </row>
    <row r="1061" spans="1:8" s="10" customFormat="1">
      <c r="A1061" s="134"/>
      <c r="B1061" s="134"/>
      <c r="C1061"/>
      <c r="D1061"/>
      <c r="E1061" s="488"/>
      <c r="F1061"/>
      <c r="G1061"/>
      <c r="H1061" s="488"/>
    </row>
    <row r="1062" spans="1:8" s="10" customFormat="1">
      <c r="A1062" s="134"/>
      <c r="B1062" s="134"/>
      <c r="C1062"/>
      <c r="D1062"/>
      <c r="E1062" s="488"/>
      <c r="F1062"/>
      <c r="G1062"/>
      <c r="H1062" s="488"/>
    </row>
    <row r="1063" spans="1:8" s="10" customFormat="1">
      <c r="A1063" s="134"/>
      <c r="B1063" s="134"/>
      <c r="C1063"/>
      <c r="D1063"/>
      <c r="E1063" s="488"/>
      <c r="F1063"/>
      <c r="G1063"/>
      <c r="H1063" s="488"/>
    </row>
    <row r="1064" spans="1:8" s="10" customFormat="1">
      <c r="A1064" s="134"/>
      <c r="B1064" s="134"/>
      <c r="C1064"/>
      <c r="D1064"/>
      <c r="E1064" s="488"/>
      <c r="F1064"/>
      <c r="G1064"/>
      <c r="H1064" s="488"/>
    </row>
    <row r="1065" spans="1:8" s="10" customFormat="1">
      <c r="A1065" s="134"/>
      <c r="B1065" s="134"/>
      <c r="C1065"/>
      <c r="D1065"/>
      <c r="E1065" s="488"/>
      <c r="F1065"/>
      <c r="G1065"/>
      <c r="H1065" s="488"/>
    </row>
    <row r="1066" spans="1:8" s="10" customFormat="1">
      <c r="A1066" s="134"/>
      <c r="B1066" s="134"/>
      <c r="C1066"/>
      <c r="D1066"/>
      <c r="E1066" s="488"/>
      <c r="F1066"/>
      <c r="G1066"/>
      <c r="H1066" s="488"/>
    </row>
    <row r="1067" spans="1:8" s="10" customFormat="1">
      <c r="A1067" s="134"/>
      <c r="B1067" s="134"/>
      <c r="C1067"/>
      <c r="D1067"/>
      <c r="E1067" s="488"/>
      <c r="F1067"/>
      <c r="G1067"/>
      <c r="H1067" s="488"/>
    </row>
    <row r="1068" spans="1:8" s="10" customFormat="1">
      <c r="A1068" s="134"/>
      <c r="B1068" s="134"/>
      <c r="C1068"/>
      <c r="D1068"/>
      <c r="E1068" s="488"/>
      <c r="F1068"/>
      <c r="G1068"/>
      <c r="H1068" s="488"/>
    </row>
    <row r="1069" spans="1:8" s="10" customFormat="1">
      <c r="A1069" s="134"/>
      <c r="B1069" s="134"/>
      <c r="C1069"/>
      <c r="D1069"/>
      <c r="E1069" s="488"/>
      <c r="F1069"/>
      <c r="G1069"/>
      <c r="H1069" s="488"/>
    </row>
    <row r="1070" spans="1:8" s="10" customFormat="1">
      <c r="A1070" s="134"/>
      <c r="B1070" s="134"/>
      <c r="C1070"/>
      <c r="D1070"/>
      <c r="E1070" s="488"/>
      <c r="F1070"/>
      <c r="G1070"/>
      <c r="H1070" s="488"/>
    </row>
    <row r="1071" spans="1:8" s="10" customFormat="1">
      <c r="A1071" s="134"/>
      <c r="B1071" s="134"/>
      <c r="C1071"/>
      <c r="D1071"/>
      <c r="E1071" s="488"/>
      <c r="F1071"/>
      <c r="G1071"/>
      <c r="H1071" s="488"/>
    </row>
    <row r="1072" spans="1:8" s="10" customFormat="1">
      <c r="A1072" s="134"/>
      <c r="B1072" s="134"/>
      <c r="C1072"/>
      <c r="D1072"/>
      <c r="E1072" s="488"/>
      <c r="F1072"/>
      <c r="G1072"/>
      <c r="H1072" s="488"/>
    </row>
    <row r="1073" spans="1:8" s="10" customFormat="1">
      <c r="A1073" s="134"/>
      <c r="B1073" s="134"/>
      <c r="C1073"/>
      <c r="D1073"/>
      <c r="E1073" s="488"/>
      <c r="F1073"/>
      <c r="G1073"/>
      <c r="H1073" s="488"/>
    </row>
    <row r="1074" spans="1:8" s="10" customFormat="1">
      <c r="A1074" s="134"/>
      <c r="B1074" s="134"/>
      <c r="C1074"/>
      <c r="D1074"/>
      <c r="E1074" s="488"/>
      <c r="F1074"/>
      <c r="G1074"/>
      <c r="H1074" s="488"/>
    </row>
    <row r="1075" spans="1:8" s="10" customFormat="1">
      <c r="A1075" s="134"/>
      <c r="B1075" s="134"/>
      <c r="C1075"/>
      <c r="D1075"/>
      <c r="E1075" s="488"/>
      <c r="F1075"/>
      <c r="G1075"/>
      <c r="H1075" s="488"/>
    </row>
    <row r="1076" spans="1:8" s="10" customFormat="1">
      <c r="A1076" s="134"/>
      <c r="B1076" s="134"/>
      <c r="C1076"/>
      <c r="D1076"/>
      <c r="E1076" s="488"/>
      <c r="F1076"/>
      <c r="G1076"/>
      <c r="H1076" s="488"/>
    </row>
    <row r="1077" spans="1:8" s="10" customFormat="1">
      <c r="A1077" s="134"/>
      <c r="B1077" s="134"/>
      <c r="C1077"/>
      <c r="D1077"/>
      <c r="E1077" s="488"/>
      <c r="F1077"/>
      <c r="G1077"/>
      <c r="H1077" s="488"/>
    </row>
    <row r="1078" spans="1:8" s="10" customFormat="1">
      <c r="A1078" s="134"/>
      <c r="B1078" s="134"/>
      <c r="C1078"/>
      <c r="D1078"/>
      <c r="E1078" s="488"/>
      <c r="F1078"/>
      <c r="G1078"/>
      <c r="H1078" s="488"/>
    </row>
    <row r="1079" spans="1:8" s="10" customFormat="1">
      <c r="A1079" s="134"/>
      <c r="B1079" s="134"/>
      <c r="C1079"/>
      <c r="D1079"/>
      <c r="E1079" s="488"/>
      <c r="F1079"/>
      <c r="G1079"/>
      <c r="H1079" s="488"/>
    </row>
    <row r="1080" spans="1:8" s="10" customFormat="1">
      <c r="A1080" s="134"/>
      <c r="B1080" s="134"/>
      <c r="C1080"/>
      <c r="D1080"/>
      <c r="E1080" s="488"/>
      <c r="F1080"/>
      <c r="G1080"/>
      <c r="H1080" s="488"/>
    </row>
    <row r="1081" spans="1:8" s="10" customFormat="1">
      <c r="A1081" s="134"/>
      <c r="B1081" s="134"/>
      <c r="C1081"/>
      <c r="D1081"/>
      <c r="E1081" s="488"/>
      <c r="F1081"/>
      <c r="G1081"/>
      <c r="H1081" s="488"/>
    </row>
    <row r="1082" spans="1:8" s="10" customFormat="1">
      <c r="A1082" s="134"/>
      <c r="B1082" s="134"/>
      <c r="C1082"/>
      <c r="D1082"/>
      <c r="E1082" s="488"/>
      <c r="F1082"/>
      <c r="G1082"/>
      <c r="H1082" s="488"/>
    </row>
    <row r="1083" spans="1:8" s="10" customFormat="1">
      <c r="A1083" s="134"/>
      <c r="B1083" s="134"/>
      <c r="C1083"/>
      <c r="D1083"/>
      <c r="E1083" s="488"/>
      <c r="F1083"/>
      <c r="G1083"/>
      <c r="H1083" s="488"/>
    </row>
    <row r="1084" spans="1:8" s="10" customFormat="1">
      <c r="A1084" s="134"/>
      <c r="B1084" s="134"/>
      <c r="C1084"/>
      <c r="D1084"/>
      <c r="E1084" s="488"/>
      <c r="F1084"/>
      <c r="G1084"/>
      <c r="H1084" s="488"/>
    </row>
    <row r="1085" spans="1:8" s="10" customFormat="1">
      <c r="A1085" s="134"/>
      <c r="B1085" s="134"/>
      <c r="C1085"/>
      <c r="D1085"/>
      <c r="E1085" s="488"/>
      <c r="F1085"/>
      <c r="G1085"/>
      <c r="H1085" s="488"/>
    </row>
    <row r="1086" spans="1:8" s="10" customFormat="1">
      <c r="A1086" s="134"/>
      <c r="B1086" s="134"/>
      <c r="C1086"/>
      <c r="D1086"/>
      <c r="E1086" s="488"/>
      <c r="F1086"/>
      <c r="G1086"/>
      <c r="H1086" s="488"/>
    </row>
    <row r="1087" spans="1:8" s="10" customFormat="1">
      <c r="A1087" s="134"/>
      <c r="B1087" s="134"/>
      <c r="C1087"/>
      <c r="D1087"/>
      <c r="E1087" s="488"/>
      <c r="F1087"/>
      <c r="G1087"/>
      <c r="H1087" s="488"/>
    </row>
    <row r="1088" spans="1:8" s="10" customFormat="1">
      <c r="A1088" s="134"/>
      <c r="B1088" s="134"/>
      <c r="C1088"/>
      <c r="D1088"/>
      <c r="E1088" s="488"/>
      <c r="F1088"/>
      <c r="G1088"/>
      <c r="H1088" s="488"/>
    </row>
    <row r="1089" spans="1:8" s="10" customFormat="1">
      <c r="A1089" s="134"/>
      <c r="B1089" s="134"/>
      <c r="C1089"/>
      <c r="D1089"/>
      <c r="E1089" s="488"/>
      <c r="F1089"/>
      <c r="G1089"/>
      <c r="H1089" s="488"/>
    </row>
    <row r="1090" spans="1:8" s="10" customFormat="1">
      <c r="A1090" s="134"/>
      <c r="B1090" s="134"/>
      <c r="C1090"/>
      <c r="D1090"/>
      <c r="E1090" s="488"/>
      <c r="F1090"/>
      <c r="G1090"/>
      <c r="H1090" s="488"/>
    </row>
    <row r="1091" spans="1:8" s="10" customFormat="1">
      <c r="A1091" s="134"/>
      <c r="B1091" s="134"/>
      <c r="C1091"/>
      <c r="D1091"/>
      <c r="E1091" s="488"/>
      <c r="F1091"/>
      <c r="G1091"/>
      <c r="H1091" s="488"/>
    </row>
    <row r="1092" spans="1:8" s="10" customFormat="1">
      <c r="A1092" s="134"/>
      <c r="B1092" s="134"/>
      <c r="C1092"/>
      <c r="D1092"/>
      <c r="E1092" s="488"/>
      <c r="F1092"/>
      <c r="G1092"/>
      <c r="H1092" s="488"/>
    </row>
    <row r="1093" spans="1:8" s="10" customFormat="1">
      <c r="A1093" s="134"/>
      <c r="B1093" s="134"/>
      <c r="C1093"/>
      <c r="D1093"/>
      <c r="E1093" s="488"/>
      <c r="F1093"/>
      <c r="G1093"/>
      <c r="H1093" s="488"/>
    </row>
    <row r="1094" spans="1:8" s="10" customFormat="1">
      <c r="A1094" s="134"/>
      <c r="B1094" s="134"/>
      <c r="C1094"/>
      <c r="D1094"/>
      <c r="E1094" s="488"/>
      <c r="F1094"/>
      <c r="G1094"/>
      <c r="H1094" s="488"/>
    </row>
    <row r="1095" spans="1:8" s="10" customFormat="1">
      <c r="A1095" s="134"/>
      <c r="B1095" s="134"/>
      <c r="C1095"/>
      <c r="D1095"/>
      <c r="E1095" s="488"/>
      <c r="F1095"/>
      <c r="G1095"/>
      <c r="H1095" s="488"/>
    </row>
    <row r="1096" spans="1:8" s="10" customFormat="1">
      <c r="A1096" s="134"/>
      <c r="B1096" s="134"/>
      <c r="C1096"/>
      <c r="D1096"/>
      <c r="E1096" s="488"/>
      <c r="F1096"/>
      <c r="G1096"/>
      <c r="H1096" s="488"/>
    </row>
    <row r="1097" spans="1:8" s="10" customFormat="1">
      <c r="A1097" s="134"/>
      <c r="B1097" s="134"/>
      <c r="C1097"/>
      <c r="D1097"/>
      <c r="E1097" s="488"/>
      <c r="F1097"/>
      <c r="G1097"/>
      <c r="H1097" s="488"/>
    </row>
    <row r="1098" spans="1:8" s="10" customFormat="1">
      <c r="A1098" s="134"/>
      <c r="B1098" s="134"/>
      <c r="C1098"/>
      <c r="D1098"/>
      <c r="E1098" s="488"/>
      <c r="F1098"/>
      <c r="G1098"/>
      <c r="H1098" s="488"/>
    </row>
    <row r="1099" spans="1:8" s="10" customFormat="1">
      <c r="A1099" s="134"/>
      <c r="B1099" s="134"/>
      <c r="C1099"/>
      <c r="D1099"/>
      <c r="E1099" s="488"/>
      <c r="F1099"/>
      <c r="G1099"/>
      <c r="H1099" s="488"/>
    </row>
    <row r="1100" spans="1:8" s="10" customFormat="1">
      <c r="A1100" s="134"/>
      <c r="B1100" s="134"/>
      <c r="C1100"/>
      <c r="D1100"/>
      <c r="E1100" s="488"/>
      <c r="F1100"/>
      <c r="G1100"/>
      <c r="H1100" s="488"/>
    </row>
    <row r="1101" spans="1:8" s="10" customFormat="1">
      <c r="A1101" s="134"/>
      <c r="B1101" s="134"/>
      <c r="C1101"/>
      <c r="D1101"/>
      <c r="E1101" s="488"/>
      <c r="F1101"/>
      <c r="G1101"/>
      <c r="H1101" s="488"/>
    </row>
    <row r="1102" spans="1:8" s="10" customFormat="1">
      <c r="A1102" s="134"/>
      <c r="B1102" s="134"/>
      <c r="C1102"/>
      <c r="D1102"/>
      <c r="E1102" s="488"/>
      <c r="F1102"/>
      <c r="G1102"/>
      <c r="H1102" s="488"/>
    </row>
    <row r="1103" spans="1:8" s="10" customFormat="1">
      <c r="A1103" s="134"/>
      <c r="B1103" s="134"/>
      <c r="C1103"/>
      <c r="D1103"/>
      <c r="E1103" s="488"/>
      <c r="F1103"/>
      <c r="G1103"/>
      <c r="H1103" s="488"/>
    </row>
    <row r="1104" spans="1:8" s="10" customFormat="1">
      <c r="A1104" s="134"/>
      <c r="B1104" s="134"/>
      <c r="C1104"/>
      <c r="D1104"/>
      <c r="E1104" s="488"/>
      <c r="F1104"/>
      <c r="G1104"/>
      <c r="H1104" s="488"/>
    </row>
    <row r="1105" spans="1:8" s="10" customFormat="1">
      <c r="A1105" s="134"/>
      <c r="B1105" s="134"/>
      <c r="C1105"/>
      <c r="D1105"/>
      <c r="E1105" s="488"/>
      <c r="F1105"/>
      <c r="G1105"/>
      <c r="H1105" s="488"/>
    </row>
    <row r="1106" spans="1:8" s="10" customFormat="1">
      <c r="A1106" s="134"/>
      <c r="B1106" s="134"/>
      <c r="C1106"/>
      <c r="D1106"/>
      <c r="E1106" s="488"/>
      <c r="F1106"/>
      <c r="G1106"/>
      <c r="H1106" s="488"/>
    </row>
    <row r="1107" spans="1:8" s="10" customFormat="1">
      <c r="A1107" s="134"/>
      <c r="B1107" s="134"/>
      <c r="C1107"/>
      <c r="D1107"/>
      <c r="E1107" s="488"/>
      <c r="F1107"/>
      <c r="G1107"/>
      <c r="H1107" s="488"/>
    </row>
    <row r="1108" spans="1:8" s="10" customFormat="1">
      <c r="A1108" s="134"/>
      <c r="B1108" s="134"/>
      <c r="C1108"/>
      <c r="D1108"/>
      <c r="E1108" s="488"/>
      <c r="F1108"/>
      <c r="G1108"/>
      <c r="H1108" s="488"/>
    </row>
    <row r="1109" spans="1:8" s="10" customFormat="1">
      <c r="A1109" s="134"/>
      <c r="B1109" s="134"/>
      <c r="C1109"/>
      <c r="D1109"/>
      <c r="E1109" s="488"/>
      <c r="F1109"/>
      <c r="G1109"/>
      <c r="H1109" s="488"/>
    </row>
    <row r="1110" spans="1:8" s="10" customFormat="1">
      <c r="A1110" s="134"/>
      <c r="B1110" s="134"/>
      <c r="C1110"/>
      <c r="D1110"/>
      <c r="E1110" s="488"/>
      <c r="F1110"/>
      <c r="G1110"/>
      <c r="H1110" s="488"/>
    </row>
    <row r="1111" spans="1:8" s="10" customFormat="1">
      <c r="A1111" s="134"/>
      <c r="B1111" s="134"/>
      <c r="C1111"/>
      <c r="D1111"/>
      <c r="E1111" s="488"/>
      <c r="F1111"/>
      <c r="G1111"/>
      <c r="H1111" s="488"/>
    </row>
    <row r="1112" spans="1:8" s="10" customFormat="1">
      <c r="A1112" s="134"/>
      <c r="B1112" s="134"/>
      <c r="C1112"/>
      <c r="D1112"/>
      <c r="E1112" s="488"/>
      <c r="F1112"/>
      <c r="G1112"/>
      <c r="H1112" s="488"/>
    </row>
    <row r="1113" spans="1:8" s="10" customFormat="1">
      <c r="A1113" s="134"/>
      <c r="B1113" s="134"/>
      <c r="C1113"/>
      <c r="D1113"/>
      <c r="E1113" s="488"/>
      <c r="F1113"/>
      <c r="G1113"/>
      <c r="H1113" s="488"/>
    </row>
    <row r="1114" spans="1:8" s="10" customFormat="1">
      <c r="A1114" s="134"/>
      <c r="B1114" s="134"/>
      <c r="C1114"/>
      <c r="D1114"/>
      <c r="E1114" s="488"/>
      <c r="F1114"/>
      <c r="G1114"/>
      <c r="H1114" s="488"/>
    </row>
    <row r="1115" spans="1:8" s="10" customFormat="1">
      <c r="A1115" s="134"/>
      <c r="B1115" s="134"/>
      <c r="C1115"/>
      <c r="D1115"/>
      <c r="E1115" s="488"/>
      <c r="F1115"/>
      <c r="G1115"/>
      <c r="H1115" s="488"/>
    </row>
    <row r="1116" spans="1:8" s="10" customFormat="1">
      <c r="A1116" s="134"/>
      <c r="B1116" s="134"/>
      <c r="C1116"/>
      <c r="D1116"/>
      <c r="E1116" s="488"/>
      <c r="F1116"/>
      <c r="G1116"/>
      <c r="H1116" s="488"/>
    </row>
    <row r="1117" spans="1:8" s="10" customFormat="1">
      <c r="A1117" s="134"/>
      <c r="B1117" s="134"/>
      <c r="C1117"/>
      <c r="D1117"/>
      <c r="E1117" s="488"/>
      <c r="F1117"/>
      <c r="G1117"/>
      <c r="H1117" s="488"/>
    </row>
    <row r="1118" spans="1:8" s="10" customFormat="1">
      <c r="A1118" s="134"/>
      <c r="B1118" s="134"/>
      <c r="C1118"/>
      <c r="D1118"/>
      <c r="E1118" s="488"/>
      <c r="F1118"/>
      <c r="G1118"/>
      <c r="H1118" s="488"/>
    </row>
    <row r="1119" spans="1:8" s="10" customFormat="1">
      <c r="A1119" s="134"/>
      <c r="B1119" s="134"/>
      <c r="C1119"/>
      <c r="D1119"/>
      <c r="E1119" s="488"/>
      <c r="F1119"/>
      <c r="G1119"/>
      <c r="H1119" s="488"/>
    </row>
    <row r="1120" spans="1:8" s="10" customFormat="1">
      <c r="A1120" s="134"/>
      <c r="B1120" s="134"/>
      <c r="C1120"/>
      <c r="D1120"/>
      <c r="E1120" s="488"/>
      <c r="F1120"/>
      <c r="G1120"/>
      <c r="H1120" s="488"/>
    </row>
    <row r="1121" spans="1:8" s="10" customFormat="1">
      <c r="A1121" s="134"/>
      <c r="B1121" s="134"/>
      <c r="C1121"/>
      <c r="D1121"/>
      <c r="E1121" s="488"/>
      <c r="F1121"/>
      <c r="G1121"/>
      <c r="H1121" s="488"/>
    </row>
    <row r="1122" spans="1:8" s="10" customFormat="1">
      <c r="A1122" s="134"/>
      <c r="B1122" s="134"/>
      <c r="C1122"/>
      <c r="D1122"/>
      <c r="E1122" s="488"/>
      <c r="F1122"/>
      <c r="G1122"/>
      <c r="H1122" s="488"/>
    </row>
    <row r="1123" spans="1:8" s="10" customFormat="1">
      <c r="A1123" s="134"/>
      <c r="B1123" s="134"/>
      <c r="C1123"/>
      <c r="D1123"/>
      <c r="E1123" s="488"/>
      <c r="F1123"/>
      <c r="G1123"/>
      <c r="H1123" s="488"/>
    </row>
    <row r="1124" spans="1:8" s="10" customFormat="1">
      <c r="A1124" s="134"/>
      <c r="B1124" s="134"/>
      <c r="C1124"/>
      <c r="D1124"/>
      <c r="E1124" s="488"/>
      <c r="F1124"/>
      <c r="G1124"/>
      <c r="H1124" s="488"/>
    </row>
    <row r="1125" spans="1:8" s="10" customFormat="1">
      <c r="A1125" s="134"/>
      <c r="B1125" s="134"/>
      <c r="C1125"/>
      <c r="D1125"/>
      <c r="E1125" s="488"/>
      <c r="F1125"/>
      <c r="G1125"/>
      <c r="H1125" s="488"/>
    </row>
    <row r="1126" spans="1:8" s="10" customFormat="1">
      <c r="A1126" s="134"/>
      <c r="B1126" s="134"/>
      <c r="C1126"/>
      <c r="D1126"/>
      <c r="E1126" s="488"/>
      <c r="F1126"/>
      <c r="G1126"/>
      <c r="H1126" s="488"/>
    </row>
    <row r="1127" spans="1:8" s="10" customFormat="1">
      <c r="A1127" s="134"/>
      <c r="B1127" s="134"/>
      <c r="C1127"/>
      <c r="D1127"/>
      <c r="E1127" s="488"/>
      <c r="F1127"/>
      <c r="G1127"/>
      <c r="H1127" s="488"/>
    </row>
    <row r="1128" spans="1:8" s="10" customFormat="1">
      <c r="A1128" s="134"/>
      <c r="B1128" s="134"/>
      <c r="C1128"/>
      <c r="D1128"/>
      <c r="E1128" s="488"/>
      <c r="F1128"/>
      <c r="G1128"/>
      <c r="H1128" s="488"/>
    </row>
    <row r="1129" spans="1:8" s="10" customFormat="1">
      <c r="A1129" s="134"/>
      <c r="B1129" s="134"/>
      <c r="C1129"/>
      <c r="D1129"/>
      <c r="E1129" s="488"/>
      <c r="F1129"/>
      <c r="G1129"/>
      <c r="H1129" s="488"/>
    </row>
    <row r="1130" spans="1:8" s="10" customFormat="1">
      <c r="A1130" s="134"/>
      <c r="B1130" s="134"/>
      <c r="C1130"/>
      <c r="D1130"/>
      <c r="E1130" s="488"/>
      <c r="F1130"/>
      <c r="G1130"/>
      <c r="H1130" s="488"/>
    </row>
    <row r="1131" spans="1:8" s="10" customFormat="1">
      <c r="A1131" s="134"/>
      <c r="B1131" s="134"/>
      <c r="C1131"/>
      <c r="D1131"/>
      <c r="E1131" s="488"/>
      <c r="F1131"/>
      <c r="G1131"/>
      <c r="H1131" s="488"/>
    </row>
    <row r="1132" spans="1:8" s="10" customFormat="1">
      <c r="A1132" s="134"/>
      <c r="B1132" s="134"/>
      <c r="C1132"/>
      <c r="D1132"/>
      <c r="E1132" s="488"/>
      <c r="F1132"/>
      <c r="G1132"/>
      <c r="H1132" s="488"/>
    </row>
    <row r="1133" spans="1:8" s="10" customFormat="1">
      <c r="A1133" s="134"/>
      <c r="B1133" s="134"/>
      <c r="C1133"/>
      <c r="D1133"/>
      <c r="E1133" s="488"/>
      <c r="F1133"/>
      <c r="G1133"/>
      <c r="H1133" s="488"/>
    </row>
    <row r="1134" spans="1:8" s="10" customFormat="1">
      <c r="A1134" s="134"/>
      <c r="B1134" s="134"/>
      <c r="C1134"/>
      <c r="D1134"/>
      <c r="E1134" s="488"/>
      <c r="F1134"/>
      <c r="G1134"/>
      <c r="H1134" s="488"/>
    </row>
    <row r="1135" spans="1:8" s="10" customFormat="1">
      <c r="A1135" s="134"/>
      <c r="B1135" s="134"/>
      <c r="C1135"/>
      <c r="D1135"/>
      <c r="E1135" s="488"/>
      <c r="F1135"/>
      <c r="G1135"/>
      <c r="H1135" s="488"/>
    </row>
    <row r="1136" spans="1:8" s="10" customFormat="1">
      <c r="A1136" s="134"/>
      <c r="B1136" s="134"/>
      <c r="C1136"/>
      <c r="D1136"/>
      <c r="E1136" s="488"/>
      <c r="F1136"/>
      <c r="G1136"/>
      <c r="H1136" s="488"/>
    </row>
    <row r="1137" spans="1:8" s="10" customFormat="1">
      <c r="A1137" s="134"/>
      <c r="B1137" s="134"/>
      <c r="C1137"/>
      <c r="D1137"/>
      <c r="E1137" s="488"/>
      <c r="F1137"/>
      <c r="G1137"/>
      <c r="H1137" s="488"/>
    </row>
    <row r="1138" spans="1:8" s="10" customFormat="1">
      <c r="A1138" s="134"/>
      <c r="B1138" s="134"/>
      <c r="C1138"/>
      <c r="D1138"/>
      <c r="E1138" s="488"/>
      <c r="F1138"/>
      <c r="G1138"/>
      <c r="H1138" s="488"/>
    </row>
    <row r="1139" spans="1:8" s="10" customFormat="1">
      <c r="A1139" s="134"/>
      <c r="B1139" s="134"/>
      <c r="C1139"/>
      <c r="D1139"/>
      <c r="E1139" s="488"/>
      <c r="F1139"/>
      <c r="G1139"/>
      <c r="H1139" s="488"/>
    </row>
    <row r="1140" spans="1:8" s="10" customFormat="1">
      <c r="A1140" s="134"/>
      <c r="B1140" s="134"/>
      <c r="C1140"/>
      <c r="D1140"/>
      <c r="E1140" s="488"/>
      <c r="F1140"/>
      <c r="G1140"/>
      <c r="H1140" s="488"/>
    </row>
    <row r="1141" spans="1:8" s="10" customFormat="1">
      <c r="A1141" s="134"/>
      <c r="B1141" s="134"/>
      <c r="C1141"/>
      <c r="D1141"/>
      <c r="E1141" s="488"/>
      <c r="F1141"/>
      <c r="G1141"/>
      <c r="H1141" s="488"/>
    </row>
    <row r="1142" spans="1:8" s="10" customFormat="1">
      <c r="A1142" s="134"/>
      <c r="B1142" s="134"/>
      <c r="C1142"/>
      <c r="D1142"/>
      <c r="E1142" s="488"/>
      <c r="F1142"/>
      <c r="G1142"/>
      <c r="H1142" s="488"/>
    </row>
    <row r="1143" spans="1:8" s="10" customFormat="1">
      <c r="A1143" s="134"/>
      <c r="B1143" s="134"/>
      <c r="C1143"/>
      <c r="D1143"/>
      <c r="E1143" s="488"/>
      <c r="F1143"/>
      <c r="G1143"/>
      <c r="H1143" s="488"/>
    </row>
    <row r="1144" spans="1:8" s="10" customFormat="1">
      <c r="A1144" s="134"/>
      <c r="B1144" s="134"/>
      <c r="C1144"/>
      <c r="D1144"/>
      <c r="E1144" s="488"/>
      <c r="F1144"/>
      <c r="G1144"/>
      <c r="H1144" s="488"/>
    </row>
    <row r="1145" spans="1:8" s="10" customFormat="1">
      <c r="A1145" s="134"/>
      <c r="B1145" s="134"/>
      <c r="C1145"/>
      <c r="D1145"/>
      <c r="E1145" s="488"/>
      <c r="F1145"/>
      <c r="G1145"/>
      <c r="H1145" s="488"/>
    </row>
    <row r="1146" spans="1:8" s="10" customFormat="1">
      <c r="A1146" s="134"/>
      <c r="B1146" s="134"/>
      <c r="C1146"/>
      <c r="D1146"/>
      <c r="E1146" s="488"/>
      <c r="F1146"/>
      <c r="G1146"/>
      <c r="H1146" s="488"/>
    </row>
    <row r="1147" spans="1:8" s="10" customFormat="1">
      <c r="A1147" s="134"/>
      <c r="B1147" s="134"/>
      <c r="C1147"/>
      <c r="D1147"/>
      <c r="E1147" s="488"/>
      <c r="F1147"/>
      <c r="G1147"/>
      <c r="H1147" s="488"/>
    </row>
    <row r="1148" spans="1:8" s="10" customFormat="1">
      <c r="A1148" s="134"/>
      <c r="B1148" s="134"/>
      <c r="C1148"/>
      <c r="D1148"/>
      <c r="E1148" s="488"/>
      <c r="F1148"/>
      <c r="G1148"/>
      <c r="H1148" s="488"/>
    </row>
    <row r="1149" spans="1:8" s="10" customFormat="1">
      <c r="A1149" s="134"/>
      <c r="B1149" s="134"/>
      <c r="C1149"/>
      <c r="D1149"/>
      <c r="E1149" s="488"/>
      <c r="F1149"/>
      <c r="G1149"/>
      <c r="H1149" s="488"/>
    </row>
    <row r="1150" spans="1:8" s="10" customFormat="1">
      <c r="A1150" s="134"/>
      <c r="B1150" s="134"/>
      <c r="C1150"/>
      <c r="D1150"/>
      <c r="E1150" s="488"/>
      <c r="F1150"/>
      <c r="G1150"/>
      <c r="H1150" s="488"/>
    </row>
    <row r="1151" spans="1:8" s="10" customFormat="1">
      <c r="A1151" s="134"/>
      <c r="B1151" s="134"/>
      <c r="C1151"/>
      <c r="D1151"/>
      <c r="E1151" s="488"/>
      <c r="F1151"/>
      <c r="G1151"/>
      <c r="H1151" s="488"/>
    </row>
    <row r="1152" spans="1:8" s="10" customFormat="1">
      <c r="A1152" s="134"/>
      <c r="B1152" s="134"/>
      <c r="C1152"/>
      <c r="D1152"/>
      <c r="E1152" s="488"/>
      <c r="F1152"/>
      <c r="G1152"/>
      <c r="H1152" s="488"/>
    </row>
    <row r="1153" spans="1:8" s="10" customFormat="1">
      <c r="A1153" s="134"/>
      <c r="B1153" s="134"/>
      <c r="C1153"/>
      <c r="D1153"/>
      <c r="E1153" s="488"/>
      <c r="F1153"/>
      <c r="G1153"/>
      <c r="H1153" s="488"/>
    </row>
    <row r="1154" spans="1:8" s="10" customFormat="1">
      <c r="A1154" s="134"/>
      <c r="B1154" s="134"/>
      <c r="C1154"/>
      <c r="D1154"/>
      <c r="E1154" s="488"/>
      <c r="F1154"/>
      <c r="G1154"/>
      <c r="H1154" s="488"/>
    </row>
    <row r="1155" spans="1:8" s="10" customFormat="1">
      <c r="A1155" s="134"/>
      <c r="B1155" s="134"/>
      <c r="C1155"/>
      <c r="D1155"/>
      <c r="E1155" s="488"/>
      <c r="F1155"/>
      <c r="G1155"/>
      <c r="H1155" s="488"/>
    </row>
    <row r="1156" spans="1:8" s="10" customFormat="1">
      <c r="A1156" s="134"/>
      <c r="B1156" s="134"/>
      <c r="C1156"/>
      <c r="D1156"/>
      <c r="E1156" s="488"/>
      <c r="F1156"/>
      <c r="G1156"/>
      <c r="H1156" s="488"/>
    </row>
    <row r="1157" spans="1:8" s="10" customFormat="1">
      <c r="A1157" s="134"/>
      <c r="B1157" s="134"/>
      <c r="C1157"/>
      <c r="D1157"/>
      <c r="E1157" s="488"/>
      <c r="F1157"/>
      <c r="G1157"/>
      <c r="H1157" s="488"/>
    </row>
    <row r="1158" spans="1:8" s="10" customFormat="1">
      <c r="A1158" s="134"/>
      <c r="B1158" s="134"/>
      <c r="C1158"/>
      <c r="D1158"/>
      <c r="E1158" s="488"/>
      <c r="F1158"/>
      <c r="G1158"/>
      <c r="H1158" s="488"/>
    </row>
    <row r="1159" spans="1:8" s="10" customFormat="1">
      <c r="A1159" s="134"/>
      <c r="B1159" s="134"/>
      <c r="C1159"/>
      <c r="D1159"/>
      <c r="E1159" s="488"/>
      <c r="F1159"/>
      <c r="G1159"/>
      <c r="H1159" s="488"/>
    </row>
    <row r="1160" spans="1:8" s="10" customFormat="1">
      <c r="A1160" s="134"/>
      <c r="B1160" s="134"/>
      <c r="C1160"/>
      <c r="D1160"/>
      <c r="E1160" s="488"/>
      <c r="F1160"/>
      <c r="G1160"/>
      <c r="H1160" s="488"/>
    </row>
    <row r="1161" spans="1:8" s="10" customFormat="1">
      <c r="A1161" s="134"/>
      <c r="B1161" s="134"/>
      <c r="C1161"/>
      <c r="D1161"/>
      <c r="E1161" s="488"/>
      <c r="F1161"/>
      <c r="G1161"/>
      <c r="H1161" s="488"/>
    </row>
    <row r="1162" spans="1:8" s="10" customFormat="1">
      <c r="A1162" s="134"/>
      <c r="B1162" s="134"/>
      <c r="C1162"/>
      <c r="D1162"/>
      <c r="E1162" s="488"/>
      <c r="F1162"/>
      <c r="G1162"/>
      <c r="H1162" s="488"/>
    </row>
    <row r="1163" spans="1:8" s="10" customFormat="1">
      <c r="A1163" s="134"/>
      <c r="B1163" s="134"/>
      <c r="C1163"/>
      <c r="D1163"/>
      <c r="E1163" s="488"/>
      <c r="F1163"/>
      <c r="G1163"/>
      <c r="H1163" s="488"/>
    </row>
    <row r="1164" spans="1:8" s="10" customFormat="1">
      <c r="A1164" s="134"/>
      <c r="B1164" s="134"/>
      <c r="C1164"/>
      <c r="D1164"/>
      <c r="E1164" s="488"/>
      <c r="F1164"/>
      <c r="G1164"/>
      <c r="H1164" s="488"/>
    </row>
    <row r="1165" spans="1:8" s="10" customFormat="1">
      <c r="A1165" s="134"/>
      <c r="B1165" s="134"/>
      <c r="C1165"/>
      <c r="D1165"/>
      <c r="E1165" s="488"/>
      <c r="F1165"/>
      <c r="G1165"/>
      <c r="H1165" s="488"/>
    </row>
    <row r="1166" spans="1:8" s="10" customFormat="1">
      <c r="A1166" s="134"/>
      <c r="B1166" s="134"/>
      <c r="C1166"/>
      <c r="D1166"/>
      <c r="E1166" s="488"/>
      <c r="F1166"/>
      <c r="G1166"/>
      <c r="H1166" s="488"/>
    </row>
    <row r="1167" spans="1:8" s="10" customFormat="1">
      <c r="A1167" s="134"/>
      <c r="B1167" s="134"/>
      <c r="C1167"/>
      <c r="D1167"/>
      <c r="E1167" s="488"/>
      <c r="F1167"/>
      <c r="G1167"/>
      <c r="H1167" s="488"/>
    </row>
    <row r="1168" spans="1:8" s="10" customFormat="1">
      <c r="A1168" s="134"/>
      <c r="B1168" s="134"/>
      <c r="C1168"/>
      <c r="D1168"/>
      <c r="E1168" s="488"/>
      <c r="F1168"/>
      <c r="G1168"/>
      <c r="H1168" s="488"/>
    </row>
    <row r="1169" spans="1:8" s="10" customFormat="1">
      <c r="A1169" s="134"/>
      <c r="B1169" s="134"/>
      <c r="C1169"/>
      <c r="D1169"/>
      <c r="E1169" s="488"/>
      <c r="F1169"/>
      <c r="G1169"/>
      <c r="H1169" s="488"/>
    </row>
    <row r="1170" spans="1:8" s="10" customFormat="1">
      <c r="A1170" s="134"/>
      <c r="B1170" s="134"/>
      <c r="C1170"/>
      <c r="D1170"/>
      <c r="E1170" s="488"/>
      <c r="F1170"/>
      <c r="G1170"/>
      <c r="H1170" s="488"/>
    </row>
    <row r="1171" spans="1:8" s="10" customFormat="1">
      <c r="A1171" s="134"/>
      <c r="B1171" s="134"/>
      <c r="C1171"/>
      <c r="D1171"/>
      <c r="E1171" s="488"/>
      <c r="F1171"/>
      <c r="G1171"/>
      <c r="H1171" s="488"/>
    </row>
    <row r="1172" spans="1:8" s="10" customFormat="1">
      <c r="A1172" s="134"/>
      <c r="B1172" s="134"/>
      <c r="C1172"/>
      <c r="D1172"/>
      <c r="E1172" s="488"/>
      <c r="F1172"/>
      <c r="G1172"/>
      <c r="H1172" s="488"/>
    </row>
    <row r="1173" spans="1:8" s="10" customFormat="1">
      <c r="A1173" s="134"/>
      <c r="B1173" s="134"/>
      <c r="C1173"/>
      <c r="D1173"/>
      <c r="E1173" s="488"/>
      <c r="F1173"/>
      <c r="G1173"/>
      <c r="H1173" s="488"/>
    </row>
    <row r="1174" spans="1:8" s="10" customFormat="1">
      <c r="A1174" s="134"/>
      <c r="B1174" s="134"/>
      <c r="C1174"/>
      <c r="D1174"/>
      <c r="E1174" s="488"/>
      <c r="F1174"/>
      <c r="G1174"/>
      <c r="H1174" s="488"/>
    </row>
    <row r="1175" spans="1:8" s="10" customFormat="1">
      <c r="A1175" s="134"/>
      <c r="B1175" s="134"/>
      <c r="C1175"/>
      <c r="D1175"/>
      <c r="E1175" s="488"/>
      <c r="F1175"/>
      <c r="G1175"/>
      <c r="H1175" s="488"/>
    </row>
    <row r="1176" spans="1:8" s="10" customFormat="1">
      <c r="A1176" s="134"/>
      <c r="B1176" s="134"/>
      <c r="C1176"/>
      <c r="D1176"/>
      <c r="E1176" s="488"/>
      <c r="F1176"/>
      <c r="G1176"/>
      <c r="H1176" s="488"/>
    </row>
    <row r="1177" spans="1:8" s="10" customFormat="1">
      <c r="A1177" s="134"/>
      <c r="B1177" s="134"/>
      <c r="C1177"/>
      <c r="D1177"/>
      <c r="E1177" s="488"/>
      <c r="F1177"/>
      <c r="G1177"/>
      <c r="H1177" s="488"/>
    </row>
    <row r="1178" spans="1:8" s="10" customFormat="1">
      <c r="A1178" s="134"/>
      <c r="B1178" s="134"/>
      <c r="C1178"/>
      <c r="D1178"/>
      <c r="E1178" s="488"/>
      <c r="F1178"/>
      <c r="G1178"/>
      <c r="H1178" s="488"/>
    </row>
    <row r="1179" spans="1:8" s="10" customFormat="1">
      <c r="A1179" s="134"/>
      <c r="B1179" s="134"/>
      <c r="C1179"/>
      <c r="D1179"/>
      <c r="E1179" s="488"/>
      <c r="F1179"/>
      <c r="G1179"/>
      <c r="H1179" s="488"/>
    </row>
    <row r="1180" spans="1:8" s="10" customFormat="1">
      <c r="A1180" s="134"/>
      <c r="B1180" s="134"/>
      <c r="C1180"/>
      <c r="D1180"/>
      <c r="E1180" s="488"/>
      <c r="F1180"/>
      <c r="G1180"/>
      <c r="H1180" s="488"/>
    </row>
    <row r="1181" spans="1:8" s="10" customFormat="1">
      <c r="A1181" s="134"/>
      <c r="B1181" s="134"/>
      <c r="C1181"/>
      <c r="D1181"/>
      <c r="E1181" s="488"/>
      <c r="F1181"/>
      <c r="G1181"/>
      <c r="H1181" s="488"/>
    </row>
    <row r="1182" spans="1:8" s="10" customFormat="1">
      <c r="A1182" s="134"/>
      <c r="B1182" s="134"/>
      <c r="C1182"/>
      <c r="D1182"/>
      <c r="E1182" s="488"/>
      <c r="F1182"/>
      <c r="G1182"/>
      <c r="H1182" s="488"/>
    </row>
    <row r="1183" spans="1:8" s="10" customFormat="1">
      <c r="A1183" s="134"/>
      <c r="B1183" s="134"/>
      <c r="C1183"/>
      <c r="D1183"/>
      <c r="E1183" s="488"/>
      <c r="F1183"/>
      <c r="G1183"/>
      <c r="H1183" s="488"/>
    </row>
    <row r="1184" spans="1:8" s="10" customFormat="1">
      <c r="A1184" s="134"/>
      <c r="B1184" s="134"/>
      <c r="C1184"/>
      <c r="D1184"/>
      <c r="E1184" s="488"/>
      <c r="F1184"/>
      <c r="G1184"/>
      <c r="H1184" s="488"/>
    </row>
    <row r="1185" spans="1:8" s="10" customFormat="1">
      <c r="A1185" s="134"/>
      <c r="B1185" s="134"/>
      <c r="C1185"/>
      <c r="D1185"/>
      <c r="E1185" s="488"/>
      <c r="F1185"/>
      <c r="G1185"/>
      <c r="H1185" s="488"/>
    </row>
    <row r="1186" spans="1:8" s="10" customFormat="1">
      <c r="A1186" s="134"/>
      <c r="B1186" s="134"/>
      <c r="C1186"/>
      <c r="D1186"/>
      <c r="E1186" s="488"/>
      <c r="F1186"/>
      <c r="G1186"/>
      <c r="H1186" s="488"/>
    </row>
    <row r="1187" spans="1:8" s="10" customFormat="1">
      <c r="A1187" s="134"/>
      <c r="B1187" s="134"/>
      <c r="C1187"/>
      <c r="D1187"/>
      <c r="E1187" s="488"/>
      <c r="F1187"/>
      <c r="G1187"/>
      <c r="H1187" s="488"/>
    </row>
    <row r="1188" spans="1:8" s="10" customFormat="1">
      <c r="A1188" s="134"/>
      <c r="B1188" s="134"/>
      <c r="C1188"/>
      <c r="D1188"/>
      <c r="E1188" s="488"/>
      <c r="F1188"/>
      <c r="G1188"/>
      <c r="H1188" s="488"/>
    </row>
    <row r="1189" spans="1:8" s="10" customFormat="1">
      <c r="A1189" s="134"/>
      <c r="B1189" s="134"/>
      <c r="C1189"/>
      <c r="D1189"/>
      <c r="E1189" s="488"/>
      <c r="F1189"/>
      <c r="G1189"/>
      <c r="H1189" s="488"/>
    </row>
    <row r="1190" spans="1:8" s="10" customFormat="1">
      <c r="A1190" s="134"/>
      <c r="B1190" s="134"/>
      <c r="C1190"/>
      <c r="D1190"/>
      <c r="E1190" s="488"/>
      <c r="F1190"/>
      <c r="G1190"/>
      <c r="H1190" s="488"/>
    </row>
    <row r="1191" spans="1:8" s="10" customFormat="1">
      <c r="A1191" s="134"/>
      <c r="B1191" s="134"/>
      <c r="C1191"/>
      <c r="D1191"/>
      <c r="E1191" s="488"/>
      <c r="F1191"/>
      <c r="G1191"/>
      <c r="H1191" s="488"/>
    </row>
    <row r="1192" spans="1:8" s="10" customFormat="1">
      <c r="A1192" s="134"/>
      <c r="B1192" s="134"/>
      <c r="C1192"/>
      <c r="D1192"/>
      <c r="E1192" s="488"/>
      <c r="F1192"/>
      <c r="G1192"/>
      <c r="H1192" s="488"/>
    </row>
    <row r="1193" spans="1:8" s="10" customFormat="1">
      <c r="A1193" s="134"/>
      <c r="B1193" s="134"/>
      <c r="C1193"/>
      <c r="D1193"/>
      <c r="E1193" s="488"/>
      <c r="F1193"/>
      <c r="G1193"/>
      <c r="H1193" s="488"/>
    </row>
    <row r="1194" spans="1:8" s="10" customFormat="1">
      <c r="A1194" s="134"/>
      <c r="B1194" s="134"/>
      <c r="C1194"/>
      <c r="D1194"/>
      <c r="E1194" s="488"/>
      <c r="F1194"/>
      <c r="G1194"/>
      <c r="H1194" s="488"/>
    </row>
    <row r="1195" spans="1:8" s="10" customFormat="1">
      <c r="A1195" s="134"/>
      <c r="B1195" s="134"/>
      <c r="C1195"/>
      <c r="D1195"/>
      <c r="E1195" s="488"/>
      <c r="F1195"/>
      <c r="G1195"/>
      <c r="H1195" s="488"/>
    </row>
    <row r="1196" spans="1:8" s="10" customFormat="1">
      <c r="A1196" s="134"/>
      <c r="B1196" s="134"/>
      <c r="C1196"/>
      <c r="D1196"/>
      <c r="E1196" s="488"/>
      <c r="F1196"/>
      <c r="G1196"/>
      <c r="H1196" s="488"/>
    </row>
    <row r="1197" spans="1:8" s="10" customFormat="1">
      <c r="A1197" s="134"/>
      <c r="B1197" s="134"/>
      <c r="C1197"/>
      <c r="D1197"/>
      <c r="E1197" s="488"/>
      <c r="F1197"/>
      <c r="G1197"/>
      <c r="H1197" s="488"/>
    </row>
    <row r="1198" spans="1:8" s="10" customFormat="1">
      <c r="A1198" s="134"/>
      <c r="B1198" s="134"/>
      <c r="C1198"/>
      <c r="D1198"/>
      <c r="E1198" s="488"/>
      <c r="F1198"/>
      <c r="G1198"/>
      <c r="H1198" s="488"/>
    </row>
    <row r="1199" spans="1:8" s="10" customFormat="1">
      <c r="A1199" s="134"/>
      <c r="B1199" s="134"/>
      <c r="C1199"/>
      <c r="D1199"/>
      <c r="E1199" s="488"/>
      <c r="F1199"/>
      <c r="G1199"/>
      <c r="H1199" s="488"/>
    </row>
    <row r="1200" spans="1:8" s="10" customFormat="1">
      <c r="A1200" s="134"/>
      <c r="B1200" s="134"/>
      <c r="C1200"/>
      <c r="D1200"/>
      <c r="E1200" s="488"/>
      <c r="F1200"/>
      <c r="G1200"/>
      <c r="H1200" s="488"/>
    </row>
    <row r="1201" spans="1:8" s="10" customFormat="1">
      <c r="A1201" s="134"/>
      <c r="B1201" s="134"/>
      <c r="C1201"/>
      <c r="D1201"/>
      <c r="E1201" s="488"/>
      <c r="F1201"/>
      <c r="G1201"/>
      <c r="H1201" s="488"/>
    </row>
    <row r="1202" spans="1:8" s="10" customFormat="1">
      <c r="A1202" s="134"/>
      <c r="B1202" s="134"/>
      <c r="C1202"/>
      <c r="D1202"/>
      <c r="E1202" s="488"/>
      <c r="F1202"/>
      <c r="G1202"/>
      <c r="H1202" s="488"/>
    </row>
    <row r="1203" spans="1:8" s="10" customFormat="1">
      <c r="A1203" s="134"/>
      <c r="B1203" s="134"/>
      <c r="C1203"/>
      <c r="D1203"/>
      <c r="E1203" s="488"/>
      <c r="F1203"/>
      <c r="G1203"/>
      <c r="H1203" s="488"/>
    </row>
    <row r="1204" spans="1:8" s="10" customFormat="1">
      <c r="A1204" s="134"/>
      <c r="B1204" s="134"/>
      <c r="C1204"/>
      <c r="D1204"/>
      <c r="E1204" s="488"/>
      <c r="F1204"/>
      <c r="G1204"/>
      <c r="H1204" s="488"/>
    </row>
    <row r="1205" spans="1:8" s="10" customFormat="1">
      <c r="A1205" s="134"/>
      <c r="B1205" s="134"/>
      <c r="C1205"/>
      <c r="D1205"/>
      <c r="E1205" s="488"/>
      <c r="F1205"/>
      <c r="G1205"/>
      <c r="H1205" s="488"/>
    </row>
    <row r="1206" spans="1:8" s="10" customFormat="1">
      <c r="A1206" s="134"/>
      <c r="B1206" s="134"/>
      <c r="C1206"/>
      <c r="D1206"/>
      <c r="E1206" s="488"/>
      <c r="F1206"/>
      <c r="G1206"/>
      <c r="H1206" s="488"/>
    </row>
    <row r="1207" spans="1:8" s="10" customFormat="1">
      <c r="A1207" s="134"/>
      <c r="B1207" s="134"/>
      <c r="C1207"/>
      <c r="D1207"/>
      <c r="E1207" s="488"/>
      <c r="F1207"/>
      <c r="G1207"/>
      <c r="H1207" s="488"/>
    </row>
    <row r="1208" spans="1:8" s="10" customFormat="1">
      <c r="A1208" s="134"/>
      <c r="B1208" s="134"/>
      <c r="C1208"/>
      <c r="D1208"/>
      <c r="E1208" s="488"/>
      <c r="F1208"/>
      <c r="G1208"/>
      <c r="H1208" s="488"/>
    </row>
    <row r="1209" spans="1:8" s="10" customFormat="1">
      <c r="A1209" s="134"/>
      <c r="B1209" s="134"/>
      <c r="C1209"/>
      <c r="D1209"/>
      <c r="E1209" s="488"/>
      <c r="F1209"/>
      <c r="G1209"/>
      <c r="H1209" s="488"/>
    </row>
    <row r="1210" spans="1:8" s="10" customFormat="1">
      <c r="A1210" s="134"/>
      <c r="B1210" s="134"/>
      <c r="C1210"/>
      <c r="D1210"/>
      <c r="E1210" s="488"/>
      <c r="F1210"/>
      <c r="G1210"/>
      <c r="H1210" s="488"/>
    </row>
    <row r="1211" spans="1:8" s="10" customFormat="1">
      <c r="A1211" s="134"/>
      <c r="B1211" s="134"/>
      <c r="C1211"/>
      <c r="D1211"/>
      <c r="E1211" s="488"/>
      <c r="F1211"/>
      <c r="G1211"/>
      <c r="H1211" s="488"/>
    </row>
    <row r="1212" spans="1:8" s="10" customFormat="1">
      <c r="A1212" s="134"/>
      <c r="B1212" s="134"/>
      <c r="C1212"/>
      <c r="D1212"/>
      <c r="E1212" s="488"/>
      <c r="F1212"/>
      <c r="G1212"/>
      <c r="H1212" s="488"/>
    </row>
    <row r="1213" spans="1:8" s="10" customFormat="1">
      <c r="A1213" s="134"/>
      <c r="B1213" s="134"/>
      <c r="C1213"/>
      <c r="D1213"/>
      <c r="E1213" s="488"/>
      <c r="F1213"/>
      <c r="G1213"/>
      <c r="H1213" s="488"/>
    </row>
    <row r="1214" spans="1:8" s="10" customFormat="1">
      <c r="A1214" s="134"/>
      <c r="B1214" s="134"/>
      <c r="C1214"/>
      <c r="D1214"/>
      <c r="E1214" s="488"/>
      <c r="F1214"/>
      <c r="G1214"/>
      <c r="H1214" s="488"/>
    </row>
    <row r="1215" spans="1:8" s="10" customFormat="1">
      <c r="A1215" s="134"/>
      <c r="B1215" s="134"/>
      <c r="C1215"/>
      <c r="D1215"/>
      <c r="E1215" s="488"/>
      <c r="F1215"/>
      <c r="G1215"/>
      <c r="H1215" s="488"/>
    </row>
    <row r="1216" spans="1:8" s="10" customFormat="1">
      <c r="A1216" s="134"/>
      <c r="B1216" s="134"/>
      <c r="C1216"/>
      <c r="D1216"/>
      <c r="E1216" s="488"/>
      <c r="F1216"/>
      <c r="G1216"/>
      <c r="H1216" s="488"/>
    </row>
    <row r="1217" spans="1:8" s="10" customFormat="1">
      <c r="A1217" s="134"/>
      <c r="B1217" s="134"/>
      <c r="C1217"/>
      <c r="D1217"/>
      <c r="E1217" s="488"/>
      <c r="F1217"/>
      <c r="G1217"/>
      <c r="H1217" s="488"/>
    </row>
    <row r="1218" spans="1:8" s="10" customFormat="1">
      <c r="A1218" s="134"/>
      <c r="B1218" s="134"/>
      <c r="C1218"/>
      <c r="D1218"/>
      <c r="E1218" s="488"/>
      <c r="F1218"/>
      <c r="G1218"/>
      <c r="H1218" s="488"/>
    </row>
    <row r="1219" spans="1:8" s="10" customFormat="1">
      <c r="A1219" s="134"/>
      <c r="B1219" s="134"/>
      <c r="C1219"/>
      <c r="D1219"/>
      <c r="E1219" s="488"/>
      <c r="F1219"/>
      <c r="G1219"/>
      <c r="H1219" s="488"/>
    </row>
    <row r="1220" spans="1:8" s="10" customFormat="1">
      <c r="A1220" s="134"/>
      <c r="B1220" s="134"/>
      <c r="C1220"/>
      <c r="D1220"/>
      <c r="E1220" s="488"/>
      <c r="F1220"/>
      <c r="G1220"/>
      <c r="H1220" s="488"/>
    </row>
    <row r="1221" spans="1:8" s="10" customFormat="1">
      <c r="A1221" s="134"/>
      <c r="B1221" s="134"/>
      <c r="C1221"/>
      <c r="D1221"/>
      <c r="E1221" s="488"/>
      <c r="F1221"/>
      <c r="G1221"/>
      <c r="H1221" s="488"/>
    </row>
    <row r="1222" spans="1:8" s="10" customFormat="1">
      <c r="A1222" s="134"/>
      <c r="B1222" s="134"/>
      <c r="C1222"/>
      <c r="D1222"/>
      <c r="E1222" s="488"/>
      <c r="F1222"/>
      <c r="G1222"/>
      <c r="H1222" s="488"/>
    </row>
    <row r="1223" spans="1:8" s="10" customFormat="1">
      <c r="A1223" s="134"/>
      <c r="B1223" s="134"/>
      <c r="C1223"/>
      <c r="D1223"/>
      <c r="E1223" s="488"/>
      <c r="F1223"/>
      <c r="G1223"/>
      <c r="H1223" s="488"/>
    </row>
    <row r="1224" spans="1:8" s="10" customFormat="1">
      <c r="A1224" s="134"/>
      <c r="B1224" s="134"/>
      <c r="C1224"/>
      <c r="D1224"/>
      <c r="E1224" s="488"/>
      <c r="F1224"/>
      <c r="G1224"/>
      <c r="H1224" s="488"/>
    </row>
    <row r="1225" spans="1:8" s="10" customFormat="1">
      <c r="A1225" s="134"/>
      <c r="B1225" s="134"/>
      <c r="C1225"/>
      <c r="D1225"/>
      <c r="E1225" s="488"/>
      <c r="F1225"/>
      <c r="G1225"/>
      <c r="H1225" s="488"/>
    </row>
    <row r="1226" spans="1:8" s="10" customFormat="1">
      <c r="A1226" s="134"/>
      <c r="B1226" s="134"/>
      <c r="C1226"/>
      <c r="D1226"/>
      <c r="E1226" s="488"/>
      <c r="F1226"/>
      <c r="G1226"/>
      <c r="H1226" s="488"/>
    </row>
    <row r="1227" spans="1:8" s="10" customFormat="1">
      <c r="A1227" s="134"/>
      <c r="B1227" s="134"/>
      <c r="C1227"/>
      <c r="D1227"/>
      <c r="E1227" s="488"/>
      <c r="F1227"/>
      <c r="G1227"/>
      <c r="H1227" s="488"/>
    </row>
    <row r="1228" spans="1:8" s="10" customFormat="1">
      <c r="A1228" s="134"/>
      <c r="B1228" s="134"/>
      <c r="C1228"/>
      <c r="D1228"/>
      <c r="E1228" s="488"/>
      <c r="F1228"/>
      <c r="G1228"/>
      <c r="H1228" s="488"/>
    </row>
    <row r="1229" spans="1:8" s="10" customFormat="1">
      <c r="A1229" s="134"/>
      <c r="B1229" s="134"/>
      <c r="C1229"/>
      <c r="D1229"/>
      <c r="E1229" s="488"/>
      <c r="F1229"/>
      <c r="G1229"/>
      <c r="H1229" s="488"/>
    </row>
    <row r="1230" spans="1:8" s="10" customFormat="1">
      <c r="A1230" s="134"/>
      <c r="B1230" s="134"/>
      <c r="C1230"/>
      <c r="D1230"/>
      <c r="E1230" s="488"/>
      <c r="F1230"/>
      <c r="G1230"/>
      <c r="H1230" s="488"/>
    </row>
    <row r="1231" spans="1:8" s="10" customFormat="1">
      <c r="A1231" s="134"/>
      <c r="B1231" s="134"/>
      <c r="C1231"/>
      <c r="D1231"/>
      <c r="E1231" s="488"/>
      <c r="F1231"/>
      <c r="G1231"/>
      <c r="H1231" s="488"/>
    </row>
    <row r="1232" spans="1:8" s="10" customFormat="1">
      <c r="A1232" s="134"/>
      <c r="B1232" s="134"/>
      <c r="C1232"/>
      <c r="D1232"/>
      <c r="E1232" s="488"/>
      <c r="F1232"/>
      <c r="G1232"/>
      <c r="H1232" s="488"/>
    </row>
    <row r="1233" spans="1:8" s="10" customFormat="1">
      <c r="A1233" s="134"/>
      <c r="B1233" s="134"/>
      <c r="C1233"/>
      <c r="D1233"/>
      <c r="E1233" s="488"/>
      <c r="F1233"/>
      <c r="G1233"/>
      <c r="H1233" s="488"/>
    </row>
    <row r="1234" spans="1:8" s="10" customFormat="1">
      <c r="A1234" s="134"/>
      <c r="B1234" s="134"/>
      <c r="C1234"/>
      <c r="D1234"/>
      <c r="E1234" s="488"/>
      <c r="F1234"/>
      <c r="G1234"/>
      <c r="H1234" s="488"/>
    </row>
    <row r="1235" spans="1:8" s="10" customFormat="1">
      <c r="A1235" s="134"/>
      <c r="B1235" s="134"/>
      <c r="C1235"/>
      <c r="D1235"/>
      <c r="E1235" s="488"/>
      <c r="F1235"/>
      <c r="G1235"/>
      <c r="H1235" s="488"/>
    </row>
    <row r="1236" spans="1:8" s="10" customFormat="1">
      <c r="A1236" s="134"/>
      <c r="B1236" s="134"/>
      <c r="C1236"/>
      <c r="D1236"/>
      <c r="E1236" s="488"/>
      <c r="F1236"/>
      <c r="G1236"/>
      <c r="H1236" s="488"/>
    </row>
    <row r="1237" spans="1:8" s="10" customFormat="1">
      <c r="A1237" s="134"/>
      <c r="B1237" s="134"/>
      <c r="C1237"/>
      <c r="D1237"/>
      <c r="E1237" s="488"/>
      <c r="F1237"/>
      <c r="G1237"/>
      <c r="H1237" s="488"/>
    </row>
    <row r="1238" spans="1:8" s="10" customFormat="1">
      <c r="A1238" s="134"/>
      <c r="B1238" s="134"/>
      <c r="C1238"/>
      <c r="D1238"/>
      <c r="E1238" s="488"/>
      <c r="F1238"/>
      <c r="G1238"/>
      <c r="H1238" s="488"/>
    </row>
    <row r="1239" spans="1:8" s="10" customFormat="1">
      <c r="A1239" s="134"/>
      <c r="B1239" s="134"/>
      <c r="C1239"/>
      <c r="D1239"/>
      <c r="E1239" s="488"/>
      <c r="F1239"/>
      <c r="G1239"/>
      <c r="H1239" s="488"/>
    </row>
    <row r="1240" spans="1:8" s="10" customFormat="1">
      <c r="A1240" s="134"/>
      <c r="B1240" s="134"/>
      <c r="C1240"/>
      <c r="D1240"/>
      <c r="E1240" s="488"/>
      <c r="F1240"/>
      <c r="G1240"/>
      <c r="H1240" s="488"/>
    </row>
    <row r="1241" spans="1:8" s="10" customFormat="1">
      <c r="A1241" s="134"/>
      <c r="B1241" s="134"/>
      <c r="C1241"/>
      <c r="D1241"/>
      <c r="E1241" s="488"/>
      <c r="F1241"/>
      <c r="G1241"/>
      <c r="H1241" s="488"/>
    </row>
    <row r="1242" spans="1:8" s="10" customFormat="1">
      <c r="A1242" s="134"/>
      <c r="B1242" s="134"/>
      <c r="C1242"/>
      <c r="D1242"/>
      <c r="E1242" s="488"/>
      <c r="F1242"/>
      <c r="G1242"/>
      <c r="H1242" s="488"/>
    </row>
    <row r="1243" spans="1:8" s="10" customFormat="1">
      <c r="A1243" s="134"/>
      <c r="B1243" s="134"/>
      <c r="C1243"/>
      <c r="D1243"/>
      <c r="E1243" s="488"/>
      <c r="F1243"/>
      <c r="G1243"/>
      <c r="H1243" s="488"/>
    </row>
    <row r="1244" spans="1:8" s="10" customFormat="1">
      <c r="A1244" s="134"/>
      <c r="B1244" s="134"/>
      <c r="C1244"/>
      <c r="D1244"/>
      <c r="E1244" s="488"/>
      <c r="F1244"/>
      <c r="G1244"/>
      <c r="H1244" s="488"/>
    </row>
    <row r="1245" spans="1:8" s="10" customFormat="1">
      <c r="A1245" s="134"/>
      <c r="B1245" s="134"/>
      <c r="C1245"/>
      <c r="D1245"/>
      <c r="E1245" s="488"/>
      <c r="F1245"/>
      <c r="G1245"/>
      <c r="H1245" s="488"/>
    </row>
    <row r="1246" spans="1:8" s="10" customFormat="1">
      <c r="A1246" s="134"/>
      <c r="B1246" s="134"/>
      <c r="C1246"/>
      <c r="D1246"/>
      <c r="E1246" s="488"/>
      <c r="F1246"/>
      <c r="G1246"/>
      <c r="H1246" s="488"/>
    </row>
    <row r="1247" spans="1:8" s="10" customFormat="1">
      <c r="A1247" s="134"/>
      <c r="B1247" s="134"/>
      <c r="C1247"/>
      <c r="D1247"/>
      <c r="E1247" s="488"/>
      <c r="F1247"/>
      <c r="G1247"/>
      <c r="H1247" s="488"/>
    </row>
    <row r="1248" spans="1:8" s="10" customFormat="1">
      <c r="A1248" s="134"/>
      <c r="B1248" s="134"/>
      <c r="C1248"/>
      <c r="D1248"/>
      <c r="E1248" s="488"/>
      <c r="F1248"/>
      <c r="G1248"/>
      <c r="H1248" s="488"/>
    </row>
    <row r="1249" spans="1:8" s="10" customFormat="1">
      <c r="A1249" s="134"/>
      <c r="B1249" s="134"/>
      <c r="C1249"/>
      <c r="D1249"/>
      <c r="E1249" s="488"/>
      <c r="F1249"/>
      <c r="G1249"/>
      <c r="H1249" s="488"/>
    </row>
    <row r="1250" spans="1:8" s="10" customFormat="1">
      <c r="A1250" s="134"/>
      <c r="B1250" s="134"/>
      <c r="C1250"/>
      <c r="D1250"/>
      <c r="E1250" s="488"/>
      <c r="F1250"/>
      <c r="G1250"/>
      <c r="H1250" s="488"/>
    </row>
    <row r="1251" spans="1:8" s="10" customFormat="1">
      <c r="A1251" s="134"/>
      <c r="B1251" s="134"/>
      <c r="C1251"/>
      <c r="D1251"/>
      <c r="E1251" s="488"/>
      <c r="F1251"/>
      <c r="G1251"/>
      <c r="H1251" s="488"/>
    </row>
    <row r="1252" spans="1:8" s="10" customFormat="1">
      <c r="A1252" s="134"/>
      <c r="B1252" s="134"/>
      <c r="C1252"/>
      <c r="D1252"/>
      <c r="E1252" s="488"/>
      <c r="F1252"/>
      <c r="G1252"/>
      <c r="H1252" s="488"/>
    </row>
    <row r="1253" spans="1:8" s="10" customFormat="1">
      <c r="A1253" s="134"/>
      <c r="B1253" s="134"/>
      <c r="C1253"/>
      <c r="D1253"/>
      <c r="E1253" s="488"/>
      <c r="F1253"/>
      <c r="G1253"/>
      <c r="H1253" s="488"/>
    </row>
    <row r="1254" spans="1:8" s="10" customFormat="1">
      <c r="A1254" s="134"/>
      <c r="B1254" s="134"/>
      <c r="C1254"/>
      <c r="D1254"/>
      <c r="E1254" s="488"/>
      <c r="F1254"/>
      <c r="G1254"/>
      <c r="H1254" s="488"/>
    </row>
    <row r="1255" spans="1:8" s="10" customFormat="1">
      <c r="A1255" s="134"/>
      <c r="B1255" s="134"/>
      <c r="C1255"/>
      <c r="D1255"/>
      <c r="E1255" s="488"/>
      <c r="F1255"/>
      <c r="G1255"/>
      <c r="H1255" s="488"/>
    </row>
    <row r="1256" spans="1:8" s="10" customFormat="1">
      <c r="A1256" s="134"/>
      <c r="B1256" s="134"/>
      <c r="C1256"/>
      <c r="D1256"/>
      <c r="E1256" s="488"/>
      <c r="F1256"/>
      <c r="G1256"/>
      <c r="H1256" s="488"/>
    </row>
    <row r="1257" spans="1:8" s="10" customFormat="1">
      <c r="A1257" s="134"/>
      <c r="B1257" s="134"/>
      <c r="C1257"/>
      <c r="D1257"/>
      <c r="E1257" s="488"/>
      <c r="F1257"/>
      <c r="G1257"/>
      <c r="H1257" s="488"/>
    </row>
    <row r="1258" spans="1:8" s="10" customFormat="1">
      <c r="A1258" s="134"/>
      <c r="B1258" s="134"/>
      <c r="C1258"/>
      <c r="D1258"/>
      <c r="E1258" s="488"/>
      <c r="F1258"/>
      <c r="G1258"/>
      <c r="H1258" s="488"/>
    </row>
    <row r="1259" spans="1:8" s="10" customFormat="1">
      <c r="A1259" s="134"/>
      <c r="B1259" s="134"/>
      <c r="C1259"/>
      <c r="D1259"/>
      <c r="E1259" s="488"/>
      <c r="F1259"/>
      <c r="G1259"/>
      <c r="H1259" s="488"/>
    </row>
    <row r="1260" spans="1:8" s="10" customFormat="1">
      <c r="A1260" s="134"/>
      <c r="B1260" s="134"/>
      <c r="C1260"/>
      <c r="D1260"/>
      <c r="E1260" s="488"/>
      <c r="F1260"/>
      <c r="G1260"/>
      <c r="H1260" s="488"/>
    </row>
    <row r="1261" spans="1:8" s="10" customFormat="1">
      <c r="A1261" s="134"/>
      <c r="B1261" s="134"/>
      <c r="C1261"/>
      <c r="D1261"/>
      <c r="E1261" s="488"/>
      <c r="F1261"/>
      <c r="G1261"/>
      <c r="H1261" s="488"/>
    </row>
    <row r="1262" spans="1:8" s="10" customFormat="1">
      <c r="A1262" s="134"/>
      <c r="B1262" s="134"/>
      <c r="C1262"/>
      <c r="D1262"/>
      <c r="E1262" s="488"/>
      <c r="F1262"/>
      <c r="G1262"/>
      <c r="H1262" s="488"/>
    </row>
    <row r="1263" spans="1:8" s="10" customFormat="1">
      <c r="A1263" s="134"/>
      <c r="B1263" s="134"/>
      <c r="C1263"/>
      <c r="D1263"/>
      <c r="E1263" s="488"/>
      <c r="F1263"/>
      <c r="G1263"/>
      <c r="H1263" s="488"/>
    </row>
    <row r="1264" spans="1:8" s="10" customFormat="1">
      <c r="A1264" s="134"/>
      <c r="B1264" s="134"/>
      <c r="C1264"/>
      <c r="D1264"/>
      <c r="E1264" s="488"/>
      <c r="F1264"/>
      <c r="G1264"/>
      <c r="H1264" s="488"/>
    </row>
    <row r="1265" spans="1:8" s="10" customFormat="1">
      <c r="A1265" s="134"/>
      <c r="B1265" s="134"/>
      <c r="C1265"/>
      <c r="D1265"/>
      <c r="E1265" s="488"/>
      <c r="F1265"/>
      <c r="G1265"/>
      <c r="H1265" s="488"/>
    </row>
    <row r="1266" spans="1:8" s="10" customFormat="1">
      <c r="A1266" s="134"/>
      <c r="B1266" s="134"/>
      <c r="C1266"/>
      <c r="D1266"/>
      <c r="E1266" s="488"/>
      <c r="F1266"/>
      <c r="G1266"/>
      <c r="H1266" s="488"/>
    </row>
    <row r="1267" spans="1:8" s="10" customFormat="1">
      <c r="A1267" s="134"/>
      <c r="B1267" s="134"/>
      <c r="C1267"/>
      <c r="D1267"/>
      <c r="E1267" s="488"/>
      <c r="F1267"/>
      <c r="G1267"/>
      <c r="H1267" s="488"/>
    </row>
    <row r="1268" spans="1:8" s="10" customFormat="1">
      <c r="A1268" s="134"/>
      <c r="B1268" s="134"/>
      <c r="C1268"/>
      <c r="D1268"/>
      <c r="E1268" s="488"/>
      <c r="F1268"/>
      <c r="G1268"/>
      <c r="H1268" s="488"/>
    </row>
    <row r="1269" spans="1:8" s="10" customFormat="1">
      <c r="A1269" s="134"/>
      <c r="B1269" s="134"/>
      <c r="C1269"/>
      <c r="D1269"/>
      <c r="E1269" s="488"/>
      <c r="F1269"/>
      <c r="G1269"/>
      <c r="H1269" s="488"/>
    </row>
    <row r="1270" spans="1:8" s="10" customFormat="1">
      <c r="A1270" s="134"/>
      <c r="B1270" s="134"/>
      <c r="C1270"/>
      <c r="D1270"/>
      <c r="E1270" s="488"/>
      <c r="F1270"/>
      <c r="G1270"/>
      <c r="H1270" s="488"/>
    </row>
    <row r="1271" spans="1:8" s="10" customFormat="1">
      <c r="A1271" s="134"/>
      <c r="B1271" s="134"/>
      <c r="C1271"/>
      <c r="D1271"/>
      <c r="E1271" s="488"/>
      <c r="F1271"/>
      <c r="G1271"/>
      <c r="H1271" s="488"/>
    </row>
    <row r="1272" spans="1:8" s="10" customFormat="1">
      <c r="A1272" s="134"/>
      <c r="B1272" s="134"/>
      <c r="C1272"/>
      <c r="D1272"/>
      <c r="E1272" s="488"/>
      <c r="F1272"/>
      <c r="G1272"/>
      <c r="H1272" s="488"/>
    </row>
    <row r="1273" spans="1:8" s="10" customFormat="1">
      <c r="A1273" s="134"/>
      <c r="B1273" s="134"/>
      <c r="C1273"/>
      <c r="D1273"/>
      <c r="E1273" s="488"/>
      <c r="F1273"/>
      <c r="G1273"/>
      <c r="H1273" s="488"/>
    </row>
    <row r="1274" spans="1:8" s="10" customFormat="1">
      <c r="A1274" s="134"/>
      <c r="B1274" s="134"/>
      <c r="C1274"/>
      <c r="D1274"/>
      <c r="E1274" s="488"/>
      <c r="F1274"/>
      <c r="G1274"/>
      <c r="H1274" s="488"/>
    </row>
    <row r="1275" spans="1:8" s="10" customFormat="1">
      <c r="A1275" s="134"/>
      <c r="B1275" s="134"/>
      <c r="C1275"/>
      <c r="D1275"/>
      <c r="E1275" s="488"/>
      <c r="F1275"/>
      <c r="G1275"/>
      <c r="H1275" s="488"/>
    </row>
    <row r="1276" spans="1:8" s="10" customFormat="1">
      <c r="A1276" s="134"/>
      <c r="B1276" s="134"/>
      <c r="C1276"/>
      <c r="D1276"/>
      <c r="E1276" s="488"/>
      <c r="F1276"/>
      <c r="G1276"/>
      <c r="H1276" s="488"/>
    </row>
    <row r="1277" spans="1:8" s="10" customFormat="1">
      <c r="A1277" s="134"/>
      <c r="B1277" s="134"/>
      <c r="C1277"/>
      <c r="D1277"/>
      <c r="E1277" s="488"/>
      <c r="F1277"/>
      <c r="G1277"/>
      <c r="H1277" s="488"/>
    </row>
    <row r="1278" spans="1:8" s="10" customFormat="1">
      <c r="A1278" s="134"/>
      <c r="B1278" s="134"/>
      <c r="C1278"/>
      <c r="D1278"/>
      <c r="E1278" s="488"/>
      <c r="F1278"/>
      <c r="G1278"/>
      <c r="H1278" s="488"/>
    </row>
    <row r="1279" spans="1:8" s="10" customFormat="1">
      <c r="A1279" s="134"/>
      <c r="B1279" s="134"/>
      <c r="C1279"/>
      <c r="D1279"/>
      <c r="E1279" s="488"/>
      <c r="F1279"/>
      <c r="G1279"/>
      <c r="H1279" s="488"/>
    </row>
    <row r="1280" spans="1:8" s="10" customFormat="1">
      <c r="A1280" s="134"/>
      <c r="B1280" s="134"/>
      <c r="C1280"/>
      <c r="D1280"/>
      <c r="E1280" s="488"/>
      <c r="F1280"/>
      <c r="G1280"/>
      <c r="H1280" s="488"/>
    </row>
    <row r="1281" spans="1:8" s="10" customFormat="1">
      <c r="A1281" s="134"/>
      <c r="B1281" s="134"/>
      <c r="C1281"/>
      <c r="D1281"/>
      <c r="E1281" s="488"/>
      <c r="F1281"/>
      <c r="G1281"/>
      <c r="H1281" s="488"/>
    </row>
    <row r="1282" spans="1:8" s="10" customFormat="1">
      <c r="A1282" s="134"/>
      <c r="B1282" s="134"/>
      <c r="C1282"/>
      <c r="D1282"/>
      <c r="E1282" s="488"/>
      <c r="F1282"/>
      <c r="G1282"/>
      <c r="H1282" s="488"/>
    </row>
    <row r="1283" spans="1:8" s="10" customFormat="1">
      <c r="A1283" s="134"/>
      <c r="B1283" s="134"/>
      <c r="C1283"/>
      <c r="D1283"/>
      <c r="E1283" s="488"/>
      <c r="F1283"/>
      <c r="G1283"/>
      <c r="H1283" s="488"/>
    </row>
    <row r="1284" spans="1:8" s="10" customFormat="1">
      <c r="A1284" s="134"/>
      <c r="B1284" s="134"/>
      <c r="C1284"/>
      <c r="D1284"/>
      <c r="E1284" s="488"/>
      <c r="F1284"/>
      <c r="G1284"/>
      <c r="H1284" s="488"/>
    </row>
    <row r="1285" spans="1:8" s="10" customFormat="1">
      <c r="A1285" s="134"/>
      <c r="B1285" s="134"/>
      <c r="C1285"/>
      <c r="D1285"/>
      <c r="E1285" s="488"/>
      <c r="F1285"/>
      <c r="G1285"/>
      <c r="H1285" s="488"/>
    </row>
    <row r="1286" spans="1:8" s="10" customFormat="1">
      <c r="A1286" s="134"/>
      <c r="B1286" s="134"/>
      <c r="C1286"/>
      <c r="D1286"/>
      <c r="E1286" s="488"/>
      <c r="F1286"/>
      <c r="G1286"/>
      <c r="H1286" s="488"/>
    </row>
    <row r="1287" spans="1:8" s="10" customFormat="1">
      <c r="A1287" s="134"/>
      <c r="B1287" s="134"/>
      <c r="C1287"/>
      <c r="D1287"/>
      <c r="E1287" s="488"/>
      <c r="F1287"/>
      <c r="G1287"/>
      <c r="H1287" s="488"/>
    </row>
    <row r="1288" spans="1:8" s="10" customFormat="1">
      <c r="A1288" s="134"/>
      <c r="B1288" s="134"/>
      <c r="C1288"/>
      <c r="D1288"/>
      <c r="E1288" s="488"/>
      <c r="F1288"/>
      <c r="G1288"/>
      <c r="H1288" s="488"/>
    </row>
    <row r="1289" spans="1:8" s="10" customFormat="1">
      <c r="A1289" s="134"/>
      <c r="B1289" s="134"/>
      <c r="C1289"/>
      <c r="D1289"/>
      <c r="E1289" s="488"/>
      <c r="F1289"/>
      <c r="G1289"/>
      <c r="H1289" s="488"/>
    </row>
    <row r="1290" spans="1:8" s="10" customFormat="1">
      <c r="A1290" s="134"/>
      <c r="B1290" s="134"/>
      <c r="C1290"/>
      <c r="D1290"/>
      <c r="E1290" s="488"/>
      <c r="F1290"/>
      <c r="G1290"/>
      <c r="H1290" s="488"/>
    </row>
    <row r="1291" spans="1:8" s="10" customFormat="1">
      <c r="A1291" s="134"/>
      <c r="B1291" s="134"/>
      <c r="C1291"/>
      <c r="D1291"/>
      <c r="E1291" s="488"/>
      <c r="F1291"/>
      <c r="G1291"/>
      <c r="H1291" s="488"/>
    </row>
    <row r="1292" spans="1:8" s="10" customFormat="1">
      <c r="A1292" s="134"/>
      <c r="B1292" s="134"/>
      <c r="C1292"/>
      <c r="D1292"/>
      <c r="E1292" s="488"/>
      <c r="F1292"/>
      <c r="G1292"/>
      <c r="H1292" s="488"/>
    </row>
    <row r="1293" spans="1:8" s="10" customFormat="1">
      <c r="A1293" s="134"/>
      <c r="B1293" s="134"/>
      <c r="C1293"/>
      <c r="D1293"/>
      <c r="E1293" s="488"/>
      <c r="F1293"/>
      <c r="G1293"/>
      <c r="H1293" s="488"/>
    </row>
    <row r="1294" spans="1:8" s="10" customFormat="1">
      <c r="A1294" s="134"/>
      <c r="B1294" s="134"/>
      <c r="C1294"/>
      <c r="D1294"/>
      <c r="E1294" s="488"/>
      <c r="F1294"/>
      <c r="G1294"/>
      <c r="H1294" s="488"/>
    </row>
    <row r="1295" spans="1:8" s="10" customFormat="1">
      <c r="A1295" s="134"/>
      <c r="B1295" s="134"/>
      <c r="C1295"/>
      <c r="D1295"/>
      <c r="E1295" s="488"/>
      <c r="F1295"/>
      <c r="G1295"/>
      <c r="H1295" s="488"/>
    </row>
    <row r="1296" spans="1:8" s="10" customFormat="1">
      <c r="A1296" s="134"/>
      <c r="B1296" s="134"/>
      <c r="C1296"/>
      <c r="D1296"/>
      <c r="E1296" s="488"/>
      <c r="F1296"/>
      <c r="G1296"/>
      <c r="H1296" s="488"/>
    </row>
    <row r="1297" spans="1:8" s="10" customFormat="1">
      <c r="A1297" s="134"/>
      <c r="B1297" s="134"/>
      <c r="C1297"/>
      <c r="D1297"/>
      <c r="E1297" s="488"/>
      <c r="F1297"/>
      <c r="G1297"/>
      <c r="H1297" s="488"/>
    </row>
    <row r="1298" spans="1:8" s="10" customFormat="1">
      <c r="A1298" s="134"/>
      <c r="B1298" s="134"/>
      <c r="C1298"/>
      <c r="D1298"/>
      <c r="E1298" s="488"/>
      <c r="F1298"/>
      <c r="G1298"/>
      <c r="H1298" s="488"/>
    </row>
    <row r="1299" spans="1:8" s="10" customFormat="1">
      <c r="A1299" s="134"/>
      <c r="B1299" s="134"/>
      <c r="C1299"/>
      <c r="D1299"/>
      <c r="E1299" s="488"/>
      <c r="F1299"/>
      <c r="G1299"/>
      <c r="H1299" s="488"/>
    </row>
    <row r="1300" spans="1:8" s="10" customFormat="1">
      <c r="A1300" s="134"/>
      <c r="B1300" s="134"/>
      <c r="C1300"/>
      <c r="D1300"/>
      <c r="E1300" s="488"/>
      <c r="F1300"/>
      <c r="G1300"/>
      <c r="H1300" s="488"/>
    </row>
    <row r="1301" spans="1:8" s="10" customFormat="1">
      <c r="A1301" s="134"/>
      <c r="B1301" s="134"/>
      <c r="C1301"/>
      <c r="D1301"/>
      <c r="E1301" s="488"/>
      <c r="F1301"/>
      <c r="G1301"/>
      <c r="H1301" s="488"/>
    </row>
    <row r="1302" spans="1:8" s="10" customFormat="1">
      <c r="A1302" s="134"/>
      <c r="B1302" s="134"/>
      <c r="C1302"/>
      <c r="D1302"/>
      <c r="E1302" s="488"/>
      <c r="F1302"/>
      <c r="G1302"/>
      <c r="H1302" s="488"/>
    </row>
    <row r="1303" spans="1:8" s="10" customFormat="1">
      <c r="A1303" s="134"/>
      <c r="B1303" s="134"/>
      <c r="C1303"/>
      <c r="D1303"/>
      <c r="E1303" s="488"/>
      <c r="F1303"/>
      <c r="G1303"/>
      <c r="H1303" s="488"/>
    </row>
    <row r="1304" spans="1:8" s="10" customFormat="1">
      <c r="A1304" s="134"/>
      <c r="B1304" s="134"/>
      <c r="C1304"/>
      <c r="D1304"/>
      <c r="E1304" s="488"/>
      <c r="F1304"/>
      <c r="G1304"/>
      <c r="H1304" s="488"/>
    </row>
    <row r="1305" spans="1:8" s="10" customFormat="1">
      <c r="A1305" s="134"/>
      <c r="B1305" s="134"/>
      <c r="C1305"/>
      <c r="D1305"/>
      <c r="E1305" s="488"/>
      <c r="F1305"/>
      <c r="G1305"/>
      <c r="H1305" s="488"/>
    </row>
    <row r="1306" spans="1:8" s="10" customFormat="1">
      <c r="A1306" s="134"/>
      <c r="B1306" s="134"/>
      <c r="C1306"/>
      <c r="D1306"/>
      <c r="E1306" s="488"/>
      <c r="F1306"/>
      <c r="G1306"/>
      <c r="H1306" s="488"/>
    </row>
    <row r="1307" spans="1:8" s="10" customFormat="1">
      <c r="A1307" s="134"/>
      <c r="B1307" s="134"/>
      <c r="C1307"/>
      <c r="D1307"/>
      <c r="E1307" s="488"/>
      <c r="F1307"/>
      <c r="G1307"/>
      <c r="H1307" s="488"/>
    </row>
    <row r="1308" spans="1:8" s="10" customFormat="1">
      <c r="A1308" s="134"/>
      <c r="B1308" s="134"/>
      <c r="C1308"/>
      <c r="D1308"/>
      <c r="E1308" s="488"/>
      <c r="F1308"/>
      <c r="G1308"/>
      <c r="H1308" s="488"/>
    </row>
    <row r="1309" spans="1:8" s="10" customFormat="1">
      <c r="A1309" s="134"/>
      <c r="B1309" s="134"/>
      <c r="C1309"/>
      <c r="D1309"/>
      <c r="E1309" s="488"/>
      <c r="F1309"/>
      <c r="G1309"/>
      <c r="H1309" s="488"/>
    </row>
    <row r="1310" spans="1:8" s="10" customFormat="1">
      <c r="A1310" s="134"/>
      <c r="B1310" s="134"/>
      <c r="C1310"/>
      <c r="D1310"/>
      <c r="E1310" s="488"/>
      <c r="F1310"/>
      <c r="G1310"/>
      <c r="H1310" s="488"/>
    </row>
    <row r="1311" spans="1:8" s="10" customFormat="1">
      <c r="A1311" s="134"/>
      <c r="B1311" s="134"/>
      <c r="C1311"/>
      <c r="D1311"/>
      <c r="E1311" s="488"/>
      <c r="F1311"/>
      <c r="G1311"/>
      <c r="H1311" s="488"/>
    </row>
    <row r="1312" spans="1:8" s="10" customFormat="1">
      <c r="A1312" s="134"/>
      <c r="B1312" s="134"/>
      <c r="C1312"/>
      <c r="D1312"/>
      <c r="E1312" s="488"/>
      <c r="F1312"/>
      <c r="G1312"/>
      <c r="H1312" s="488"/>
    </row>
    <row r="1313" spans="1:8" s="10" customFormat="1">
      <c r="A1313" s="134"/>
      <c r="B1313" s="134"/>
      <c r="C1313"/>
      <c r="D1313"/>
      <c r="E1313" s="488"/>
      <c r="F1313"/>
      <c r="G1313"/>
      <c r="H1313" s="488"/>
    </row>
    <row r="1314" spans="1:8" s="10" customFormat="1">
      <c r="A1314" s="134"/>
      <c r="B1314" s="134"/>
      <c r="C1314"/>
      <c r="D1314"/>
      <c r="E1314" s="488"/>
      <c r="F1314"/>
      <c r="G1314"/>
      <c r="H1314" s="488"/>
    </row>
    <row r="1315" spans="1:8" s="10" customFormat="1">
      <c r="A1315" s="134"/>
      <c r="B1315" s="134"/>
      <c r="C1315"/>
      <c r="D1315"/>
      <c r="E1315" s="488"/>
      <c r="F1315"/>
      <c r="G1315"/>
      <c r="H1315" s="488"/>
    </row>
    <row r="1316" spans="1:8" s="10" customFormat="1">
      <c r="A1316" s="134"/>
      <c r="B1316" s="134"/>
      <c r="C1316"/>
      <c r="D1316"/>
      <c r="E1316" s="488"/>
      <c r="F1316"/>
      <c r="G1316"/>
      <c r="H1316" s="488"/>
    </row>
    <row r="1317" spans="1:8" s="10" customFormat="1">
      <c r="A1317" s="134"/>
      <c r="B1317" s="134"/>
      <c r="C1317"/>
      <c r="D1317"/>
      <c r="E1317" s="488"/>
      <c r="F1317"/>
      <c r="G1317"/>
      <c r="H1317" s="488"/>
    </row>
    <row r="1318" spans="1:8" s="10" customFormat="1">
      <c r="A1318" s="134"/>
      <c r="B1318" s="134"/>
      <c r="C1318"/>
      <c r="D1318"/>
      <c r="E1318" s="488"/>
      <c r="F1318"/>
      <c r="G1318"/>
      <c r="H1318" s="488"/>
    </row>
    <row r="1319" spans="1:8" s="10" customFormat="1">
      <c r="A1319" s="134"/>
      <c r="B1319" s="134"/>
      <c r="C1319"/>
      <c r="D1319"/>
      <c r="E1319" s="488"/>
      <c r="F1319"/>
      <c r="G1319"/>
      <c r="H1319" s="488"/>
    </row>
    <row r="1320" spans="1:8" s="10" customFormat="1">
      <c r="A1320" s="134"/>
      <c r="B1320" s="134"/>
      <c r="C1320"/>
      <c r="D1320"/>
      <c r="E1320" s="488"/>
      <c r="F1320"/>
      <c r="G1320"/>
      <c r="H1320" s="488"/>
    </row>
    <row r="1321" spans="1:8" s="10" customFormat="1">
      <c r="A1321" s="134"/>
      <c r="B1321" s="134"/>
      <c r="C1321"/>
      <c r="D1321"/>
      <c r="E1321" s="488"/>
      <c r="F1321"/>
      <c r="G1321"/>
      <c r="H1321" s="488"/>
    </row>
    <row r="1322" spans="1:8" s="10" customFormat="1">
      <c r="A1322" s="134"/>
      <c r="B1322" s="134"/>
      <c r="C1322"/>
      <c r="D1322"/>
      <c r="E1322" s="488"/>
      <c r="F1322"/>
      <c r="G1322"/>
      <c r="H1322" s="488"/>
    </row>
    <row r="1323" spans="1:8" s="10" customFormat="1">
      <c r="A1323" s="134"/>
      <c r="B1323" s="134"/>
      <c r="C1323"/>
      <c r="D1323"/>
      <c r="E1323" s="488"/>
      <c r="F1323"/>
      <c r="G1323"/>
      <c r="H1323" s="488"/>
    </row>
    <row r="1324" spans="1:8" s="10" customFormat="1">
      <c r="A1324" s="134"/>
      <c r="B1324" s="134"/>
      <c r="C1324"/>
      <c r="D1324"/>
      <c r="E1324" s="488"/>
      <c r="F1324"/>
      <c r="G1324"/>
      <c r="H1324" s="488"/>
    </row>
    <row r="1325" spans="1:8" s="10" customFormat="1">
      <c r="A1325" s="134"/>
      <c r="B1325" s="134"/>
      <c r="C1325"/>
      <c r="D1325"/>
      <c r="E1325" s="488"/>
      <c r="F1325"/>
      <c r="G1325"/>
      <c r="H1325" s="488"/>
    </row>
    <row r="1326" spans="1:8" s="10" customFormat="1">
      <c r="A1326" s="134"/>
      <c r="B1326" s="134"/>
      <c r="C1326"/>
      <c r="D1326"/>
      <c r="E1326" s="488"/>
      <c r="F1326"/>
      <c r="G1326"/>
      <c r="H1326" s="488"/>
    </row>
    <row r="1327" spans="1:8" s="10" customFormat="1">
      <c r="A1327" s="134"/>
      <c r="B1327" s="134"/>
      <c r="C1327"/>
      <c r="D1327"/>
      <c r="E1327" s="488"/>
      <c r="F1327"/>
      <c r="G1327"/>
      <c r="H1327" s="488"/>
    </row>
    <row r="1328" spans="1:8" s="10" customFormat="1">
      <c r="A1328" s="134"/>
      <c r="B1328" s="134"/>
      <c r="C1328"/>
      <c r="D1328"/>
      <c r="E1328" s="488"/>
      <c r="F1328"/>
      <c r="G1328"/>
      <c r="H1328" s="488"/>
    </row>
    <row r="1329" spans="1:8" s="10" customFormat="1">
      <c r="A1329" s="134"/>
      <c r="B1329" s="134"/>
      <c r="C1329"/>
      <c r="D1329"/>
      <c r="E1329" s="488"/>
      <c r="F1329"/>
      <c r="G1329"/>
      <c r="H1329" s="488"/>
    </row>
    <row r="1330" spans="1:8" s="10" customFormat="1">
      <c r="A1330" s="134"/>
      <c r="B1330" s="134"/>
      <c r="C1330"/>
      <c r="D1330"/>
      <c r="E1330" s="488"/>
      <c r="F1330"/>
      <c r="G1330"/>
      <c r="H1330" s="488"/>
    </row>
    <row r="1331" spans="1:8" s="10" customFormat="1">
      <c r="A1331" s="134"/>
      <c r="B1331" s="134"/>
      <c r="C1331"/>
      <c r="D1331"/>
      <c r="E1331" s="488"/>
      <c r="F1331"/>
      <c r="G1331"/>
      <c r="H1331" s="488"/>
    </row>
    <row r="1332" spans="1:8" s="10" customFormat="1">
      <c r="A1332" s="134"/>
      <c r="B1332" s="134"/>
      <c r="C1332"/>
      <c r="D1332"/>
      <c r="E1332" s="488"/>
      <c r="F1332"/>
      <c r="G1332"/>
      <c r="H1332" s="488"/>
    </row>
    <row r="1333" spans="1:8" s="10" customFormat="1">
      <c r="A1333" s="134"/>
      <c r="B1333" s="134"/>
      <c r="C1333"/>
      <c r="D1333"/>
      <c r="E1333" s="488"/>
      <c r="F1333"/>
      <c r="G1333"/>
      <c r="H1333" s="488"/>
    </row>
    <row r="1334" spans="1:8" s="10" customFormat="1">
      <c r="A1334" s="134"/>
      <c r="B1334" s="134"/>
      <c r="C1334"/>
      <c r="D1334"/>
      <c r="E1334" s="488"/>
      <c r="F1334"/>
      <c r="G1334"/>
      <c r="H1334" s="488"/>
    </row>
    <row r="1335" spans="1:8" s="10" customFormat="1">
      <c r="A1335" s="134"/>
      <c r="B1335" s="134"/>
      <c r="C1335"/>
      <c r="D1335"/>
      <c r="E1335" s="488"/>
      <c r="F1335"/>
      <c r="G1335"/>
      <c r="H1335" s="488"/>
    </row>
    <row r="1336" spans="1:8" s="10" customFormat="1">
      <c r="A1336" s="134"/>
      <c r="B1336" s="134"/>
      <c r="C1336"/>
      <c r="D1336"/>
      <c r="E1336" s="488"/>
      <c r="F1336"/>
      <c r="G1336"/>
      <c r="H1336" s="488"/>
    </row>
    <row r="1337" spans="1:8" s="10" customFormat="1">
      <c r="A1337" s="134"/>
      <c r="B1337" s="134"/>
      <c r="C1337"/>
      <c r="D1337"/>
      <c r="E1337" s="488"/>
      <c r="F1337"/>
      <c r="G1337"/>
      <c r="H1337" s="488"/>
    </row>
    <row r="1338" spans="1:8" s="10" customFormat="1">
      <c r="A1338" s="134"/>
      <c r="B1338" s="134"/>
      <c r="C1338"/>
      <c r="D1338"/>
      <c r="E1338" s="488"/>
      <c r="F1338"/>
      <c r="G1338"/>
      <c r="H1338" s="488"/>
    </row>
    <row r="1339" spans="1:8" s="10" customFormat="1">
      <c r="A1339" s="134"/>
      <c r="B1339" s="134"/>
      <c r="C1339"/>
      <c r="D1339"/>
      <c r="E1339" s="488"/>
      <c r="F1339"/>
      <c r="G1339"/>
      <c r="H1339" s="488"/>
    </row>
    <row r="1340" spans="1:8" s="10" customFormat="1">
      <c r="A1340" s="134"/>
      <c r="B1340" s="134"/>
      <c r="C1340"/>
      <c r="D1340"/>
      <c r="E1340" s="488"/>
      <c r="F1340"/>
      <c r="G1340"/>
      <c r="H1340" s="488"/>
    </row>
    <row r="1341" spans="1:8" s="10" customFormat="1">
      <c r="A1341" s="134"/>
      <c r="B1341" s="134"/>
      <c r="C1341"/>
      <c r="D1341"/>
      <c r="E1341" s="488"/>
      <c r="F1341"/>
      <c r="G1341"/>
      <c r="H1341" s="488"/>
    </row>
    <row r="1342" spans="1:8" s="10" customFormat="1">
      <c r="A1342" s="134"/>
      <c r="B1342" s="134"/>
      <c r="C1342"/>
      <c r="D1342"/>
      <c r="E1342" s="488"/>
      <c r="F1342"/>
      <c r="G1342"/>
      <c r="H1342" s="488"/>
    </row>
    <row r="1343" spans="1:8" s="10" customFormat="1">
      <c r="A1343" s="134"/>
      <c r="B1343" s="134"/>
      <c r="C1343"/>
      <c r="D1343"/>
      <c r="E1343" s="488"/>
      <c r="F1343"/>
      <c r="G1343"/>
      <c r="H1343" s="488"/>
    </row>
    <row r="1344" spans="1:8" s="10" customFormat="1">
      <c r="A1344" s="134"/>
      <c r="B1344" s="134"/>
      <c r="C1344"/>
      <c r="D1344"/>
      <c r="E1344" s="488"/>
      <c r="F1344"/>
      <c r="G1344"/>
      <c r="H1344" s="488"/>
    </row>
    <row r="1345" spans="1:8" s="10" customFormat="1">
      <c r="A1345" s="134"/>
      <c r="B1345" s="134"/>
      <c r="C1345"/>
      <c r="D1345"/>
      <c r="E1345" s="488"/>
      <c r="F1345"/>
      <c r="G1345"/>
      <c r="H1345" s="488"/>
    </row>
    <row r="1346" spans="1:8" s="10" customFormat="1">
      <c r="A1346" s="134"/>
      <c r="B1346" s="134"/>
      <c r="C1346"/>
      <c r="D1346"/>
      <c r="E1346" s="488"/>
      <c r="F1346"/>
      <c r="G1346"/>
      <c r="H1346" s="488"/>
    </row>
    <row r="1347" spans="1:8" s="10" customFormat="1">
      <c r="A1347" s="134"/>
      <c r="B1347" s="134"/>
      <c r="C1347"/>
      <c r="D1347"/>
      <c r="E1347" s="488"/>
      <c r="F1347"/>
      <c r="G1347"/>
      <c r="H1347" s="488"/>
    </row>
    <row r="1348" spans="1:8" s="10" customFormat="1">
      <c r="A1348" s="134"/>
      <c r="B1348" s="134"/>
      <c r="C1348"/>
      <c r="D1348"/>
      <c r="E1348" s="488"/>
      <c r="F1348"/>
      <c r="G1348"/>
      <c r="H1348" s="488"/>
    </row>
    <row r="1349" spans="1:8" s="10" customFormat="1">
      <c r="A1349" s="134"/>
      <c r="B1349" s="134"/>
      <c r="C1349"/>
      <c r="D1349"/>
      <c r="E1349" s="488"/>
      <c r="F1349"/>
      <c r="G1349"/>
      <c r="H1349" s="488"/>
    </row>
    <row r="1350" spans="1:8" s="10" customFormat="1">
      <c r="A1350" s="134"/>
      <c r="B1350" s="134"/>
      <c r="C1350"/>
      <c r="D1350"/>
      <c r="E1350" s="488"/>
      <c r="F1350"/>
      <c r="G1350"/>
      <c r="H1350" s="488"/>
    </row>
    <row r="1351" spans="1:8" s="10" customFormat="1">
      <c r="A1351" s="134"/>
      <c r="B1351" s="134"/>
      <c r="C1351"/>
      <c r="D1351"/>
      <c r="E1351" s="488"/>
      <c r="F1351"/>
      <c r="G1351"/>
      <c r="H1351" s="488"/>
    </row>
    <row r="1352" spans="1:8" s="10" customFormat="1">
      <c r="A1352" s="134"/>
      <c r="B1352" s="134"/>
      <c r="C1352"/>
      <c r="D1352"/>
      <c r="E1352" s="488"/>
      <c r="F1352"/>
      <c r="G1352"/>
      <c r="H1352" s="488"/>
    </row>
    <row r="1353" spans="1:8" s="10" customFormat="1">
      <c r="A1353" s="134"/>
      <c r="B1353" s="134"/>
      <c r="C1353"/>
      <c r="D1353"/>
      <c r="E1353" s="488"/>
      <c r="F1353"/>
      <c r="G1353"/>
      <c r="H1353" s="488"/>
    </row>
    <row r="1354" spans="1:8" s="10" customFormat="1">
      <c r="A1354" s="134"/>
      <c r="B1354" s="134"/>
      <c r="C1354"/>
      <c r="D1354"/>
      <c r="E1354" s="488"/>
      <c r="F1354"/>
      <c r="G1354"/>
      <c r="H1354" s="488"/>
    </row>
    <row r="1355" spans="1:8" s="10" customFormat="1">
      <c r="A1355" s="134"/>
      <c r="B1355" s="134"/>
      <c r="C1355"/>
      <c r="D1355"/>
      <c r="E1355" s="488"/>
      <c r="F1355"/>
      <c r="G1355"/>
      <c r="H1355" s="488"/>
    </row>
    <row r="1356" spans="1:8" s="10" customFormat="1">
      <c r="A1356" s="134"/>
      <c r="B1356" s="134"/>
      <c r="C1356"/>
      <c r="D1356"/>
      <c r="E1356" s="488"/>
      <c r="F1356"/>
      <c r="G1356"/>
      <c r="H1356" s="488"/>
    </row>
    <row r="1357" spans="1:8" s="10" customFormat="1">
      <c r="A1357" s="134"/>
      <c r="B1357" s="134"/>
      <c r="C1357"/>
      <c r="D1357"/>
      <c r="E1357" s="488"/>
      <c r="F1357"/>
      <c r="G1357"/>
      <c r="H1357" s="488"/>
    </row>
    <row r="1358" spans="1:8" s="10" customFormat="1">
      <c r="A1358" s="134"/>
      <c r="B1358" s="134"/>
      <c r="C1358"/>
      <c r="D1358"/>
      <c r="E1358" s="488"/>
      <c r="F1358"/>
      <c r="G1358"/>
      <c r="H1358" s="488"/>
    </row>
    <row r="1359" spans="1:8" s="10" customFormat="1">
      <c r="A1359" s="134"/>
      <c r="B1359" s="134"/>
      <c r="C1359"/>
      <c r="D1359"/>
      <c r="E1359" s="488"/>
      <c r="F1359"/>
      <c r="G1359"/>
      <c r="H1359" s="488"/>
    </row>
    <row r="1360" spans="1:8" s="10" customFormat="1">
      <c r="A1360" s="134"/>
      <c r="B1360" s="134"/>
      <c r="C1360"/>
      <c r="D1360"/>
      <c r="E1360" s="488"/>
      <c r="F1360"/>
      <c r="G1360"/>
      <c r="H1360" s="488"/>
    </row>
    <row r="1361" spans="1:8" s="10" customFormat="1">
      <c r="A1361" s="134"/>
      <c r="B1361" s="134"/>
      <c r="C1361"/>
      <c r="D1361"/>
      <c r="E1361" s="488"/>
      <c r="F1361"/>
      <c r="G1361"/>
      <c r="H1361" s="488"/>
    </row>
    <row r="1362" spans="1:8" s="10" customFormat="1">
      <c r="A1362" s="134"/>
      <c r="B1362" s="134"/>
      <c r="C1362"/>
      <c r="D1362"/>
      <c r="E1362" s="488"/>
      <c r="F1362"/>
      <c r="G1362"/>
      <c r="H1362" s="488"/>
    </row>
    <row r="1363" spans="1:8" s="10" customFormat="1">
      <c r="A1363" s="134"/>
      <c r="B1363" s="134"/>
      <c r="C1363"/>
      <c r="D1363"/>
      <c r="E1363" s="488"/>
      <c r="F1363"/>
      <c r="G1363"/>
      <c r="H1363" s="488"/>
    </row>
    <row r="1364" spans="1:8" s="10" customFormat="1">
      <c r="A1364" s="134"/>
      <c r="B1364" s="134"/>
      <c r="C1364"/>
      <c r="D1364"/>
      <c r="E1364" s="488"/>
      <c r="F1364"/>
      <c r="G1364"/>
      <c r="H1364" s="488"/>
    </row>
    <row r="1365" spans="1:8" s="10" customFormat="1">
      <c r="A1365" s="134"/>
      <c r="B1365" s="134"/>
      <c r="C1365"/>
      <c r="D1365"/>
      <c r="E1365" s="488"/>
      <c r="F1365"/>
      <c r="G1365"/>
      <c r="H1365" s="488"/>
    </row>
    <row r="1366" spans="1:8" s="10" customFormat="1">
      <c r="A1366" s="134"/>
      <c r="B1366" s="134"/>
      <c r="C1366"/>
      <c r="D1366"/>
      <c r="E1366" s="488"/>
      <c r="F1366"/>
      <c r="G1366"/>
      <c r="H1366" s="488"/>
    </row>
    <row r="1367" spans="1:8" s="10" customFormat="1">
      <c r="A1367" s="134"/>
      <c r="B1367" s="134"/>
      <c r="C1367"/>
      <c r="D1367"/>
      <c r="E1367" s="488"/>
      <c r="F1367"/>
      <c r="G1367"/>
      <c r="H1367" s="488"/>
    </row>
    <row r="1368" spans="1:8" s="10" customFormat="1">
      <c r="A1368" s="134"/>
      <c r="B1368" s="134"/>
      <c r="C1368"/>
      <c r="D1368"/>
      <c r="E1368" s="488"/>
      <c r="F1368"/>
      <c r="G1368"/>
      <c r="H1368" s="488"/>
    </row>
    <row r="1369" spans="1:8" s="10" customFormat="1">
      <c r="A1369" s="134"/>
      <c r="B1369" s="134"/>
      <c r="C1369"/>
      <c r="D1369"/>
      <c r="E1369" s="488"/>
      <c r="F1369"/>
      <c r="G1369"/>
      <c r="H1369" s="488"/>
    </row>
    <row r="1370" spans="1:8" s="10" customFormat="1">
      <c r="A1370" s="134"/>
      <c r="B1370" s="134"/>
      <c r="C1370"/>
      <c r="D1370"/>
      <c r="E1370" s="488"/>
      <c r="F1370"/>
      <c r="G1370"/>
      <c r="H1370" s="488"/>
    </row>
    <row r="1371" spans="1:8" s="10" customFormat="1">
      <c r="A1371" s="134"/>
      <c r="B1371" s="134"/>
      <c r="C1371"/>
      <c r="D1371"/>
      <c r="E1371" s="488"/>
      <c r="F1371"/>
      <c r="G1371"/>
      <c r="H1371" s="488"/>
    </row>
    <row r="1372" spans="1:8" s="10" customFormat="1">
      <c r="A1372" s="134"/>
      <c r="B1372" s="134"/>
      <c r="C1372"/>
      <c r="D1372"/>
      <c r="E1372" s="488"/>
      <c r="F1372"/>
      <c r="G1372"/>
      <c r="H1372" s="488"/>
    </row>
    <row r="1373" spans="1:8" s="10" customFormat="1">
      <c r="A1373" s="134"/>
      <c r="B1373" s="134"/>
      <c r="C1373"/>
      <c r="D1373"/>
      <c r="E1373" s="488"/>
      <c r="F1373"/>
      <c r="G1373"/>
      <c r="H1373" s="488"/>
    </row>
    <row r="1374" spans="1:8" s="10" customFormat="1">
      <c r="A1374" s="134"/>
      <c r="B1374" s="134"/>
      <c r="C1374"/>
      <c r="D1374"/>
      <c r="E1374" s="488"/>
      <c r="F1374"/>
      <c r="G1374"/>
      <c r="H1374" s="488"/>
    </row>
    <row r="1375" spans="1:8" s="10" customFormat="1">
      <c r="A1375" s="134"/>
      <c r="B1375" s="134"/>
      <c r="C1375"/>
      <c r="D1375"/>
      <c r="E1375" s="488"/>
      <c r="F1375"/>
      <c r="G1375"/>
      <c r="H1375" s="488"/>
    </row>
    <row r="1376" spans="1:8" s="10" customFormat="1">
      <c r="A1376" s="134"/>
      <c r="B1376" s="134"/>
      <c r="C1376"/>
      <c r="D1376"/>
      <c r="E1376" s="488"/>
      <c r="F1376"/>
      <c r="G1376"/>
      <c r="H1376" s="488"/>
    </row>
    <row r="1377" spans="1:8" s="10" customFormat="1">
      <c r="A1377" s="134"/>
      <c r="B1377" s="134"/>
      <c r="C1377"/>
      <c r="D1377"/>
      <c r="E1377" s="488"/>
      <c r="F1377"/>
      <c r="G1377"/>
      <c r="H1377" s="488"/>
    </row>
    <row r="1378" spans="1:8" s="10" customFormat="1">
      <c r="A1378" s="134"/>
      <c r="B1378" s="134"/>
      <c r="C1378"/>
      <c r="D1378"/>
      <c r="E1378" s="488"/>
      <c r="F1378"/>
      <c r="G1378"/>
      <c r="H1378" s="488"/>
    </row>
    <row r="1379" spans="1:8" s="10" customFormat="1">
      <c r="A1379" s="134"/>
      <c r="B1379" s="134"/>
      <c r="C1379"/>
      <c r="D1379"/>
      <c r="E1379" s="488"/>
      <c r="F1379"/>
      <c r="G1379"/>
      <c r="H1379" s="488"/>
    </row>
    <row r="1380" spans="1:8" s="10" customFormat="1">
      <c r="A1380" s="134"/>
      <c r="B1380" s="134"/>
      <c r="C1380"/>
      <c r="D1380"/>
      <c r="E1380" s="488"/>
      <c r="F1380"/>
      <c r="G1380"/>
      <c r="H1380" s="488"/>
    </row>
    <row r="1381" spans="1:8" s="10" customFormat="1">
      <c r="A1381" s="134"/>
      <c r="B1381" s="134"/>
      <c r="C1381"/>
      <c r="D1381"/>
      <c r="E1381" s="488"/>
      <c r="F1381"/>
      <c r="G1381"/>
      <c r="H1381" s="488"/>
    </row>
    <row r="1382" spans="1:8" s="10" customFormat="1">
      <c r="A1382" s="134"/>
      <c r="B1382" s="134"/>
      <c r="C1382"/>
      <c r="D1382"/>
      <c r="E1382" s="488"/>
      <c r="F1382"/>
      <c r="G1382"/>
      <c r="H1382" s="488"/>
    </row>
    <row r="1383" spans="1:8" s="10" customFormat="1">
      <c r="A1383" s="134"/>
      <c r="B1383" s="134"/>
      <c r="C1383"/>
      <c r="D1383"/>
      <c r="E1383" s="488"/>
      <c r="F1383"/>
      <c r="G1383"/>
      <c r="H1383" s="488"/>
    </row>
    <row r="1384" spans="1:8" s="10" customFormat="1">
      <c r="A1384" s="134"/>
      <c r="B1384" s="134"/>
      <c r="C1384"/>
      <c r="D1384"/>
      <c r="E1384" s="488"/>
      <c r="F1384"/>
      <c r="G1384"/>
      <c r="H1384" s="488"/>
    </row>
    <row r="1385" spans="1:8" s="10" customFormat="1">
      <c r="A1385" s="134"/>
      <c r="B1385" s="134"/>
      <c r="C1385"/>
      <c r="D1385"/>
      <c r="E1385" s="488"/>
      <c r="F1385"/>
      <c r="G1385"/>
      <c r="H1385" s="488"/>
    </row>
    <row r="1386" spans="1:8" s="10" customFormat="1">
      <c r="A1386" s="134"/>
      <c r="B1386" s="134"/>
      <c r="C1386"/>
      <c r="D1386"/>
      <c r="E1386" s="488"/>
      <c r="F1386"/>
      <c r="G1386"/>
      <c r="H1386" s="488"/>
    </row>
    <row r="1387" spans="1:8" s="10" customFormat="1">
      <c r="A1387" s="134"/>
      <c r="B1387" s="134"/>
      <c r="C1387"/>
      <c r="D1387"/>
      <c r="E1387" s="488"/>
      <c r="F1387"/>
      <c r="G1387"/>
      <c r="H1387" s="488"/>
    </row>
    <row r="1388" spans="1:8" s="10" customFormat="1">
      <c r="A1388" s="134"/>
      <c r="B1388" s="134"/>
      <c r="C1388"/>
      <c r="D1388"/>
      <c r="E1388" s="488"/>
      <c r="F1388"/>
      <c r="G1388"/>
      <c r="H1388" s="488"/>
    </row>
    <row r="1389" spans="1:8" s="10" customFormat="1">
      <c r="A1389" s="134"/>
      <c r="B1389" s="134"/>
      <c r="C1389"/>
      <c r="D1389"/>
      <c r="E1389" s="488"/>
      <c r="F1389"/>
      <c r="G1389"/>
      <c r="H1389" s="488"/>
    </row>
    <row r="1390" spans="1:8" s="10" customFormat="1">
      <c r="A1390" s="134"/>
      <c r="B1390" s="134"/>
      <c r="C1390"/>
      <c r="D1390"/>
      <c r="E1390" s="488"/>
      <c r="F1390"/>
      <c r="G1390"/>
      <c r="H1390" s="488"/>
    </row>
    <row r="1391" spans="1:8" s="10" customFormat="1">
      <c r="A1391" s="134"/>
      <c r="B1391" s="134"/>
      <c r="C1391"/>
      <c r="D1391"/>
      <c r="E1391" s="488"/>
      <c r="F1391"/>
      <c r="G1391"/>
      <c r="H1391" s="488"/>
    </row>
    <row r="1392" spans="1:8" s="10" customFormat="1">
      <c r="A1392" s="134"/>
      <c r="B1392" s="134"/>
      <c r="C1392"/>
      <c r="D1392"/>
      <c r="E1392" s="488"/>
      <c r="F1392"/>
      <c r="G1392"/>
      <c r="H1392" s="488"/>
    </row>
    <row r="1393" spans="1:8" s="10" customFormat="1">
      <c r="A1393" s="134"/>
      <c r="B1393" s="134"/>
      <c r="C1393"/>
      <c r="D1393"/>
      <c r="E1393" s="488"/>
      <c r="F1393"/>
      <c r="G1393"/>
      <c r="H1393" s="488"/>
    </row>
    <row r="1394" spans="1:8" s="10" customFormat="1">
      <c r="A1394" s="134"/>
      <c r="B1394" s="134"/>
      <c r="C1394"/>
      <c r="D1394"/>
      <c r="E1394" s="488"/>
      <c r="F1394"/>
      <c r="G1394"/>
      <c r="H1394" s="488"/>
    </row>
    <row r="1395" spans="1:8" s="10" customFormat="1">
      <c r="A1395" s="134"/>
      <c r="B1395" s="134"/>
      <c r="C1395"/>
      <c r="D1395"/>
      <c r="E1395" s="488"/>
      <c r="F1395"/>
      <c r="G1395"/>
      <c r="H1395" s="488"/>
    </row>
    <row r="1396" spans="1:8" s="10" customFormat="1">
      <c r="A1396" s="134"/>
      <c r="B1396" s="134"/>
      <c r="C1396"/>
      <c r="D1396"/>
      <c r="E1396" s="488"/>
      <c r="F1396"/>
      <c r="G1396"/>
      <c r="H1396" s="488"/>
    </row>
    <row r="1397" spans="1:8" s="10" customFormat="1">
      <c r="A1397" s="134"/>
      <c r="B1397" s="134"/>
      <c r="C1397"/>
      <c r="D1397"/>
      <c r="E1397" s="488"/>
      <c r="F1397"/>
      <c r="G1397"/>
      <c r="H1397" s="488"/>
    </row>
    <row r="1398" spans="1:8" s="10" customFormat="1">
      <c r="A1398" s="134"/>
      <c r="B1398" s="134"/>
      <c r="C1398"/>
      <c r="D1398"/>
      <c r="E1398" s="488"/>
      <c r="F1398"/>
      <c r="G1398"/>
      <c r="H1398" s="488"/>
    </row>
    <row r="1399" spans="1:8" s="10" customFormat="1">
      <c r="A1399" s="134"/>
      <c r="B1399" s="134"/>
      <c r="C1399"/>
      <c r="D1399"/>
      <c r="E1399" s="488"/>
      <c r="F1399"/>
      <c r="G1399"/>
      <c r="H1399" s="488"/>
    </row>
    <row r="1400" spans="1:8" s="10" customFormat="1">
      <c r="A1400" s="134"/>
      <c r="B1400" s="134"/>
      <c r="C1400"/>
      <c r="D1400"/>
      <c r="E1400" s="488"/>
      <c r="F1400"/>
      <c r="G1400"/>
      <c r="H1400" s="488"/>
    </row>
    <row r="1401" spans="1:8" s="10" customFormat="1">
      <c r="A1401" s="134"/>
      <c r="B1401" s="134"/>
      <c r="C1401"/>
      <c r="D1401"/>
      <c r="E1401" s="488"/>
      <c r="F1401"/>
      <c r="G1401"/>
      <c r="H1401" s="488"/>
    </row>
    <row r="1402" spans="1:8" s="10" customFormat="1">
      <c r="A1402" s="134"/>
      <c r="B1402" s="134"/>
      <c r="C1402"/>
      <c r="D1402"/>
      <c r="E1402" s="488"/>
      <c r="F1402"/>
      <c r="G1402"/>
      <c r="H1402" s="488"/>
    </row>
    <row r="1403" spans="1:8" s="10" customFormat="1">
      <c r="A1403" s="134"/>
      <c r="B1403" s="134"/>
      <c r="C1403"/>
      <c r="D1403"/>
      <c r="E1403" s="488"/>
      <c r="F1403"/>
      <c r="G1403"/>
      <c r="H1403" s="488"/>
    </row>
    <row r="1404" spans="1:8" s="10" customFormat="1">
      <c r="A1404" s="134"/>
      <c r="B1404" s="134"/>
      <c r="C1404"/>
      <c r="D1404"/>
      <c r="E1404" s="488"/>
      <c r="F1404"/>
      <c r="G1404"/>
      <c r="H1404" s="488"/>
    </row>
    <row r="1405" spans="1:8" s="10" customFormat="1">
      <c r="A1405" s="134"/>
      <c r="B1405" s="134"/>
      <c r="C1405"/>
      <c r="D1405"/>
      <c r="E1405" s="488"/>
      <c r="F1405"/>
      <c r="G1405"/>
      <c r="H1405" s="488"/>
    </row>
    <row r="1406" spans="1:8" s="10" customFormat="1">
      <c r="A1406" s="134"/>
      <c r="B1406" s="134"/>
      <c r="C1406"/>
      <c r="D1406"/>
      <c r="E1406" s="488"/>
      <c r="F1406"/>
      <c r="G1406"/>
      <c r="H1406" s="488"/>
    </row>
    <row r="1407" spans="1:8" s="10" customFormat="1">
      <c r="A1407" s="134"/>
      <c r="B1407" s="134"/>
      <c r="C1407"/>
      <c r="D1407"/>
      <c r="E1407" s="488"/>
      <c r="F1407"/>
      <c r="G1407"/>
      <c r="H1407" s="488"/>
    </row>
    <row r="1408" spans="1:8" s="10" customFormat="1">
      <c r="A1408" s="134"/>
      <c r="B1408" s="134"/>
      <c r="C1408"/>
      <c r="D1408"/>
      <c r="E1408" s="488"/>
      <c r="F1408"/>
      <c r="G1408"/>
      <c r="H1408" s="488"/>
    </row>
    <row r="1409" spans="1:8" s="10" customFormat="1">
      <c r="A1409" s="134"/>
      <c r="B1409" s="134"/>
      <c r="C1409"/>
      <c r="D1409"/>
      <c r="E1409" s="488"/>
      <c r="F1409"/>
      <c r="G1409"/>
      <c r="H1409" s="488"/>
    </row>
    <row r="1410" spans="1:8" s="10" customFormat="1">
      <c r="A1410" s="134"/>
      <c r="B1410" s="134"/>
      <c r="C1410"/>
      <c r="D1410"/>
      <c r="E1410" s="488"/>
      <c r="F1410"/>
      <c r="G1410"/>
      <c r="H1410" s="488"/>
    </row>
    <row r="1411" spans="1:8" s="10" customFormat="1">
      <c r="A1411" s="134"/>
      <c r="B1411" s="134"/>
      <c r="C1411"/>
      <c r="D1411"/>
      <c r="E1411" s="488"/>
      <c r="F1411"/>
      <c r="G1411"/>
      <c r="H1411" s="488"/>
    </row>
    <row r="1412" spans="1:8" s="10" customFormat="1">
      <c r="A1412" s="134"/>
      <c r="B1412" s="134"/>
      <c r="C1412"/>
      <c r="D1412"/>
      <c r="E1412" s="488"/>
      <c r="F1412"/>
      <c r="G1412"/>
      <c r="H1412" s="488"/>
    </row>
    <row r="1413" spans="1:8" s="10" customFormat="1">
      <c r="A1413" s="134"/>
      <c r="B1413" s="134"/>
      <c r="C1413"/>
      <c r="D1413"/>
      <c r="E1413" s="488"/>
      <c r="F1413"/>
      <c r="G1413"/>
      <c r="H1413" s="488"/>
    </row>
    <row r="1414" spans="1:8" s="10" customFormat="1">
      <c r="A1414" s="134"/>
      <c r="B1414" s="134"/>
      <c r="C1414"/>
      <c r="D1414"/>
      <c r="E1414" s="488"/>
      <c r="F1414"/>
      <c r="G1414"/>
      <c r="H1414" s="488"/>
    </row>
    <row r="1415" spans="1:8" s="10" customFormat="1">
      <c r="A1415" s="134"/>
      <c r="B1415" s="134"/>
      <c r="C1415"/>
      <c r="D1415"/>
      <c r="E1415" s="488"/>
      <c r="F1415"/>
      <c r="G1415"/>
      <c r="H1415" s="488"/>
    </row>
    <row r="1416" spans="1:8" s="10" customFormat="1">
      <c r="A1416" s="134"/>
      <c r="B1416" s="134"/>
      <c r="C1416"/>
      <c r="D1416"/>
      <c r="E1416" s="488"/>
      <c r="F1416"/>
      <c r="G1416"/>
      <c r="H1416" s="488"/>
    </row>
    <row r="1417" spans="1:8" s="10" customFormat="1">
      <c r="A1417" s="134"/>
      <c r="B1417" s="134"/>
      <c r="C1417"/>
      <c r="D1417"/>
      <c r="E1417" s="488"/>
      <c r="F1417"/>
      <c r="G1417"/>
      <c r="H1417" s="488"/>
    </row>
    <row r="1418" spans="1:8" s="10" customFormat="1">
      <c r="A1418" s="134"/>
      <c r="B1418" s="134"/>
      <c r="C1418"/>
      <c r="D1418"/>
      <c r="E1418" s="488"/>
      <c r="F1418"/>
      <c r="G1418"/>
      <c r="H1418" s="488"/>
    </row>
    <row r="1419" spans="1:8" s="10" customFormat="1">
      <c r="A1419" s="134"/>
      <c r="B1419" s="134"/>
      <c r="C1419"/>
      <c r="D1419"/>
      <c r="E1419" s="488"/>
      <c r="F1419"/>
      <c r="G1419"/>
      <c r="H1419" s="488"/>
    </row>
    <row r="1420" spans="1:8" s="10" customFormat="1">
      <c r="A1420" s="134"/>
      <c r="B1420" s="134"/>
      <c r="C1420"/>
      <c r="D1420"/>
      <c r="E1420" s="488"/>
      <c r="F1420"/>
      <c r="G1420"/>
      <c r="H1420" s="488"/>
    </row>
    <row r="1421" spans="1:8" s="10" customFormat="1">
      <c r="A1421" s="134"/>
      <c r="B1421" s="134"/>
      <c r="C1421"/>
      <c r="D1421"/>
      <c r="E1421" s="488"/>
      <c r="F1421"/>
      <c r="G1421"/>
      <c r="H1421" s="488"/>
    </row>
    <row r="1422" spans="1:8" s="10" customFormat="1">
      <c r="A1422" s="134"/>
      <c r="B1422" s="134"/>
      <c r="C1422"/>
      <c r="D1422"/>
      <c r="E1422" s="488"/>
      <c r="F1422"/>
      <c r="G1422"/>
      <c r="H1422" s="488"/>
    </row>
    <row r="1423" spans="1:8" s="10" customFormat="1">
      <c r="A1423" s="134"/>
      <c r="B1423" s="134"/>
      <c r="C1423"/>
      <c r="D1423"/>
      <c r="E1423" s="488"/>
      <c r="F1423"/>
      <c r="G1423"/>
      <c r="H1423" s="488"/>
    </row>
    <row r="1424" spans="1:8" s="10" customFormat="1">
      <c r="A1424" s="134"/>
      <c r="B1424" s="134"/>
      <c r="C1424"/>
      <c r="D1424"/>
      <c r="E1424" s="488"/>
      <c r="F1424"/>
      <c r="G1424"/>
      <c r="H1424" s="488"/>
    </row>
    <row r="1425" spans="1:8" s="10" customFormat="1">
      <c r="A1425" s="134"/>
      <c r="B1425" s="134"/>
      <c r="C1425"/>
      <c r="D1425"/>
      <c r="E1425" s="488"/>
      <c r="F1425"/>
      <c r="G1425"/>
      <c r="H1425" s="488"/>
    </row>
    <row r="1426" spans="1:8" s="10" customFormat="1">
      <c r="A1426" s="134"/>
      <c r="B1426" s="134"/>
      <c r="C1426"/>
      <c r="D1426"/>
      <c r="E1426" s="488"/>
      <c r="F1426"/>
      <c r="G1426"/>
      <c r="H1426" s="488"/>
    </row>
    <row r="1427" spans="1:8" s="10" customFormat="1">
      <c r="A1427" s="134"/>
      <c r="B1427" s="134"/>
      <c r="C1427"/>
      <c r="D1427"/>
      <c r="E1427" s="488"/>
      <c r="F1427"/>
      <c r="G1427"/>
      <c r="H1427" s="488"/>
    </row>
    <row r="1428" spans="1:8" s="10" customFormat="1">
      <c r="A1428" s="134"/>
      <c r="B1428" s="134"/>
      <c r="C1428"/>
      <c r="D1428"/>
      <c r="E1428" s="488"/>
      <c r="F1428"/>
      <c r="G1428"/>
      <c r="H1428" s="488"/>
    </row>
    <row r="1429" spans="1:8" s="10" customFormat="1">
      <c r="A1429" s="134"/>
      <c r="B1429" s="134"/>
      <c r="C1429"/>
      <c r="D1429"/>
      <c r="E1429" s="488"/>
      <c r="F1429"/>
      <c r="G1429"/>
      <c r="H1429" s="488"/>
    </row>
    <row r="1430" spans="1:8" s="10" customFormat="1">
      <c r="A1430" s="134"/>
      <c r="B1430" s="134"/>
      <c r="C1430"/>
      <c r="D1430"/>
      <c r="E1430" s="488"/>
      <c r="F1430"/>
      <c r="G1430"/>
      <c r="H1430" s="488"/>
    </row>
    <row r="1431" spans="1:8" s="10" customFormat="1">
      <c r="A1431" s="134"/>
      <c r="B1431" s="134"/>
      <c r="C1431"/>
      <c r="D1431"/>
      <c r="E1431" s="488"/>
      <c r="F1431"/>
      <c r="G1431"/>
      <c r="H1431" s="488"/>
    </row>
    <row r="1432" spans="1:8" s="10" customFormat="1">
      <c r="A1432" s="134"/>
      <c r="B1432" s="134"/>
      <c r="C1432"/>
      <c r="D1432"/>
      <c r="E1432" s="488"/>
      <c r="F1432"/>
      <c r="G1432"/>
      <c r="H1432" s="488"/>
    </row>
    <row r="1433" spans="1:8" s="10" customFormat="1">
      <c r="A1433" s="134"/>
      <c r="B1433" s="134"/>
      <c r="C1433"/>
      <c r="D1433"/>
      <c r="E1433" s="488"/>
      <c r="F1433"/>
      <c r="G1433"/>
      <c r="H1433" s="488"/>
    </row>
    <row r="1434" spans="1:8" s="10" customFormat="1">
      <c r="A1434" s="134"/>
      <c r="B1434" s="134"/>
      <c r="C1434"/>
      <c r="D1434"/>
      <c r="E1434" s="488"/>
      <c r="F1434"/>
      <c r="G1434"/>
      <c r="H1434" s="488"/>
    </row>
    <row r="1435" spans="1:8" s="10" customFormat="1">
      <c r="A1435" s="134"/>
      <c r="B1435" s="134"/>
      <c r="C1435"/>
      <c r="D1435"/>
      <c r="E1435" s="488"/>
      <c r="F1435"/>
      <c r="G1435"/>
      <c r="H1435" s="488"/>
    </row>
    <row r="1436" spans="1:8" s="10" customFormat="1">
      <c r="A1436" s="134"/>
      <c r="B1436" s="134"/>
      <c r="C1436"/>
      <c r="D1436"/>
      <c r="E1436" s="488"/>
      <c r="F1436"/>
      <c r="G1436"/>
      <c r="H1436" s="488"/>
    </row>
    <row r="1437" spans="1:8" s="10" customFormat="1">
      <c r="A1437" s="134"/>
      <c r="B1437" s="134"/>
      <c r="C1437"/>
      <c r="D1437"/>
      <c r="E1437" s="488"/>
      <c r="F1437"/>
      <c r="G1437"/>
      <c r="H1437" s="488"/>
    </row>
    <row r="1438" spans="1:8" s="10" customFormat="1">
      <c r="A1438" s="134"/>
      <c r="B1438" s="134"/>
      <c r="C1438"/>
      <c r="D1438"/>
      <c r="E1438" s="488"/>
      <c r="F1438"/>
      <c r="G1438"/>
      <c r="H1438" s="488"/>
    </row>
    <row r="1439" spans="1:8" s="10" customFormat="1">
      <c r="A1439" s="134"/>
      <c r="B1439" s="134"/>
      <c r="C1439"/>
      <c r="D1439"/>
      <c r="E1439" s="488"/>
      <c r="F1439"/>
      <c r="G1439"/>
      <c r="H1439" s="488"/>
    </row>
    <row r="1440" spans="1:8" s="10" customFormat="1">
      <c r="A1440" s="134"/>
      <c r="B1440" s="134"/>
      <c r="C1440"/>
      <c r="D1440"/>
      <c r="E1440" s="488"/>
      <c r="F1440"/>
      <c r="G1440"/>
      <c r="H1440" s="488"/>
    </row>
    <row r="1441" spans="1:8" s="10" customFormat="1">
      <c r="A1441" s="134"/>
      <c r="B1441" s="134"/>
      <c r="C1441"/>
      <c r="D1441"/>
      <c r="E1441" s="488"/>
      <c r="F1441"/>
      <c r="G1441"/>
      <c r="H1441" s="488"/>
    </row>
    <row r="1442" spans="1:8" s="10" customFormat="1">
      <c r="A1442" s="134"/>
      <c r="B1442" s="134"/>
      <c r="C1442"/>
      <c r="D1442"/>
      <c r="E1442" s="488"/>
      <c r="F1442"/>
      <c r="G1442"/>
      <c r="H1442" s="488"/>
    </row>
    <row r="1443" spans="1:8" s="10" customFormat="1">
      <c r="A1443" s="134"/>
      <c r="B1443" s="134"/>
      <c r="C1443"/>
      <c r="D1443"/>
      <c r="E1443" s="488"/>
      <c r="F1443"/>
      <c r="G1443"/>
      <c r="H1443" s="488"/>
    </row>
    <row r="1444" spans="1:8" s="10" customFormat="1">
      <c r="A1444" s="134"/>
      <c r="B1444" s="134"/>
      <c r="C1444"/>
      <c r="D1444"/>
      <c r="E1444" s="488"/>
      <c r="F1444"/>
      <c r="G1444"/>
      <c r="H1444" s="488"/>
    </row>
    <row r="1445" spans="1:8" s="10" customFormat="1">
      <c r="A1445" s="134"/>
      <c r="B1445" s="134"/>
      <c r="C1445"/>
      <c r="D1445"/>
      <c r="E1445" s="488"/>
      <c r="F1445"/>
      <c r="G1445"/>
      <c r="H1445" s="488"/>
    </row>
    <row r="1446" spans="1:8" s="10" customFormat="1">
      <c r="A1446" s="134"/>
      <c r="B1446" s="134"/>
      <c r="C1446"/>
      <c r="D1446"/>
      <c r="E1446" s="488"/>
      <c r="F1446"/>
      <c r="G1446"/>
      <c r="H1446" s="488"/>
    </row>
    <row r="1447" spans="1:8" s="10" customFormat="1">
      <c r="A1447" s="134"/>
      <c r="B1447" s="134"/>
      <c r="C1447"/>
      <c r="D1447"/>
      <c r="E1447" s="488"/>
      <c r="F1447"/>
      <c r="G1447"/>
      <c r="H1447" s="488"/>
    </row>
    <row r="1448" spans="1:8" s="10" customFormat="1">
      <c r="A1448" s="134"/>
      <c r="B1448" s="134"/>
      <c r="C1448"/>
      <c r="D1448"/>
      <c r="E1448" s="488"/>
      <c r="F1448"/>
      <c r="G1448"/>
      <c r="H1448" s="488"/>
    </row>
    <row r="1449" spans="1:8" s="10" customFormat="1">
      <c r="A1449" s="134"/>
      <c r="B1449" s="134"/>
      <c r="C1449"/>
      <c r="D1449"/>
      <c r="E1449" s="488"/>
      <c r="F1449"/>
      <c r="G1449"/>
      <c r="H1449" s="488"/>
    </row>
    <row r="1450" spans="1:8" s="10" customFormat="1">
      <c r="A1450" s="134"/>
      <c r="B1450" s="134"/>
      <c r="C1450"/>
      <c r="D1450"/>
      <c r="E1450" s="488"/>
      <c r="F1450"/>
      <c r="G1450"/>
      <c r="H1450" s="488"/>
    </row>
    <row r="1451" spans="1:8" s="10" customFormat="1">
      <c r="A1451" s="134"/>
      <c r="B1451" s="134"/>
      <c r="C1451"/>
      <c r="D1451"/>
      <c r="E1451" s="488"/>
      <c r="F1451"/>
      <c r="G1451"/>
      <c r="H1451" s="488"/>
    </row>
    <row r="1452" spans="1:8" s="10" customFormat="1">
      <c r="A1452" s="134"/>
      <c r="B1452" s="134"/>
      <c r="C1452"/>
      <c r="D1452"/>
      <c r="E1452" s="488"/>
      <c r="F1452"/>
      <c r="G1452"/>
      <c r="H1452" s="488"/>
    </row>
    <row r="1453" spans="1:8" s="10" customFormat="1">
      <c r="A1453" s="134"/>
      <c r="B1453" s="134"/>
      <c r="C1453"/>
      <c r="D1453"/>
      <c r="E1453" s="488"/>
      <c r="F1453"/>
      <c r="G1453"/>
      <c r="H1453" s="488"/>
    </row>
    <row r="1454" spans="1:8" s="10" customFormat="1">
      <c r="A1454" s="134"/>
      <c r="B1454" s="134"/>
      <c r="C1454"/>
      <c r="D1454"/>
      <c r="E1454" s="488"/>
      <c r="F1454"/>
      <c r="G1454"/>
      <c r="H1454" s="488"/>
    </row>
    <row r="1455" spans="1:8" s="10" customFormat="1">
      <c r="A1455" s="134"/>
      <c r="B1455" s="134"/>
      <c r="C1455"/>
      <c r="D1455"/>
      <c r="E1455" s="488"/>
      <c r="F1455"/>
      <c r="G1455"/>
      <c r="H1455" s="488"/>
    </row>
    <row r="1456" spans="1:8" s="10" customFormat="1">
      <c r="A1456" s="134"/>
      <c r="B1456" s="134"/>
      <c r="C1456"/>
      <c r="D1456"/>
      <c r="E1456" s="488"/>
      <c r="F1456"/>
      <c r="G1456"/>
      <c r="H1456" s="488"/>
    </row>
    <row r="1457" spans="1:8" s="10" customFormat="1">
      <c r="A1457" s="134"/>
      <c r="B1457" s="134"/>
      <c r="C1457"/>
      <c r="D1457"/>
      <c r="E1457" s="488"/>
      <c r="F1457"/>
      <c r="G1457"/>
      <c r="H1457" s="488"/>
    </row>
    <row r="1458" spans="1:8" s="10" customFormat="1">
      <c r="A1458" s="134"/>
      <c r="B1458" s="134"/>
      <c r="C1458"/>
      <c r="D1458"/>
      <c r="E1458" s="488"/>
      <c r="F1458"/>
      <c r="G1458"/>
      <c r="H1458" s="488"/>
    </row>
    <row r="1459" spans="1:8" s="10" customFormat="1">
      <c r="A1459" s="134"/>
      <c r="B1459" s="134"/>
      <c r="C1459"/>
      <c r="D1459"/>
      <c r="E1459" s="488"/>
      <c r="F1459"/>
      <c r="G1459"/>
      <c r="H1459" s="488"/>
    </row>
    <row r="1460" spans="1:8" s="10" customFormat="1">
      <c r="A1460" s="134"/>
      <c r="B1460" s="134"/>
      <c r="C1460"/>
      <c r="D1460"/>
      <c r="E1460" s="488"/>
      <c r="F1460"/>
      <c r="G1460"/>
      <c r="H1460" s="488"/>
    </row>
    <row r="1461" spans="1:8" s="10" customFormat="1">
      <c r="A1461" s="134"/>
      <c r="B1461" s="134"/>
      <c r="C1461"/>
      <c r="D1461"/>
      <c r="E1461" s="488"/>
      <c r="F1461"/>
      <c r="G1461"/>
      <c r="H1461" s="488"/>
    </row>
    <row r="1462" spans="1:8" s="10" customFormat="1">
      <c r="A1462" s="134"/>
      <c r="B1462" s="134"/>
      <c r="C1462"/>
      <c r="D1462"/>
      <c r="E1462" s="488"/>
      <c r="F1462"/>
      <c r="G1462"/>
      <c r="H1462" s="488"/>
    </row>
    <row r="1463" spans="1:8" s="10" customFormat="1">
      <c r="A1463" s="134"/>
      <c r="B1463" s="134"/>
      <c r="C1463"/>
      <c r="D1463"/>
      <c r="E1463" s="488"/>
      <c r="F1463"/>
      <c r="G1463"/>
      <c r="H1463" s="488"/>
    </row>
    <row r="1464" spans="1:8" s="10" customFormat="1">
      <c r="A1464" s="134"/>
      <c r="B1464" s="134"/>
      <c r="C1464"/>
      <c r="D1464"/>
      <c r="E1464" s="488"/>
      <c r="F1464"/>
      <c r="G1464"/>
      <c r="H1464" s="488"/>
    </row>
    <row r="1465" spans="1:8" s="10" customFormat="1">
      <c r="A1465" s="134"/>
      <c r="B1465" s="134"/>
      <c r="C1465"/>
      <c r="D1465"/>
      <c r="E1465" s="488"/>
      <c r="F1465"/>
      <c r="G1465"/>
      <c r="H1465" s="488"/>
    </row>
    <row r="1466" spans="1:8" s="10" customFormat="1">
      <c r="A1466" s="134"/>
      <c r="B1466" s="134"/>
      <c r="C1466"/>
      <c r="D1466"/>
      <c r="E1466" s="488"/>
      <c r="F1466"/>
      <c r="G1466"/>
      <c r="H1466" s="488"/>
    </row>
    <row r="1467" spans="1:8" s="10" customFormat="1">
      <c r="A1467" s="134"/>
      <c r="B1467" s="134"/>
      <c r="C1467"/>
      <c r="D1467"/>
      <c r="E1467" s="488"/>
      <c r="F1467"/>
      <c r="G1467"/>
      <c r="H1467" s="488"/>
    </row>
    <row r="1468" spans="1:8" s="10" customFormat="1">
      <c r="A1468" s="134"/>
      <c r="B1468" s="134"/>
      <c r="C1468"/>
      <c r="D1468"/>
      <c r="E1468" s="488"/>
      <c r="F1468"/>
      <c r="G1468"/>
      <c r="H1468" s="488"/>
    </row>
    <row r="1469" spans="1:8" s="10" customFormat="1">
      <c r="A1469" s="134"/>
      <c r="B1469" s="134"/>
      <c r="C1469"/>
      <c r="D1469"/>
      <c r="E1469" s="488"/>
      <c r="F1469"/>
      <c r="G1469"/>
      <c r="H1469" s="488"/>
    </row>
    <row r="1470" spans="1:8" s="10" customFormat="1">
      <c r="A1470" s="134"/>
      <c r="B1470" s="134"/>
      <c r="C1470"/>
      <c r="D1470"/>
      <c r="E1470" s="488"/>
      <c r="F1470"/>
      <c r="G1470"/>
      <c r="H1470" s="488"/>
    </row>
    <row r="1471" spans="1:8" s="10" customFormat="1">
      <c r="A1471" s="134"/>
      <c r="B1471" s="134"/>
      <c r="C1471"/>
      <c r="D1471"/>
      <c r="E1471" s="488"/>
      <c r="F1471"/>
      <c r="G1471"/>
      <c r="H1471" s="488"/>
    </row>
    <row r="1472" spans="1:8" s="10" customFormat="1">
      <c r="A1472" s="134"/>
      <c r="B1472" s="134"/>
      <c r="C1472"/>
      <c r="D1472"/>
      <c r="E1472" s="488"/>
      <c r="F1472"/>
      <c r="G1472"/>
      <c r="H1472" s="488"/>
    </row>
    <row r="1473" spans="1:8" s="10" customFormat="1">
      <c r="A1473" s="134"/>
      <c r="B1473" s="134"/>
      <c r="C1473"/>
      <c r="D1473"/>
      <c r="E1473" s="488"/>
      <c r="F1473"/>
      <c r="G1473"/>
      <c r="H1473" s="488"/>
    </row>
    <row r="1474" spans="1:8" s="10" customFormat="1">
      <c r="A1474" s="134"/>
      <c r="B1474" s="134"/>
      <c r="C1474"/>
      <c r="D1474"/>
      <c r="E1474" s="488"/>
      <c r="F1474"/>
      <c r="G1474"/>
      <c r="H1474" s="488"/>
    </row>
    <row r="1475" spans="1:8" s="10" customFormat="1">
      <c r="A1475" s="134"/>
      <c r="B1475" s="134"/>
      <c r="C1475"/>
      <c r="D1475"/>
      <c r="E1475" s="488"/>
      <c r="F1475"/>
      <c r="G1475"/>
      <c r="H1475" s="488"/>
    </row>
    <row r="1476" spans="1:8" s="10" customFormat="1">
      <c r="A1476" s="134"/>
      <c r="B1476" s="134"/>
      <c r="C1476"/>
      <c r="D1476"/>
      <c r="E1476" s="488"/>
      <c r="F1476"/>
      <c r="G1476"/>
      <c r="H1476" s="488"/>
    </row>
    <row r="1477" spans="1:8" s="10" customFormat="1">
      <c r="A1477" s="134"/>
      <c r="B1477" s="134"/>
      <c r="C1477"/>
      <c r="D1477"/>
      <c r="E1477" s="488"/>
      <c r="F1477"/>
      <c r="G1477"/>
      <c r="H1477" s="488"/>
    </row>
    <row r="1478" spans="1:8" s="10" customFormat="1">
      <c r="A1478" s="134"/>
      <c r="B1478" s="134"/>
      <c r="C1478"/>
      <c r="D1478"/>
      <c r="E1478" s="488"/>
      <c r="F1478"/>
      <c r="G1478"/>
      <c r="H1478" s="488"/>
    </row>
    <row r="1479" spans="1:8" s="10" customFormat="1">
      <c r="A1479" s="134"/>
      <c r="B1479" s="134"/>
      <c r="C1479"/>
      <c r="D1479"/>
      <c r="E1479" s="488"/>
      <c r="F1479"/>
      <c r="G1479"/>
      <c r="H1479" s="488"/>
    </row>
    <row r="1480" spans="1:8" s="10" customFormat="1">
      <c r="A1480" s="134"/>
      <c r="B1480" s="134"/>
      <c r="C1480"/>
      <c r="D1480"/>
      <c r="E1480" s="488"/>
      <c r="F1480"/>
      <c r="G1480"/>
      <c r="H1480" s="488"/>
    </row>
    <row r="1481" spans="1:8" s="10" customFormat="1">
      <c r="A1481" s="134"/>
      <c r="B1481" s="134"/>
      <c r="C1481"/>
      <c r="D1481"/>
      <c r="E1481" s="488"/>
      <c r="F1481"/>
      <c r="G1481"/>
      <c r="H1481" s="488"/>
    </row>
    <row r="1482" spans="1:8" s="10" customFormat="1">
      <c r="A1482" s="134"/>
      <c r="B1482" s="134"/>
      <c r="C1482"/>
      <c r="D1482"/>
      <c r="E1482" s="488"/>
      <c r="F1482"/>
      <c r="G1482"/>
      <c r="H1482" s="488"/>
    </row>
    <row r="1483" spans="1:8" s="10" customFormat="1">
      <c r="A1483" s="134"/>
      <c r="B1483" s="134"/>
      <c r="C1483"/>
      <c r="D1483"/>
      <c r="E1483" s="488"/>
      <c r="F1483"/>
      <c r="G1483"/>
      <c r="H1483" s="488"/>
    </row>
    <row r="1484" spans="1:8" s="10" customFormat="1">
      <c r="A1484" s="134"/>
      <c r="B1484" s="134"/>
      <c r="C1484"/>
      <c r="D1484"/>
      <c r="E1484" s="488"/>
      <c r="F1484"/>
      <c r="G1484"/>
      <c r="H1484" s="488"/>
    </row>
    <row r="1485" spans="1:8" s="10" customFormat="1">
      <c r="A1485" s="134"/>
      <c r="B1485" s="134"/>
      <c r="C1485"/>
      <c r="D1485"/>
      <c r="E1485" s="488"/>
      <c r="F1485"/>
      <c r="G1485"/>
      <c r="H1485" s="488"/>
    </row>
    <row r="1486" spans="1:8" s="10" customFormat="1">
      <c r="A1486" s="134"/>
      <c r="B1486" s="134"/>
      <c r="C1486"/>
      <c r="D1486"/>
      <c r="E1486" s="488"/>
      <c r="F1486"/>
      <c r="G1486"/>
      <c r="H1486" s="488"/>
    </row>
    <row r="1487" spans="1:8" s="10" customFormat="1">
      <c r="A1487" s="134"/>
      <c r="B1487" s="134"/>
      <c r="C1487"/>
      <c r="D1487"/>
      <c r="E1487" s="488"/>
      <c r="F1487"/>
      <c r="G1487"/>
      <c r="H1487" s="488"/>
    </row>
    <row r="1488" spans="1:8" s="10" customFormat="1">
      <c r="A1488" s="134"/>
      <c r="B1488" s="134"/>
      <c r="C1488"/>
      <c r="D1488"/>
      <c r="E1488" s="488"/>
      <c r="F1488"/>
      <c r="G1488"/>
      <c r="H1488" s="488"/>
    </row>
    <row r="1489" spans="1:8" s="10" customFormat="1">
      <c r="A1489" s="134"/>
      <c r="B1489" s="134"/>
      <c r="C1489"/>
      <c r="D1489"/>
      <c r="E1489" s="488"/>
      <c r="F1489"/>
      <c r="G1489"/>
      <c r="H1489" s="488"/>
    </row>
    <row r="1490" spans="1:8" s="10" customFormat="1">
      <c r="A1490" s="134"/>
      <c r="B1490" s="134"/>
      <c r="C1490"/>
      <c r="D1490"/>
      <c r="E1490" s="488"/>
      <c r="F1490"/>
      <c r="G1490"/>
      <c r="H1490" s="488"/>
    </row>
    <row r="1491" spans="1:8" s="10" customFormat="1">
      <c r="A1491" s="134"/>
      <c r="B1491" s="134"/>
      <c r="C1491"/>
      <c r="D1491"/>
      <c r="E1491" s="488"/>
      <c r="F1491"/>
      <c r="G1491"/>
      <c r="H1491" s="488"/>
    </row>
    <row r="1492" spans="1:8" s="10" customFormat="1">
      <c r="A1492" s="134"/>
      <c r="B1492" s="134"/>
      <c r="C1492"/>
      <c r="D1492"/>
      <c r="E1492" s="488"/>
      <c r="F1492"/>
      <c r="G1492"/>
      <c r="H1492" s="488"/>
    </row>
    <row r="1493" spans="1:8" s="10" customFormat="1">
      <c r="A1493" s="134"/>
      <c r="B1493" s="134"/>
      <c r="C1493"/>
      <c r="D1493"/>
      <c r="E1493" s="488"/>
      <c r="F1493"/>
      <c r="G1493"/>
      <c r="H1493" s="488"/>
    </row>
    <row r="1494" spans="1:8" s="10" customFormat="1">
      <c r="A1494" s="134"/>
      <c r="B1494" s="134"/>
      <c r="C1494"/>
      <c r="D1494"/>
      <c r="E1494" s="488"/>
      <c r="F1494"/>
      <c r="G1494"/>
      <c r="H1494" s="488"/>
    </row>
    <row r="1495" spans="1:8" s="10" customFormat="1">
      <c r="A1495" s="134"/>
      <c r="B1495" s="134"/>
      <c r="C1495"/>
      <c r="D1495"/>
      <c r="E1495" s="488"/>
      <c r="F1495"/>
      <c r="G1495"/>
      <c r="H1495" s="488"/>
    </row>
    <row r="1496" spans="1:8" s="10" customFormat="1">
      <c r="A1496" s="134"/>
      <c r="B1496" s="134"/>
      <c r="C1496"/>
      <c r="D1496"/>
      <c r="E1496" s="488"/>
      <c r="F1496"/>
      <c r="G1496"/>
      <c r="H1496" s="488"/>
    </row>
    <row r="1497" spans="1:8" s="10" customFormat="1">
      <c r="A1497" s="134"/>
      <c r="B1497" s="134"/>
      <c r="C1497"/>
      <c r="D1497"/>
      <c r="E1497" s="488"/>
      <c r="F1497"/>
      <c r="G1497"/>
      <c r="H1497" s="488"/>
    </row>
    <row r="1498" spans="1:8" s="10" customFormat="1">
      <c r="A1498" s="134"/>
      <c r="B1498" s="134"/>
      <c r="C1498"/>
      <c r="D1498"/>
      <c r="E1498" s="488"/>
      <c r="F1498"/>
      <c r="G1498"/>
      <c r="H1498" s="488"/>
    </row>
    <row r="1499" spans="1:8" s="10" customFormat="1">
      <c r="A1499" s="134"/>
      <c r="B1499" s="134"/>
      <c r="C1499"/>
      <c r="D1499"/>
      <c r="E1499" s="488"/>
      <c r="F1499"/>
      <c r="G1499"/>
      <c r="H1499" s="488"/>
    </row>
    <row r="1500" spans="1:8" s="10" customFormat="1">
      <c r="A1500" s="134"/>
      <c r="B1500" s="134"/>
      <c r="C1500"/>
      <c r="D1500"/>
      <c r="E1500" s="488"/>
      <c r="F1500"/>
      <c r="G1500"/>
      <c r="H1500" s="488"/>
    </row>
    <row r="1501" spans="1:8" s="10" customFormat="1">
      <c r="A1501" s="134"/>
      <c r="B1501" s="134"/>
      <c r="C1501"/>
      <c r="D1501"/>
      <c r="E1501" s="488"/>
      <c r="F1501"/>
      <c r="G1501"/>
      <c r="H1501" s="488"/>
    </row>
    <row r="1502" spans="1:8" s="10" customFormat="1">
      <c r="A1502" s="134"/>
      <c r="B1502" s="134"/>
      <c r="C1502"/>
      <c r="D1502"/>
      <c r="E1502" s="488"/>
      <c r="F1502"/>
      <c r="G1502"/>
      <c r="H1502" s="488"/>
    </row>
    <row r="1503" spans="1:8" s="10" customFormat="1">
      <c r="A1503" s="134"/>
      <c r="B1503" s="134"/>
      <c r="C1503"/>
      <c r="D1503"/>
      <c r="E1503" s="488"/>
      <c r="F1503"/>
      <c r="G1503"/>
      <c r="H1503" s="488"/>
    </row>
    <row r="1504" spans="1:8" s="10" customFormat="1">
      <c r="A1504" s="134"/>
      <c r="B1504" s="134"/>
      <c r="C1504"/>
      <c r="D1504"/>
      <c r="E1504" s="488"/>
      <c r="F1504"/>
      <c r="G1504"/>
      <c r="H1504" s="488"/>
    </row>
    <row r="1505" spans="1:8" s="10" customFormat="1">
      <c r="A1505" s="134"/>
      <c r="B1505" s="134"/>
      <c r="C1505"/>
      <c r="D1505"/>
      <c r="E1505" s="488"/>
      <c r="F1505"/>
      <c r="G1505"/>
      <c r="H1505" s="488"/>
    </row>
    <row r="1506" spans="1:8" s="10" customFormat="1">
      <c r="A1506" s="134"/>
      <c r="B1506" s="134"/>
      <c r="C1506"/>
      <c r="D1506"/>
      <c r="E1506" s="488"/>
      <c r="F1506"/>
      <c r="G1506"/>
      <c r="H1506" s="488"/>
    </row>
    <row r="1507" spans="1:8" s="10" customFormat="1">
      <c r="A1507" s="134"/>
      <c r="B1507" s="134"/>
      <c r="C1507"/>
      <c r="D1507"/>
      <c r="E1507" s="488"/>
      <c r="F1507"/>
      <c r="G1507"/>
      <c r="H1507" s="488"/>
    </row>
    <row r="1508" spans="1:8" s="10" customFormat="1">
      <c r="A1508" s="134"/>
      <c r="B1508" s="134"/>
      <c r="C1508"/>
      <c r="D1508"/>
      <c r="E1508" s="488"/>
      <c r="F1508"/>
      <c r="G1508"/>
      <c r="H1508" s="488"/>
    </row>
    <row r="1509" spans="1:8" s="10" customFormat="1">
      <c r="A1509" s="134"/>
      <c r="B1509" s="134"/>
      <c r="C1509"/>
      <c r="D1509"/>
      <c r="E1509" s="488"/>
      <c r="F1509"/>
      <c r="G1509"/>
      <c r="H1509" s="488"/>
    </row>
    <row r="1510" spans="1:8" s="10" customFormat="1">
      <c r="A1510" s="134"/>
      <c r="B1510" s="134"/>
      <c r="C1510"/>
      <c r="D1510"/>
      <c r="E1510" s="488"/>
      <c r="F1510"/>
      <c r="G1510"/>
      <c r="H1510" s="488"/>
    </row>
    <row r="1511" spans="1:8" s="10" customFormat="1">
      <c r="A1511" s="134"/>
      <c r="B1511" s="134"/>
      <c r="C1511"/>
      <c r="D1511"/>
      <c r="E1511" s="488"/>
      <c r="F1511"/>
      <c r="G1511"/>
      <c r="H1511" s="488"/>
    </row>
    <row r="1512" spans="1:8" s="10" customFormat="1">
      <c r="A1512" s="134"/>
      <c r="B1512" s="134"/>
      <c r="C1512"/>
      <c r="D1512"/>
      <c r="E1512" s="488"/>
      <c r="F1512"/>
      <c r="G1512"/>
      <c r="H1512" s="488"/>
    </row>
    <row r="1513" spans="1:8" s="10" customFormat="1">
      <c r="A1513" s="134"/>
      <c r="B1513" s="134"/>
      <c r="C1513"/>
      <c r="D1513"/>
      <c r="E1513" s="488"/>
      <c r="F1513"/>
      <c r="G1513"/>
      <c r="H1513" s="488"/>
    </row>
    <row r="1514" spans="1:8" s="10" customFormat="1">
      <c r="A1514" s="134"/>
      <c r="B1514" s="134"/>
      <c r="C1514"/>
      <c r="D1514"/>
      <c r="E1514" s="488"/>
      <c r="F1514"/>
      <c r="G1514"/>
      <c r="H1514" s="488"/>
    </row>
    <row r="1515" spans="1:8" s="10" customFormat="1">
      <c r="A1515" s="134"/>
      <c r="B1515" s="134"/>
      <c r="C1515"/>
      <c r="D1515"/>
      <c r="E1515" s="488"/>
      <c r="F1515"/>
      <c r="G1515"/>
      <c r="H1515" s="488"/>
    </row>
    <row r="1516" spans="1:8" s="10" customFormat="1">
      <c r="A1516" s="134"/>
      <c r="B1516" s="134"/>
      <c r="C1516"/>
      <c r="D1516"/>
      <c r="E1516" s="488"/>
      <c r="F1516"/>
      <c r="G1516"/>
      <c r="H1516" s="488"/>
    </row>
    <row r="1517" spans="1:8" s="10" customFormat="1">
      <c r="A1517" s="134"/>
      <c r="B1517" s="134"/>
      <c r="C1517"/>
      <c r="D1517"/>
      <c r="E1517" s="488"/>
      <c r="F1517"/>
      <c r="G1517"/>
      <c r="H1517" s="488"/>
    </row>
    <row r="1518" spans="1:8" s="10" customFormat="1">
      <c r="A1518" s="134"/>
      <c r="B1518" s="134"/>
      <c r="C1518"/>
      <c r="D1518"/>
      <c r="E1518" s="488"/>
      <c r="F1518"/>
      <c r="G1518"/>
      <c r="H1518" s="488"/>
    </row>
    <row r="1519" spans="1:8" s="10" customFormat="1">
      <c r="A1519" s="134"/>
      <c r="B1519" s="134"/>
      <c r="C1519"/>
      <c r="D1519"/>
      <c r="E1519" s="488"/>
      <c r="F1519"/>
      <c r="G1519"/>
      <c r="H1519" s="488"/>
    </row>
    <row r="1520" spans="1:8" s="10" customFormat="1">
      <c r="A1520" s="134"/>
      <c r="B1520" s="134"/>
      <c r="C1520"/>
      <c r="D1520"/>
      <c r="E1520" s="488"/>
      <c r="F1520"/>
      <c r="G1520"/>
      <c r="H1520" s="488"/>
    </row>
    <row r="1521" spans="1:8" s="10" customFormat="1">
      <c r="A1521" s="134"/>
      <c r="B1521" s="134"/>
      <c r="C1521"/>
      <c r="D1521"/>
      <c r="E1521" s="488"/>
      <c r="F1521"/>
      <c r="G1521"/>
      <c r="H1521" s="488"/>
    </row>
    <row r="1522" spans="1:8" s="10" customFormat="1">
      <c r="A1522" s="134"/>
      <c r="B1522" s="134"/>
      <c r="C1522"/>
      <c r="D1522"/>
      <c r="E1522" s="488"/>
      <c r="F1522"/>
      <c r="G1522"/>
      <c r="H1522" s="488"/>
    </row>
    <row r="1523" spans="1:8" s="10" customFormat="1">
      <c r="A1523" s="134"/>
      <c r="B1523" s="134"/>
      <c r="C1523"/>
      <c r="D1523"/>
      <c r="E1523" s="488"/>
      <c r="F1523"/>
      <c r="G1523"/>
      <c r="H1523" s="488"/>
    </row>
    <row r="1524" spans="1:8" s="10" customFormat="1">
      <c r="A1524" s="134"/>
      <c r="B1524" s="134"/>
      <c r="C1524"/>
      <c r="D1524"/>
      <c r="E1524" s="488"/>
      <c r="F1524"/>
      <c r="G1524"/>
      <c r="H1524" s="488"/>
    </row>
    <row r="1525" spans="1:8" s="10" customFormat="1">
      <c r="A1525" s="134"/>
      <c r="B1525" s="134"/>
      <c r="C1525"/>
      <c r="D1525"/>
      <c r="E1525" s="488"/>
      <c r="F1525"/>
      <c r="G1525"/>
      <c r="H1525" s="488"/>
    </row>
    <row r="1526" spans="1:8" s="10" customFormat="1">
      <c r="A1526" s="134"/>
      <c r="B1526" s="134"/>
      <c r="C1526"/>
      <c r="D1526"/>
      <c r="E1526" s="488"/>
      <c r="F1526"/>
      <c r="G1526"/>
      <c r="H1526" s="488"/>
    </row>
    <row r="1527" spans="1:8" s="10" customFormat="1">
      <c r="A1527" s="134"/>
      <c r="B1527" s="134"/>
      <c r="C1527"/>
      <c r="D1527"/>
      <c r="E1527" s="488"/>
      <c r="F1527"/>
      <c r="G1527"/>
      <c r="H1527" s="488"/>
    </row>
    <row r="1528" spans="1:8" s="10" customFormat="1">
      <c r="A1528" s="134"/>
      <c r="B1528" s="134"/>
      <c r="C1528"/>
      <c r="D1528"/>
      <c r="E1528" s="488"/>
      <c r="F1528"/>
      <c r="G1528"/>
      <c r="H1528" s="488"/>
    </row>
    <row r="1529" spans="1:8" s="10" customFormat="1">
      <c r="A1529" s="134"/>
      <c r="B1529" s="134"/>
      <c r="C1529"/>
      <c r="D1529"/>
      <c r="E1529" s="488"/>
      <c r="F1529"/>
      <c r="G1529"/>
      <c r="H1529" s="488"/>
    </row>
    <row r="1530" spans="1:8" s="10" customFormat="1">
      <c r="A1530" s="134"/>
      <c r="B1530" s="134"/>
      <c r="C1530"/>
      <c r="D1530"/>
      <c r="E1530" s="488"/>
      <c r="F1530"/>
      <c r="G1530"/>
      <c r="H1530" s="488"/>
    </row>
    <row r="1531" spans="1:8" s="10" customFormat="1">
      <c r="A1531" s="134"/>
      <c r="B1531" s="134"/>
      <c r="C1531"/>
      <c r="D1531"/>
      <c r="E1531" s="488"/>
      <c r="F1531"/>
      <c r="G1531"/>
      <c r="H1531" s="488"/>
    </row>
    <row r="1532" spans="1:8" s="10" customFormat="1">
      <c r="A1532" s="134"/>
      <c r="B1532" s="134"/>
      <c r="C1532"/>
      <c r="D1532"/>
      <c r="E1532" s="488"/>
      <c r="F1532"/>
      <c r="G1532"/>
      <c r="H1532" s="488"/>
    </row>
    <row r="1533" spans="1:8" s="10" customFormat="1">
      <c r="A1533" s="134"/>
      <c r="B1533" s="134"/>
      <c r="C1533"/>
      <c r="D1533"/>
      <c r="E1533" s="488"/>
      <c r="F1533"/>
      <c r="G1533"/>
      <c r="H1533" s="488"/>
    </row>
    <row r="1534" spans="1:8" s="10" customFormat="1">
      <c r="A1534" s="134"/>
      <c r="B1534" s="134"/>
      <c r="C1534"/>
      <c r="D1534"/>
      <c r="E1534" s="488"/>
      <c r="F1534"/>
      <c r="G1534"/>
      <c r="H1534" s="488"/>
    </row>
    <row r="1535" spans="1:8" s="10" customFormat="1">
      <c r="A1535" s="134"/>
      <c r="B1535" s="134"/>
      <c r="C1535"/>
      <c r="D1535"/>
      <c r="E1535" s="488"/>
      <c r="F1535"/>
      <c r="G1535"/>
      <c r="H1535" s="488"/>
    </row>
    <row r="1536" spans="1:8" s="10" customFormat="1">
      <c r="A1536" s="134"/>
      <c r="B1536" s="134"/>
      <c r="C1536"/>
      <c r="D1536"/>
      <c r="E1536" s="488"/>
      <c r="F1536"/>
      <c r="G1536"/>
      <c r="H1536" s="488"/>
    </row>
    <row r="1537" spans="1:8" s="10" customFormat="1">
      <c r="A1537" s="134"/>
      <c r="B1537" s="134"/>
      <c r="C1537"/>
      <c r="D1537"/>
      <c r="E1537" s="488"/>
      <c r="F1537"/>
      <c r="G1537"/>
      <c r="H1537" s="488"/>
    </row>
    <row r="1538" spans="1:8" s="10" customFormat="1">
      <c r="A1538" s="134"/>
      <c r="B1538" s="134"/>
      <c r="C1538"/>
      <c r="D1538"/>
      <c r="E1538" s="488"/>
      <c r="F1538"/>
      <c r="G1538"/>
      <c r="H1538" s="488"/>
    </row>
    <row r="1539" spans="1:8" s="10" customFormat="1">
      <c r="A1539" s="134"/>
      <c r="B1539" s="134"/>
      <c r="C1539"/>
      <c r="D1539"/>
      <c r="E1539" s="488"/>
      <c r="F1539"/>
      <c r="G1539"/>
      <c r="H1539" s="488"/>
    </row>
    <row r="1540" spans="1:8" s="10" customFormat="1">
      <c r="A1540" s="134"/>
      <c r="B1540" s="134"/>
      <c r="C1540"/>
      <c r="D1540"/>
      <c r="E1540" s="488"/>
      <c r="F1540"/>
      <c r="G1540"/>
      <c r="H1540" s="488"/>
    </row>
    <row r="1541" spans="1:8" s="10" customFormat="1">
      <c r="A1541" s="134"/>
      <c r="B1541" s="134"/>
      <c r="C1541"/>
      <c r="D1541"/>
      <c r="E1541" s="488"/>
      <c r="F1541"/>
      <c r="G1541"/>
      <c r="H1541" s="488"/>
    </row>
    <row r="1542" spans="1:8" s="10" customFormat="1">
      <c r="A1542" s="134"/>
      <c r="B1542" s="134"/>
      <c r="C1542"/>
      <c r="D1542"/>
      <c r="E1542" s="488"/>
      <c r="F1542"/>
      <c r="G1542"/>
      <c r="H1542" s="488"/>
    </row>
    <row r="1543" spans="1:8" s="10" customFormat="1">
      <c r="A1543" s="134"/>
      <c r="B1543" s="134"/>
      <c r="C1543"/>
      <c r="D1543"/>
      <c r="E1543" s="488"/>
      <c r="F1543"/>
      <c r="G1543"/>
      <c r="H1543" s="488"/>
    </row>
    <row r="1544" spans="1:8" s="10" customFormat="1">
      <c r="A1544" s="134"/>
      <c r="B1544" s="134"/>
      <c r="C1544"/>
      <c r="D1544"/>
      <c r="E1544" s="488"/>
      <c r="F1544"/>
      <c r="G1544"/>
      <c r="H1544" s="488"/>
    </row>
    <row r="1545" spans="1:8" s="10" customFormat="1">
      <c r="A1545" s="134"/>
      <c r="B1545" s="134"/>
      <c r="C1545"/>
      <c r="D1545"/>
      <c r="E1545" s="488"/>
      <c r="F1545"/>
      <c r="G1545"/>
      <c r="H1545" s="488"/>
    </row>
    <row r="1546" spans="1:8" s="10" customFormat="1">
      <c r="A1546" s="134"/>
      <c r="B1546" s="134"/>
      <c r="C1546"/>
      <c r="D1546"/>
      <c r="E1546" s="488"/>
      <c r="F1546"/>
      <c r="G1546"/>
      <c r="H1546" s="488"/>
    </row>
    <row r="1547" spans="1:8" s="10" customFormat="1">
      <c r="A1547" s="134"/>
      <c r="B1547" s="134"/>
      <c r="C1547"/>
      <c r="D1547"/>
      <c r="E1547" s="488"/>
      <c r="F1547"/>
      <c r="G1547"/>
      <c r="H1547" s="488"/>
    </row>
    <row r="1548" spans="1:8" s="10" customFormat="1">
      <c r="A1548" s="134"/>
      <c r="B1548" s="134"/>
      <c r="C1548"/>
      <c r="D1548"/>
      <c r="E1548" s="488"/>
      <c r="F1548"/>
      <c r="G1548"/>
      <c r="H1548" s="488"/>
    </row>
    <row r="1549" spans="1:8" s="10" customFormat="1">
      <c r="A1549" s="134"/>
      <c r="B1549" s="134"/>
      <c r="C1549"/>
      <c r="D1549"/>
      <c r="E1549" s="488"/>
      <c r="F1549"/>
      <c r="G1549"/>
      <c r="H1549" s="488"/>
    </row>
    <row r="1550" spans="1:8" s="10" customFormat="1">
      <c r="A1550" s="134"/>
      <c r="B1550" s="134"/>
      <c r="C1550"/>
      <c r="D1550"/>
      <c r="E1550" s="488"/>
      <c r="F1550"/>
      <c r="G1550"/>
      <c r="H1550" s="488"/>
    </row>
    <row r="1551" spans="1:8" s="10" customFormat="1">
      <c r="A1551" s="134"/>
      <c r="B1551" s="134"/>
      <c r="C1551"/>
      <c r="D1551"/>
      <c r="E1551" s="488"/>
      <c r="F1551"/>
      <c r="G1551"/>
      <c r="H1551" s="488"/>
    </row>
    <row r="1552" spans="1:8" s="10" customFormat="1">
      <c r="A1552" s="134"/>
      <c r="B1552" s="134"/>
      <c r="C1552"/>
      <c r="D1552"/>
      <c r="E1552" s="488"/>
      <c r="F1552"/>
      <c r="G1552"/>
      <c r="H1552" s="488"/>
    </row>
    <row r="1553" spans="1:8" s="10" customFormat="1">
      <c r="A1553" s="134"/>
      <c r="B1553" s="134"/>
      <c r="C1553"/>
      <c r="D1553"/>
      <c r="E1553" s="488"/>
      <c r="F1553"/>
      <c r="G1553"/>
      <c r="H1553" s="488"/>
    </row>
    <row r="1554" spans="1:8" s="10" customFormat="1">
      <c r="A1554" s="134"/>
      <c r="B1554" s="134"/>
      <c r="C1554"/>
      <c r="D1554"/>
      <c r="E1554" s="488"/>
      <c r="F1554"/>
      <c r="G1554"/>
      <c r="H1554" s="488"/>
    </row>
    <row r="1555" spans="1:8" s="10" customFormat="1">
      <c r="A1555" s="134"/>
      <c r="B1555" s="134"/>
      <c r="C1555"/>
      <c r="D1555"/>
      <c r="E1555" s="488"/>
      <c r="F1555"/>
      <c r="G1555"/>
      <c r="H1555" s="488"/>
    </row>
    <row r="1556" spans="1:8" s="10" customFormat="1">
      <c r="A1556" s="134"/>
      <c r="B1556" s="134"/>
      <c r="C1556"/>
      <c r="D1556"/>
      <c r="E1556" s="488"/>
      <c r="F1556"/>
      <c r="G1556"/>
      <c r="H1556" s="488"/>
    </row>
    <row r="1557" spans="1:8" s="10" customFormat="1">
      <c r="A1557" s="134"/>
      <c r="B1557" s="134"/>
      <c r="C1557"/>
      <c r="D1557"/>
      <c r="E1557" s="488"/>
      <c r="F1557"/>
      <c r="G1557"/>
      <c r="H1557" s="488"/>
    </row>
    <row r="1558" spans="1:8" s="10" customFormat="1">
      <c r="A1558" s="134"/>
      <c r="B1558" s="134"/>
      <c r="C1558"/>
      <c r="D1558"/>
      <c r="E1558" s="488"/>
      <c r="F1558"/>
      <c r="G1558"/>
      <c r="H1558" s="488"/>
    </row>
    <row r="1559" spans="1:8" s="10" customFormat="1">
      <c r="A1559" s="134"/>
      <c r="B1559" s="134"/>
      <c r="C1559"/>
      <c r="D1559"/>
      <c r="E1559" s="488"/>
      <c r="F1559"/>
      <c r="G1559"/>
      <c r="H1559" s="488"/>
    </row>
    <row r="1560" spans="1:8" s="10" customFormat="1">
      <c r="A1560" s="134"/>
      <c r="B1560" s="134"/>
      <c r="C1560"/>
      <c r="D1560"/>
      <c r="E1560" s="488"/>
      <c r="F1560"/>
      <c r="G1560"/>
      <c r="H1560" s="488"/>
    </row>
    <row r="1561" spans="1:8" s="10" customFormat="1">
      <c r="A1561" s="134"/>
      <c r="B1561" s="134"/>
      <c r="C1561"/>
      <c r="D1561"/>
      <c r="E1561" s="488"/>
      <c r="F1561"/>
      <c r="G1561"/>
      <c r="H1561" s="488"/>
    </row>
    <row r="1562" spans="1:8" s="10" customFormat="1">
      <c r="A1562" s="134"/>
      <c r="B1562" s="134"/>
      <c r="C1562"/>
      <c r="D1562"/>
      <c r="E1562" s="488"/>
      <c r="F1562"/>
      <c r="G1562"/>
      <c r="H1562" s="488"/>
    </row>
    <row r="1563" spans="1:8" s="10" customFormat="1">
      <c r="A1563" s="134"/>
      <c r="B1563" s="134"/>
      <c r="C1563"/>
      <c r="D1563"/>
      <c r="E1563" s="488"/>
      <c r="F1563"/>
      <c r="G1563"/>
      <c r="H1563" s="488"/>
    </row>
    <row r="1564" spans="1:8" s="10" customFormat="1">
      <c r="A1564" s="134"/>
      <c r="B1564" s="134"/>
      <c r="C1564"/>
      <c r="D1564"/>
      <c r="E1564" s="488"/>
      <c r="F1564"/>
      <c r="G1564"/>
      <c r="H1564" s="488"/>
    </row>
    <row r="1565" spans="1:8" s="10" customFormat="1">
      <c r="A1565" s="134"/>
      <c r="B1565" s="134"/>
      <c r="C1565"/>
      <c r="D1565"/>
      <c r="E1565" s="488"/>
      <c r="F1565"/>
      <c r="G1565"/>
      <c r="H1565" s="488"/>
    </row>
    <row r="1566" spans="1:8" s="10" customFormat="1">
      <c r="A1566" s="134"/>
      <c r="B1566" s="134"/>
      <c r="C1566"/>
      <c r="D1566"/>
      <c r="E1566" s="488"/>
      <c r="F1566"/>
      <c r="G1566"/>
      <c r="H1566" s="488"/>
    </row>
    <row r="1567" spans="1:8" s="10" customFormat="1">
      <c r="A1567" s="134"/>
      <c r="B1567" s="134"/>
      <c r="C1567"/>
      <c r="D1567"/>
      <c r="E1567" s="488"/>
      <c r="F1567"/>
      <c r="G1567"/>
      <c r="H1567" s="488"/>
    </row>
    <row r="1568" spans="1:8" s="10" customFormat="1">
      <c r="A1568" s="134"/>
      <c r="B1568" s="134"/>
      <c r="C1568"/>
      <c r="D1568"/>
      <c r="E1568" s="488"/>
      <c r="F1568"/>
      <c r="G1568"/>
      <c r="H1568" s="488"/>
    </row>
    <row r="1569" spans="1:8" s="10" customFormat="1">
      <c r="A1569" s="134"/>
      <c r="B1569" s="134"/>
      <c r="C1569"/>
      <c r="D1569"/>
      <c r="E1569" s="488"/>
      <c r="F1569"/>
      <c r="G1569"/>
      <c r="H1569" s="488"/>
    </row>
    <row r="1570" spans="1:8" s="10" customFormat="1">
      <c r="A1570" s="134"/>
      <c r="B1570" s="134"/>
      <c r="C1570"/>
      <c r="D1570"/>
      <c r="E1570" s="488"/>
      <c r="F1570"/>
      <c r="G1570"/>
      <c r="H1570" s="488"/>
    </row>
    <row r="1571" spans="1:8" s="10" customFormat="1">
      <c r="A1571" s="134"/>
      <c r="B1571" s="134"/>
      <c r="C1571"/>
      <c r="D1571"/>
      <c r="E1571" s="488"/>
      <c r="F1571"/>
      <c r="G1571"/>
      <c r="H1571" s="488"/>
    </row>
    <row r="1572" spans="1:8" s="10" customFormat="1">
      <c r="A1572" s="134"/>
      <c r="B1572" s="134"/>
      <c r="C1572"/>
      <c r="D1572"/>
      <c r="E1572" s="488"/>
      <c r="F1572"/>
      <c r="G1572"/>
      <c r="H1572" s="488"/>
    </row>
    <row r="1573" spans="1:8" s="10" customFormat="1">
      <c r="A1573" s="134"/>
      <c r="B1573" s="134"/>
      <c r="C1573"/>
      <c r="D1573"/>
      <c r="E1573" s="488"/>
      <c r="F1573"/>
      <c r="G1573"/>
      <c r="H1573" s="488"/>
    </row>
    <row r="1574" spans="1:8" s="10" customFormat="1">
      <c r="A1574" s="134"/>
      <c r="B1574" s="134"/>
      <c r="C1574"/>
      <c r="D1574"/>
      <c r="E1574" s="488"/>
      <c r="F1574"/>
      <c r="G1574"/>
      <c r="H1574" s="488"/>
    </row>
    <row r="1575" spans="1:8" s="10" customFormat="1">
      <c r="A1575" s="134"/>
      <c r="B1575" s="134"/>
      <c r="C1575"/>
      <c r="D1575"/>
      <c r="E1575" s="488"/>
      <c r="F1575"/>
      <c r="G1575"/>
      <c r="H1575" s="488"/>
    </row>
    <row r="1576" spans="1:8" s="10" customFormat="1">
      <c r="A1576" s="134"/>
      <c r="B1576" s="134"/>
      <c r="C1576"/>
      <c r="D1576"/>
      <c r="E1576" s="488"/>
      <c r="F1576"/>
      <c r="G1576"/>
      <c r="H1576" s="488"/>
    </row>
    <row r="1577" spans="1:8" s="10" customFormat="1">
      <c r="A1577" s="134"/>
      <c r="B1577" s="134"/>
      <c r="C1577"/>
      <c r="D1577"/>
      <c r="E1577" s="488"/>
      <c r="F1577"/>
      <c r="G1577"/>
      <c r="H1577" s="488"/>
    </row>
    <row r="1578" spans="1:8" s="10" customFormat="1">
      <c r="A1578" s="134"/>
      <c r="B1578" s="134"/>
      <c r="C1578"/>
      <c r="D1578"/>
      <c r="E1578" s="488"/>
      <c r="F1578"/>
      <c r="G1578"/>
      <c r="H1578" s="488"/>
    </row>
    <row r="1579" spans="1:8" s="10" customFormat="1">
      <c r="A1579" s="134"/>
      <c r="B1579" s="134"/>
      <c r="C1579"/>
      <c r="D1579"/>
      <c r="E1579" s="488"/>
      <c r="F1579"/>
      <c r="G1579"/>
      <c r="H1579" s="488"/>
    </row>
    <row r="1580" spans="1:8" s="10" customFormat="1">
      <c r="A1580" s="134"/>
      <c r="B1580" s="134"/>
      <c r="C1580"/>
      <c r="D1580"/>
      <c r="E1580" s="488"/>
      <c r="F1580"/>
      <c r="G1580"/>
      <c r="H1580" s="488"/>
    </row>
    <row r="1581" spans="1:8" s="10" customFormat="1">
      <c r="A1581" s="134"/>
      <c r="B1581" s="134"/>
      <c r="C1581"/>
      <c r="D1581"/>
      <c r="E1581" s="488"/>
      <c r="F1581"/>
      <c r="G1581"/>
      <c r="H1581" s="488"/>
    </row>
    <row r="1582" spans="1:8" s="10" customFormat="1">
      <c r="A1582" s="134"/>
      <c r="B1582" s="134"/>
      <c r="C1582"/>
      <c r="D1582"/>
      <c r="E1582" s="488"/>
      <c r="F1582"/>
      <c r="G1582"/>
      <c r="H1582" s="488"/>
    </row>
    <row r="1583" spans="1:8" s="10" customFormat="1">
      <c r="A1583" s="134"/>
      <c r="B1583" s="134"/>
      <c r="C1583"/>
      <c r="D1583"/>
      <c r="E1583" s="488"/>
      <c r="F1583"/>
      <c r="G1583"/>
      <c r="H1583" s="488"/>
    </row>
    <row r="1584" spans="1:8" s="10" customFormat="1">
      <c r="A1584" s="134"/>
      <c r="B1584" s="134"/>
      <c r="C1584"/>
      <c r="D1584"/>
      <c r="E1584" s="488"/>
      <c r="F1584"/>
      <c r="G1584"/>
      <c r="H1584" s="488"/>
    </row>
    <row r="1585" spans="1:8" s="10" customFormat="1">
      <c r="A1585" s="134"/>
      <c r="B1585" s="134"/>
      <c r="C1585"/>
      <c r="D1585"/>
      <c r="E1585" s="488"/>
      <c r="F1585"/>
      <c r="G1585"/>
      <c r="H1585" s="488"/>
    </row>
    <row r="1586" spans="1:8" s="10" customFormat="1">
      <c r="A1586" s="134"/>
      <c r="B1586" s="134"/>
      <c r="C1586"/>
      <c r="D1586"/>
      <c r="E1586" s="488"/>
      <c r="F1586"/>
      <c r="G1586"/>
      <c r="H1586" s="488"/>
    </row>
    <row r="1587" spans="1:8" s="10" customFormat="1">
      <c r="A1587" s="134"/>
      <c r="B1587" s="134"/>
      <c r="C1587"/>
      <c r="D1587"/>
      <c r="E1587" s="488"/>
      <c r="F1587"/>
      <c r="G1587"/>
      <c r="H1587" s="488"/>
    </row>
    <row r="1588" spans="1:8" s="10" customFormat="1">
      <c r="A1588" s="134"/>
      <c r="B1588" s="134"/>
      <c r="C1588"/>
      <c r="D1588"/>
      <c r="E1588" s="488"/>
      <c r="F1588"/>
      <c r="G1588"/>
      <c r="H1588" s="488"/>
    </row>
    <row r="1589" spans="1:8" s="10" customFormat="1">
      <c r="A1589" s="134"/>
      <c r="B1589" s="134"/>
      <c r="C1589"/>
      <c r="D1589"/>
      <c r="E1589" s="488"/>
      <c r="F1589"/>
      <c r="G1589"/>
      <c r="H1589" s="488"/>
    </row>
    <row r="1590" spans="1:8" s="10" customFormat="1">
      <c r="A1590" s="134"/>
      <c r="B1590" s="134"/>
      <c r="C1590"/>
      <c r="D1590"/>
      <c r="E1590" s="488"/>
      <c r="F1590"/>
      <c r="G1590"/>
      <c r="H1590" s="488"/>
    </row>
    <row r="1591" spans="1:8" s="10" customFormat="1">
      <c r="A1591" s="134"/>
      <c r="B1591" s="134"/>
      <c r="C1591"/>
      <c r="D1591"/>
      <c r="E1591" s="488"/>
      <c r="F1591"/>
      <c r="G1591"/>
      <c r="H1591" s="488"/>
    </row>
    <row r="1592" spans="1:8" s="10" customFormat="1">
      <c r="A1592" s="134"/>
      <c r="B1592" s="134"/>
      <c r="C1592"/>
      <c r="D1592"/>
      <c r="E1592" s="488"/>
      <c r="F1592"/>
      <c r="G1592"/>
      <c r="H1592" s="488"/>
    </row>
    <row r="1593" spans="1:8" s="10" customFormat="1">
      <c r="A1593" s="134"/>
      <c r="B1593" s="134"/>
      <c r="C1593"/>
      <c r="D1593"/>
      <c r="E1593" s="488"/>
      <c r="F1593"/>
      <c r="G1593"/>
      <c r="H1593" s="488"/>
    </row>
    <row r="1594" spans="1:8" s="10" customFormat="1">
      <c r="A1594" s="134"/>
      <c r="B1594" s="134"/>
      <c r="C1594"/>
      <c r="D1594"/>
      <c r="E1594" s="488"/>
      <c r="F1594"/>
      <c r="G1594"/>
      <c r="H1594" s="488"/>
    </row>
    <row r="1595" spans="1:8" s="10" customFormat="1">
      <c r="A1595" s="134"/>
      <c r="B1595" s="134"/>
      <c r="C1595"/>
      <c r="D1595"/>
      <c r="E1595" s="488"/>
      <c r="F1595"/>
      <c r="G1595"/>
      <c r="H1595" s="488"/>
    </row>
    <row r="1596" spans="1:8" s="10" customFormat="1">
      <c r="A1596" s="134"/>
      <c r="B1596" s="134"/>
      <c r="C1596"/>
      <c r="D1596"/>
      <c r="E1596" s="488"/>
      <c r="F1596"/>
      <c r="G1596"/>
      <c r="H1596" s="488"/>
    </row>
    <row r="1597" spans="1:8" s="10" customFormat="1">
      <c r="A1597" s="134"/>
      <c r="B1597" s="134"/>
      <c r="C1597"/>
      <c r="D1597"/>
      <c r="E1597" s="488"/>
      <c r="F1597"/>
      <c r="G1597"/>
      <c r="H1597" s="488"/>
    </row>
    <row r="1598" spans="1:8" s="10" customFormat="1">
      <c r="A1598" s="134"/>
      <c r="B1598" s="134"/>
      <c r="C1598"/>
      <c r="D1598"/>
      <c r="E1598" s="488"/>
      <c r="F1598"/>
      <c r="G1598"/>
      <c r="H1598" s="488"/>
    </row>
    <row r="1599" spans="1:8" s="10" customFormat="1">
      <c r="A1599" s="134"/>
      <c r="B1599" s="134"/>
      <c r="C1599"/>
      <c r="D1599"/>
      <c r="E1599" s="488"/>
      <c r="F1599"/>
      <c r="G1599"/>
      <c r="H1599" s="488"/>
    </row>
    <row r="1600" spans="1:8" s="10" customFormat="1">
      <c r="A1600" s="134"/>
      <c r="B1600" s="134"/>
      <c r="C1600"/>
      <c r="D1600"/>
      <c r="E1600" s="488"/>
      <c r="F1600"/>
      <c r="G1600"/>
      <c r="H1600" s="488"/>
    </row>
    <row r="1601" spans="1:8" s="10" customFormat="1">
      <c r="A1601" s="134"/>
      <c r="B1601" s="134"/>
      <c r="C1601"/>
      <c r="D1601"/>
      <c r="E1601" s="488"/>
      <c r="F1601"/>
      <c r="G1601"/>
      <c r="H1601" s="488"/>
    </row>
    <row r="1602" spans="1:8" s="10" customFormat="1">
      <c r="A1602" s="134"/>
      <c r="B1602" s="134"/>
      <c r="C1602"/>
      <c r="D1602"/>
      <c r="E1602" s="488"/>
      <c r="F1602"/>
      <c r="G1602"/>
      <c r="H1602" s="488"/>
    </row>
    <row r="1603" spans="1:8" s="10" customFormat="1">
      <c r="A1603" s="134"/>
      <c r="B1603" s="134"/>
      <c r="C1603"/>
      <c r="D1603"/>
      <c r="E1603" s="488"/>
      <c r="F1603"/>
      <c r="G1603"/>
      <c r="H1603" s="488"/>
    </row>
    <row r="1604" spans="1:8" s="10" customFormat="1">
      <c r="A1604" s="134"/>
      <c r="B1604" s="134"/>
      <c r="C1604"/>
      <c r="D1604"/>
      <c r="E1604" s="488"/>
      <c r="F1604"/>
      <c r="G1604"/>
      <c r="H1604" s="488"/>
    </row>
    <row r="1605" spans="1:8" s="10" customFormat="1">
      <c r="A1605" s="134"/>
      <c r="B1605" s="134"/>
      <c r="C1605"/>
      <c r="D1605"/>
      <c r="E1605" s="488"/>
      <c r="F1605"/>
      <c r="G1605"/>
      <c r="H1605" s="488"/>
    </row>
    <row r="1606" spans="1:8" s="10" customFormat="1">
      <c r="A1606" s="134"/>
      <c r="B1606" s="134"/>
      <c r="C1606"/>
      <c r="D1606"/>
      <c r="E1606" s="488"/>
      <c r="F1606"/>
      <c r="G1606"/>
      <c r="H1606" s="488"/>
    </row>
    <row r="1607" spans="1:8" s="10" customFormat="1">
      <c r="A1607" s="134"/>
      <c r="B1607" s="134"/>
      <c r="C1607"/>
      <c r="D1607"/>
      <c r="E1607" s="488"/>
      <c r="F1607"/>
      <c r="G1607"/>
      <c r="H1607" s="488"/>
    </row>
    <row r="1608" spans="1:8" s="10" customFormat="1">
      <c r="A1608" s="134"/>
      <c r="B1608" s="134"/>
      <c r="C1608"/>
      <c r="D1608"/>
      <c r="E1608" s="488"/>
      <c r="F1608"/>
      <c r="G1608"/>
      <c r="H1608" s="488"/>
    </row>
    <row r="1609" spans="1:8" s="10" customFormat="1">
      <c r="A1609" s="134"/>
      <c r="B1609" s="134"/>
      <c r="C1609"/>
      <c r="D1609"/>
      <c r="E1609" s="488"/>
      <c r="F1609"/>
      <c r="G1609"/>
      <c r="H1609" s="488"/>
    </row>
    <row r="1610" spans="1:8" s="10" customFormat="1">
      <c r="A1610" s="134"/>
      <c r="B1610" s="134"/>
      <c r="C1610"/>
      <c r="D1610"/>
      <c r="E1610" s="488"/>
      <c r="F1610"/>
      <c r="G1610"/>
      <c r="H1610" s="488"/>
    </row>
    <row r="1611" spans="1:8" s="10" customFormat="1">
      <c r="A1611" s="134"/>
      <c r="B1611" s="134"/>
      <c r="C1611"/>
      <c r="D1611"/>
      <c r="E1611" s="488"/>
      <c r="F1611"/>
      <c r="G1611"/>
      <c r="H1611" s="488"/>
    </row>
    <row r="1612" spans="1:8" s="10" customFormat="1">
      <c r="A1612" s="134"/>
      <c r="B1612" s="134"/>
      <c r="C1612"/>
      <c r="D1612"/>
      <c r="E1612" s="488"/>
      <c r="F1612"/>
      <c r="G1612"/>
      <c r="H1612" s="488"/>
    </row>
    <row r="1613" spans="1:8" s="10" customFormat="1">
      <c r="A1613" s="134"/>
      <c r="B1613" s="134"/>
      <c r="C1613"/>
      <c r="D1613"/>
      <c r="E1613" s="488"/>
      <c r="F1613"/>
      <c r="G1613"/>
      <c r="H1613" s="488"/>
    </row>
    <row r="1614" spans="1:8" s="10" customFormat="1">
      <c r="A1614" s="134"/>
      <c r="B1614" s="134"/>
      <c r="C1614"/>
      <c r="D1614"/>
      <c r="E1614" s="488"/>
      <c r="F1614"/>
      <c r="G1614"/>
      <c r="H1614" s="488"/>
    </row>
    <row r="1615" spans="1:8" s="10" customFormat="1">
      <c r="A1615" s="134"/>
      <c r="B1615" s="134"/>
      <c r="C1615"/>
      <c r="D1615"/>
      <c r="E1615" s="488"/>
      <c r="F1615"/>
      <c r="G1615"/>
      <c r="H1615" s="488"/>
    </row>
    <row r="1616" spans="1:8" s="10" customFormat="1">
      <c r="A1616" s="134"/>
      <c r="B1616" s="134"/>
      <c r="C1616"/>
      <c r="D1616"/>
      <c r="E1616" s="488"/>
      <c r="F1616"/>
      <c r="G1616"/>
      <c r="H1616" s="488"/>
    </row>
    <row r="1617" spans="1:8" s="10" customFormat="1">
      <c r="A1617" s="134"/>
      <c r="B1617" s="134"/>
      <c r="C1617"/>
      <c r="D1617"/>
      <c r="E1617" s="488"/>
      <c r="F1617"/>
      <c r="G1617"/>
      <c r="H1617" s="488"/>
    </row>
    <row r="1618" spans="1:8" s="10" customFormat="1">
      <c r="A1618" s="134"/>
      <c r="B1618" s="134"/>
      <c r="C1618"/>
      <c r="D1618"/>
      <c r="E1618" s="488"/>
      <c r="F1618"/>
      <c r="G1618"/>
      <c r="H1618" s="488"/>
    </row>
    <row r="1619" spans="1:8" s="10" customFormat="1">
      <c r="A1619" s="134"/>
      <c r="B1619" s="134"/>
      <c r="C1619"/>
      <c r="D1619"/>
      <c r="E1619" s="488"/>
      <c r="F1619"/>
      <c r="G1619"/>
      <c r="H1619" s="488"/>
    </row>
    <row r="1620" spans="1:8" s="10" customFormat="1">
      <c r="A1620" s="134"/>
      <c r="B1620" s="134"/>
      <c r="C1620"/>
      <c r="D1620"/>
      <c r="E1620" s="488"/>
      <c r="F1620"/>
      <c r="G1620"/>
      <c r="H1620" s="488"/>
    </row>
    <row r="1621" spans="1:8" s="10" customFormat="1">
      <c r="A1621" s="134"/>
      <c r="B1621" s="134"/>
      <c r="C1621"/>
      <c r="D1621"/>
      <c r="E1621" s="488"/>
      <c r="F1621"/>
      <c r="G1621"/>
      <c r="H1621" s="488"/>
    </row>
    <row r="1622" spans="1:8" s="10" customFormat="1">
      <c r="A1622" s="134"/>
      <c r="B1622" s="134"/>
      <c r="C1622"/>
      <c r="D1622"/>
      <c r="E1622" s="488"/>
      <c r="F1622"/>
      <c r="G1622"/>
      <c r="H1622" s="488"/>
    </row>
    <row r="1623" spans="1:8" s="10" customFormat="1">
      <c r="A1623" s="134"/>
      <c r="B1623" s="134"/>
      <c r="C1623"/>
      <c r="D1623"/>
      <c r="E1623" s="488"/>
      <c r="F1623"/>
      <c r="G1623"/>
      <c r="H1623" s="488"/>
    </row>
    <row r="1624" spans="1:8" s="10" customFormat="1">
      <c r="A1624" s="134"/>
      <c r="B1624" s="134"/>
      <c r="C1624"/>
      <c r="D1624"/>
      <c r="E1624" s="488"/>
      <c r="F1624"/>
      <c r="G1624"/>
      <c r="H1624" s="488"/>
    </row>
    <row r="1625" spans="1:8" s="10" customFormat="1">
      <c r="A1625" s="134"/>
      <c r="B1625" s="134"/>
      <c r="C1625"/>
      <c r="D1625"/>
      <c r="E1625" s="488"/>
      <c r="F1625"/>
      <c r="G1625"/>
      <c r="H1625" s="488"/>
    </row>
    <row r="1626" spans="1:8" s="10" customFormat="1">
      <c r="A1626" s="134"/>
      <c r="B1626" s="134"/>
      <c r="C1626"/>
      <c r="D1626"/>
      <c r="E1626" s="488"/>
      <c r="F1626"/>
      <c r="G1626"/>
      <c r="H1626" s="488"/>
    </row>
    <row r="1627" spans="1:8" s="10" customFormat="1">
      <c r="A1627" s="134"/>
      <c r="B1627" s="134"/>
      <c r="C1627"/>
      <c r="D1627"/>
      <c r="E1627" s="488"/>
      <c r="F1627"/>
      <c r="G1627"/>
      <c r="H1627" s="488"/>
    </row>
    <row r="1628" spans="1:8" s="10" customFormat="1">
      <c r="A1628" s="134"/>
      <c r="B1628" s="134"/>
      <c r="C1628"/>
      <c r="D1628"/>
      <c r="E1628" s="488"/>
      <c r="F1628"/>
      <c r="G1628"/>
      <c r="H1628" s="488"/>
    </row>
    <row r="1629" spans="1:8" s="10" customFormat="1">
      <c r="A1629" s="134"/>
      <c r="B1629" s="134"/>
      <c r="C1629"/>
      <c r="D1629"/>
      <c r="E1629" s="488"/>
      <c r="F1629"/>
      <c r="G1629"/>
      <c r="H1629" s="488"/>
    </row>
    <row r="1630" spans="1:8" s="10" customFormat="1">
      <c r="A1630" s="134"/>
      <c r="B1630" s="134"/>
      <c r="C1630"/>
      <c r="D1630"/>
      <c r="E1630" s="488"/>
      <c r="F1630"/>
      <c r="G1630"/>
      <c r="H1630" s="488"/>
    </row>
    <row r="1631" spans="1:8" s="10" customFormat="1">
      <c r="A1631" s="134"/>
      <c r="B1631" s="134"/>
      <c r="C1631"/>
      <c r="D1631"/>
      <c r="E1631" s="488"/>
      <c r="F1631"/>
      <c r="G1631"/>
      <c r="H1631" s="488"/>
    </row>
    <row r="1632" spans="1:8" s="10" customFormat="1">
      <c r="A1632" s="134"/>
      <c r="B1632" s="134"/>
      <c r="C1632"/>
      <c r="D1632"/>
      <c r="E1632" s="488"/>
      <c r="F1632"/>
      <c r="G1632"/>
      <c r="H1632" s="488"/>
    </row>
    <row r="1633" spans="1:8" s="10" customFormat="1">
      <c r="A1633" s="134"/>
      <c r="B1633" s="134"/>
      <c r="C1633"/>
      <c r="D1633"/>
      <c r="E1633" s="488"/>
      <c r="F1633"/>
      <c r="G1633"/>
      <c r="H1633" s="488"/>
    </row>
    <row r="1634" spans="1:8" s="10" customFormat="1">
      <c r="A1634" s="134"/>
      <c r="B1634" s="134"/>
      <c r="C1634"/>
      <c r="D1634"/>
      <c r="E1634" s="488"/>
      <c r="F1634"/>
      <c r="G1634"/>
      <c r="H1634" s="488"/>
    </row>
    <row r="1635" spans="1:8" s="10" customFormat="1">
      <c r="A1635" s="134"/>
      <c r="B1635" s="134"/>
      <c r="C1635"/>
      <c r="D1635"/>
      <c r="E1635" s="488"/>
      <c r="F1635"/>
      <c r="G1635"/>
      <c r="H1635" s="488"/>
    </row>
    <row r="1636" spans="1:8" s="10" customFormat="1">
      <c r="A1636" s="134"/>
      <c r="B1636" s="134"/>
      <c r="C1636"/>
      <c r="D1636"/>
      <c r="E1636" s="488"/>
      <c r="F1636"/>
      <c r="G1636"/>
      <c r="H1636" s="488"/>
    </row>
    <row r="1637" spans="1:8" s="10" customFormat="1">
      <c r="A1637" s="134"/>
      <c r="B1637" s="134"/>
      <c r="C1637"/>
      <c r="D1637"/>
      <c r="E1637" s="488"/>
      <c r="F1637"/>
      <c r="G1637"/>
      <c r="H1637" s="488"/>
    </row>
    <row r="1638" spans="1:8" s="10" customFormat="1">
      <c r="A1638" s="134"/>
      <c r="B1638" s="134"/>
      <c r="C1638"/>
      <c r="D1638"/>
      <c r="E1638" s="488"/>
      <c r="F1638"/>
      <c r="G1638"/>
      <c r="H1638" s="488"/>
    </row>
    <row r="1639" spans="1:8" s="10" customFormat="1">
      <c r="A1639" s="134"/>
      <c r="B1639" s="134"/>
      <c r="C1639"/>
      <c r="D1639"/>
      <c r="E1639" s="488"/>
      <c r="F1639"/>
      <c r="G1639"/>
      <c r="H1639" s="488"/>
    </row>
    <row r="1640" spans="1:8" s="10" customFormat="1">
      <c r="A1640" s="134"/>
      <c r="B1640" s="134"/>
      <c r="C1640"/>
      <c r="D1640"/>
      <c r="E1640" s="488"/>
      <c r="F1640"/>
      <c r="G1640"/>
      <c r="H1640" s="488"/>
    </row>
    <row r="1641" spans="1:8" s="10" customFormat="1">
      <c r="A1641" s="134"/>
      <c r="B1641" s="134"/>
      <c r="C1641"/>
      <c r="D1641"/>
      <c r="E1641" s="488"/>
      <c r="F1641"/>
      <c r="G1641"/>
      <c r="H1641" s="488"/>
    </row>
    <row r="1642" spans="1:8" s="10" customFormat="1">
      <c r="A1642" s="134"/>
      <c r="B1642" s="134"/>
      <c r="C1642"/>
      <c r="D1642"/>
      <c r="E1642" s="488"/>
      <c r="F1642"/>
      <c r="G1642"/>
      <c r="H1642" s="488"/>
    </row>
    <row r="1643" spans="1:8" s="10" customFormat="1">
      <c r="A1643" s="134"/>
      <c r="B1643" s="134"/>
      <c r="C1643"/>
      <c r="D1643"/>
      <c r="E1643" s="488"/>
      <c r="F1643"/>
      <c r="G1643"/>
      <c r="H1643" s="488"/>
    </row>
    <row r="1644" spans="1:8" s="10" customFormat="1">
      <c r="A1644" s="134"/>
      <c r="B1644" s="134"/>
      <c r="C1644"/>
      <c r="D1644"/>
      <c r="E1644" s="488"/>
      <c r="F1644"/>
      <c r="G1644"/>
      <c r="H1644" s="488"/>
    </row>
    <row r="1645" spans="1:8" s="10" customFormat="1">
      <c r="A1645" s="134"/>
      <c r="B1645" s="134"/>
      <c r="C1645"/>
      <c r="D1645"/>
      <c r="E1645" s="488"/>
      <c r="F1645"/>
      <c r="G1645"/>
      <c r="H1645" s="488"/>
    </row>
    <row r="1646" spans="1:8" s="10" customFormat="1">
      <c r="A1646" s="134"/>
      <c r="B1646" s="134"/>
      <c r="C1646"/>
      <c r="D1646"/>
      <c r="E1646" s="488"/>
      <c r="F1646"/>
      <c r="G1646"/>
      <c r="H1646" s="488"/>
    </row>
    <row r="1647" spans="1:8" s="10" customFormat="1">
      <c r="A1647" s="134"/>
      <c r="B1647" s="134"/>
      <c r="C1647"/>
      <c r="D1647"/>
      <c r="E1647" s="488"/>
      <c r="F1647"/>
      <c r="G1647"/>
      <c r="H1647" s="488"/>
    </row>
    <row r="1648" spans="1:8" s="10" customFormat="1">
      <c r="A1648" s="134"/>
      <c r="B1648" s="134"/>
      <c r="C1648"/>
      <c r="D1648"/>
      <c r="E1648" s="488"/>
      <c r="F1648"/>
      <c r="G1648"/>
      <c r="H1648" s="488"/>
    </row>
    <row r="1649" spans="1:8" s="10" customFormat="1">
      <c r="A1649" s="134"/>
      <c r="B1649" s="134"/>
      <c r="C1649"/>
      <c r="D1649"/>
      <c r="E1649" s="488"/>
      <c r="F1649"/>
      <c r="G1649"/>
      <c r="H1649" s="488"/>
    </row>
    <row r="1650" spans="1:8" s="10" customFormat="1">
      <c r="A1650" s="134"/>
      <c r="B1650" s="134"/>
      <c r="C1650"/>
      <c r="D1650"/>
      <c r="E1650" s="488"/>
      <c r="F1650"/>
      <c r="G1650"/>
      <c r="H1650" s="488"/>
    </row>
    <row r="1651" spans="1:8" s="10" customFormat="1">
      <c r="A1651" s="134"/>
      <c r="B1651" s="134"/>
      <c r="C1651"/>
      <c r="D1651"/>
      <c r="E1651" s="488"/>
      <c r="F1651"/>
      <c r="G1651"/>
      <c r="H1651" s="488"/>
    </row>
    <row r="1652" spans="1:8" s="10" customFormat="1">
      <c r="A1652" s="134"/>
      <c r="B1652" s="134"/>
      <c r="C1652"/>
      <c r="D1652"/>
      <c r="E1652" s="488"/>
      <c r="F1652"/>
      <c r="G1652"/>
      <c r="H1652" s="488"/>
    </row>
    <row r="1653" spans="1:8" s="10" customFormat="1">
      <c r="A1653" s="134"/>
      <c r="B1653" s="134"/>
      <c r="C1653"/>
      <c r="D1653"/>
      <c r="E1653" s="488"/>
      <c r="F1653"/>
      <c r="G1653"/>
      <c r="H1653" s="488"/>
    </row>
    <row r="1654" spans="1:8" s="10" customFormat="1">
      <c r="A1654" s="134"/>
      <c r="B1654" s="134"/>
      <c r="C1654"/>
      <c r="D1654"/>
      <c r="E1654" s="488"/>
      <c r="F1654"/>
      <c r="G1654"/>
      <c r="H1654" s="488"/>
    </row>
    <row r="1655" spans="1:8" s="10" customFormat="1">
      <c r="A1655" s="134"/>
      <c r="B1655" s="134"/>
      <c r="C1655"/>
      <c r="D1655"/>
      <c r="E1655" s="488"/>
      <c r="F1655"/>
      <c r="G1655"/>
      <c r="H1655" s="488"/>
    </row>
    <row r="1656" spans="1:8" s="10" customFormat="1">
      <c r="A1656" s="134"/>
      <c r="B1656" s="134"/>
      <c r="C1656"/>
      <c r="D1656"/>
      <c r="E1656" s="488"/>
      <c r="F1656"/>
      <c r="G1656"/>
      <c r="H1656" s="488"/>
    </row>
    <row r="1657" spans="1:8" s="10" customFormat="1">
      <c r="A1657" s="134"/>
      <c r="B1657" s="134"/>
      <c r="C1657"/>
      <c r="D1657"/>
      <c r="E1657" s="488"/>
      <c r="F1657"/>
      <c r="G1657"/>
      <c r="H1657" s="488"/>
    </row>
    <row r="1658" spans="1:8" s="10" customFormat="1">
      <c r="A1658" s="134"/>
      <c r="B1658" s="134"/>
      <c r="C1658"/>
      <c r="D1658"/>
      <c r="E1658" s="488"/>
      <c r="F1658"/>
      <c r="G1658"/>
      <c r="H1658" s="488"/>
    </row>
    <row r="1659" spans="1:8" s="10" customFormat="1">
      <c r="A1659" s="134"/>
      <c r="B1659" s="134"/>
      <c r="C1659"/>
      <c r="D1659"/>
      <c r="E1659" s="488"/>
      <c r="F1659"/>
      <c r="G1659"/>
      <c r="H1659" s="488"/>
    </row>
    <row r="1660" spans="1:8" s="10" customFormat="1">
      <c r="A1660" s="134"/>
      <c r="B1660" s="134"/>
      <c r="C1660"/>
      <c r="D1660"/>
      <c r="E1660" s="488"/>
      <c r="F1660"/>
      <c r="G1660"/>
      <c r="H1660" s="488"/>
    </row>
    <row r="1661" spans="1:8" s="10" customFormat="1">
      <c r="A1661" s="134"/>
      <c r="B1661" s="134"/>
      <c r="C1661"/>
      <c r="D1661"/>
      <c r="E1661" s="488"/>
      <c r="F1661"/>
      <c r="G1661"/>
      <c r="H1661" s="488"/>
    </row>
    <row r="1662" spans="1:8" s="10" customFormat="1">
      <c r="A1662" s="134"/>
      <c r="B1662" s="134"/>
      <c r="C1662"/>
      <c r="D1662"/>
      <c r="E1662" s="488"/>
      <c r="F1662"/>
      <c r="G1662"/>
      <c r="H1662" s="488"/>
    </row>
    <row r="1663" spans="1:8" s="10" customFormat="1">
      <c r="A1663" s="134"/>
      <c r="B1663" s="134"/>
      <c r="C1663"/>
      <c r="D1663"/>
      <c r="E1663" s="488"/>
      <c r="F1663"/>
      <c r="G1663"/>
      <c r="H1663" s="488"/>
    </row>
    <row r="1664" spans="1:8" s="10" customFormat="1">
      <c r="A1664" s="134"/>
      <c r="B1664" s="134"/>
      <c r="C1664"/>
      <c r="D1664"/>
      <c r="E1664" s="488"/>
      <c r="F1664"/>
      <c r="G1664"/>
      <c r="H1664" s="488"/>
    </row>
    <row r="1665" spans="1:8" s="10" customFormat="1">
      <c r="A1665" s="134"/>
      <c r="B1665" s="134"/>
      <c r="C1665"/>
      <c r="D1665"/>
      <c r="E1665" s="488"/>
      <c r="F1665"/>
      <c r="G1665"/>
      <c r="H1665" s="488"/>
    </row>
    <row r="1666" spans="1:8" s="10" customFormat="1">
      <c r="A1666" s="134"/>
      <c r="B1666" s="134"/>
      <c r="C1666"/>
      <c r="D1666"/>
      <c r="E1666" s="488"/>
      <c r="F1666"/>
      <c r="G1666"/>
      <c r="H1666" s="488"/>
    </row>
    <row r="1667" spans="1:8" s="10" customFormat="1">
      <c r="A1667" s="134"/>
      <c r="B1667" s="134"/>
      <c r="C1667"/>
      <c r="D1667"/>
      <c r="E1667" s="488"/>
      <c r="F1667"/>
      <c r="G1667"/>
      <c r="H1667" s="488"/>
    </row>
    <row r="1668" spans="1:8" s="10" customFormat="1">
      <c r="A1668" s="134"/>
      <c r="B1668" s="134"/>
      <c r="C1668"/>
      <c r="D1668"/>
      <c r="E1668" s="488"/>
      <c r="F1668"/>
      <c r="G1668"/>
      <c r="H1668" s="488"/>
    </row>
    <row r="1669" spans="1:8" s="10" customFormat="1">
      <c r="A1669" s="134"/>
      <c r="B1669" s="134"/>
      <c r="C1669"/>
      <c r="D1669"/>
      <c r="E1669" s="488"/>
      <c r="F1669"/>
      <c r="G1669"/>
      <c r="H1669" s="488"/>
    </row>
    <row r="1670" spans="1:8" s="10" customFormat="1">
      <c r="A1670" s="134"/>
      <c r="B1670" s="134"/>
      <c r="C1670"/>
      <c r="D1670"/>
      <c r="E1670" s="488"/>
      <c r="F1670"/>
      <c r="G1670"/>
      <c r="H1670" s="488"/>
    </row>
    <row r="1671" spans="1:8" s="10" customFormat="1">
      <c r="A1671" s="134"/>
      <c r="B1671" s="134"/>
      <c r="C1671"/>
      <c r="D1671"/>
      <c r="E1671" s="488"/>
      <c r="F1671"/>
      <c r="G1671"/>
      <c r="H1671" s="488"/>
    </row>
    <row r="1672" spans="1:8" s="10" customFormat="1">
      <c r="A1672" s="134"/>
      <c r="B1672" s="134"/>
      <c r="C1672"/>
      <c r="D1672"/>
      <c r="E1672" s="488"/>
      <c r="F1672"/>
      <c r="G1672"/>
      <c r="H1672" s="488"/>
    </row>
    <row r="1673" spans="1:8" s="10" customFormat="1">
      <c r="A1673" s="134"/>
      <c r="B1673" s="134"/>
      <c r="C1673"/>
      <c r="D1673"/>
      <c r="E1673" s="488"/>
      <c r="F1673"/>
      <c r="G1673"/>
      <c r="H1673" s="488"/>
    </row>
    <row r="1674" spans="1:8" s="10" customFormat="1">
      <c r="A1674" s="134"/>
      <c r="B1674" s="134"/>
      <c r="C1674"/>
      <c r="D1674"/>
      <c r="E1674" s="488"/>
      <c r="F1674"/>
      <c r="G1674"/>
      <c r="H1674" s="488"/>
    </row>
    <row r="1675" spans="1:8" s="10" customFormat="1">
      <c r="A1675" s="134"/>
      <c r="B1675" s="134"/>
      <c r="C1675"/>
      <c r="D1675"/>
      <c r="E1675" s="488"/>
      <c r="F1675"/>
      <c r="G1675"/>
      <c r="H1675" s="488"/>
    </row>
    <row r="1676" spans="1:8" s="10" customFormat="1">
      <c r="A1676" s="134"/>
      <c r="B1676" s="134"/>
      <c r="C1676"/>
      <c r="D1676"/>
      <c r="E1676" s="488"/>
      <c r="F1676"/>
      <c r="G1676"/>
      <c r="H1676" s="488"/>
    </row>
    <row r="1677" spans="1:8" s="10" customFormat="1">
      <c r="A1677" s="134"/>
      <c r="B1677" s="134"/>
      <c r="C1677"/>
      <c r="D1677"/>
      <c r="E1677" s="488"/>
      <c r="F1677"/>
      <c r="G1677"/>
      <c r="H1677" s="488"/>
    </row>
    <row r="1678" spans="1:8" s="10" customFormat="1">
      <c r="A1678" s="134"/>
      <c r="B1678" s="134"/>
      <c r="C1678"/>
      <c r="D1678"/>
      <c r="E1678" s="488"/>
      <c r="F1678"/>
      <c r="G1678"/>
      <c r="H1678" s="488"/>
    </row>
    <row r="1679" spans="1:8" s="10" customFormat="1">
      <c r="A1679" s="134"/>
      <c r="B1679" s="134"/>
      <c r="C1679"/>
      <c r="D1679"/>
      <c r="E1679" s="488"/>
      <c r="F1679"/>
      <c r="G1679"/>
      <c r="H1679" s="488"/>
    </row>
    <row r="1680" spans="1:8" s="10" customFormat="1">
      <c r="A1680" s="134"/>
      <c r="B1680" s="134"/>
      <c r="C1680"/>
      <c r="D1680"/>
      <c r="E1680" s="488"/>
      <c r="F1680"/>
      <c r="G1680"/>
      <c r="H1680" s="488"/>
    </row>
    <row r="1681" spans="1:8" s="10" customFormat="1">
      <c r="A1681" s="134"/>
      <c r="B1681" s="134"/>
      <c r="C1681"/>
      <c r="D1681"/>
      <c r="E1681" s="488"/>
      <c r="F1681"/>
      <c r="G1681"/>
      <c r="H1681" s="488"/>
    </row>
    <row r="1682" spans="1:8" s="10" customFormat="1">
      <c r="A1682" s="134"/>
      <c r="B1682" s="134"/>
      <c r="C1682"/>
      <c r="D1682"/>
      <c r="E1682" s="488"/>
      <c r="F1682"/>
      <c r="G1682"/>
      <c r="H1682" s="488"/>
    </row>
    <row r="1683" spans="1:8" s="10" customFormat="1">
      <c r="A1683" s="134"/>
      <c r="B1683" s="134"/>
      <c r="C1683"/>
      <c r="D1683"/>
      <c r="E1683" s="488"/>
      <c r="F1683"/>
      <c r="G1683"/>
      <c r="H1683" s="488"/>
    </row>
    <row r="1684" spans="1:8" s="10" customFormat="1">
      <c r="A1684" s="134"/>
      <c r="B1684" s="134"/>
      <c r="C1684"/>
      <c r="D1684"/>
      <c r="E1684" s="488"/>
      <c r="F1684"/>
      <c r="G1684"/>
      <c r="H1684" s="488"/>
    </row>
    <row r="1685" spans="1:8" s="10" customFormat="1">
      <c r="A1685" s="134"/>
      <c r="B1685" s="134"/>
      <c r="C1685"/>
      <c r="D1685"/>
      <c r="E1685" s="488"/>
      <c r="F1685"/>
      <c r="G1685"/>
      <c r="H1685" s="488"/>
    </row>
    <row r="1686" spans="1:8" s="10" customFormat="1">
      <c r="A1686" s="134"/>
      <c r="B1686" s="134"/>
      <c r="C1686"/>
      <c r="D1686"/>
      <c r="E1686" s="488"/>
      <c r="F1686"/>
      <c r="G1686"/>
      <c r="H1686" s="488"/>
    </row>
    <row r="1687" spans="1:8" s="10" customFormat="1">
      <c r="A1687" s="134"/>
      <c r="B1687" s="134"/>
      <c r="C1687"/>
      <c r="D1687"/>
      <c r="E1687" s="488"/>
      <c r="F1687"/>
      <c r="G1687"/>
      <c r="H1687" s="488"/>
    </row>
    <row r="1688" spans="1:8" s="10" customFormat="1">
      <c r="A1688" s="134"/>
      <c r="B1688" s="134"/>
      <c r="C1688"/>
      <c r="D1688"/>
      <c r="E1688" s="488"/>
      <c r="F1688"/>
      <c r="G1688"/>
      <c r="H1688" s="488"/>
    </row>
    <row r="1689" spans="1:8" s="10" customFormat="1">
      <c r="A1689" s="134"/>
      <c r="B1689" s="134"/>
      <c r="C1689"/>
      <c r="D1689"/>
      <c r="E1689" s="488"/>
      <c r="F1689"/>
      <c r="G1689"/>
      <c r="H1689" s="488"/>
    </row>
    <row r="1690" spans="1:8" s="10" customFormat="1">
      <c r="A1690" s="134"/>
      <c r="B1690" s="134"/>
      <c r="C1690"/>
      <c r="D1690"/>
      <c r="E1690" s="488"/>
      <c r="F1690"/>
      <c r="G1690"/>
      <c r="H1690" s="488"/>
    </row>
    <row r="1691" spans="1:8" s="10" customFormat="1">
      <c r="A1691" s="134"/>
      <c r="B1691" s="134"/>
      <c r="C1691"/>
      <c r="D1691"/>
      <c r="E1691" s="488"/>
      <c r="F1691"/>
      <c r="G1691"/>
      <c r="H1691" s="488"/>
    </row>
    <row r="1692" spans="1:8" s="10" customFormat="1">
      <c r="A1692" s="134"/>
      <c r="B1692" s="134"/>
      <c r="C1692"/>
      <c r="D1692"/>
      <c r="E1692" s="488"/>
      <c r="F1692"/>
      <c r="G1692"/>
      <c r="H1692" s="488"/>
    </row>
    <row r="1693" spans="1:8" s="10" customFormat="1">
      <c r="A1693" s="134"/>
      <c r="B1693" s="134"/>
      <c r="C1693"/>
      <c r="D1693"/>
      <c r="E1693" s="488"/>
      <c r="F1693"/>
      <c r="G1693"/>
      <c r="H1693" s="488"/>
    </row>
    <row r="1694" spans="1:8" s="10" customFormat="1">
      <c r="A1694" s="134"/>
      <c r="B1694" s="134"/>
      <c r="C1694"/>
      <c r="D1694"/>
      <c r="E1694" s="488"/>
      <c r="F1694"/>
      <c r="G1694"/>
      <c r="H1694" s="488"/>
    </row>
    <row r="1695" spans="1:8" s="10" customFormat="1">
      <c r="A1695" s="134"/>
      <c r="B1695" s="134"/>
      <c r="C1695"/>
      <c r="D1695"/>
      <c r="E1695" s="488"/>
      <c r="F1695"/>
      <c r="G1695"/>
      <c r="H1695" s="488"/>
    </row>
    <row r="1696" spans="1:8" s="10" customFormat="1">
      <c r="A1696" s="134"/>
      <c r="B1696" s="134"/>
      <c r="C1696"/>
      <c r="D1696"/>
      <c r="E1696" s="488"/>
      <c r="F1696"/>
      <c r="G1696"/>
      <c r="H1696" s="488"/>
    </row>
    <row r="1697" spans="1:8" s="10" customFormat="1">
      <c r="A1697" s="134"/>
      <c r="B1697" s="134"/>
      <c r="C1697"/>
      <c r="D1697"/>
      <c r="E1697" s="488"/>
      <c r="F1697"/>
      <c r="G1697"/>
      <c r="H1697" s="488"/>
    </row>
    <row r="1698" spans="1:8" s="10" customFormat="1">
      <c r="A1698" s="134"/>
      <c r="B1698" s="134"/>
      <c r="C1698"/>
      <c r="D1698"/>
      <c r="E1698" s="488"/>
      <c r="F1698"/>
      <c r="G1698"/>
      <c r="H1698" s="488"/>
    </row>
    <row r="1699" spans="1:8" s="10" customFormat="1">
      <c r="A1699" s="134"/>
      <c r="B1699" s="134"/>
      <c r="C1699"/>
      <c r="D1699"/>
      <c r="E1699" s="488"/>
      <c r="F1699"/>
      <c r="G1699"/>
      <c r="H1699" s="488"/>
    </row>
    <row r="1700" spans="1:8" s="10" customFormat="1">
      <c r="A1700" s="134"/>
      <c r="B1700" s="134"/>
      <c r="C1700"/>
      <c r="D1700"/>
      <c r="E1700" s="488"/>
      <c r="F1700"/>
      <c r="G1700"/>
      <c r="H1700" s="488"/>
    </row>
    <row r="1701" spans="1:8" s="10" customFormat="1">
      <c r="A1701" s="134"/>
      <c r="B1701" s="134"/>
      <c r="C1701"/>
      <c r="D1701"/>
      <c r="E1701" s="488"/>
      <c r="F1701"/>
      <c r="G1701"/>
      <c r="H1701" s="488"/>
    </row>
    <row r="1702" spans="1:8" s="10" customFormat="1">
      <c r="A1702" s="134"/>
      <c r="B1702" s="134"/>
      <c r="C1702"/>
      <c r="D1702"/>
      <c r="E1702" s="488"/>
      <c r="F1702"/>
      <c r="G1702"/>
      <c r="H1702" s="488"/>
    </row>
    <row r="1703" spans="1:8" s="10" customFormat="1">
      <c r="A1703" s="134"/>
      <c r="B1703" s="134"/>
      <c r="C1703"/>
      <c r="D1703"/>
      <c r="E1703" s="488"/>
      <c r="F1703"/>
      <c r="G1703"/>
      <c r="H1703" s="488"/>
    </row>
    <row r="1704" spans="1:8" s="10" customFormat="1">
      <c r="A1704" s="134"/>
      <c r="B1704" s="134"/>
      <c r="C1704"/>
      <c r="D1704"/>
      <c r="E1704" s="488"/>
      <c r="F1704"/>
      <c r="G1704"/>
      <c r="H1704" s="488"/>
    </row>
    <row r="1705" spans="1:8" s="10" customFormat="1">
      <c r="A1705" s="134"/>
      <c r="B1705" s="134"/>
      <c r="C1705"/>
      <c r="D1705"/>
      <c r="E1705" s="488"/>
      <c r="F1705"/>
      <c r="G1705"/>
      <c r="H1705" s="488"/>
    </row>
    <row r="1706" spans="1:8" s="10" customFormat="1">
      <c r="A1706" s="134"/>
      <c r="B1706" s="134"/>
      <c r="C1706"/>
      <c r="D1706"/>
      <c r="E1706" s="488"/>
      <c r="F1706"/>
      <c r="G1706"/>
      <c r="H1706" s="488"/>
    </row>
    <row r="1707" spans="1:8" s="10" customFormat="1">
      <c r="A1707" s="134"/>
      <c r="B1707" s="134"/>
      <c r="C1707"/>
      <c r="D1707"/>
      <c r="E1707" s="488"/>
      <c r="F1707"/>
      <c r="G1707"/>
      <c r="H1707" s="488"/>
    </row>
    <row r="1708" spans="1:8" s="10" customFormat="1">
      <c r="A1708" s="134"/>
      <c r="B1708" s="134"/>
      <c r="C1708"/>
      <c r="D1708"/>
      <c r="E1708" s="488"/>
      <c r="F1708"/>
      <c r="G1708"/>
      <c r="H1708" s="488"/>
    </row>
    <row r="1709" spans="1:8" s="10" customFormat="1">
      <c r="A1709" s="134"/>
      <c r="B1709" s="134"/>
      <c r="C1709"/>
      <c r="D1709"/>
      <c r="E1709" s="488"/>
      <c r="F1709"/>
      <c r="G1709"/>
      <c r="H1709" s="488"/>
    </row>
    <row r="1710" spans="1:8" s="10" customFormat="1">
      <c r="A1710" s="134"/>
      <c r="B1710" s="134"/>
      <c r="C1710"/>
      <c r="D1710"/>
      <c r="E1710" s="488"/>
      <c r="F1710"/>
      <c r="G1710"/>
      <c r="H1710" s="488"/>
    </row>
    <row r="1711" spans="1:8" s="10" customFormat="1">
      <c r="A1711" s="134"/>
      <c r="B1711" s="134"/>
      <c r="C1711"/>
      <c r="D1711"/>
      <c r="E1711" s="488"/>
      <c r="F1711"/>
      <c r="G1711"/>
      <c r="H1711" s="488"/>
    </row>
    <row r="1712" spans="1:8" s="10" customFormat="1">
      <c r="A1712" s="134"/>
      <c r="B1712" s="134"/>
      <c r="C1712"/>
      <c r="D1712"/>
      <c r="E1712" s="488"/>
      <c r="F1712"/>
      <c r="G1712"/>
      <c r="H1712" s="488"/>
    </row>
    <row r="1713" spans="1:8" s="10" customFormat="1">
      <c r="A1713" s="134"/>
      <c r="B1713" s="134"/>
      <c r="C1713"/>
      <c r="D1713"/>
      <c r="E1713" s="488"/>
      <c r="F1713"/>
      <c r="G1713"/>
      <c r="H1713" s="488"/>
    </row>
    <row r="1714" spans="1:8" s="10" customFormat="1">
      <c r="A1714" s="134"/>
      <c r="B1714" s="134"/>
      <c r="C1714"/>
      <c r="D1714"/>
      <c r="E1714" s="488"/>
      <c r="F1714"/>
      <c r="G1714"/>
      <c r="H1714" s="488"/>
    </row>
    <row r="1715" spans="1:8" s="10" customFormat="1">
      <c r="A1715" s="134"/>
      <c r="B1715" s="134"/>
      <c r="C1715"/>
      <c r="D1715"/>
      <c r="E1715" s="488"/>
      <c r="F1715"/>
      <c r="G1715"/>
      <c r="H1715" s="488"/>
    </row>
    <row r="1716" spans="1:8" s="10" customFormat="1">
      <c r="A1716" s="134"/>
      <c r="B1716" s="134"/>
      <c r="C1716"/>
      <c r="D1716"/>
      <c r="E1716" s="488"/>
      <c r="F1716"/>
      <c r="G1716"/>
      <c r="H1716" s="488"/>
    </row>
    <row r="1717" spans="1:8" s="10" customFormat="1">
      <c r="A1717" s="134"/>
      <c r="B1717" s="134"/>
      <c r="C1717"/>
      <c r="D1717"/>
      <c r="E1717" s="488"/>
      <c r="F1717"/>
      <c r="G1717"/>
      <c r="H1717" s="488"/>
    </row>
    <row r="1718" spans="1:8" s="10" customFormat="1">
      <c r="A1718" s="134"/>
      <c r="B1718" s="134"/>
      <c r="C1718"/>
      <c r="D1718"/>
      <c r="E1718" s="488"/>
      <c r="F1718"/>
      <c r="G1718"/>
      <c r="H1718" s="488"/>
    </row>
    <row r="1719" spans="1:8" s="10" customFormat="1">
      <c r="A1719" s="134"/>
      <c r="B1719" s="134"/>
      <c r="C1719"/>
      <c r="D1719"/>
      <c r="E1719" s="488"/>
      <c r="F1719"/>
      <c r="G1719"/>
      <c r="H1719" s="488"/>
    </row>
    <row r="1720" spans="1:8" s="10" customFormat="1">
      <c r="A1720" s="134"/>
      <c r="B1720" s="134"/>
      <c r="C1720"/>
      <c r="D1720"/>
      <c r="E1720" s="488"/>
      <c r="F1720"/>
      <c r="G1720"/>
      <c r="H1720" s="488"/>
    </row>
    <row r="1721" spans="1:8" s="10" customFormat="1">
      <c r="A1721" s="134"/>
      <c r="B1721" s="134"/>
      <c r="C1721"/>
      <c r="D1721"/>
      <c r="E1721" s="488"/>
      <c r="F1721"/>
      <c r="G1721"/>
      <c r="H1721" s="488"/>
    </row>
    <row r="1722" spans="1:8" s="10" customFormat="1">
      <c r="A1722" s="134"/>
      <c r="B1722" s="134"/>
      <c r="C1722"/>
      <c r="D1722"/>
      <c r="E1722" s="488"/>
      <c r="F1722"/>
      <c r="G1722"/>
      <c r="H1722" s="488"/>
    </row>
    <row r="1723" spans="1:8" s="10" customFormat="1">
      <c r="A1723" s="134"/>
      <c r="B1723" s="134"/>
      <c r="C1723"/>
      <c r="D1723"/>
      <c r="E1723" s="488"/>
      <c r="F1723"/>
      <c r="G1723"/>
      <c r="H1723" s="488"/>
    </row>
    <row r="1724" spans="1:8" s="10" customFormat="1">
      <c r="A1724" s="134"/>
      <c r="B1724" s="134"/>
      <c r="C1724"/>
      <c r="D1724"/>
      <c r="E1724" s="488"/>
      <c r="F1724"/>
      <c r="G1724"/>
      <c r="H1724" s="488"/>
    </row>
    <row r="1725" spans="1:8" s="10" customFormat="1">
      <c r="A1725" s="134"/>
      <c r="B1725" s="134"/>
      <c r="C1725"/>
      <c r="D1725"/>
      <c r="E1725" s="488"/>
      <c r="F1725"/>
      <c r="G1725"/>
      <c r="H1725" s="488"/>
    </row>
    <row r="1726" spans="1:8" s="10" customFormat="1">
      <c r="A1726" s="134"/>
      <c r="B1726" s="134"/>
      <c r="C1726"/>
      <c r="D1726"/>
      <c r="E1726" s="488"/>
      <c r="F1726"/>
      <c r="G1726"/>
      <c r="H1726" s="488"/>
    </row>
    <row r="1727" spans="1:8" s="10" customFormat="1">
      <c r="A1727" s="134"/>
      <c r="B1727" s="134"/>
      <c r="C1727"/>
      <c r="D1727"/>
      <c r="E1727" s="488"/>
      <c r="F1727"/>
      <c r="G1727"/>
      <c r="H1727" s="488"/>
    </row>
    <row r="1728" spans="1:8" s="10" customFormat="1">
      <c r="A1728" s="134"/>
      <c r="B1728" s="134"/>
      <c r="C1728"/>
      <c r="D1728"/>
      <c r="E1728" s="488"/>
      <c r="F1728"/>
      <c r="G1728"/>
      <c r="H1728" s="488"/>
    </row>
    <row r="1729" spans="1:8" s="10" customFormat="1">
      <c r="A1729" s="134"/>
      <c r="B1729" s="134"/>
      <c r="C1729"/>
      <c r="D1729"/>
      <c r="E1729" s="488"/>
      <c r="F1729"/>
      <c r="G1729"/>
      <c r="H1729" s="488"/>
    </row>
    <row r="1730" spans="1:8" s="10" customFormat="1">
      <c r="A1730" s="134"/>
      <c r="B1730" s="134"/>
      <c r="C1730"/>
      <c r="D1730"/>
      <c r="E1730" s="488"/>
      <c r="F1730"/>
      <c r="G1730"/>
      <c r="H1730" s="488"/>
    </row>
    <row r="1731" spans="1:8" s="10" customFormat="1">
      <c r="A1731" s="134"/>
      <c r="B1731" s="134"/>
      <c r="C1731"/>
      <c r="D1731"/>
      <c r="E1731" s="488"/>
      <c r="F1731"/>
      <c r="G1731"/>
      <c r="H1731" s="488"/>
    </row>
    <row r="1732" spans="1:8" s="10" customFormat="1">
      <c r="A1732" s="134"/>
      <c r="B1732" s="134"/>
      <c r="C1732"/>
      <c r="D1732"/>
      <c r="E1732" s="488"/>
      <c r="F1732"/>
      <c r="G1732"/>
      <c r="H1732" s="488"/>
    </row>
    <row r="1733" spans="1:8" s="10" customFormat="1">
      <c r="A1733" s="134"/>
      <c r="B1733" s="134"/>
      <c r="C1733"/>
      <c r="D1733"/>
      <c r="E1733" s="488"/>
      <c r="F1733"/>
      <c r="G1733"/>
      <c r="H1733" s="488"/>
    </row>
    <row r="1734" spans="1:8" s="10" customFormat="1">
      <c r="A1734" s="134"/>
      <c r="B1734" s="134"/>
      <c r="C1734"/>
      <c r="D1734"/>
      <c r="E1734" s="488"/>
      <c r="F1734"/>
      <c r="G1734"/>
      <c r="H1734" s="488"/>
    </row>
    <row r="1735" spans="1:8" s="10" customFormat="1">
      <c r="A1735" s="134"/>
      <c r="B1735" s="134"/>
      <c r="C1735"/>
      <c r="D1735"/>
      <c r="E1735" s="488"/>
      <c r="F1735"/>
      <c r="G1735"/>
      <c r="H1735" s="488"/>
    </row>
    <row r="1736" spans="1:8" s="10" customFormat="1">
      <c r="A1736" s="134"/>
      <c r="B1736" s="134"/>
      <c r="C1736"/>
      <c r="D1736"/>
      <c r="E1736" s="488"/>
      <c r="F1736"/>
      <c r="G1736"/>
      <c r="H1736" s="488"/>
    </row>
    <row r="1737" spans="1:8" s="10" customFormat="1">
      <c r="A1737" s="134"/>
      <c r="B1737" s="134"/>
      <c r="C1737"/>
      <c r="D1737"/>
      <c r="E1737" s="488"/>
      <c r="F1737"/>
      <c r="G1737"/>
      <c r="H1737" s="488"/>
    </row>
    <row r="1738" spans="1:8" s="10" customFormat="1">
      <c r="A1738" s="134"/>
      <c r="B1738" s="134"/>
      <c r="C1738"/>
      <c r="D1738"/>
      <c r="E1738" s="488"/>
      <c r="F1738"/>
      <c r="G1738"/>
      <c r="H1738" s="488"/>
    </row>
    <row r="1739" spans="1:8" s="10" customFormat="1">
      <c r="A1739" s="134"/>
      <c r="B1739" s="134"/>
      <c r="C1739"/>
      <c r="D1739"/>
      <c r="E1739" s="488"/>
      <c r="F1739"/>
      <c r="G1739"/>
      <c r="H1739" s="488"/>
    </row>
    <row r="1740" spans="1:8" s="10" customFormat="1">
      <c r="A1740" s="134"/>
      <c r="B1740" s="134"/>
      <c r="C1740"/>
      <c r="D1740"/>
      <c r="E1740" s="488"/>
      <c r="F1740"/>
      <c r="G1740"/>
      <c r="H1740" s="488"/>
    </row>
    <row r="1741" spans="1:8" s="10" customFormat="1">
      <c r="A1741" s="134"/>
      <c r="B1741" s="134"/>
      <c r="C1741"/>
      <c r="D1741"/>
      <c r="E1741" s="488"/>
      <c r="F1741"/>
      <c r="G1741"/>
      <c r="H1741" s="488"/>
    </row>
    <row r="1742" spans="1:8" s="10" customFormat="1">
      <c r="A1742" s="134"/>
      <c r="B1742" s="134"/>
      <c r="C1742"/>
      <c r="D1742"/>
      <c r="E1742" s="488"/>
      <c r="F1742"/>
      <c r="G1742"/>
      <c r="H1742" s="488"/>
    </row>
    <row r="1743" spans="1:8" s="10" customFormat="1">
      <c r="A1743" s="134"/>
      <c r="B1743" s="134"/>
      <c r="C1743"/>
      <c r="D1743"/>
      <c r="E1743" s="488"/>
      <c r="F1743"/>
      <c r="G1743"/>
      <c r="H1743" s="488"/>
    </row>
    <row r="1744" spans="1:8" s="10" customFormat="1">
      <c r="A1744" s="134"/>
      <c r="B1744" s="134"/>
      <c r="C1744"/>
      <c r="D1744"/>
      <c r="E1744" s="488"/>
      <c r="F1744"/>
      <c r="G1744"/>
      <c r="H1744" s="488"/>
    </row>
    <row r="1745" spans="1:8" s="10" customFormat="1">
      <c r="A1745" s="134"/>
      <c r="B1745" s="134"/>
      <c r="C1745"/>
      <c r="D1745"/>
      <c r="E1745" s="488"/>
      <c r="F1745"/>
      <c r="G1745"/>
      <c r="H1745" s="488"/>
    </row>
    <row r="1746" spans="1:8" s="10" customFormat="1">
      <c r="A1746" s="134"/>
      <c r="B1746" s="134"/>
      <c r="C1746"/>
      <c r="D1746"/>
      <c r="E1746" s="488"/>
      <c r="F1746"/>
      <c r="G1746"/>
      <c r="H1746" s="488"/>
    </row>
    <row r="1747" spans="1:8" s="10" customFormat="1">
      <c r="A1747" s="134"/>
      <c r="B1747" s="134"/>
      <c r="C1747"/>
      <c r="D1747"/>
      <c r="E1747" s="488"/>
      <c r="F1747"/>
      <c r="G1747"/>
      <c r="H1747" s="488"/>
    </row>
    <row r="1748" spans="1:8" s="10" customFormat="1">
      <c r="A1748" s="134"/>
      <c r="B1748" s="134"/>
      <c r="C1748"/>
      <c r="D1748"/>
      <c r="E1748" s="488"/>
      <c r="F1748"/>
      <c r="G1748"/>
      <c r="H1748" s="488"/>
    </row>
    <row r="1749" spans="1:8" s="10" customFormat="1">
      <c r="A1749" s="134"/>
      <c r="B1749" s="134"/>
      <c r="C1749"/>
      <c r="D1749"/>
      <c r="E1749" s="488"/>
      <c r="F1749"/>
      <c r="G1749"/>
      <c r="H1749" s="488"/>
    </row>
    <row r="1750" spans="1:8" s="10" customFormat="1">
      <c r="A1750" s="134"/>
      <c r="B1750" s="134"/>
      <c r="C1750"/>
      <c r="D1750"/>
      <c r="E1750" s="488"/>
      <c r="F1750"/>
      <c r="G1750"/>
      <c r="H1750" s="488"/>
    </row>
    <row r="1751" spans="1:8" s="10" customFormat="1">
      <c r="A1751" s="134"/>
      <c r="B1751" s="134"/>
      <c r="C1751"/>
      <c r="D1751"/>
      <c r="E1751" s="488"/>
      <c r="F1751"/>
      <c r="G1751"/>
      <c r="H1751" s="488"/>
    </row>
    <row r="1752" spans="1:8" s="10" customFormat="1">
      <c r="A1752" s="134"/>
      <c r="B1752" s="134"/>
      <c r="C1752"/>
      <c r="D1752"/>
      <c r="E1752" s="488"/>
      <c r="F1752"/>
      <c r="G1752"/>
      <c r="H1752" s="488"/>
    </row>
    <row r="1753" spans="1:8" s="10" customFormat="1">
      <c r="A1753" s="134"/>
      <c r="B1753" s="134"/>
      <c r="C1753"/>
      <c r="D1753"/>
      <c r="E1753" s="488"/>
      <c r="F1753"/>
      <c r="G1753"/>
      <c r="H1753" s="488"/>
    </row>
    <row r="1754" spans="1:8" s="10" customFormat="1">
      <c r="A1754" s="134"/>
      <c r="B1754" s="134"/>
      <c r="C1754"/>
      <c r="D1754"/>
      <c r="E1754" s="488"/>
      <c r="F1754"/>
      <c r="G1754"/>
      <c r="H1754" s="488"/>
    </row>
    <row r="1755" spans="1:8" s="10" customFormat="1">
      <c r="A1755" s="134"/>
      <c r="B1755" s="134"/>
      <c r="C1755"/>
      <c r="D1755"/>
      <c r="E1755" s="488"/>
      <c r="F1755"/>
      <c r="G1755"/>
      <c r="H1755" s="488"/>
    </row>
    <row r="1756" spans="1:8" s="10" customFormat="1">
      <c r="A1756" s="134"/>
      <c r="B1756" s="134"/>
      <c r="C1756"/>
      <c r="D1756"/>
      <c r="E1756" s="488"/>
      <c r="F1756"/>
      <c r="G1756"/>
      <c r="H1756" s="488"/>
    </row>
    <row r="1757" spans="1:8" s="10" customFormat="1">
      <c r="A1757" s="134"/>
      <c r="B1757" s="134"/>
      <c r="C1757"/>
      <c r="D1757"/>
      <c r="E1757" s="488"/>
      <c r="F1757"/>
      <c r="G1757"/>
      <c r="H1757" s="488"/>
    </row>
    <row r="1758" spans="1:8" s="10" customFormat="1">
      <c r="A1758" s="134"/>
      <c r="B1758" s="134"/>
      <c r="C1758"/>
      <c r="D1758"/>
      <c r="E1758" s="488"/>
      <c r="F1758"/>
      <c r="G1758"/>
      <c r="H1758" s="488"/>
    </row>
    <row r="1759" spans="1:8" s="10" customFormat="1">
      <c r="A1759" s="134"/>
      <c r="B1759" s="134"/>
      <c r="C1759"/>
      <c r="D1759"/>
      <c r="E1759" s="488"/>
      <c r="F1759"/>
      <c r="G1759"/>
      <c r="H1759" s="488"/>
    </row>
    <row r="1760" spans="1:8" s="10" customFormat="1">
      <c r="A1760" s="134"/>
      <c r="B1760" s="134"/>
      <c r="C1760"/>
      <c r="D1760"/>
      <c r="E1760" s="488"/>
      <c r="F1760"/>
      <c r="G1760"/>
      <c r="H1760" s="488"/>
    </row>
    <row r="1761" spans="1:8" s="10" customFormat="1">
      <c r="A1761" s="134"/>
      <c r="B1761" s="134"/>
      <c r="C1761"/>
      <c r="D1761"/>
      <c r="E1761" s="488"/>
      <c r="F1761"/>
      <c r="G1761"/>
      <c r="H1761" s="488"/>
    </row>
    <row r="1762" spans="1:8" s="10" customFormat="1">
      <c r="A1762" s="134"/>
      <c r="B1762" s="134"/>
      <c r="C1762"/>
      <c r="D1762"/>
      <c r="E1762" s="488"/>
      <c r="F1762"/>
      <c r="G1762"/>
      <c r="H1762" s="488"/>
    </row>
    <row r="1763" spans="1:8" s="10" customFormat="1">
      <c r="A1763" s="134"/>
      <c r="B1763" s="134"/>
      <c r="C1763"/>
      <c r="D1763"/>
      <c r="E1763" s="488"/>
      <c r="F1763"/>
      <c r="G1763"/>
      <c r="H1763" s="488"/>
    </row>
    <row r="1764" spans="1:8" s="10" customFormat="1">
      <c r="A1764" s="134"/>
      <c r="B1764" s="134"/>
      <c r="C1764"/>
      <c r="D1764"/>
      <c r="E1764" s="488"/>
      <c r="F1764"/>
      <c r="G1764"/>
      <c r="H1764" s="488"/>
    </row>
    <row r="1765" spans="1:8" s="10" customFormat="1">
      <c r="A1765" s="134"/>
      <c r="B1765" s="134"/>
      <c r="C1765"/>
      <c r="D1765"/>
      <c r="E1765" s="488"/>
      <c r="F1765"/>
      <c r="G1765"/>
      <c r="H1765" s="488"/>
    </row>
    <row r="1766" spans="1:8" s="10" customFormat="1">
      <c r="A1766" s="134"/>
      <c r="B1766" s="134"/>
      <c r="C1766"/>
      <c r="D1766"/>
      <c r="E1766" s="488"/>
      <c r="F1766"/>
      <c r="G1766"/>
      <c r="H1766" s="488"/>
    </row>
    <row r="1767" spans="1:8" s="10" customFormat="1">
      <c r="A1767" s="134"/>
      <c r="B1767" s="134"/>
      <c r="C1767"/>
      <c r="D1767"/>
      <c r="E1767" s="488"/>
      <c r="F1767"/>
      <c r="G1767"/>
      <c r="H1767" s="488"/>
    </row>
    <row r="1768" spans="1:8" s="10" customFormat="1">
      <c r="A1768" s="134"/>
      <c r="B1768" s="134"/>
      <c r="C1768"/>
      <c r="D1768"/>
      <c r="E1768" s="488"/>
      <c r="F1768"/>
      <c r="G1768"/>
      <c r="H1768" s="488"/>
    </row>
    <row r="1769" spans="1:8" s="10" customFormat="1">
      <c r="A1769" s="134"/>
      <c r="B1769" s="134"/>
      <c r="C1769"/>
      <c r="D1769"/>
      <c r="E1769" s="488"/>
      <c r="F1769"/>
      <c r="G1769"/>
      <c r="H1769" s="488"/>
    </row>
    <row r="1770" spans="1:8" s="10" customFormat="1">
      <c r="A1770" s="134"/>
      <c r="B1770" s="134"/>
      <c r="C1770"/>
      <c r="D1770"/>
      <c r="E1770" s="488"/>
      <c r="F1770"/>
      <c r="G1770"/>
      <c r="H1770" s="488"/>
    </row>
    <row r="1771" spans="1:8" s="10" customFormat="1">
      <c r="A1771" s="134"/>
      <c r="B1771" s="134"/>
      <c r="C1771"/>
      <c r="D1771"/>
      <c r="E1771" s="488"/>
      <c r="F1771"/>
      <c r="G1771"/>
      <c r="H1771" s="488"/>
    </row>
    <row r="1772" spans="1:8" s="10" customFormat="1">
      <c r="A1772" s="134"/>
      <c r="B1772" s="134"/>
      <c r="C1772"/>
      <c r="D1772"/>
      <c r="E1772" s="488"/>
      <c r="F1772"/>
      <c r="G1772"/>
      <c r="H1772" s="488"/>
    </row>
    <row r="1773" spans="1:8" s="10" customFormat="1">
      <c r="A1773" s="134"/>
      <c r="B1773" s="134"/>
      <c r="C1773"/>
      <c r="D1773"/>
      <c r="E1773" s="488"/>
      <c r="F1773"/>
      <c r="G1773"/>
      <c r="H1773" s="488"/>
    </row>
    <row r="1774" spans="1:8" s="10" customFormat="1">
      <c r="A1774" s="134"/>
      <c r="B1774" s="134"/>
      <c r="C1774"/>
      <c r="D1774"/>
      <c r="E1774" s="488"/>
      <c r="F1774"/>
      <c r="G1774"/>
      <c r="H1774" s="488"/>
    </row>
    <row r="1775" spans="1:8" s="10" customFormat="1">
      <c r="A1775" s="134"/>
      <c r="B1775" s="134"/>
      <c r="C1775"/>
      <c r="D1775"/>
      <c r="E1775" s="488"/>
      <c r="F1775"/>
      <c r="G1775"/>
      <c r="H1775" s="488"/>
    </row>
    <row r="1776" spans="1:8" s="10" customFormat="1">
      <c r="A1776" s="134"/>
      <c r="B1776" s="134"/>
      <c r="C1776"/>
      <c r="D1776"/>
      <c r="E1776" s="488"/>
      <c r="F1776"/>
      <c r="G1776"/>
      <c r="H1776" s="488"/>
    </row>
    <row r="1777" spans="1:8" s="10" customFormat="1">
      <c r="A1777" s="134"/>
      <c r="B1777" s="134"/>
      <c r="C1777"/>
      <c r="D1777"/>
      <c r="E1777" s="488"/>
      <c r="F1777"/>
      <c r="G1777"/>
      <c r="H1777" s="488"/>
    </row>
    <row r="1778" spans="1:8" s="10" customFormat="1">
      <c r="A1778" s="134"/>
      <c r="B1778" s="134"/>
      <c r="C1778"/>
      <c r="D1778"/>
      <c r="E1778" s="488"/>
      <c r="F1778"/>
      <c r="G1778"/>
      <c r="H1778" s="488"/>
    </row>
    <row r="1779" spans="1:8" s="10" customFormat="1">
      <c r="A1779" s="134"/>
      <c r="B1779" s="134"/>
      <c r="C1779"/>
      <c r="D1779"/>
      <c r="E1779" s="488"/>
      <c r="F1779"/>
      <c r="G1779"/>
      <c r="H1779" s="488"/>
    </row>
    <row r="1780" spans="1:8" s="10" customFormat="1">
      <c r="A1780" s="134"/>
      <c r="B1780" s="134"/>
      <c r="C1780"/>
      <c r="D1780"/>
      <c r="E1780" s="488"/>
      <c r="F1780"/>
      <c r="G1780"/>
      <c r="H1780" s="488"/>
    </row>
    <row r="1781" spans="1:8" s="10" customFormat="1">
      <c r="A1781" s="134"/>
      <c r="B1781" s="134"/>
      <c r="C1781"/>
      <c r="D1781"/>
      <c r="E1781" s="488"/>
      <c r="F1781"/>
      <c r="G1781"/>
      <c r="H1781" s="488"/>
    </row>
    <row r="1782" spans="1:8" s="10" customFormat="1">
      <c r="A1782" s="134"/>
      <c r="B1782" s="134"/>
      <c r="C1782"/>
      <c r="D1782"/>
      <c r="E1782" s="488"/>
      <c r="F1782"/>
      <c r="G1782"/>
      <c r="H1782" s="488"/>
    </row>
    <row r="1783" spans="1:8" s="10" customFormat="1">
      <c r="A1783" s="134"/>
      <c r="B1783" s="134"/>
      <c r="C1783"/>
      <c r="D1783"/>
      <c r="E1783" s="488"/>
      <c r="F1783"/>
      <c r="G1783"/>
      <c r="H1783" s="488"/>
    </row>
    <row r="1784" spans="1:8" s="10" customFormat="1">
      <c r="A1784" s="134"/>
      <c r="B1784" s="134"/>
      <c r="C1784"/>
      <c r="D1784"/>
      <c r="E1784" s="488"/>
      <c r="F1784"/>
      <c r="G1784"/>
      <c r="H1784" s="488"/>
    </row>
    <row r="1785" spans="1:8" s="10" customFormat="1">
      <c r="A1785" s="134"/>
      <c r="B1785" s="134"/>
      <c r="C1785"/>
      <c r="D1785"/>
      <c r="E1785" s="488"/>
      <c r="F1785"/>
      <c r="G1785"/>
      <c r="H1785" s="488"/>
    </row>
    <row r="1786" spans="1:8" s="10" customFormat="1">
      <c r="A1786" s="134"/>
      <c r="B1786" s="134"/>
      <c r="C1786"/>
      <c r="D1786"/>
      <c r="E1786" s="488"/>
      <c r="F1786"/>
      <c r="G1786"/>
      <c r="H1786" s="488"/>
    </row>
    <row r="1787" spans="1:8" s="10" customFormat="1">
      <c r="A1787" s="134"/>
      <c r="B1787" s="134"/>
      <c r="C1787"/>
      <c r="D1787"/>
      <c r="E1787" s="488"/>
      <c r="F1787"/>
      <c r="G1787"/>
      <c r="H1787" s="488"/>
    </row>
    <row r="1788" spans="1:8" s="10" customFormat="1">
      <c r="A1788" s="134"/>
      <c r="B1788" s="134"/>
      <c r="C1788"/>
      <c r="D1788"/>
      <c r="E1788" s="488"/>
      <c r="F1788"/>
      <c r="G1788"/>
      <c r="H1788" s="488"/>
    </row>
    <row r="1789" spans="1:8" s="10" customFormat="1">
      <c r="A1789" s="134"/>
      <c r="B1789" s="134"/>
      <c r="C1789"/>
      <c r="D1789"/>
      <c r="E1789" s="488"/>
      <c r="F1789"/>
      <c r="G1789"/>
      <c r="H1789" s="488"/>
    </row>
    <row r="1790" spans="1:8" s="10" customFormat="1">
      <c r="A1790" s="134"/>
      <c r="B1790" s="134"/>
      <c r="C1790"/>
      <c r="D1790"/>
      <c r="E1790" s="488"/>
      <c r="F1790"/>
      <c r="G1790"/>
      <c r="H1790" s="488"/>
    </row>
    <row r="1791" spans="1:8" s="10" customFormat="1">
      <c r="A1791" s="134"/>
      <c r="B1791" s="134"/>
      <c r="C1791"/>
      <c r="D1791"/>
      <c r="E1791" s="488"/>
      <c r="F1791"/>
      <c r="G1791"/>
      <c r="H1791" s="488"/>
    </row>
    <row r="1792" spans="1:8" s="10" customFormat="1">
      <c r="A1792" s="134"/>
      <c r="B1792" s="134"/>
      <c r="C1792"/>
      <c r="D1792"/>
      <c r="E1792" s="488"/>
      <c r="F1792"/>
      <c r="G1792"/>
      <c r="H1792" s="488"/>
    </row>
    <row r="1793" spans="1:8" s="10" customFormat="1">
      <c r="A1793" s="134"/>
      <c r="B1793" s="134"/>
      <c r="C1793"/>
      <c r="D1793"/>
      <c r="E1793" s="488"/>
      <c r="F1793"/>
      <c r="G1793"/>
      <c r="H1793" s="488"/>
    </row>
    <row r="1794" spans="1:8" s="10" customFormat="1">
      <c r="A1794" s="134"/>
      <c r="B1794" s="134"/>
      <c r="C1794"/>
      <c r="D1794"/>
      <c r="E1794" s="488"/>
      <c r="F1794"/>
      <c r="G1794"/>
      <c r="H1794" s="488"/>
    </row>
    <row r="1795" spans="1:8" s="10" customFormat="1">
      <c r="A1795" s="134"/>
      <c r="B1795" s="134"/>
      <c r="C1795"/>
      <c r="D1795"/>
      <c r="E1795" s="488"/>
      <c r="F1795"/>
      <c r="G1795"/>
      <c r="H1795" s="488"/>
    </row>
    <row r="1796" spans="1:8" s="10" customFormat="1">
      <c r="A1796" s="134"/>
      <c r="B1796" s="134"/>
      <c r="C1796"/>
      <c r="D1796"/>
      <c r="E1796" s="488"/>
      <c r="F1796"/>
      <c r="G1796"/>
      <c r="H1796" s="488"/>
    </row>
    <row r="1797" spans="1:8" s="10" customFormat="1">
      <c r="A1797" s="134"/>
      <c r="B1797" s="134"/>
      <c r="C1797"/>
      <c r="D1797"/>
      <c r="E1797" s="488"/>
      <c r="F1797"/>
      <c r="G1797"/>
      <c r="H1797" s="488"/>
    </row>
    <row r="1798" spans="1:8" s="10" customFormat="1">
      <c r="A1798" s="134"/>
      <c r="B1798" s="134"/>
      <c r="C1798"/>
      <c r="D1798"/>
      <c r="E1798" s="488"/>
      <c r="F1798"/>
      <c r="G1798"/>
      <c r="H1798" s="488"/>
    </row>
    <row r="1799" spans="1:8" s="10" customFormat="1">
      <c r="A1799" s="134"/>
      <c r="B1799" s="134"/>
      <c r="C1799"/>
      <c r="D1799"/>
      <c r="E1799" s="488"/>
      <c r="F1799"/>
      <c r="G1799"/>
      <c r="H1799" s="488"/>
    </row>
    <row r="1800" spans="1:8" s="10" customFormat="1">
      <c r="A1800" s="134"/>
      <c r="B1800" s="134"/>
      <c r="C1800"/>
      <c r="D1800"/>
      <c r="E1800" s="488"/>
      <c r="F1800"/>
      <c r="G1800"/>
      <c r="H1800" s="488"/>
    </row>
    <row r="1801" spans="1:8" s="10" customFormat="1">
      <c r="A1801" s="134"/>
      <c r="B1801" s="134"/>
      <c r="C1801"/>
      <c r="D1801"/>
      <c r="E1801" s="488"/>
      <c r="F1801"/>
      <c r="G1801"/>
      <c r="H1801" s="488"/>
    </row>
    <row r="1802" spans="1:8" s="10" customFormat="1">
      <c r="A1802" s="134"/>
      <c r="B1802" s="134"/>
      <c r="C1802"/>
      <c r="D1802"/>
      <c r="E1802" s="488"/>
      <c r="F1802"/>
      <c r="G1802"/>
      <c r="H1802" s="488"/>
    </row>
    <row r="1803" spans="1:8" s="10" customFormat="1">
      <c r="A1803" s="134"/>
      <c r="B1803" s="134"/>
      <c r="C1803"/>
      <c r="D1803"/>
      <c r="E1803" s="488"/>
      <c r="F1803"/>
      <c r="G1803"/>
      <c r="H1803" s="488"/>
    </row>
    <row r="1804" spans="1:8" s="10" customFormat="1">
      <c r="A1804" s="134"/>
      <c r="B1804" s="134"/>
      <c r="C1804"/>
      <c r="D1804"/>
      <c r="E1804" s="488"/>
      <c r="F1804"/>
      <c r="G1804"/>
      <c r="H1804" s="488"/>
    </row>
    <row r="1805" spans="1:8" s="10" customFormat="1">
      <c r="A1805" s="134"/>
      <c r="B1805" s="134"/>
      <c r="C1805"/>
      <c r="D1805"/>
      <c r="E1805" s="488"/>
      <c r="F1805"/>
      <c r="G1805"/>
      <c r="H1805" s="488"/>
    </row>
    <row r="1806" spans="1:8" s="10" customFormat="1">
      <c r="A1806" s="134"/>
      <c r="B1806" s="134"/>
      <c r="C1806"/>
      <c r="D1806"/>
      <c r="E1806" s="488"/>
      <c r="F1806"/>
      <c r="G1806"/>
      <c r="H1806" s="488"/>
    </row>
    <row r="1807" spans="1:8" s="10" customFormat="1">
      <c r="A1807" s="134"/>
      <c r="B1807" s="134"/>
      <c r="C1807"/>
      <c r="D1807"/>
      <c r="E1807" s="488"/>
      <c r="F1807"/>
      <c r="G1807"/>
      <c r="H1807" s="488"/>
    </row>
    <row r="1808" spans="1:8" s="10" customFormat="1">
      <c r="A1808" s="134"/>
      <c r="B1808" s="134"/>
      <c r="C1808"/>
      <c r="D1808"/>
      <c r="E1808" s="488"/>
      <c r="F1808"/>
      <c r="G1808"/>
      <c r="H1808" s="488"/>
    </row>
    <row r="1809" spans="1:8" s="10" customFormat="1">
      <c r="A1809" s="134"/>
      <c r="B1809" s="134"/>
      <c r="C1809"/>
      <c r="D1809"/>
      <c r="E1809" s="488"/>
      <c r="F1809"/>
      <c r="G1809"/>
      <c r="H1809" s="488"/>
    </row>
    <row r="1810" spans="1:8" s="10" customFormat="1">
      <c r="A1810" s="134"/>
      <c r="B1810" s="134"/>
      <c r="C1810"/>
      <c r="D1810"/>
      <c r="E1810" s="488"/>
      <c r="F1810"/>
      <c r="G1810"/>
      <c r="H1810" s="488"/>
    </row>
    <row r="1811" spans="1:8" s="10" customFormat="1">
      <c r="A1811" s="134"/>
      <c r="B1811" s="134"/>
      <c r="C1811"/>
      <c r="D1811"/>
      <c r="E1811" s="488"/>
      <c r="F1811"/>
      <c r="G1811"/>
      <c r="H1811" s="488"/>
    </row>
    <row r="1812" spans="1:8" s="10" customFormat="1">
      <c r="A1812" s="134"/>
      <c r="B1812" s="134"/>
      <c r="C1812"/>
      <c r="D1812"/>
      <c r="E1812" s="488"/>
      <c r="F1812"/>
      <c r="G1812"/>
      <c r="H1812" s="488"/>
    </row>
    <row r="1813" spans="1:8" s="10" customFormat="1">
      <c r="A1813" s="134"/>
      <c r="B1813" s="134"/>
      <c r="C1813"/>
      <c r="D1813"/>
      <c r="E1813" s="488"/>
      <c r="F1813"/>
      <c r="G1813"/>
      <c r="H1813" s="488"/>
    </row>
    <row r="1814" spans="1:8" s="10" customFormat="1">
      <c r="A1814" s="134"/>
      <c r="B1814" s="134"/>
      <c r="C1814"/>
      <c r="D1814"/>
      <c r="E1814" s="488"/>
      <c r="F1814"/>
      <c r="G1814"/>
      <c r="H1814" s="488"/>
    </row>
    <row r="1815" spans="1:8" s="10" customFormat="1">
      <c r="A1815" s="134"/>
      <c r="B1815" s="134"/>
      <c r="C1815"/>
      <c r="D1815"/>
      <c r="E1815" s="488"/>
      <c r="F1815"/>
      <c r="G1815"/>
      <c r="H1815" s="488"/>
    </row>
    <row r="1816" spans="1:8" s="10" customFormat="1">
      <c r="A1816" s="134"/>
      <c r="B1816" s="134"/>
      <c r="C1816"/>
      <c r="D1816"/>
      <c r="E1816" s="488"/>
      <c r="F1816"/>
      <c r="G1816"/>
      <c r="H1816" s="488"/>
    </row>
    <row r="1817" spans="1:8" s="10" customFormat="1">
      <c r="A1817" s="134"/>
      <c r="B1817" s="134"/>
      <c r="C1817"/>
      <c r="D1817"/>
      <c r="E1817" s="488"/>
      <c r="F1817"/>
      <c r="G1817"/>
      <c r="H1817" s="488"/>
    </row>
    <row r="1818" spans="1:8" s="10" customFormat="1">
      <c r="A1818" s="134"/>
      <c r="B1818" s="134"/>
      <c r="C1818"/>
      <c r="D1818"/>
      <c r="E1818" s="488"/>
      <c r="F1818"/>
      <c r="G1818"/>
      <c r="H1818" s="488"/>
    </row>
    <row r="1819" spans="1:8" s="10" customFormat="1">
      <c r="A1819" s="134"/>
      <c r="B1819" s="134"/>
      <c r="C1819"/>
      <c r="D1819"/>
      <c r="E1819" s="488"/>
      <c r="F1819"/>
      <c r="G1819"/>
      <c r="H1819" s="488"/>
    </row>
    <row r="1820" spans="1:8" s="10" customFormat="1">
      <c r="A1820" s="134"/>
      <c r="B1820" s="134"/>
      <c r="C1820"/>
      <c r="D1820"/>
      <c r="E1820" s="488"/>
      <c r="F1820"/>
      <c r="G1820"/>
      <c r="H1820" s="488"/>
    </row>
    <row r="1821" spans="1:8" s="10" customFormat="1">
      <c r="A1821" s="134"/>
      <c r="B1821" s="134"/>
      <c r="C1821"/>
      <c r="D1821"/>
      <c r="E1821" s="488"/>
      <c r="F1821"/>
      <c r="G1821"/>
      <c r="H1821" s="488"/>
    </row>
    <row r="1822" spans="1:8" s="10" customFormat="1">
      <c r="A1822" s="134"/>
      <c r="B1822" s="134"/>
      <c r="C1822"/>
      <c r="D1822"/>
      <c r="E1822" s="488"/>
      <c r="F1822"/>
      <c r="G1822"/>
      <c r="H1822" s="488"/>
    </row>
    <row r="1823" spans="1:8" s="10" customFormat="1">
      <c r="A1823" s="134"/>
      <c r="B1823" s="134"/>
      <c r="C1823"/>
      <c r="D1823"/>
      <c r="E1823" s="488"/>
      <c r="F1823"/>
      <c r="G1823"/>
      <c r="H1823" s="488"/>
    </row>
    <row r="1824" spans="1:8" s="10" customFormat="1">
      <c r="A1824" s="134"/>
      <c r="B1824" s="134"/>
      <c r="C1824"/>
      <c r="D1824"/>
      <c r="E1824" s="488"/>
      <c r="F1824"/>
      <c r="G1824"/>
      <c r="H1824" s="488"/>
    </row>
    <row r="1825" spans="1:8" s="10" customFormat="1">
      <c r="A1825" s="134"/>
      <c r="B1825" s="134"/>
      <c r="C1825"/>
      <c r="D1825"/>
      <c r="E1825" s="488"/>
      <c r="F1825"/>
      <c r="G1825"/>
      <c r="H1825" s="488"/>
    </row>
    <row r="1826" spans="1:8" s="10" customFormat="1">
      <c r="A1826" s="134"/>
      <c r="B1826" s="134"/>
      <c r="C1826"/>
      <c r="D1826"/>
      <c r="E1826" s="488"/>
      <c r="F1826"/>
      <c r="G1826"/>
      <c r="H1826" s="488"/>
    </row>
    <row r="1827" spans="1:8" s="10" customFormat="1">
      <c r="A1827" s="134"/>
      <c r="B1827" s="134"/>
      <c r="C1827"/>
      <c r="D1827"/>
      <c r="E1827" s="488"/>
      <c r="F1827"/>
      <c r="G1827"/>
      <c r="H1827" s="488"/>
    </row>
    <row r="1828" spans="1:8" s="10" customFormat="1">
      <c r="A1828" s="134"/>
      <c r="B1828" s="134"/>
      <c r="C1828"/>
      <c r="D1828"/>
      <c r="E1828" s="488"/>
      <c r="F1828"/>
      <c r="G1828"/>
      <c r="H1828" s="488"/>
    </row>
    <row r="1829" spans="1:8" s="10" customFormat="1">
      <c r="A1829" s="134"/>
      <c r="B1829" s="134"/>
      <c r="C1829"/>
      <c r="D1829"/>
      <c r="E1829" s="488"/>
      <c r="F1829"/>
      <c r="G1829"/>
      <c r="H1829" s="488"/>
    </row>
    <row r="1830" spans="1:8" s="10" customFormat="1">
      <c r="A1830" s="134"/>
      <c r="B1830" s="134"/>
      <c r="C1830"/>
      <c r="D1830"/>
      <c r="E1830" s="488"/>
      <c r="F1830"/>
      <c r="G1830"/>
      <c r="H1830" s="488"/>
    </row>
    <row r="1831" spans="1:8" s="10" customFormat="1">
      <c r="A1831" s="134"/>
      <c r="B1831" s="134"/>
      <c r="C1831"/>
      <c r="D1831"/>
      <c r="E1831" s="488"/>
      <c r="F1831"/>
      <c r="G1831"/>
      <c r="H1831" s="488"/>
    </row>
    <row r="1832" spans="1:8" s="10" customFormat="1">
      <c r="A1832" s="134"/>
      <c r="B1832" s="134"/>
      <c r="C1832"/>
      <c r="D1832"/>
      <c r="E1832" s="488"/>
      <c r="F1832"/>
      <c r="G1832"/>
      <c r="H1832" s="488"/>
    </row>
    <row r="1833" spans="1:8" s="10" customFormat="1">
      <c r="A1833" s="134"/>
      <c r="B1833" s="134"/>
      <c r="C1833"/>
      <c r="D1833"/>
      <c r="E1833" s="488"/>
      <c r="F1833"/>
      <c r="G1833"/>
      <c r="H1833" s="488"/>
    </row>
    <row r="1834" spans="1:8" s="10" customFormat="1">
      <c r="A1834" s="134"/>
      <c r="B1834" s="134"/>
      <c r="C1834"/>
      <c r="D1834"/>
      <c r="E1834" s="488"/>
      <c r="F1834"/>
      <c r="G1834"/>
      <c r="H1834" s="488"/>
    </row>
    <row r="1835" spans="1:8" s="10" customFormat="1">
      <c r="A1835" s="134"/>
      <c r="B1835" s="134"/>
      <c r="C1835"/>
      <c r="D1835"/>
      <c r="E1835" s="488"/>
      <c r="F1835"/>
      <c r="G1835"/>
      <c r="H1835" s="488"/>
    </row>
    <row r="1836" spans="1:8" s="10" customFormat="1">
      <c r="A1836" s="134"/>
      <c r="B1836" s="134"/>
      <c r="C1836"/>
      <c r="D1836"/>
      <c r="E1836" s="488"/>
      <c r="F1836"/>
      <c r="G1836"/>
      <c r="H1836" s="488"/>
    </row>
    <row r="1837" spans="1:8" s="10" customFormat="1">
      <c r="A1837" s="134"/>
      <c r="B1837" s="134"/>
      <c r="C1837"/>
      <c r="D1837"/>
      <c r="E1837" s="488"/>
      <c r="F1837"/>
      <c r="G1837"/>
      <c r="H1837" s="488"/>
    </row>
    <row r="1838" spans="1:8" s="10" customFormat="1">
      <c r="A1838" s="134"/>
      <c r="B1838" s="134"/>
      <c r="C1838"/>
      <c r="D1838"/>
      <c r="E1838" s="488"/>
      <c r="F1838"/>
      <c r="G1838"/>
      <c r="H1838" s="488"/>
    </row>
    <row r="1839" spans="1:8" s="10" customFormat="1">
      <c r="A1839" s="134"/>
      <c r="B1839" s="134"/>
      <c r="C1839"/>
      <c r="D1839"/>
      <c r="E1839" s="488"/>
      <c r="F1839"/>
      <c r="G1839"/>
      <c r="H1839" s="488"/>
    </row>
    <row r="1840" spans="1:8" s="10" customFormat="1">
      <c r="A1840" s="134"/>
      <c r="B1840" s="134"/>
      <c r="C1840"/>
      <c r="D1840"/>
      <c r="E1840" s="488"/>
      <c r="F1840"/>
      <c r="G1840"/>
      <c r="H1840" s="488"/>
    </row>
    <row r="1841" spans="1:8" s="10" customFormat="1">
      <c r="A1841" s="134"/>
      <c r="B1841" s="134"/>
      <c r="C1841"/>
      <c r="D1841"/>
      <c r="E1841" s="488"/>
      <c r="F1841"/>
      <c r="G1841"/>
      <c r="H1841" s="488"/>
    </row>
    <row r="1842" spans="1:8" s="10" customFormat="1">
      <c r="A1842" s="134"/>
      <c r="B1842" s="134"/>
      <c r="C1842"/>
      <c r="D1842"/>
      <c r="E1842" s="488"/>
      <c r="F1842"/>
      <c r="G1842"/>
      <c r="H1842" s="488"/>
    </row>
    <row r="1843" spans="1:8" s="10" customFormat="1">
      <c r="A1843" s="134"/>
      <c r="B1843" s="134"/>
      <c r="C1843"/>
      <c r="D1843"/>
      <c r="E1843" s="488"/>
      <c r="F1843"/>
      <c r="G1843"/>
      <c r="H1843" s="488"/>
    </row>
    <row r="1844" spans="1:8" s="10" customFormat="1">
      <c r="A1844" s="134"/>
      <c r="B1844" s="134"/>
      <c r="C1844"/>
      <c r="D1844"/>
      <c r="E1844" s="488"/>
      <c r="F1844"/>
      <c r="G1844"/>
      <c r="H1844" s="488"/>
    </row>
    <row r="1845" spans="1:8" s="10" customFormat="1">
      <c r="A1845" s="134"/>
      <c r="B1845" s="134"/>
      <c r="C1845"/>
      <c r="D1845"/>
      <c r="E1845" s="488"/>
      <c r="F1845"/>
      <c r="G1845"/>
      <c r="H1845" s="488"/>
    </row>
    <row r="1846" spans="1:8" s="10" customFormat="1">
      <c r="A1846" s="134"/>
      <c r="B1846" s="134"/>
      <c r="C1846"/>
      <c r="D1846"/>
      <c r="E1846" s="488"/>
      <c r="F1846"/>
      <c r="G1846"/>
      <c r="H1846" s="488"/>
    </row>
    <row r="1847" spans="1:8" s="10" customFormat="1">
      <c r="A1847" s="134"/>
      <c r="B1847" s="134"/>
      <c r="C1847"/>
      <c r="D1847"/>
      <c r="E1847" s="488"/>
      <c r="F1847"/>
      <c r="G1847"/>
      <c r="H1847" s="488"/>
    </row>
    <row r="1848" spans="1:8" s="10" customFormat="1">
      <c r="A1848" s="134"/>
      <c r="B1848" s="134"/>
      <c r="C1848"/>
      <c r="D1848"/>
      <c r="E1848" s="488"/>
      <c r="F1848"/>
      <c r="G1848"/>
      <c r="H1848" s="488"/>
    </row>
    <row r="1849" spans="1:8" s="10" customFormat="1">
      <c r="A1849" s="134"/>
      <c r="B1849" s="134"/>
      <c r="C1849"/>
      <c r="D1849"/>
      <c r="E1849" s="488"/>
      <c r="F1849"/>
      <c r="G1849"/>
      <c r="H1849" s="488"/>
    </row>
    <row r="1850" spans="1:8" s="10" customFormat="1">
      <c r="A1850" s="134"/>
      <c r="B1850" s="134"/>
      <c r="C1850"/>
      <c r="D1850"/>
      <c r="E1850" s="488"/>
      <c r="F1850"/>
      <c r="G1850"/>
      <c r="H1850" s="488"/>
    </row>
    <row r="1851" spans="1:8" s="10" customFormat="1">
      <c r="A1851" s="134"/>
      <c r="B1851" s="134"/>
      <c r="C1851"/>
      <c r="D1851"/>
      <c r="E1851" s="488"/>
      <c r="F1851"/>
      <c r="G1851"/>
      <c r="H1851" s="488"/>
    </row>
    <row r="1852" spans="1:8" s="10" customFormat="1">
      <c r="A1852" s="134"/>
      <c r="B1852" s="134"/>
      <c r="C1852"/>
      <c r="D1852"/>
      <c r="E1852" s="488"/>
      <c r="F1852"/>
      <c r="G1852"/>
      <c r="H1852" s="488"/>
    </row>
    <row r="1853" spans="1:8" s="10" customFormat="1">
      <c r="A1853" s="134"/>
      <c r="B1853" s="134"/>
      <c r="C1853"/>
      <c r="D1853"/>
      <c r="E1853" s="488"/>
      <c r="F1853"/>
      <c r="G1853"/>
      <c r="H1853" s="488"/>
    </row>
    <row r="1854" spans="1:8" s="10" customFormat="1">
      <c r="A1854" s="134"/>
      <c r="B1854" s="134"/>
      <c r="C1854"/>
      <c r="D1854"/>
      <c r="E1854" s="488"/>
      <c r="F1854"/>
      <c r="G1854"/>
      <c r="H1854" s="488"/>
    </row>
    <row r="1855" spans="1:8" s="10" customFormat="1">
      <c r="A1855" s="134"/>
      <c r="B1855" s="134"/>
      <c r="C1855"/>
      <c r="D1855"/>
      <c r="E1855" s="488"/>
      <c r="F1855"/>
      <c r="G1855"/>
      <c r="H1855" s="488"/>
    </row>
    <row r="1856" spans="1:8" s="10" customFormat="1">
      <c r="A1856" s="134"/>
      <c r="B1856" s="134"/>
      <c r="C1856"/>
      <c r="D1856"/>
      <c r="E1856" s="488"/>
      <c r="F1856"/>
      <c r="G1856"/>
      <c r="H1856" s="488"/>
    </row>
    <row r="1857" spans="1:8" s="10" customFormat="1">
      <c r="A1857" s="134"/>
      <c r="B1857" s="134"/>
      <c r="C1857"/>
      <c r="D1857"/>
      <c r="E1857" s="488"/>
      <c r="F1857"/>
      <c r="G1857"/>
      <c r="H1857" s="488"/>
    </row>
    <row r="1858" spans="1:8" s="10" customFormat="1">
      <c r="A1858" s="134"/>
      <c r="B1858" s="134"/>
      <c r="C1858"/>
      <c r="D1858"/>
      <c r="E1858" s="488"/>
      <c r="F1858"/>
      <c r="G1858"/>
      <c r="H1858" s="488"/>
    </row>
    <row r="1859" spans="1:8" s="10" customFormat="1">
      <c r="A1859" s="134"/>
      <c r="B1859" s="134"/>
      <c r="C1859"/>
      <c r="D1859"/>
      <c r="E1859" s="488"/>
      <c r="F1859"/>
      <c r="G1859"/>
      <c r="H1859" s="488"/>
    </row>
    <row r="1860" spans="1:8" s="10" customFormat="1">
      <c r="A1860" s="134"/>
      <c r="B1860" s="134"/>
      <c r="C1860"/>
      <c r="D1860"/>
      <c r="E1860" s="488"/>
      <c r="F1860"/>
      <c r="G1860"/>
      <c r="H1860" s="488"/>
    </row>
    <row r="1861" spans="1:8" s="10" customFormat="1">
      <c r="A1861" s="134"/>
      <c r="B1861" s="134"/>
      <c r="C1861"/>
      <c r="D1861"/>
      <c r="E1861" s="488"/>
      <c r="F1861"/>
      <c r="G1861"/>
      <c r="H1861" s="488"/>
    </row>
    <row r="1862" spans="1:8" s="10" customFormat="1">
      <c r="A1862" s="134"/>
      <c r="B1862" s="134"/>
      <c r="C1862"/>
      <c r="D1862"/>
      <c r="E1862" s="488"/>
      <c r="F1862"/>
      <c r="G1862"/>
      <c r="H1862" s="488"/>
    </row>
    <row r="1863" spans="1:8" s="10" customFormat="1">
      <c r="A1863" s="134"/>
      <c r="B1863" s="134"/>
      <c r="C1863"/>
      <c r="D1863"/>
      <c r="E1863" s="488"/>
      <c r="F1863"/>
      <c r="G1863"/>
      <c r="H1863" s="488"/>
    </row>
    <row r="1864" spans="1:8" s="10" customFormat="1">
      <c r="A1864" s="134"/>
      <c r="B1864" s="134"/>
      <c r="C1864"/>
      <c r="D1864"/>
      <c r="E1864" s="488"/>
      <c r="F1864"/>
      <c r="G1864"/>
      <c r="H1864" s="488"/>
    </row>
    <row r="1865" spans="1:8" s="10" customFormat="1">
      <c r="A1865" s="134"/>
      <c r="B1865" s="134"/>
      <c r="C1865"/>
      <c r="D1865"/>
      <c r="E1865" s="488"/>
      <c r="F1865"/>
      <c r="G1865"/>
      <c r="H1865" s="488"/>
    </row>
    <row r="1866" spans="1:8" s="10" customFormat="1">
      <c r="A1866" s="134"/>
      <c r="B1866" s="134"/>
      <c r="C1866"/>
      <c r="D1866"/>
      <c r="E1866" s="488"/>
      <c r="F1866"/>
      <c r="G1866"/>
      <c r="H1866" s="488"/>
    </row>
    <row r="1867" spans="1:8" s="10" customFormat="1">
      <c r="A1867" s="134"/>
      <c r="B1867" s="134"/>
      <c r="C1867"/>
      <c r="D1867"/>
      <c r="E1867" s="488"/>
      <c r="F1867"/>
      <c r="G1867"/>
      <c r="H1867" s="488"/>
    </row>
    <row r="1868" spans="1:8" s="10" customFormat="1">
      <c r="A1868" s="134"/>
      <c r="B1868" s="134"/>
      <c r="C1868"/>
      <c r="D1868"/>
      <c r="E1868" s="488"/>
      <c r="F1868"/>
      <c r="G1868"/>
      <c r="H1868" s="488"/>
    </row>
    <row r="1869" spans="1:8" s="10" customFormat="1">
      <c r="A1869" s="134"/>
      <c r="B1869" s="134"/>
      <c r="C1869"/>
      <c r="D1869"/>
      <c r="E1869" s="488"/>
      <c r="F1869"/>
      <c r="G1869"/>
      <c r="H1869" s="488"/>
    </row>
    <row r="1870" spans="1:8" s="10" customFormat="1">
      <c r="A1870" s="134"/>
      <c r="B1870" s="134"/>
      <c r="C1870"/>
      <c r="D1870"/>
      <c r="E1870" s="488"/>
      <c r="F1870"/>
      <c r="G1870"/>
      <c r="H1870" s="488"/>
    </row>
    <row r="1871" spans="1:8" s="10" customFormat="1">
      <c r="A1871" s="134"/>
      <c r="B1871" s="134"/>
      <c r="C1871"/>
      <c r="D1871"/>
      <c r="E1871" s="488"/>
      <c r="F1871"/>
      <c r="G1871"/>
      <c r="H1871" s="488"/>
    </row>
    <row r="1872" spans="1:8" s="10" customFormat="1">
      <c r="A1872" s="134"/>
      <c r="B1872" s="134"/>
      <c r="C1872"/>
      <c r="D1872"/>
      <c r="E1872" s="488"/>
      <c r="F1872"/>
      <c r="G1872"/>
      <c r="H1872" s="488"/>
    </row>
    <row r="1873" spans="1:8" s="10" customFormat="1">
      <c r="A1873" s="134"/>
      <c r="B1873" s="134"/>
      <c r="C1873"/>
      <c r="D1873"/>
      <c r="E1873" s="488"/>
      <c r="F1873"/>
      <c r="G1873"/>
      <c r="H1873" s="488"/>
    </row>
    <row r="1874" spans="1:8" s="10" customFormat="1">
      <c r="A1874" s="134"/>
      <c r="B1874" s="134"/>
      <c r="C1874"/>
      <c r="D1874"/>
      <c r="E1874" s="488"/>
      <c r="F1874"/>
      <c r="G1874"/>
      <c r="H1874" s="488"/>
    </row>
    <row r="1875" spans="1:8" s="10" customFormat="1">
      <c r="A1875" s="134"/>
      <c r="B1875" s="134"/>
      <c r="C1875"/>
      <c r="D1875"/>
      <c r="E1875" s="488"/>
      <c r="F1875"/>
      <c r="G1875"/>
      <c r="H1875" s="488"/>
    </row>
    <row r="1876" spans="1:8" s="10" customFormat="1">
      <c r="A1876" s="134"/>
      <c r="B1876" s="134"/>
      <c r="C1876"/>
      <c r="D1876"/>
      <c r="E1876" s="488"/>
      <c r="F1876"/>
      <c r="G1876"/>
      <c r="H1876" s="488"/>
    </row>
    <row r="1877" spans="1:8" s="10" customFormat="1">
      <c r="A1877" s="134"/>
      <c r="B1877" s="134"/>
      <c r="C1877"/>
      <c r="D1877"/>
      <c r="E1877" s="488"/>
      <c r="F1877"/>
      <c r="G1877"/>
      <c r="H1877" s="488"/>
    </row>
    <row r="1878" spans="1:8" s="10" customFormat="1">
      <c r="A1878" s="134"/>
      <c r="B1878" s="134"/>
      <c r="C1878"/>
      <c r="D1878"/>
      <c r="E1878" s="488"/>
      <c r="F1878"/>
      <c r="G1878"/>
      <c r="H1878" s="488"/>
    </row>
    <row r="1879" spans="1:8" s="10" customFormat="1">
      <c r="A1879" s="134"/>
      <c r="B1879" s="134"/>
      <c r="C1879"/>
      <c r="D1879"/>
      <c r="E1879" s="488"/>
      <c r="F1879"/>
      <c r="G1879"/>
      <c r="H1879" s="488"/>
    </row>
    <row r="1880" spans="1:8" s="10" customFormat="1">
      <c r="A1880" s="134"/>
      <c r="B1880" s="134"/>
      <c r="C1880"/>
      <c r="D1880"/>
      <c r="E1880" s="488"/>
      <c r="F1880"/>
      <c r="G1880"/>
      <c r="H1880" s="488"/>
    </row>
    <row r="1881" spans="1:8" s="10" customFormat="1">
      <c r="A1881" s="134"/>
      <c r="B1881" s="134"/>
      <c r="C1881"/>
      <c r="D1881"/>
      <c r="E1881" s="488"/>
      <c r="F1881"/>
      <c r="G1881"/>
      <c r="H1881" s="488"/>
    </row>
    <row r="1882" spans="1:8" s="10" customFormat="1">
      <c r="A1882" s="134"/>
      <c r="B1882" s="134"/>
      <c r="C1882"/>
      <c r="D1882"/>
      <c r="E1882" s="488"/>
      <c r="F1882"/>
      <c r="G1882"/>
      <c r="H1882" s="488"/>
    </row>
    <row r="1883" spans="1:8" s="10" customFormat="1">
      <c r="A1883" s="134"/>
      <c r="B1883" s="134"/>
      <c r="C1883"/>
      <c r="D1883"/>
      <c r="E1883" s="488"/>
      <c r="F1883"/>
      <c r="G1883"/>
      <c r="H1883" s="488"/>
    </row>
    <row r="1884" spans="1:8" s="10" customFormat="1">
      <c r="A1884" s="134"/>
      <c r="B1884" s="134"/>
      <c r="C1884"/>
      <c r="D1884"/>
      <c r="E1884" s="488"/>
      <c r="F1884"/>
      <c r="G1884"/>
      <c r="H1884" s="488"/>
    </row>
    <row r="1885" spans="1:8" s="10" customFormat="1">
      <c r="A1885" s="134"/>
      <c r="B1885" s="134"/>
      <c r="C1885"/>
      <c r="D1885"/>
      <c r="E1885" s="488"/>
      <c r="F1885"/>
      <c r="G1885"/>
      <c r="H1885" s="488"/>
    </row>
    <row r="1886" spans="1:8" s="10" customFormat="1">
      <c r="A1886" s="134"/>
      <c r="B1886" s="134"/>
      <c r="C1886"/>
      <c r="D1886"/>
      <c r="E1886" s="488"/>
      <c r="F1886"/>
      <c r="G1886"/>
      <c r="H1886" s="488"/>
    </row>
    <row r="1887" spans="1:8" s="10" customFormat="1">
      <c r="A1887" s="134"/>
      <c r="B1887" s="134"/>
      <c r="C1887"/>
      <c r="D1887"/>
      <c r="E1887" s="488"/>
      <c r="F1887"/>
      <c r="G1887"/>
      <c r="H1887" s="488"/>
    </row>
    <row r="1888" spans="1:8" s="10" customFormat="1">
      <c r="A1888" s="134"/>
      <c r="B1888" s="134"/>
      <c r="C1888"/>
      <c r="D1888"/>
      <c r="E1888" s="488"/>
      <c r="F1888"/>
      <c r="G1888"/>
      <c r="H1888" s="488"/>
    </row>
    <row r="1889" spans="1:8" s="10" customFormat="1">
      <c r="A1889" s="134"/>
      <c r="B1889" s="134"/>
      <c r="C1889"/>
      <c r="D1889"/>
      <c r="E1889" s="488"/>
      <c r="F1889"/>
      <c r="G1889"/>
      <c r="H1889" s="488"/>
    </row>
    <row r="1890" spans="1:8" s="10" customFormat="1">
      <c r="A1890" s="134"/>
      <c r="B1890" s="134"/>
      <c r="C1890"/>
      <c r="D1890"/>
      <c r="E1890" s="488"/>
      <c r="F1890"/>
      <c r="G1890"/>
      <c r="H1890" s="488"/>
    </row>
    <row r="1891" spans="1:8" s="10" customFormat="1">
      <c r="A1891" s="134"/>
      <c r="B1891" s="134"/>
      <c r="C1891"/>
      <c r="D1891"/>
      <c r="E1891" s="488"/>
      <c r="F1891"/>
      <c r="G1891"/>
      <c r="H1891" s="488"/>
    </row>
    <row r="1892" spans="1:8" s="10" customFormat="1">
      <c r="A1892" s="134"/>
      <c r="B1892" s="134"/>
      <c r="C1892"/>
      <c r="D1892"/>
      <c r="E1892" s="488"/>
      <c r="F1892"/>
      <c r="G1892"/>
      <c r="H1892" s="488"/>
    </row>
    <row r="1893" spans="1:8" s="10" customFormat="1">
      <c r="A1893" s="134"/>
      <c r="B1893" s="134"/>
      <c r="C1893"/>
      <c r="D1893"/>
      <c r="E1893" s="488"/>
      <c r="F1893"/>
      <c r="G1893"/>
      <c r="H1893" s="488"/>
    </row>
    <row r="1894" spans="1:8" s="10" customFormat="1">
      <c r="A1894" s="134"/>
      <c r="B1894" s="134"/>
      <c r="C1894"/>
      <c r="D1894"/>
      <c r="E1894" s="488"/>
      <c r="F1894"/>
      <c r="G1894"/>
      <c r="H1894" s="488"/>
    </row>
    <row r="1895" spans="1:8" s="10" customFormat="1">
      <c r="A1895" s="134"/>
      <c r="B1895" s="134"/>
      <c r="C1895"/>
      <c r="D1895"/>
      <c r="E1895" s="488"/>
      <c r="F1895"/>
      <c r="G1895"/>
      <c r="H1895" s="488"/>
    </row>
    <row r="1896" spans="1:8" s="10" customFormat="1">
      <c r="A1896" s="134"/>
      <c r="B1896" s="134"/>
      <c r="C1896"/>
      <c r="D1896"/>
      <c r="E1896" s="488"/>
      <c r="F1896"/>
      <c r="G1896"/>
      <c r="H1896" s="488"/>
    </row>
    <row r="1897" spans="1:8" s="10" customFormat="1">
      <c r="A1897" s="134"/>
      <c r="B1897" s="134"/>
      <c r="C1897"/>
      <c r="D1897"/>
      <c r="E1897" s="488"/>
      <c r="F1897"/>
      <c r="G1897"/>
      <c r="H1897" s="488"/>
    </row>
    <row r="1898" spans="1:8" s="10" customFormat="1">
      <c r="A1898" s="134"/>
      <c r="B1898" s="134"/>
      <c r="C1898"/>
      <c r="D1898"/>
      <c r="E1898" s="488"/>
      <c r="F1898"/>
      <c r="G1898"/>
      <c r="H1898" s="488"/>
    </row>
    <row r="1899" spans="1:8" s="10" customFormat="1">
      <c r="A1899" s="134"/>
      <c r="B1899" s="134"/>
      <c r="C1899"/>
      <c r="D1899"/>
      <c r="E1899" s="488"/>
      <c r="F1899"/>
      <c r="G1899"/>
      <c r="H1899" s="488"/>
    </row>
    <row r="1900" spans="1:8" s="10" customFormat="1">
      <c r="A1900" s="134"/>
      <c r="B1900" s="134"/>
      <c r="C1900"/>
      <c r="D1900"/>
      <c r="E1900" s="488"/>
      <c r="F1900"/>
      <c r="G1900"/>
      <c r="H1900" s="488"/>
    </row>
    <row r="1901" spans="1:8" s="10" customFormat="1">
      <c r="A1901" s="134"/>
      <c r="B1901" s="134"/>
      <c r="C1901"/>
      <c r="D1901"/>
      <c r="E1901" s="488"/>
      <c r="F1901"/>
      <c r="G1901"/>
      <c r="H1901" s="488"/>
    </row>
    <row r="1902" spans="1:8" s="10" customFormat="1">
      <c r="A1902" s="134"/>
      <c r="B1902" s="134"/>
      <c r="C1902"/>
      <c r="D1902"/>
      <c r="E1902" s="488"/>
      <c r="F1902"/>
      <c r="G1902"/>
      <c r="H1902" s="488"/>
    </row>
    <row r="1903" spans="1:8" s="10" customFormat="1">
      <c r="A1903" s="134"/>
      <c r="B1903" s="134"/>
      <c r="C1903"/>
      <c r="D1903"/>
      <c r="E1903" s="488"/>
      <c r="F1903"/>
      <c r="G1903"/>
      <c r="H1903" s="488"/>
    </row>
    <row r="1904" spans="1:8" s="10" customFormat="1">
      <c r="A1904" s="134"/>
      <c r="B1904" s="134"/>
      <c r="C1904"/>
      <c r="D1904"/>
      <c r="E1904" s="488"/>
      <c r="F1904"/>
      <c r="G1904"/>
      <c r="H1904" s="488"/>
    </row>
    <row r="1905" spans="1:8" s="10" customFormat="1">
      <c r="A1905" s="134"/>
      <c r="B1905" s="134"/>
      <c r="C1905"/>
      <c r="D1905"/>
      <c r="E1905" s="488"/>
      <c r="F1905"/>
      <c r="G1905"/>
      <c r="H1905" s="488"/>
    </row>
    <row r="1906" spans="1:8" s="10" customFormat="1">
      <c r="A1906" s="134"/>
      <c r="B1906" s="134"/>
      <c r="C1906"/>
      <c r="D1906"/>
      <c r="E1906" s="488"/>
      <c r="F1906"/>
      <c r="G1906"/>
      <c r="H1906" s="488"/>
    </row>
    <row r="1907" spans="1:8" s="10" customFormat="1">
      <c r="A1907" s="134"/>
      <c r="B1907" s="134"/>
      <c r="C1907"/>
      <c r="D1907"/>
      <c r="E1907" s="488"/>
      <c r="F1907"/>
      <c r="G1907"/>
      <c r="H1907" s="488"/>
    </row>
    <row r="1908" spans="1:8" s="10" customFormat="1">
      <c r="A1908" s="134"/>
      <c r="B1908" s="134"/>
      <c r="C1908"/>
      <c r="D1908"/>
      <c r="E1908" s="488"/>
      <c r="F1908"/>
      <c r="G1908"/>
      <c r="H1908" s="488"/>
    </row>
    <row r="1909" spans="1:8" s="10" customFormat="1">
      <c r="A1909" s="134"/>
      <c r="B1909" s="134"/>
      <c r="C1909"/>
      <c r="D1909"/>
      <c r="E1909" s="488"/>
      <c r="F1909"/>
      <c r="G1909"/>
      <c r="H1909" s="488"/>
    </row>
    <row r="1910" spans="1:8" s="10" customFormat="1">
      <c r="A1910" s="134"/>
      <c r="B1910" s="134"/>
      <c r="C1910"/>
      <c r="D1910"/>
      <c r="E1910" s="488"/>
      <c r="F1910"/>
      <c r="G1910"/>
      <c r="H1910" s="488"/>
    </row>
    <row r="1911" spans="1:8" s="10" customFormat="1">
      <c r="A1911" s="134"/>
      <c r="B1911" s="134"/>
      <c r="C1911"/>
      <c r="D1911"/>
      <c r="E1911" s="488"/>
      <c r="F1911"/>
      <c r="G1911"/>
      <c r="H1911" s="488"/>
    </row>
    <row r="1912" spans="1:8" s="10" customFormat="1">
      <c r="A1912" s="134"/>
      <c r="B1912" s="134"/>
      <c r="C1912"/>
      <c r="D1912"/>
      <c r="E1912" s="488"/>
      <c r="F1912"/>
      <c r="G1912"/>
      <c r="H1912" s="488"/>
    </row>
    <row r="1913" spans="1:8" s="10" customFormat="1">
      <c r="A1913" s="134"/>
      <c r="B1913" s="134"/>
      <c r="C1913"/>
      <c r="D1913"/>
      <c r="E1913" s="488"/>
      <c r="F1913"/>
      <c r="G1913"/>
      <c r="H1913" s="488"/>
    </row>
    <row r="1914" spans="1:8" s="10" customFormat="1">
      <c r="A1914" s="134"/>
      <c r="B1914" s="134"/>
      <c r="C1914"/>
      <c r="D1914"/>
      <c r="E1914" s="488"/>
      <c r="F1914"/>
      <c r="G1914"/>
      <c r="H1914" s="488"/>
    </row>
    <row r="1915" spans="1:8" s="10" customFormat="1">
      <c r="A1915" s="134"/>
      <c r="B1915" s="134"/>
      <c r="C1915"/>
      <c r="D1915"/>
      <c r="E1915" s="488"/>
      <c r="F1915"/>
      <c r="G1915"/>
      <c r="H1915" s="488"/>
    </row>
    <row r="1916" spans="1:8" s="10" customFormat="1">
      <c r="A1916" s="134"/>
      <c r="B1916" s="134"/>
      <c r="C1916"/>
      <c r="D1916"/>
      <c r="E1916" s="488"/>
      <c r="F1916"/>
      <c r="G1916"/>
      <c r="H1916" s="488"/>
    </row>
    <row r="1917" spans="1:8" s="10" customFormat="1">
      <c r="A1917" s="134"/>
      <c r="B1917" s="134"/>
      <c r="C1917"/>
      <c r="D1917"/>
      <c r="E1917" s="488"/>
      <c r="F1917"/>
      <c r="G1917"/>
      <c r="H1917" s="488"/>
    </row>
    <row r="1918" spans="1:8" s="10" customFormat="1">
      <c r="A1918" s="134"/>
      <c r="B1918" s="134"/>
      <c r="C1918"/>
      <c r="D1918"/>
      <c r="E1918" s="488"/>
      <c r="F1918"/>
      <c r="G1918"/>
      <c r="H1918" s="488"/>
    </row>
    <row r="1919" spans="1:8" s="10" customFormat="1">
      <c r="A1919" s="134"/>
      <c r="B1919" s="134"/>
      <c r="C1919"/>
      <c r="D1919"/>
      <c r="E1919" s="488"/>
      <c r="F1919"/>
      <c r="G1919"/>
      <c r="H1919" s="488"/>
    </row>
    <row r="1920" spans="1:8" s="10" customFormat="1">
      <c r="A1920" s="134"/>
      <c r="B1920" s="134"/>
      <c r="C1920"/>
      <c r="D1920"/>
      <c r="E1920" s="488"/>
      <c r="F1920"/>
      <c r="G1920"/>
      <c r="H1920" s="488"/>
    </row>
    <row r="1921" spans="1:8" s="10" customFormat="1">
      <c r="A1921" s="134"/>
      <c r="B1921" s="134"/>
      <c r="C1921"/>
      <c r="D1921"/>
      <c r="E1921" s="488"/>
      <c r="F1921"/>
      <c r="G1921"/>
      <c r="H1921" s="488"/>
    </row>
    <row r="1922" spans="1:8" s="10" customFormat="1">
      <c r="A1922" s="134"/>
      <c r="B1922" s="134"/>
      <c r="C1922"/>
      <c r="D1922"/>
      <c r="E1922" s="488"/>
      <c r="F1922"/>
      <c r="G1922"/>
      <c r="H1922" s="488"/>
    </row>
    <row r="1923" spans="1:8" s="10" customFormat="1">
      <c r="A1923" s="134"/>
      <c r="B1923" s="134"/>
      <c r="C1923"/>
      <c r="D1923"/>
      <c r="E1923" s="488"/>
      <c r="F1923"/>
      <c r="G1923"/>
      <c r="H1923" s="488"/>
    </row>
    <row r="1924" spans="1:8" s="10" customFormat="1">
      <c r="A1924" s="134"/>
      <c r="B1924" s="134"/>
      <c r="C1924"/>
      <c r="D1924"/>
      <c r="E1924" s="488"/>
      <c r="F1924"/>
      <c r="G1924"/>
      <c r="H1924" s="488"/>
    </row>
    <row r="1925" spans="1:8" s="10" customFormat="1">
      <c r="A1925" s="134"/>
      <c r="B1925" s="134"/>
      <c r="C1925"/>
      <c r="D1925"/>
      <c r="E1925" s="488"/>
      <c r="F1925"/>
      <c r="G1925"/>
      <c r="H1925" s="488"/>
    </row>
    <row r="1926" spans="1:8" s="10" customFormat="1">
      <c r="A1926" s="134"/>
      <c r="B1926" s="134"/>
      <c r="C1926"/>
      <c r="D1926"/>
      <c r="E1926" s="488"/>
      <c r="F1926"/>
      <c r="G1926"/>
      <c r="H1926" s="488"/>
    </row>
    <row r="1927" spans="1:8" s="10" customFormat="1">
      <c r="A1927" s="134"/>
      <c r="B1927" s="134"/>
      <c r="C1927"/>
      <c r="D1927"/>
      <c r="E1927" s="488"/>
      <c r="F1927"/>
      <c r="G1927"/>
      <c r="H1927" s="488"/>
    </row>
    <row r="1928" spans="1:8" s="10" customFormat="1">
      <c r="A1928" s="134"/>
      <c r="B1928" s="134"/>
      <c r="C1928"/>
      <c r="D1928"/>
      <c r="E1928" s="488"/>
      <c r="F1928"/>
      <c r="G1928"/>
      <c r="H1928" s="488"/>
    </row>
    <row r="1929" spans="1:8" s="10" customFormat="1">
      <c r="A1929" s="134"/>
      <c r="B1929" s="134"/>
      <c r="C1929"/>
      <c r="D1929"/>
      <c r="E1929" s="488"/>
      <c r="F1929"/>
      <c r="G1929"/>
      <c r="H1929" s="488"/>
    </row>
    <row r="1930" spans="1:8" s="10" customFormat="1">
      <c r="A1930" s="134"/>
      <c r="B1930" s="134"/>
      <c r="C1930"/>
      <c r="D1930"/>
      <c r="E1930" s="488"/>
      <c r="F1930"/>
      <c r="G1930"/>
      <c r="H1930" s="488"/>
    </row>
    <row r="1931" spans="1:8" s="10" customFormat="1">
      <c r="A1931" s="134"/>
      <c r="B1931" s="134"/>
      <c r="C1931"/>
      <c r="D1931"/>
      <c r="E1931" s="488"/>
      <c r="F1931"/>
      <c r="G1931"/>
      <c r="H1931" s="488"/>
    </row>
    <row r="1932" spans="1:8" s="10" customFormat="1">
      <c r="A1932" s="134"/>
      <c r="B1932" s="134"/>
      <c r="C1932"/>
      <c r="D1932"/>
      <c r="E1932" s="488"/>
      <c r="F1932"/>
      <c r="G1932"/>
      <c r="H1932" s="488"/>
    </row>
    <row r="1933" spans="1:8" s="10" customFormat="1">
      <c r="A1933" s="134"/>
      <c r="B1933" s="134"/>
      <c r="C1933"/>
      <c r="D1933"/>
      <c r="E1933" s="488"/>
      <c r="F1933"/>
      <c r="G1933"/>
      <c r="H1933" s="488"/>
    </row>
    <row r="1934" spans="1:8" s="10" customFormat="1">
      <c r="A1934" s="134"/>
      <c r="B1934" s="134"/>
      <c r="C1934"/>
      <c r="D1934"/>
      <c r="E1934" s="488"/>
      <c r="F1934"/>
      <c r="G1934"/>
      <c r="H1934" s="488"/>
    </row>
    <row r="1935" spans="1:8" s="10" customFormat="1">
      <c r="A1935" s="134"/>
      <c r="B1935" s="134"/>
      <c r="C1935"/>
      <c r="D1935"/>
      <c r="E1935" s="488"/>
      <c r="F1935"/>
      <c r="G1935"/>
      <c r="H1935" s="488"/>
    </row>
    <row r="1936" spans="1:8" s="10" customFormat="1">
      <c r="A1936" s="134"/>
      <c r="B1936" s="134"/>
      <c r="C1936"/>
      <c r="D1936"/>
      <c r="E1936" s="488"/>
      <c r="F1936"/>
      <c r="G1936"/>
      <c r="H1936" s="488"/>
    </row>
    <row r="1937" spans="1:8" s="10" customFormat="1">
      <c r="A1937" s="134"/>
      <c r="B1937" s="134"/>
      <c r="C1937"/>
      <c r="D1937"/>
      <c r="E1937" s="488"/>
      <c r="F1937"/>
      <c r="G1937"/>
      <c r="H1937" s="488"/>
    </row>
    <row r="1938" spans="1:8" s="10" customFormat="1">
      <c r="A1938" s="134"/>
      <c r="B1938" s="134"/>
      <c r="C1938"/>
      <c r="D1938"/>
      <c r="E1938" s="488"/>
      <c r="F1938"/>
      <c r="G1938"/>
      <c r="H1938" s="488"/>
    </row>
    <row r="1939" spans="1:8" s="10" customFormat="1">
      <c r="A1939" s="134"/>
      <c r="B1939" s="134"/>
      <c r="C1939"/>
      <c r="D1939"/>
      <c r="E1939" s="488"/>
      <c r="F1939"/>
      <c r="G1939"/>
      <c r="H1939" s="488"/>
    </row>
    <row r="1940" spans="1:8" s="10" customFormat="1">
      <c r="A1940" s="134"/>
      <c r="B1940" s="134"/>
      <c r="C1940"/>
      <c r="D1940"/>
      <c r="E1940" s="488"/>
      <c r="F1940"/>
      <c r="G1940"/>
      <c r="H1940" s="488"/>
    </row>
    <row r="1941" spans="1:8" s="10" customFormat="1">
      <c r="A1941" s="134"/>
      <c r="B1941" s="134"/>
      <c r="C1941"/>
      <c r="D1941"/>
      <c r="E1941" s="488"/>
      <c r="F1941"/>
      <c r="G1941"/>
      <c r="H1941" s="488"/>
    </row>
    <row r="1942" spans="1:8" s="10" customFormat="1">
      <c r="A1942" s="134"/>
      <c r="B1942" s="134"/>
      <c r="C1942"/>
      <c r="D1942"/>
      <c r="E1942" s="488"/>
      <c r="F1942"/>
      <c r="G1942"/>
      <c r="H1942" s="488"/>
    </row>
    <row r="1943" spans="1:8" s="10" customFormat="1">
      <c r="A1943" s="134"/>
      <c r="B1943" s="134"/>
      <c r="C1943"/>
      <c r="D1943"/>
      <c r="E1943" s="488"/>
      <c r="F1943"/>
      <c r="G1943"/>
      <c r="H1943" s="488"/>
    </row>
    <row r="1944" spans="1:8" s="10" customFormat="1">
      <c r="A1944" s="134"/>
      <c r="B1944" s="134"/>
      <c r="C1944"/>
      <c r="D1944"/>
      <c r="E1944" s="488"/>
      <c r="F1944"/>
      <c r="G1944"/>
      <c r="H1944" s="488"/>
    </row>
    <row r="1945" spans="1:8" s="10" customFormat="1">
      <c r="A1945" s="134"/>
      <c r="B1945" s="134"/>
      <c r="C1945"/>
      <c r="D1945"/>
      <c r="E1945" s="488"/>
      <c r="F1945"/>
      <c r="G1945"/>
      <c r="H1945" s="488"/>
    </row>
    <row r="1946" spans="1:8" s="10" customFormat="1">
      <c r="A1946" s="134"/>
      <c r="B1946" s="134"/>
      <c r="C1946"/>
      <c r="D1946"/>
      <c r="E1946" s="488"/>
      <c r="F1946"/>
      <c r="G1946"/>
      <c r="H1946" s="488"/>
    </row>
    <row r="1947" spans="1:8" s="10" customFormat="1">
      <c r="A1947" s="134"/>
      <c r="B1947" s="134"/>
      <c r="C1947"/>
      <c r="D1947"/>
      <c r="E1947" s="488"/>
      <c r="F1947"/>
      <c r="G1947"/>
      <c r="H1947" s="488"/>
    </row>
    <row r="1948" spans="1:8" s="10" customFormat="1">
      <c r="A1948" s="134"/>
      <c r="B1948" s="134"/>
      <c r="C1948"/>
      <c r="D1948"/>
      <c r="E1948" s="488"/>
      <c r="F1948"/>
      <c r="G1948"/>
      <c r="H1948" s="488"/>
    </row>
    <row r="1949" spans="1:8" s="10" customFormat="1">
      <c r="A1949" s="134"/>
      <c r="B1949" s="134"/>
      <c r="C1949"/>
      <c r="D1949"/>
      <c r="E1949" s="488"/>
      <c r="F1949"/>
      <c r="G1949"/>
      <c r="H1949" s="488"/>
    </row>
    <row r="1950" spans="1:8" s="10" customFormat="1">
      <c r="A1950" s="134"/>
      <c r="B1950" s="134"/>
      <c r="C1950"/>
      <c r="D1950"/>
      <c r="E1950" s="488"/>
      <c r="F1950"/>
      <c r="G1950"/>
      <c r="H1950" s="488"/>
    </row>
    <row r="1951" spans="1:8" s="10" customFormat="1">
      <c r="A1951" s="134"/>
      <c r="B1951" s="134"/>
      <c r="C1951"/>
      <c r="D1951"/>
      <c r="E1951" s="488"/>
      <c r="F1951"/>
      <c r="G1951"/>
      <c r="H1951" s="488"/>
    </row>
    <row r="1952" spans="1:8" s="10" customFormat="1">
      <c r="A1952" s="134"/>
      <c r="B1952" s="134"/>
      <c r="C1952"/>
      <c r="D1952"/>
      <c r="E1952" s="488"/>
      <c r="F1952"/>
      <c r="G1952"/>
      <c r="H1952" s="488"/>
    </row>
    <row r="1953" spans="1:8" s="10" customFormat="1">
      <c r="A1953" s="134"/>
      <c r="B1953" s="134"/>
      <c r="C1953"/>
      <c r="D1953"/>
      <c r="E1953" s="488"/>
      <c r="F1953"/>
      <c r="G1953"/>
      <c r="H1953" s="488"/>
    </row>
    <row r="1954" spans="1:8" s="10" customFormat="1">
      <c r="A1954" s="134"/>
      <c r="B1954" s="134"/>
      <c r="C1954"/>
      <c r="D1954"/>
      <c r="E1954" s="488"/>
      <c r="F1954"/>
      <c r="G1954"/>
      <c r="H1954" s="488"/>
    </row>
    <row r="1955" spans="1:8" s="10" customFormat="1">
      <c r="A1955" s="134"/>
      <c r="B1955" s="134"/>
      <c r="C1955"/>
      <c r="D1955"/>
      <c r="E1955" s="488"/>
      <c r="F1955"/>
      <c r="G1955"/>
      <c r="H1955" s="488"/>
    </row>
    <row r="1956" spans="1:8" s="10" customFormat="1">
      <c r="A1956" s="134"/>
      <c r="B1956" s="134"/>
      <c r="C1956"/>
      <c r="D1956"/>
      <c r="E1956" s="488"/>
      <c r="F1956"/>
      <c r="G1956"/>
      <c r="H1956" s="488"/>
    </row>
    <row r="1957" spans="1:8" s="10" customFormat="1">
      <c r="A1957" s="134"/>
      <c r="B1957" s="134"/>
      <c r="C1957"/>
      <c r="D1957"/>
      <c r="E1957" s="488"/>
      <c r="F1957"/>
      <c r="G1957"/>
      <c r="H1957" s="488"/>
    </row>
    <row r="1958" spans="1:8" s="10" customFormat="1">
      <c r="A1958" s="134"/>
      <c r="B1958" s="134"/>
      <c r="C1958"/>
      <c r="D1958"/>
      <c r="E1958" s="488"/>
      <c r="F1958"/>
      <c r="G1958"/>
      <c r="H1958" s="488"/>
    </row>
    <row r="1959" spans="1:8" s="10" customFormat="1">
      <c r="A1959" s="134"/>
      <c r="B1959" s="134"/>
      <c r="C1959"/>
      <c r="D1959"/>
      <c r="E1959" s="488"/>
      <c r="F1959"/>
      <c r="G1959"/>
      <c r="H1959" s="488"/>
    </row>
    <row r="1960" spans="1:8" s="10" customFormat="1">
      <c r="A1960" s="134"/>
      <c r="B1960" s="134"/>
      <c r="C1960"/>
      <c r="D1960"/>
      <c r="E1960" s="488"/>
      <c r="F1960"/>
      <c r="G1960"/>
      <c r="H1960" s="488"/>
    </row>
    <row r="1961" spans="1:8" s="10" customFormat="1">
      <c r="A1961" s="134"/>
      <c r="B1961" s="134"/>
      <c r="C1961"/>
      <c r="D1961"/>
      <c r="E1961" s="488"/>
      <c r="F1961"/>
      <c r="G1961"/>
      <c r="H1961" s="488"/>
    </row>
    <row r="1962" spans="1:8" s="10" customFormat="1">
      <c r="A1962" s="134"/>
      <c r="B1962" s="134"/>
      <c r="C1962"/>
      <c r="D1962"/>
      <c r="E1962" s="488"/>
      <c r="F1962"/>
      <c r="G1962"/>
      <c r="H1962" s="488"/>
    </row>
    <row r="1963" spans="1:8" s="10" customFormat="1">
      <c r="A1963" s="134"/>
      <c r="B1963" s="134"/>
      <c r="C1963"/>
      <c r="D1963"/>
      <c r="E1963" s="488"/>
      <c r="F1963"/>
      <c r="G1963"/>
      <c r="H1963" s="488"/>
    </row>
    <row r="1964" spans="1:8" s="10" customFormat="1">
      <c r="A1964" s="134"/>
      <c r="B1964" s="134"/>
      <c r="C1964"/>
      <c r="D1964"/>
      <c r="E1964" s="488"/>
      <c r="F1964"/>
      <c r="G1964"/>
      <c r="H1964" s="488"/>
    </row>
    <row r="1965" spans="1:8" s="10" customFormat="1">
      <c r="A1965" s="134"/>
      <c r="B1965" s="134"/>
      <c r="C1965"/>
      <c r="D1965"/>
      <c r="E1965" s="488"/>
      <c r="F1965"/>
      <c r="G1965"/>
      <c r="H1965" s="488"/>
    </row>
    <row r="1966" spans="1:8" s="10" customFormat="1">
      <c r="A1966" s="134"/>
      <c r="B1966" s="134"/>
      <c r="C1966"/>
      <c r="D1966"/>
      <c r="E1966" s="488"/>
      <c r="F1966"/>
      <c r="G1966"/>
      <c r="H1966" s="488"/>
    </row>
    <row r="1967" spans="1:8" s="10" customFormat="1">
      <c r="A1967" s="134"/>
      <c r="B1967" s="134"/>
      <c r="C1967"/>
      <c r="D1967"/>
      <c r="E1967" s="488"/>
      <c r="F1967"/>
      <c r="G1967"/>
      <c r="H1967" s="488"/>
    </row>
    <row r="1968" spans="1:8" s="10" customFormat="1">
      <c r="A1968" s="134"/>
      <c r="B1968" s="134"/>
      <c r="C1968"/>
      <c r="D1968"/>
      <c r="E1968" s="488"/>
      <c r="F1968"/>
      <c r="G1968"/>
      <c r="H1968" s="488"/>
    </row>
    <row r="1969" spans="1:8" s="10" customFormat="1">
      <c r="A1969" s="134"/>
      <c r="B1969" s="134"/>
      <c r="C1969"/>
      <c r="D1969"/>
      <c r="E1969" s="488"/>
      <c r="F1969"/>
      <c r="G1969"/>
      <c r="H1969" s="488"/>
    </row>
    <row r="1970" spans="1:8" s="10" customFormat="1">
      <c r="A1970" s="134"/>
      <c r="B1970" s="134"/>
      <c r="C1970"/>
      <c r="D1970"/>
      <c r="E1970" s="488"/>
      <c r="F1970"/>
      <c r="G1970"/>
      <c r="H1970" s="488"/>
    </row>
    <row r="1971" spans="1:8" s="10" customFormat="1">
      <c r="A1971" s="134"/>
      <c r="B1971" s="134"/>
      <c r="C1971"/>
      <c r="D1971"/>
      <c r="E1971" s="488"/>
      <c r="F1971"/>
      <c r="G1971"/>
      <c r="H1971" s="488"/>
    </row>
    <row r="1972" spans="1:8" s="10" customFormat="1">
      <c r="A1972" s="134"/>
      <c r="B1972" s="134"/>
      <c r="C1972"/>
      <c r="D1972"/>
      <c r="E1972" s="488"/>
      <c r="F1972"/>
      <c r="G1972"/>
      <c r="H1972" s="488"/>
    </row>
    <row r="1973" spans="1:8" s="10" customFormat="1">
      <c r="A1973" s="134"/>
      <c r="B1973" s="134"/>
      <c r="C1973"/>
      <c r="D1973"/>
      <c r="E1973" s="488"/>
      <c r="F1973"/>
      <c r="G1973"/>
      <c r="H1973" s="488"/>
    </row>
    <row r="1974" spans="1:8" s="10" customFormat="1">
      <c r="A1974" s="134"/>
      <c r="B1974" s="134"/>
      <c r="C1974"/>
      <c r="D1974"/>
      <c r="E1974" s="488"/>
      <c r="F1974"/>
      <c r="G1974"/>
      <c r="H1974" s="488"/>
    </row>
    <row r="1975" spans="1:8" s="10" customFormat="1">
      <c r="A1975" s="134"/>
      <c r="B1975" s="134"/>
      <c r="C1975"/>
      <c r="D1975"/>
      <c r="E1975" s="488"/>
      <c r="F1975"/>
      <c r="G1975"/>
      <c r="H1975" s="488"/>
    </row>
    <row r="1976" spans="1:8" s="10" customFormat="1">
      <c r="A1976" s="134"/>
      <c r="B1976" s="134"/>
      <c r="C1976"/>
      <c r="D1976"/>
      <c r="E1976" s="488"/>
      <c r="F1976"/>
      <c r="G1976"/>
      <c r="H1976" s="488"/>
    </row>
    <row r="1977" spans="1:8" s="10" customFormat="1">
      <c r="A1977" s="134"/>
      <c r="B1977" s="134"/>
      <c r="C1977"/>
      <c r="D1977"/>
      <c r="E1977" s="488"/>
      <c r="F1977"/>
      <c r="G1977"/>
      <c r="H1977" s="488"/>
    </row>
    <row r="1978" spans="1:8" s="10" customFormat="1">
      <c r="A1978" s="134"/>
      <c r="B1978" s="134"/>
      <c r="C1978"/>
      <c r="D1978"/>
      <c r="E1978" s="488"/>
      <c r="F1978"/>
      <c r="G1978"/>
      <c r="H1978" s="488"/>
    </row>
    <row r="1979" spans="1:8" s="10" customFormat="1">
      <c r="A1979" s="134"/>
      <c r="B1979" s="134"/>
      <c r="C1979"/>
      <c r="D1979"/>
      <c r="E1979" s="488"/>
      <c r="F1979"/>
      <c r="G1979"/>
      <c r="H1979" s="488"/>
    </row>
    <row r="1980" spans="1:8" s="10" customFormat="1">
      <c r="A1980" s="134"/>
      <c r="B1980" s="134"/>
      <c r="C1980"/>
      <c r="D1980"/>
      <c r="E1980" s="488"/>
      <c r="F1980"/>
      <c r="G1980"/>
      <c r="H1980" s="488"/>
    </row>
    <row r="1981" spans="1:8" s="10" customFormat="1">
      <c r="A1981" s="134"/>
      <c r="B1981" s="134"/>
      <c r="C1981"/>
      <c r="D1981"/>
      <c r="E1981" s="488"/>
      <c r="F1981"/>
      <c r="G1981"/>
      <c r="H1981" s="488"/>
    </row>
    <row r="1982" spans="1:8" s="10" customFormat="1">
      <c r="A1982" s="134"/>
      <c r="B1982" s="134"/>
      <c r="C1982"/>
      <c r="D1982"/>
      <c r="E1982" s="488"/>
      <c r="F1982"/>
      <c r="G1982"/>
      <c r="H1982" s="488"/>
    </row>
    <row r="1983" spans="1:8" s="10" customFormat="1">
      <c r="A1983" s="134"/>
      <c r="B1983" s="134"/>
      <c r="C1983"/>
      <c r="D1983"/>
      <c r="E1983" s="488"/>
      <c r="F1983"/>
      <c r="G1983"/>
      <c r="H1983" s="488"/>
    </row>
    <row r="1984" spans="1:8" s="10" customFormat="1">
      <c r="A1984" s="134"/>
      <c r="B1984" s="134"/>
      <c r="C1984"/>
      <c r="D1984"/>
      <c r="E1984" s="488"/>
      <c r="F1984"/>
      <c r="G1984"/>
      <c r="H1984" s="488"/>
    </row>
    <row r="1985" spans="1:8" s="10" customFormat="1">
      <c r="A1985" s="134"/>
      <c r="B1985" s="134"/>
      <c r="C1985"/>
      <c r="D1985"/>
      <c r="E1985" s="488"/>
      <c r="F1985"/>
      <c r="G1985"/>
      <c r="H1985" s="488"/>
    </row>
    <row r="1986" spans="1:8" s="10" customFormat="1">
      <c r="A1986" s="134"/>
      <c r="B1986" s="134"/>
      <c r="C1986"/>
      <c r="D1986"/>
      <c r="E1986" s="488"/>
      <c r="F1986"/>
      <c r="G1986"/>
      <c r="H1986" s="488"/>
    </row>
    <row r="1987" spans="1:8" s="10" customFormat="1">
      <c r="A1987" s="134"/>
      <c r="B1987" s="134"/>
      <c r="C1987"/>
      <c r="D1987"/>
      <c r="E1987" s="488"/>
      <c r="F1987"/>
      <c r="G1987"/>
      <c r="H1987" s="488"/>
    </row>
    <row r="1988" spans="1:8" s="10" customFormat="1">
      <c r="A1988" s="134"/>
      <c r="B1988" s="134"/>
      <c r="C1988"/>
      <c r="D1988"/>
      <c r="E1988" s="488"/>
      <c r="F1988"/>
      <c r="G1988"/>
      <c r="H1988" s="488"/>
    </row>
    <row r="1989" spans="1:8" s="10" customFormat="1">
      <c r="A1989" s="134"/>
      <c r="B1989" s="134"/>
      <c r="C1989"/>
      <c r="D1989"/>
      <c r="E1989" s="488"/>
      <c r="F1989"/>
      <c r="G1989"/>
      <c r="H1989" s="488"/>
    </row>
    <row r="1990" spans="1:8" s="10" customFormat="1">
      <c r="A1990" s="134"/>
      <c r="B1990" s="134"/>
      <c r="C1990"/>
      <c r="D1990"/>
      <c r="E1990" s="488"/>
      <c r="F1990"/>
      <c r="G1990"/>
      <c r="H1990" s="488"/>
    </row>
    <row r="1991" spans="1:8" s="10" customFormat="1">
      <c r="A1991" s="134"/>
      <c r="B1991" s="134"/>
      <c r="C1991"/>
      <c r="D1991"/>
      <c r="E1991" s="488"/>
      <c r="F1991"/>
      <c r="G1991"/>
      <c r="H1991" s="488"/>
    </row>
    <row r="1992" spans="1:8" s="10" customFormat="1">
      <c r="A1992" s="134"/>
      <c r="B1992" s="134"/>
      <c r="C1992"/>
      <c r="D1992"/>
      <c r="E1992" s="488"/>
      <c r="F1992"/>
      <c r="G1992"/>
      <c r="H1992" s="488"/>
    </row>
    <row r="1993" spans="1:8" s="10" customFormat="1">
      <c r="A1993" s="134"/>
      <c r="B1993" s="134"/>
      <c r="C1993"/>
      <c r="D1993"/>
      <c r="E1993" s="488"/>
      <c r="F1993"/>
      <c r="G1993"/>
      <c r="H1993" s="488"/>
    </row>
    <row r="1994" spans="1:8" s="10" customFormat="1">
      <c r="A1994" s="134"/>
      <c r="B1994" s="134"/>
      <c r="C1994"/>
      <c r="D1994"/>
      <c r="E1994" s="488"/>
      <c r="F1994"/>
      <c r="G1994"/>
      <c r="H1994" s="488"/>
    </row>
    <row r="1995" spans="1:8" s="10" customFormat="1">
      <c r="A1995" s="134"/>
      <c r="B1995" s="134"/>
      <c r="C1995"/>
      <c r="D1995"/>
      <c r="E1995" s="488"/>
      <c r="F1995"/>
      <c r="G1995"/>
      <c r="H1995" s="488"/>
    </row>
    <row r="1996" spans="1:8" s="10" customFormat="1">
      <c r="A1996" s="134"/>
      <c r="B1996" s="134"/>
      <c r="C1996"/>
      <c r="D1996"/>
      <c r="E1996" s="488"/>
      <c r="F1996"/>
      <c r="G1996"/>
      <c r="H1996" s="488"/>
    </row>
    <row r="1997" spans="1:8" s="10" customFormat="1">
      <c r="A1997" s="134"/>
      <c r="B1997" s="134"/>
      <c r="C1997"/>
      <c r="D1997"/>
      <c r="E1997" s="488"/>
      <c r="F1997"/>
      <c r="G1997"/>
      <c r="H1997" s="488"/>
    </row>
    <row r="1998" spans="1:8" s="10" customFormat="1">
      <c r="A1998" s="134"/>
      <c r="B1998" s="134"/>
      <c r="C1998"/>
      <c r="D1998"/>
      <c r="E1998" s="488"/>
      <c r="F1998"/>
      <c r="G1998"/>
      <c r="H1998" s="488"/>
    </row>
    <row r="1999" spans="1:8" s="10" customFormat="1">
      <c r="A1999" s="134"/>
      <c r="B1999" s="134"/>
      <c r="C1999"/>
      <c r="D1999"/>
      <c r="E1999" s="488"/>
      <c r="F1999"/>
      <c r="G1999"/>
      <c r="H1999" s="488"/>
    </row>
    <row r="2000" spans="1:8" s="10" customFormat="1">
      <c r="A2000" s="134"/>
      <c r="B2000" s="134"/>
      <c r="C2000"/>
      <c r="D2000"/>
      <c r="E2000" s="488"/>
      <c r="F2000"/>
      <c r="G2000"/>
      <c r="H2000" s="488"/>
    </row>
    <row r="2001" spans="1:8" s="10" customFormat="1">
      <c r="A2001" s="134"/>
      <c r="B2001" s="134"/>
      <c r="C2001"/>
      <c r="D2001"/>
      <c r="E2001" s="488"/>
      <c r="F2001"/>
      <c r="G2001"/>
      <c r="H2001" s="488"/>
    </row>
    <row r="2002" spans="1:8" s="10" customFormat="1">
      <c r="A2002" s="134"/>
      <c r="B2002" s="134"/>
      <c r="C2002"/>
      <c r="D2002"/>
      <c r="E2002" s="488"/>
      <c r="F2002"/>
      <c r="G2002"/>
      <c r="H2002" s="488"/>
    </row>
    <row r="2003" spans="1:8" s="10" customFormat="1">
      <c r="A2003" s="134"/>
      <c r="B2003" s="134"/>
      <c r="C2003"/>
      <c r="D2003"/>
      <c r="E2003" s="488"/>
      <c r="F2003"/>
      <c r="G2003"/>
      <c r="H2003" s="488"/>
    </row>
    <row r="2004" spans="1:8" s="10" customFormat="1">
      <c r="A2004" s="134"/>
      <c r="B2004" s="134"/>
      <c r="C2004"/>
      <c r="D2004"/>
      <c r="E2004" s="488"/>
      <c r="F2004"/>
      <c r="G2004"/>
      <c r="H2004" s="488"/>
    </row>
    <row r="2005" spans="1:8" s="10" customFormat="1">
      <c r="A2005" s="134"/>
      <c r="B2005" s="134"/>
      <c r="C2005"/>
      <c r="D2005"/>
      <c r="E2005" s="488"/>
      <c r="F2005"/>
      <c r="G2005"/>
      <c r="H2005" s="488"/>
    </row>
    <row r="2006" spans="1:8" s="10" customFormat="1">
      <c r="A2006" s="134"/>
      <c r="B2006" s="134"/>
      <c r="C2006"/>
      <c r="D2006"/>
      <c r="E2006" s="488"/>
      <c r="F2006"/>
      <c r="G2006"/>
      <c r="H2006" s="488"/>
    </row>
    <row r="2007" spans="1:8" s="10" customFormat="1">
      <c r="A2007" s="134"/>
      <c r="B2007" s="134"/>
      <c r="C2007"/>
      <c r="D2007"/>
      <c r="E2007" s="488"/>
      <c r="F2007"/>
      <c r="G2007"/>
      <c r="H2007" s="488"/>
    </row>
    <row r="2008" spans="1:8" s="10" customFormat="1">
      <c r="A2008" s="134"/>
      <c r="B2008" s="134"/>
      <c r="C2008"/>
      <c r="D2008"/>
      <c r="E2008" s="488"/>
      <c r="F2008"/>
      <c r="G2008"/>
      <c r="H2008" s="488"/>
    </row>
    <row r="2009" spans="1:8" s="10" customFormat="1">
      <c r="A2009" s="134"/>
      <c r="B2009" s="134"/>
      <c r="C2009"/>
      <c r="D2009"/>
      <c r="E2009" s="488"/>
      <c r="F2009"/>
      <c r="G2009"/>
      <c r="H2009" s="488"/>
    </row>
    <row r="2010" spans="1:8" s="10" customFormat="1">
      <c r="A2010" s="134"/>
      <c r="B2010" s="134"/>
      <c r="C2010"/>
      <c r="D2010"/>
      <c r="E2010" s="488"/>
      <c r="F2010"/>
      <c r="G2010"/>
      <c r="H2010" s="488"/>
    </row>
    <row r="2011" spans="1:8" s="10" customFormat="1">
      <c r="A2011" s="134"/>
      <c r="B2011" s="134"/>
      <c r="C2011"/>
      <c r="D2011"/>
      <c r="E2011" s="488"/>
      <c r="F2011"/>
      <c r="G2011"/>
      <c r="H2011" s="488"/>
    </row>
    <row r="2012" spans="1:8" s="10" customFormat="1">
      <c r="A2012" s="134"/>
      <c r="B2012" s="134"/>
      <c r="C2012"/>
      <c r="D2012"/>
      <c r="E2012" s="488"/>
      <c r="F2012"/>
      <c r="G2012"/>
      <c r="H2012" s="488"/>
    </row>
    <row r="2013" spans="1:8" s="10" customFormat="1">
      <c r="A2013" s="134"/>
      <c r="B2013" s="134"/>
      <c r="C2013"/>
      <c r="D2013"/>
      <c r="E2013" s="488"/>
      <c r="F2013"/>
      <c r="G2013"/>
      <c r="H2013" s="488"/>
    </row>
    <row r="2014" spans="1:8" s="10" customFormat="1">
      <c r="A2014" s="134"/>
      <c r="B2014" s="134"/>
      <c r="C2014"/>
      <c r="D2014"/>
      <c r="E2014" s="488"/>
      <c r="F2014"/>
      <c r="G2014"/>
      <c r="H2014" s="488"/>
    </row>
    <row r="2015" spans="1:8" s="10" customFormat="1">
      <c r="A2015" s="134"/>
      <c r="B2015" s="134"/>
      <c r="C2015"/>
      <c r="D2015"/>
      <c r="E2015" s="488"/>
      <c r="F2015"/>
      <c r="G2015"/>
      <c r="H2015" s="488"/>
    </row>
    <row r="2016" spans="1:8" s="10" customFormat="1">
      <c r="A2016" s="134"/>
      <c r="B2016" s="134"/>
      <c r="C2016"/>
      <c r="D2016"/>
      <c r="E2016" s="488"/>
      <c r="F2016"/>
      <c r="G2016"/>
      <c r="H2016" s="488"/>
    </row>
    <row r="2017" spans="1:8" s="10" customFormat="1">
      <c r="A2017" s="134"/>
      <c r="B2017" s="134"/>
      <c r="C2017"/>
      <c r="D2017"/>
      <c r="E2017" s="488"/>
      <c r="F2017"/>
      <c r="G2017"/>
      <c r="H2017" s="488"/>
    </row>
    <row r="2018" spans="1:8" s="10" customFormat="1">
      <c r="A2018" s="134"/>
      <c r="B2018" s="134"/>
      <c r="C2018"/>
      <c r="D2018"/>
      <c r="E2018" s="488"/>
      <c r="F2018"/>
      <c r="G2018"/>
      <c r="H2018" s="488"/>
    </row>
    <row r="2019" spans="1:8" s="10" customFormat="1">
      <c r="A2019" s="134"/>
      <c r="B2019" s="134"/>
      <c r="C2019"/>
      <c r="D2019"/>
      <c r="E2019" s="488"/>
      <c r="F2019"/>
      <c r="G2019"/>
      <c r="H2019" s="488"/>
    </row>
    <row r="2020" spans="1:8" s="10" customFormat="1">
      <c r="A2020" s="134"/>
      <c r="B2020" s="134"/>
      <c r="C2020"/>
      <c r="D2020"/>
      <c r="E2020" s="488"/>
      <c r="F2020"/>
      <c r="G2020"/>
      <c r="H2020" s="488"/>
    </row>
    <row r="2021" spans="1:8" s="10" customFormat="1">
      <c r="A2021" s="134"/>
      <c r="B2021" s="134"/>
      <c r="C2021"/>
      <c r="D2021"/>
      <c r="E2021" s="488"/>
      <c r="F2021"/>
      <c r="G2021"/>
      <c r="H2021" s="488"/>
    </row>
    <row r="2022" spans="1:8" s="10" customFormat="1">
      <c r="A2022" s="134"/>
      <c r="B2022" s="134"/>
      <c r="C2022"/>
      <c r="D2022"/>
      <c r="E2022" s="488"/>
      <c r="F2022"/>
      <c r="G2022"/>
      <c r="H2022" s="488"/>
    </row>
    <row r="2023" spans="1:8" s="10" customFormat="1">
      <c r="A2023" s="134"/>
      <c r="B2023" s="134"/>
      <c r="C2023"/>
      <c r="D2023"/>
      <c r="E2023" s="488"/>
      <c r="F2023"/>
      <c r="G2023"/>
      <c r="H2023" s="488"/>
    </row>
    <row r="2024" spans="1:8" s="10" customFormat="1">
      <c r="A2024" s="134"/>
      <c r="B2024" s="134"/>
      <c r="C2024"/>
      <c r="D2024"/>
      <c r="E2024" s="488"/>
      <c r="F2024"/>
      <c r="G2024"/>
      <c r="H2024" s="488"/>
    </row>
    <row r="2025" spans="1:8" s="10" customFormat="1">
      <c r="A2025" s="134"/>
      <c r="B2025" s="134"/>
      <c r="C2025"/>
      <c r="D2025"/>
      <c r="E2025" s="488"/>
      <c r="F2025"/>
      <c r="G2025"/>
      <c r="H2025" s="488"/>
    </row>
    <row r="2026" spans="1:8" s="10" customFormat="1">
      <c r="A2026" s="134"/>
      <c r="B2026" s="134"/>
      <c r="C2026"/>
      <c r="D2026"/>
      <c r="E2026" s="488"/>
      <c r="F2026"/>
      <c r="G2026"/>
      <c r="H2026" s="488"/>
    </row>
    <row r="2027" spans="1:8" s="10" customFormat="1">
      <c r="A2027" s="134"/>
      <c r="B2027" s="134"/>
      <c r="C2027"/>
      <c r="D2027"/>
      <c r="E2027" s="488"/>
      <c r="F2027"/>
      <c r="G2027"/>
      <c r="H2027" s="488"/>
    </row>
    <row r="2028" spans="1:8" s="10" customFormat="1">
      <c r="A2028" s="134"/>
      <c r="B2028" s="134"/>
      <c r="C2028"/>
      <c r="D2028"/>
      <c r="E2028" s="488"/>
      <c r="F2028"/>
      <c r="G2028"/>
      <c r="H2028" s="488"/>
    </row>
    <row r="2029" spans="1:8" s="10" customFormat="1">
      <c r="A2029" s="134"/>
      <c r="B2029" s="134"/>
      <c r="C2029"/>
      <c r="D2029"/>
      <c r="E2029" s="488"/>
      <c r="F2029"/>
      <c r="G2029"/>
      <c r="H2029" s="488"/>
    </row>
    <row r="2030" spans="1:8" s="10" customFormat="1">
      <c r="A2030" s="134"/>
      <c r="B2030" s="134"/>
      <c r="C2030"/>
      <c r="D2030"/>
      <c r="E2030" s="488"/>
      <c r="F2030"/>
      <c r="G2030"/>
      <c r="H2030" s="488"/>
    </row>
    <row r="2031" spans="1:8" s="10" customFormat="1">
      <c r="A2031" s="134"/>
      <c r="B2031" s="134"/>
      <c r="C2031"/>
      <c r="D2031"/>
      <c r="E2031" s="488"/>
      <c r="F2031"/>
      <c r="G2031"/>
      <c r="H2031" s="488"/>
    </row>
    <row r="2032" spans="1:8" s="10" customFormat="1">
      <c r="A2032" s="134"/>
      <c r="B2032" s="134"/>
      <c r="C2032"/>
      <c r="D2032"/>
      <c r="E2032" s="488"/>
      <c r="F2032"/>
      <c r="G2032"/>
      <c r="H2032" s="488"/>
    </row>
    <row r="2033" spans="1:8" s="10" customFormat="1">
      <c r="A2033" s="134"/>
      <c r="B2033" s="134"/>
      <c r="C2033"/>
      <c r="D2033"/>
      <c r="E2033" s="488"/>
      <c r="F2033"/>
      <c r="G2033"/>
      <c r="H2033" s="488"/>
    </row>
    <row r="2034" spans="1:8" s="10" customFormat="1">
      <c r="A2034" s="134"/>
      <c r="B2034" s="134"/>
      <c r="C2034"/>
      <c r="D2034"/>
      <c r="E2034" s="488"/>
      <c r="F2034"/>
      <c r="G2034"/>
      <c r="H2034" s="488"/>
    </row>
    <row r="2035" spans="1:8" s="10" customFormat="1">
      <c r="A2035" s="134"/>
      <c r="B2035" s="134"/>
      <c r="C2035"/>
      <c r="D2035"/>
      <c r="E2035" s="488"/>
      <c r="F2035"/>
      <c r="G2035"/>
      <c r="H2035" s="488"/>
    </row>
    <row r="2036" spans="1:8" s="10" customFormat="1">
      <c r="A2036" s="134"/>
      <c r="B2036" s="134"/>
      <c r="C2036"/>
      <c r="D2036"/>
      <c r="E2036" s="488"/>
      <c r="F2036"/>
      <c r="G2036"/>
      <c r="H2036" s="488"/>
    </row>
    <row r="2037" spans="1:8" s="10" customFormat="1">
      <c r="A2037" s="134"/>
      <c r="B2037" s="134"/>
      <c r="C2037"/>
      <c r="D2037"/>
      <c r="E2037" s="488"/>
      <c r="F2037"/>
      <c r="G2037"/>
      <c r="H2037" s="488"/>
    </row>
    <row r="2038" spans="1:8" s="10" customFormat="1">
      <c r="A2038" s="134"/>
      <c r="B2038" s="134"/>
      <c r="C2038"/>
      <c r="D2038"/>
      <c r="E2038" s="488"/>
      <c r="F2038"/>
      <c r="G2038"/>
      <c r="H2038" s="488"/>
    </row>
    <row r="2039" spans="1:8" s="10" customFormat="1">
      <c r="A2039" s="134"/>
      <c r="B2039" s="134"/>
      <c r="C2039"/>
      <c r="D2039"/>
      <c r="E2039" s="488"/>
      <c r="F2039"/>
      <c r="G2039"/>
      <c r="H2039" s="488"/>
    </row>
    <row r="2040" spans="1:8" s="10" customFormat="1">
      <c r="A2040" s="134"/>
      <c r="B2040" s="134"/>
      <c r="C2040"/>
      <c r="D2040"/>
      <c r="E2040" s="488"/>
      <c r="F2040"/>
      <c r="G2040"/>
      <c r="H2040" s="488"/>
    </row>
    <row r="2041" spans="1:8" s="10" customFormat="1">
      <c r="A2041" s="134"/>
      <c r="B2041" s="134"/>
      <c r="C2041"/>
      <c r="D2041"/>
      <c r="E2041" s="488"/>
      <c r="F2041"/>
      <c r="G2041"/>
      <c r="H2041" s="488"/>
    </row>
    <row r="2042" spans="1:8" s="10" customFormat="1">
      <c r="A2042" s="134"/>
      <c r="B2042" s="134"/>
      <c r="C2042"/>
      <c r="D2042"/>
      <c r="E2042" s="488"/>
      <c r="F2042"/>
      <c r="G2042"/>
      <c r="H2042" s="488"/>
    </row>
    <row r="2043" spans="1:8" s="10" customFormat="1">
      <c r="A2043" s="134"/>
      <c r="B2043" s="134"/>
      <c r="C2043"/>
      <c r="D2043"/>
      <c r="E2043" s="488"/>
      <c r="F2043"/>
      <c r="G2043"/>
      <c r="H2043" s="488"/>
    </row>
    <row r="2044" spans="1:8" s="10" customFormat="1">
      <c r="A2044" s="134"/>
      <c r="B2044" s="134"/>
      <c r="C2044"/>
      <c r="D2044"/>
      <c r="E2044" s="488"/>
      <c r="F2044"/>
      <c r="G2044"/>
      <c r="H2044" s="488"/>
    </row>
    <row r="2045" spans="1:8" s="10" customFormat="1">
      <c r="A2045" s="134"/>
      <c r="B2045" s="134"/>
      <c r="C2045"/>
      <c r="D2045"/>
      <c r="E2045" s="488"/>
      <c r="F2045"/>
      <c r="G2045"/>
      <c r="H2045" s="488"/>
    </row>
    <row r="2046" spans="1:8" s="10" customFormat="1">
      <c r="A2046" s="134"/>
      <c r="B2046" s="134"/>
      <c r="C2046"/>
      <c r="D2046"/>
      <c r="E2046" s="488"/>
      <c r="F2046"/>
      <c r="G2046"/>
      <c r="H2046" s="488"/>
    </row>
    <row r="2047" spans="1:8" s="10" customFormat="1">
      <c r="A2047" s="134"/>
      <c r="B2047" s="134"/>
      <c r="C2047"/>
      <c r="D2047"/>
      <c r="E2047" s="488"/>
      <c r="F2047"/>
      <c r="G2047"/>
      <c r="H2047" s="488"/>
    </row>
    <row r="2048" spans="1:8" s="10" customFormat="1">
      <c r="A2048" s="134"/>
      <c r="B2048" s="134"/>
      <c r="C2048"/>
      <c r="D2048"/>
      <c r="E2048" s="488"/>
      <c r="F2048"/>
      <c r="G2048"/>
      <c r="H2048" s="488"/>
    </row>
    <row r="2049" spans="1:8" s="10" customFormat="1">
      <c r="A2049" s="134"/>
      <c r="B2049" s="134"/>
      <c r="C2049"/>
      <c r="D2049"/>
      <c r="E2049" s="488"/>
      <c r="F2049"/>
      <c r="G2049"/>
      <c r="H2049" s="488"/>
    </row>
    <row r="2050" spans="1:8" s="10" customFormat="1">
      <c r="A2050" s="134"/>
      <c r="B2050" s="134"/>
      <c r="C2050"/>
      <c r="D2050"/>
      <c r="E2050" s="488"/>
      <c r="F2050"/>
      <c r="G2050"/>
      <c r="H2050" s="488"/>
    </row>
    <row r="2051" spans="1:8" s="10" customFormat="1">
      <c r="A2051" s="134"/>
      <c r="B2051" s="134"/>
      <c r="C2051"/>
      <c r="D2051"/>
      <c r="E2051" s="488"/>
      <c r="F2051"/>
      <c r="G2051"/>
      <c r="H2051" s="488"/>
    </row>
    <row r="2052" spans="1:8" s="10" customFormat="1">
      <c r="A2052" s="134"/>
      <c r="B2052" s="134"/>
      <c r="C2052"/>
      <c r="D2052"/>
      <c r="E2052" s="488"/>
      <c r="F2052"/>
      <c r="G2052"/>
      <c r="H2052" s="488"/>
    </row>
    <row r="2053" spans="1:8" s="10" customFormat="1">
      <c r="A2053" s="134"/>
      <c r="B2053" s="134"/>
      <c r="C2053"/>
      <c r="D2053"/>
      <c r="E2053" s="488"/>
      <c r="F2053"/>
      <c r="G2053"/>
      <c r="H2053" s="488"/>
    </row>
    <row r="2054" spans="1:8" s="10" customFormat="1">
      <c r="A2054" s="134"/>
      <c r="B2054" s="134"/>
      <c r="C2054"/>
      <c r="D2054"/>
      <c r="E2054" s="488"/>
      <c r="F2054"/>
      <c r="G2054"/>
      <c r="H2054" s="488"/>
    </row>
    <row r="2055" spans="1:8" s="10" customFormat="1">
      <c r="A2055" s="134"/>
      <c r="B2055" s="134"/>
      <c r="C2055"/>
      <c r="D2055"/>
      <c r="E2055" s="488"/>
      <c r="F2055"/>
      <c r="G2055"/>
      <c r="H2055" s="488"/>
    </row>
    <row r="2056" spans="1:8" s="10" customFormat="1">
      <c r="A2056" s="134"/>
      <c r="B2056" s="134"/>
      <c r="C2056"/>
      <c r="D2056"/>
      <c r="E2056" s="488"/>
      <c r="F2056"/>
      <c r="G2056"/>
      <c r="H2056" s="488"/>
    </row>
    <row r="2057" spans="1:8" s="10" customFormat="1">
      <c r="A2057" s="134"/>
      <c r="B2057" s="134"/>
      <c r="C2057"/>
      <c r="D2057"/>
      <c r="E2057" s="488"/>
      <c r="F2057"/>
      <c r="G2057"/>
      <c r="H2057" s="488"/>
    </row>
    <row r="2058" spans="1:8" s="10" customFormat="1">
      <c r="A2058" s="134"/>
      <c r="B2058" s="134"/>
      <c r="C2058"/>
      <c r="D2058"/>
      <c r="E2058" s="488"/>
      <c r="F2058"/>
      <c r="G2058"/>
      <c r="H2058" s="488"/>
    </row>
    <row r="2059" spans="1:8" s="10" customFormat="1">
      <c r="A2059" s="134"/>
      <c r="B2059" s="134"/>
      <c r="C2059"/>
      <c r="D2059"/>
      <c r="E2059" s="488"/>
      <c r="F2059"/>
      <c r="G2059"/>
      <c r="H2059" s="488"/>
    </row>
    <row r="2060" spans="1:8" s="10" customFormat="1">
      <c r="A2060" s="134"/>
      <c r="B2060" s="134"/>
      <c r="C2060"/>
      <c r="D2060"/>
      <c r="E2060" s="488"/>
      <c r="F2060"/>
      <c r="G2060"/>
      <c r="H2060" s="488"/>
    </row>
    <row r="2061" spans="1:8" s="10" customFormat="1">
      <c r="A2061" s="134"/>
      <c r="B2061" s="134"/>
      <c r="C2061"/>
      <c r="D2061"/>
      <c r="E2061" s="488"/>
      <c r="F2061"/>
      <c r="G2061"/>
      <c r="H2061" s="488"/>
    </row>
    <row r="2062" spans="1:8" s="10" customFormat="1">
      <c r="A2062" s="134"/>
      <c r="B2062" s="134"/>
      <c r="C2062"/>
      <c r="D2062"/>
      <c r="E2062" s="488"/>
      <c r="F2062"/>
      <c r="G2062"/>
      <c r="H2062" s="488"/>
    </row>
    <row r="2063" spans="1:8" s="10" customFormat="1">
      <c r="A2063" s="134"/>
      <c r="B2063" s="134"/>
      <c r="C2063"/>
      <c r="D2063"/>
      <c r="E2063" s="488"/>
      <c r="F2063"/>
      <c r="G2063"/>
      <c r="H2063" s="488"/>
    </row>
    <row r="2064" spans="1:8" s="10" customFormat="1">
      <c r="A2064" s="134"/>
      <c r="B2064" s="134"/>
      <c r="C2064"/>
      <c r="D2064"/>
      <c r="E2064" s="488"/>
      <c r="F2064"/>
      <c r="G2064"/>
      <c r="H2064" s="488"/>
    </row>
    <row r="2065" spans="1:8" s="10" customFormat="1">
      <c r="A2065" s="134"/>
      <c r="B2065" s="134"/>
      <c r="C2065"/>
      <c r="D2065"/>
      <c r="E2065" s="488"/>
      <c r="F2065"/>
      <c r="G2065"/>
      <c r="H2065" s="488"/>
    </row>
    <row r="2066" spans="1:8" s="10" customFormat="1">
      <c r="A2066" s="134"/>
      <c r="B2066" s="134"/>
      <c r="C2066"/>
      <c r="D2066"/>
      <c r="E2066" s="488"/>
      <c r="F2066"/>
      <c r="G2066"/>
      <c r="H2066" s="488"/>
    </row>
    <row r="2067" spans="1:8" s="10" customFormat="1">
      <c r="A2067" s="134"/>
      <c r="B2067" s="134"/>
      <c r="C2067"/>
      <c r="D2067"/>
      <c r="E2067" s="488"/>
      <c r="F2067"/>
      <c r="G2067"/>
      <c r="H2067" s="488"/>
    </row>
    <row r="2068" spans="1:8" s="10" customFormat="1">
      <c r="A2068" s="134"/>
      <c r="B2068" s="134"/>
      <c r="C2068"/>
      <c r="D2068"/>
      <c r="E2068" s="488"/>
      <c r="F2068"/>
      <c r="G2068"/>
      <c r="H2068" s="488"/>
    </row>
    <row r="2069" spans="1:8" s="10" customFormat="1">
      <c r="A2069" s="134"/>
      <c r="B2069" s="134"/>
      <c r="C2069"/>
      <c r="D2069"/>
      <c r="E2069" s="488"/>
      <c r="F2069"/>
      <c r="G2069"/>
      <c r="H2069" s="488"/>
    </row>
    <row r="2070" spans="1:8" s="10" customFormat="1">
      <c r="A2070" s="134"/>
      <c r="B2070" s="134"/>
      <c r="C2070"/>
      <c r="D2070"/>
      <c r="E2070" s="488"/>
      <c r="F2070"/>
      <c r="G2070"/>
      <c r="H2070" s="488"/>
    </row>
    <row r="2071" spans="1:8" s="10" customFormat="1">
      <c r="A2071" s="134"/>
      <c r="B2071" s="134"/>
      <c r="C2071"/>
      <c r="D2071"/>
      <c r="E2071" s="488"/>
      <c r="F2071"/>
      <c r="G2071"/>
      <c r="H2071" s="488"/>
    </row>
    <row r="2072" spans="1:8" s="10" customFormat="1">
      <c r="A2072" s="134"/>
      <c r="B2072" s="134"/>
      <c r="C2072"/>
      <c r="D2072"/>
      <c r="E2072" s="488"/>
      <c r="F2072"/>
      <c r="G2072"/>
      <c r="H2072" s="488"/>
    </row>
    <row r="2073" spans="1:8" s="10" customFormat="1">
      <c r="A2073" s="134"/>
      <c r="B2073" s="134"/>
      <c r="C2073"/>
      <c r="D2073"/>
      <c r="E2073" s="488"/>
      <c r="F2073"/>
      <c r="G2073"/>
      <c r="H2073" s="488"/>
    </row>
    <row r="2074" spans="1:8" s="10" customFormat="1">
      <c r="A2074" s="134"/>
      <c r="B2074" s="134"/>
      <c r="C2074"/>
      <c r="D2074"/>
      <c r="E2074" s="488"/>
      <c r="F2074"/>
      <c r="G2074"/>
      <c r="H2074" s="488"/>
    </row>
    <row r="2075" spans="1:8" s="10" customFormat="1">
      <c r="A2075" s="134"/>
      <c r="B2075" s="134"/>
      <c r="C2075"/>
      <c r="D2075"/>
      <c r="E2075" s="488"/>
      <c r="F2075"/>
      <c r="G2075"/>
      <c r="H2075" s="488"/>
    </row>
    <row r="2076" spans="1:8" s="10" customFormat="1">
      <c r="A2076" s="134"/>
      <c r="B2076" s="134"/>
      <c r="C2076"/>
      <c r="D2076"/>
      <c r="E2076" s="488"/>
      <c r="F2076"/>
      <c r="G2076"/>
      <c r="H2076" s="488"/>
    </row>
    <row r="2077" spans="1:8" s="10" customFormat="1">
      <c r="A2077" s="134"/>
      <c r="B2077" s="134"/>
      <c r="C2077"/>
      <c r="D2077"/>
      <c r="E2077" s="488"/>
      <c r="F2077"/>
      <c r="G2077"/>
      <c r="H2077" s="488"/>
    </row>
    <row r="2078" spans="1:8" s="10" customFormat="1">
      <c r="A2078" s="134"/>
      <c r="B2078" s="134"/>
      <c r="C2078"/>
      <c r="D2078"/>
      <c r="E2078" s="488"/>
      <c r="F2078"/>
      <c r="G2078"/>
      <c r="H2078" s="488"/>
    </row>
    <row r="2079" spans="1:8" s="10" customFormat="1">
      <c r="A2079" s="134"/>
      <c r="B2079" s="134"/>
      <c r="C2079"/>
      <c r="D2079"/>
      <c r="E2079" s="488"/>
      <c r="F2079"/>
      <c r="G2079"/>
      <c r="H2079" s="488"/>
    </row>
    <row r="2080" spans="1:8" s="10" customFormat="1">
      <c r="A2080" s="134"/>
      <c r="B2080" s="134"/>
      <c r="C2080"/>
      <c r="D2080"/>
      <c r="E2080" s="488"/>
      <c r="F2080"/>
      <c r="G2080"/>
      <c r="H2080" s="488"/>
    </row>
    <row r="2081" spans="1:8" s="10" customFormat="1">
      <c r="A2081" s="134"/>
      <c r="B2081" s="134"/>
      <c r="C2081"/>
      <c r="D2081"/>
      <c r="E2081" s="488"/>
      <c r="F2081"/>
      <c r="G2081"/>
      <c r="H2081" s="488"/>
    </row>
    <row r="2082" spans="1:8" s="10" customFormat="1">
      <c r="A2082" s="134"/>
      <c r="B2082" s="134"/>
      <c r="C2082"/>
      <c r="D2082"/>
      <c r="E2082" s="488"/>
      <c r="F2082"/>
      <c r="G2082"/>
      <c r="H2082" s="488"/>
    </row>
    <row r="2083" spans="1:8" s="10" customFormat="1">
      <c r="A2083" s="134"/>
      <c r="B2083" s="134"/>
      <c r="C2083"/>
      <c r="D2083"/>
      <c r="E2083" s="488"/>
      <c r="F2083"/>
      <c r="G2083"/>
      <c r="H2083" s="488"/>
    </row>
    <row r="2084" spans="1:8" s="10" customFormat="1">
      <c r="A2084" s="134"/>
      <c r="B2084" s="134"/>
      <c r="C2084"/>
      <c r="D2084"/>
      <c r="E2084" s="488"/>
      <c r="F2084"/>
      <c r="G2084"/>
      <c r="H2084" s="488"/>
    </row>
    <row r="2085" spans="1:8" s="10" customFormat="1">
      <c r="A2085" s="134"/>
      <c r="B2085" s="134"/>
      <c r="C2085"/>
      <c r="D2085"/>
      <c r="E2085" s="488"/>
      <c r="F2085"/>
      <c r="G2085"/>
      <c r="H2085" s="488"/>
    </row>
    <row r="2086" spans="1:8" s="10" customFormat="1">
      <c r="A2086" s="134"/>
      <c r="B2086" s="134"/>
      <c r="C2086"/>
      <c r="D2086"/>
      <c r="E2086" s="488"/>
      <c r="F2086"/>
      <c r="G2086"/>
      <c r="H2086" s="488"/>
    </row>
    <row r="2087" spans="1:8" s="10" customFormat="1">
      <c r="A2087" s="134"/>
      <c r="B2087" s="134"/>
      <c r="C2087"/>
      <c r="D2087"/>
      <c r="E2087" s="488"/>
      <c r="F2087"/>
      <c r="G2087"/>
      <c r="H2087" s="488"/>
    </row>
    <row r="2088" spans="1:8" s="10" customFormat="1">
      <c r="A2088" s="134"/>
      <c r="B2088" s="134"/>
      <c r="C2088"/>
      <c r="D2088"/>
      <c r="E2088" s="488"/>
      <c r="F2088"/>
      <c r="G2088"/>
      <c r="H2088" s="488"/>
    </row>
    <row r="2089" spans="1:8" s="10" customFormat="1">
      <c r="A2089" s="134"/>
      <c r="B2089" s="134"/>
      <c r="C2089"/>
      <c r="D2089"/>
      <c r="E2089" s="488"/>
      <c r="F2089"/>
      <c r="G2089"/>
      <c r="H2089" s="488"/>
    </row>
    <row r="2090" spans="1:8" s="10" customFormat="1">
      <c r="A2090" s="134"/>
      <c r="B2090" s="134"/>
      <c r="C2090"/>
      <c r="D2090"/>
      <c r="E2090" s="488"/>
      <c r="F2090"/>
      <c r="G2090"/>
      <c r="H2090" s="488"/>
    </row>
    <row r="2091" spans="1:8" s="10" customFormat="1">
      <c r="A2091" s="134"/>
      <c r="B2091" s="134"/>
      <c r="C2091"/>
      <c r="D2091"/>
      <c r="E2091" s="488"/>
      <c r="F2091"/>
      <c r="G2091"/>
      <c r="H2091" s="488"/>
    </row>
    <row r="2092" spans="1:8" s="10" customFormat="1">
      <c r="A2092" s="134"/>
      <c r="B2092" s="134"/>
      <c r="C2092"/>
      <c r="D2092"/>
      <c r="E2092" s="488"/>
      <c r="F2092"/>
      <c r="G2092"/>
      <c r="H2092" s="488"/>
    </row>
    <row r="2093" spans="1:8" s="10" customFormat="1">
      <c r="A2093" s="134"/>
      <c r="B2093" s="134"/>
      <c r="C2093"/>
      <c r="D2093"/>
      <c r="E2093" s="488"/>
      <c r="F2093"/>
      <c r="G2093"/>
      <c r="H2093" s="488"/>
    </row>
    <row r="2094" spans="1:8" s="10" customFormat="1">
      <c r="A2094" s="134"/>
      <c r="B2094" s="134"/>
      <c r="C2094"/>
      <c r="D2094"/>
      <c r="E2094" s="488"/>
      <c r="F2094"/>
      <c r="G2094"/>
      <c r="H2094" s="488"/>
    </row>
    <row r="2095" spans="1:8" s="10" customFormat="1">
      <c r="A2095" s="134"/>
      <c r="B2095" s="134"/>
      <c r="C2095"/>
      <c r="D2095"/>
      <c r="E2095" s="488"/>
      <c r="F2095"/>
      <c r="G2095"/>
      <c r="H2095" s="488"/>
    </row>
    <row r="2096" spans="1:8" s="10" customFormat="1">
      <c r="A2096" s="134"/>
      <c r="B2096" s="134"/>
      <c r="C2096"/>
      <c r="D2096"/>
      <c r="E2096" s="488"/>
      <c r="F2096"/>
      <c r="G2096"/>
      <c r="H2096" s="488"/>
    </row>
    <row r="2097" spans="1:8" s="10" customFormat="1">
      <c r="A2097" s="134"/>
      <c r="B2097" s="134"/>
      <c r="C2097"/>
      <c r="D2097"/>
      <c r="E2097" s="488"/>
      <c r="F2097"/>
      <c r="G2097"/>
      <c r="H2097" s="488"/>
    </row>
    <row r="2098" spans="1:8" s="10" customFormat="1">
      <c r="A2098" s="134"/>
      <c r="B2098" s="134"/>
      <c r="C2098"/>
      <c r="D2098"/>
      <c r="E2098" s="488"/>
      <c r="F2098"/>
      <c r="G2098"/>
      <c r="H2098" s="488"/>
    </row>
    <row r="2099" spans="1:8" s="10" customFormat="1">
      <c r="A2099" s="134"/>
      <c r="B2099" s="134"/>
      <c r="C2099"/>
      <c r="D2099"/>
      <c r="E2099" s="488"/>
      <c r="F2099"/>
      <c r="G2099"/>
      <c r="H2099" s="488"/>
    </row>
    <row r="2100" spans="1:8" s="10" customFormat="1">
      <c r="A2100" s="134"/>
      <c r="B2100" s="134"/>
      <c r="C2100"/>
      <c r="D2100"/>
      <c r="E2100" s="488"/>
      <c r="F2100"/>
      <c r="G2100"/>
      <c r="H2100" s="488"/>
    </row>
    <row r="2101" spans="1:8" s="10" customFormat="1">
      <c r="A2101" s="134"/>
      <c r="B2101" s="134"/>
      <c r="C2101"/>
      <c r="D2101"/>
      <c r="E2101" s="488"/>
      <c r="F2101"/>
      <c r="G2101"/>
      <c r="H2101" s="488"/>
    </row>
    <row r="2102" spans="1:8" s="10" customFormat="1">
      <c r="A2102" s="134"/>
      <c r="B2102" s="134"/>
      <c r="C2102"/>
      <c r="D2102"/>
      <c r="E2102" s="488"/>
      <c r="F2102"/>
      <c r="G2102"/>
      <c r="H2102" s="488"/>
    </row>
    <row r="2103" spans="1:8" s="10" customFormat="1">
      <c r="A2103" s="134"/>
      <c r="B2103" s="134"/>
      <c r="C2103"/>
      <c r="D2103"/>
      <c r="E2103" s="488"/>
      <c r="F2103"/>
      <c r="G2103"/>
      <c r="H2103" s="488"/>
    </row>
    <row r="2104" spans="1:8" s="10" customFormat="1">
      <c r="A2104" s="134"/>
      <c r="B2104" s="134"/>
      <c r="C2104"/>
      <c r="D2104"/>
      <c r="E2104" s="488"/>
      <c r="F2104"/>
      <c r="G2104"/>
      <c r="H2104" s="488"/>
    </row>
    <row r="2105" spans="1:8" s="10" customFormat="1">
      <c r="A2105" s="134"/>
      <c r="B2105" s="134"/>
      <c r="C2105"/>
      <c r="D2105"/>
      <c r="E2105" s="488"/>
      <c r="F2105"/>
      <c r="G2105"/>
      <c r="H2105" s="488"/>
    </row>
    <row r="2106" spans="1:8" s="10" customFormat="1">
      <c r="A2106" s="134"/>
      <c r="B2106" s="134"/>
      <c r="C2106"/>
      <c r="D2106"/>
      <c r="E2106" s="488"/>
      <c r="F2106"/>
      <c r="G2106"/>
      <c r="H2106" s="488"/>
    </row>
    <row r="2107" spans="1:8" s="10" customFormat="1">
      <c r="A2107" s="134"/>
      <c r="B2107" s="134"/>
      <c r="C2107"/>
      <c r="D2107"/>
      <c r="E2107" s="488"/>
      <c r="F2107"/>
      <c r="G2107"/>
      <c r="H2107" s="488"/>
    </row>
    <row r="2108" spans="1:8" s="10" customFormat="1">
      <c r="A2108" s="134"/>
      <c r="B2108" s="134"/>
      <c r="C2108"/>
      <c r="D2108"/>
      <c r="E2108" s="488"/>
      <c r="F2108"/>
      <c r="G2108"/>
      <c r="H2108" s="488"/>
    </row>
    <row r="2109" spans="1:8" s="10" customFormat="1">
      <c r="A2109" s="134"/>
      <c r="B2109" s="134"/>
      <c r="C2109"/>
      <c r="D2109"/>
      <c r="E2109" s="488"/>
      <c r="F2109"/>
      <c r="G2109"/>
      <c r="H2109" s="488"/>
    </row>
    <row r="2110" spans="1:8" s="10" customFormat="1">
      <c r="A2110" s="134"/>
      <c r="B2110" s="134"/>
      <c r="C2110"/>
      <c r="D2110"/>
      <c r="E2110" s="488"/>
      <c r="F2110"/>
      <c r="G2110"/>
      <c r="H2110" s="488"/>
    </row>
    <row r="2111" spans="1:8" s="10" customFormat="1">
      <c r="A2111" s="134"/>
      <c r="B2111" s="134"/>
      <c r="C2111"/>
      <c r="D2111"/>
      <c r="E2111" s="488"/>
      <c r="F2111"/>
      <c r="G2111"/>
      <c r="H2111" s="488"/>
    </row>
    <row r="2112" spans="1:8" s="10" customFormat="1">
      <c r="A2112" s="134"/>
      <c r="B2112" s="134"/>
      <c r="C2112"/>
      <c r="D2112"/>
      <c r="E2112" s="488"/>
      <c r="F2112"/>
      <c r="G2112"/>
      <c r="H2112" s="488"/>
    </row>
    <row r="2113" spans="1:8" s="10" customFormat="1">
      <c r="A2113" s="134"/>
      <c r="B2113" s="134"/>
      <c r="C2113"/>
      <c r="D2113"/>
      <c r="E2113" s="488"/>
      <c r="F2113"/>
      <c r="G2113"/>
      <c r="H2113" s="488"/>
    </row>
    <row r="2114" spans="1:8" s="10" customFormat="1">
      <c r="A2114" s="134"/>
      <c r="B2114" s="134"/>
      <c r="C2114"/>
      <c r="D2114"/>
      <c r="E2114" s="488"/>
      <c r="F2114"/>
      <c r="G2114"/>
      <c r="H2114" s="488"/>
    </row>
    <row r="2115" spans="1:8" s="10" customFormat="1">
      <c r="A2115" s="134"/>
      <c r="B2115" s="134"/>
      <c r="C2115"/>
      <c r="D2115"/>
      <c r="E2115" s="488"/>
      <c r="F2115"/>
      <c r="G2115"/>
      <c r="H2115" s="488"/>
    </row>
    <row r="2116" spans="1:8" s="10" customFormat="1">
      <c r="A2116" s="134"/>
      <c r="B2116" s="134"/>
      <c r="C2116"/>
      <c r="D2116"/>
      <c r="E2116" s="488"/>
      <c r="F2116"/>
      <c r="G2116"/>
      <c r="H2116" s="488"/>
    </row>
    <row r="2117" spans="1:8" s="10" customFormat="1">
      <c r="A2117" s="134"/>
      <c r="B2117" s="134"/>
      <c r="C2117"/>
      <c r="D2117"/>
      <c r="E2117" s="488"/>
      <c r="F2117"/>
      <c r="G2117"/>
      <c r="H2117" s="488"/>
    </row>
    <row r="2118" spans="1:8" s="10" customFormat="1">
      <c r="A2118" s="134"/>
      <c r="B2118" s="134"/>
      <c r="C2118"/>
      <c r="D2118"/>
      <c r="E2118" s="488"/>
      <c r="F2118"/>
      <c r="G2118"/>
      <c r="H2118" s="488"/>
    </row>
    <row r="2119" spans="1:8" s="10" customFormat="1">
      <c r="A2119" s="134"/>
      <c r="B2119" s="134"/>
      <c r="C2119"/>
      <c r="D2119"/>
      <c r="E2119" s="488"/>
      <c r="F2119"/>
      <c r="G2119"/>
      <c r="H2119" s="488"/>
    </row>
    <row r="2120" spans="1:8" s="10" customFormat="1">
      <c r="A2120" s="134"/>
      <c r="B2120" s="134"/>
      <c r="C2120"/>
      <c r="D2120"/>
      <c r="E2120" s="488"/>
      <c r="F2120"/>
      <c r="G2120"/>
      <c r="H2120" s="488"/>
    </row>
    <row r="2121" spans="1:8" s="10" customFormat="1">
      <c r="A2121" s="134"/>
      <c r="B2121" s="134"/>
      <c r="C2121"/>
      <c r="D2121"/>
      <c r="E2121" s="488"/>
      <c r="F2121"/>
      <c r="G2121"/>
      <c r="H2121" s="488"/>
    </row>
    <row r="2122" spans="1:8" s="10" customFormat="1">
      <c r="A2122" s="134"/>
      <c r="B2122" s="134"/>
      <c r="C2122"/>
      <c r="D2122"/>
      <c r="E2122" s="488"/>
      <c r="F2122"/>
      <c r="G2122"/>
      <c r="H2122" s="488"/>
    </row>
    <row r="2123" spans="1:8" s="10" customFormat="1">
      <c r="A2123" s="134"/>
      <c r="B2123" s="134"/>
      <c r="C2123"/>
      <c r="D2123"/>
      <c r="E2123" s="488"/>
      <c r="F2123"/>
      <c r="G2123"/>
      <c r="H2123" s="488"/>
    </row>
    <row r="2124" spans="1:8" s="10" customFormat="1">
      <c r="A2124" s="134"/>
      <c r="B2124" s="134"/>
      <c r="C2124"/>
      <c r="D2124"/>
      <c r="E2124" s="488"/>
      <c r="F2124"/>
      <c r="G2124"/>
      <c r="H2124" s="488"/>
    </row>
    <row r="2125" spans="1:8" s="10" customFormat="1">
      <c r="A2125" s="134"/>
      <c r="B2125" s="134"/>
      <c r="C2125"/>
      <c r="D2125"/>
      <c r="E2125" s="488"/>
      <c r="F2125"/>
      <c r="G2125"/>
      <c r="H2125" s="488"/>
    </row>
    <row r="2126" spans="1:8" s="10" customFormat="1">
      <c r="A2126" s="134"/>
      <c r="B2126" s="134"/>
      <c r="C2126"/>
      <c r="D2126"/>
      <c r="E2126" s="488"/>
      <c r="F2126"/>
      <c r="G2126"/>
      <c r="H2126" s="488"/>
    </row>
    <row r="2127" spans="1:8" s="10" customFormat="1">
      <c r="A2127" s="134"/>
      <c r="B2127" s="134"/>
      <c r="C2127"/>
      <c r="D2127"/>
      <c r="E2127" s="488"/>
      <c r="F2127"/>
      <c r="G2127"/>
      <c r="H2127" s="488"/>
    </row>
    <row r="2128" spans="1:8" s="10" customFormat="1">
      <c r="A2128" s="134"/>
      <c r="B2128" s="134"/>
      <c r="C2128"/>
      <c r="D2128"/>
      <c r="E2128" s="488"/>
      <c r="F2128"/>
      <c r="G2128"/>
      <c r="H2128" s="488"/>
    </row>
    <row r="2129" spans="1:8" s="10" customFormat="1">
      <c r="A2129" s="134"/>
      <c r="B2129" s="134"/>
      <c r="C2129"/>
      <c r="D2129"/>
      <c r="E2129" s="488"/>
      <c r="F2129"/>
      <c r="G2129"/>
      <c r="H2129" s="488"/>
    </row>
    <row r="2130" spans="1:8" s="10" customFormat="1">
      <c r="A2130" s="134"/>
      <c r="B2130" s="134"/>
      <c r="C2130"/>
      <c r="D2130"/>
      <c r="E2130" s="488"/>
      <c r="F2130"/>
      <c r="G2130"/>
      <c r="H2130" s="488"/>
    </row>
    <row r="2131" spans="1:8" s="10" customFormat="1">
      <c r="A2131" s="134"/>
      <c r="B2131" s="134"/>
      <c r="C2131"/>
      <c r="D2131"/>
      <c r="E2131" s="488"/>
      <c r="F2131"/>
      <c r="G2131"/>
      <c r="H2131" s="488"/>
    </row>
    <row r="2132" spans="1:8" s="10" customFormat="1">
      <c r="A2132" s="134"/>
      <c r="B2132" s="134"/>
      <c r="C2132"/>
      <c r="D2132"/>
      <c r="E2132" s="488"/>
      <c r="F2132"/>
      <c r="G2132"/>
      <c r="H2132" s="488"/>
    </row>
    <row r="2133" spans="1:8" s="10" customFormat="1">
      <c r="A2133" s="134"/>
      <c r="B2133" s="134"/>
      <c r="C2133"/>
      <c r="D2133"/>
      <c r="E2133" s="488"/>
      <c r="F2133"/>
      <c r="G2133"/>
      <c r="H2133" s="488"/>
    </row>
    <row r="2134" spans="1:8" s="10" customFormat="1">
      <c r="A2134" s="134"/>
      <c r="B2134" s="134"/>
      <c r="C2134"/>
      <c r="D2134"/>
      <c r="E2134" s="488"/>
      <c r="F2134"/>
      <c r="G2134"/>
      <c r="H2134" s="488"/>
    </row>
    <row r="2135" spans="1:8" s="10" customFormat="1">
      <c r="A2135" s="134"/>
      <c r="B2135" s="134"/>
      <c r="C2135"/>
      <c r="D2135"/>
      <c r="E2135" s="488"/>
      <c r="F2135"/>
      <c r="G2135"/>
      <c r="H2135" s="488"/>
    </row>
    <row r="2136" spans="1:8" s="10" customFormat="1">
      <c r="A2136" s="134"/>
      <c r="B2136" s="134"/>
      <c r="C2136"/>
      <c r="D2136"/>
      <c r="E2136" s="488"/>
      <c r="F2136"/>
      <c r="G2136"/>
      <c r="H2136" s="488"/>
    </row>
    <row r="2137" spans="1:8" s="10" customFormat="1">
      <c r="A2137" s="134"/>
      <c r="B2137" s="134"/>
      <c r="C2137"/>
      <c r="D2137"/>
      <c r="E2137" s="488"/>
      <c r="F2137"/>
      <c r="G2137"/>
      <c r="H2137" s="488"/>
    </row>
    <row r="2138" spans="1:8" s="10" customFormat="1">
      <c r="A2138" s="134"/>
      <c r="B2138" s="134"/>
      <c r="C2138"/>
      <c r="D2138"/>
      <c r="E2138" s="488"/>
      <c r="F2138"/>
      <c r="G2138"/>
      <c r="H2138" s="488"/>
    </row>
    <row r="2139" spans="1:8" s="10" customFormat="1">
      <c r="A2139" s="134"/>
      <c r="B2139" s="134"/>
      <c r="C2139"/>
      <c r="D2139"/>
      <c r="E2139" s="488"/>
      <c r="F2139"/>
      <c r="G2139"/>
      <c r="H2139" s="488"/>
    </row>
    <row r="2140" spans="1:8" s="10" customFormat="1">
      <c r="A2140" s="134"/>
      <c r="B2140" s="134"/>
      <c r="C2140"/>
      <c r="D2140"/>
      <c r="E2140" s="488"/>
      <c r="F2140"/>
      <c r="G2140"/>
      <c r="H2140" s="488"/>
    </row>
    <row r="2141" spans="1:8" s="10" customFormat="1">
      <c r="A2141" s="134"/>
      <c r="B2141" s="134"/>
      <c r="C2141"/>
      <c r="D2141"/>
      <c r="E2141" s="488"/>
      <c r="F2141"/>
      <c r="G2141"/>
      <c r="H2141" s="488"/>
    </row>
    <row r="2142" spans="1:8" s="10" customFormat="1">
      <c r="A2142" s="134"/>
      <c r="B2142" s="134"/>
      <c r="C2142"/>
      <c r="D2142"/>
      <c r="E2142" s="488"/>
      <c r="F2142"/>
      <c r="G2142"/>
      <c r="H2142" s="488"/>
    </row>
    <row r="2143" spans="1:8" s="10" customFormat="1">
      <c r="A2143" s="134"/>
      <c r="B2143" s="134"/>
      <c r="C2143"/>
      <c r="D2143"/>
      <c r="E2143" s="488"/>
      <c r="F2143"/>
      <c r="G2143"/>
      <c r="H2143" s="488"/>
    </row>
    <row r="2144" spans="1:8" s="10" customFormat="1">
      <c r="A2144" s="134"/>
      <c r="B2144" s="134"/>
      <c r="C2144"/>
      <c r="D2144"/>
      <c r="E2144" s="488"/>
      <c r="F2144"/>
      <c r="G2144"/>
      <c r="H2144" s="488"/>
    </row>
    <row r="2145" spans="1:8" s="10" customFormat="1">
      <c r="A2145" s="134"/>
      <c r="B2145" s="134"/>
      <c r="C2145"/>
      <c r="D2145"/>
      <c r="E2145" s="488"/>
      <c r="F2145"/>
      <c r="G2145"/>
      <c r="H2145" s="488"/>
    </row>
    <row r="2146" spans="1:8" s="10" customFormat="1">
      <c r="A2146" s="134"/>
      <c r="B2146" s="134"/>
      <c r="C2146"/>
      <c r="D2146"/>
      <c r="E2146" s="488"/>
      <c r="F2146"/>
      <c r="G2146"/>
      <c r="H2146" s="488"/>
    </row>
    <row r="2147" spans="1:8" s="10" customFormat="1">
      <c r="A2147" s="134"/>
      <c r="B2147" s="134"/>
      <c r="C2147"/>
      <c r="D2147"/>
      <c r="E2147" s="488"/>
      <c r="F2147"/>
      <c r="G2147"/>
      <c r="H2147" s="488"/>
    </row>
    <row r="2148" spans="1:8" s="10" customFormat="1">
      <c r="A2148" s="134"/>
      <c r="B2148" s="134"/>
      <c r="C2148"/>
      <c r="D2148"/>
      <c r="E2148" s="488"/>
      <c r="F2148"/>
      <c r="G2148"/>
      <c r="H2148" s="488"/>
    </row>
    <row r="2149" spans="1:8" s="10" customFormat="1">
      <c r="A2149" s="134"/>
      <c r="B2149" s="134"/>
      <c r="C2149"/>
      <c r="D2149"/>
      <c r="E2149" s="488"/>
      <c r="F2149"/>
      <c r="G2149"/>
      <c r="H2149" s="488"/>
    </row>
    <row r="2150" spans="1:8" s="10" customFormat="1">
      <c r="A2150" s="134"/>
      <c r="B2150" s="134"/>
      <c r="C2150"/>
      <c r="D2150"/>
      <c r="E2150" s="488"/>
      <c r="F2150"/>
      <c r="G2150"/>
      <c r="H2150" s="488"/>
    </row>
    <row r="2151" spans="1:8" s="10" customFormat="1">
      <c r="A2151" s="134"/>
      <c r="B2151" s="134"/>
      <c r="C2151"/>
      <c r="D2151"/>
      <c r="E2151" s="488"/>
      <c r="F2151"/>
      <c r="G2151"/>
      <c r="H2151" s="488"/>
    </row>
    <row r="2152" spans="1:8" s="10" customFormat="1">
      <c r="A2152" s="134"/>
      <c r="B2152" s="134"/>
      <c r="C2152"/>
      <c r="D2152"/>
      <c r="E2152" s="488"/>
      <c r="F2152"/>
      <c r="G2152"/>
      <c r="H2152" s="488"/>
    </row>
    <row r="2153" spans="1:8" s="10" customFormat="1">
      <c r="A2153" s="134"/>
      <c r="B2153" s="134"/>
      <c r="C2153"/>
      <c r="D2153"/>
      <c r="E2153" s="488"/>
      <c r="F2153"/>
      <c r="G2153"/>
      <c r="H2153" s="488"/>
    </row>
    <row r="2154" spans="1:8" s="10" customFormat="1">
      <c r="A2154" s="134"/>
      <c r="B2154" s="134"/>
      <c r="C2154"/>
      <c r="D2154"/>
      <c r="E2154" s="488"/>
      <c r="F2154"/>
      <c r="G2154"/>
      <c r="H2154" s="488"/>
    </row>
    <row r="2155" spans="1:8" s="10" customFormat="1">
      <c r="A2155" s="134"/>
      <c r="B2155" s="134"/>
      <c r="C2155"/>
      <c r="D2155"/>
      <c r="E2155" s="488"/>
      <c r="F2155"/>
      <c r="G2155"/>
      <c r="H2155" s="488"/>
    </row>
    <row r="2156" spans="1:8" s="10" customFormat="1">
      <c r="A2156" s="134"/>
      <c r="B2156" s="134"/>
      <c r="C2156"/>
      <c r="D2156"/>
      <c r="E2156" s="488"/>
      <c r="F2156"/>
      <c r="G2156"/>
      <c r="H2156" s="488"/>
    </row>
    <row r="2157" spans="1:8" s="10" customFormat="1">
      <c r="A2157" s="134"/>
      <c r="B2157" s="134"/>
      <c r="C2157"/>
      <c r="D2157"/>
      <c r="E2157" s="488"/>
      <c r="F2157"/>
      <c r="G2157"/>
      <c r="H2157" s="488"/>
    </row>
    <row r="2158" spans="1:8" s="10" customFormat="1">
      <c r="A2158" s="134"/>
      <c r="B2158" s="134"/>
      <c r="C2158"/>
      <c r="D2158"/>
      <c r="E2158" s="488"/>
      <c r="F2158"/>
      <c r="G2158"/>
      <c r="H2158" s="488"/>
    </row>
    <row r="2159" spans="1:8" s="10" customFormat="1">
      <c r="A2159" s="134"/>
      <c r="B2159" s="134"/>
      <c r="C2159"/>
      <c r="D2159"/>
      <c r="E2159" s="488"/>
      <c r="F2159"/>
      <c r="G2159"/>
      <c r="H2159" s="488"/>
    </row>
    <row r="2160" spans="1:8" s="10" customFormat="1">
      <c r="A2160" s="134"/>
      <c r="B2160" s="134"/>
      <c r="C2160"/>
      <c r="D2160"/>
      <c r="E2160" s="488"/>
      <c r="F2160"/>
      <c r="G2160"/>
      <c r="H2160" s="488"/>
    </row>
    <row r="2161" spans="1:8" s="10" customFormat="1">
      <c r="A2161" s="134"/>
      <c r="B2161" s="134"/>
      <c r="C2161"/>
      <c r="D2161"/>
      <c r="E2161" s="488"/>
      <c r="F2161"/>
      <c r="G2161"/>
      <c r="H2161" s="488"/>
    </row>
    <row r="2162" spans="1:8" s="10" customFormat="1">
      <c r="A2162" s="134"/>
      <c r="B2162" s="134"/>
      <c r="C2162"/>
      <c r="D2162"/>
      <c r="E2162" s="488"/>
      <c r="F2162"/>
      <c r="G2162"/>
      <c r="H2162" s="488"/>
    </row>
    <row r="2163" spans="1:8" s="10" customFormat="1">
      <c r="A2163" s="134"/>
      <c r="B2163" s="134"/>
      <c r="C2163"/>
      <c r="D2163"/>
      <c r="E2163" s="488"/>
      <c r="F2163"/>
      <c r="G2163"/>
      <c r="H2163" s="488"/>
    </row>
    <row r="2164" spans="1:8" s="10" customFormat="1">
      <c r="A2164" s="134"/>
      <c r="B2164" s="134"/>
      <c r="C2164"/>
      <c r="D2164"/>
      <c r="E2164" s="488"/>
      <c r="F2164"/>
      <c r="G2164"/>
      <c r="H2164" s="488"/>
    </row>
    <row r="2165" spans="1:8" s="10" customFormat="1">
      <c r="A2165" s="134"/>
      <c r="B2165" s="134"/>
      <c r="C2165"/>
      <c r="D2165"/>
      <c r="E2165" s="488"/>
      <c r="F2165"/>
      <c r="G2165"/>
      <c r="H2165" s="488"/>
    </row>
    <row r="2166" spans="1:8" s="10" customFormat="1">
      <c r="A2166" s="134"/>
      <c r="B2166" s="134"/>
      <c r="C2166"/>
      <c r="D2166"/>
      <c r="E2166" s="488"/>
      <c r="F2166"/>
      <c r="G2166"/>
      <c r="H2166" s="488"/>
    </row>
    <row r="2167" spans="1:8" s="10" customFormat="1">
      <c r="A2167" s="134"/>
      <c r="B2167" s="134"/>
      <c r="C2167"/>
      <c r="D2167"/>
      <c r="E2167" s="488"/>
      <c r="F2167"/>
      <c r="G2167"/>
      <c r="H2167" s="488"/>
    </row>
    <row r="2168" spans="1:8" s="10" customFormat="1">
      <c r="A2168" s="134"/>
      <c r="B2168" s="134"/>
      <c r="C2168"/>
      <c r="D2168"/>
      <c r="E2168" s="488"/>
      <c r="F2168"/>
      <c r="G2168"/>
      <c r="H2168" s="488"/>
    </row>
    <row r="2169" spans="1:8" s="10" customFormat="1">
      <c r="A2169" s="134"/>
      <c r="B2169" s="134"/>
      <c r="C2169"/>
      <c r="D2169"/>
      <c r="E2169" s="488"/>
      <c r="F2169"/>
      <c r="G2169"/>
      <c r="H2169" s="488"/>
    </row>
    <row r="2170" spans="1:8" s="10" customFormat="1">
      <c r="A2170" s="134"/>
      <c r="B2170" s="134"/>
      <c r="C2170"/>
      <c r="D2170"/>
      <c r="E2170" s="488"/>
      <c r="F2170"/>
      <c r="G2170"/>
      <c r="H2170" s="488"/>
    </row>
    <row r="2171" spans="1:8" s="10" customFormat="1">
      <c r="A2171" s="134"/>
      <c r="B2171" s="134"/>
      <c r="C2171"/>
      <c r="D2171"/>
      <c r="E2171" s="488"/>
      <c r="F2171"/>
      <c r="G2171"/>
      <c r="H2171" s="488"/>
    </row>
    <row r="2172" spans="1:8" s="10" customFormat="1">
      <c r="A2172" s="134"/>
      <c r="B2172" s="134"/>
      <c r="C2172"/>
      <c r="D2172"/>
      <c r="E2172" s="488"/>
      <c r="F2172"/>
      <c r="G2172"/>
      <c r="H2172" s="488"/>
    </row>
    <row r="2173" spans="1:8" s="10" customFormat="1">
      <c r="A2173" s="134"/>
      <c r="B2173" s="134"/>
      <c r="C2173"/>
      <c r="D2173"/>
      <c r="E2173" s="488"/>
      <c r="F2173"/>
      <c r="G2173"/>
      <c r="H2173" s="488"/>
    </row>
    <row r="2174" spans="1:8" s="10" customFormat="1">
      <c r="A2174" s="134"/>
      <c r="B2174" s="134"/>
      <c r="C2174"/>
      <c r="D2174"/>
      <c r="E2174" s="488"/>
      <c r="F2174"/>
      <c r="G2174"/>
      <c r="H2174" s="488"/>
    </row>
    <row r="2175" spans="1:8" s="10" customFormat="1">
      <c r="A2175" s="134"/>
      <c r="B2175" s="134"/>
      <c r="C2175"/>
      <c r="D2175"/>
      <c r="E2175" s="488"/>
      <c r="F2175"/>
      <c r="G2175"/>
      <c r="H2175" s="488"/>
    </row>
    <row r="2176" spans="1:8" s="10" customFormat="1">
      <c r="A2176" s="134"/>
      <c r="B2176" s="134"/>
      <c r="C2176"/>
      <c r="D2176"/>
      <c r="E2176" s="488"/>
      <c r="F2176"/>
      <c r="G2176"/>
      <c r="H2176" s="488"/>
    </row>
    <row r="2177" spans="1:8" s="10" customFormat="1">
      <c r="A2177" s="134"/>
      <c r="B2177" s="134"/>
      <c r="C2177"/>
      <c r="D2177"/>
      <c r="E2177" s="488"/>
      <c r="F2177"/>
      <c r="G2177"/>
      <c r="H2177" s="488"/>
    </row>
    <row r="2178" spans="1:8" s="10" customFormat="1">
      <c r="A2178" s="134"/>
      <c r="B2178" s="134"/>
      <c r="C2178"/>
      <c r="D2178"/>
      <c r="E2178" s="488"/>
      <c r="F2178"/>
      <c r="G2178"/>
      <c r="H2178" s="488"/>
    </row>
    <row r="2179" spans="1:8" s="10" customFormat="1">
      <c r="A2179" s="134"/>
      <c r="B2179" s="134"/>
      <c r="C2179"/>
      <c r="D2179"/>
      <c r="E2179" s="488"/>
      <c r="F2179"/>
      <c r="G2179"/>
      <c r="H2179" s="488"/>
    </row>
    <row r="2180" spans="1:8" s="10" customFormat="1">
      <c r="A2180" s="134"/>
      <c r="B2180" s="134"/>
      <c r="C2180"/>
      <c r="D2180"/>
      <c r="E2180" s="488"/>
      <c r="F2180"/>
      <c r="G2180"/>
      <c r="H2180" s="488"/>
    </row>
    <row r="2181" spans="1:8" s="10" customFormat="1">
      <c r="A2181" s="134"/>
      <c r="B2181" s="134"/>
      <c r="C2181"/>
      <c r="D2181"/>
      <c r="E2181" s="488"/>
      <c r="F2181"/>
      <c r="G2181"/>
      <c r="H2181" s="488"/>
    </row>
    <row r="2182" spans="1:8" s="10" customFormat="1">
      <c r="A2182" s="134"/>
      <c r="B2182" s="134"/>
      <c r="C2182"/>
      <c r="D2182"/>
      <c r="E2182" s="488"/>
      <c r="F2182"/>
      <c r="G2182"/>
      <c r="H2182" s="488"/>
    </row>
    <row r="2183" spans="1:8" s="10" customFormat="1">
      <c r="A2183" s="134"/>
      <c r="B2183" s="134"/>
      <c r="C2183"/>
      <c r="D2183"/>
      <c r="E2183" s="488"/>
      <c r="F2183"/>
      <c r="G2183"/>
      <c r="H2183" s="488"/>
    </row>
    <row r="2184" spans="1:8" s="10" customFormat="1">
      <c r="A2184" s="134"/>
      <c r="B2184" s="134"/>
      <c r="C2184"/>
      <c r="D2184"/>
      <c r="E2184" s="488"/>
      <c r="F2184"/>
      <c r="G2184"/>
      <c r="H2184" s="488"/>
    </row>
    <row r="2185" spans="1:8" s="10" customFormat="1">
      <c r="A2185" s="134"/>
      <c r="B2185" s="134"/>
      <c r="C2185"/>
      <c r="D2185"/>
      <c r="E2185" s="488"/>
      <c r="F2185"/>
      <c r="G2185"/>
      <c r="H2185" s="488"/>
    </row>
    <row r="2186" spans="1:8" s="10" customFormat="1">
      <c r="A2186" s="134"/>
      <c r="B2186" s="134"/>
      <c r="C2186"/>
      <c r="D2186"/>
      <c r="E2186" s="488"/>
      <c r="F2186"/>
      <c r="G2186"/>
      <c r="H2186" s="488"/>
    </row>
    <row r="2187" spans="1:8" s="10" customFormat="1">
      <c r="A2187" s="134"/>
      <c r="B2187" s="134"/>
      <c r="C2187"/>
      <c r="D2187"/>
      <c r="E2187" s="488"/>
      <c r="F2187"/>
      <c r="G2187"/>
      <c r="H2187" s="488"/>
    </row>
    <row r="2188" spans="1:8" s="10" customFormat="1">
      <c r="A2188" s="134"/>
      <c r="B2188" s="134"/>
      <c r="C2188"/>
      <c r="D2188"/>
      <c r="E2188" s="488"/>
      <c r="F2188"/>
      <c r="G2188"/>
      <c r="H2188" s="488"/>
    </row>
    <row r="2189" spans="1:8" s="10" customFormat="1">
      <c r="A2189" s="134"/>
      <c r="B2189" s="134"/>
      <c r="C2189"/>
      <c r="D2189"/>
      <c r="E2189" s="488"/>
      <c r="F2189"/>
      <c r="G2189"/>
      <c r="H2189" s="488"/>
    </row>
    <row r="2190" spans="1:8" s="10" customFormat="1">
      <c r="A2190" s="134"/>
      <c r="B2190" s="134"/>
      <c r="C2190"/>
      <c r="D2190"/>
      <c r="E2190" s="488"/>
      <c r="F2190"/>
      <c r="G2190"/>
      <c r="H2190" s="488"/>
    </row>
    <row r="2191" spans="1:8" s="10" customFormat="1">
      <c r="A2191" s="134"/>
      <c r="B2191" s="134"/>
      <c r="C2191"/>
      <c r="D2191"/>
      <c r="E2191" s="488"/>
      <c r="F2191"/>
      <c r="G2191"/>
      <c r="H2191" s="488"/>
    </row>
    <row r="2192" spans="1:8" s="10" customFormat="1">
      <c r="A2192" s="134"/>
      <c r="B2192" s="134"/>
      <c r="C2192"/>
      <c r="D2192"/>
      <c r="E2192" s="488"/>
      <c r="F2192"/>
      <c r="G2192"/>
      <c r="H2192" s="488"/>
    </row>
    <row r="2193" spans="1:8" s="10" customFormat="1">
      <c r="A2193" s="134"/>
      <c r="B2193" s="134"/>
      <c r="C2193"/>
      <c r="D2193"/>
      <c r="E2193" s="488"/>
      <c r="F2193"/>
      <c r="G2193"/>
      <c r="H2193" s="488"/>
    </row>
    <row r="2194" spans="1:8" s="10" customFormat="1">
      <c r="A2194" s="134"/>
      <c r="B2194" s="134"/>
      <c r="C2194"/>
      <c r="D2194"/>
      <c r="E2194" s="488"/>
      <c r="F2194"/>
      <c r="G2194"/>
      <c r="H2194" s="488"/>
    </row>
    <row r="2195" spans="1:8" s="10" customFormat="1">
      <c r="A2195" s="134"/>
      <c r="B2195" s="134"/>
      <c r="C2195"/>
      <c r="D2195"/>
      <c r="E2195" s="488"/>
      <c r="F2195"/>
      <c r="G2195"/>
      <c r="H2195" s="488"/>
    </row>
    <row r="2196" spans="1:8" s="10" customFormat="1">
      <c r="A2196" s="134"/>
      <c r="B2196" s="134"/>
      <c r="C2196"/>
      <c r="D2196"/>
      <c r="E2196" s="488"/>
      <c r="F2196"/>
      <c r="G2196"/>
      <c r="H2196" s="488"/>
    </row>
    <row r="2197" spans="1:8" s="10" customFormat="1">
      <c r="A2197" s="134"/>
      <c r="B2197" s="134"/>
      <c r="C2197"/>
      <c r="D2197"/>
      <c r="E2197" s="488"/>
      <c r="F2197"/>
      <c r="G2197"/>
      <c r="H2197" s="488"/>
    </row>
    <row r="2198" spans="1:8" s="10" customFormat="1">
      <c r="A2198" s="134"/>
      <c r="B2198" s="134"/>
      <c r="C2198"/>
      <c r="D2198"/>
      <c r="E2198" s="488"/>
      <c r="F2198"/>
      <c r="G2198"/>
      <c r="H2198" s="488"/>
    </row>
    <row r="2199" spans="1:8" s="10" customFormat="1">
      <c r="A2199" s="134"/>
      <c r="B2199" s="134"/>
      <c r="C2199"/>
      <c r="D2199"/>
      <c r="E2199" s="488"/>
      <c r="F2199"/>
      <c r="G2199"/>
      <c r="H2199" s="488"/>
    </row>
    <row r="2200" spans="1:8" s="10" customFormat="1">
      <c r="A2200" s="134"/>
      <c r="B2200" s="134"/>
      <c r="C2200"/>
      <c r="D2200"/>
      <c r="E2200" s="488"/>
      <c r="F2200"/>
      <c r="G2200"/>
      <c r="H2200" s="488"/>
    </row>
    <row r="2201" spans="1:8" s="10" customFormat="1">
      <c r="A2201" s="134"/>
      <c r="B2201" s="134"/>
      <c r="C2201"/>
      <c r="D2201"/>
      <c r="E2201" s="488"/>
      <c r="F2201"/>
      <c r="G2201"/>
      <c r="H2201" s="488"/>
    </row>
    <row r="2202" spans="1:8" s="10" customFormat="1">
      <c r="A2202" s="134"/>
      <c r="B2202" s="134"/>
      <c r="C2202"/>
      <c r="D2202"/>
      <c r="E2202" s="488"/>
      <c r="F2202"/>
      <c r="G2202"/>
      <c r="H2202" s="488"/>
    </row>
    <row r="2203" spans="1:8" s="10" customFormat="1">
      <c r="A2203" s="134"/>
      <c r="B2203" s="134"/>
      <c r="C2203"/>
      <c r="D2203"/>
      <c r="E2203" s="488"/>
      <c r="F2203"/>
      <c r="G2203"/>
      <c r="H2203" s="488"/>
    </row>
    <row r="2204" spans="1:8" s="10" customFormat="1">
      <c r="A2204" s="134"/>
      <c r="B2204" s="134"/>
      <c r="C2204"/>
      <c r="D2204"/>
      <c r="E2204" s="488"/>
      <c r="F2204"/>
      <c r="G2204"/>
      <c r="H2204" s="488"/>
    </row>
    <row r="2205" spans="1:8" s="10" customFormat="1">
      <c r="A2205" s="134"/>
      <c r="B2205" s="134"/>
      <c r="C2205"/>
      <c r="D2205"/>
      <c r="E2205" s="488"/>
      <c r="F2205"/>
      <c r="G2205"/>
      <c r="H2205" s="488"/>
    </row>
    <row r="2206" spans="1:8" s="10" customFormat="1">
      <c r="A2206" s="134"/>
      <c r="B2206" s="134"/>
      <c r="C2206"/>
      <c r="D2206"/>
      <c r="E2206" s="488"/>
      <c r="F2206"/>
      <c r="G2206"/>
      <c r="H2206" s="488"/>
    </row>
    <row r="2207" spans="1:8" s="10" customFormat="1">
      <c r="A2207" s="134"/>
      <c r="B2207" s="134"/>
      <c r="C2207"/>
      <c r="D2207"/>
      <c r="E2207" s="488"/>
      <c r="F2207"/>
      <c r="G2207"/>
      <c r="H2207" s="488"/>
    </row>
    <row r="2208" spans="1:8" s="10" customFormat="1">
      <c r="A2208" s="134"/>
      <c r="B2208" s="134"/>
      <c r="C2208"/>
      <c r="D2208"/>
      <c r="E2208" s="488"/>
      <c r="F2208"/>
      <c r="G2208"/>
      <c r="H2208" s="488"/>
    </row>
    <row r="2209" spans="1:8" s="10" customFormat="1">
      <c r="A2209" s="134"/>
      <c r="B2209" s="134"/>
      <c r="C2209"/>
      <c r="D2209"/>
      <c r="E2209" s="488"/>
      <c r="F2209"/>
      <c r="G2209"/>
      <c r="H2209" s="488"/>
    </row>
    <row r="2210" spans="1:8" s="10" customFormat="1">
      <c r="A2210" s="134"/>
      <c r="B2210" s="134"/>
      <c r="C2210"/>
      <c r="D2210"/>
      <c r="E2210" s="488"/>
      <c r="F2210"/>
      <c r="G2210"/>
      <c r="H2210" s="488"/>
    </row>
    <row r="2211" spans="1:8" s="10" customFormat="1">
      <c r="A2211" s="134"/>
      <c r="B2211" s="134"/>
      <c r="C2211"/>
      <c r="D2211"/>
      <c r="E2211" s="488"/>
      <c r="F2211"/>
      <c r="G2211"/>
      <c r="H2211" s="488"/>
    </row>
    <row r="2212" spans="1:8" s="10" customFormat="1">
      <c r="A2212" s="134"/>
      <c r="B2212" s="134"/>
      <c r="C2212"/>
      <c r="D2212"/>
      <c r="E2212" s="488"/>
      <c r="F2212"/>
      <c r="G2212"/>
      <c r="H2212" s="488"/>
    </row>
    <row r="2213" spans="1:8" s="10" customFormat="1">
      <c r="A2213" s="134"/>
      <c r="B2213" s="134"/>
      <c r="C2213"/>
      <c r="D2213"/>
      <c r="E2213" s="488"/>
      <c r="F2213"/>
      <c r="G2213"/>
      <c r="H2213" s="488"/>
    </row>
    <row r="2214" spans="1:8" s="10" customFormat="1">
      <c r="A2214" s="134"/>
      <c r="B2214" s="134"/>
      <c r="C2214"/>
      <c r="D2214"/>
      <c r="E2214" s="488"/>
      <c r="F2214"/>
      <c r="G2214"/>
      <c r="H2214" s="488"/>
    </row>
    <row r="2215" spans="1:8" s="10" customFormat="1">
      <c r="A2215" s="134"/>
      <c r="B2215" s="134"/>
      <c r="C2215"/>
      <c r="D2215"/>
      <c r="E2215" s="488"/>
      <c r="F2215"/>
      <c r="G2215"/>
      <c r="H2215" s="488"/>
    </row>
    <row r="2216" spans="1:8" s="10" customFormat="1">
      <c r="A2216" s="134"/>
      <c r="B2216" s="134"/>
      <c r="C2216"/>
      <c r="D2216"/>
      <c r="E2216" s="488"/>
      <c r="F2216"/>
      <c r="G2216"/>
      <c r="H2216" s="488"/>
    </row>
    <row r="2217" spans="1:8" s="10" customFormat="1">
      <c r="A2217" s="134"/>
      <c r="B2217" s="134"/>
      <c r="C2217"/>
      <c r="D2217"/>
      <c r="E2217" s="488"/>
      <c r="F2217"/>
      <c r="G2217"/>
      <c r="H2217" s="488"/>
    </row>
    <row r="2218" spans="1:8" s="10" customFormat="1">
      <c r="A2218" s="134"/>
      <c r="B2218" s="134"/>
      <c r="C2218"/>
      <c r="D2218"/>
      <c r="E2218" s="488"/>
      <c r="F2218"/>
      <c r="G2218"/>
      <c r="H2218" s="488"/>
    </row>
    <row r="2219" spans="1:8" s="10" customFormat="1">
      <c r="A2219" s="134"/>
      <c r="B2219" s="134"/>
      <c r="C2219"/>
      <c r="D2219"/>
      <c r="E2219" s="488"/>
      <c r="F2219"/>
      <c r="G2219"/>
      <c r="H2219" s="488"/>
    </row>
    <row r="2220" spans="1:8" s="10" customFormat="1">
      <c r="A2220" s="134"/>
      <c r="B2220" s="134"/>
      <c r="C2220"/>
      <c r="D2220"/>
      <c r="E2220" s="488"/>
      <c r="F2220"/>
      <c r="G2220"/>
      <c r="H2220" s="488"/>
    </row>
    <row r="2221" spans="1:8" s="10" customFormat="1">
      <c r="A2221" s="134"/>
      <c r="B2221" s="134"/>
      <c r="C2221"/>
      <c r="D2221"/>
      <c r="E2221" s="488"/>
      <c r="F2221"/>
      <c r="G2221"/>
      <c r="H2221" s="488"/>
    </row>
    <row r="2222" spans="1:8" s="10" customFormat="1">
      <c r="A2222" s="134"/>
      <c r="B2222" s="134"/>
      <c r="C2222"/>
      <c r="D2222"/>
      <c r="E2222" s="488"/>
      <c r="F2222"/>
      <c r="G2222"/>
      <c r="H2222" s="488"/>
    </row>
    <row r="2223" spans="1:8" s="10" customFormat="1">
      <c r="A2223" s="134"/>
      <c r="B2223" s="134"/>
      <c r="C2223"/>
      <c r="D2223"/>
      <c r="E2223" s="488"/>
      <c r="F2223"/>
      <c r="G2223"/>
      <c r="H2223" s="488"/>
    </row>
    <row r="2224" spans="1:8" s="10" customFormat="1">
      <c r="A2224" s="134"/>
      <c r="B2224" s="134"/>
      <c r="C2224"/>
      <c r="D2224"/>
      <c r="E2224" s="488"/>
      <c r="F2224"/>
      <c r="G2224"/>
      <c r="H2224" s="488"/>
    </row>
    <row r="2225" spans="1:8" s="10" customFormat="1">
      <c r="A2225" s="134"/>
      <c r="B2225" s="134"/>
      <c r="C2225"/>
      <c r="D2225"/>
      <c r="E2225" s="488"/>
      <c r="F2225"/>
      <c r="G2225"/>
      <c r="H2225" s="488"/>
    </row>
    <row r="2226" spans="1:8" s="10" customFormat="1">
      <c r="A2226" s="134"/>
      <c r="B2226" s="134"/>
      <c r="C2226"/>
      <c r="D2226"/>
      <c r="E2226" s="488"/>
      <c r="F2226"/>
      <c r="G2226"/>
      <c r="H2226" s="488"/>
    </row>
    <row r="2227" spans="1:8" s="10" customFormat="1">
      <c r="A2227" s="134"/>
      <c r="B2227" s="134"/>
      <c r="C2227"/>
      <c r="D2227"/>
      <c r="E2227" s="488"/>
      <c r="F2227"/>
      <c r="G2227"/>
      <c r="H2227" s="488"/>
    </row>
    <row r="2228" spans="1:8" s="10" customFormat="1">
      <c r="A2228" s="134"/>
      <c r="B2228" s="134"/>
      <c r="C2228"/>
      <c r="D2228"/>
      <c r="E2228" s="488"/>
      <c r="F2228"/>
      <c r="G2228"/>
      <c r="H2228" s="488"/>
    </row>
    <row r="2229" spans="1:8" s="10" customFormat="1">
      <c r="A2229" s="134"/>
      <c r="B2229" s="134"/>
      <c r="C2229"/>
      <c r="D2229"/>
      <c r="E2229" s="488"/>
      <c r="F2229"/>
      <c r="G2229"/>
      <c r="H2229" s="488"/>
    </row>
    <row r="2230" spans="1:8" s="10" customFormat="1">
      <c r="A2230" s="134"/>
      <c r="B2230" s="134"/>
      <c r="C2230"/>
      <c r="D2230"/>
      <c r="E2230" s="488"/>
      <c r="F2230"/>
      <c r="G2230"/>
      <c r="H2230" s="488"/>
    </row>
    <row r="2231" spans="1:8" s="10" customFormat="1">
      <c r="A2231" s="134"/>
      <c r="B2231" s="134"/>
      <c r="C2231"/>
      <c r="D2231"/>
      <c r="E2231" s="488"/>
      <c r="F2231"/>
      <c r="G2231"/>
      <c r="H2231" s="488"/>
    </row>
    <row r="2232" spans="1:8" s="10" customFormat="1">
      <c r="A2232" s="134"/>
      <c r="B2232" s="134"/>
      <c r="C2232"/>
      <c r="D2232"/>
      <c r="E2232" s="488"/>
      <c r="F2232"/>
      <c r="G2232"/>
      <c r="H2232" s="488"/>
    </row>
    <row r="2233" spans="1:8" s="10" customFormat="1">
      <c r="A2233" s="134"/>
      <c r="B2233" s="134"/>
      <c r="C2233"/>
      <c r="D2233"/>
      <c r="E2233" s="488"/>
      <c r="F2233"/>
      <c r="G2233"/>
      <c r="H2233" s="488"/>
    </row>
    <row r="2234" spans="1:8" s="10" customFormat="1">
      <c r="A2234" s="134"/>
      <c r="B2234" s="134"/>
      <c r="C2234"/>
      <c r="D2234"/>
      <c r="E2234" s="488"/>
      <c r="F2234"/>
      <c r="G2234"/>
      <c r="H2234" s="488"/>
    </row>
    <row r="2235" spans="1:8" s="10" customFormat="1">
      <c r="A2235" s="134"/>
      <c r="B2235" s="134"/>
      <c r="C2235"/>
      <c r="D2235"/>
      <c r="E2235" s="488"/>
      <c r="F2235"/>
      <c r="G2235"/>
      <c r="H2235" s="488"/>
    </row>
    <row r="2236" spans="1:8" s="10" customFormat="1">
      <c r="A2236" s="134"/>
      <c r="B2236" s="134"/>
      <c r="C2236"/>
      <c r="D2236"/>
      <c r="E2236" s="488"/>
      <c r="F2236"/>
      <c r="G2236"/>
      <c r="H2236" s="488"/>
    </row>
    <row r="2237" spans="1:8" s="10" customFormat="1">
      <c r="A2237" s="134"/>
      <c r="B2237" s="134"/>
      <c r="C2237"/>
      <c r="D2237"/>
      <c r="E2237" s="488"/>
      <c r="F2237"/>
      <c r="G2237"/>
      <c r="H2237" s="488"/>
    </row>
    <row r="2238" spans="1:8" s="10" customFormat="1">
      <c r="A2238" s="134"/>
      <c r="B2238" s="134"/>
      <c r="C2238"/>
      <c r="D2238"/>
      <c r="E2238" s="488"/>
      <c r="F2238"/>
      <c r="G2238"/>
      <c r="H2238" s="488"/>
    </row>
    <row r="2239" spans="1:8" s="10" customFormat="1">
      <c r="A2239" s="134"/>
      <c r="B2239" s="134"/>
      <c r="C2239"/>
      <c r="D2239"/>
      <c r="E2239" s="488"/>
      <c r="F2239"/>
      <c r="G2239"/>
      <c r="H2239" s="488"/>
    </row>
    <row r="2240" spans="1:8" s="10" customFormat="1">
      <c r="A2240" s="134"/>
      <c r="B2240" s="134"/>
      <c r="C2240"/>
      <c r="D2240"/>
      <c r="E2240" s="488"/>
      <c r="F2240"/>
      <c r="G2240"/>
      <c r="H2240" s="488"/>
    </row>
    <row r="2241" spans="1:8" s="10" customFormat="1">
      <c r="A2241" s="134"/>
      <c r="B2241" s="134"/>
      <c r="C2241"/>
      <c r="D2241"/>
      <c r="E2241" s="488"/>
      <c r="F2241"/>
      <c r="G2241"/>
      <c r="H2241" s="488"/>
    </row>
    <row r="2242" spans="1:8" s="10" customFormat="1">
      <c r="A2242" s="134"/>
      <c r="B2242" s="134"/>
      <c r="C2242"/>
      <c r="D2242"/>
      <c r="E2242" s="488"/>
      <c r="F2242"/>
      <c r="G2242"/>
      <c r="H2242" s="488"/>
    </row>
    <row r="2243" spans="1:8" s="10" customFormat="1">
      <c r="A2243" s="134"/>
      <c r="B2243" s="134"/>
      <c r="C2243"/>
      <c r="D2243"/>
      <c r="E2243" s="488"/>
      <c r="F2243"/>
      <c r="G2243"/>
      <c r="H2243" s="488"/>
    </row>
    <row r="2244" spans="1:8" s="10" customFormat="1">
      <c r="A2244" s="134"/>
      <c r="B2244" s="134"/>
      <c r="C2244"/>
      <c r="D2244"/>
      <c r="E2244" s="488"/>
      <c r="F2244"/>
      <c r="G2244"/>
      <c r="H2244" s="488"/>
    </row>
    <row r="2245" spans="1:8" s="10" customFormat="1">
      <c r="A2245" s="134"/>
      <c r="B2245" s="134"/>
      <c r="C2245"/>
      <c r="D2245"/>
      <c r="E2245" s="488"/>
      <c r="F2245"/>
      <c r="G2245"/>
      <c r="H2245" s="488"/>
    </row>
    <row r="2246" spans="1:8" s="10" customFormat="1">
      <c r="A2246" s="134"/>
      <c r="B2246" s="134"/>
      <c r="C2246"/>
      <c r="D2246"/>
      <c r="E2246" s="488"/>
      <c r="F2246"/>
      <c r="G2246"/>
      <c r="H2246" s="488"/>
    </row>
    <row r="2247" spans="1:8" s="10" customFormat="1">
      <c r="A2247" s="134"/>
      <c r="B2247" s="134"/>
      <c r="C2247"/>
      <c r="D2247"/>
      <c r="E2247" s="488"/>
      <c r="F2247"/>
      <c r="G2247"/>
      <c r="H2247" s="488"/>
    </row>
    <row r="2248" spans="1:8" s="10" customFormat="1">
      <c r="A2248" s="134"/>
      <c r="B2248" s="134"/>
      <c r="C2248"/>
      <c r="D2248"/>
      <c r="E2248" s="488"/>
      <c r="F2248"/>
      <c r="G2248"/>
      <c r="H2248" s="488"/>
    </row>
    <row r="2249" spans="1:8" s="10" customFormat="1">
      <c r="A2249" s="134"/>
      <c r="B2249" s="134"/>
      <c r="C2249"/>
      <c r="D2249"/>
      <c r="E2249" s="488"/>
      <c r="F2249"/>
      <c r="G2249"/>
      <c r="H2249" s="488"/>
    </row>
    <row r="2250" spans="1:8" s="10" customFormat="1">
      <c r="A2250" s="134"/>
      <c r="B2250" s="134"/>
      <c r="C2250"/>
      <c r="D2250"/>
      <c r="E2250" s="488"/>
      <c r="F2250"/>
      <c r="G2250"/>
      <c r="H2250" s="488"/>
    </row>
    <row r="2251" spans="1:8" s="10" customFormat="1">
      <c r="A2251" s="134"/>
      <c r="B2251" s="134"/>
      <c r="C2251"/>
      <c r="D2251"/>
      <c r="E2251" s="488"/>
      <c r="F2251"/>
      <c r="G2251"/>
      <c r="H2251" s="488"/>
    </row>
    <row r="2252" spans="1:8" s="10" customFormat="1">
      <c r="A2252" s="134"/>
      <c r="B2252" s="134"/>
      <c r="C2252"/>
      <c r="D2252"/>
      <c r="E2252" s="488"/>
      <c r="F2252"/>
      <c r="G2252"/>
      <c r="H2252" s="488"/>
    </row>
    <row r="2253" spans="1:8" s="10" customFormat="1">
      <c r="A2253" s="134"/>
      <c r="B2253" s="134"/>
      <c r="C2253"/>
      <c r="D2253"/>
      <c r="E2253" s="488"/>
      <c r="F2253"/>
      <c r="G2253"/>
      <c r="H2253" s="488"/>
    </row>
    <row r="2254" spans="1:8" s="10" customFormat="1">
      <c r="A2254" s="134"/>
      <c r="B2254" s="134"/>
      <c r="C2254"/>
      <c r="D2254"/>
      <c r="E2254" s="488"/>
      <c r="F2254"/>
      <c r="G2254"/>
      <c r="H2254" s="488"/>
    </row>
    <row r="2255" spans="1:8" s="10" customFormat="1">
      <c r="A2255" s="134"/>
      <c r="B2255" s="134"/>
      <c r="C2255"/>
      <c r="D2255"/>
      <c r="E2255" s="488"/>
      <c r="F2255"/>
      <c r="G2255"/>
      <c r="H2255" s="488"/>
    </row>
    <row r="2256" spans="1:8" s="10" customFormat="1">
      <c r="A2256" s="134"/>
      <c r="B2256" s="134"/>
      <c r="C2256"/>
      <c r="D2256"/>
      <c r="E2256" s="488"/>
      <c r="F2256"/>
      <c r="G2256"/>
      <c r="H2256" s="488"/>
    </row>
    <row r="2257" spans="1:8" s="10" customFormat="1">
      <c r="A2257" s="134"/>
      <c r="B2257" s="134"/>
      <c r="C2257"/>
      <c r="D2257"/>
      <c r="E2257" s="488"/>
      <c r="F2257"/>
      <c r="G2257"/>
      <c r="H2257" s="488"/>
    </row>
    <row r="2258" spans="1:8" s="10" customFormat="1">
      <c r="A2258" s="134"/>
      <c r="B2258" s="134"/>
      <c r="C2258"/>
      <c r="D2258"/>
      <c r="E2258" s="488"/>
      <c r="F2258"/>
      <c r="G2258"/>
      <c r="H2258" s="488"/>
    </row>
    <row r="2259" spans="1:8" s="10" customFormat="1">
      <c r="A2259" s="134"/>
      <c r="B2259" s="134"/>
      <c r="C2259"/>
      <c r="D2259"/>
      <c r="E2259" s="488"/>
      <c r="F2259"/>
      <c r="G2259"/>
      <c r="H2259" s="488"/>
    </row>
    <row r="2260" spans="1:8" s="10" customFormat="1">
      <c r="A2260" s="134"/>
      <c r="B2260" s="134"/>
      <c r="C2260"/>
      <c r="D2260"/>
      <c r="E2260" s="488"/>
      <c r="F2260"/>
      <c r="G2260"/>
      <c r="H2260" s="488"/>
    </row>
    <row r="2261" spans="1:8" s="10" customFormat="1">
      <c r="A2261" s="134"/>
      <c r="B2261" s="134"/>
      <c r="C2261"/>
      <c r="D2261"/>
      <c r="E2261" s="488"/>
      <c r="F2261"/>
      <c r="G2261"/>
      <c r="H2261" s="488"/>
    </row>
    <row r="2262" spans="1:8" s="10" customFormat="1">
      <c r="A2262" s="134"/>
      <c r="B2262" s="134"/>
      <c r="C2262"/>
      <c r="D2262"/>
      <c r="E2262" s="488"/>
      <c r="F2262"/>
      <c r="G2262"/>
      <c r="H2262" s="488"/>
    </row>
    <row r="2263" spans="1:8" s="10" customFormat="1">
      <c r="A2263" s="134"/>
      <c r="B2263" s="134"/>
      <c r="C2263"/>
      <c r="D2263"/>
      <c r="E2263" s="488"/>
      <c r="F2263"/>
      <c r="G2263"/>
      <c r="H2263" s="488"/>
    </row>
    <row r="2264" spans="1:8" s="10" customFormat="1">
      <c r="A2264" s="134"/>
      <c r="B2264" s="134"/>
      <c r="C2264"/>
      <c r="D2264"/>
      <c r="E2264" s="488"/>
      <c r="F2264"/>
      <c r="G2264"/>
      <c r="H2264" s="488"/>
    </row>
    <row r="2265" spans="1:8" s="10" customFormat="1">
      <c r="A2265" s="134"/>
      <c r="B2265" s="134"/>
      <c r="C2265"/>
      <c r="D2265"/>
      <c r="E2265" s="488"/>
      <c r="F2265"/>
      <c r="G2265"/>
      <c r="H2265" s="488"/>
    </row>
    <row r="2266" spans="1:8" s="10" customFormat="1">
      <c r="A2266" s="134"/>
      <c r="B2266" s="134"/>
      <c r="C2266"/>
      <c r="D2266"/>
      <c r="E2266" s="488"/>
      <c r="F2266"/>
      <c r="G2266"/>
      <c r="H2266" s="488"/>
    </row>
    <row r="2267" spans="1:8" s="10" customFormat="1">
      <c r="A2267" s="134"/>
      <c r="B2267" s="134"/>
      <c r="C2267"/>
      <c r="D2267"/>
      <c r="E2267" s="488"/>
      <c r="F2267"/>
      <c r="G2267"/>
      <c r="H2267" s="488"/>
    </row>
    <row r="2268" spans="1:8" s="10" customFormat="1">
      <c r="A2268" s="134"/>
      <c r="B2268" s="134"/>
      <c r="C2268"/>
      <c r="D2268"/>
      <c r="E2268" s="488"/>
      <c r="F2268"/>
      <c r="G2268"/>
      <c r="H2268" s="488"/>
    </row>
    <row r="2269" spans="1:8" s="10" customFormat="1">
      <c r="A2269" s="134"/>
      <c r="B2269" s="134"/>
      <c r="C2269"/>
      <c r="D2269"/>
      <c r="E2269" s="488"/>
      <c r="F2269"/>
      <c r="G2269"/>
      <c r="H2269" s="488"/>
    </row>
    <row r="2270" spans="1:8" s="10" customFormat="1">
      <c r="A2270" s="134"/>
      <c r="B2270" s="134"/>
      <c r="C2270"/>
      <c r="D2270"/>
      <c r="E2270" s="488"/>
      <c r="F2270"/>
      <c r="G2270"/>
      <c r="H2270" s="488"/>
    </row>
    <row r="2271" spans="1:8" s="10" customFormat="1">
      <c r="A2271" s="134"/>
      <c r="B2271" s="134"/>
      <c r="C2271"/>
      <c r="D2271"/>
      <c r="E2271" s="488"/>
      <c r="F2271"/>
      <c r="G2271"/>
      <c r="H2271" s="488"/>
    </row>
    <row r="2272" spans="1:8" s="10" customFormat="1">
      <c r="A2272" s="134"/>
      <c r="B2272" s="134"/>
      <c r="C2272"/>
      <c r="D2272"/>
      <c r="E2272" s="488"/>
      <c r="F2272"/>
      <c r="G2272"/>
      <c r="H2272" s="488"/>
    </row>
    <row r="2273" spans="1:8" s="10" customFormat="1">
      <c r="A2273" s="134"/>
      <c r="B2273" s="134"/>
      <c r="C2273"/>
      <c r="D2273"/>
      <c r="E2273" s="488"/>
      <c r="F2273"/>
      <c r="G2273"/>
      <c r="H2273" s="488"/>
    </row>
    <row r="2274" spans="1:8" s="10" customFormat="1">
      <c r="A2274" s="134"/>
      <c r="B2274" s="134"/>
      <c r="C2274"/>
      <c r="D2274"/>
      <c r="E2274" s="488"/>
      <c r="F2274"/>
      <c r="G2274"/>
      <c r="H2274" s="488"/>
    </row>
    <row r="2275" spans="1:8" s="10" customFormat="1">
      <c r="A2275" s="134"/>
      <c r="B2275" s="134"/>
      <c r="C2275"/>
      <c r="D2275"/>
      <c r="E2275" s="488"/>
      <c r="F2275"/>
      <c r="G2275"/>
      <c r="H2275" s="488"/>
    </row>
    <row r="2276" spans="1:8" s="10" customFormat="1">
      <c r="A2276" s="134"/>
      <c r="B2276" s="134"/>
      <c r="C2276"/>
      <c r="D2276"/>
      <c r="E2276" s="488"/>
      <c r="F2276"/>
      <c r="G2276"/>
      <c r="H2276" s="488"/>
    </row>
    <row r="2277" spans="1:8" s="10" customFormat="1">
      <c r="A2277" s="134"/>
      <c r="B2277" s="134"/>
      <c r="C2277"/>
      <c r="D2277"/>
      <c r="E2277" s="488"/>
      <c r="F2277"/>
      <c r="G2277"/>
      <c r="H2277" s="488"/>
    </row>
    <row r="2278" spans="1:8" s="10" customFormat="1">
      <c r="A2278" s="134"/>
      <c r="B2278" s="134"/>
      <c r="C2278"/>
      <c r="D2278"/>
      <c r="E2278" s="488"/>
      <c r="F2278"/>
      <c r="G2278"/>
      <c r="H2278" s="488"/>
    </row>
    <row r="2279" spans="1:8" s="10" customFormat="1">
      <c r="A2279" s="134"/>
      <c r="B2279" s="134"/>
      <c r="C2279"/>
      <c r="D2279"/>
      <c r="E2279" s="488"/>
      <c r="F2279"/>
      <c r="G2279"/>
      <c r="H2279" s="488"/>
    </row>
    <row r="2280" spans="1:8" s="10" customFormat="1">
      <c r="A2280" s="134"/>
      <c r="B2280" s="134"/>
      <c r="C2280"/>
      <c r="D2280"/>
      <c r="E2280" s="488"/>
      <c r="F2280"/>
      <c r="G2280"/>
      <c r="H2280" s="488"/>
    </row>
    <row r="2281" spans="1:8" s="10" customFormat="1">
      <c r="A2281" s="134"/>
      <c r="B2281" s="134"/>
      <c r="C2281"/>
      <c r="D2281"/>
      <c r="E2281" s="488"/>
      <c r="F2281"/>
      <c r="G2281"/>
      <c r="H2281" s="488"/>
    </row>
    <row r="2282" spans="1:8" s="10" customFormat="1">
      <c r="A2282" s="134"/>
      <c r="B2282" s="134"/>
      <c r="C2282"/>
      <c r="D2282"/>
      <c r="E2282" s="488"/>
      <c r="F2282"/>
      <c r="G2282"/>
      <c r="H2282" s="488"/>
    </row>
    <row r="2283" spans="1:8" s="10" customFormat="1">
      <c r="A2283" s="134"/>
      <c r="B2283" s="134"/>
      <c r="C2283"/>
      <c r="D2283"/>
      <c r="E2283" s="488"/>
      <c r="F2283"/>
      <c r="G2283"/>
      <c r="H2283" s="488"/>
    </row>
    <row r="2284" spans="1:8" s="10" customFormat="1">
      <c r="A2284" s="134"/>
      <c r="B2284" s="134"/>
      <c r="C2284"/>
      <c r="D2284"/>
      <c r="E2284" s="488"/>
      <c r="F2284"/>
      <c r="G2284"/>
      <c r="H2284" s="488"/>
    </row>
    <row r="2285" spans="1:8" s="10" customFormat="1">
      <c r="A2285" s="134"/>
      <c r="B2285" s="134"/>
      <c r="C2285"/>
      <c r="D2285"/>
      <c r="E2285" s="488"/>
      <c r="F2285"/>
      <c r="G2285"/>
      <c r="H2285" s="488"/>
    </row>
    <row r="2286" spans="1:8" s="10" customFormat="1">
      <c r="A2286" s="134"/>
      <c r="B2286" s="134"/>
      <c r="C2286"/>
      <c r="D2286"/>
      <c r="E2286" s="488"/>
      <c r="F2286"/>
      <c r="G2286"/>
      <c r="H2286" s="488"/>
    </row>
    <row r="2287" spans="1:8" s="10" customFormat="1">
      <c r="A2287" s="134"/>
      <c r="B2287" s="134"/>
      <c r="C2287"/>
      <c r="D2287"/>
      <c r="E2287" s="488"/>
      <c r="F2287"/>
      <c r="G2287"/>
      <c r="H2287" s="488"/>
    </row>
    <row r="2288" spans="1:8" s="10" customFormat="1">
      <c r="A2288" s="134"/>
      <c r="B2288" s="134"/>
      <c r="C2288"/>
      <c r="D2288"/>
      <c r="E2288" s="488"/>
      <c r="F2288"/>
      <c r="G2288"/>
      <c r="H2288" s="488"/>
    </row>
    <row r="2289" spans="1:8" s="10" customFormat="1">
      <c r="A2289" s="134"/>
      <c r="B2289" s="134"/>
      <c r="C2289"/>
      <c r="D2289"/>
      <c r="E2289" s="488"/>
      <c r="F2289"/>
      <c r="G2289"/>
      <c r="H2289" s="488"/>
    </row>
    <row r="2290" spans="1:8" s="10" customFormat="1">
      <c r="A2290" s="134"/>
      <c r="B2290" s="134"/>
      <c r="C2290"/>
      <c r="D2290"/>
      <c r="E2290" s="488"/>
      <c r="F2290"/>
      <c r="G2290"/>
      <c r="H2290" s="488"/>
    </row>
    <row r="2291" spans="1:8" s="10" customFormat="1">
      <c r="A2291" s="134"/>
      <c r="B2291" s="134"/>
      <c r="C2291"/>
      <c r="D2291"/>
      <c r="E2291" s="488"/>
      <c r="F2291"/>
      <c r="G2291"/>
      <c r="H2291" s="488"/>
    </row>
    <row r="2292" spans="1:8" s="10" customFormat="1">
      <c r="A2292" s="134"/>
      <c r="B2292" s="134"/>
      <c r="C2292"/>
      <c r="D2292"/>
      <c r="E2292" s="488"/>
      <c r="F2292"/>
      <c r="G2292"/>
      <c r="H2292" s="488"/>
    </row>
    <row r="2293" spans="1:8" s="10" customFormat="1">
      <c r="A2293" s="134"/>
      <c r="B2293" s="134"/>
      <c r="C2293"/>
      <c r="D2293"/>
      <c r="E2293" s="488"/>
      <c r="F2293"/>
      <c r="G2293"/>
      <c r="H2293" s="488"/>
    </row>
    <row r="2294" spans="1:8" s="10" customFormat="1">
      <c r="A2294" s="134"/>
      <c r="B2294" s="134"/>
      <c r="C2294"/>
      <c r="D2294"/>
      <c r="E2294" s="488"/>
      <c r="F2294"/>
      <c r="G2294"/>
      <c r="H2294" s="488"/>
    </row>
    <row r="2295" spans="1:8" s="10" customFormat="1">
      <c r="A2295" s="134"/>
      <c r="B2295" s="134"/>
      <c r="C2295"/>
      <c r="D2295"/>
      <c r="E2295" s="488"/>
      <c r="F2295"/>
      <c r="G2295"/>
      <c r="H2295" s="488"/>
    </row>
    <row r="2296" spans="1:8" s="10" customFormat="1">
      <c r="A2296" s="134"/>
      <c r="B2296" s="134"/>
      <c r="C2296"/>
      <c r="D2296"/>
      <c r="E2296" s="488"/>
      <c r="F2296"/>
      <c r="G2296"/>
      <c r="H2296" s="488"/>
    </row>
    <row r="2297" spans="1:8" s="10" customFormat="1">
      <c r="A2297" s="134"/>
      <c r="B2297" s="134"/>
      <c r="C2297"/>
      <c r="D2297"/>
      <c r="E2297" s="488"/>
      <c r="F2297"/>
      <c r="G2297"/>
      <c r="H2297" s="488"/>
    </row>
    <row r="2298" spans="1:8" s="10" customFormat="1">
      <c r="A2298" s="134"/>
      <c r="B2298" s="134"/>
      <c r="C2298"/>
      <c r="D2298"/>
      <c r="E2298" s="488"/>
      <c r="F2298"/>
      <c r="G2298"/>
      <c r="H2298" s="488"/>
    </row>
    <row r="2299" spans="1:8" s="10" customFormat="1">
      <c r="A2299" s="134"/>
      <c r="B2299" s="134"/>
      <c r="C2299"/>
      <c r="D2299"/>
      <c r="E2299" s="488"/>
      <c r="F2299"/>
      <c r="G2299"/>
      <c r="H2299" s="488"/>
    </row>
    <row r="2300" spans="1:8" s="10" customFormat="1">
      <c r="A2300" s="134"/>
      <c r="B2300" s="134"/>
      <c r="C2300"/>
      <c r="D2300"/>
      <c r="E2300" s="488"/>
      <c r="F2300"/>
      <c r="G2300"/>
      <c r="H2300" s="488"/>
    </row>
    <row r="2301" spans="1:8" s="10" customFormat="1">
      <c r="A2301" s="134"/>
      <c r="B2301" s="134"/>
      <c r="C2301"/>
      <c r="D2301"/>
      <c r="E2301" s="488"/>
      <c r="F2301"/>
      <c r="G2301"/>
      <c r="H2301" s="488"/>
    </row>
    <row r="2302" spans="1:8" s="10" customFormat="1">
      <c r="A2302" s="134"/>
      <c r="B2302" s="134"/>
      <c r="C2302"/>
      <c r="D2302"/>
      <c r="E2302" s="488"/>
      <c r="F2302"/>
      <c r="G2302"/>
      <c r="H2302" s="488"/>
    </row>
    <row r="2303" spans="1:8" s="10" customFormat="1">
      <c r="A2303" s="134"/>
      <c r="B2303" s="134"/>
      <c r="C2303"/>
      <c r="D2303"/>
      <c r="E2303" s="488"/>
      <c r="F2303"/>
      <c r="G2303"/>
      <c r="H2303" s="488"/>
    </row>
    <row r="2304" spans="1:8" s="10" customFormat="1">
      <c r="A2304" s="134"/>
      <c r="B2304" s="134"/>
      <c r="C2304"/>
      <c r="D2304"/>
      <c r="E2304" s="488"/>
      <c r="F2304"/>
      <c r="G2304"/>
      <c r="H2304" s="488"/>
    </row>
    <row r="2305" spans="1:8" s="10" customFormat="1">
      <c r="A2305" s="134"/>
      <c r="B2305" s="134"/>
      <c r="C2305"/>
      <c r="D2305"/>
      <c r="E2305" s="488"/>
      <c r="F2305"/>
      <c r="G2305"/>
      <c r="H2305" s="488"/>
    </row>
    <row r="2306" spans="1:8" s="10" customFormat="1">
      <c r="A2306" s="134"/>
      <c r="B2306" s="134"/>
      <c r="C2306"/>
      <c r="D2306"/>
      <c r="E2306" s="488"/>
      <c r="F2306"/>
      <c r="G2306"/>
      <c r="H2306" s="488"/>
    </row>
    <row r="2307" spans="1:8" s="10" customFormat="1">
      <c r="A2307" s="134"/>
      <c r="B2307" s="134"/>
      <c r="C2307"/>
      <c r="D2307"/>
      <c r="E2307" s="488"/>
      <c r="F2307"/>
      <c r="G2307"/>
      <c r="H2307" s="488"/>
    </row>
    <row r="2308" spans="1:8" s="10" customFormat="1">
      <c r="A2308" s="134"/>
      <c r="B2308" s="134"/>
      <c r="C2308"/>
      <c r="D2308"/>
      <c r="E2308" s="488"/>
      <c r="F2308"/>
      <c r="G2308"/>
      <c r="H2308" s="488"/>
    </row>
    <row r="2309" spans="1:8" s="10" customFormat="1">
      <c r="A2309" s="134"/>
      <c r="B2309" s="134"/>
      <c r="C2309"/>
      <c r="D2309"/>
      <c r="E2309" s="488"/>
      <c r="F2309"/>
      <c r="G2309"/>
      <c r="H2309" s="488"/>
    </row>
    <row r="2310" spans="1:8" s="10" customFormat="1">
      <c r="A2310" s="134"/>
      <c r="B2310" s="134"/>
      <c r="C2310"/>
      <c r="D2310"/>
      <c r="E2310" s="488"/>
      <c r="F2310"/>
      <c r="G2310"/>
      <c r="H2310" s="488"/>
    </row>
    <row r="2311" spans="1:8" s="10" customFormat="1">
      <c r="A2311" s="134"/>
      <c r="B2311" s="134"/>
      <c r="C2311"/>
      <c r="D2311"/>
      <c r="E2311" s="488"/>
      <c r="F2311"/>
      <c r="G2311"/>
      <c r="H2311" s="488"/>
    </row>
    <row r="2312" spans="1:8" s="10" customFormat="1">
      <c r="A2312" s="134"/>
      <c r="B2312" s="134"/>
      <c r="C2312"/>
      <c r="D2312"/>
      <c r="E2312" s="488"/>
      <c r="F2312"/>
      <c r="G2312"/>
      <c r="H2312" s="488"/>
    </row>
    <row r="2313" spans="1:8" s="10" customFormat="1">
      <c r="A2313" s="134"/>
      <c r="B2313" s="134"/>
      <c r="C2313"/>
      <c r="D2313"/>
      <c r="E2313" s="488"/>
      <c r="F2313"/>
      <c r="G2313"/>
      <c r="H2313" s="488"/>
    </row>
    <row r="2314" spans="1:8" s="10" customFormat="1">
      <c r="A2314" s="134"/>
      <c r="B2314" s="134"/>
      <c r="C2314"/>
      <c r="D2314"/>
      <c r="E2314" s="488"/>
      <c r="F2314"/>
      <c r="G2314"/>
      <c r="H2314" s="488"/>
    </row>
    <row r="2315" spans="1:8" s="10" customFormat="1">
      <c r="A2315" s="134"/>
      <c r="B2315" s="134"/>
      <c r="C2315"/>
      <c r="D2315"/>
      <c r="E2315" s="488"/>
      <c r="F2315"/>
      <c r="G2315"/>
      <c r="H2315" s="488"/>
    </row>
    <row r="2316" spans="1:8" s="10" customFormat="1">
      <c r="A2316" s="134"/>
      <c r="B2316" s="134"/>
      <c r="C2316"/>
      <c r="D2316"/>
      <c r="E2316" s="488"/>
      <c r="F2316"/>
      <c r="G2316"/>
      <c r="H2316" s="488"/>
    </row>
    <row r="2317" spans="1:8" s="10" customFormat="1">
      <c r="A2317" s="134"/>
      <c r="B2317" s="134"/>
      <c r="C2317"/>
      <c r="D2317"/>
      <c r="E2317" s="488"/>
      <c r="F2317"/>
      <c r="G2317"/>
      <c r="H2317" s="488"/>
    </row>
    <row r="2318" spans="1:8" s="10" customFormat="1">
      <c r="A2318" s="134"/>
      <c r="B2318" s="134"/>
      <c r="C2318"/>
      <c r="D2318"/>
      <c r="E2318" s="488"/>
      <c r="F2318"/>
      <c r="G2318"/>
      <c r="H2318" s="488"/>
    </row>
    <row r="2319" spans="1:8" s="10" customFormat="1">
      <c r="A2319" s="134"/>
      <c r="B2319" s="134"/>
      <c r="C2319"/>
      <c r="D2319"/>
      <c r="E2319" s="488"/>
      <c r="F2319"/>
      <c r="G2319"/>
      <c r="H2319" s="488"/>
    </row>
    <row r="2320" spans="1:8" s="10" customFormat="1">
      <c r="A2320" s="134"/>
      <c r="B2320" s="134"/>
      <c r="C2320"/>
      <c r="D2320"/>
      <c r="E2320" s="488"/>
      <c r="F2320"/>
      <c r="G2320"/>
      <c r="H2320" s="488"/>
    </row>
    <row r="2321" spans="1:8" s="10" customFormat="1">
      <c r="A2321" s="134"/>
      <c r="B2321" s="134"/>
      <c r="C2321"/>
      <c r="D2321"/>
      <c r="E2321" s="488"/>
      <c r="F2321"/>
      <c r="G2321"/>
      <c r="H2321" s="488"/>
    </row>
    <row r="2322" spans="1:8" s="10" customFormat="1">
      <c r="A2322" s="134"/>
      <c r="B2322" s="134"/>
      <c r="C2322"/>
      <c r="D2322"/>
      <c r="E2322" s="488"/>
      <c r="F2322"/>
      <c r="G2322"/>
      <c r="H2322" s="488"/>
    </row>
    <row r="2323" spans="1:8" s="10" customFormat="1">
      <c r="A2323" s="134"/>
      <c r="B2323" s="134"/>
      <c r="C2323"/>
      <c r="D2323"/>
      <c r="E2323" s="488"/>
      <c r="F2323"/>
      <c r="G2323"/>
      <c r="H2323" s="488"/>
    </row>
    <row r="2324" spans="1:8" s="10" customFormat="1">
      <c r="A2324" s="134"/>
      <c r="B2324" s="134"/>
      <c r="C2324"/>
      <c r="D2324"/>
      <c r="E2324" s="488"/>
      <c r="F2324"/>
      <c r="G2324"/>
      <c r="H2324" s="488"/>
    </row>
    <row r="2325" spans="1:8" s="10" customFormat="1">
      <c r="A2325" s="134"/>
      <c r="B2325" s="134"/>
      <c r="C2325"/>
      <c r="D2325"/>
      <c r="E2325" s="488"/>
      <c r="F2325"/>
      <c r="G2325"/>
      <c r="H2325" s="488"/>
    </row>
    <row r="2326" spans="1:8" s="10" customFormat="1">
      <c r="A2326" s="134"/>
      <c r="B2326" s="134"/>
      <c r="C2326"/>
      <c r="D2326"/>
      <c r="E2326" s="488"/>
      <c r="F2326"/>
      <c r="G2326"/>
      <c r="H2326" s="488"/>
    </row>
    <row r="2327" spans="1:8" s="10" customFormat="1">
      <c r="A2327" s="134"/>
      <c r="B2327" s="134"/>
      <c r="C2327"/>
      <c r="D2327"/>
      <c r="E2327" s="488"/>
      <c r="F2327"/>
      <c r="G2327"/>
      <c r="H2327" s="488"/>
    </row>
    <row r="2328" spans="1:8" s="10" customFormat="1">
      <c r="A2328" s="134"/>
      <c r="B2328" s="134"/>
      <c r="C2328"/>
      <c r="D2328"/>
      <c r="E2328" s="488"/>
      <c r="F2328"/>
      <c r="G2328"/>
      <c r="H2328" s="488"/>
    </row>
    <row r="2329" spans="1:8" s="10" customFormat="1">
      <c r="A2329" s="134"/>
      <c r="B2329" s="134"/>
      <c r="C2329"/>
      <c r="D2329"/>
      <c r="E2329" s="488"/>
      <c r="F2329"/>
      <c r="G2329"/>
      <c r="H2329" s="488"/>
    </row>
    <row r="2330" spans="1:8" s="10" customFormat="1">
      <c r="A2330" s="134"/>
      <c r="B2330" s="134"/>
      <c r="C2330"/>
      <c r="D2330"/>
      <c r="E2330" s="488"/>
      <c r="F2330"/>
      <c r="G2330"/>
      <c r="H2330" s="488"/>
    </row>
    <row r="2331" spans="1:8" s="10" customFormat="1">
      <c r="A2331" s="134"/>
      <c r="B2331" s="134"/>
      <c r="C2331"/>
      <c r="D2331"/>
      <c r="E2331" s="488"/>
      <c r="F2331"/>
      <c r="G2331"/>
      <c r="H2331" s="488"/>
    </row>
    <row r="2332" spans="1:8" s="10" customFormat="1">
      <c r="A2332" s="134"/>
      <c r="B2332" s="134"/>
      <c r="C2332"/>
      <c r="D2332"/>
      <c r="E2332" s="488"/>
      <c r="F2332"/>
      <c r="G2332"/>
      <c r="H2332" s="488"/>
    </row>
    <row r="2333" spans="1:8" s="10" customFormat="1">
      <c r="A2333" s="134"/>
      <c r="B2333" s="134"/>
      <c r="C2333"/>
      <c r="D2333"/>
      <c r="E2333" s="488"/>
      <c r="F2333"/>
      <c r="G2333"/>
      <c r="H2333" s="488"/>
    </row>
    <row r="2334" spans="1:8" s="10" customFormat="1">
      <c r="A2334" s="134"/>
      <c r="B2334" s="134"/>
      <c r="C2334"/>
      <c r="D2334"/>
      <c r="E2334" s="488"/>
      <c r="F2334"/>
      <c r="G2334"/>
      <c r="H2334" s="488"/>
    </row>
    <row r="2335" spans="1:8" s="10" customFormat="1">
      <c r="A2335" s="134"/>
      <c r="B2335" s="134"/>
      <c r="C2335"/>
      <c r="D2335"/>
      <c r="E2335" s="488"/>
      <c r="F2335"/>
      <c r="G2335"/>
      <c r="H2335" s="488"/>
    </row>
    <row r="2336" spans="1:8" s="10" customFormat="1">
      <c r="A2336" s="134"/>
      <c r="B2336" s="134"/>
      <c r="C2336"/>
      <c r="D2336"/>
      <c r="E2336" s="488"/>
      <c r="F2336"/>
      <c r="G2336"/>
      <c r="H2336" s="488"/>
    </row>
    <row r="2337" spans="1:8" s="10" customFormat="1">
      <c r="A2337" s="134"/>
      <c r="B2337" s="134"/>
      <c r="C2337"/>
      <c r="D2337"/>
      <c r="E2337" s="488"/>
      <c r="F2337"/>
      <c r="G2337"/>
      <c r="H2337" s="488"/>
    </row>
    <row r="2338" spans="1:8" s="10" customFormat="1">
      <c r="A2338" s="134"/>
      <c r="B2338" s="134"/>
      <c r="C2338"/>
      <c r="D2338"/>
      <c r="E2338" s="488"/>
      <c r="F2338"/>
      <c r="G2338"/>
      <c r="H2338" s="488"/>
    </row>
    <row r="2339" spans="1:8" s="10" customFormat="1">
      <c r="A2339" s="134"/>
      <c r="B2339" s="134"/>
      <c r="C2339"/>
      <c r="D2339"/>
      <c r="E2339" s="488"/>
      <c r="F2339"/>
      <c r="G2339"/>
      <c r="H2339" s="488"/>
    </row>
    <row r="2340" spans="1:8" s="10" customFormat="1">
      <c r="A2340" s="134"/>
      <c r="B2340" s="134"/>
      <c r="C2340"/>
      <c r="D2340"/>
      <c r="E2340" s="488"/>
      <c r="F2340"/>
      <c r="G2340"/>
      <c r="H2340" s="488"/>
    </row>
    <row r="2341" spans="1:8" s="10" customFormat="1">
      <c r="A2341" s="134"/>
      <c r="B2341" s="134"/>
      <c r="C2341"/>
      <c r="D2341"/>
      <c r="E2341" s="488"/>
      <c r="F2341"/>
      <c r="G2341"/>
      <c r="H2341" s="488"/>
    </row>
    <row r="2342" spans="1:8" s="10" customFormat="1">
      <c r="A2342" s="134"/>
      <c r="B2342" s="134"/>
      <c r="C2342"/>
      <c r="D2342"/>
      <c r="E2342" s="488"/>
      <c r="F2342"/>
      <c r="G2342"/>
      <c r="H2342" s="488"/>
    </row>
    <row r="2343" spans="1:8" s="10" customFormat="1">
      <c r="A2343" s="134"/>
      <c r="B2343" s="134"/>
      <c r="C2343"/>
      <c r="D2343"/>
      <c r="E2343" s="488"/>
      <c r="F2343"/>
      <c r="G2343"/>
      <c r="H2343" s="488"/>
    </row>
    <row r="2344" spans="1:8" s="10" customFormat="1">
      <c r="A2344" s="134"/>
      <c r="B2344" s="134"/>
      <c r="C2344"/>
      <c r="D2344"/>
      <c r="E2344" s="488"/>
      <c r="F2344"/>
      <c r="G2344"/>
      <c r="H2344" s="488"/>
    </row>
    <row r="2345" spans="1:8" s="10" customFormat="1">
      <c r="A2345" s="134"/>
      <c r="B2345" s="134"/>
      <c r="C2345"/>
      <c r="D2345"/>
      <c r="E2345" s="488"/>
      <c r="F2345"/>
      <c r="G2345"/>
      <c r="H2345" s="488"/>
    </row>
    <row r="2346" spans="1:8" s="10" customFormat="1">
      <c r="A2346" s="134"/>
      <c r="B2346" s="134"/>
      <c r="C2346"/>
      <c r="D2346"/>
      <c r="E2346" s="488"/>
      <c r="F2346"/>
      <c r="G2346"/>
      <c r="H2346" s="488"/>
    </row>
    <row r="2347" spans="1:8" s="10" customFormat="1">
      <c r="A2347" s="134"/>
      <c r="B2347" s="134"/>
      <c r="C2347"/>
      <c r="D2347"/>
      <c r="E2347" s="488"/>
      <c r="F2347"/>
      <c r="G2347"/>
      <c r="H2347" s="488"/>
    </row>
    <row r="2348" spans="1:8" s="10" customFormat="1">
      <c r="A2348" s="134"/>
      <c r="B2348" s="134"/>
      <c r="C2348"/>
      <c r="D2348"/>
      <c r="E2348" s="488"/>
      <c r="F2348"/>
      <c r="G2348"/>
      <c r="H2348" s="488"/>
    </row>
    <row r="2349" spans="1:8" s="10" customFormat="1">
      <c r="A2349" s="134"/>
      <c r="B2349" s="134"/>
      <c r="C2349"/>
      <c r="D2349"/>
      <c r="E2349" s="488"/>
      <c r="F2349"/>
      <c r="G2349"/>
      <c r="H2349" s="488"/>
    </row>
    <row r="2350" spans="1:8" s="10" customFormat="1">
      <c r="A2350" s="134"/>
      <c r="B2350" s="134"/>
      <c r="C2350"/>
      <c r="D2350"/>
      <c r="E2350" s="488"/>
      <c r="F2350"/>
      <c r="G2350"/>
      <c r="H2350" s="488"/>
    </row>
    <row r="2351" spans="1:8" s="10" customFormat="1">
      <c r="A2351" s="134"/>
      <c r="B2351" s="134"/>
      <c r="C2351"/>
      <c r="D2351"/>
      <c r="E2351" s="488"/>
      <c r="F2351"/>
      <c r="G2351"/>
      <c r="H2351" s="488"/>
    </row>
    <row r="2352" spans="1:8" s="10" customFormat="1">
      <c r="A2352" s="134"/>
      <c r="B2352" s="134"/>
      <c r="C2352"/>
      <c r="D2352"/>
      <c r="E2352" s="488"/>
      <c r="F2352"/>
      <c r="G2352"/>
      <c r="H2352" s="488"/>
    </row>
    <row r="2353" spans="1:8" s="10" customFormat="1">
      <c r="A2353" s="134"/>
      <c r="B2353" s="134"/>
      <c r="C2353"/>
      <c r="D2353"/>
      <c r="E2353" s="488"/>
      <c r="F2353"/>
      <c r="G2353"/>
      <c r="H2353" s="488"/>
    </row>
    <row r="2354" spans="1:8" s="10" customFormat="1">
      <c r="A2354" s="134"/>
      <c r="B2354" s="134"/>
      <c r="C2354"/>
      <c r="D2354"/>
      <c r="E2354" s="488"/>
      <c r="F2354"/>
      <c r="G2354"/>
      <c r="H2354" s="488"/>
    </row>
    <row r="2355" spans="1:8" s="10" customFormat="1">
      <c r="A2355" s="134"/>
      <c r="B2355" s="134"/>
      <c r="C2355"/>
      <c r="D2355"/>
      <c r="E2355" s="488"/>
      <c r="F2355"/>
      <c r="G2355"/>
      <c r="H2355" s="488"/>
    </row>
    <row r="2356" spans="1:8" s="10" customFormat="1">
      <c r="A2356" s="134"/>
      <c r="B2356" s="134"/>
      <c r="C2356"/>
      <c r="D2356"/>
      <c r="E2356" s="488"/>
      <c r="F2356"/>
      <c r="G2356"/>
      <c r="H2356" s="488"/>
    </row>
    <row r="2357" spans="1:8" s="10" customFormat="1">
      <c r="A2357" s="134"/>
      <c r="B2357" s="134"/>
      <c r="C2357"/>
      <c r="D2357"/>
      <c r="E2357" s="488"/>
      <c r="F2357"/>
      <c r="G2357"/>
      <c r="H2357" s="488"/>
    </row>
    <row r="2358" spans="1:8" s="10" customFormat="1">
      <c r="A2358" s="134"/>
      <c r="B2358" s="134"/>
      <c r="C2358"/>
      <c r="D2358"/>
      <c r="E2358" s="488"/>
      <c r="F2358"/>
      <c r="G2358"/>
      <c r="H2358" s="488"/>
    </row>
    <row r="2359" spans="1:8" s="10" customFormat="1">
      <c r="A2359" s="134"/>
      <c r="B2359" s="134"/>
      <c r="C2359"/>
      <c r="D2359"/>
      <c r="E2359" s="488"/>
      <c r="F2359"/>
      <c r="G2359"/>
      <c r="H2359" s="488"/>
    </row>
    <row r="2360" spans="1:8" s="10" customFormat="1">
      <c r="A2360" s="134"/>
      <c r="B2360" s="134"/>
      <c r="C2360"/>
      <c r="D2360"/>
      <c r="E2360" s="488"/>
      <c r="F2360"/>
      <c r="G2360"/>
      <c r="H2360" s="488"/>
    </row>
    <row r="2361" spans="1:8" s="10" customFormat="1">
      <c r="A2361" s="134"/>
      <c r="B2361" s="134"/>
      <c r="C2361"/>
      <c r="D2361"/>
      <c r="E2361" s="488"/>
      <c r="F2361"/>
      <c r="G2361"/>
      <c r="H2361" s="488"/>
    </row>
    <row r="2362" spans="1:8" s="10" customFormat="1">
      <c r="A2362" s="134"/>
      <c r="B2362" s="134"/>
      <c r="C2362"/>
      <c r="D2362"/>
      <c r="E2362" s="488"/>
      <c r="F2362"/>
      <c r="G2362"/>
      <c r="H2362" s="488"/>
    </row>
    <row r="2363" spans="1:8" s="10" customFormat="1">
      <c r="A2363" s="134"/>
      <c r="B2363" s="134"/>
      <c r="C2363"/>
      <c r="D2363"/>
      <c r="E2363" s="488"/>
      <c r="F2363"/>
      <c r="G2363"/>
      <c r="H2363" s="488"/>
    </row>
    <row r="2364" spans="1:8" s="10" customFormat="1">
      <c r="A2364" s="134"/>
      <c r="B2364" s="134"/>
      <c r="C2364"/>
      <c r="D2364"/>
      <c r="E2364" s="488"/>
      <c r="F2364"/>
      <c r="G2364"/>
      <c r="H2364" s="488"/>
    </row>
    <row r="2365" spans="1:8" s="10" customFormat="1">
      <c r="A2365" s="134"/>
      <c r="B2365" s="134"/>
      <c r="C2365"/>
      <c r="D2365"/>
      <c r="E2365" s="488"/>
      <c r="F2365"/>
      <c r="G2365"/>
      <c r="H2365" s="488"/>
    </row>
    <row r="2366" spans="1:8" s="10" customFormat="1">
      <c r="A2366" s="134"/>
      <c r="B2366" s="134"/>
      <c r="C2366"/>
      <c r="D2366"/>
      <c r="E2366" s="488"/>
      <c r="F2366"/>
      <c r="G2366"/>
      <c r="H2366" s="488"/>
    </row>
    <row r="2367" spans="1:8" s="10" customFormat="1">
      <c r="A2367" s="134"/>
      <c r="B2367" s="134"/>
      <c r="C2367"/>
      <c r="D2367"/>
      <c r="E2367" s="488"/>
      <c r="F2367"/>
      <c r="G2367"/>
      <c r="H2367" s="488"/>
    </row>
    <row r="2368" spans="1:8" s="10" customFormat="1">
      <c r="A2368" s="134"/>
      <c r="B2368" s="134"/>
      <c r="C2368"/>
      <c r="D2368"/>
      <c r="E2368" s="488"/>
      <c r="F2368"/>
      <c r="G2368"/>
      <c r="H2368" s="488"/>
    </row>
    <row r="2369" spans="1:8" s="10" customFormat="1">
      <c r="A2369" s="134"/>
      <c r="B2369" s="134"/>
      <c r="C2369"/>
      <c r="D2369"/>
      <c r="E2369" s="488"/>
      <c r="F2369"/>
      <c r="G2369"/>
      <c r="H2369" s="488"/>
    </row>
    <row r="2370" spans="1:8" s="10" customFormat="1">
      <c r="A2370" s="134"/>
      <c r="B2370" s="134"/>
      <c r="C2370"/>
      <c r="D2370"/>
      <c r="E2370" s="488"/>
      <c r="F2370"/>
      <c r="G2370"/>
      <c r="H2370" s="488"/>
    </row>
    <row r="2371" spans="1:8" s="10" customFormat="1">
      <c r="A2371" s="134"/>
      <c r="B2371" s="134"/>
      <c r="C2371"/>
      <c r="D2371"/>
      <c r="E2371" s="488"/>
      <c r="F2371"/>
      <c r="G2371"/>
      <c r="H2371" s="488"/>
    </row>
    <row r="2372" spans="1:8" s="10" customFormat="1">
      <c r="A2372" s="134"/>
      <c r="B2372" s="134"/>
      <c r="C2372"/>
      <c r="D2372"/>
      <c r="E2372" s="488"/>
      <c r="F2372"/>
      <c r="G2372"/>
      <c r="H2372" s="488"/>
    </row>
    <row r="2373" spans="1:8" s="10" customFormat="1">
      <c r="A2373" s="134"/>
      <c r="B2373" s="134"/>
      <c r="C2373"/>
      <c r="D2373"/>
      <c r="E2373" s="488"/>
      <c r="F2373"/>
      <c r="G2373"/>
      <c r="H2373" s="488"/>
    </row>
    <row r="2374" spans="1:8" s="10" customFormat="1">
      <c r="A2374" s="134"/>
      <c r="B2374" s="134"/>
      <c r="C2374"/>
      <c r="D2374"/>
      <c r="E2374" s="488"/>
      <c r="F2374"/>
      <c r="G2374"/>
      <c r="H2374" s="488"/>
    </row>
    <row r="2375" spans="1:8" s="10" customFormat="1">
      <c r="A2375" s="134"/>
      <c r="B2375" s="134"/>
      <c r="C2375"/>
      <c r="D2375"/>
      <c r="E2375" s="488"/>
      <c r="F2375"/>
      <c r="G2375"/>
      <c r="H2375" s="488"/>
    </row>
    <row r="2376" spans="1:8" s="10" customFormat="1">
      <c r="A2376" s="134"/>
      <c r="B2376" s="134"/>
      <c r="C2376"/>
      <c r="D2376"/>
      <c r="E2376" s="488"/>
      <c r="F2376"/>
      <c r="G2376"/>
      <c r="H2376" s="488"/>
    </row>
    <row r="2377" spans="1:8" s="10" customFormat="1">
      <c r="A2377" s="134"/>
      <c r="B2377" s="134"/>
      <c r="C2377"/>
      <c r="D2377"/>
      <c r="E2377" s="488"/>
      <c r="F2377"/>
      <c r="G2377"/>
      <c r="H2377" s="488"/>
    </row>
    <row r="2378" spans="1:8" s="10" customFormat="1">
      <c r="A2378" s="134"/>
      <c r="B2378" s="134"/>
      <c r="C2378"/>
      <c r="D2378"/>
      <c r="E2378" s="488"/>
      <c r="F2378"/>
      <c r="G2378"/>
      <c r="H2378" s="488"/>
    </row>
    <row r="2379" spans="1:8" s="10" customFormat="1">
      <c r="A2379" s="134"/>
      <c r="B2379" s="134"/>
      <c r="C2379"/>
      <c r="D2379"/>
      <c r="E2379" s="488"/>
      <c r="F2379"/>
      <c r="G2379"/>
      <c r="H2379" s="488"/>
    </row>
    <row r="2380" spans="1:8" s="10" customFormat="1">
      <c r="A2380" s="134"/>
      <c r="B2380" s="134"/>
      <c r="C2380"/>
      <c r="D2380"/>
      <c r="E2380" s="488"/>
      <c r="F2380"/>
      <c r="G2380"/>
      <c r="H2380" s="488"/>
    </row>
    <row r="2381" spans="1:8" s="10" customFormat="1">
      <c r="A2381" s="134"/>
      <c r="B2381" s="134"/>
      <c r="C2381"/>
      <c r="D2381"/>
      <c r="E2381" s="488"/>
      <c r="F2381"/>
      <c r="G2381"/>
      <c r="H2381" s="488"/>
    </row>
    <row r="2382" spans="1:8" s="10" customFormat="1">
      <c r="A2382" s="134"/>
      <c r="B2382" s="134"/>
      <c r="C2382"/>
      <c r="D2382"/>
      <c r="E2382" s="488"/>
      <c r="F2382"/>
      <c r="G2382"/>
      <c r="H2382" s="488"/>
    </row>
    <row r="2383" spans="1:8" s="10" customFormat="1">
      <c r="A2383" s="134"/>
      <c r="B2383" s="134"/>
      <c r="C2383"/>
      <c r="D2383"/>
      <c r="E2383" s="488"/>
      <c r="F2383"/>
      <c r="G2383"/>
      <c r="H2383" s="488"/>
    </row>
    <row r="2384" spans="1:8" s="10" customFormat="1">
      <c r="A2384" s="134"/>
      <c r="B2384" s="134"/>
      <c r="C2384"/>
      <c r="D2384"/>
      <c r="E2384" s="488"/>
      <c r="F2384"/>
      <c r="G2384"/>
      <c r="H2384" s="488"/>
    </row>
    <row r="2385" spans="1:8" s="10" customFormat="1">
      <c r="A2385" s="134"/>
      <c r="B2385" s="134"/>
      <c r="C2385"/>
      <c r="D2385"/>
      <c r="E2385" s="488"/>
      <c r="F2385"/>
      <c r="G2385"/>
      <c r="H2385" s="488"/>
    </row>
    <row r="2386" spans="1:8" s="10" customFormat="1">
      <c r="A2386" s="134"/>
      <c r="B2386" s="134"/>
      <c r="C2386"/>
      <c r="D2386"/>
      <c r="E2386" s="488"/>
      <c r="F2386"/>
      <c r="G2386"/>
      <c r="H2386" s="488"/>
    </row>
    <row r="2387" spans="1:8" s="10" customFormat="1">
      <c r="A2387" s="134"/>
      <c r="B2387" s="134"/>
      <c r="C2387"/>
      <c r="D2387"/>
      <c r="E2387" s="488"/>
      <c r="F2387"/>
      <c r="G2387"/>
      <c r="H2387" s="488"/>
    </row>
    <row r="2388" spans="1:8" s="10" customFormat="1">
      <c r="A2388" s="134"/>
      <c r="B2388" s="134"/>
      <c r="C2388"/>
      <c r="D2388"/>
      <c r="E2388" s="488"/>
      <c r="F2388"/>
      <c r="G2388"/>
      <c r="H2388" s="488"/>
    </row>
    <row r="2389" spans="1:8" s="10" customFormat="1">
      <c r="A2389" s="134"/>
      <c r="B2389" s="134"/>
      <c r="C2389"/>
      <c r="D2389"/>
      <c r="E2389" s="488"/>
      <c r="F2389"/>
      <c r="G2389"/>
      <c r="H2389" s="488"/>
    </row>
    <row r="2390" spans="1:8" s="10" customFormat="1">
      <c r="A2390" s="134"/>
      <c r="B2390" s="134"/>
      <c r="C2390"/>
      <c r="D2390"/>
      <c r="E2390" s="488"/>
      <c r="F2390"/>
      <c r="G2390"/>
      <c r="H2390" s="488"/>
    </row>
    <row r="2391" spans="1:8" s="10" customFormat="1">
      <c r="A2391" s="134"/>
      <c r="B2391" s="134"/>
      <c r="C2391"/>
      <c r="D2391"/>
      <c r="E2391" s="488"/>
      <c r="F2391"/>
      <c r="G2391"/>
      <c r="H2391" s="488"/>
    </row>
    <row r="2392" spans="1:8" s="10" customFormat="1">
      <c r="A2392" s="134"/>
      <c r="B2392" s="134"/>
      <c r="C2392"/>
      <c r="D2392"/>
      <c r="E2392" s="488"/>
      <c r="F2392"/>
      <c r="G2392"/>
      <c r="H2392" s="488"/>
    </row>
    <row r="2393" spans="1:8" s="10" customFormat="1">
      <c r="A2393" s="134"/>
      <c r="B2393" s="134"/>
      <c r="C2393"/>
      <c r="D2393"/>
      <c r="E2393" s="488"/>
      <c r="F2393"/>
      <c r="G2393"/>
      <c r="H2393" s="488"/>
    </row>
    <row r="2394" spans="1:8" s="10" customFormat="1">
      <c r="A2394" s="134"/>
      <c r="B2394" s="134"/>
      <c r="C2394"/>
      <c r="D2394"/>
      <c r="E2394" s="488"/>
      <c r="F2394"/>
      <c r="G2394"/>
      <c r="H2394" s="488"/>
    </row>
    <row r="2395" spans="1:8" s="10" customFormat="1">
      <c r="A2395" s="134"/>
      <c r="B2395" s="134"/>
      <c r="C2395"/>
      <c r="D2395"/>
      <c r="E2395" s="488"/>
      <c r="F2395"/>
      <c r="G2395"/>
      <c r="H2395" s="488"/>
    </row>
    <row r="2396" spans="1:8" s="10" customFormat="1">
      <c r="A2396" s="134"/>
      <c r="B2396" s="134"/>
      <c r="C2396"/>
      <c r="D2396"/>
      <c r="E2396" s="488"/>
      <c r="F2396"/>
      <c r="G2396"/>
      <c r="H2396" s="488"/>
    </row>
    <row r="2397" spans="1:8" s="10" customFormat="1">
      <c r="A2397" s="134"/>
      <c r="B2397" s="134"/>
      <c r="C2397"/>
      <c r="D2397"/>
      <c r="E2397" s="488"/>
      <c r="F2397"/>
      <c r="G2397"/>
      <c r="H2397" s="488"/>
    </row>
    <row r="2398" spans="1:8" s="10" customFormat="1">
      <c r="A2398" s="134"/>
      <c r="B2398" s="134"/>
      <c r="C2398"/>
      <c r="D2398"/>
      <c r="E2398" s="488"/>
      <c r="F2398"/>
      <c r="G2398"/>
      <c r="H2398" s="488"/>
    </row>
    <row r="2399" spans="1:8" s="10" customFormat="1">
      <c r="A2399" s="134"/>
      <c r="B2399" s="134"/>
      <c r="C2399"/>
      <c r="D2399"/>
      <c r="E2399" s="488"/>
      <c r="F2399"/>
      <c r="G2399"/>
      <c r="H2399" s="488"/>
    </row>
    <row r="2400" spans="1:8" s="10" customFormat="1">
      <c r="A2400" s="134"/>
      <c r="B2400" s="134"/>
      <c r="C2400"/>
      <c r="D2400"/>
      <c r="E2400" s="488"/>
      <c r="F2400"/>
      <c r="G2400"/>
      <c r="H2400" s="488"/>
    </row>
    <row r="2401" spans="1:8" s="10" customFormat="1">
      <c r="A2401" s="134"/>
      <c r="B2401" s="134"/>
      <c r="C2401"/>
      <c r="D2401"/>
      <c r="E2401" s="488"/>
      <c r="F2401"/>
      <c r="G2401"/>
      <c r="H2401" s="488"/>
    </row>
    <row r="2402" spans="1:8" s="10" customFormat="1">
      <c r="A2402" s="134"/>
      <c r="B2402" s="134"/>
      <c r="C2402"/>
      <c r="D2402"/>
      <c r="E2402" s="488"/>
      <c r="F2402"/>
      <c r="G2402"/>
      <c r="H2402" s="488"/>
    </row>
    <row r="2403" spans="1:8" s="10" customFormat="1">
      <c r="A2403" s="134"/>
      <c r="B2403" s="134"/>
      <c r="C2403"/>
      <c r="D2403"/>
      <c r="E2403" s="488"/>
      <c r="F2403"/>
      <c r="G2403"/>
      <c r="H2403" s="488"/>
    </row>
    <row r="2404" spans="1:8" s="10" customFormat="1">
      <c r="A2404" s="134"/>
      <c r="B2404" s="134"/>
      <c r="C2404"/>
      <c r="D2404"/>
      <c r="E2404" s="488"/>
      <c r="F2404"/>
      <c r="G2404"/>
      <c r="H2404" s="488"/>
    </row>
    <row r="2405" spans="1:8" s="10" customFormat="1">
      <c r="A2405" s="134"/>
      <c r="B2405" s="134"/>
      <c r="C2405"/>
      <c r="D2405"/>
      <c r="E2405" s="488"/>
      <c r="F2405"/>
      <c r="G2405"/>
      <c r="H2405" s="488"/>
    </row>
    <row r="2406" spans="1:8" s="10" customFormat="1">
      <c r="A2406" s="134"/>
      <c r="B2406" s="134"/>
      <c r="C2406"/>
      <c r="D2406"/>
      <c r="E2406" s="488"/>
      <c r="F2406"/>
      <c r="G2406"/>
      <c r="H2406" s="488"/>
    </row>
    <row r="2407" spans="1:8" s="10" customFormat="1">
      <c r="A2407" s="134"/>
      <c r="B2407" s="134"/>
      <c r="C2407"/>
      <c r="D2407"/>
      <c r="E2407" s="488"/>
      <c r="F2407"/>
      <c r="G2407"/>
      <c r="H2407" s="488"/>
    </row>
    <row r="2408" spans="1:8" s="10" customFormat="1">
      <c r="A2408" s="134"/>
      <c r="B2408" s="134"/>
      <c r="C2408"/>
      <c r="D2408"/>
      <c r="E2408" s="488"/>
      <c r="F2408"/>
      <c r="G2408"/>
      <c r="H2408" s="488"/>
    </row>
    <row r="2409" spans="1:8" s="10" customFormat="1">
      <c r="A2409" s="134"/>
      <c r="B2409" s="134"/>
      <c r="C2409"/>
      <c r="D2409"/>
      <c r="E2409" s="488"/>
      <c r="F2409"/>
      <c r="G2409"/>
      <c r="H2409" s="488"/>
    </row>
    <row r="2410" spans="1:8" s="10" customFormat="1">
      <c r="A2410" s="134"/>
      <c r="B2410" s="134"/>
      <c r="C2410"/>
      <c r="D2410"/>
      <c r="E2410" s="488"/>
      <c r="F2410"/>
      <c r="G2410"/>
      <c r="H2410" s="488"/>
    </row>
    <row r="2411" spans="1:8" s="10" customFormat="1">
      <c r="A2411" s="134"/>
      <c r="B2411" s="134"/>
      <c r="C2411"/>
      <c r="D2411"/>
      <c r="E2411" s="488"/>
      <c r="F2411"/>
      <c r="G2411"/>
      <c r="H2411" s="488"/>
    </row>
    <row r="2412" spans="1:8" s="10" customFormat="1">
      <c r="A2412" s="134"/>
      <c r="B2412" s="134"/>
      <c r="C2412"/>
      <c r="D2412"/>
      <c r="E2412" s="488"/>
      <c r="F2412"/>
      <c r="G2412"/>
      <c r="H2412" s="488"/>
    </row>
    <row r="2413" spans="1:8" s="10" customFormat="1">
      <c r="A2413" s="134"/>
      <c r="B2413" s="134"/>
      <c r="C2413"/>
      <c r="D2413"/>
      <c r="E2413" s="488"/>
      <c r="F2413"/>
      <c r="G2413"/>
      <c r="H2413" s="488"/>
    </row>
    <row r="2414" spans="1:8" s="10" customFormat="1">
      <c r="A2414" s="134"/>
      <c r="B2414" s="134"/>
      <c r="C2414"/>
      <c r="D2414"/>
      <c r="E2414" s="488"/>
      <c r="F2414"/>
      <c r="G2414"/>
      <c r="H2414" s="488"/>
    </row>
    <row r="2415" spans="1:8" s="10" customFormat="1">
      <c r="A2415" s="134"/>
      <c r="B2415" s="134"/>
      <c r="C2415"/>
      <c r="D2415"/>
      <c r="E2415" s="488"/>
      <c r="F2415"/>
      <c r="G2415"/>
      <c r="H2415" s="488"/>
    </row>
    <row r="2416" spans="1:8" s="10" customFormat="1">
      <c r="A2416" s="134"/>
      <c r="B2416" s="134"/>
      <c r="C2416"/>
      <c r="D2416"/>
      <c r="E2416" s="488"/>
      <c r="F2416"/>
      <c r="G2416"/>
      <c r="H2416" s="488"/>
    </row>
    <row r="2417" spans="1:8" s="10" customFormat="1">
      <c r="A2417" s="134"/>
      <c r="B2417" s="134"/>
      <c r="C2417"/>
      <c r="D2417"/>
      <c r="E2417" s="488"/>
      <c r="F2417"/>
      <c r="G2417"/>
      <c r="H2417" s="488"/>
    </row>
    <row r="2418" spans="1:8" s="10" customFormat="1">
      <c r="A2418" s="134"/>
      <c r="B2418" s="134"/>
      <c r="C2418"/>
      <c r="D2418"/>
      <c r="E2418" s="488"/>
      <c r="F2418"/>
      <c r="G2418"/>
      <c r="H2418" s="488"/>
    </row>
    <row r="2419" spans="1:8" s="10" customFormat="1">
      <c r="A2419" s="134"/>
      <c r="B2419" s="134"/>
      <c r="C2419"/>
      <c r="D2419"/>
      <c r="E2419" s="488"/>
      <c r="F2419"/>
      <c r="G2419"/>
      <c r="H2419" s="488"/>
    </row>
    <row r="2420" spans="1:8" s="10" customFormat="1">
      <c r="A2420" s="134"/>
      <c r="B2420" s="134"/>
      <c r="C2420"/>
      <c r="D2420"/>
      <c r="E2420" s="488"/>
      <c r="F2420"/>
      <c r="G2420"/>
      <c r="H2420" s="488"/>
    </row>
    <row r="2421" spans="1:8" s="10" customFormat="1">
      <c r="A2421" s="134"/>
      <c r="B2421" s="134"/>
      <c r="C2421"/>
      <c r="D2421"/>
      <c r="E2421" s="488"/>
      <c r="F2421"/>
      <c r="G2421"/>
      <c r="H2421" s="488"/>
    </row>
    <row r="2422" spans="1:8" s="10" customFormat="1">
      <c r="A2422" s="134"/>
      <c r="B2422" s="134"/>
      <c r="C2422"/>
      <c r="D2422"/>
      <c r="E2422" s="488"/>
      <c r="F2422"/>
      <c r="G2422"/>
      <c r="H2422" s="488"/>
    </row>
    <row r="2423" spans="1:8" s="10" customFormat="1">
      <c r="A2423" s="134"/>
      <c r="B2423" s="134"/>
      <c r="C2423"/>
      <c r="D2423"/>
      <c r="E2423" s="488"/>
      <c r="F2423"/>
      <c r="G2423"/>
      <c r="H2423" s="488"/>
    </row>
    <row r="2424" spans="1:8" s="10" customFormat="1">
      <c r="A2424" s="134"/>
      <c r="B2424" s="134"/>
      <c r="C2424"/>
      <c r="D2424"/>
      <c r="E2424" s="488"/>
      <c r="F2424"/>
      <c r="G2424"/>
      <c r="H2424" s="488"/>
    </row>
    <row r="2425" spans="1:8" s="10" customFormat="1">
      <c r="A2425" s="134"/>
      <c r="B2425" s="134"/>
      <c r="C2425"/>
      <c r="D2425"/>
      <c r="E2425" s="488"/>
      <c r="F2425"/>
      <c r="G2425"/>
      <c r="H2425" s="488"/>
    </row>
    <row r="2426" spans="1:8" s="10" customFormat="1">
      <c r="A2426" s="134"/>
      <c r="B2426" s="134"/>
      <c r="C2426"/>
      <c r="D2426"/>
      <c r="E2426" s="488"/>
      <c r="F2426"/>
      <c r="G2426"/>
      <c r="H2426" s="488"/>
    </row>
    <row r="2427" spans="1:8" s="10" customFormat="1">
      <c r="A2427" s="134"/>
      <c r="B2427" s="134"/>
      <c r="C2427"/>
      <c r="D2427"/>
      <c r="E2427" s="488"/>
      <c r="F2427"/>
      <c r="G2427"/>
      <c r="H2427" s="488"/>
    </row>
    <row r="2428" spans="1:8" s="10" customFormat="1">
      <c r="A2428" s="134"/>
      <c r="B2428" s="134"/>
      <c r="C2428"/>
      <c r="D2428"/>
      <c r="E2428" s="488"/>
      <c r="F2428"/>
      <c r="G2428"/>
      <c r="H2428" s="488"/>
    </row>
    <row r="2429" spans="1:8" s="10" customFormat="1">
      <c r="A2429" s="134"/>
      <c r="B2429" s="134"/>
      <c r="C2429"/>
      <c r="D2429"/>
      <c r="E2429" s="488"/>
      <c r="F2429"/>
      <c r="G2429"/>
      <c r="H2429" s="488"/>
    </row>
    <row r="2430" spans="1:8" s="10" customFormat="1">
      <c r="A2430" s="134"/>
      <c r="B2430" s="134"/>
      <c r="C2430"/>
      <c r="D2430"/>
      <c r="E2430" s="488"/>
      <c r="F2430"/>
      <c r="G2430"/>
      <c r="H2430" s="488"/>
    </row>
    <row r="2431" spans="1:8" s="10" customFormat="1">
      <c r="A2431" s="134"/>
      <c r="B2431" s="134"/>
      <c r="C2431"/>
      <c r="D2431"/>
      <c r="E2431" s="488"/>
      <c r="F2431"/>
      <c r="G2431"/>
      <c r="H2431" s="488"/>
    </row>
    <row r="2432" spans="1:8" s="10" customFormat="1">
      <c r="A2432" s="134"/>
      <c r="B2432" s="134"/>
      <c r="C2432"/>
      <c r="D2432"/>
      <c r="E2432" s="488"/>
      <c r="F2432"/>
      <c r="G2432"/>
      <c r="H2432" s="488"/>
    </row>
    <row r="2433" spans="1:8" s="10" customFormat="1">
      <c r="A2433" s="134"/>
      <c r="B2433" s="134"/>
      <c r="C2433"/>
      <c r="D2433"/>
      <c r="E2433" s="488"/>
      <c r="F2433"/>
      <c r="G2433"/>
      <c r="H2433" s="488"/>
    </row>
    <row r="2434" spans="1:8" s="10" customFormat="1">
      <c r="A2434" s="134"/>
      <c r="B2434" s="134"/>
      <c r="C2434"/>
      <c r="D2434"/>
      <c r="E2434" s="488"/>
      <c r="F2434"/>
      <c r="G2434"/>
      <c r="H2434" s="488"/>
    </row>
    <row r="2435" spans="1:8" s="10" customFormat="1">
      <c r="A2435" s="134"/>
      <c r="B2435" s="134"/>
      <c r="C2435"/>
      <c r="D2435"/>
      <c r="E2435" s="488"/>
      <c r="F2435"/>
      <c r="G2435"/>
      <c r="H2435" s="488"/>
    </row>
    <row r="2436" spans="1:8" s="10" customFormat="1">
      <c r="A2436" s="134"/>
      <c r="B2436" s="134"/>
      <c r="C2436"/>
      <c r="D2436"/>
      <c r="E2436" s="488"/>
      <c r="F2436"/>
      <c r="G2436"/>
      <c r="H2436" s="488"/>
    </row>
    <row r="2437" spans="1:8" s="10" customFormat="1">
      <c r="A2437" s="134"/>
      <c r="B2437" s="134"/>
      <c r="C2437"/>
      <c r="D2437"/>
      <c r="E2437" s="488"/>
      <c r="F2437"/>
      <c r="G2437"/>
      <c r="H2437" s="488"/>
    </row>
    <row r="2438" spans="1:8" s="10" customFormat="1">
      <c r="A2438" s="134"/>
      <c r="B2438" s="134"/>
      <c r="C2438"/>
      <c r="D2438"/>
      <c r="E2438" s="488"/>
      <c r="F2438"/>
      <c r="G2438"/>
      <c r="H2438" s="488"/>
    </row>
    <row r="2439" spans="1:8" s="10" customFormat="1">
      <c r="A2439" s="134"/>
      <c r="B2439" s="134"/>
      <c r="C2439"/>
      <c r="D2439"/>
      <c r="E2439" s="488"/>
      <c r="F2439"/>
      <c r="G2439"/>
      <c r="H2439" s="488"/>
    </row>
    <row r="2440" spans="1:8" s="10" customFormat="1">
      <c r="A2440" s="134"/>
      <c r="B2440" s="134"/>
      <c r="C2440"/>
      <c r="D2440"/>
      <c r="E2440" s="488"/>
      <c r="F2440"/>
      <c r="G2440"/>
      <c r="H2440" s="488"/>
    </row>
    <row r="2441" spans="1:8" s="10" customFormat="1">
      <c r="A2441" s="134"/>
      <c r="B2441" s="134"/>
      <c r="C2441"/>
      <c r="D2441"/>
      <c r="E2441" s="488"/>
      <c r="F2441"/>
      <c r="G2441"/>
      <c r="H2441" s="488"/>
    </row>
    <row r="2442" spans="1:8" s="10" customFormat="1">
      <c r="A2442" s="134"/>
      <c r="B2442" s="134"/>
      <c r="C2442"/>
      <c r="D2442"/>
      <c r="E2442" s="488"/>
      <c r="F2442"/>
      <c r="G2442"/>
      <c r="H2442" s="488"/>
    </row>
    <row r="2443" spans="1:8" s="10" customFormat="1">
      <c r="A2443" s="134"/>
      <c r="B2443" s="134"/>
      <c r="C2443"/>
      <c r="D2443"/>
      <c r="E2443" s="488"/>
      <c r="F2443"/>
      <c r="G2443"/>
      <c r="H2443" s="488"/>
    </row>
    <row r="2444" spans="1:8" s="10" customFormat="1">
      <c r="A2444" s="134"/>
      <c r="B2444" s="134"/>
      <c r="C2444"/>
      <c r="D2444"/>
      <c r="E2444" s="488"/>
      <c r="F2444"/>
      <c r="G2444"/>
      <c r="H2444" s="488"/>
    </row>
    <row r="2445" spans="1:8" s="10" customFormat="1">
      <c r="A2445" s="134"/>
      <c r="B2445" s="134"/>
      <c r="C2445"/>
      <c r="D2445"/>
      <c r="E2445" s="488"/>
      <c r="F2445"/>
      <c r="G2445"/>
      <c r="H2445" s="488"/>
    </row>
    <row r="2446" spans="1:8" s="10" customFormat="1">
      <c r="A2446" s="134"/>
      <c r="B2446" s="134"/>
      <c r="C2446"/>
      <c r="D2446"/>
      <c r="E2446" s="488"/>
      <c r="F2446"/>
      <c r="G2446"/>
      <c r="H2446" s="488"/>
    </row>
    <row r="2447" spans="1:8" s="10" customFormat="1">
      <c r="A2447" s="134"/>
      <c r="B2447" s="134"/>
      <c r="C2447"/>
      <c r="D2447"/>
      <c r="E2447" s="488"/>
      <c r="F2447"/>
      <c r="G2447"/>
      <c r="H2447" s="488"/>
    </row>
    <row r="2448" spans="1:8" s="10" customFormat="1">
      <c r="A2448" s="134"/>
      <c r="B2448" s="134"/>
      <c r="C2448"/>
      <c r="D2448"/>
      <c r="E2448" s="488"/>
      <c r="F2448"/>
      <c r="G2448"/>
      <c r="H2448" s="488"/>
    </row>
    <row r="2449" spans="1:8" s="10" customFormat="1">
      <c r="A2449" s="134"/>
      <c r="B2449" s="134"/>
      <c r="C2449"/>
      <c r="D2449"/>
      <c r="E2449" s="488"/>
      <c r="F2449"/>
      <c r="G2449"/>
      <c r="H2449" s="488"/>
    </row>
    <row r="2450" spans="1:8" s="10" customFormat="1">
      <c r="A2450" s="134"/>
      <c r="B2450" s="134"/>
      <c r="C2450"/>
      <c r="D2450"/>
      <c r="E2450" s="488"/>
      <c r="F2450"/>
      <c r="G2450"/>
      <c r="H2450" s="488"/>
    </row>
    <row r="2451" spans="1:8" s="10" customFormat="1">
      <c r="A2451" s="134"/>
      <c r="B2451" s="134"/>
      <c r="C2451"/>
      <c r="D2451"/>
      <c r="E2451" s="488"/>
      <c r="F2451"/>
      <c r="G2451"/>
      <c r="H2451" s="488"/>
    </row>
    <row r="2452" spans="1:8" s="10" customFormat="1">
      <c r="A2452" s="134"/>
      <c r="B2452" s="134"/>
      <c r="C2452"/>
      <c r="D2452"/>
      <c r="E2452" s="488"/>
      <c r="F2452"/>
      <c r="G2452"/>
      <c r="H2452" s="488"/>
    </row>
    <row r="2453" spans="1:8" s="10" customFormat="1">
      <c r="A2453" s="134"/>
      <c r="B2453" s="134"/>
      <c r="C2453"/>
      <c r="D2453"/>
      <c r="E2453" s="488"/>
      <c r="F2453"/>
      <c r="G2453"/>
      <c r="H2453" s="488"/>
    </row>
    <row r="2454" spans="1:8" s="10" customFormat="1">
      <c r="A2454" s="134"/>
      <c r="B2454" s="134"/>
      <c r="C2454"/>
      <c r="D2454"/>
      <c r="E2454" s="488"/>
      <c r="F2454"/>
      <c r="G2454"/>
      <c r="H2454" s="488"/>
    </row>
    <row r="2455" spans="1:8" s="10" customFormat="1">
      <c r="A2455" s="134"/>
      <c r="B2455" s="134"/>
      <c r="C2455"/>
      <c r="D2455"/>
      <c r="E2455" s="488"/>
      <c r="F2455"/>
      <c r="G2455"/>
      <c r="H2455" s="488"/>
    </row>
    <row r="2456" spans="1:8" s="10" customFormat="1">
      <c r="A2456" s="134"/>
      <c r="B2456" s="134"/>
      <c r="C2456"/>
      <c r="D2456"/>
      <c r="E2456" s="488"/>
      <c r="F2456"/>
      <c r="G2456"/>
      <c r="H2456" s="488"/>
    </row>
    <row r="2457" spans="1:8" s="10" customFormat="1">
      <c r="A2457" s="134"/>
      <c r="B2457" s="134"/>
      <c r="C2457"/>
      <c r="D2457"/>
      <c r="E2457" s="488"/>
      <c r="F2457"/>
      <c r="G2457"/>
      <c r="H2457" s="488"/>
    </row>
    <row r="2458" spans="1:8" s="10" customFormat="1">
      <c r="A2458" s="134"/>
      <c r="B2458" s="134"/>
      <c r="C2458"/>
      <c r="D2458"/>
      <c r="E2458" s="488"/>
      <c r="F2458"/>
      <c r="G2458"/>
      <c r="H2458" s="488"/>
    </row>
    <row r="2459" spans="1:8" s="10" customFormat="1">
      <c r="A2459" s="134"/>
      <c r="B2459" s="134"/>
      <c r="C2459"/>
      <c r="D2459"/>
      <c r="E2459" s="488"/>
      <c r="F2459"/>
      <c r="G2459"/>
      <c r="H2459" s="488"/>
    </row>
    <row r="2460" spans="1:8" s="10" customFormat="1">
      <c r="A2460" s="134"/>
      <c r="B2460" s="134"/>
      <c r="C2460"/>
      <c r="D2460"/>
      <c r="E2460" s="488"/>
      <c r="F2460"/>
      <c r="G2460"/>
      <c r="H2460" s="488"/>
    </row>
    <row r="2461" spans="1:8" s="10" customFormat="1">
      <c r="A2461" s="134"/>
      <c r="B2461" s="134"/>
      <c r="C2461"/>
      <c r="D2461"/>
      <c r="E2461" s="488"/>
      <c r="F2461"/>
      <c r="G2461"/>
      <c r="H2461" s="488"/>
    </row>
    <row r="2462" spans="1:8" s="10" customFormat="1">
      <c r="A2462" s="134"/>
      <c r="B2462" s="134"/>
      <c r="C2462"/>
      <c r="D2462"/>
      <c r="E2462" s="488"/>
      <c r="F2462"/>
      <c r="G2462"/>
      <c r="H2462" s="488"/>
    </row>
    <row r="2463" spans="1:8" s="10" customFormat="1">
      <c r="A2463" s="134"/>
      <c r="B2463" s="134"/>
      <c r="C2463"/>
      <c r="D2463"/>
      <c r="E2463" s="488"/>
      <c r="F2463"/>
      <c r="G2463"/>
      <c r="H2463" s="488"/>
    </row>
    <row r="2464" spans="1:8" s="10" customFormat="1">
      <c r="A2464" s="134"/>
      <c r="B2464" s="134"/>
      <c r="C2464"/>
      <c r="D2464"/>
      <c r="E2464" s="488"/>
      <c r="F2464"/>
      <c r="G2464"/>
      <c r="H2464" s="488"/>
    </row>
    <row r="2465" spans="1:8" s="10" customFormat="1">
      <c r="A2465" s="134"/>
      <c r="B2465" s="134"/>
      <c r="C2465"/>
      <c r="D2465"/>
      <c r="E2465" s="488"/>
      <c r="F2465"/>
      <c r="G2465"/>
      <c r="H2465" s="488"/>
    </row>
    <row r="2466" spans="1:8" s="10" customFormat="1">
      <c r="A2466" s="134"/>
      <c r="B2466" s="134"/>
      <c r="C2466"/>
      <c r="D2466"/>
      <c r="E2466" s="488"/>
      <c r="F2466"/>
      <c r="G2466"/>
      <c r="H2466" s="488"/>
    </row>
    <row r="2467" spans="1:8" s="10" customFormat="1">
      <c r="A2467" s="134"/>
      <c r="B2467" s="134"/>
      <c r="C2467"/>
      <c r="D2467"/>
      <c r="E2467" s="488"/>
      <c r="F2467"/>
      <c r="G2467"/>
      <c r="H2467" s="488"/>
    </row>
    <row r="2468" spans="1:8" s="10" customFormat="1">
      <c r="A2468" s="134"/>
      <c r="B2468" s="134"/>
      <c r="C2468"/>
      <c r="D2468"/>
      <c r="E2468" s="488"/>
      <c r="F2468"/>
      <c r="G2468"/>
      <c r="H2468" s="488"/>
    </row>
    <row r="2469" spans="1:8" s="10" customFormat="1">
      <c r="A2469" s="134"/>
      <c r="B2469" s="134"/>
      <c r="C2469"/>
      <c r="D2469"/>
      <c r="E2469" s="488"/>
      <c r="F2469"/>
      <c r="G2469"/>
      <c r="H2469" s="488"/>
    </row>
    <row r="2470" spans="1:8" s="10" customFormat="1">
      <c r="A2470" s="134"/>
      <c r="B2470" s="134"/>
      <c r="C2470"/>
      <c r="D2470"/>
      <c r="E2470" s="488"/>
      <c r="F2470"/>
      <c r="G2470"/>
      <c r="H2470" s="488"/>
    </row>
    <row r="2471" spans="1:8" s="10" customFormat="1">
      <c r="A2471" s="134"/>
      <c r="B2471" s="134"/>
      <c r="C2471"/>
      <c r="D2471"/>
      <c r="E2471" s="488"/>
      <c r="F2471"/>
      <c r="G2471"/>
      <c r="H2471" s="488"/>
    </row>
    <row r="2472" spans="1:8" s="10" customFormat="1">
      <c r="A2472" s="134"/>
      <c r="B2472" s="134"/>
      <c r="C2472"/>
      <c r="D2472"/>
      <c r="E2472" s="488"/>
      <c r="F2472"/>
      <c r="G2472"/>
      <c r="H2472" s="488"/>
    </row>
    <row r="2473" spans="1:8" s="10" customFormat="1">
      <c r="A2473" s="134"/>
      <c r="B2473" s="134"/>
      <c r="C2473"/>
      <c r="D2473"/>
      <c r="E2473" s="488"/>
      <c r="F2473"/>
      <c r="G2473"/>
      <c r="H2473" s="488"/>
    </row>
    <row r="2474" spans="1:8" s="10" customFormat="1">
      <c r="A2474" s="134"/>
      <c r="B2474" s="134"/>
      <c r="C2474"/>
      <c r="D2474"/>
      <c r="E2474" s="488"/>
      <c r="F2474"/>
      <c r="G2474"/>
      <c r="H2474" s="488"/>
    </row>
    <row r="2475" spans="1:8" s="10" customFormat="1">
      <c r="A2475" s="134"/>
      <c r="B2475" s="134"/>
      <c r="C2475"/>
      <c r="D2475"/>
      <c r="E2475" s="488"/>
      <c r="F2475"/>
      <c r="G2475"/>
      <c r="H2475" s="488"/>
    </row>
    <row r="2476" spans="1:8" s="10" customFormat="1">
      <c r="A2476" s="134"/>
      <c r="B2476" s="134"/>
      <c r="C2476"/>
      <c r="D2476"/>
      <c r="E2476" s="488"/>
      <c r="F2476"/>
      <c r="G2476"/>
      <c r="H2476" s="488"/>
    </row>
    <row r="2477" spans="1:8" s="10" customFormat="1">
      <c r="A2477" s="134"/>
      <c r="B2477" s="134"/>
      <c r="C2477"/>
      <c r="D2477"/>
      <c r="E2477" s="488"/>
      <c r="F2477"/>
      <c r="G2477"/>
      <c r="H2477" s="488"/>
    </row>
    <row r="2478" spans="1:8" s="10" customFormat="1">
      <c r="A2478" s="134"/>
      <c r="B2478" s="134"/>
      <c r="C2478"/>
      <c r="D2478"/>
      <c r="E2478" s="488"/>
      <c r="F2478"/>
      <c r="G2478"/>
      <c r="H2478" s="488"/>
    </row>
    <row r="2479" spans="1:8" s="10" customFormat="1">
      <c r="A2479" s="134"/>
      <c r="B2479" s="134"/>
      <c r="C2479"/>
      <c r="D2479"/>
      <c r="E2479" s="488"/>
      <c r="F2479"/>
      <c r="G2479"/>
      <c r="H2479" s="488"/>
    </row>
    <row r="2480" spans="1:8" s="10" customFormat="1">
      <c r="A2480" s="134"/>
      <c r="B2480" s="134"/>
      <c r="C2480"/>
      <c r="D2480"/>
      <c r="E2480" s="488"/>
      <c r="F2480"/>
      <c r="G2480"/>
      <c r="H2480" s="488"/>
    </row>
    <row r="2481" spans="1:8" s="10" customFormat="1">
      <c r="A2481" s="134"/>
      <c r="B2481" s="134"/>
      <c r="C2481"/>
      <c r="D2481"/>
      <c r="E2481" s="488"/>
      <c r="F2481"/>
      <c r="G2481"/>
      <c r="H2481" s="488"/>
    </row>
    <row r="2482" spans="1:8" s="10" customFormat="1">
      <c r="A2482" s="134"/>
      <c r="B2482" s="134"/>
      <c r="C2482"/>
      <c r="D2482"/>
      <c r="E2482" s="488"/>
      <c r="F2482"/>
      <c r="G2482"/>
      <c r="H2482" s="488"/>
    </row>
    <row r="2483" spans="1:8" s="10" customFormat="1">
      <c r="A2483" s="134"/>
      <c r="B2483" s="134"/>
      <c r="C2483"/>
      <c r="D2483"/>
      <c r="E2483" s="488"/>
      <c r="F2483"/>
      <c r="G2483"/>
      <c r="H2483" s="488"/>
    </row>
    <row r="2484" spans="1:8" s="10" customFormat="1">
      <c r="A2484" s="134"/>
      <c r="B2484" s="134"/>
      <c r="C2484"/>
      <c r="D2484"/>
      <c r="E2484" s="488"/>
      <c r="F2484"/>
      <c r="G2484"/>
      <c r="H2484" s="488"/>
    </row>
    <row r="2485" spans="1:8" s="10" customFormat="1">
      <c r="A2485" s="134"/>
      <c r="B2485" s="134"/>
      <c r="C2485"/>
      <c r="D2485"/>
      <c r="E2485" s="488"/>
      <c r="F2485"/>
      <c r="G2485"/>
      <c r="H2485" s="488"/>
    </row>
    <row r="2486" spans="1:8" s="10" customFormat="1">
      <c r="A2486" s="134"/>
      <c r="B2486" s="134"/>
      <c r="C2486"/>
      <c r="D2486"/>
      <c r="E2486" s="488"/>
      <c r="F2486"/>
      <c r="G2486"/>
      <c r="H2486" s="488"/>
    </row>
    <row r="2487" spans="1:8" s="10" customFormat="1">
      <c r="A2487" s="134"/>
      <c r="B2487" s="134"/>
      <c r="C2487"/>
      <c r="D2487"/>
      <c r="E2487" s="488"/>
      <c r="F2487"/>
      <c r="G2487"/>
      <c r="H2487" s="488"/>
    </row>
    <row r="2488" spans="1:8" s="10" customFormat="1">
      <c r="A2488" s="134"/>
      <c r="B2488" s="134"/>
      <c r="C2488"/>
      <c r="D2488"/>
      <c r="E2488" s="488"/>
      <c r="F2488"/>
      <c r="G2488"/>
      <c r="H2488" s="488"/>
    </row>
    <row r="2489" spans="1:8" s="10" customFormat="1">
      <c r="A2489" s="134"/>
      <c r="B2489" s="134"/>
      <c r="C2489"/>
      <c r="D2489"/>
      <c r="E2489" s="488"/>
      <c r="F2489"/>
      <c r="G2489"/>
      <c r="H2489" s="488"/>
    </row>
    <row r="2490" spans="1:8" s="10" customFormat="1">
      <c r="A2490" s="134"/>
      <c r="B2490" s="134"/>
      <c r="C2490"/>
      <c r="D2490"/>
      <c r="E2490" s="488"/>
      <c r="F2490"/>
      <c r="G2490"/>
      <c r="H2490" s="488"/>
    </row>
    <row r="2491" spans="1:8" s="10" customFormat="1">
      <c r="A2491" s="134"/>
      <c r="B2491" s="134"/>
      <c r="C2491"/>
      <c r="D2491"/>
      <c r="E2491" s="488"/>
      <c r="F2491"/>
      <c r="G2491"/>
      <c r="H2491" s="488"/>
    </row>
    <row r="2492" spans="1:8" s="10" customFormat="1">
      <c r="A2492" s="134"/>
      <c r="B2492" s="134"/>
      <c r="C2492"/>
      <c r="D2492"/>
      <c r="E2492" s="488"/>
      <c r="F2492"/>
      <c r="G2492"/>
      <c r="H2492" s="488"/>
    </row>
    <row r="2493" spans="1:8" s="10" customFormat="1">
      <c r="A2493" s="134"/>
      <c r="B2493" s="134"/>
      <c r="C2493"/>
      <c r="D2493"/>
      <c r="E2493" s="488"/>
      <c r="F2493"/>
      <c r="G2493"/>
      <c r="H2493" s="488"/>
    </row>
    <row r="2494" spans="1:8" s="10" customFormat="1">
      <c r="A2494" s="134"/>
      <c r="B2494" s="134"/>
      <c r="C2494"/>
      <c r="D2494"/>
      <c r="E2494" s="488"/>
      <c r="F2494"/>
      <c r="G2494"/>
      <c r="H2494" s="488"/>
    </row>
    <row r="2495" spans="1:8" s="10" customFormat="1">
      <c r="A2495" s="134"/>
      <c r="B2495" s="134"/>
      <c r="C2495"/>
      <c r="D2495"/>
      <c r="E2495" s="488"/>
      <c r="F2495"/>
      <c r="G2495"/>
      <c r="H2495" s="488"/>
    </row>
    <row r="2496" spans="1:8" s="10" customFormat="1">
      <c r="A2496" s="134"/>
      <c r="B2496" s="134"/>
      <c r="C2496"/>
      <c r="D2496"/>
      <c r="E2496" s="488"/>
      <c r="F2496"/>
      <c r="G2496"/>
      <c r="H2496" s="488"/>
    </row>
    <row r="2497" spans="1:8" s="10" customFormat="1">
      <c r="A2497" s="134"/>
      <c r="B2497" s="134"/>
      <c r="C2497"/>
      <c r="D2497"/>
      <c r="E2497" s="488"/>
      <c r="F2497"/>
      <c r="G2497"/>
      <c r="H2497" s="488"/>
    </row>
    <row r="2498" spans="1:8" s="10" customFormat="1">
      <c r="A2498" s="134"/>
      <c r="B2498" s="134"/>
      <c r="C2498"/>
      <c r="D2498"/>
      <c r="E2498" s="488"/>
      <c r="F2498"/>
      <c r="G2498"/>
      <c r="H2498" s="488"/>
    </row>
    <row r="2499" spans="1:8" s="10" customFormat="1">
      <c r="A2499" s="134"/>
      <c r="B2499" s="134"/>
      <c r="C2499"/>
      <c r="D2499"/>
      <c r="E2499" s="488"/>
      <c r="F2499"/>
      <c r="G2499"/>
      <c r="H2499" s="488"/>
    </row>
    <row r="2500" spans="1:8" s="10" customFormat="1">
      <c r="A2500" s="134"/>
      <c r="B2500" s="134"/>
      <c r="C2500"/>
      <c r="D2500"/>
      <c r="E2500" s="488"/>
      <c r="F2500"/>
      <c r="G2500"/>
      <c r="H2500" s="488"/>
    </row>
    <row r="2501" spans="1:8" s="10" customFormat="1">
      <c r="A2501" s="134"/>
      <c r="B2501" s="134"/>
      <c r="C2501"/>
      <c r="D2501"/>
      <c r="E2501" s="488"/>
      <c r="F2501"/>
      <c r="G2501"/>
      <c r="H2501" s="488"/>
    </row>
    <row r="2502" spans="1:8" s="10" customFormat="1">
      <c r="A2502" s="134"/>
      <c r="B2502" s="134"/>
      <c r="C2502"/>
      <c r="D2502"/>
      <c r="E2502" s="488"/>
      <c r="F2502"/>
      <c r="G2502"/>
      <c r="H2502" s="488"/>
    </row>
    <row r="2503" spans="1:8" s="10" customFormat="1">
      <c r="A2503" s="134"/>
      <c r="B2503" s="134"/>
      <c r="C2503"/>
      <c r="D2503"/>
      <c r="E2503" s="488"/>
      <c r="F2503"/>
      <c r="G2503"/>
      <c r="H2503" s="488"/>
    </row>
    <row r="2504" spans="1:8" s="10" customFormat="1">
      <c r="A2504" s="134"/>
      <c r="B2504" s="134"/>
      <c r="C2504"/>
      <c r="D2504"/>
      <c r="E2504" s="488"/>
      <c r="F2504"/>
      <c r="G2504"/>
      <c r="H2504" s="488"/>
    </row>
    <row r="2505" spans="1:8" s="10" customFormat="1">
      <c r="A2505" s="134"/>
      <c r="B2505" s="134"/>
      <c r="C2505"/>
      <c r="D2505"/>
      <c r="E2505" s="488"/>
      <c r="F2505"/>
      <c r="G2505"/>
      <c r="H2505" s="488"/>
    </row>
    <row r="2506" spans="1:8" s="10" customFormat="1">
      <c r="A2506" s="134"/>
      <c r="B2506" s="134"/>
      <c r="C2506"/>
      <c r="D2506"/>
      <c r="E2506" s="488"/>
      <c r="F2506"/>
      <c r="G2506"/>
      <c r="H2506" s="488"/>
    </row>
    <row r="2507" spans="1:8" s="10" customFormat="1">
      <c r="A2507" s="134"/>
      <c r="B2507" s="134"/>
      <c r="C2507"/>
      <c r="D2507"/>
      <c r="E2507" s="488"/>
      <c r="F2507"/>
      <c r="G2507"/>
      <c r="H2507" s="488"/>
    </row>
    <row r="2508" spans="1:8" s="10" customFormat="1">
      <c r="A2508" s="134"/>
      <c r="B2508" s="134"/>
      <c r="C2508"/>
      <c r="D2508"/>
      <c r="E2508" s="488"/>
      <c r="F2508"/>
      <c r="G2508"/>
      <c r="H2508" s="488"/>
    </row>
    <row r="2509" spans="1:8" s="10" customFormat="1">
      <c r="A2509" s="134"/>
      <c r="B2509" s="134"/>
      <c r="C2509"/>
      <c r="D2509"/>
      <c r="E2509" s="488"/>
      <c r="F2509"/>
      <c r="G2509"/>
      <c r="H2509" s="488"/>
    </row>
    <row r="2510" spans="1:8" s="10" customFormat="1">
      <c r="A2510" s="134"/>
      <c r="B2510" s="134"/>
      <c r="C2510"/>
      <c r="D2510"/>
      <c r="E2510" s="488"/>
      <c r="F2510"/>
      <c r="G2510"/>
      <c r="H2510" s="488"/>
    </row>
    <row r="2511" spans="1:8" s="10" customFormat="1">
      <c r="A2511" s="134"/>
      <c r="B2511" s="134"/>
      <c r="C2511"/>
      <c r="D2511"/>
      <c r="E2511" s="488"/>
      <c r="F2511"/>
      <c r="G2511"/>
      <c r="H2511" s="488"/>
    </row>
    <row r="2512" spans="1:8" s="10" customFormat="1">
      <c r="A2512" s="134"/>
      <c r="B2512" s="134"/>
      <c r="C2512"/>
      <c r="D2512"/>
      <c r="E2512" s="488"/>
      <c r="F2512"/>
      <c r="G2512"/>
      <c r="H2512" s="488"/>
    </row>
    <row r="2513" spans="1:8" s="10" customFormat="1">
      <c r="A2513" s="134"/>
      <c r="B2513" s="134"/>
      <c r="C2513"/>
      <c r="D2513"/>
      <c r="E2513" s="488"/>
      <c r="F2513"/>
      <c r="G2513"/>
      <c r="H2513" s="488"/>
    </row>
    <row r="2514" spans="1:8" s="10" customFormat="1">
      <c r="A2514" s="134"/>
      <c r="B2514" s="134"/>
      <c r="C2514"/>
      <c r="D2514"/>
      <c r="E2514" s="488"/>
      <c r="F2514"/>
      <c r="G2514"/>
      <c r="H2514" s="488"/>
    </row>
    <row r="2515" spans="1:8" s="10" customFormat="1">
      <c r="A2515" s="134"/>
      <c r="B2515" s="134"/>
      <c r="C2515"/>
      <c r="D2515"/>
      <c r="E2515" s="488"/>
      <c r="F2515"/>
      <c r="G2515"/>
      <c r="H2515" s="488"/>
    </row>
    <row r="2516" spans="1:8" s="10" customFormat="1">
      <c r="A2516" s="134"/>
      <c r="B2516" s="134"/>
      <c r="C2516"/>
      <c r="D2516"/>
      <c r="E2516" s="488"/>
      <c r="F2516"/>
      <c r="G2516"/>
      <c r="H2516" s="488"/>
    </row>
    <row r="2517" spans="1:8" s="10" customFormat="1">
      <c r="A2517" s="134"/>
      <c r="B2517" s="134"/>
      <c r="C2517"/>
      <c r="D2517"/>
      <c r="E2517" s="488"/>
      <c r="F2517"/>
      <c r="G2517"/>
      <c r="H2517" s="488"/>
    </row>
    <row r="2518" spans="1:8" s="10" customFormat="1">
      <c r="A2518" s="134"/>
      <c r="B2518" s="134"/>
      <c r="C2518"/>
      <c r="D2518"/>
      <c r="E2518" s="488"/>
      <c r="F2518"/>
      <c r="G2518"/>
      <c r="H2518" s="488"/>
    </row>
    <row r="2519" spans="1:8" s="10" customFormat="1">
      <c r="A2519" s="134"/>
      <c r="B2519" s="134"/>
      <c r="C2519"/>
      <c r="D2519"/>
      <c r="E2519" s="488"/>
      <c r="F2519"/>
      <c r="G2519"/>
      <c r="H2519" s="488"/>
    </row>
    <row r="2520" spans="1:8" s="10" customFormat="1">
      <c r="A2520" s="134"/>
      <c r="B2520" s="134"/>
      <c r="C2520"/>
      <c r="D2520"/>
      <c r="E2520" s="488"/>
      <c r="F2520"/>
      <c r="G2520"/>
      <c r="H2520" s="488"/>
    </row>
    <row r="2521" spans="1:8" s="10" customFormat="1">
      <c r="A2521" s="134"/>
      <c r="B2521" s="134"/>
      <c r="C2521"/>
      <c r="D2521"/>
      <c r="E2521" s="488"/>
      <c r="F2521"/>
      <c r="G2521"/>
      <c r="H2521" s="488"/>
    </row>
    <row r="2522" spans="1:8" s="10" customFormat="1">
      <c r="A2522" s="134"/>
      <c r="B2522" s="134"/>
      <c r="C2522"/>
      <c r="D2522"/>
      <c r="E2522" s="488"/>
      <c r="F2522"/>
      <c r="G2522"/>
      <c r="H2522" s="488"/>
    </row>
    <row r="2523" spans="1:8" s="10" customFormat="1">
      <c r="A2523" s="134"/>
      <c r="B2523" s="134"/>
      <c r="C2523"/>
      <c r="D2523"/>
      <c r="E2523" s="488"/>
      <c r="F2523"/>
      <c r="G2523"/>
      <c r="H2523" s="488"/>
    </row>
    <row r="2524" spans="1:8" s="10" customFormat="1">
      <c r="A2524" s="134"/>
      <c r="B2524" s="134"/>
      <c r="C2524"/>
      <c r="D2524"/>
      <c r="E2524" s="488"/>
      <c r="F2524"/>
      <c r="G2524"/>
      <c r="H2524" s="488"/>
    </row>
    <row r="2525" spans="1:8" s="10" customFormat="1">
      <c r="A2525" s="134"/>
      <c r="B2525" s="134"/>
      <c r="C2525"/>
      <c r="D2525"/>
      <c r="E2525" s="488"/>
      <c r="F2525"/>
      <c r="G2525"/>
      <c r="H2525" s="488"/>
    </row>
    <row r="2526" spans="1:8" s="10" customFormat="1">
      <c r="A2526" s="134"/>
      <c r="B2526" s="134"/>
      <c r="C2526"/>
      <c r="D2526"/>
      <c r="E2526" s="488"/>
      <c r="F2526"/>
      <c r="G2526"/>
      <c r="H2526" s="488"/>
    </row>
    <row r="2527" spans="1:8" s="10" customFormat="1">
      <c r="A2527" s="134"/>
      <c r="B2527" s="134"/>
      <c r="C2527"/>
      <c r="D2527"/>
      <c r="E2527" s="488"/>
      <c r="F2527"/>
      <c r="G2527"/>
      <c r="H2527" s="488"/>
    </row>
    <row r="2528" spans="1:8" s="10" customFormat="1">
      <c r="A2528" s="134"/>
      <c r="B2528" s="134"/>
      <c r="C2528"/>
      <c r="D2528"/>
      <c r="E2528" s="488"/>
      <c r="F2528"/>
      <c r="G2528"/>
      <c r="H2528" s="488"/>
    </row>
    <row r="2529" spans="1:8" s="10" customFormat="1">
      <c r="A2529" s="134"/>
      <c r="B2529" s="134"/>
      <c r="C2529"/>
      <c r="D2529"/>
      <c r="E2529" s="488"/>
      <c r="F2529"/>
      <c r="G2529"/>
      <c r="H2529" s="488"/>
    </row>
    <row r="2530" spans="1:8" s="10" customFormat="1">
      <c r="A2530" s="134"/>
      <c r="B2530" s="134"/>
      <c r="C2530"/>
      <c r="D2530"/>
      <c r="E2530" s="488"/>
      <c r="F2530"/>
      <c r="G2530"/>
      <c r="H2530" s="488"/>
    </row>
    <row r="2531" spans="1:8" s="10" customFormat="1">
      <c r="A2531" s="134"/>
      <c r="B2531" s="134"/>
      <c r="C2531"/>
      <c r="D2531"/>
      <c r="E2531" s="488"/>
      <c r="F2531"/>
      <c r="G2531"/>
      <c r="H2531" s="488"/>
    </row>
    <row r="2532" spans="1:8" s="10" customFormat="1">
      <c r="A2532" s="134"/>
      <c r="B2532" s="134"/>
      <c r="C2532"/>
      <c r="D2532"/>
      <c r="E2532" s="488"/>
      <c r="F2532"/>
      <c r="G2532"/>
      <c r="H2532" s="488"/>
    </row>
    <row r="2533" spans="1:8" s="10" customFormat="1">
      <c r="A2533" s="134"/>
      <c r="B2533" s="134"/>
      <c r="C2533"/>
      <c r="D2533"/>
      <c r="E2533" s="488"/>
      <c r="F2533"/>
      <c r="G2533"/>
      <c r="H2533" s="488"/>
    </row>
    <row r="2534" spans="1:8" s="10" customFormat="1">
      <c r="A2534" s="134"/>
      <c r="B2534" s="134"/>
      <c r="C2534"/>
      <c r="D2534"/>
      <c r="E2534" s="488"/>
      <c r="F2534"/>
      <c r="G2534"/>
      <c r="H2534" s="488"/>
    </row>
    <row r="2535" spans="1:8" s="10" customFormat="1">
      <c r="A2535" s="134"/>
      <c r="B2535" s="134"/>
      <c r="C2535"/>
      <c r="D2535"/>
      <c r="E2535" s="488"/>
      <c r="F2535"/>
      <c r="G2535"/>
      <c r="H2535" s="488"/>
    </row>
    <row r="2536" spans="1:8" s="10" customFormat="1">
      <c r="A2536" s="134"/>
      <c r="B2536" s="134"/>
      <c r="C2536"/>
      <c r="D2536"/>
      <c r="E2536" s="488"/>
      <c r="F2536"/>
      <c r="G2536"/>
      <c r="H2536" s="488"/>
    </row>
    <row r="2537" spans="1:8" s="10" customFormat="1">
      <c r="A2537" s="134"/>
      <c r="B2537" s="134"/>
      <c r="C2537"/>
      <c r="D2537"/>
      <c r="E2537" s="488"/>
      <c r="F2537"/>
      <c r="G2537"/>
      <c r="H2537" s="488"/>
    </row>
    <row r="2538" spans="1:8" s="10" customFormat="1">
      <c r="A2538" s="134"/>
      <c r="B2538" s="134"/>
      <c r="C2538"/>
      <c r="D2538"/>
      <c r="E2538" s="488"/>
      <c r="F2538"/>
      <c r="G2538"/>
      <c r="H2538" s="488"/>
    </row>
    <row r="2539" spans="1:8" s="10" customFormat="1">
      <c r="A2539" s="134"/>
      <c r="B2539" s="134"/>
      <c r="C2539"/>
      <c r="D2539"/>
      <c r="E2539" s="488"/>
      <c r="F2539"/>
      <c r="G2539"/>
      <c r="H2539" s="488"/>
    </row>
    <row r="2540" spans="1:8" s="10" customFormat="1">
      <c r="A2540" s="134"/>
      <c r="B2540" s="134"/>
      <c r="C2540"/>
      <c r="D2540"/>
      <c r="E2540" s="488"/>
      <c r="F2540"/>
      <c r="G2540"/>
      <c r="H2540" s="488"/>
    </row>
    <row r="2541" spans="1:8" s="10" customFormat="1">
      <c r="A2541" s="134"/>
      <c r="B2541" s="134"/>
      <c r="C2541"/>
      <c r="D2541"/>
      <c r="E2541" s="488"/>
      <c r="F2541"/>
      <c r="G2541"/>
      <c r="H2541" s="488"/>
    </row>
    <row r="2542" spans="1:8" s="10" customFormat="1">
      <c r="A2542" s="134"/>
      <c r="B2542" s="134"/>
      <c r="C2542"/>
      <c r="D2542"/>
      <c r="E2542" s="488"/>
      <c r="F2542"/>
      <c r="G2542"/>
      <c r="H2542" s="488"/>
    </row>
    <row r="2543" spans="1:8" s="10" customFormat="1">
      <c r="A2543" s="134"/>
      <c r="B2543" s="134"/>
      <c r="C2543"/>
      <c r="D2543"/>
      <c r="E2543" s="488"/>
      <c r="F2543"/>
      <c r="G2543"/>
      <c r="H2543" s="488"/>
    </row>
    <row r="2544" spans="1:8" s="10" customFormat="1">
      <c r="A2544" s="134"/>
      <c r="B2544" s="134"/>
      <c r="C2544"/>
      <c r="D2544"/>
      <c r="E2544" s="488"/>
      <c r="F2544"/>
      <c r="G2544"/>
      <c r="H2544" s="488"/>
    </row>
    <row r="2545" spans="1:8" s="10" customFormat="1">
      <c r="A2545" s="134"/>
      <c r="B2545" s="134"/>
      <c r="C2545"/>
      <c r="D2545"/>
      <c r="E2545" s="488"/>
      <c r="F2545"/>
      <c r="G2545"/>
      <c r="H2545" s="488"/>
    </row>
    <row r="2546" spans="1:8" s="10" customFormat="1">
      <c r="A2546" s="134"/>
      <c r="B2546" s="134"/>
      <c r="C2546"/>
      <c r="D2546"/>
      <c r="E2546" s="488"/>
      <c r="F2546"/>
      <c r="G2546"/>
      <c r="H2546" s="488"/>
    </row>
    <row r="2547" spans="1:8" s="10" customFormat="1">
      <c r="A2547" s="134"/>
      <c r="B2547" s="134"/>
      <c r="C2547"/>
      <c r="D2547"/>
      <c r="E2547" s="488"/>
      <c r="F2547"/>
      <c r="G2547"/>
      <c r="H2547" s="488"/>
    </row>
    <row r="2548" spans="1:8" s="10" customFormat="1">
      <c r="A2548" s="134"/>
      <c r="B2548" s="134"/>
      <c r="C2548"/>
      <c r="D2548"/>
      <c r="E2548" s="488"/>
      <c r="F2548"/>
      <c r="G2548"/>
      <c r="H2548" s="488"/>
    </row>
    <row r="2549" spans="1:8" s="10" customFormat="1">
      <c r="A2549" s="134"/>
      <c r="B2549" s="134"/>
      <c r="C2549"/>
      <c r="D2549"/>
      <c r="E2549" s="488"/>
      <c r="F2549"/>
      <c r="G2549"/>
      <c r="H2549" s="488"/>
    </row>
    <row r="2550" spans="1:8" s="10" customFormat="1">
      <c r="A2550" s="134"/>
      <c r="B2550" s="134"/>
      <c r="C2550"/>
      <c r="D2550"/>
      <c r="E2550" s="488"/>
      <c r="F2550"/>
      <c r="G2550"/>
      <c r="H2550" s="488"/>
    </row>
    <row r="2551" spans="1:8" s="10" customFormat="1">
      <c r="A2551" s="134"/>
      <c r="B2551" s="134"/>
      <c r="C2551"/>
      <c r="D2551"/>
      <c r="E2551" s="488"/>
      <c r="F2551"/>
      <c r="G2551"/>
      <c r="H2551" s="488"/>
    </row>
    <row r="2552" spans="1:8" s="10" customFormat="1">
      <c r="A2552" s="134"/>
      <c r="B2552" s="134"/>
      <c r="C2552"/>
      <c r="D2552"/>
      <c r="E2552" s="488"/>
      <c r="F2552"/>
      <c r="G2552"/>
      <c r="H2552" s="488"/>
    </row>
    <row r="2553" spans="1:8" s="10" customFormat="1">
      <c r="A2553" s="134"/>
      <c r="B2553" s="134"/>
      <c r="C2553"/>
      <c r="D2553"/>
      <c r="E2553" s="488"/>
      <c r="F2553"/>
      <c r="G2553"/>
      <c r="H2553" s="488"/>
    </row>
    <row r="2554" spans="1:8" s="10" customFormat="1">
      <c r="A2554" s="134"/>
      <c r="B2554" s="134"/>
      <c r="C2554"/>
      <c r="D2554"/>
      <c r="E2554" s="488"/>
      <c r="F2554"/>
      <c r="G2554"/>
      <c r="H2554" s="488"/>
    </row>
    <row r="2555" spans="1:8" s="10" customFormat="1">
      <c r="A2555" s="134"/>
      <c r="B2555" s="134"/>
      <c r="C2555"/>
      <c r="D2555"/>
      <c r="E2555" s="488"/>
      <c r="F2555"/>
      <c r="G2555"/>
      <c r="H2555" s="488"/>
    </row>
    <row r="2556" spans="1:8" s="10" customFormat="1">
      <c r="A2556" s="134"/>
      <c r="B2556" s="134"/>
      <c r="C2556"/>
      <c r="D2556"/>
      <c r="E2556" s="488"/>
      <c r="F2556"/>
      <c r="G2556"/>
      <c r="H2556" s="488"/>
    </row>
    <row r="2557" spans="1:8" s="10" customFormat="1">
      <c r="A2557" s="134"/>
      <c r="B2557" s="134"/>
      <c r="C2557"/>
      <c r="D2557"/>
      <c r="E2557" s="488"/>
      <c r="F2557"/>
      <c r="G2557"/>
      <c r="H2557" s="488"/>
    </row>
    <row r="2558" spans="1:8" s="10" customFormat="1">
      <c r="A2558" s="134"/>
      <c r="B2558" s="134"/>
      <c r="C2558"/>
      <c r="D2558"/>
      <c r="E2558" s="488"/>
      <c r="F2558"/>
      <c r="G2558"/>
      <c r="H2558" s="488"/>
    </row>
    <row r="2559" spans="1:8" s="10" customFormat="1">
      <c r="A2559" s="134"/>
      <c r="B2559" s="134"/>
      <c r="C2559"/>
      <c r="D2559"/>
      <c r="E2559" s="488"/>
      <c r="F2559"/>
      <c r="G2559"/>
      <c r="H2559" s="488"/>
    </row>
    <row r="2560" spans="1:8" s="10" customFormat="1">
      <c r="A2560" s="134"/>
      <c r="B2560" s="134"/>
      <c r="C2560"/>
      <c r="D2560"/>
      <c r="E2560" s="488"/>
      <c r="F2560"/>
      <c r="G2560"/>
      <c r="H2560" s="488"/>
    </row>
    <row r="2561" spans="1:8" s="10" customFormat="1">
      <c r="A2561" s="134"/>
      <c r="B2561" s="134"/>
      <c r="C2561"/>
      <c r="D2561"/>
      <c r="E2561" s="488"/>
      <c r="F2561"/>
      <c r="G2561"/>
      <c r="H2561" s="488"/>
    </row>
    <row r="2562" spans="1:8" s="10" customFormat="1">
      <c r="A2562" s="134"/>
      <c r="B2562" s="134"/>
      <c r="C2562"/>
      <c r="D2562"/>
      <c r="E2562" s="488"/>
      <c r="F2562"/>
      <c r="G2562"/>
      <c r="H2562" s="488"/>
    </row>
    <row r="2563" spans="1:8" s="10" customFormat="1">
      <c r="A2563" s="134"/>
      <c r="B2563" s="134"/>
      <c r="C2563"/>
      <c r="D2563"/>
      <c r="E2563" s="488"/>
      <c r="F2563"/>
      <c r="G2563"/>
      <c r="H2563" s="488"/>
    </row>
    <row r="2564" spans="1:8" s="10" customFormat="1">
      <c r="A2564" s="134"/>
      <c r="B2564" s="134"/>
      <c r="C2564"/>
      <c r="D2564"/>
      <c r="E2564" s="488"/>
      <c r="F2564"/>
      <c r="G2564"/>
      <c r="H2564" s="488"/>
    </row>
    <row r="2565" spans="1:8" s="10" customFormat="1">
      <c r="A2565" s="134"/>
      <c r="B2565" s="134"/>
      <c r="C2565"/>
      <c r="D2565"/>
      <c r="E2565" s="488"/>
      <c r="F2565"/>
      <c r="G2565"/>
      <c r="H2565" s="488"/>
    </row>
    <row r="2566" spans="1:8" s="10" customFormat="1">
      <c r="A2566" s="134"/>
      <c r="B2566" s="134"/>
      <c r="C2566"/>
      <c r="D2566"/>
      <c r="E2566" s="488"/>
      <c r="F2566"/>
      <c r="G2566"/>
      <c r="H2566" s="488"/>
    </row>
    <row r="2567" spans="1:8" s="10" customFormat="1">
      <c r="A2567" s="134"/>
      <c r="B2567" s="134"/>
      <c r="C2567"/>
      <c r="D2567"/>
      <c r="E2567" s="488"/>
      <c r="F2567"/>
      <c r="G2567"/>
      <c r="H2567" s="488"/>
    </row>
    <row r="2568" spans="1:8" s="10" customFormat="1">
      <c r="A2568" s="134"/>
      <c r="B2568" s="134"/>
      <c r="C2568"/>
      <c r="D2568"/>
      <c r="E2568" s="488"/>
      <c r="F2568"/>
      <c r="G2568"/>
      <c r="H2568" s="488"/>
    </row>
    <row r="2569" spans="1:8" s="10" customFormat="1">
      <c r="A2569" s="134"/>
      <c r="B2569" s="134"/>
      <c r="C2569"/>
      <c r="D2569"/>
      <c r="E2569" s="488"/>
      <c r="F2569"/>
      <c r="G2569"/>
      <c r="H2569" s="488"/>
    </row>
    <row r="2570" spans="1:8" s="10" customFormat="1">
      <c r="A2570" s="134"/>
      <c r="B2570" s="134"/>
      <c r="C2570"/>
      <c r="D2570"/>
      <c r="E2570" s="488"/>
      <c r="F2570"/>
      <c r="G2570"/>
      <c r="H2570" s="488"/>
    </row>
    <row r="2571" spans="1:8" s="10" customFormat="1">
      <c r="A2571" s="134"/>
      <c r="B2571" s="134"/>
      <c r="C2571"/>
      <c r="D2571"/>
      <c r="E2571" s="488"/>
      <c r="F2571"/>
      <c r="G2571"/>
      <c r="H2571" s="488"/>
    </row>
    <row r="2572" spans="1:8" s="10" customFormat="1">
      <c r="A2572" s="134"/>
      <c r="B2572" s="134"/>
      <c r="C2572"/>
      <c r="D2572"/>
      <c r="E2572" s="488"/>
      <c r="F2572"/>
      <c r="G2572"/>
      <c r="H2572" s="488"/>
    </row>
    <row r="2573" spans="1:8" s="10" customFormat="1">
      <c r="A2573" s="134"/>
      <c r="B2573" s="134"/>
      <c r="C2573"/>
      <c r="D2573"/>
      <c r="E2573" s="488"/>
      <c r="F2573"/>
      <c r="G2573"/>
      <c r="H2573" s="488"/>
    </row>
    <row r="2574" spans="1:8" s="10" customFormat="1">
      <c r="A2574" s="134"/>
      <c r="B2574" s="134"/>
      <c r="C2574"/>
      <c r="D2574"/>
      <c r="E2574" s="488"/>
      <c r="F2574"/>
      <c r="G2574"/>
      <c r="H2574" s="488"/>
    </row>
    <row r="2575" spans="1:8" s="10" customFormat="1">
      <c r="A2575" s="134"/>
      <c r="B2575" s="134"/>
      <c r="C2575"/>
      <c r="D2575"/>
      <c r="E2575" s="488"/>
      <c r="F2575"/>
      <c r="G2575"/>
      <c r="H2575" s="488"/>
    </row>
    <row r="2576" spans="1:8" s="10" customFormat="1">
      <c r="A2576" s="134"/>
      <c r="B2576" s="134"/>
      <c r="C2576"/>
      <c r="D2576"/>
      <c r="E2576" s="488"/>
      <c r="F2576"/>
      <c r="G2576"/>
      <c r="H2576" s="488"/>
    </row>
    <row r="2577" spans="1:8" s="10" customFormat="1">
      <c r="A2577" s="134"/>
      <c r="B2577" s="134"/>
      <c r="C2577"/>
      <c r="D2577"/>
      <c r="E2577" s="488"/>
      <c r="F2577"/>
      <c r="G2577"/>
      <c r="H2577" s="488"/>
    </row>
    <row r="2578" spans="1:8" s="10" customFormat="1">
      <c r="A2578" s="134"/>
      <c r="B2578" s="134"/>
      <c r="C2578"/>
      <c r="D2578"/>
      <c r="E2578" s="488"/>
      <c r="F2578"/>
      <c r="G2578"/>
      <c r="H2578" s="488"/>
    </row>
    <row r="2579" spans="1:8" s="10" customFormat="1">
      <c r="A2579" s="134"/>
      <c r="B2579" s="134"/>
      <c r="C2579"/>
      <c r="D2579"/>
      <c r="E2579" s="488"/>
      <c r="F2579"/>
      <c r="G2579"/>
      <c r="H2579" s="488"/>
    </row>
    <row r="2580" spans="1:8" s="10" customFormat="1">
      <c r="A2580" s="134"/>
      <c r="B2580" s="134"/>
      <c r="C2580"/>
      <c r="D2580"/>
      <c r="E2580" s="488"/>
      <c r="F2580"/>
      <c r="G2580"/>
      <c r="H2580" s="488"/>
    </row>
    <row r="2581" spans="1:8" s="10" customFormat="1">
      <c r="A2581" s="134"/>
      <c r="B2581" s="134"/>
      <c r="C2581"/>
      <c r="D2581"/>
      <c r="E2581" s="488"/>
      <c r="F2581"/>
      <c r="G2581"/>
      <c r="H2581" s="488"/>
    </row>
    <row r="2582" spans="1:8" s="10" customFormat="1">
      <c r="A2582" s="134"/>
      <c r="B2582" s="134"/>
      <c r="C2582"/>
      <c r="D2582"/>
      <c r="E2582" s="488"/>
      <c r="F2582"/>
      <c r="G2582"/>
      <c r="H2582" s="488"/>
    </row>
    <row r="2583" spans="1:8" s="10" customFormat="1">
      <c r="A2583" s="134"/>
      <c r="B2583" s="134"/>
      <c r="C2583"/>
      <c r="D2583"/>
      <c r="E2583" s="488"/>
      <c r="F2583"/>
      <c r="G2583"/>
      <c r="H2583" s="488"/>
    </row>
    <row r="2584" spans="1:8" s="10" customFormat="1">
      <c r="A2584" s="134"/>
      <c r="B2584" s="134"/>
      <c r="C2584"/>
      <c r="D2584"/>
      <c r="E2584" s="488"/>
      <c r="F2584"/>
      <c r="G2584"/>
      <c r="H2584" s="488"/>
    </row>
    <row r="2585" spans="1:8" s="10" customFormat="1">
      <c r="A2585" s="134"/>
      <c r="B2585" s="134"/>
      <c r="C2585"/>
      <c r="D2585"/>
      <c r="E2585" s="488"/>
      <c r="F2585"/>
      <c r="G2585"/>
      <c r="H2585" s="488"/>
    </row>
    <row r="2586" spans="1:8" s="10" customFormat="1">
      <c r="A2586" s="134"/>
      <c r="B2586" s="134"/>
      <c r="C2586"/>
      <c r="D2586"/>
      <c r="E2586" s="488"/>
      <c r="F2586"/>
      <c r="G2586"/>
      <c r="H2586" s="488"/>
    </row>
    <row r="2587" spans="1:8" s="10" customFormat="1">
      <c r="A2587" s="134"/>
      <c r="B2587" s="134"/>
      <c r="C2587"/>
      <c r="D2587"/>
      <c r="E2587" s="488"/>
      <c r="F2587"/>
      <c r="G2587"/>
      <c r="H2587" s="488"/>
    </row>
    <row r="2588" spans="1:8" s="10" customFormat="1">
      <c r="A2588" s="134"/>
      <c r="B2588" s="134"/>
      <c r="C2588"/>
      <c r="D2588"/>
      <c r="E2588" s="488"/>
      <c r="F2588"/>
      <c r="G2588"/>
      <c r="H2588" s="488"/>
    </row>
    <row r="2589" spans="1:8" s="10" customFormat="1">
      <c r="A2589" s="134"/>
      <c r="B2589" s="134"/>
      <c r="C2589"/>
      <c r="D2589"/>
      <c r="E2589" s="488"/>
      <c r="F2589"/>
      <c r="G2589"/>
      <c r="H2589" s="488"/>
    </row>
    <row r="2590" spans="1:8" s="10" customFormat="1">
      <c r="A2590" s="134"/>
      <c r="B2590" s="134"/>
      <c r="C2590"/>
      <c r="D2590"/>
      <c r="E2590" s="488"/>
      <c r="F2590"/>
      <c r="G2590"/>
      <c r="H2590" s="488"/>
    </row>
    <row r="2591" spans="1:8" s="10" customFormat="1">
      <c r="A2591" s="134"/>
      <c r="B2591" s="134"/>
      <c r="C2591"/>
      <c r="D2591"/>
      <c r="E2591" s="488"/>
      <c r="F2591"/>
      <c r="G2591"/>
      <c r="H2591" s="488"/>
    </row>
    <row r="2592" spans="1:8" s="10" customFormat="1">
      <c r="A2592" s="134"/>
      <c r="B2592" s="134"/>
      <c r="C2592"/>
      <c r="D2592"/>
      <c r="E2592" s="488"/>
      <c r="F2592"/>
      <c r="G2592"/>
      <c r="H2592" s="488"/>
    </row>
    <row r="2593" spans="1:8" s="10" customFormat="1">
      <c r="A2593" s="134"/>
      <c r="B2593" s="134"/>
      <c r="C2593"/>
      <c r="D2593"/>
      <c r="E2593" s="488"/>
      <c r="F2593"/>
      <c r="G2593"/>
      <c r="H2593" s="488"/>
    </row>
    <row r="2594" spans="1:8" s="10" customFormat="1">
      <c r="A2594" s="134"/>
      <c r="B2594" s="134"/>
      <c r="C2594"/>
      <c r="D2594"/>
      <c r="E2594" s="488"/>
      <c r="F2594"/>
      <c r="G2594"/>
      <c r="H2594" s="488"/>
    </row>
    <row r="2595" spans="1:8" s="10" customFormat="1">
      <c r="A2595" s="134"/>
      <c r="B2595" s="134"/>
      <c r="C2595"/>
      <c r="D2595"/>
      <c r="E2595" s="488"/>
      <c r="F2595"/>
      <c r="G2595"/>
      <c r="H2595" s="488"/>
    </row>
    <row r="2596" spans="1:8" s="10" customFormat="1">
      <c r="A2596" s="134"/>
      <c r="B2596" s="134"/>
      <c r="C2596"/>
      <c r="D2596"/>
      <c r="E2596" s="488"/>
      <c r="F2596"/>
      <c r="G2596"/>
      <c r="H2596" s="488"/>
    </row>
    <row r="2597" spans="1:8" s="10" customFormat="1">
      <c r="A2597" s="134"/>
      <c r="B2597" s="134"/>
      <c r="C2597"/>
      <c r="D2597"/>
      <c r="E2597" s="488"/>
      <c r="F2597"/>
      <c r="G2597"/>
      <c r="H2597" s="488"/>
    </row>
    <row r="2598" spans="1:8" s="10" customFormat="1">
      <c r="A2598" s="134"/>
      <c r="B2598" s="134"/>
      <c r="C2598"/>
      <c r="D2598"/>
      <c r="E2598" s="488"/>
      <c r="F2598"/>
      <c r="G2598"/>
      <c r="H2598" s="488"/>
    </row>
    <row r="2599" spans="1:8" s="10" customFormat="1">
      <c r="A2599" s="134"/>
      <c r="B2599" s="134"/>
      <c r="C2599"/>
      <c r="D2599"/>
      <c r="E2599" s="488"/>
      <c r="F2599"/>
      <c r="G2599"/>
      <c r="H2599" s="488"/>
    </row>
    <row r="2600" spans="1:8" s="10" customFormat="1">
      <c r="A2600" s="134"/>
      <c r="B2600" s="134"/>
      <c r="C2600"/>
      <c r="D2600"/>
      <c r="E2600" s="488"/>
      <c r="F2600"/>
      <c r="G2600"/>
      <c r="H2600" s="488"/>
    </row>
    <row r="2601" spans="1:8" s="10" customFormat="1">
      <c r="A2601" s="134"/>
      <c r="B2601" s="134"/>
      <c r="C2601"/>
      <c r="D2601"/>
      <c r="E2601" s="488"/>
      <c r="F2601"/>
      <c r="G2601"/>
      <c r="H2601" s="488"/>
    </row>
    <row r="2602" spans="1:8" s="10" customFormat="1">
      <c r="A2602" s="134"/>
      <c r="B2602" s="134"/>
      <c r="C2602"/>
      <c r="D2602"/>
      <c r="E2602" s="488"/>
      <c r="F2602"/>
      <c r="G2602"/>
      <c r="H2602" s="488"/>
    </row>
    <row r="2603" spans="1:8" s="10" customFormat="1">
      <c r="A2603" s="134"/>
      <c r="B2603" s="134"/>
      <c r="C2603"/>
      <c r="D2603"/>
      <c r="E2603" s="488"/>
      <c r="F2603"/>
      <c r="G2603"/>
      <c r="H2603" s="488"/>
    </row>
    <row r="2604" spans="1:8" s="10" customFormat="1">
      <c r="A2604" s="134"/>
      <c r="B2604" s="134"/>
      <c r="C2604"/>
      <c r="D2604"/>
      <c r="E2604" s="488"/>
      <c r="F2604"/>
      <c r="G2604"/>
      <c r="H2604" s="488"/>
    </row>
    <row r="2605" spans="1:8" s="10" customFormat="1">
      <c r="A2605" s="134"/>
      <c r="B2605" s="134"/>
      <c r="C2605"/>
      <c r="D2605"/>
      <c r="E2605" s="488"/>
      <c r="F2605"/>
      <c r="G2605"/>
      <c r="H2605" s="488"/>
    </row>
    <row r="2606" spans="1:8" s="10" customFormat="1">
      <c r="A2606" s="134"/>
      <c r="B2606" s="134"/>
      <c r="C2606"/>
      <c r="D2606"/>
      <c r="E2606" s="488"/>
      <c r="F2606"/>
      <c r="G2606"/>
      <c r="H2606" s="488"/>
    </row>
    <row r="2607" spans="1:8" s="10" customFormat="1">
      <c r="A2607" s="134"/>
      <c r="B2607" s="134"/>
      <c r="C2607"/>
      <c r="D2607"/>
      <c r="E2607" s="488"/>
      <c r="F2607"/>
      <c r="G2607"/>
      <c r="H2607" s="488"/>
    </row>
    <row r="2608" spans="1:8" s="10" customFormat="1">
      <c r="A2608" s="134"/>
      <c r="B2608" s="134"/>
      <c r="C2608"/>
      <c r="D2608"/>
      <c r="E2608" s="488"/>
      <c r="F2608"/>
      <c r="G2608"/>
      <c r="H2608" s="488"/>
    </row>
    <row r="2609" spans="1:8" s="10" customFormat="1">
      <c r="A2609" s="134"/>
      <c r="B2609" s="134"/>
      <c r="C2609"/>
      <c r="D2609"/>
      <c r="E2609" s="488"/>
      <c r="F2609"/>
      <c r="G2609"/>
      <c r="H2609" s="488"/>
    </row>
    <row r="2610" spans="1:8" s="10" customFormat="1">
      <c r="A2610" s="134"/>
      <c r="B2610" s="134"/>
      <c r="C2610"/>
      <c r="D2610"/>
      <c r="E2610" s="488"/>
      <c r="F2610"/>
      <c r="G2610"/>
      <c r="H2610" s="488"/>
    </row>
    <row r="2611" spans="1:8" s="10" customFormat="1">
      <c r="A2611" s="134"/>
      <c r="B2611" s="134"/>
      <c r="C2611"/>
      <c r="D2611"/>
      <c r="E2611" s="488"/>
      <c r="F2611"/>
      <c r="G2611"/>
      <c r="H2611" s="488"/>
    </row>
    <row r="2612" spans="1:8" s="10" customFormat="1">
      <c r="A2612" s="134"/>
      <c r="B2612" s="134"/>
      <c r="C2612"/>
      <c r="D2612"/>
      <c r="E2612" s="488"/>
      <c r="F2612"/>
      <c r="G2612"/>
      <c r="H2612" s="488"/>
    </row>
    <row r="2613" spans="1:8" s="10" customFormat="1">
      <c r="A2613" s="134"/>
      <c r="B2613" s="134"/>
      <c r="C2613"/>
      <c r="D2613"/>
      <c r="E2613" s="488"/>
      <c r="F2613"/>
      <c r="G2613"/>
      <c r="H2613" s="488"/>
    </row>
    <row r="2614" spans="1:8" s="10" customFormat="1">
      <c r="A2614" s="134"/>
      <c r="B2614" s="134"/>
      <c r="C2614"/>
      <c r="D2614"/>
      <c r="E2614" s="488"/>
      <c r="F2614"/>
      <c r="G2614"/>
      <c r="H2614" s="488"/>
    </row>
    <row r="2615" spans="1:8" s="10" customFormat="1">
      <c r="A2615" s="134"/>
      <c r="B2615" s="134"/>
      <c r="C2615"/>
      <c r="D2615"/>
      <c r="E2615" s="488"/>
      <c r="F2615"/>
      <c r="G2615"/>
      <c r="H2615" s="488"/>
    </row>
    <row r="2616" spans="1:8" s="10" customFormat="1">
      <c r="A2616" s="134"/>
      <c r="B2616" s="134"/>
      <c r="C2616"/>
      <c r="D2616"/>
      <c r="E2616" s="488"/>
      <c r="F2616"/>
      <c r="G2616"/>
      <c r="H2616" s="488"/>
    </row>
    <row r="2617" spans="1:8" s="10" customFormat="1">
      <c r="A2617" s="134"/>
      <c r="B2617" s="134"/>
      <c r="C2617"/>
      <c r="D2617"/>
      <c r="E2617" s="488"/>
      <c r="F2617"/>
      <c r="G2617"/>
      <c r="H2617" s="488"/>
    </row>
    <row r="2618" spans="1:8" s="10" customFormat="1">
      <c r="A2618" s="134"/>
      <c r="B2618" s="134"/>
      <c r="C2618"/>
      <c r="D2618"/>
      <c r="E2618" s="488"/>
      <c r="F2618"/>
      <c r="G2618"/>
      <c r="H2618" s="488"/>
    </row>
    <row r="2619" spans="1:8" s="10" customFormat="1">
      <c r="A2619" s="134"/>
      <c r="B2619" s="134"/>
      <c r="C2619"/>
      <c r="D2619"/>
      <c r="E2619" s="488"/>
      <c r="F2619"/>
      <c r="G2619"/>
      <c r="H2619" s="488"/>
    </row>
    <row r="2620" spans="1:8" s="10" customFormat="1">
      <c r="A2620" s="134"/>
      <c r="B2620" s="134"/>
      <c r="C2620"/>
      <c r="D2620"/>
      <c r="E2620" s="488"/>
      <c r="F2620"/>
      <c r="G2620"/>
      <c r="H2620" s="488"/>
    </row>
    <row r="2621" spans="1:8" s="10" customFormat="1">
      <c r="A2621" s="134"/>
      <c r="B2621" s="134"/>
      <c r="C2621"/>
      <c r="D2621"/>
      <c r="E2621" s="488"/>
      <c r="F2621"/>
      <c r="G2621"/>
      <c r="H2621" s="488"/>
    </row>
    <row r="2622" spans="1:8" s="10" customFormat="1">
      <c r="A2622" s="134"/>
      <c r="B2622" s="134"/>
      <c r="C2622"/>
      <c r="D2622"/>
      <c r="E2622" s="488"/>
      <c r="F2622"/>
      <c r="G2622"/>
      <c r="H2622" s="488"/>
    </row>
    <row r="2623" spans="1:8" s="10" customFormat="1">
      <c r="A2623" s="134"/>
      <c r="B2623" s="134"/>
      <c r="C2623"/>
      <c r="D2623"/>
      <c r="E2623" s="488"/>
      <c r="F2623"/>
      <c r="G2623"/>
      <c r="H2623" s="488"/>
    </row>
    <row r="2624" spans="1:8" s="10" customFormat="1">
      <c r="A2624" s="134"/>
      <c r="B2624" s="134"/>
      <c r="C2624"/>
      <c r="D2624"/>
      <c r="E2624" s="488"/>
      <c r="F2624"/>
      <c r="G2624"/>
      <c r="H2624" s="488"/>
    </row>
    <row r="2625" spans="1:8" s="10" customFormat="1">
      <c r="A2625" s="134"/>
      <c r="B2625" s="134"/>
      <c r="C2625"/>
      <c r="D2625"/>
      <c r="E2625" s="488"/>
      <c r="F2625"/>
      <c r="G2625"/>
      <c r="H2625" s="488"/>
    </row>
    <row r="2626" spans="1:8" s="10" customFormat="1">
      <c r="A2626" s="134"/>
      <c r="B2626" s="134"/>
      <c r="C2626"/>
      <c r="D2626"/>
      <c r="E2626" s="488"/>
      <c r="F2626"/>
      <c r="G2626"/>
      <c r="H2626" s="488"/>
    </row>
    <row r="2627" spans="1:8" s="10" customFormat="1">
      <c r="A2627" s="134"/>
      <c r="B2627" s="134"/>
      <c r="C2627"/>
      <c r="D2627"/>
      <c r="E2627" s="488"/>
      <c r="F2627"/>
      <c r="G2627"/>
      <c r="H2627" s="488"/>
    </row>
    <row r="2628" spans="1:8" s="10" customFormat="1">
      <c r="A2628" s="134"/>
      <c r="B2628" s="134"/>
      <c r="C2628"/>
      <c r="D2628"/>
      <c r="E2628" s="488"/>
      <c r="F2628"/>
      <c r="G2628"/>
      <c r="H2628" s="488"/>
    </row>
    <row r="2629" spans="1:8" s="10" customFormat="1">
      <c r="A2629" s="134"/>
      <c r="B2629" s="134"/>
      <c r="C2629"/>
      <c r="D2629"/>
      <c r="E2629" s="488"/>
      <c r="F2629"/>
      <c r="G2629"/>
      <c r="H2629" s="488"/>
    </row>
    <row r="2630" spans="1:8" s="10" customFormat="1">
      <c r="A2630" s="134"/>
      <c r="B2630" s="134"/>
      <c r="C2630"/>
      <c r="D2630"/>
      <c r="E2630" s="488"/>
      <c r="F2630"/>
      <c r="G2630"/>
      <c r="H2630" s="488"/>
    </row>
    <row r="2631" spans="1:8" s="10" customFormat="1">
      <c r="A2631" s="134"/>
      <c r="B2631" s="134"/>
      <c r="C2631"/>
      <c r="D2631"/>
      <c r="E2631" s="488"/>
      <c r="F2631"/>
      <c r="G2631"/>
      <c r="H2631" s="488"/>
    </row>
    <row r="2632" spans="1:8" s="10" customFormat="1">
      <c r="A2632" s="134"/>
      <c r="B2632" s="134"/>
      <c r="C2632"/>
      <c r="D2632"/>
      <c r="E2632" s="488"/>
      <c r="F2632"/>
      <c r="G2632"/>
      <c r="H2632" s="488"/>
    </row>
    <row r="2633" spans="1:8" s="10" customFormat="1">
      <c r="A2633" s="134"/>
      <c r="B2633" s="134"/>
      <c r="C2633"/>
      <c r="D2633"/>
      <c r="E2633" s="488"/>
      <c r="F2633"/>
      <c r="G2633"/>
      <c r="H2633" s="488"/>
    </row>
    <row r="2634" spans="1:8" s="10" customFormat="1">
      <c r="A2634" s="134"/>
      <c r="B2634" s="134"/>
      <c r="C2634"/>
      <c r="D2634"/>
      <c r="E2634" s="488"/>
      <c r="F2634"/>
      <c r="G2634"/>
      <c r="H2634" s="488"/>
    </row>
    <row r="2635" spans="1:8" s="10" customFormat="1">
      <c r="A2635" s="134"/>
      <c r="B2635" s="134"/>
      <c r="C2635"/>
      <c r="D2635"/>
      <c r="E2635" s="488"/>
      <c r="F2635"/>
      <c r="G2635"/>
      <c r="H2635" s="488"/>
    </row>
    <row r="2636" spans="1:8" s="10" customFormat="1">
      <c r="A2636" s="134"/>
      <c r="B2636" s="134"/>
      <c r="C2636"/>
      <c r="D2636"/>
      <c r="E2636" s="488"/>
      <c r="F2636"/>
      <c r="G2636"/>
      <c r="H2636" s="488"/>
    </row>
    <row r="2637" spans="1:8" s="10" customFormat="1">
      <c r="A2637" s="134"/>
      <c r="B2637" s="134"/>
      <c r="C2637"/>
      <c r="D2637"/>
      <c r="E2637" s="488"/>
      <c r="F2637"/>
      <c r="G2637"/>
      <c r="H2637" s="488"/>
    </row>
    <row r="2638" spans="1:8" s="10" customFormat="1">
      <c r="A2638" s="134"/>
      <c r="B2638" s="134"/>
      <c r="C2638"/>
      <c r="D2638"/>
      <c r="E2638" s="488"/>
      <c r="F2638"/>
      <c r="G2638"/>
      <c r="H2638" s="488"/>
    </row>
    <row r="2639" spans="1:8" s="10" customFormat="1">
      <c r="A2639" s="134"/>
      <c r="B2639" s="134"/>
      <c r="C2639"/>
      <c r="D2639"/>
      <c r="E2639" s="488"/>
      <c r="F2639"/>
      <c r="G2639"/>
      <c r="H2639" s="488"/>
    </row>
    <row r="2640" spans="1:8" s="10" customFormat="1">
      <c r="A2640" s="134"/>
      <c r="B2640" s="134"/>
      <c r="C2640"/>
      <c r="D2640"/>
      <c r="E2640" s="488"/>
      <c r="F2640"/>
      <c r="G2640"/>
      <c r="H2640" s="488"/>
    </row>
    <row r="2641" spans="1:8" s="10" customFormat="1">
      <c r="A2641" s="134"/>
      <c r="B2641" s="134"/>
      <c r="C2641"/>
      <c r="D2641"/>
      <c r="E2641" s="488"/>
      <c r="F2641"/>
      <c r="G2641"/>
      <c r="H2641" s="488"/>
    </row>
    <row r="2642" spans="1:8" s="10" customFormat="1">
      <c r="A2642" s="134"/>
      <c r="B2642" s="134"/>
      <c r="C2642"/>
      <c r="D2642"/>
      <c r="E2642" s="488"/>
      <c r="F2642"/>
      <c r="G2642"/>
      <c r="H2642" s="488"/>
    </row>
    <row r="2643" spans="1:8" s="10" customFormat="1">
      <c r="A2643" s="134"/>
      <c r="B2643" s="134"/>
      <c r="C2643"/>
      <c r="D2643"/>
      <c r="E2643" s="488"/>
      <c r="F2643"/>
      <c r="G2643"/>
      <c r="H2643" s="488"/>
    </row>
    <row r="2644" spans="1:8" s="10" customFormat="1">
      <c r="A2644" s="134"/>
      <c r="B2644" s="134"/>
      <c r="C2644"/>
      <c r="D2644"/>
      <c r="E2644" s="488"/>
      <c r="F2644"/>
      <c r="G2644"/>
      <c r="H2644" s="488"/>
    </row>
    <row r="2645" spans="1:8" s="10" customFormat="1">
      <c r="A2645" s="134"/>
      <c r="B2645" s="134"/>
      <c r="C2645"/>
      <c r="D2645"/>
      <c r="E2645" s="488"/>
      <c r="F2645"/>
      <c r="G2645"/>
      <c r="H2645" s="488"/>
    </row>
    <row r="2646" spans="1:8" s="10" customFormat="1">
      <c r="A2646" s="134"/>
      <c r="B2646" s="134"/>
      <c r="C2646"/>
      <c r="D2646"/>
      <c r="E2646" s="488"/>
      <c r="F2646"/>
      <c r="G2646"/>
      <c r="H2646" s="488"/>
    </row>
    <row r="2647" spans="1:8" s="10" customFormat="1">
      <c r="A2647" s="134"/>
      <c r="B2647" s="134"/>
      <c r="C2647"/>
      <c r="D2647"/>
      <c r="E2647" s="488"/>
      <c r="F2647"/>
      <c r="G2647"/>
      <c r="H2647" s="488"/>
    </row>
    <row r="2648" spans="1:8" s="10" customFormat="1">
      <c r="A2648" s="134"/>
      <c r="B2648" s="134"/>
      <c r="C2648"/>
      <c r="D2648"/>
      <c r="E2648" s="488"/>
      <c r="F2648"/>
      <c r="G2648"/>
      <c r="H2648" s="488"/>
    </row>
    <row r="2649" spans="1:8" s="10" customFormat="1">
      <c r="A2649" s="134"/>
      <c r="B2649" s="134"/>
      <c r="C2649"/>
      <c r="D2649"/>
      <c r="E2649" s="488"/>
      <c r="F2649"/>
      <c r="G2649"/>
      <c r="H2649" s="488"/>
    </row>
    <row r="2650" spans="1:8" s="10" customFormat="1">
      <c r="A2650" s="134"/>
      <c r="B2650" s="134"/>
      <c r="C2650"/>
      <c r="D2650"/>
      <c r="E2650" s="488"/>
      <c r="F2650"/>
      <c r="G2650"/>
      <c r="H2650" s="488"/>
    </row>
    <row r="2651" spans="1:8" s="10" customFormat="1">
      <c r="A2651" s="134"/>
      <c r="B2651" s="134"/>
      <c r="C2651"/>
      <c r="D2651"/>
      <c r="E2651" s="488"/>
      <c r="F2651"/>
      <c r="G2651"/>
      <c r="H2651" s="488"/>
    </row>
    <row r="2652" spans="1:8" s="10" customFormat="1">
      <c r="A2652" s="134"/>
      <c r="B2652" s="134"/>
      <c r="C2652"/>
      <c r="D2652"/>
      <c r="E2652" s="488"/>
      <c r="F2652"/>
      <c r="G2652"/>
      <c r="H2652" s="488"/>
    </row>
    <row r="2653" spans="1:8" s="10" customFormat="1">
      <c r="A2653" s="134"/>
      <c r="B2653" s="134"/>
      <c r="C2653"/>
      <c r="D2653"/>
      <c r="E2653" s="488"/>
      <c r="F2653"/>
      <c r="G2653"/>
      <c r="H2653" s="488"/>
    </row>
    <row r="2654" spans="1:8" s="10" customFormat="1">
      <c r="A2654" s="134"/>
      <c r="B2654" s="134"/>
      <c r="C2654"/>
      <c r="D2654"/>
      <c r="E2654" s="488"/>
      <c r="F2654"/>
      <c r="G2654"/>
      <c r="H2654" s="488"/>
    </row>
    <row r="2655" spans="1:8" s="10" customFormat="1">
      <c r="A2655" s="134"/>
      <c r="B2655" s="134"/>
      <c r="C2655"/>
      <c r="D2655"/>
      <c r="E2655" s="488"/>
      <c r="F2655"/>
      <c r="G2655"/>
      <c r="H2655" s="488"/>
    </row>
    <row r="2656" spans="1:8" s="10" customFormat="1">
      <c r="A2656" s="134"/>
      <c r="B2656" s="134"/>
      <c r="C2656"/>
      <c r="D2656"/>
      <c r="E2656" s="488"/>
      <c r="F2656"/>
      <c r="G2656"/>
      <c r="H2656" s="488"/>
    </row>
    <row r="2657" spans="1:8" s="10" customFormat="1">
      <c r="A2657" s="134"/>
      <c r="B2657" s="134"/>
      <c r="C2657"/>
      <c r="D2657"/>
      <c r="E2657" s="488"/>
      <c r="F2657"/>
      <c r="G2657"/>
      <c r="H2657" s="488"/>
    </row>
    <row r="2658" spans="1:8" s="10" customFormat="1">
      <c r="A2658" s="134"/>
      <c r="B2658" s="134"/>
      <c r="C2658"/>
      <c r="D2658"/>
      <c r="E2658" s="488"/>
      <c r="F2658"/>
      <c r="G2658"/>
      <c r="H2658" s="488"/>
    </row>
    <row r="2659" spans="1:8" s="10" customFormat="1">
      <c r="A2659" s="134"/>
      <c r="B2659" s="134"/>
      <c r="C2659"/>
      <c r="D2659"/>
      <c r="E2659" s="488"/>
      <c r="F2659"/>
      <c r="G2659"/>
      <c r="H2659" s="488"/>
    </row>
    <row r="2660" spans="1:8" s="10" customFormat="1">
      <c r="A2660" s="134"/>
      <c r="B2660" s="134"/>
      <c r="C2660"/>
      <c r="D2660"/>
      <c r="E2660" s="488"/>
      <c r="F2660"/>
      <c r="G2660"/>
      <c r="H2660" s="488"/>
    </row>
    <row r="2661" spans="1:8" s="10" customFormat="1">
      <c r="A2661" s="134"/>
      <c r="B2661" s="134"/>
      <c r="C2661"/>
      <c r="D2661"/>
      <c r="E2661" s="488"/>
      <c r="F2661"/>
      <c r="G2661"/>
      <c r="H2661" s="488"/>
    </row>
    <row r="2662" spans="1:8" s="10" customFormat="1">
      <c r="A2662" s="134"/>
      <c r="B2662" s="134"/>
      <c r="C2662"/>
      <c r="D2662"/>
      <c r="E2662" s="488"/>
      <c r="F2662"/>
      <c r="G2662"/>
      <c r="H2662" s="488"/>
    </row>
    <row r="2663" spans="1:8" s="10" customFormat="1">
      <c r="A2663" s="134"/>
      <c r="B2663" s="134"/>
      <c r="C2663"/>
      <c r="D2663"/>
      <c r="E2663" s="488"/>
      <c r="F2663"/>
      <c r="G2663"/>
      <c r="H2663" s="488"/>
    </row>
    <row r="2664" spans="1:8" s="10" customFormat="1">
      <c r="A2664" s="134"/>
      <c r="B2664" s="134"/>
      <c r="C2664"/>
      <c r="D2664"/>
      <c r="E2664" s="488"/>
      <c r="F2664"/>
      <c r="G2664"/>
      <c r="H2664" s="488"/>
    </row>
    <row r="2665" spans="1:8" s="10" customFormat="1">
      <c r="A2665" s="134"/>
      <c r="B2665" s="134"/>
      <c r="C2665"/>
      <c r="D2665"/>
      <c r="E2665" s="488"/>
      <c r="F2665"/>
      <c r="G2665"/>
      <c r="H2665" s="488"/>
    </row>
    <row r="2666" spans="1:8" s="10" customFormat="1">
      <c r="A2666" s="134"/>
      <c r="B2666" s="134"/>
      <c r="C2666"/>
      <c r="D2666"/>
      <c r="E2666" s="488"/>
      <c r="F2666"/>
      <c r="G2666"/>
      <c r="H2666" s="488"/>
    </row>
    <row r="2667" spans="1:8" s="10" customFormat="1">
      <c r="A2667" s="134"/>
      <c r="B2667" s="134"/>
      <c r="C2667"/>
      <c r="D2667"/>
      <c r="E2667" s="488"/>
      <c r="F2667"/>
      <c r="G2667"/>
      <c r="H2667" s="488"/>
    </row>
    <row r="2668" spans="1:8" s="10" customFormat="1">
      <c r="A2668" s="134"/>
      <c r="B2668" s="134"/>
      <c r="C2668"/>
      <c r="D2668"/>
      <c r="E2668" s="488"/>
      <c r="F2668"/>
      <c r="G2668"/>
      <c r="H2668" s="488"/>
    </row>
    <row r="2669" spans="1:8" s="10" customFormat="1">
      <c r="A2669" s="134"/>
      <c r="B2669" s="134"/>
      <c r="C2669"/>
      <c r="D2669"/>
      <c r="E2669" s="488"/>
      <c r="F2669"/>
      <c r="G2669"/>
      <c r="H2669" s="488"/>
    </row>
    <row r="2670" spans="1:8" s="10" customFormat="1">
      <c r="A2670" s="134"/>
      <c r="B2670" s="134"/>
      <c r="C2670"/>
      <c r="D2670"/>
      <c r="E2670" s="488"/>
      <c r="F2670"/>
      <c r="G2670"/>
      <c r="H2670" s="488"/>
    </row>
    <row r="2671" spans="1:8" s="10" customFormat="1">
      <c r="A2671" s="134"/>
      <c r="B2671" s="134"/>
      <c r="C2671"/>
      <c r="D2671"/>
      <c r="E2671" s="488"/>
      <c r="F2671"/>
      <c r="G2671"/>
      <c r="H2671" s="488"/>
    </row>
    <row r="2672" spans="1:8" s="10" customFormat="1">
      <c r="A2672" s="134"/>
      <c r="B2672" s="134"/>
      <c r="C2672"/>
      <c r="D2672"/>
      <c r="E2672" s="488"/>
      <c r="F2672"/>
      <c r="G2672"/>
      <c r="H2672" s="488"/>
    </row>
    <row r="2673" spans="1:8" s="10" customFormat="1">
      <c r="A2673" s="134"/>
      <c r="B2673" s="134"/>
      <c r="C2673"/>
      <c r="D2673"/>
      <c r="E2673" s="488"/>
      <c r="F2673"/>
      <c r="G2673"/>
      <c r="H2673" s="488"/>
    </row>
    <row r="2674" spans="1:8" s="10" customFormat="1">
      <c r="A2674" s="134"/>
      <c r="B2674" s="134"/>
      <c r="C2674"/>
      <c r="D2674"/>
      <c r="E2674" s="488"/>
      <c r="F2674"/>
      <c r="G2674"/>
      <c r="H2674" s="488"/>
    </row>
    <row r="2675" spans="1:8" s="10" customFormat="1">
      <c r="A2675" s="134"/>
      <c r="B2675" s="134"/>
      <c r="C2675"/>
      <c r="D2675"/>
      <c r="E2675" s="488"/>
      <c r="F2675"/>
      <c r="G2675"/>
      <c r="H2675" s="488"/>
    </row>
    <row r="2676" spans="1:8" s="10" customFormat="1">
      <c r="A2676" s="134"/>
      <c r="B2676" s="134"/>
      <c r="C2676"/>
      <c r="D2676"/>
      <c r="E2676" s="488"/>
      <c r="F2676"/>
      <c r="G2676"/>
      <c r="H2676" s="488"/>
    </row>
    <row r="2677" spans="1:8" s="10" customFormat="1">
      <c r="A2677" s="134"/>
      <c r="B2677" s="134"/>
      <c r="C2677"/>
      <c r="D2677"/>
      <c r="E2677" s="488"/>
      <c r="F2677"/>
      <c r="G2677"/>
      <c r="H2677" s="488"/>
    </row>
    <row r="2678" spans="1:8" s="10" customFormat="1">
      <c r="A2678" s="134"/>
      <c r="B2678" s="134"/>
      <c r="C2678"/>
      <c r="D2678"/>
      <c r="E2678" s="488"/>
      <c r="F2678"/>
      <c r="G2678"/>
      <c r="H2678" s="488"/>
    </row>
    <row r="2679" spans="1:8" s="10" customFormat="1">
      <c r="A2679" s="134"/>
      <c r="B2679" s="134"/>
      <c r="C2679"/>
      <c r="D2679"/>
      <c r="E2679" s="488"/>
      <c r="F2679"/>
      <c r="G2679"/>
      <c r="H2679" s="488"/>
    </row>
    <row r="2680" spans="1:8" s="10" customFormat="1">
      <c r="A2680" s="134"/>
      <c r="B2680" s="134"/>
      <c r="C2680"/>
      <c r="D2680"/>
      <c r="E2680" s="488"/>
      <c r="F2680"/>
      <c r="G2680"/>
      <c r="H2680" s="488"/>
    </row>
    <row r="2681" spans="1:8" s="10" customFormat="1">
      <c r="A2681" s="134"/>
      <c r="B2681" s="134"/>
      <c r="C2681"/>
      <c r="D2681"/>
      <c r="E2681" s="488"/>
      <c r="F2681"/>
      <c r="G2681"/>
      <c r="H2681" s="488"/>
    </row>
    <row r="2682" spans="1:8" s="10" customFormat="1">
      <c r="A2682" s="134"/>
      <c r="B2682" s="134"/>
      <c r="C2682"/>
      <c r="D2682"/>
      <c r="E2682" s="488"/>
      <c r="F2682"/>
      <c r="G2682"/>
      <c r="H2682" s="488"/>
    </row>
    <row r="2683" spans="1:8" s="10" customFormat="1">
      <c r="A2683" s="134"/>
      <c r="B2683" s="134"/>
      <c r="C2683"/>
      <c r="D2683"/>
      <c r="E2683" s="488"/>
      <c r="F2683"/>
      <c r="G2683"/>
      <c r="H2683" s="488"/>
    </row>
    <row r="2684" spans="1:8" s="10" customFormat="1">
      <c r="A2684" s="134"/>
      <c r="B2684" s="134"/>
      <c r="C2684"/>
      <c r="D2684"/>
      <c r="E2684" s="488"/>
      <c r="F2684"/>
      <c r="G2684"/>
      <c r="H2684" s="488"/>
    </row>
    <row r="2685" spans="1:8" s="10" customFormat="1">
      <c r="A2685" s="134"/>
      <c r="B2685" s="134"/>
      <c r="C2685"/>
      <c r="D2685"/>
      <c r="E2685" s="488"/>
      <c r="F2685"/>
      <c r="G2685"/>
      <c r="H2685" s="488"/>
    </row>
    <row r="2686" spans="1:8" s="10" customFormat="1">
      <c r="A2686" s="134"/>
      <c r="B2686" s="134"/>
      <c r="C2686"/>
      <c r="D2686"/>
      <c r="E2686" s="488"/>
      <c r="F2686"/>
      <c r="G2686"/>
      <c r="H2686" s="488"/>
    </row>
    <row r="2687" spans="1:8" s="10" customFormat="1">
      <c r="A2687" s="134"/>
      <c r="B2687" s="134"/>
      <c r="C2687"/>
      <c r="D2687"/>
      <c r="E2687" s="488"/>
      <c r="F2687"/>
      <c r="G2687"/>
      <c r="H2687" s="488"/>
    </row>
    <row r="2688" spans="1:8" s="10" customFormat="1">
      <c r="A2688" s="134"/>
      <c r="B2688" s="134"/>
      <c r="C2688"/>
      <c r="D2688"/>
      <c r="E2688" s="488"/>
      <c r="F2688"/>
      <c r="G2688"/>
      <c r="H2688" s="488"/>
    </row>
    <row r="2689" spans="1:8" s="10" customFormat="1">
      <c r="A2689" s="134"/>
      <c r="B2689" s="134"/>
      <c r="C2689"/>
      <c r="D2689"/>
      <c r="E2689" s="488"/>
      <c r="F2689"/>
      <c r="G2689"/>
      <c r="H2689" s="488"/>
    </row>
    <row r="2690" spans="1:8" s="10" customFormat="1">
      <c r="A2690" s="134"/>
      <c r="B2690" s="134"/>
      <c r="C2690"/>
      <c r="D2690"/>
      <c r="E2690" s="488"/>
      <c r="F2690"/>
      <c r="G2690"/>
      <c r="H2690" s="488"/>
    </row>
    <row r="2691" spans="1:8" s="10" customFormat="1">
      <c r="A2691" s="134"/>
      <c r="B2691" s="134"/>
      <c r="C2691"/>
      <c r="D2691"/>
      <c r="E2691" s="488"/>
      <c r="F2691"/>
      <c r="G2691"/>
      <c r="H2691" s="488"/>
    </row>
    <row r="2692" spans="1:8" s="10" customFormat="1">
      <c r="A2692" s="134"/>
      <c r="B2692" s="134"/>
      <c r="C2692"/>
      <c r="D2692"/>
      <c r="E2692" s="488"/>
      <c r="F2692"/>
      <c r="G2692"/>
      <c r="H2692" s="488"/>
    </row>
    <row r="2693" spans="1:8" s="10" customFormat="1">
      <c r="A2693" s="134"/>
      <c r="B2693" s="134"/>
      <c r="C2693"/>
      <c r="D2693"/>
      <c r="E2693" s="488"/>
      <c r="F2693"/>
      <c r="G2693"/>
      <c r="H2693" s="488"/>
    </row>
    <row r="2694" spans="1:8" s="10" customFormat="1">
      <c r="A2694" s="134"/>
      <c r="B2694" s="134"/>
      <c r="C2694"/>
      <c r="D2694"/>
      <c r="E2694" s="488"/>
      <c r="F2694"/>
      <c r="G2694"/>
      <c r="H2694" s="488"/>
    </row>
    <row r="2695" spans="1:8" s="10" customFormat="1">
      <c r="A2695" s="134"/>
      <c r="B2695" s="134"/>
      <c r="C2695"/>
      <c r="D2695"/>
      <c r="E2695" s="488"/>
      <c r="F2695"/>
      <c r="G2695"/>
      <c r="H2695" s="488"/>
    </row>
    <row r="2696" spans="1:8" s="10" customFormat="1">
      <c r="A2696" s="134"/>
      <c r="B2696" s="134"/>
      <c r="C2696"/>
      <c r="D2696"/>
      <c r="E2696" s="488"/>
      <c r="F2696"/>
      <c r="G2696"/>
      <c r="H2696" s="488"/>
    </row>
    <row r="2697" spans="1:8" s="10" customFormat="1">
      <c r="A2697" s="134"/>
      <c r="B2697" s="134"/>
      <c r="C2697"/>
      <c r="D2697"/>
      <c r="E2697" s="488"/>
      <c r="F2697"/>
      <c r="G2697"/>
      <c r="H2697" s="488"/>
    </row>
    <row r="2698" spans="1:8" s="10" customFormat="1">
      <c r="A2698" s="134"/>
      <c r="B2698" s="134"/>
      <c r="C2698"/>
      <c r="D2698"/>
      <c r="E2698" s="488"/>
      <c r="F2698"/>
      <c r="G2698"/>
      <c r="H2698" s="488"/>
    </row>
    <row r="2699" spans="1:8" s="10" customFormat="1">
      <c r="A2699" s="134"/>
      <c r="B2699" s="134"/>
      <c r="C2699"/>
      <c r="D2699"/>
      <c r="E2699" s="488"/>
      <c r="F2699"/>
      <c r="G2699"/>
      <c r="H2699" s="488"/>
    </row>
    <row r="2700" spans="1:8" s="10" customFormat="1">
      <c r="A2700" s="134"/>
      <c r="B2700" s="134"/>
      <c r="C2700"/>
      <c r="D2700"/>
      <c r="E2700" s="488"/>
      <c r="F2700"/>
      <c r="G2700"/>
      <c r="H2700" s="488"/>
    </row>
    <row r="2701" spans="1:8" s="10" customFormat="1">
      <c r="A2701" s="134"/>
      <c r="B2701" s="134"/>
      <c r="C2701"/>
      <c r="D2701"/>
      <c r="E2701" s="488"/>
      <c r="F2701"/>
      <c r="G2701"/>
      <c r="H2701" s="488"/>
    </row>
    <row r="2702" spans="1:8" s="10" customFormat="1">
      <c r="A2702" s="134"/>
      <c r="B2702" s="134"/>
      <c r="C2702"/>
      <c r="D2702"/>
      <c r="E2702" s="488"/>
      <c r="F2702"/>
      <c r="G2702"/>
      <c r="H2702" s="488"/>
    </row>
    <row r="2703" spans="1:8" s="10" customFormat="1">
      <c r="A2703" s="134"/>
      <c r="B2703" s="134"/>
      <c r="C2703"/>
      <c r="D2703"/>
      <c r="E2703" s="488"/>
      <c r="F2703"/>
      <c r="G2703"/>
      <c r="H2703" s="488"/>
    </row>
    <row r="2704" spans="1:8" s="10" customFormat="1">
      <c r="A2704" s="134"/>
      <c r="B2704" s="134"/>
      <c r="C2704"/>
      <c r="D2704"/>
      <c r="E2704" s="488"/>
      <c r="F2704"/>
      <c r="G2704"/>
      <c r="H2704" s="488"/>
    </row>
    <row r="2705" spans="1:8" s="10" customFormat="1">
      <c r="A2705" s="134"/>
      <c r="B2705" s="134"/>
      <c r="C2705"/>
      <c r="D2705"/>
      <c r="E2705" s="488"/>
      <c r="F2705"/>
      <c r="G2705"/>
      <c r="H2705" s="488"/>
    </row>
    <row r="2706" spans="1:8" s="10" customFormat="1">
      <c r="A2706" s="134"/>
      <c r="B2706" s="134"/>
      <c r="C2706"/>
      <c r="D2706"/>
      <c r="E2706" s="488"/>
      <c r="F2706"/>
      <c r="G2706"/>
      <c r="H2706" s="488"/>
    </row>
    <row r="2707" spans="1:8" s="10" customFormat="1">
      <c r="A2707" s="134"/>
      <c r="B2707" s="134"/>
      <c r="C2707"/>
      <c r="D2707"/>
      <c r="E2707" s="488"/>
      <c r="F2707"/>
      <c r="G2707"/>
      <c r="H2707" s="488"/>
    </row>
    <row r="2708" spans="1:8" s="10" customFormat="1">
      <c r="A2708" s="134"/>
      <c r="B2708" s="134"/>
      <c r="C2708"/>
      <c r="D2708"/>
      <c r="E2708" s="488"/>
      <c r="F2708"/>
      <c r="G2708"/>
      <c r="H2708" s="488"/>
    </row>
    <row r="2709" spans="1:8" s="10" customFormat="1">
      <c r="A2709" s="134"/>
      <c r="B2709" s="134"/>
      <c r="C2709"/>
      <c r="D2709"/>
      <c r="E2709" s="488"/>
      <c r="F2709"/>
      <c r="G2709"/>
      <c r="H2709" s="488"/>
    </row>
    <row r="2710" spans="1:8" s="10" customFormat="1">
      <c r="A2710" s="134"/>
      <c r="B2710" s="134"/>
      <c r="C2710"/>
      <c r="D2710"/>
      <c r="E2710" s="488"/>
      <c r="F2710"/>
      <c r="G2710"/>
      <c r="H2710" s="488"/>
    </row>
    <row r="2711" spans="1:8" s="10" customFormat="1">
      <c r="A2711" s="134"/>
      <c r="B2711" s="134"/>
      <c r="C2711"/>
      <c r="D2711"/>
      <c r="E2711" s="488"/>
      <c r="F2711"/>
      <c r="G2711"/>
      <c r="H2711" s="488"/>
    </row>
    <row r="2712" spans="1:8" s="10" customFormat="1">
      <c r="A2712" s="134"/>
      <c r="B2712" s="134"/>
      <c r="C2712"/>
      <c r="D2712"/>
      <c r="E2712" s="488"/>
      <c r="F2712"/>
      <c r="G2712"/>
      <c r="H2712" s="488"/>
    </row>
    <row r="2713" spans="1:8" s="10" customFormat="1">
      <c r="A2713" s="134"/>
      <c r="B2713" s="134"/>
      <c r="C2713"/>
      <c r="D2713"/>
      <c r="E2713" s="488"/>
      <c r="F2713"/>
      <c r="G2713"/>
      <c r="H2713" s="488"/>
    </row>
    <row r="2714" spans="1:8" s="10" customFormat="1">
      <c r="A2714" s="134"/>
      <c r="B2714" s="134"/>
      <c r="C2714"/>
      <c r="D2714"/>
      <c r="E2714" s="488"/>
      <c r="F2714"/>
      <c r="G2714"/>
      <c r="H2714" s="488"/>
    </row>
    <row r="2715" spans="1:8" s="10" customFormat="1">
      <c r="A2715" s="134"/>
      <c r="B2715" s="134"/>
      <c r="C2715"/>
      <c r="D2715"/>
      <c r="E2715" s="488"/>
      <c r="F2715"/>
      <c r="G2715"/>
      <c r="H2715" s="488"/>
    </row>
    <row r="2716" spans="1:8" s="10" customFormat="1">
      <c r="A2716" s="134"/>
      <c r="B2716" s="134"/>
      <c r="C2716"/>
      <c r="D2716"/>
      <c r="E2716" s="488"/>
      <c r="F2716"/>
      <c r="G2716"/>
      <c r="H2716" s="488"/>
    </row>
    <row r="2717" spans="1:8" s="10" customFormat="1">
      <c r="A2717" s="134"/>
      <c r="B2717" s="134"/>
      <c r="C2717"/>
      <c r="D2717"/>
      <c r="E2717" s="488"/>
      <c r="F2717"/>
      <c r="G2717"/>
      <c r="H2717" s="488"/>
    </row>
    <row r="2718" spans="1:8" s="10" customFormat="1">
      <c r="A2718" s="134"/>
      <c r="B2718" s="134"/>
      <c r="C2718"/>
      <c r="D2718"/>
      <c r="E2718" s="488"/>
      <c r="F2718"/>
      <c r="G2718"/>
      <c r="H2718" s="488"/>
    </row>
    <row r="2719" spans="1:8" s="10" customFormat="1">
      <c r="A2719" s="134"/>
      <c r="B2719" s="134"/>
      <c r="C2719"/>
      <c r="D2719"/>
      <c r="E2719" s="488"/>
      <c r="F2719"/>
      <c r="G2719"/>
      <c r="H2719" s="488"/>
    </row>
    <row r="2720" spans="1:8" s="10" customFormat="1">
      <c r="A2720" s="134"/>
      <c r="B2720" s="134"/>
      <c r="C2720"/>
      <c r="D2720"/>
      <c r="E2720" s="488"/>
      <c r="F2720"/>
      <c r="G2720"/>
      <c r="H2720" s="488"/>
    </row>
    <row r="2721" spans="1:8" s="10" customFormat="1">
      <c r="A2721" s="134"/>
      <c r="B2721" s="134"/>
      <c r="C2721"/>
      <c r="D2721"/>
      <c r="E2721" s="488"/>
      <c r="F2721"/>
      <c r="G2721"/>
      <c r="H2721" s="488"/>
    </row>
    <row r="2722" spans="1:8" s="10" customFormat="1">
      <c r="A2722" s="134"/>
      <c r="B2722" s="134"/>
      <c r="C2722"/>
      <c r="D2722"/>
      <c r="E2722" s="488"/>
      <c r="F2722"/>
      <c r="G2722"/>
      <c r="H2722" s="488"/>
    </row>
    <row r="2723" spans="1:8" s="10" customFormat="1">
      <c r="A2723" s="134"/>
      <c r="B2723" s="134"/>
      <c r="C2723"/>
      <c r="D2723"/>
      <c r="E2723" s="488"/>
      <c r="F2723"/>
      <c r="G2723"/>
      <c r="H2723" s="488"/>
    </row>
    <row r="2724" spans="1:8" s="10" customFormat="1">
      <c r="A2724" s="134"/>
      <c r="B2724" s="134"/>
      <c r="C2724"/>
      <c r="D2724"/>
      <c r="E2724" s="488"/>
      <c r="F2724"/>
      <c r="G2724"/>
      <c r="H2724" s="488"/>
    </row>
    <row r="2725" spans="1:8" s="10" customFormat="1">
      <c r="A2725" s="134"/>
      <c r="B2725" s="134"/>
      <c r="C2725"/>
      <c r="D2725"/>
      <c r="E2725" s="488"/>
      <c r="F2725"/>
      <c r="G2725"/>
      <c r="H2725" s="488"/>
    </row>
    <row r="2726" spans="1:8" s="10" customFormat="1">
      <c r="A2726" s="134"/>
      <c r="B2726" s="134"/>
      <c r="C2726"/>
      <c r="D2726"/>
      <c r="E2726" s="488"/>
      <c r="F2726"/>
      <c r="G2726"/>
      <c r="H2726" s="488"/>
    </row>
    <row r="2727" spans="1:8" s="10" customFormat="1">
      <c r="A2727" s="134"/>
      <c r="B2727" s="134"/>
      <c r="C2727"/>
      <c r="D2727"/>
      <c r="E2727" s="488"/>
      <c r="F2727"/>
      <c r="G2727"/>
      <c r="H2727" s="488"/>
    </row>
    <row r="2728" spans="1:8" s="10" customFormat="1">
      <c r="A2728" s="134"/>
      <c r="B2728" s="134"/>
      <c r="C2728"/>
      <c r="D2728"/>
      <c r="E2728" s="488"/>
      <c r="F2728"/>
      <c r="G2728"/>
      <c r="H2728" s="488"/>
    </row>
    <row r="2729" spans="1:8" s="10" customFormat="1">
      <c r="A2729" s="134"/>
      <c r="B2729" s="134"/>
      <c r="C2729"/>
      <c r="D2729"/>
      <c r="E2729" s="488"/>
      <c r="F2729"/>
      <c r="G2729"/>
      <c r="H2729" s="488"/>
    </row>
    <row r="2730" spans="1:8" s="10" customFormat="1">
      <c r="A2730" s="134"/>
      <c r="B2730" s="134"/>
      <c r="C2730"/>
      <c r="D2730"/>
      <c r="E2730" s="488"/>
      <c r="F2730"/>
      <c r="G2730"/>
      <c r="H2730" s="488"/>
    </row>
    <row r="2731" spans="1:8" s="10" customFormat="1">
      <c r="A2731" s="134"/>
      <c r="B2731" s="134"/>
      <c r="C2731"/>
      <c r="D2731"/>
      <c r="E2731" s="488"/>
      <c r="F2731"/>
      <c r="G2731"/>
      <c r="H2731" s="488"/>
    </row>
    <row r="2732" spans="1:8" s="10" customFormat="1">
      <c r="A2732" s="134"/>
      <c r="B2732" s="134"/>
      <c r="C2732"/>
      <c r="D2732"/>
      <c r="E2732" s="488"/>
      <c r="F2732"/>
      <c r="G2732"/>
      <c r="H2732" s="488"/>
    </row>
    <row r="2733" spans="1:8" s="10" customFormat="1">
      <c r="A2733" s="134"/>
      <c r="B2733" s="134"/>
      <c r="C2733"/>
      <c r="D2733"/>
      <c r="E2733" s="488"/>
      <c r="F2733"/>
      <c r="G2733"/>
      <c r="H2733" s="488"/>
    </row>
    <row r="2734" spans="1:8" s="10" customFormat="1">
      <c r="A2734" s="134"/>
      <c r="B2734" s="134"/>
      <c r="C2734"/>
      <c r="D2734"/>
      <c r="E2734" s="488"/>
      <c r="F2734"/>
      <c r="G2734"/>
      <c r="H2734" s="488"/>
    </row>
    <row r="2735" spans="1:8" s="10" customFormat="1">
      <c r="A2735" s="134"/>
      <c r="B2735" s="134"/>
      <c r="C2735"/>
      <c r="D2735"/>
      <c r="E2735" s="488"/>
      <c r="F2735"/>
      <c r="G2735"/>
      <c r="H2735" s="488"/>
    </row>
    <row r="2736" spans="1:8" s="10" customFormat="1">
      <c r="A2736" s="134"/>
      <c r="B2736" s="134"/>
      <c r="C2736"/>
      <c r="D2736"/>
      <c r="E2736" s="488"/>
      <c r="F2736"/>
      <c r="G2736"/>
      <c r="H2736" s="488"/>
    </row>
    <row r="2737" spans="1:8" s="10" customFormat="1">
      <c r="A2737" s="134"/>
      <c r="B2737" s="134"/>
      <c r="C2737"/>
      <c r="D2737"/>
      <c r="E2737" s="488"/>
      <c r="F2737"/>
      <c r="G2737"/>
      <c r="H2737" s="488"/>
    </row>
    <row r="2738" spans="1:8" s="10" customFormat="1">
      <c r="A2738" s="134"/>
      <c r="B2738" s="134"/>
      <c r="C2738"/>
      <c r="D2738"/>
      <c r="E2738" s="488"/>
      <c r="F2738"/>
      <c r="G2738"/>
      <c r="H2738" s="488"/>
    </row>
    <row r="2739" spans="1:8" s="10" customFormat="1">
      <c r="A2739" s="134"/>
      <c r="B2739" s="134"/>
      <c r="C2739"/>
      <c r="D2739"/>
      <c r="E2739" s="488"/>
      <c r="F2739"/>
      <c r="G2739"/>
      <c r="H2739" s="488"/>
    </row>
    <row r="2740" spans="1:8" s="10" customFormat="1">
      <c r="A2740" s="134"/>
      <c r="B2740" s="134"/>
      <c r="C2740"/>
      <c r="D2740"/>
      <c r="E2740" s="488"/>
      <c r="F2740"/>
      <c r="G2740"/>
      <c r="H2740" s="488"/>
    </row>
    <row r="2741" spans="1:8" s="10" customFormat="1">
      <c r="A2741" s="134"/>
      <c r="B2741" s="134"/>
      <c r="C2741"/>
      <c r="D2741"/>
      <c r="E2741" s="488"/>
      <c r="F2741"/>
      <c r="G2741"/>
      <c r="H2741" s="488"/>
    </row>
    <row r="2742" spans="1:8" s="10" customFormat="1">
      <c r="A2742" s="134"/>
      <c r="B2742" s="134"/>
      <c r="C2742"/>
      <c r="D2742"/>
      <c r="E2742" s="488"/>
      <c r="F2742"/>
      <c r="G2742"/>
      <c r="H2742" s="488"/>
    </row>
    <row r="2743" spans="1:8" s="10" customFormat="1">
      <c r="A2743" s="134"/>
      <c r="B2743" s="134"/>
      <c r="C2743"/>
      <c r="D2743"/>
      <c r="E2743" s="488"/>
      <c r="F2743"/>
      <c r="G2743"/>
      <c r="H2743" s="488"/>
    </row>
    <row r="2744" spans="1:8" s="10" customFormat="1">
      <c r="A2744" s="134"/>
      <c r="B2744" s="134"/>
      <c r="C2744"/>
      <c r="D2744"/>
      <c r="E2744" s="488"/>
      <c r="F2744"/>
      <c r="G2744"/>
      <c r="H2744" s="488"/>
    </row>
    <row r="2745" spans="1:8" s="10" customFormat="1">
      <c r="A2745" s="134"/>
      <c r="B2745" s="134"/>
      <c r="C2745"/>
      <c r="D2745"/>
      <c r="E2745" s="488"/>
      <c r="F2745"/>
      <c r="G2745"/>
      <c r="H2745" s="488"/>
    </row>
    <row r="2746" spans="1:8" s="10" customFormat="1">
      <c r="A2746" s="134"/>
      <c r="B2746" s="134"/>
      <c r="C2746"/>
      <c r="D2746"/>
      <c r="E2746" s="488"/>
      <c r="F2746"/>
      <c r="G2746"/>
      <c r="H2746" s="488"/>
    </row>
    <row r="2747" spans="1:8" s="10" customFormat="1">
      <c r="A2747" s="134"/>
      <c r="B2747" s="134"/>
      <c r="C2747"/>
      <c r="D2747"/>
      <c r="E2747" s="488"/>
      <c r="F2747"/>
      <c r="G2747"/>
      <c r="H2747" s="488"/>
    </row>
    <row r="2748" spans="1:8" s="10" customFormat="1">
      <c r="A2748" s="134"/>
      <c r="B2748" s="134"/>
      <c r="C2748"/>
      <c r="D2748"/>
      <c r="E2748" s="488"/>
      <c r="F2748"/>
      <c r="G2748"/>
      <c r="H2748" s="488"/>
    </row>
    <row r="2749" spans="1:8" s="10" customFormat="1">
      <c r="A2749" s="134"/>
      <c r="B2749" s="134"/>
      <c r="C2749"/>
      <c r="D2749"/>
      <c r="E2749" s="488"/>
      <c r="F2749"/>
      <c r="G2749"/>
      <c r="H2749" s="488"/>
    </row>
    <row r="2750" spans="1:8" s="10" customFormat="1">
      <c r="A2750" s="134"/>
      <c r="B2750" s="134"/>
      <c r="C2750"/>
      <c r="D2750"/>
      <c r="E2750" s="488"/>
      <c r="F2750"/>
      <c r="G2750"/>
      <c r="H2750" s="488"/>
    </row>
    <row r="2751" spans="1:8" s="10" customFormat="1">
      <c r="A2751" s="134"/>
      <c r="B2751" s="134"/>
      <c r="C2751"/>
      <c r="D2751"/>
      <c r="E2751" s="488"/>
      <c r="F2751"/>
      <c r="G2751"/>
      <c r="H2751" s="488"/>
    </row>
    <row r="2752" spans="1:8" s="10" customFormat="1">
      <c r="A2752" s="134"/>
      <c r="B2752" s="134"/>
      <c r="C2752"/>
      <c r="D2752"/>
      <c r="E2752" s="488"/>
      <c r="F2752"/>
      <c r="G2752"/>
      <c r="H2752" s="488"/>
    </row>
    <row r="2753" spans="1:8" s="10" customFormat="1">
      <c r="A2753" s="134"/>
      <c r="B2753" s="134"/>
      <c r="C2753"/>
      <c r="D2753"/>
      <c r="E2753" s="488"/>
      <c r="F2753"/>
      <c r="G2753"/>
      <c r="H2753" s="488"/>
    </row>
    <row r="2754" spans="1:8" s="10" customFormat="1">
      <c r="A2754" s="134"/>
      <c r="B2754" s="134"/>
      <c r="C2754"/>
      <c r="D2754"/>
      <c r="E2754" s="488"/>
      <c r="F2754"/>
      <c r="G2754"/>
      <c r="H2754" s="488"/>
    </row>
    <row r="2755" spans="1:8" s="10" customFormat="1">
      <c r="A2755" s="134"/>
      <c r="B2755" s="134"/>
      <c r="C2755"/>
      <c r="D2755"/>
      <c r="E2755" s="488"/>
      <c r="F2755"/>
      <c r="G2755"/>
      <c r="H2755" s="488"/>
    </row>
    <row r="2756" spans="1:8" s="10" customFormat="1">
      <c r="A2756" s="134"/>
      <c r="B2756" s="134"/>
      <c r="C2756"/>
      <c r="D2756"/>
      <c r="E2756" s="488"/>
      <c r="F2756"/>
      <c r="G2756"/>
      <c r="H2756" s="488"/>
    </row>
    <row r="2757" spans="1:8" s="10" customFormat="1">
      <c r="A2757" s="134"/>
      <c r="B2757" s="134"/>
      <c r="C2757"/>
      <c r="D2757"/>
      <c r="E2757" s="488"/>
      <c r="F2757"/>
      <c r="G2757"/>
      <c r="H2757" s="488"/>
    </row>
    <row r="2758" spans="1:8" s="10" customFormat="1">
      <c r="A2758" s="134"/>
      <c r="B2758" s="134"/>
      <c r="C2758"/>
      <c r="D2758"/>
      <c r="E2758" s="488"/>
      <c r="F2758"/>
      <c r="G2758"/>
      <c r="H2758" s="488"/>
    </row>
    <row r="2759" spans="1:8" s="10" customFormat="1">
      <c r="A2759" s="134"/>
      <c r="B2759" s="134"/>
      <c r="C2759"/>
      <c r="D2759"/>
      <c r="E2759" s="488"/>
      <c r="F2759"/>
      <c r="G2759"/>
      <c r="H2759" s="488"/>
    </row>
    <row r="2760" spans="1:8" s="10" customFormat="1">
      <c r="A2760" s="134"/>
      <c r="B2760" s="134"/>
      <c r="C2760"/>
      <c r="D2760"/>
      <c r="E2760" s="488"/>
      <c r="F2760"/>
      <c r="G2760"/>
      <c r="H2760" s="488"/>
    </row>
    <row r="2761" spans="1:8" s="10" customFormat="1">
      <c r="A2761" s="134"/>
      <c r="B2761" s="134"/>
      <c r="C2761"/>
      <c r="D2761"/>
      <c r="E2761" s="488"/>
      <c r="F2761"/>
      <c r="G2761"/>
      <c r="H2761" s="488"/>
    </row>
    <row r="2762" spans="1:8" s="10" customFormat="1">
      <c r="A2762" s="134"/>
      <c r="B2762" s="134"/>
      <c r="C2762"/>
      <c r="D2762"/>
      <c r="E2762" s="488"/>
      <c r="F2762"/>
      <c r="G2762"/>
      <c r="H2762" s="488"/>
    </row>
    <row r="2763" spans="1:8" s="10" customFormat="1">
      <c r="A2763" s="134"/>
      <c r="B2763" s="134"/>
      <c r="C2763"/>
      <c r="D2763"/>
      <c r="E2763" s="488"/>
      <c r="F2763"/>
      <c r="G2763"/>
      <c r="H2763" s="488"/>
    </row>
    <row r="2764" spans="1:8" s="10" customFormat="1">
      <c r="A2764" s="134"/>
      <c r="B2764" s="134"/>
      <c r="C2764"/>
      <c r="D2764"/>
      <c r="E2764" s="488"/>
      <c r="F2764"/>
      <c r="G2764"/>
      <c r="H2764" s="488"/>
    </row>
    <row r="2765" spans="1:8" s="10" customFormat="1">
      <c r="A2765" s="134"/>
      <c r="B2765" s="134"/>
      <c r="C2765"/>
      <c r="D2765"/>
      <c r="E2765" s="488"/>
      <c r="F2765"/>
      <c r="G2765"/>
      <c r="H2765" s="488"/>
    </row>
    <row r="2766" spans="1:8" s="10" customFormat="1">
      <c r="A2766" s="134"/>
      <c r="B2766" s="134"/>
      <c r="C2766"/>
      <c r="D2766"/>
      <c r="E2766" s="488"/>
      <c r="F2766"/>
      <c r="G2766"/>
      <c r="H2766" s="488"/>
    </row>
    <row r="2767" spans="1:8" s="10" customFormat="1">
      <c r="A2767" s="134"/>
      <c r="B2767" s="134"/>
      <c r="C2767"/>
      <c r="D2767"/>
      <c r="E2767" s="488"/>
      <c r="F2767"/>
      <c r="G2767"/>
      <c r="H2767" s="488"/>
    </row>
    <row r="2768" spans="1:8" s="10" customFormat="1">
      <c r="A2768" s="134"/>
      <c r="B2768" s="134"/>
      <c r="C2768"/>
      <c r="D2768"/>
      <c r="E2768" s="488"/>
      <c r="F2768"/>
      <c r="G2768"/>
      <c r="H2768" s="488"/>
    </row>
    <row r="2769" spans="1:8" s="10" customFormat="1">
      <c r="A2769" s="134"/>
      <c r="B2769" s="134"/>
      <c r="C2769"/>
      <c r="D2769"/>
      <c r="E2769" s="488"/>
      <c r="F2769"/>
      <c r="G2769"/>
      <c r="H2769" s="488"/>
    </row>
    <row r="2770" spans="1:8" s="10" customFormat="1">
      <c r="A2770" s="134"/>
      <c r="B2770" s="134"/>
      <c r="C2770"/>
      <c r="D2770"/>
      <c r="E2770" s="488"/>
      <c r="F2770"/>
      <c r="G2770"/>
      <c r="H2770" s="488"/>
    </row>
    <row r="2771" spans="1:8" s="10" customFormat="1">
      <c r="A2771" s="134"/>
      <c r="B2771" s="134"/>
      <c r="C2771"/>
      <c r="D2771"/>
      <c r="E2771" s="488"/>
      <c r="F2771"/>
      <c r="G2771"/>
      <c r="H2771" s="488"/>
    </row>
    <row r="2772" spans="1:8" s="10" customFormat="1">
      <c r="A2772" s="134"/>
      <c r="B2772" s="134"/>
      <c r="C2772"/>
      <c r="D2772"/>
      <c r="E2772" s="488"/>
      <c r="F2772"/>
      <c r="G2772"/>
      <c r="H2772" s="488"/>
    </row>
    <row r="2773" spans="1:8" s="10" customFormat="1">
      <c r="A2773" s="134"/>
      <c r="B2773" s="134"/>
      <c r="C2773"/>
      <c r="D2773"/>
      <c r="E2773" s="488"/>
      <c r="F2773"/>
      <c r="G2773"/>
      <c r="H2773" s="488"/>
    </row>
    <row r="2774" spans="1:8" s="10" customFormat="1">
      <c r="A2774" s="134"/>
      <c r="B2774" s="134"/>
      <c r="C2774"/>
      <c r="D2774"/>
      <c r="E2774" s="488"/>
      <c r="F2774"/>
      <c r="G2774"/>
      <c r="H2774" s="488"/>
    </row>
    <row r="2775" spans="1:8" s="10" customFormat="1">
      <c r="A2775" s="134"/>
      <c r="B2775" s="134"/>
      <c r="C2775"/>
      <c r="D2775"/>
      <c r="E2775" s="488"/>
      <c r="F2775"/>
      <c r="G2775"/>
      <c r="H2775" s="488"/>
    </row>
    <row r="2776" spans="1:8" s="10" customFormat="1">
      <c r="A2776" s="134"/>
      <c r="B2776" s="134"/>
      <c r="C2776"/>
      <c r="D2776"/>
      <c r="E2776" s="488"/>
      <c r="F2776"/>
      <c r="G2776"/>
      <c r="H2776" s="488"/>
    </row>
    <row r="2777" spans="1:8" s="10" customFormat="1">
      <c r="A2777" s="134"/>
      <c r="B2777" s="134"/>
      <c r="C2777"/>
      <c r="D2777"/>
      <c r="E2777" s="488"/>
      <c r="F2777"/>
      <c r="G2777"/>
      <c r="H2777" s="488"/>
    </row>
    <row r="2778" spans="1:8" s="10" customFormat="1">
      <c r="A2778" s="134"/>
      <c r="B2778" s="134"/>
      <c r="C2778"/>
      <c r="D2778"/>
      <c r="E2778" s="488"/>
      <c r="F2778"/>
      <c r="G2778"/>
      <c r="H2778" s="488"/>
    </row>
    <row r="2779" spans="1:8" s="10" customFormat="1">
      <c r="A2779" s="134"/>
      <c r="B2779" s="134"/>
      <c r="C2779"/>
      <c r="D2779"/>
      <c r="E2779" s="488"/>
      <c r="F2779"/>
      <c r="G2779"/>
      <c r="H2779" s="488"/>
    </row>
    <row r="2780" spans="1:8" s="10" customFormat="1">
      <c r="A2780" s="134"/>
      <c r="B2780" s="134"/>
      <c r="C2780"/>
      <c r="D2780"/>
      <c r="E2780" s="488"/>
      <c r="F2780"/>
      <c r="G2780"/>
      <c r="H2780" s="488"/>
    </row>
    <row r="2781" spans="1:8" s="10" customFormat="1">
      <c r="A2781" s="134"/>
      <c r="B2781" s="134"/>
      <c r="C2781"/>
      <c r="D2781"/>
      <c r="E2781" s="488"/>
      <c r="F2781"/>
      <c r="G2781"/>
      <c r="H2781" s="488"/>
    </row>
    <row r="2782" spans="1:8" s="10" customFormat="1">
      <c r="A2782" s="134"/>
      <c r="B2782" s="134"/>
      <c r="C2782"/>
      <c r="D2782"/>
      <c r="E2782" s="488"/>
      <c r="F2782"/>
      <c r="G2782"/>
      <c r="H2782" s="488"/>
    </row>
    <row r="2783" spans="1:8" s="10" customFormat="1">
      <c r="A2783" s="134"/>
      <c r="B2783" s="134"/>
      <c r="C2783"/>
      <c r="D2783"/>
      <c r="E2783" s="488"/>
      <c r="F2783"/>
      <c r="G2783"/>
      <c r="H2783" s="488"/>
    </row>
    <row r="2784" spans="1:8" s="10" customFormat="1">
      <c r="A2784" s="134"/>
      <c r="B2784" s="134"/>
      <c r="C2784"/>
      <c r="D2784"/>
      <c r="E2784" s="488"/>
      <c r="F2784"/>
      <c r="G2784"/>
      <c r="H2784" s="488"/>
    </row>
    <row r="2785" spans="1:8" s="10" customFormat="1">
      <c r="A2785" s="134"/>
      <c r="B2785" s="134"/>
      <c r="C2785"/>
      <c r="D2785"/>
      <c r="E2785" s="488"/>
      <c r="F2785"/>
      <c r="G2785"/>
      <c r="H2785" s="488"/>
    </row>
    <row r="2786" spans="1:8" s="10" customFormat="1">
      <c r="A2786" s="134"/>
      <c r="B2786" s="134"/>
      <c r="C2786"/>
      <c r="D2786"/>
      <c r="E2786" s="488"/>
      <c r="F2786"/>
      <c r="G2786"/>
      <c r="H2786" s="488"/>
    </row>
    <row r="2787" spans="1:8" s="10" customFormat="1">
      <c r="A2787" s="134"/>
      <c r="B2787" s="134"/>
      <c r="C2787"/>
      <c r="D2787"/>
      <c r="E2787" s="488"/>
      <c r="F2787"/>
      <c r="G2787"/>
      <c r="H2787" s="488"/>
    </row>
    <row r="2788" spans="1:8" s="10" customFormat="1">
      <c r="A2788" s="134"/>
      <c r="B2788" s="134"/>
      <c r="C2788"/>
      <c r="D2788"/>
      <c r="E2788" s="488"/>
      <c r="F2788"/>
      <c r="G2788"/>
      <c r="H2788" s="488"/>
    </row>
    <row r="2789" spans="1:8" s="10" customFormat="1">
      <c r="A2789" s="134"/>
      <c r="B2789" s="134"/>
      <c r="C2789"/>
      <c r="D2789"/>
      <c r="E2789" s="488"/>
      <c r="F2789"/>
      <c r="G2789"/>
      <c r="H2789" s="488"/>
    </row>
    <row r="2790" spans="1:8" s="10" customFormat="1">
      <c r="A2790" s="134"/>
      <c r="B2790" s="134"/>
      <c r="C2790"/>
      <c r="D2790"/>
      <c r="E2790" s="488"/>
      <c r="F2790"/>
      <c r="G2790"/>
      <c r="H2790" s="488"/>
    </row>
    <row r="2791" spans="1:8" s="10" customFormat="1">
      <c r="A2791" s="134"/>
      <c r="B2791" s="134"/>
      <c r="C2791"/>
      <c r="D2791"/>
      <c r="E2791" s="488"/>
      <c r="F2791"/>
      <c r="G2791"/>
      <c r="H2791" s="488"/>
    </row>
    <row r="2792" spans="1:8" s="10" customFormat="1">
      <c r="A2792" s="134"/>
      <c r="B2792" s="134"/>
      <c r="C2792"/>
      <c r="D2792"/>
      <c r="E2792" s="488"/>
      <c r="F2792"/>
      <c r="G2792"/>
      <c r="H2792" s="488"/>
    </row>
    <row r="2793" spans="1:8" s="10" customFormat="1">
      <c r="A2793" s="134"/>
      <c r="B2793" s="134"/>
      <c r="C2793"/>
      <c r="D2793"/>
      <c r="E2793" s="488"/>
      <c r="F2793"/>
      <c r="G2793"/>
      <c r="H2793" s="488"/>
    </row>
    <row r="2794" spans="1:8" s="10" customFormat="1">
      <c r="A2794" s="134"/>
      <c r="B2794" s="134"/>
      <c r="C2794"/>
      <c r="D2794"/>
      <c r="E2794" s="488"/>
      <c r="F2794"/>
      <c r="G2794"/>
      <c r="H2794" s="488"/>
    </row>
    <row r="2795" spans="1:8" s="10" customFormat="1">
      <c r="A2795" s="134"/>
      <c r="B2795" s="134"/>
      <c r="C2795"/>
      <c r="D2795"/>
      <c r="E2795" s="488"/>
      <c r="F2795"/>
      <c r="G2795"/>
      <c r="H2795" s="488"/>
    </row>
    <row r="2796" spans="1:8" s="10" customFormat="1">
      <c r="A2796" s="134"/>
      <c r="B2796" s="134"/>
      <c r="C2796"/>
      <c r="D2796"/>
      <c r="E2796" s="488"/>
      <c r="F2796"/>
      <c r="G2796"/>
      <c r="H2796" s="488"/>
    </row>
    <row r="2797" spans="1:8" s="10" customFormat="1">
      <c r="A2797" s="134"/>
      <c r="B2797" s="134"/>
      <c r="C2797"/>
      <c r="D2797"/>
      <c r="E2797" s="488"/>
      <c r="F2797"/>
      <c r="G2797"/>
      <c r="H2797" s="488"/>
    </row>
    <row r="2798" spans="1:8" s="10" customFormat="1">
      <c r="A2798" s="134"/>
      <c r="B2798" s="134"/>
      <c r="C2798"/>
      <c r="D2798"/>
      <c r="E2798" s="488"/>
      <c r="F2798"/>
      <c r="G2798"/>
      <c r="H2798" s="488"/>
    </row>
    <row r="2799" spans="1:8" s="10" customFormat="1">
      <c r="A2799" s="134"/>
      <c r="B2799" s="134"/>
      <c r="C2799"/>
      <c r="D2799"/>
      <c r="E2799" s="488"/>
      <c r="F2799"/>
      <c r="G2799"/>
      <c r="H2799" s="488"/>
    </row>
    <row r="2800" spans="1:8" s="10" customFormat="1">
      <c r="A2800" s="134"/>
      <c r="B2800" s="134"/>
      <c r="C2800"/>
      <c r="D2800"/>
      <c r="E2800" s="488"/>
      <c r="F2800"/>
      <c r="G2800"/>
      <c r="H2800" s="488"/>
    </row>
    <row r="2801" spans="1:8" s="10" customFormat="1">
      <c r="A2801" s="134"/>
      <c r="B2801" s="134"/>
      <c r="C2801"/>
      <c r="D2801"/>
      <c r="E2801" s="488"/>
      <c r="F2801"/>
      <c r="G2801"/>
      <c r="H2801" s="488"/>
    </row>
    <row r="2802" spans="1:8" s="10" customFormat="1">
      <c r="A2802" s="134"/>
      <c r="B2802" s="134"/>
      <c r="C2802"/>
      <c r="D2802"/>
      <c r="E2802" s="488"/>
      <c r="F2802"/>
      <c r="G2802"/>
      <c r="H2802" s="488"/>
    </row>
    <row r="2803" spans="1:8" s="10" customFormat="1">
      <c r="A2803" s="134"/>
      <c r="B2803" s="134"/>
      <c r="C2803"/>
      <c r="D2803"/>
      <c r="E2803" s="488"/>
      <c r="F2803"/>
      <c r="G2803"/>
      <c r="H2803" s="488"/>
    </row>
    <row r="2804" spans="1:8" s="10" customFormat="1">
      <c r="A2804" s="134"/>
      <c r="B2804" s="134"/>
      <c r="C2804"/>
      <c r="D2804"/>
      <c r="E2804" s="488"/>
      <c r="F2804"/>
      <c r="G2804"/>
      <c r="H2804" s="488"/>
    </row>
    <row r="2805" spans="1:8" s="10" customFormat="1">
      <c r="A2805" s="134"/>
      <c r="B2805" s="134"/>
      <c r="C2805"/>
      <c r="D2805"/>
      <c r="E2805" s="488"/>
      <c r="F2805"/>
      <c r="G2805"/>
      <c r="H2805" s="488"/>
    </row>
    <row r="2806" spans="1:8" s="10" customFormat="1">
      <c r="A2806" s="134"/>
      <c r="B2806" s="134"/>
      <c r="C2806"/>
      <c r="D2806"/>
      <c r="E2806" s="488"/>
      <c r="F2806"/>
      <c r="G2806"/>
      <c r="H2806" s="488"/>
    </row>
    <row r="2807" spans="1:8" s="10" customFormat="1">
      <c r="A2807" s="134"/>
      <c r="B2807" s="134"/>
      <c r="C2807"/>
      <c r="D2807"/>
      <c r="E2807" s="488"/>
      <c r="F2807"/>
      <c r="G2807"/>
      <c r="H2807" s="488"/>
    </row>
    <row r="2808" spans="1:8" s="10" customFormat="1">
      <c r="A2808" s="134"/>
      <c r="B2808" s="134"/>
      <c r="C2808"/>
      <c r="D2808"/>
      <c r="E2808" s="488"/>
      <c r="F2808"/>
      <c r="G2808"/>
      <c r="H2808" s="488"/>
    </row>
    <row r="2809" spans="1:8" s="10" customFormat="1">
      <c r="A2809" s="134"/>
      <c r="B2809" s="134"/>
      <c r="C2809"/>
      <c r="D2809"/>
      <c r="E2809" s="488"/>
      <c r="F2809"/>
      <c r="G2809"/>
      <c r="H2809" s="488"/>
    </row>
    <row r="2810" spans="1:8" s="10" customFormat="1">
      <c r="A2810" s="134"/>
      <c r="B2810" s="134"/>
      <c r="C2810"/>
      <c r="D2810"/>
      <c r="E2810" s="488"/>
      <c r="F2810"/>
      <c r="G2810"/>
      <c r="H2810" s="488"/>
    </row>
    <row r="2811" spans="1:8" s="10" customFormat="1">
      <c r="A2811" s="134"/>
      <c r="B2811" s="134"/>
      <c r="C2811"/>
      <c r="D2811"/>
      <c r="E2811" s="488"/>
      <c r="F2811"/>
      <c r="G2811"/>
      <c r="H2811" s="488"/>
    </row>
    <row r="2812" spans="1:8" s="10" customFormat="1">
      <c r="A2812" s="134"/>
      <c r="B2812" s="134"/>
      <c r="C2812"/>
      <c r="D2812"/>
      <c r="E2812" s="488"/>
      <c r="F2812"/>
      <c r="G2812"/>
      <c r="H2812" s="488"/>
    </row>
    <row r="2813" spans="1:8" s="10" customFormat="1">
      <c r="A2813" s="134"/>
      <c r="B2813" s="134"/>
      <c r="C2813"/>
      <c r="D2813"/>
      <c r="E2813" s="488"/>
      <c r="F2813"/>
      <c r="G2813"/>
      <c r="H2813" s="488"/>
    </row>
    <row r="2814" spans="1:8" s="10" customFormat="1">
      <c r="A2814" s="134"/>
      <c r="B2814" s="134"/>
      <c r="C2814"/>
      <c r="D2814"/>
      <c r="E2814" s="488"/>
      <c r="F2814"/>
      <c r="G2814"/>
      <c r="H2814" s="488"/>
    </row>
    <row r="2815" spans="1:8" s="10" customFormat="1">
      <c r="A2815" s="134"/>
      <c r="B2815" s="134"/>
      <c r="C2815"/>
      <c r="D2815"/>
      <c r="E2815" s="488"/>
      <c r="F2815"/>
      <c r="G2815"/>
      <c r="H2815" s="488"/>
    </row>
    <row r="2816" spans="1:8" s="10" customFormat="1">
      <c r="A2816" s="134"/>
      <c r="B2816" s="134"/>
      <c r="C2816"/>
      <c r="D2816"/>
      <c r="E2816" s="488"/>
      <c r="F2816"/>
      <c r="G2816"/>
      <c r="H2816" s="488"/>
    </row>
    <row r="2817" spans="1:8" s="10" customFormat="1">
      <c r="A2817" s="134"/>
      <c r="B2817" s="134"/>
      <c r="C2817"/>
      <c r="D2817"/>
      <c r="E2817" s="488"/>
      <c r="F2817"/>
      <c r="G2817"/>
      <c r="H2817" s="488"/>
    </row>
    <row r="2818" spans="1:8" s="10" customFormat="1">
      <c r="A2818" s="134"/>
      <c r="B2818" s="134"/>
      <c r="C2818"/>
      <c r="D2818"/>
      <c r="E2818" s="488"/>
      <c r="F2818"/>
      <c r="G2818"/>
      <c r="H2818" s="488"/>
    </row>
    <row r="2819" spans="1:8" s="10" customFormat="1">
      <c r="A2819" s="134"/>
      <c r="B2819" s="134"/>
      <c r="C2819"/>
      <c r="D2819"/>
      <c r="E2819" s="488"/>
      <c r="F2819"/>
      <c r="G2819"/>
      <c r="H2819" s="488"/>
    </row>
    <row r="2820" spans="1:8" s="10" customFormat="1">
      <c r="A2820" s="134"/>
      <c r="B2820" s="134"/>
      <c r="C2820"/>
      <c r="D2820"/>
      <c r="E2820" s="488"/>
      <c r="F2820"/>
      <c r="G2820"/>
      <c r="H2820" s="488"/>
    </row>
    <row r="2821" spans="1:8" s="10" customFormat="1">
      <c r="A2821" s="134"/>
      <c r="B2821" s="134"/>
      <c r="C2821"/>
      <c r="D2821"/>
      <c r="E2821" s="488"/>
      <c r="F2821"/>
      <c r="G2821"/>
      <c r="H2821" s="488"/>
    </row>
    <row r="2822" spans="1:8" s="10" customFormat="1">
      <c r="A2822" s="134"/>
      <c r="B2822" s="134"/>
      <c r="C2822"/>
      <c r="D2822"/>
      <c r="E2822" s="488"/>
      <c r="F2822"/>
      <c r="G2822"/>
      <c r="H2822" s="488"/>
    </row>
    <row r="2823" spans="1:8" s="10" customFormat="1">
      <c r="A2823" s="134"/>
      <c r="B2823" s="134"/>
      <c r="C2823"/>
      <c r="D2823"/>
      <c r="E2823" s="488"/>
      <c r="F2823"/>
      <c r="G2823"/>
      <c r="H2823" s="488"/>
    </row>
    <row r="2824" spans="1:8" s="10" customFormat="1">
      <c r="A2824" s="134"/>
      <c r="B2824" s="134"/>
      <c r="C2824"/>
      <c r="D2824"/>
      <c r="E2824" s="488"/>
      <c r="F2824"/>
      <c r="G2824"/>
      <c r="H2824" s="488"/>
    </row>
    <row r="2825" spans="1:8" s="10" customFormat="1">
      <c r="A2825" s="134"/>
      <c r="B2825" s="134"/>
      <c r="C2825"/>
      <c r="D2825"/>
      <c r="E2825" s="488"/>
      <c r="F2825"/>
      <c r="G2825"/>
      <c r="H2825" s="488"/>
    </row>
    <row r="2826" spans="1:8" s="10" customFormat="1">
      <c r="A2826" s="134"/>
      <c r="B2826" s="134"/>
      <c r="C2826"/>
      <c r="D2826"/>
      <c r="E2826" s="488"/>
      <c r="F2826"/>
      <c r="G2826"/>
      <c r="H2826" s="488"/>
    </row>
    <row r="2827" spans="1:8" s="10" customFormat="1">
      <c r="A2827" s="134"/>
      <c r="B2827" s="134"/>
      <c r="C2827"/>
      <c r="D2827"/>
      <c r="E2827" s="488"/>
      <c r="F2827"/>
      <c r="G2827"/>
      <c r="H2827" s="488"/>
    </row>
    <row r="2828" spans="1:8" s="10" customFormat="1">
      <c r="A2828" s="134"/>
      <c r="B2828" s="134"/>
      <c r="C2828"/>
      <c r="D2828"/>
      <c r="E2828" s="488"/>
      <c r="F2828"/>
      <c r="G2828"/>
      <c r="H2828" s="488"/>
    </row>
    <row r="2829" spans="1:8" s="10" customFormat="1">
      <c r="A2829" s="134"/>
      <c r="B2829" s="134"/>
      <c r="C2829"/>
      <c r="D2829"/>
      <c r="E2829" s="488"/>
      <c r="F2829"/>
      <c r="G2829"/>
      <c r="H2829" s="488"/>
    </row>
    <row r="2830" spans="1:8" s="10" customFormat="1">
      <c r="A2830" s="134"/>
      <c r="B2830" s="134"/>
      <c r="C2830"/>
      <c r="D2830"/>
      <c r="E2830" s="488"/>
      <c r="F2830"/>
      <c r="G2830"/>
      <c r="H2830" s="488"/>
    </row>
    <row r="2831" spans="1:8" s="10" customFormat="1">
      <c r="A2831" s="134"/>
      <c r="B2831" s="134"/>
      <c r="C2831"/>
      <c r="D2831"/>
      <c r="E2831" s="488"/>
      <c r="F2831"/>
      <c r="G2831"/>
      <c r="H2831" s="488"/>
    </row>
    <row r="2832" spans="1:8" s="10" customFormat="1">
      <c r="A2832" s="134"/>
      <c r="B2832" s="134"/>
      <c r="C2832"/>
      <c r="D2832"/>
      <c r="E2832" s="488"/>
      <c r="F2832"/>
      <c r="G2832"/>
      <c r="H2832" s="488"/>
    </row>
    <row r="2833" spans="1:8" s="10" customFormat="1">
      <c r="A2833" s="134"/>
      <c r="B2833" s="134"/>
      <c r="C2833"/>
      <c r="D2833"/>
      <c r="E2833" s="488"/>
      <c r="F2833"/>
      <c r="G2833"/>
      <c r="H2833" s="488"/>
    </row>
    <row r="2834" spans="1:8" s="10" customFormat="1">
      <c r="A2834" s="134"/>
      <c r="B2834" s="134"/>
      <c r="C2834"/>
      <c r="D2834"/>
      <c r="E2834" s="488"/>
      <c r="F2834"/>
      <c r="G2834"/>
      <c r="H2834" s="488"/>
    </row>
    <row r="2835" spans="1:8" s="10" customFormat="1">
      <c r="A2835" s="134"/>
      <c r="B2835" s="134"/>
      <c r="C2835"/>
      <c r="D2835"/>
      <c r="E2835" s="488"/>
      <c r="F2835"/>
      <c r="G2835"/>
      <c r="H2835" s="488"/>
    </row>
    <row r="2836" spans="1:8" s="10" customFormat="1">
      <c r="A2836" s="134"/>
      <c r="B2836" s="134"/>
      <c r="C2836"/>
      <c r="D2836"/>
      <c r="E2836" s="488"/>
      <c r="F2836"/>
      <c r="G2836"/>
      <c r="H2836" s="488"/>
    </row>
    <row r="2837" spans="1:8" s="10" customFormat="1">
      <c r="A2837" s="134"/>
      <c r="B2837" s="134"/>
      <c r="C2837"/>
      <c r="D2837"/>
      <c r="E2837" s="488"/>
      <c r="F2837"/>
      <c r="G2837"/>
      <c r="H2837" s="488"/>
    </row>
    <row r="2838" spans="1:8" s="10" customFormat="1">
      <c r="A2838" s="134"/>
      <c r="B2838" s="134"/>
      <c r="C2838"/>
      <c r="D2838"/>
      <c r="E2838" s="488"/>
      <c r="F2838"/>
      <c r="G2838"/>
      <c r="H2838" s="488"/>
    </row>
    <row r="2839" spans="1:8" s="10" customFormat="1">
      <c r="A2839" s="134"/>
      <c r="B2839" s="134"/>
      <c r="C2839"/>
      <c r="D2839"/>
      <c r="E2839" s="488"/>
      <c r="F2839"/>
      <c r="G2839"/>
      <c r="H2839" s="488"/>
    </row>
    <row r="2840" spans="1:8" s="10" customFormat="1">
      <c r="A2840" s="134"/>
      <c r="B2840" s="134"/>
      <c r="C2840"/>
      <c r="D2840"/>
      <c r="E2840" s="488"/>
      <c r="F2840"/>
      <c r="G2840"/>
      <c r="H2840" s="488"/>
    </row>
    <row r="2841" spans="1:8" s="10" customFormat="1">
      <c r="A2841" s="134"/>
      <c r="B2841" s="134"/>
      <c r="C2841"/>
      <c r="D2841"/>
      <c r="E2841" s="488"/>
      <c r="F2841"/>
      <c r="G2841"/>
      <c r="H2841" s="488"/>
    </row>
    <row r="2842" spans="1:8" s="10" customFormat="1">
      <c r="A2842" s="134"/>
      <c r="B2842" s="134"/>
      <c r="C2842"/>
      <c r="D2842"/>
      <c r="E2842" s="488"/>
      <c r="F2842"/>
      <c r="G2842"/>
      <c r="H2842" s="488"/>
    </row>
    <row r="2843" spans="1:8" s="10" customFormat="1">
      <c r="A2843" s="134"/>
      <c r="B2843" s="134"/>
      <c r="C2843"/>
      <c r="D2843"/>
      <c r="E2843" s="488"/>
      <c r="F2843"/>
      <c r="G2843"/>
      <c r="H2843" s="488"/>
    </row>
    <row r="2844" spans="1:8" s="10" customFormat="1">
      <c r="A2844" s="134"/>
      <c r="B2844" s="134"/>
      <c r="C2844"/>
      <c r="D2844"/>
      <c r="E2844" s="488"/>
      <c r="F2844"/>
      <c r="G2844"/>
      <c r="H2844" s="488"/>
    </row>
    <row r="2845" spans="1:8" s="10" customFormat="1">
      <c r="A2845" s="134"/>
      <c r="B2845" s="134"/>
      <c r="C2845"/>
      <c r="D2845"/>
      <c r="E2845" s="488"/>
      <c r="F2845"/>
      <c r="G2845"/>
      <c r="H2845" s="488"/>
    </row>
    <row r="2846" spans="1:8" s="10" customFormat="1">
      <c r="A2846" s="134"/>
      <c r="B2846" s="134"/>
      <c r="C2846"/>
      <c r="D2846"/>
      <c r="E2846" s="488"/>
      <c r="F2846"/>
      <c r="G2846"/>
      <c r="H2846" s="488"/>
    </row>
    <row r="2847" spans="1:8" s="10" customFormat="1">
      <c r="A2847" s="134"/>
      <c r="B2847" s="134"/>
      <c r="C2847"/>
      <c r="D2847"/>
      <c r="E2847" s="488"/>
      <c r="F2847"/>
      <c r="G2847"/>
      <c r="H2847" s="488"/>
    </row>
    <row r="2848" spans="1:8" s="10" customFormat="1">
      <c r="A2848" s="134"/>
      <c r="B2848" s="134"/>
      <c r="C2848"/>
      <c r="D2848"/>
      <c r="E2848" s="488"/>
      <c r="F2848"/>
      <c r="G2848"/>
      <c r="H2848" s="488"/>
    </row>
    <row r="2849" spans="1:8" s="10" customFormat="1">
      <c r="A2849" s="134"/>
      <c r="B2849" s="134"/>
      <c r="C2849"/>
      <c r="D2849"/>
      <c r="E2849" s="488"/>
      <c r="F2849"/>
      <c r="G2849"/>
      <c r="H2849" s="488"/>
    </row>
    <row r="2850" spans="1:8" s="10" customFormat="1">
      <c r="A2850" s="134"/>
      <c r="B2850" s="134"/>
      <c r="C2850"/>
      <c r="D2850"/>
      <c r="E2850" s="488"/>
      <c r="F2850"/>
      <c r="G2850"/>
      <c r="H2850" s="488"/>
    </row>
    <row r="2851" spans="1:8" s="10" customFormat="1">
      <c r="A2851" s="134"/>
      <c r="B2851" s="134"/>
      <c r="C2851"/>
      <c r="D2851"/>
      <c r="E2851" s="488"/>
      <c r="F2851"/>
      <c r="G2851"/>
      <c r="H2851" s="488"/>
    </row>
    <row r="2852" spans="1:8" s="10" customFormat="1">
      <c r="A2852" s="134"/>
      <c r="B2852" s="134"/>
      <c r="C2852"/>
      <c r="D2852"/>
      <c r="E2852" s="488"/>
      <c r="F2852"/>
      <c r="G2852"/>
      <c r="H2852" s="488"/>
    </row>
    <row r="2853" spans="1:8" s="10" customFormat="1">
      <c r="A2853" s="134"/>
      <c r="B2853" s="134"/>
      <c r="C2853"/>
      <c r="D2853"/>
      <c r="E2853" s="488"/>
      <c r="F2853"/>
      <c r="G2853"/>
      <c r="H2853" s="488"/>
    </row>
    <row r="2854" spans="1:8" s="10" customFormat="1">
      <c r="A2854" s="134"/>
      <c r="B2854" s="134"/>
      <c r="C2854"/>
      <c r="D2854"/>
      <c r="E2854" s="488"/>
      <c r="F2854"/>
      <c r="G2854"/>
      <c r="H2854" s="488"/>
    </row>
    <row r="2855" spans="1:8" s="10" customFormat="1">
      <c r="A2855" s="134"/>
      <c r="B2855" s="134"/>
      <c r="C2855"/>
      <c r="D2855"/>
      <c r="E2855" s="488"/>
      <c r="F2855"/>
      <c r="G2855"/>
      <c r="H2855" s="488"/>
    </row>
    <row r="2856" spans="1:8" s="10" customFormat="1">
      <c r="A2856" s="134"/>
      <c r="B2856" s="134"/>
      <c r="C2856"/>
      <c r="D2856"/>
      <c r="E2856" s="488"/>
      <c r="F2856"/>
      <c r="G2856"/>
      <c r="H2856" s="488"/>
    </row>
    <row r="2857" spans="1:8" s="10" customFormat="1">
      <c r="A2857" s="134"/>
      <c r="B2857" s="134"/>
      <c r="C2857"/>
      <c r="D2857"/>
      <c r="E2857" s="488"/>
      <c r="F2857"/>
      <c r="G2857"/>
      <c r="H2857" s="488"/>
    </row>
    <row r="2858" spans="1:8" s="10" customFormat="1">
      <c r="A2858" s="134"/>
      <c r="B2858" s="134"/>
      <c r="C2858"/>
      <c r="D2858"/>
      <c r="E2858" s="488"/>
      <c r="F2858"/>
      <c r="G2858"/>
      <c r="H2858" s="488"/>
    </row>
    <row r="2859" spans="1:8" s="10" customFormat="1">
      <c r="A2859" s="134"/>
      <c r="B2859" s="134"/>
      <c r="C2859"/>
      <c r="D2859"/>
      <c r="E2859" s="488"/>
      <c r="F2859"/>
      <c r="G2859"/>
      <c r="H2859" s="488"/>
    </row>
    <row r="2860" spans="1:8" s="10" customFormat="1">
      <c r="A2860" s="134"/>
      <c r="B2860" s="134"/>
      <c r="C2860"/>
      <c r="D2860"/>
      <c r="E2860" s="488"/>
      <c r="F2860"/>
      <c r="G2860"/>
      <c r="H2860" s="488"/>
    </row>
    <row r="2861" spans="1:8" s="10" customFormat="1">
      <c r="A2861" s="134"/>
      <c r="B2861" s="134"/>
      <c r="C2861"/>
      <c r="D2861"/>
      <c r="E2861" s="488"/>
      <c r="F2861"/>
      <c r="G2861"/>
      <c r="H2861" s="488"/>
    </row>
    <row r="2862" spans="1:8" s="10" customFormat="1">
      <c r="A2862" s="134"/>
      <c r="B2862" s="134"/>
      <c r="C2862"/>
      <c r="D2862"/>
      <c r="E2862" s="488"/>
      <c r="F2862"/>
      <c r="G2862"/>
      <c r="H2862" s="488"/>
    </row>
    <row r="2863" spans="1:8" s="10" customFormat="1">
      <c r="A2863" s="134"/>
      <c r="B2863" s="134"/>
      <c r="C2863"/>
      <c r="D2863"/>
      <c r="E2863" s="488"/>
      <c r="F2863"/>
      <c r="G2863"/>
      <c r="H2863" s="488"/>
    </row>
    <row r="2864" spans="1:8" s="10" customFormat="1">
      <c r="A2864" s="134"/>
      <c r="B2864" s="134"/>
      <c r="C2864"/>
      <c r="D2864"/>
      <c r="E2864" s="488"/>
      <c r="F2864"/>
      <c r="G2864"/>
      <c r="H2864" s="488"/>
    </row>
    <row r="2865" spans="1:8" s="10" customFormat="1">
      <c r="A2865" s="134"/>
      <c r="B2865" s="134"/>
      <c r="C2865"/>
      <c r="D2865"/>
      <c r="E2865" s="488"/>
      <c r="F2865"/>
      <c r="G2865"/>
      <c r="H2865" s="488"/>
    </row>
    <row r="2866" spans="1:8" s="10" customFormat="1">
      <c r="A2866" s="134"/>
      <c r="B2866" s="134"/>
      <c r="C2866"/>
      <c r="D2866"/>
      <c r="E2866" s="488"/>
      <c r="F2866"/>
      <c r="G2866"/>
      <c r="H2866" s="488"/>
    </row>
    <row r="2867" spans="1:8" s="10" customFormat="1">
      <c r="A2867" s="134"/>
      <c r="B2867" s="134"/>
      <c r="C2867"/>
      <c r="D2867"/>
      <c r="E2867" s="488"/>
      <c r="F2867"/>
      <c r="G2867"/>
      <c r="H2867" s="488"/>
    </row>
    <row r="2868" spans="1:8" s="10" customFormat="1">
      <c r="A2868" s="134"/>
      <c r="B2868" s="134"/>
      <c r="C2868"/>
      <c r="D2868"/>
      <c r="E2868" s="488"/>
      <c r="F2868"/>
      <c r="G2868"/>
      <c r="H2868" s="488"/>
    </row>
    <row r="2869" spans="1:8" s="10" customFormat="1">
      <c r="A2869" s="134"/>
      <c r="B2869" s="134"/>
      <c r="C2869"/>
      <c r="D2869"/>
      <c r="E2869" s="488"/>
      <c r="F2869"/>
      <c r="G2869"/>
      <c r="H2869" s="488"/>
    </row>
    <row r="2870" spans="1:8" s="10" customFormat="1">
      <c r="A2870" s="134"/>
      <c r="B2870" s="134"/>
      <c r="C2870"/>
      <c r="D2870"/>
      <c r="E2870" s="488"/>
      <c r="F2870"/>
      <c r="G2870"/>
      <c r="H2870" s="488"/>
    </row>
    <row r="2871" spans="1:8" s="10" customFormat="1">
      <c r="A2871" s="134"/>
      <c r="B2871" s="134"/>
      <c r="C2871"/>
      <c r="D2871"/>
      <c r="E2871" s="488"/>
      <c r="F2871"/>
      <c r="G2871"/>
      <c r="H2871" s="488"/>
    </row>
    <row r="2872" spans="1:8" s="10" customFormat="1">
      <c r="A2872" s="134"/>
      <c r="B2872" s="134"/>
      <c r="C2872"/>
      <c r="D2872"/>
      <c r="E2872" s="488"/>
      <c r="F2872"/>
      <c r="G2872"/>
      <c r="H2872" s="488"/>
    </row>
    <row r="2873" spans="1:8" s="10" customFormat="1">
      <c r="A2873" s="134"/>
      <c r="B2873" s="134"/>
      <c r="C2873"/>
      <c r="D2873"/>
      <c r="E2873" s="488"/>
      <c r="F2873"/>
      <c r="G2873"/>
      <c r="H2873" s="488"/>
    </row>
    <row r="2874" spans="1:8" s="10" customFormat="1">
      <c r="A2874" s="134"/>
      <c r="B2874" s="134"/>
      <c r="C2874"/>
      <c r="D2874"/>
      <c r="E2874" s="488"/>
      <c r="F2874"/>
      <c r="G2874"/>
      <c r="H2874" s="488"/>
    </row>
    <row r="2875" spans="1:8" s="10" customFormat="1">
      <c r="A2875" s="134"/>
      <c r="B2875" s="134"/>
      <c r="C2875"/>
      <c r="D2875"/>
      <c r="E2875" s="488"/>
      <c r="F2875"/>
      <c r="G2875"/>
      <c r="H2875" s="488"/>
    </row>
    <row r="2876" spans="1:8" s="10" customFormat="1">
      <c r="A2876" s="134"/>
      <c r="B2876" s="134"/>
      <c r="C2876"/>
      <c r="D2876"/>
      <c r="E2876" s="488"/>
      <c r="F2876"/>
      <c r="G2876"/>
      <c r="H2876" s="488"/>
    </row>
    <row r="2877" spans="1:8" s="10" customFormat="1">
      <c r="A2877" s="134"/>
      <c r="B2877" s="134"/>
      <c r="C2877"/>
      <c r="D2877"/>
      <c r="E2877" s="488"/>
      <c r="F2877"/>
      <c r="G2877"/>
      <c r="H2877" s="488"/>
    </row>
    <row r="2878" spans="1:8" s="10" customFormat="1">
      <c r="A2878" s="134"/>
      <c r="B2878" s="134"/>
      <c r="C2878"/>
      <c r="D2878"/>
      <c r="E2878" s="488"/>
      <c r="F2878"/>
      <c r="G2878"/>
      <c r="H2878" s="488"/>
    </row>
    <row r="2879" spans="1:8" s="10" customFormat="1">
      <c r="A2879" s="134"/>
      <c r="B2879" s="134"/>
      <c r="C2879"/>
      <c r="D2879"/>
      <c r="E2879" s="488"/>
      <c r="F2879"/>
      <c r="G2879"/>
      <c r="H2879" s="488"/>
    </row>
    <row r="2880" spans="1:8" s="10" customFormat="1">
      <c r="A2880" s="134"/>
      <c r="B2880" s="134"/>
      <c r="C2880"/>
      <c r="D2880"/>
      <c r="E2880" s="488"/>
      <c r="F2880"/>
      <c r="G2880"/>
      <c r="H2880" s="488"/>
    </row>
    <row r="2881" spans="1:8" s="10" customFormat="1">
      <c r="A2881" s="134"/>
      <c r="B2881" s="134"/>
      <c r="C2881"/>
      <c r="D2881"/>
      <c r="E2881" s="488"/>
      <c r="F2881"/>
      <c r="G2881"/>
      <c r="H2881" s="488"/>
    </row>
    <row r="2882" spans="1:8" s="10" customFormat="1">
      <c r="A2882" s="134"/>
      <c r="B2882" s="134"/>
      <c r="C2882"/>
      <c r="D2882"/>
      <c r="E2882" s="488"/>
      <c r="F2882"/>
      <c r="G2882"/>
      <c r="H2882" s="488"/>
    </row>
    <row r="2883" spans="1:8" s="10" customFormat="1">
      <c r="A2883" s="134"/>
      <c r="B2883" s="134"/>
      <c r="C2883"/>
      <c r="D2883"/>
      <c r="E2883" s="488"/>
      <c r="F2883"/>
      <c r="G2883"/>
      <c r="H2883" s="488"/>
    </row>
    <row r="2884" spans="1:8" s="10" customFormat="1">
      <c r="A2884" s="134"/>
      <c r="B2884" s="134"/>
      <c r="C2884"/>
      <c r="D2884"/>
      <c r="E2884" s="488"/>
      <c r="F2884"/>
      <c r="G2884"/>
      <c r="H2884" s="488"/>
    </row>
    <row r="2885" spans="1:8" s="10" customFormat="1">
      <c r="A2885" s="134"/>
      <c r="B2885" s="134"/>
      <c r="C2885"/>
      <c r="D2885"/>
      <c r="E2885" s="488"/>
      <c r="F2885"/>
      <c r="G2885"/>
      <c r="H2885" s="488"/>
    </row>
    <row r="2886" spans="1:8" s="10" customFormat="1">
      <c r="A2886" s="134"/>
      <c r="B2886" s="134"/>
      <c r="C2886"/>
      <c r="D2886"/>
      <c r="E2886" s="488"/>
      <c r="F2886"/>
      <c r="G2886"/>
      <c r="H2886" s="488"/>
    </row>
    <row r="2887" spans="1:8" s="10" customFormat="1">
      <c r="A2887" s="134"/>
      <c r="B2887" s="134"/>
      <c r="C2887"/>
      <c r="D2887"/>
      <c r="E2887" s="488"/>
      <c r="F2887"/>
      <c r="G2887"/>
      <c r="H2887" s="488"/>
    </row>
    <row r="2888" spans="1:8" s="10" customFormat="1">
      <c r="A2888" s="134"/>
      <c r="B2888" s="134"/>
      <c r="C2888"/>
      <c r="D2888"/>
      <c r="E2888" s="488"/>
      <c r="F2888"/>
      <c r="G2888"/>
      <c r="H2888" s="488"/>
    </row>
    <row r="2889" spans="1:8" s="10" customFormat="1">
      <c r="A2889" s="134"/>
      <c r="B2889" s="134"/>
      <c r="C2889"/>
      <c r="D2889"/>
      <c r="E2889" s="488"/>
      <c r="F2889"/>
      <c r="G2889"/>
      <c r="H2889" s="488"/>
    </row>
    <row r="2890" spans="1:8" s="10" customFormat="1">
      <c r="A2890" s="134"/>
      <c r="B2890" s="134"/>
      <c r="C2890"/>
      <c r="D2890"/>
      <c r="E2890" s="488"/>
      <c r="F2890"/>
      <c r="G2890"/>
      <c r="H2890" s="488"/>
    </row>
    <row r="2891" spans="1:8" s="10" customFormat="1">
      <c r="A2891" s="134"/>
      <c r="B2891" s="134"/>
      <c r="C2891"/>
      <c r="D2891"/>
      <c r="E2891" s="488"/>
      <c r="F2891"/>
      <c r="G2891"/>
      <c r="H2891" s="488"/>
    </row>
    <row r="2892" spans="1:8" s="10" customFormat="1">
      <c r="A2892" s="134"/>
      <c r="B2892" s="134"/>
      <c r="C2892"/>
      <c r="D2892"/>
      <c r="E2892" s="488"/>
      <c r="F2892"/>
      <c r="G2892"/>
      <c r="H2892" s="488"/>
    </row>
    <row r="2893" spans="1:8" s="10" customFormat="1">
      <c r="A2893" s="134"/>
      <c r="B2893" s="134"/>
      <c r="C2893"/>
      <c r="D2893"/>
      <c r="E2893" s="488"/>
      <c r="F2893"/>
      <c r="G2893"/>
      <c r="H2893" s="488"/>
    </row>
    <row r="2894" spans="1:8" s="10" customFormat="1">
      <c r="A2894" s="134"/>
      <c r="B2894" s="134"/>
      <c r="C2894"/>
      <c r="D2894"/>
      <c r="E2894" s="488"/>
      <c r="F2894"/>
      <c r="G2894"/>
      <c r="H2894" s="488"/>
    </row>
    <row r="2895" spans="1:8" s="10" customFormat="1">
      <c r="A2895" s="134"/>
      <c r="B2895" s="134"/>
      <c r="C2895"/>
      <c r="D2895"/>
      <c r="E2895" s="488"/>
      <c r="F2895"/>
      <c r="G2895"/>
      <c r="H2895" s="488"/>
    </row>
    <row r="2896" spans="1:8" s="10" customFormat="1">
      <c r="A2896" s="134"/>
      <c r="B2896" s="134"/>
      <c r="C2896"/>
      <c r="D2896"/>
      <c r="E2896" s="488"/>
      <c r="F2896"/>
      <c r="G2896"/>
      <c r="H2896" s="488"/>
    </row>
    <row r="2897" spans="1:8" s="10" customFormat="1">
      <c r="A2897" s="134"/>
      <c r="B2897" s="134"/>
      <c r="C2897"/>
      <c r="D2897"/>
      <c r="E2897" s="488"/>
      <c r="F2897"/>
      <c r="G2897"/>
      <c r="H2897" s="488"/>
    </row>
    <row r="2898" spans="1:8" s="10" customFormat="1">
      <c r="A2898" s="134"/>
      <c r="B2898" s="134"/>
      <c r="C2898"/>
      <c r="D2898"/>
      <c r="E2898" s="488"/>
      <c r="F2898"/>
      <c r="G2898"/>
      <c r="H2898" s="488"/>
    </row>
    <row r="2899" spans="1:8" s="10" customFormat="1">
      <c r="A2899" s="134"/>
      <c r="B2899" s="134"/>
      <c r="C2899"/>
      <c r="D2899"/>
      <c r="E2899" s="488"/>
      <c r="F2899"/>
      <c r="G2899"/>
      <c r="H2899" s="488"/>
    </row>
    <row r="2900" spans="1:8" s="10" customFormat="1">
      <c r="A2900" s="134"/>
      <c r="B2900" s="134"/>
      <c r="C2900"/>
      <c r="D2900"/>
      <c r="E2900" s="488"/>
      <c r="F2900"/>
      <c r="G2900"/>
      <c r="H2900" s="488"/>
    </row>
    <row r="2901" spans="1:8" s="10" customFormat="1">
      <c r="A2901" s="134"/>
      <c r="B2901" s="134"/>
      <c r="C2901"/>
      <c r="D2901"/>
      <c r="E2901" s="488"/>
      <c r="F2901"/>
      <c r="G2901"/>
      <c r="H2901" s="488"/>
    </row>
    <row r="2902" spans="1:8" s="10" customFormat="1">
      <c r="A2902" s="134"/>
      <c r="B2902" s="134"/>
      <c r="C2902"/>
      <c r="D2902"/>
      <c r="E2902" s="488"/>
      <c r="F2902"/>
      <c r="G2902"/>
      <c r="H2902" s="488"/>
    </row>
    <row r="2903" spans="1:8" s="10" customFormat="1">
      <c r="A2903" s="134"/>
      <c r="B2903" s="134"/>
      <c r="C2903"/>
      <c r="D2903"/>
      <c r="E2903" s="488"/>
      <c r="F2903"/>
      <c r="G2903"/>
      <c r="H2903" s="488"/>
    </row>
    <row r="2904" spans="1:8" s="10" customFormat="1">
      <c r="A2904" s="134"/>
      <c r="B2904" s="134"/>
      <c r="C2904"/>
      <c r="D2904"/>
      <c r="E2904" s="488"/>
      <c r="F2904"/>
      <c r="G2904"/>
      <c r="H2904" s="488"/>
    </row>
    <row r="2905" spans="1:8" s="10" customFormat="1">
      <c r="A2905" s="134"/>
      <c r="B2905" s="134"/>
      <c r="C2905"/>
      <c r="D2905"/>
      <c r="E2905" s="488"/>
      <c r="F2905"/>
      <c r="G2905"/>
      <c r="H2905" s="488"/>
    </row>
    <row r="2906" spans="1:8" s="10" customFormat="1">
      <c r="A2906" s="134"/>
      <c r="B2906" s="134"/>
      <c r="C2906"/>
      <c r="D2906"/>
      <c r="E2906" s="488"/>
      <c r="F2906"/>
      <c r="G2906"/>
      <c r="H2906" s="488"/>
    </row>
    <row r="2907" spans="1:8" s="10" customFormat="1">
      <c r="A2907" s="134"/>
      <c r="B2907" s="134"/>
      <c r="C2907"/>
      <c r="D2907"/>
      <c r="E2907" s="488"/>
      <c r="F2907"/>
      <c r="G2907"/>
      <c r="H2907" s="488"/>
    </row>
    <row r="2908" spans="1:8" s="10" customFormat="1">
      <c r="A2908" s="134"/>
      <c r="B2908" s="134"/>
      <c r="C2908"/>
      <c r="D2908"/>
      <c r="E2908" s="488"/>
      <c r="F2908"/>
      <c r="G2908"/>
      <c r="H2908" s="488"/>
    </row>
    <row r="2909" spans="1:8" s="10" customFormat="1">
      <c r="A2909" s="134"/>
      <c r="B2909" s="134"/>
      <c r="C2909"/>
      <c r="D2909"/>
      <c r="E2909" s="488"/>
      <c r="F2909"/>
      <c r="G2909"/>
      <c r="H2909" s="488"/>
    </row>
    <row r="2910" spans="1:8" s="10" customFormat="1">
      <c r="A2910" s="134"/>
      <c r="B2910" s="134"/>
      <c r="C2910"/>
      <c r="D2910"/>
      <c r="E2910" s="488"/>
      <c r="F2910"/>
      <c r="G2910"/>
      <c r="H2910" s="488"/>
    </row>
    <row r="2911" spans="1:8" s="10" customFormat="1">
      <c r="A2911" s="134"/>
      <c r="B2911" s="134"/>
      <c r="C2911"/>
      <c r="D2911"/>
      <c r="E2911" s="488"/>
      <c r="F2911"/>
      <c r="G2911"/>
      <c r="H2911" s="488"/>
    </row>
    <row r="2912" spans="1:8" s="10" customFormat="1">
      <c r="A2912" s="134"/>
      <c r="B2912" s="134"/>
      <c r="C2912"/>
      <c r="D2912"/>
      <c r="E2912" s="488"/>
      <c r="F2912"/>
      <c r="G2912"/>
      <c r="H2912" s="488"/>
    </row>
    <row r="2913" spans="1:8" s="10" customFormat="1">
      <c r="A2913" s="134"/>
      <c r="B2913" s="134"/>
      <c r="C2913"/>
      <c r="D2913"/>
      <c r="E2913" s="488"/>
      <c r="F2913"/>
      <c r="G2913"/>
      <c r="H2913" s="488"/>
    </row>
    <row r="2914" spans="1:8" s="10" customFormat="1">
      <c r="A2914" s="134"/>
      <c r="B2914" s="134"/>
      <c r="C2914"/>
      <c r="D2914"/>
      <c r="E2914" s="488"/>
      <c r="F2914"/>
      <c r="G2914"/>
      <c r="H2914" s="488"/>
    </row>
    <row r="2915" spans="1:8" s="10" customFormat="1">
      <c r="A2915" s="134"/>
      <c r="B2915" s="134"/>
      <c r="C2915"/>
      <c r="D2915"/>
      <c r="E2915" s="488"/>
      <c r="F2915"/>
      <c r="G2915"/>
      <c r="H2915" s="488"/>
    </row>
    <row r="2916" spans="1:8" s="10" customFormat="1">
      <c r="A2916" s="134"/>
      <c r="B2916" s="134"/>
      <c r="C2916"/>
      <c r="D2916"/>
      <c r="E2916" s="488"/>
      <c r="F2916"/>
      <c r="G2916"/>
      <c r="H2916" s="488"/>
    </row>
    <row r="2917" spans="1:8" s="10" customFormat="1">
      <c r="A2917" s="134"/>
      <c r="B2917" s="134"/>
      <c r="C2917"/>
      <c r="D2917"/>
      <c r="E2917" s="488"/>
      <c r="F2917"/>
      <c r="G2917"/>
      <c r="H2917" s="488"/>
    </row>
    <row r="2918" spans="1:8" s="10" customFormat="1">
      <c r="A2918" s="134"/>
      <c r="B2918" s="134"/>
      <c r="C2918"/>
      <c r="D2918"/>
      <c r="E2918" s="488"/>
      <c r="F2918"/>
      <c r="G2918"/>
      <c r="H2918" s="488"/>
    </row>
    <row r="2919" spans="1:8" s="10" customFormat="1">
      <c r="A2919" s="134"/>
      <c r="B2919" s="134"/>
      <c r="C2919"/>
      <c r="D2919"/>
      <c r="E2919" s="488"/>
      <c r="F2919"/>
      <c r="G2919"/>
      <c r="H2919" s="488"/>
    </row>
    <row r="2920" spans="1:8" s="10" customFormat="1">
      <c r="A2920" s="134"/>
      <c r="B2920" s="134"/>
      <c r="C2920"/>
      <c r="D2920"/>
      <c r="E2920" s="488"/>
      <c r="F2920"/>
      <c r="G2920"/>
      <c r="H2920" s="488"/>
    </row>
    <row r="2921" spans="1:8" s="10" customFormat="1">
      <c r="A2921" s="134"/>
      <c r="B2921" s="134"/>
      <c r="C2921"/>
      <c r="D2921"/>
      <c r="E2921" s="488"/>
      <c r="F2921"/>
      <c r="G2921"/>
      <c r="H2921" s="488"/>
    </row>
    <row r="2922" spans="1:8" s="10" customFormat="1">
      <c r="A2922" s="134"/>
      <c r="B2922" s="134"/>
      <c r="C2922"/>
      <c r="D2922"/>
      <c r="E2922" s="488"/>
      <c r="F2922"/>
      <c r="G2922"/>
      <c r="H2922" s="488"/>
    </row>
    <row r="2923" spans="1:8" s="10" customFormat="1">
      <c r="A2923" s="134"/>
      <c r="B2923" s="134"/>
      <c r="C2923"/>
      <c r="D2923"/>
      <c r="E2923" s="488"/>
      <c r="F2923"/>
      <c r="G2923"/>
      <c r="H2923" s="488"/>
    </row>
    <row r="2924" spans="1:8" s="10" customFormat="1">
      <c r="A2924" s="134"/>
      <c r="B2924" s="134"/>
      <c r="C2924"/>
      <c r="D2924"/>
      <c r="E2924" s="488"/>
      <c r="F2924"/>
      <c r="G2924"/>
      <c r="H2924" s="488"/>
    </row>
    <row r="2925" spans="1:8" s="10" customFormat="1">
      <c r="A2925" s="134"/>
      <c r="B2925" s="134"/>
      <c r="C2925"/>
      <c r="D2925"/>
      <c r="E2925" s="488"/>
      <c r="F2925"/>
      <c r="G2925"/>
      <c r="H2925" s="488"/>
    </row>
    <row r="2926" spans="1:8" s="10" customFormat="1">
      <c r="A2926" s="134"/>
      <c r="B2926" s="134"/>
      <c r="C2926"/>
      <c r="D2926"/>
      <c r="E2926" s="488"/>
      <c r="F2926"/>
      <c r="G2926"/>
      <c r="H2926" s="488"/>
    </row>
    <row r="2927" spans="1:8" s="10" customFormat="1">
      <c r="A2927" s="134"/>
      <c r="B2927" s="134"/>
      <c r="C2927"/>
      <c r="D2927"/>
      <c r="E2927" s="488"/>
      <c r="F2927"/>
      <c r="G2927"/>
      <c r="H2927" s="488"/>
    </row>
    <row r="2928" spans="1:8" s="10" customFormat="1">
      <c r="A2928" s="134"/>
      <c r="B2928" s="134"/>
      <c r="C2928"/>
      <c r="D2928"/>
      <c r="E2928" s="488"/>
      <c r="F2928"/>
      <c r="G2928"/>
      <c r="H2928" s="488"/>
    </row>
    <row r="2929" spans="1:8" s="10" customFormat="1">
      <c r="A2929" s="134"/>
      <c r="B2929" s="134"/>
      <c r="C2929"/>
      <c r="D2929"/>
      <c r="E2929" s="488"/>
      <c r="F2929"/>
      <c r="G2929"/>
      <c r="H2929" s="488"/>
    </row>
    <row r="2930" spans="1:8" s="10" customFormat="1">
      <c r="A2930" s="134"/>
      <c r="B2930" s="134"/>
      <c r="C2930"/>
      <c r="D2930"/>
      <c r="E2930" s="488"/>
      <c r="F2930"/>
      <c r="G2930"/>
      <c r="H2930" s="488"/>
    </row>
    <row r="2931" spans="1:8" s="10" customFormat="1">
      <c r="A2931" s="134"/>
      <c r="B2931" s="134"/>
      <c r="C2931"/>
      <c r="D2931"/>
      <c r="E2931" s="488"/>
      <c r="F2931"/>
      <c r="G2931"/>
      <c r="H2931" s="488"/>
    </row>
    <row r="2932" spans="1:8" s="10" customFormat="1">
      <c r="A2932" s="134"/>
      <c r="B2932" s="134"/>
      <c r="C2932"/>
      <c r="D2932"/>
      <c r="E2932" s="488"/>
      <c r="F2932"/>
      <c r="G2932"/>
      <c r="H2932" s="488"/>
    </row>
    <row r="2933" spans="1:8" s="10" customFormat="1">
      <c r="A2933" s="134"/>
      <c r="B2933" s="134"/>
      <c r="C2933"/>
      <c r="D2933"/>
      <c r="E2933" s="488"/>
      <c r="F2933"/>
      <c r="G2933"/>
      <c r="H2933" s="488"/>
    </row>
    <row r="2934" spans="1:8" s="10" customFormat="1">
      <c r="A2934" s="134"/>
      <c r="B2934" s="134"/>
      <c r="C2934"/>
      <c r="D2934"/>
      <c r="E2934" s="488"/>
      <c r="F2934"/>
      <c r="G2934"/>
      <c r="H2934" s="488"/>
    </row>
    <row r="2935" spans="1:8" s="10" customFormat="1">
      <c r="A2935" s="134"/>
      <c r="B2935" s="134"/>
      <c r="C2935"/>
      <c r="D2935"/>
      <c r="E2935" s="488"/>
      <c r="F2935"/>
      <c r="G2935"/>
      <c r="H2935" s="488"/>
    </row>
    <row r="2936" spans="1:8" s="10" customFormat="1">
      <c r="A2936" s="134"/>
      <c r="B2936" s="134"/>
      <c r="C2936"/>
      <c r="D2936"/>
      <c r="E2936" s="488"/>
      <c r="F2936"/>
      <c r="G2936"/>
      <c r="H2936" s="488"/>
    </row>
    <row r="2937" spans="1:8" s="10" customFormat="1">
      <c r="A2937" s="134"/>
      <c r="B2937" s="134"/>
      <c r="C2937"/>
      <c r="D2937"/>
      <c r="E2937" s="488"/>
      <c r="F2937"/>
      <c r="G2937"/>
      <c r="H2937" s="488"/>
    </row>
    <row r="2938" spans="1:8" s="10" customFormat="1">
      <c r="A2938" s="134"/>
      <c r="B2938" s="134"/>
      <c r="C2938"/>
      <c r="D2938"/>
      <c r="E2938" s="488"/>
      <c r="F2938"/>
      <c r="G2938"/>
      <c r="H2938" s="488"/>
    </row>
    <row r="2939" spans="1:8" s="10" customFormat="1">
      <c r="A2939" s="134"/>
      <c r="B2939" s="134"/>
      <c r="C2939"/>
      <c r="D2939"/>
      <c r="E2939" s="488"/>
      <c r="F2939"/>
      <c r="G2939"/>
      <c r="H2939" s="488"/>
    </row>
    <row r="2940" spans="1:8" s="10" customFormat="1">
      <c r="A2940" s="134"/>
      <c r="B2940" s="134"/>
      <c r="C2940"/>
      <c r="D2940"/>
      <c r="E2940" s="488"/>
      <c r="F2940"/>
      <c r="G2940"/>
      <c r="H2940" s="488"/>
    </row>
    <row r="2941" spans="1:8" s="10" customFormat="1">
      <c r="A2941" s="134"/>
      <c r="B2941" s="134"/>
      <c r="C2941"/>
      <c r="D2941"/>
      <c r="E2941" s="488"/>
      <c r="F2941"/>
      <c r="G2941"/>
      <c r="H2941" s="488"/>
    </row>
    <row r="2942" spans="1:8" s="10" customFormat="1">
      <c r="A2942" s="134"/>
      <c r="B2942" s="134"/>
      <c r="C2942"/>
      <c r="D2942"/>
      <c r="E2942" s="488"/>
      <c r="F2942"/>
      <c r="G2942"/>
      <c r="H2942" s="488"/>
    </row>
    <row r="2943" spans="1:8" s="10" customFormat="1">
      <c r="A2943" s="134"/>
      <c r="B2943" s="134"/>
      <c r="C2943"/>
      <c r="D2943"/>
      <c r="E2943" s="488"/>
      <c r="F2943"/>
      <c r="G2943"/>
      <c r="H2943" s="488"/>
    </row>
    <row r="2944" spans="1:8" s="10" customFormat="1">
      <c r="A2944" s="134"/>
      <c r="B2944" s="134"/>
      <c r="C2944"/>
      <c r="D2944"/>
      <c r="E2944" s="488"/>
      <c r="F2944"/>
      <c r="G2944"/>
      <c r="H2944" s="488"/>
    </row>
    <row r="2945" spans="1:8" s="10" customFormat="1">
      <c r="A2945" s="134"/>
      <c r="B2945" s="134"/>
      <c r="C2945"/>
      <c r="D2945"/>
      <c r="E2945" s="488"/>
      <c r="F2945"/>
      <c r="G2945"/>
      <c r="H2945" s="488"/>
    </row>
    <row r="2946" spans="1:8" s="10" customFormat="1">
      <c r="A2946" s="134"/>
      <c r="B2946" s="134"/>
      <c r="C2946"/>
      <c r="D2946"/>
      <c r="E2946" s="488"/>
      <c r="F2946"/>
      <c r="G2946"/>
      <c r="H2946" s="488"/>
    </row>
    <row r="2947" spans="1:8" s="10" customFormat="1">
      <c r="A2947" s="134"/>
      <c r="B2947" s="134"/>
      <c r="C2947"/>
      <c r="D2947"/>
      <c r="E2947" s="488"/>
      <c r="F2947"/>
      <c r="G2947"/>
      <c r="H2947" s="488"/>
    </row>
    <row r="2948" spans="1:8" s="10" customFormat="1">
      <c r="A2948" s="134"/>
      <c r="B2948" s="134"/>
      <c r="C2948"/>
      <c r="D2948"/>
      <c r="E2948" s="488"/>
      <c r="F2948"/>
      <c r="G2948"/>
      <c r="H2948" s="488"/>
    </row>
    <row r="2949" spans="1:8" s="10" customFormat="1">
      <c r="A2949" s="134"/>
      <c r="B2949" s="134"/>
      <c r="C2949"/>
      <c r="D2949"/>
      <c r="E2949" s="488"/>
      <c r="F2949"/>
      <c r="G2949"/>
      <c r="H2949" s="488"/>
    </row>
    <row r="2950" spans="1:8" s="10" customFormat="1">
      <c r="A2950" s="134"/>
      <c r="B2950" s="134"/>
      <c r="C2950"/>
      <c r="D2950"/>
      <c r="E2950" s="488"/>
      <c r="F2950"/>
      <c r="G2950"/>
      <c r="H2950" s="488"/>
    </row>
    <row r="2951" spans="1:8" s="10" customFormat="1">
      <c r="A2951" s="134"/>
      <c r="B2951" s="134"/>
      <c r="C2951"/>
      <c r="D2951"/>
      <c r="E2951" s="488"/>
      <c r="F2951"/>
      <c r="G2951"/>
      <c r="H2951" s="488"/>
    </row>
    <row r="2952" spans="1:8" s="10" customFormat="1">
      <c r="A2952" s="134"/>
      <c r="B2952" s="134"/>
      <c r="C2952"/>
      <c r="D2952"/>
      <c r="E2952" s="488"/>
      <c r="F2952"/>
      <c r="G2952"/>
      <c r="H2952" s="488"/>
    </row>
    <row r="2953" spans="1:8" s="10" customFormat="1">
      <c r="A2953" s="134"/>
      <c r="B2953" s="134"/>
      <c r="C2953"/>
      <c r="D2953"/>
      <c r="E2953" s="488"/>
      <c r="F2953"/>
      <c r="G2953"/>
      <c r="H2953" s="488"/>
    </row>
    <row r="2954" spans="1:8" s="10" customFormat="1">
      <c r="A2954" s="134"/>
      <c r="B2954" s="134"/>
      <c r="C2954"/>
      <c r="D2954"/>
      <c r="E2954" s="488"/>
      <c r="F2954"/>
      <c r="G2954"/>
      <c r="H2954" s="488"/>
    </row>
    <row r="2955" spans="1:8" s="10" customFormat="1">
      <c r="A2955" s="134"/>
      <c r="B2955" s="134"/>
      <c r="C2955"/>
      <c r="D2955"/>
      <c r="E2955" s="488"/>
      <c r="F2955"/>
      <c r="G2955"/>
      <c r="H2955" s="488"/>
    </row>
    <row r="2956" spans="1:8" s="10" customFormat="1">
      <c r="A2956" s="134"/>
      <c r="B2956" s="134"/>
      <c r="C2956"/>
      <c r="D2956"/>
      <c r="E2956" s="488"/>
      <c r="F2956"/>
      <c r="G2956"/>
      <c r="H2956" s="488"/>
    </row>
    <row r="2957" spans="1:8" s="10" customFormat="1">
      <c r="A2957" s="134"/>
      <c r="B2957" s="134"/>
      <c r="C2957"/>
      <c r="D2957"/>
      <c r="E2957" s="488"/>
      <c r="F2957"/>
      <c r="G2957"/>
      <c r="H2957" s="488"/>
    </row>
    <row r="2958" spans="1:8" s="10" customFormat="1">
      <c r="A2958" s="134"/>
      <c r="B2958" s="134"/>
      <c r="C2958"/>
      <c r="D2958"/>
      <c r="E2958" s="488"/>
      <c r="F2958"/>
      <c r="G2958"/>
      <c r="H2958" s="488"/>
    </row>
    <row r="2959" spans="1:8" s="10" customFormat="1">
      <c r="A2959" s="134"/>
      <c r="B2959" s="134"/>
      <c r="C2959"/>
      <c r="D2959"/>
      <c r="E2959" s="488"/>
      <c r="F2959"/>
      <c r="G2959"/>
      <c r="H2959" s="488"/>
    </row>
    <row r="2960" spans="1:8" s="10" customFormat="1">
      <c r="A2960" s="134"/>
      <c r="B2960" s="134"/>
      <c r="C2960"/>
      <c r="D2960"/>
      <c r="E2960" s="488"/>
      <c r="F2960"/>
      <c r="G2960"/>
      <c r="H2960" s="488"/>
    </row>
    <row r="2961" spans="1:8" s="10" customFormat="1">
      <c r="A2961" s="134"/>
      <c r="B2961" s="134"/>
      <c r="C2961"/>
      <c r="D2961"/>
      <c r="E2961" s="488"/>
      <c r="F2961"/>
      <c r="G2961"/>
      <c r="H2961" s="488"/>
    </row>
    <row r="2962" spans="1:8" s="10" customFormat="1">
      <c r="A2962" s="134"/>
      <c r="B2962" s="134"/>
      <c r="C2962"/>
      <c r="D2962"/>
      <c r="E2962" s="488"/>
      <c r="F2962"/>
      <c r="G2962"/>
      <c r="H2962" s="488"/>
    </row>
    <row r="2963" spans="1:8" s="10" customFormat="1">
      <c r="A2963" s="134"/>
      <c r="B2963" s="134"/>
      <c r="C2963"/>
      <c r="D2963"/>
      <c r="E2963" s="488"/>
      <c r="F2963"/>
      <c r="G2963"/>
      <c r="H2963" s="488"/>
    </row>
    <row r="2964" spans="1:8" s="10" customFormat="1">
      <c r="A2964" s="134"/>
      <c r="B2964" s="134"/>
      <c r="C2964"/>
      <c r="D2964"/>
      <c r="E2964" s="488"/>
      <c r="F2964"/>
      <c r="G2964"/>
      <c r="H2964" s="488"/>
    </row>
    <row r="2965" spans="1:8" s="10" customFormat="1">
      <c r="A2965" s="134"/>
      <c r="B2965" s="134"/>
      <c r="C2965"/>
      <c r="D2965"/>
      <c r="E2965" s="488"/>
      <c r="F2965"/>
      <c r="G2965"/>
      <c r="H2965" s="488"/>
    </row>
    <row r="2966" spans="1:8" s="10" customFormat="1">
      <c r="A2966" s="134"/>
      <c r="B2966" s="134"/>
      <c r="C2966"/>
      <c r="D2966"/>
      <c r="E2966" s="488"/>
      <c r="F2966"/>
      <c r="G2966"/>
      <c r="H2966" s="488"/>
    </row>
    <row r="2967" spans="1:8" s="10" customFormat="1">
      <c r="A2967" s="134"/>
      <c r="B2967" s="134"/>
      <c r="C2967"/>
      <c r="D2967"/>
      <c r="E2967" s="488"/>
      <c r="F2967"/>
      <c r="G2967"/>
      <c r="H2967" s="488"/>
    </row>
    <row r="2968" spans="1:8" s="10" customFormat="1">
      <c r="A2968" s="134"/>
      <c r="B2968" s="134"/>
      <c r="C2968"/>
      <c r="D2968"/>
      <c r="E2968" s="488"/>
      <c r="F2968"/>
      <c r="G2968"/>
      <c r="H2968" s="488"/>
    </row>
    <row r="2969" spans="1:8" s="10" customFormat="1">
      <c r="A2969" s="134"/>
      <c r="B2969" s="134"/>
      <c r="C2969"/>
      <c r="D2969"/>
      <c r="E2969" s="488"/>
      <c r="F2969"/>
      <c r="G2969"/>
      <c r="H2969" s="488"/>
    </row>
    <row r="2970" spans="1:8" s="10" customFormat="1">
      <c r="A2970" s="134"/>
      <c r="B2970" s="134"/>
      <c r="C2970"/>
      <c r="D2970"/>
      <c r="E2970" s="488"/>
      <c r="F2970"/>
      <c r="G2970"/>
      <c r="H2970" s="488"/>
    </row>
    <row r="2971" spans="1:8" s="10" customFormat="1">
      <c r="A2971" s="134"/>
      <c r="B2971" s="134"/>
      <c r="C2971"/>
      <c r="D2971"/>
      <c r="E2971" s="488"/>
      <c r="F2971"/>
      <c r="G2971"/>
      <c r="H2971" s="488"/>
    </row>
    <row r="2972" spans="1:8" s="10" customFormat="1">
      <c r="A2972" s="134"/>
      <c r="B2972" s="134"/>
      <c r="C2972"/>
      <c r="D2972"/>
      <c r="E2972" s="488"/>
      <c r="F2972"/>
      <c r="G2972"/>
      <c r="H2972" s="488"/>
    </row>
    <row r="2973" spans="1:8" s="10" customFormat="1">
      <c r="A2973" s="134"/>
      <c r="B2973" s="134"/>
      <c r="C2973"/>
      <c r="D2973"/>
      <c r="E2973" s="488"/>
      <c r="F2973"/>
      <c r="G2973"/>
      <c r="H2973" s="488"/>
    </row>
    <row r="2974" spans="1:8" s="10" customFormat="1">
      <c r="A2974" s="134"/>
      <c r="B2974" s="134"/>
      <c r="C2974"/>
      <c r="D2974"/>
      <c r="E2974" s="488"/>
      <c r="F2974"/>
      <c r="G2974"/>
      <c r="H2974" s="488"/>
    </row>
    <row r="2975" spans="1:8" s="10" customFormat="1">
      <c r="A2975" s="134"/>
      <c r="B2975" s="134"/>
      <c r="C2975"/>
      <c r="D2975"/>
      <c r="E2975" s="488"/>
      <c r="F2975"/>
      <c r="G2975"/>
      <c r="H2975" s="488"/>
    </row>
    <row r="2976" spans="1:8" s="10" customFormat="1">
      <c r="A2976" s="134"/>
      <c r="B2976" s="134"/>
      <c r="C2976"/>
      <c r="D2976"/>
      <c r="E2976" s="488"/>
      <c r="F2976"/>
      <c r="G2976"/>
      <c r="H2976" s="488"/>
    </row>
    <row r="2977" spans="1:8" s="10" customFormat="1">
      <c r="A2977" s="134"/>
      <c r="B2977" s="134"/>
      <c r="C2977"/>
      <c r="D2977"/>
      <c r="E2977" s="488"/>
      <c r="F2977"/>
      <c r="G2977"/>
      <c r="H2977" s="488"/>
    </row>
    <row r="2978" spans="1:8" s="10" customFormat="1">
      <c r="A2978" s="134"/>
      <c r="B2978" s="134"/>
      <c r="C2978"/>
      <c r="D2978"/>
      <c r="E2978" s="488"/>
      <c r="F2978"/>
      <c r="G2978"/>
      <c r="H2978" s="488"/>
    </row>
    <row r="2979" spans="1:8" s="10" customFormat="1">
      <c r="A2979" s="134"/>
      <c r="B2979" s="134"/>
      <c r="C2979"/>
      <c r="D2979"/>
      <c r="E2979" s="488"/>
      <c r="F2979"/>
      <c r="G2979"/>
      <c r="H2979" s="488"/>
    </row>
    <row r="2980" spans="1:8" s="10" customFormat="1">
      <c r="A2980" s="134"/>
      <c r="B2980" s="134"/>
      <c r="C2980"/>
      <c r="D2980"/>
      <c r="E2980" s="488"/>
      <c r="F2980"/>
      <c r="G2980"/>
      <c r="H2980" s="488"/>
    </row>
    <row r="2981" spans="1:8" s="10" customFormat="1">
      <c r="A2981" s="134"/>
      <c r="B2981" s="134"/>
      <c r="C2981"/>
      <c r="D2981"/>
      <c r="E2981" s="488"/>
      <c r="F2981"/>
      <c r="G2981"/>
      <c r="H2981" s="488"/>
    </row>
    <row r="2982" spans="1:8" s="10" customFormat="1">
      <c r="A2982" s="134"/>
      <c r="B2982" s="134"/>
      <c r="C2982"/>
      <c r="D2982"/>
      <c r="E2982" s="488"/>
      <c r="F2982"/>
      <c r="G2982"/>
      <c r="H2982" s="488"/>
    </row>
    <row r="2983" spans="1:8" s="10" customFormat="1">
      <c r="A2983" s="134"/>
      <c r="B2983" s="134"/>
      <c r="C2983"/>
      <c r="D2983"/>
      <c r="E2983" s="488"/>
      <c r="F2983"/>
      <c r="G2983"/>
      <c r="H2983" s="488"/>
    </row>
    <row r="2984" spans="1:8" s="10" customFormat="1">
      <c r="A2984" s="134"/>
      <c r="B2984" s="134"/>
      <c r="C2984"/>
      <c r="D2984"/>
      <c r="E2984" s="488"/>
      <c r="F2984"/>
      <c r="G2984"/>
      <c r="H2984" s="488"/>
    </row>
    <row r="2985" spans="1:8" s="10" customFormat="1">
      <c r="A2985" s="134"/>
      <c r="B2985" s="134"/>
      <c r="C2985"/>
      <c r="D2985"/>
      <c r="E2985" s="488"/>
      <c r="F2985"/>
      <c r="G2985"/>
      <c r="H2985" s="488"/>
    </row>
    <row r="2986" spans="1:8" s="10" customFormat="1">
      <c r="A2986" s="134"/>
      <c r="B2986" s="134"/>
      <c r="C2986"/>
      <c r="D2986"/>
      <c r="E2986" s="488"/>
      <c r="F2986"/>
      <c r="G2986"/>
      <c r="H2986" s="488"/>
    </row>
    <row r="2987" spans="1:8" s="10" customFormat="1">
      <c r="A2987" s="134"/>
      <c r="B2987" s="134"/>
      <c r="C2987"/>
      <c r="D2987"/>
      <c r="E2987" s="488"/>
      <c r="F2987"/>
      <c r="G2987"/>
      <c r="H2987" s="488"/>
    </row>
    <row r="2988" spans="1:8" s="10" customFormat="1">
      <c r="A2988" s="134"/>
      <c r="B2988" s="134"/>
      <c r="C2988"/>
      <c r="D2988"/>
      <c r="E2988" s="488"/>
      <c r="F2988"/>
      <c r="G2988"/>
      <c r="H2988" s="488"/>
    </row>
    <row r="2989" spans="1:8" s="10" customFormat="1">
      <c r="A2989" s="134"/>
      <c r="B2989" s="134"/>
      <c r="C2989"/>
      <c r="D2989"/>
      <c r="E2989" s="488"/>
      <c r="F2989"/>
      <c r="G2989"/>
      <c r="H2989" s="488"/>
    </row>
    <row r="2990" spans="1:8" s="10" customFormat="1">
      <c r="A2990" s="134"/>
      <c r="B2990" s="134"/>
      <c r="C2990"/>
      <c r="D2990"/>
      <c r="E2990" s="488"/>
      <c r="F2990"/>
      <c r="G2990"/>
      <c r="H2990" s="488"/>
    </row>
    <row r="2991" spans="1:8" s="10" customFormat="1">
      <c r="A2991" s="134"/>
      <c r="B2991" s="134"/>
      <c r="C2991"/>
      <c r="D2991"/>
      <c r="E2991" s="488"/>
      <c r="F2991"/>
      <c r="G2991"/>
      <c r="H2991" s="488"/>
    </row>
    <row r="2992" spans="1:8" s="10" customFormat="1">
      <c r="A2992" s="134"/>
      <c r="B2992" s="134"/>
      <c r="C2992"/>
      <c r="D2992"/>
      <c r="E2992" s="488"/>
      <c r="F2992"/>
      <c r="G2992"/>
      <c r="H2992" s="488"/>
    </row>
    <row r="2993" spans="1:8" s="10" customFormat="1">
      <c r="A2993" s="134"/>
      <c r="B2993" s="134"/>
      <c r="C2993"/>
      <c r="D2993"/>
      <c r="E2993" s="488"/>
      <c r="F2993"/>
      <c r="G2993"/>
      <c r="H2993" s="488"/>
    </row>
    <row r="2994" spans="1:8" s="10" customFormat="1">
      <c r="A2994" s="134"/>
      <c r="B2994" s="134"/>
      <c r="C2994"/>
      <c r="D2994"/>
      <c r="E2994" s="488"/>
      <c r="F2994"/>
      <c r="G2994"/>
      <c r="H2994" s="488"/>
    </row>
    <row r="2995" spans="1:8" s="10" customFormat="1">
      <c r="A2995" s="134"/>
      <c r="B2995" s="134"/>
      <c r="C2995"/>
      <c r="D2995"/>
      <c r="E2995" s="488"/>
      <c r="F2995"/>
      <c r="G2995"/>
      <c r="H2995" s="488"/>
    </row>
    <row r="2996" spans="1:8" s="10" customFormat="1">
      <c r="A2996" s="134"/>
      <c r="B2996" s="134"/>
      <c r="C2996"/>
      <c r="D2996"/>
      <c r="E2996" s="488"/>
      <c r="F2996"/>
      <c r="G2996"/>
      <c r="H2996" s="488"/>
    </row>
    <row r="2997" spans="1:8" s="10" customFormat="1">
      <c r="A2997" s="134"/>
      <c r="B2997" s="134"/>
      <c r="C2997"/>
      <c r="D2997"/>
      <c r="E2997" s="488"/>
      <c r="F2997"/>
      <c r="G2997"/>
      <c r="H2997" s="488"/>
    </row>
    <row r="2998" spans="1:8" s="10" customFormat="1">
      <c r="A2998" s="134"/>
      <c r="B2998" s="134"/>
      <c r="C2998"/>
      <c r="D2998"/>
      <c r="E2998" s="488"/>
      <c r="F2998"/>
      <c r="G2998"/>
      <c r="H2998" s="488"/>
    </row>
    <row r="2999" spans="1:8" s="10" customFormat="1">
      <c r="A2999" s="134"/>
      <c r="B2999" s="134"/>
      <c r="C2999"/>
      <c r="D2999"/>
      <c r="E2999" s="488"/>
      <c r="F2999"/>
      <c r="G2999"/>
      <c r="H2999" s="488"/>
    </row>
    <row r="3000" spans="1:8" s="10" customFormat="1">
      <c r="A3000" s="134"/>
      <c r="B3000" s="134"/>
      <c r="C3000"/>
      <c r="D3000"/>
      <c r="E3000" s="488"/>
      <c r="F3000"/>
      <c r="G3000"/>
      <c r="H3000" s="488"/>
    </row>
    <row r="3001" spans="1:8" s="10" customFormat="1">
      <c r="A3001" s="134"/>
      <c r="B3001" s="134"/>
      <c r="C3001"/>
      <c r="D3001"/>
      <c r="E3001" s="488"/>
      <c r="F3001"/>
      <c r="G3001"/>
      <c r="H3001" s="488"/>
    </row>
    <row r="3002" spans="1:8" s="10" customFormat="1">
      <c r="A3002" s="134"/>
      <c r="B3002" s="134"/>
      <c r="C3002"/>
      <c r="D3002"/>
      <c r="E3002" s="488"/>
      <c r="F3002"/>
      <c r="G3002"/>
      <c r="H3002" s="488"/>
    </row>
    <row r="3003" spans="1:8" s="10" customFormat="1">
      <c r="A3003" s="134"/>
      <c r="B3003" s="134"/>
      <c r="C3003"/>
      <c r="D3003"/>
      <c r="E3003" s="488"/>
      <c r="F3003"/>
      <c r="G3003"/>
      <c r="H3003" s="488"/>
    </row>
    <row r="3004" spans="1:8" s="10" customFormat="1">
      <c r="A3004" s="134"/>
      <c r="B3004" s="134"/>
      <c r="C3004"/>
      <c r="D3004"/>
      <c r="E3004" s="488"/>
      <c r="F3004"/>
      <c r="G3004"/>
      <c r="H3004" s="488"/>
    </row>
    <row r="3005" spans="1:8" s="10" customFormat="1">
      <c r="A3005" s="134"/>
      <c r="B3005" s="134"/>
      <c r="C3005"/>
      <c r="D3005"/>
      <c r="E3005" s="488"/>
      <c r="F3005"/>
      <c r="G3005"/>
      <c r="H3005" s="488"/>
    </row>
    <row r="3006" spans="1:8" s="10" customFormat="1">
      <c r="A3006" s="134"/>
      <c r="B3006" s="134"/>
      <c r="C3006"/>
      <c r="D3006"/>
      <c r="E3006" s="488"/>
      <c r="F3006"/>
      <c r="G3006"/>
      <c r="H3006" s="488"/>
    </row>
    <row r="3007" spans="1:8" s="10" customFormat="1">
      <c r="A3007" s="134"/>
      <c r="B3007" s="134"/>
      <c r="C3007"/>
      <c r="D3007"/>
      <c r="E3007" s="488"/>
      <c r="F3007"/>
      <c r="G3007"/>
      <c r="H3007" s="488"/>
    </row>
    <row r="3008" spans="1:8" s="10" customFormat="1">
      <c r="A3008" s="134"/>
      <c r="B3008" s="134"/>
      <c r="C3008"/>
      <c r="D3008"/>
      <c r="E3008" s="488"/>
      <c r="F3008"/>
      <c r="G3008"/>
      <c r="H3008" s="488"/>
    </row>
    <row r="3009" spans="1:8" s="10" customFormat="1">
      <c r="A3009" s="134"/>
      <c r="B3009" s="134"/>
      <c r="C3009"/>
      <c r="D3009"/>
      <c r="E3009" s="488"/>
      <c r="F3009"/>
      <c r="G3009"/>
      <c r="H3009" s="488"/>
    </row>
    <row r="3010" spans="1:8" s="10" customFormat="1">
      <c r="A3010" s="134"/>
      <c r="B3010" s="134"/>
      <c r="C3010"/>
      <c r="D3010"/>
      <c r="E3010" s="488"/>
      <c r="F3010"/>
      <c r="G3010"/>
      <c r="H3010" s="488"/>
    </row>
    <row r="3011" spans="1:8" s="10" customFormat="1">
      <c r="A3011" s="134"/>
      <c r="B3011" s="134"/>
      <c r="C3011"/>
      <c r="D3011"/>
      <c r="E3011" s="488"/>
      <c r="F3011"/>
      <c r="G3011"/>
      <c r="H3011" s="488"/>
    </row>
    <row r="3012" spans="1:8" s="10" customFormat="1">
      <c r="A3012" s="134"/>
      <c r="B3012" s="134"/>
      <c r="C3012"/>
      <c r="D3012"/>
      <c r="E3012" s="488"/>
      <c r="F3012"/>
      <c r="G3012"/>
      <c r="H3012" s="488"/>
    </row>
    <row r="3013" spans="1:8" s="10" customFormat="1">
      <c r="A3013" s="134"/>
      <c r="B3013" s="134"/>
      <c r="C3013"/>
      <c r="D3013"/>
      <c r="E3013" s="488"/>
      <c r="F3013"/>
      <c r="G3013"/>
      <c r="H3013" s="488"/>
    </row>
    <row r="3014" spans="1:8" s="10" customFormat="1">
      <c r="A3014" s="134"/>
      <c r="B3014" s="134"/>
      <c r="C3014"/>
      <c r="D3014"/>
      <c r="E3014" s="488"/>
      <c r="F3014"/>
      <c r="G3014"/>
      <c r="H3014" s="488"/>
    </row>
    <row r="3015" spans="1:8" s="10" customFormat="1">
      <c r="A3015" s="134"/>
      <c r="B3015" s="134"/>
      <c r="C3015"/>
      <c r="D3015"/>
      <c r="E3015" s="488"/>
      <c r="F3015"/>
      <c r="G3015"/>
      <c r="H3015" s="488"/>
    </row>
    <row r="3016" spans="1:8" s="10" customFormat="1">
      <c r="A3016" s="134"/>
      <c r="B3016" s="134"/>
      <c r="C3016"/>
      <c r="D3016"/>
      <c r="E3016" s="488"/>
      <c r="F3016"/>
      <c r="G3016"/>
      <c r="H3016" s="488"/>
    </row>
    <row r="3017" spans="1:8" s="10" customFormat="1">
      <c r="A3017" s="134"/>
      <c r="B3017" s="134"/>
      <c r="C3017"/>
      <c r="D3017"/>
      <c r="E3017" s="488"/>
      <c r="F3017"/>
      <c r="G3017"/>
      <c r="H3017" s="488"/>
    </row>
    <row r="3018" spans="1:8" s="10" customFormat="1">
      <c r="A3018" s="134"/>
      <c r="B3018" s="134"/>
      <c r="C3018"/>
      <c r="D3018"/>
      <c r="E3018" s="488"/>
      <c r="F3018"/>
      <c r="G3018"/>
      <c r="H3018" s="488"/>
    </row>
    <row r="3019" spans="1:8" s="10" customFormat="1">
      <c r="A3019" s="134"/>
      <c r="B3019" s="134"/>
      <c r="C3019"/>
      <c r="D3019"/>
      <c r="E3019" s="488"/>
      <c r="F3019"/>
      <c r="G3019"/>
      <c r="H3019" s="488"/>
    </row>
    <row r="3020" spans="1:8" s="10" customFormat="1">
      <c r="A3020" s="134"/>
      <c r="B3020" s="134"/>
      <c r="C3020"/>
      <c r="D3020"/>
      <c r="E3020" s="488"/>
      <c r="F3020"/>
      <c r="G3020"/>
      <c r="H3020" s="488"/>
    </row>
    <row r="3021" spans="1:8" s="10" customFormat="1">
      <c r="A3021" s="134"/>
      <c r="B3021" s="134"/>
      <c r="C3021"/>
      <c r="D3021"/>
      <c r="E3021" s="488"/>
      <c r="F3021"/>
      <c r="G3021"/>
      <c r="H3021" s="488"/>
    </row>
    <row r="3022" spans="1:8" s="10" customFormat="1">
      <c r="A3022" s="134"/>
      <c r="B3022" s="134"/>
      <c r="C3022"/>
      <c r="D3022"/>
      <c r="E3022" s="488"/>
      <c r="F3022"/>
      <c r="G3022"/>
      <c r="H3022" s="488"/>
    </row>
    <row r="3023" spans="1:8" s="10" customFormat="1">
      <c r="A3023" s="134"/>
      <c r="B3023" s="134"/>
      <c r="C3023"/>
      <c r="D3023"/>
      <c r="E3023" s="488"/>
      <c r="F3023"/>
      <c r="G3023"/>
      <c r="H3023" s="488"/>
    </row>
    <row r="3024" spans="1:8" s="10" customFormat="1">
      <c r="A3024" s="134"/>
      <c r="B3024" s="134"/>
      <c r="C3024"/>
      <c r="D3024"/>
      <c r="E3024" s="488"/>
      <c r="F3024"/>
      <c r="G3024"/>
      <c r="H3024" s="488"/>
    </row>
    <row r="3025" spans="1:8" s="10" customFormat="1">
      <c r="A3025" s="134"/>
      <c r="B3025" s="134"/>
      <c r="C3025"/>
      <c r="D3025"/>
      <c r="E3025" s="488"/>
      <c r="F3025"/>
      <c r="G3025"/>
      <c r="H3025" s="488"/>
    </row>
    <row r="3026" spans="1:8" s="10" customFormat="1">
      <c r="A3026" s="134"/>
      <c r="B3026" s="134"/>
      <c r="C3026"/>
      <c r="D3026"/>
      <c r="E3026" s="488"/>
      <c r="F3026"/>
      <c r="G3026"/>
      <c r="H3026" s="488"/>
    </row>
    <row r="3027" spans="1:8" s="10" customFormat="1">
      <c r="A3027" s="134"/>
      <c r="B3027" s="134"/>
      <c r="C3027"/>
      <c r="D3027"/>
      <c r="E3027" s="488"/>
      <c r="F3027"/>
      <c r="G3027"/>
      <c r="H3027" s="488"/>
    </row>
    <row r="3028" spans="1:8" s="10" customFormat="1">
      <c r="A3028" s="134"/>
      <c r="B3028" s="134"/>
      <c r="C3028"/>
      <c r="D3028"/>
      <c r="E3028" s="488"/>
      <c r="F3028"/>
      <c r="G3028"/>
      <c r="H3028" s="488"/>
    </row>
    <row r="3029" spans="1:8" s="10" customFormat="1">
      <c r="A3029" s="134"/>
      <c r="B3029" s="134"/>
      <c r="C3029"/>
      <c r="D3029"/>
      <c r="E3029" s="488"/>
      <c r="F3029"/>
      <c r="G3029"/>
      <c r="H3029" s="488"/>
    </row>
    <row r="3030" spans="1:8" s="10" customFormat="1">
      <c r="A3030" s="134"/>
      <c r="B3030" s="134"/>
      <c r="C3030"/>
      <c r="D3030"/>
      <c r="E3030" s="488"/>
      <c r="F3030"/>
      <c r="G3030"/>
      <c r="H3030" s="488"/>
    </row>
    <row r="3031" spans="1:8" s="10" customFormat="1">
      <c r="A3031" s="134"/>
      <c r="B3031" s="134"/>
      <c r="C3031"/>
      <c r="D3031"/>
      <c r="E3031" s="488"/>
      <c r="F3031"/>
      <c r="G3031"/>
      <c r="H3031" s="488"/>
    </row>
    <row r="3032" spans="1:8" s="10" customFormat="1">
      <c r="A3032" s="134"/>
      <c r="B3032" s="134"/>
      <c r="C3032"/>
      <c r="D3032"/>
      <c r="E3032" s="488"/>
      <c r="F3032"/>
      <c r="G3032"/>
      <c r="H3032" s="488"/>
    </row>
    <row r="3033" spans="1:8" s="10" customFormat="1">
      <c r="A3033" s="134"/>
      <c r="B3033" s="134"/>
      <c r="C3033"/>
      <c r="D3033"/>
      <c r="E3033" s="488"/>
      <c r="F3033"/>
      <c r="G3033"/>
      <c r="H3033" s="488"/>
    </row>
    <row r="3034" spans="1:8" s="10" customFormat="1">
      <c r="A3034" s="134"/>
      <c r="B3034" s="134"/>
      <c r="C3034"/>
      <c r="D3034"/>
      <c r="E3034" s="488"/>
      <c r="F3034"/>
      <c r="G3034"/>
      <c r="H3034" s="488"/>
    </row>
    <row r="3035" spans="1:8" s="10" customFormat="1">
      <c r="A3035" s="134"/>
      <c r="B3035" s="134"/>
      <c r="C3035"/>
      <c r="D3035"/>
      <c r="E3035" s="488"/>
      <c r="F3035"/>
      <c r="G3035"/>
      <c r="H3035" s="488"/>
    </row>
    <row r="3036" spans="1:8" s="10" customFormat="1">
      <c r="A3036" s="134"/>
      <c r="B3036" s="134"/>
      <c r="C3036"/>
      <c r="D3036"/>
      <c r="E3036" s="488"/>
      <c r="F3036"/>
      <c r="G3036"/>
      <c r="H3036" s="488"/>
    </row>
    <row r="3037" spans="1:8" s="10" customFormat="1">
      <c r="A3037" s="134"/>
      <c r="B3037" s="134"/>
      <c r="C3037"/>
      <c r="D3037"/>
      <c r="E3037" s="488"/>
      <c r="F3037"/>
      <c r="G3037"/>
      <c r="H3037" s="488"/>
    </row>
    <row r="3038" spans="1:8" s="10" customFormat="1">
      <c r="A3038" s="134"/>
      <c r="B3038" s="134"/>
      <c r="C3038"/>
      <c r="D3038"/>
      <c r="E3038" s="488"/>
      <c r="F3038"/>
      <c r="G3038"/>
      <c r="H3038" s="488"/>
    </row>
    <row r="3039" spans="1:8" s="10" customFormat="1">
      <c r="A3039" s="134"/>
      <c r="B3039" s="134"/>
      <c r="C3039"/>
      <c r="D3039"/>
      <c r="E3039" s="488"/>
      <c r="F3039"/>
      <c r="G3039"/>
      <c r="H3039" s="488"/>
    </row>
    <row r="3040" spans="1:8" s="10" customFormat="1">
      <c r="A3040" s="134"/>
      <c r="B3040" s="134"/>
      <c r="C3040"/>
      <c r="D3040"/>
      <c r="E3040" s="488"/>
      <c r="F3040"/>
      <c r="G3040"/>
      <c r="H3040" s="488"/>
    </row>
    <row r="3041" spans="1:8" s="10" customFormat="1">
      <c r="A3041" s="134"/>
      <c r="B3041" s="134"/>
      <c r="C3041"/>
      <c r="D3041"/>
      <c r="E3041" s="488"/>
      <c r="F3041"/>
      <c r="G3041"/>
      <c r="H3041" s="488"/>
    </row>
    <row r="3042" spans="1:8" s="10" customFormat="1">
      <c r="A3042" s="134"/>
      <c r="B3042" s="134"/>
      <c r="C3042"/>
      <c r="D3042"/>
      <c r="E3042" s="488"/>
      <c r="F3042"/>
      <c r="G3042"/>
      <c r="H3042" s="488"/>
    </row>
    <row r="3043" spans="1:8" s="10" customFormat="1">
      <c r="A3043" s="134"/>
      <c r="B3043" s="134"/>
      <c r="C3043"/>
      <c r="D3043"/>
      <c r="E3043" s="488"/>
      <c r="F3043"/>
      <c r="G3043"/>
      <c r="H3043" s="488"/>
    </row>
    <row r="3044" spans="1:8" s="10" customFormat="1">
      <c r="A3044" s="134"/>
      <c r="B3044" s="134"/>
      <c r="C3044"/>
      <c r="D3044"/>
      <c r="E3044" s="488"/>
      <c r="F3044"/>
      <c r="G3044"/>
      <c r="H3044" s="488"/>
    </row>
    <row r="3045" spans="1:8" s="10" customFormat="1">
      <c r="A3045" s="134"/>
      <c r="B3045" s="134"/>
      <c r="C3045"/>
      <c r="D3045"/>
      <c r="E3045" s="488"/>
      <c r="F3045"/>
      <c r="G3045"/>
      <c r="H3045" s="488"/>
    </row>
    <row r="3046" spans="1:8" s="10" customFormat="1">
      <c r="A3046" s="134"/>
      <c r="B3046" s="134"/>
      <c r="C3046"/>
      <c r="D3046"/>
      <c r="E3046" s="488"/>
      <c r="F3046"/>
      <c r="G3046"/>
      <c r="H3046" s="488"/>
    </row>
    <row r="3047" spans="1:8" s="10" customFormat="1">
      <c r="A3047" s="134"/>
      <c r="B3047" s="134"/>
      <c r="C3047"/>
      <c r="D3047"/>
      <c r="E3047" s="488"/>
      <c r="F3047"/>
      <c r="G3047"/>
      <c r="H3047" s="488"/>
    </row>
    <row r="3048" spans="1:8" s="10" customFormat="1">
      <c r="A3048" s="134"/>
      <c r="B3048" s="134"/>
      <c r="C3048"/>
      <c r="D3048"/>
      <c r="E3048" s="488"/>
      <c r="F3048"/>
      <c r="G3048"/>
      <c r="H3048" s="488"/>
    </row>
    <row r="3049" spans="1:8" s="10" customFormat="1">
      <c r="A3049" s="134"/>
      <c r="B3049" s="134"/>
      <c r="C3049"/>
      <c r="D3049"/>
      <c r="E3049" s="488"/>
      <c r="F3049"/>
      <c r="G3049"/>
      <c r="H3049" s="488"/>
    </row>
    <row r="3050" spans="1:8" s="10" customFormat="1">
      <c r="A3050" s="134"/>
      <c r="B3050" s="134"/>
      <c r="C3050"/>
      <c r="D3050"/>
      <c r="E3050" s="488"/>
      <c r="F3050"/>
      <c r="G3050"/>
      <c r="H3050" s="488"/>
    </row>
    <row r="3051" spans="1:8" s="10" customFormat="1">
      <c r="A3051" s="134"/>
      <c r="B3051" s="134"/>
      <c r="C3051"/>
      <c r="D3051"/>
      <c r="E3051" s="488"/>
      <c r="F3051"/>
      <c r="G3051"/>
      <c r="H3051" s="488"/>
    </row>
    <row r="3052" spans="1:8" s="10" customFormat="1">
      <c r="A3052" s="134"/>
      <c r="B3052" s="134"/>
      <c r="C3052"/>
      <c r="D3052"/>
      <c r="E3052" s="488"/>
      <c r="F3052"/>
      <c r="G3052"/>
      <c r="H3052" s="488"/>
    </row>
    <row r="3053" spans="1:8" s="10" customFormat="1">
      <c r="A3053" s="134"/>
      <c r="B3053" s="134"/>
      <c r="C3053"/>
      <c r="D3053"/>
      <c r="E3053" s="488"/>
      <c r="F3053"/>
      <c r="G3053"/>
      <c r="H3053" s="488"/>
    </row>
    <row r="3054" spans="1:8" s="10" customFormat="1">
      <c r="A3054" s="134"/>
      <c r="B3054" s="134"/>
      <c r="C3054"/>
      <c r="D3054"/>
      <c r="E3054" s="488"/>
      <c r="F3054"/>
      <c r="G3054"/>
      <c r="H3054" s="488"/>
    </row>
    <row r="3055" spans="1:8" s="10" customFormat="1">
      <c r="A3055" s="134"/>
      <c r="B3055" s="134"/>
      <c r="C3055"/>
      <c r="D3055"/>
      <c r="E3055" s="488"/>
      <c r="F3055"/>
      <c r="G3055"/>
      <c r="H3055" s="488"/>
    </row>
    <row r="3056" spans="1:8" s="10" customFormat="1">
      <c r="A3056" s="134"/>
      <c r="B3056" s="134"/>
      <c r="C3056"/>
      <c r="D3056"/>
      <c r="E3056" s="488"/>
      <c r="F3056"/>
      <c r="G3056"/>
      <c r="H3056" s="488"/>
    </row>
    <row r="3057" spans="1:8" s="10" customFormat="1">
      <c r="A3057" s="134"/>
      <c r="B3057" s="134"/>
      <c r="C3057"/>
      <c r="D3057"/>
      <c r="E3057" s="488"/>
      <c r="F3057"/>
      <c r="G3057"/>
      <c r="H3057" s="488"/>
    </row>
    <row r="3058" spans="1:8" s="10" customFormat="1">
      <c r="A3058" s="134"/>
      <c r="B3058" s="134"/>
      <c r="C3058"/>
      <c r="D3058"/>
      <c r="E3058" s="488"/>
      <c r="F3058"/>
      <c r="G3058"/>
      <c r="H3058" s="488"/>
    </row>
    <row r="3059" spans="1:8" s="10" customFormat="1">
      <c r="A3059" s="134"/>
      <c r="B3059" s="134"/>
      <c r="C3059"/>
      <c r="D3059"/>
      <c r="E3059" s="488"/>
      <c r="F3059"/>
      <c r="G3059"/>
      <c r="H3059" s="488"/>
    </row>
    <row r="3060" spans="1:8" s="10" customFormat="1">
      <c r="A3060" s="134"/>
      <c r="B3060" s="134"/>
      <c r="C3060"/>
      <c r="D3060"/>
      <c r="E3060" s="488"/>
      <c r="F3060"/>
      <c r="G3060"/>
      <c r="H3060" s="488"/>
    </row>
    <row r="3061" spans="1:8" s="10" customFormat="1">
      <c r="A3061" s="134"/>
      <c r="B3061" s="134"/>
      <c r="C3061"/>
      <c r="D3061"/>
      <c r="E3061" s="488"/>
      <c r="F3061"/>
      <c r="G3061"/>
      <c r="H3061" s="488"/>
    </row>
    <row r="3062" spans="1:8" s="10" customFormat="1">
      <c r="A3062" s="134"/>
      <c r="B3062" s="134"/>
      <c r="C3062"/>
      <c r="D3062"/>
      <c r="E3062" s="488"/>
      <c r="F3062"/>
      <c r="G3062"/>
      <c r="H3062" s="488"/>
    </row>
    <row r="3063" spans="1:8" s="10" customFormat="1">
      <c r="A3063" s="134"/>
      <c r="B3063" s="134"/>
      <c r="C3063"/>
      <c r="D3063"/>
      <c r="E3063" s="488"/>
      <c r="F3063"/>
      <c r="G3063"/>
      <c r="H3063" s="488"/>
    </row>
    <row r="3064" spans="1:8" s="10" customFormat="1">
      <c r="A3064" s="134"/>
      <c r="B3064" s="134"/>
      <c r="C3064"/>
      <c r="D3064"/>
      <c r="E3064" s="488"/>
      <c r="F3064"/>
      <c r="G3064"/>
      <c r="H3064" s="488"/>
    </row>
    <row r="3065" spans="1:8" s="10" customFormat="1">
      <c r="A3065" s="134"/>
      <c r="B3065" s="134"/>
      <c r="C3065"/>
      <c r="D3065"/>
      <c r="E3065" s="488"/>
      <c r="F3065"/>
      <c r="G3065"/>
      <c r="H3065" s="488"/>
    </row>
    <row r="3066" spans="1:8" s="10" customFormat="1">
      <c r="A3066" s="134"/>
      <c r="B3066" s="134"/>
      <c r="C3066"/>
      <c r="D3066"/>
      <c r="E3066" s="488"/>
      <c r="F3066"/>
      <c r="G3066"/>
      <c r="H3066" s="488"/>
    </row>
    <row r="3067" spans="1:8" s="10" customFormat="1">
      <c r="A3067" s="134"/>
      <c r="B3067" s="134"/>
      <c r="C3067"/>
      <c r="D3067"/>
      <c r="E3067" s="488"/>
      <c r="F3067"/>
      <c r="G3067"/>
      <c r="H3067" s="488"/>
    </row>
    <row r="3068" spans="1:8" s="10" customFormat="1">
      <c r="A3068" s="134"/>
      <c r="B3068" s="134"/>
      <c r="C3068"/>
      <c r="D3068"/>
      <c r="E3068" s="488"/>
      <c r="F3068"/>
      <c r="G3068"/>
      <c r="H3068" s="488"/>
    </row>
    <row r="3069" spans="1:8" s="10" customFormat="1">
      <c r="A3069" s="134"/>
      <c r="B3069" s="134"/>
      <c r="C3069"/>
      <c r="D3069"/>
      <c r="E3069" s="488"/>
      <c r="F3069"/>
      <c r="G3069"/>
      <c r="H3069" s="488"/>
    </row>
    <row r="3070" spans="1:8" s="10" customFormat="1">
      <c r="A3070" s="134"/>
      <c r="B3070" s="134"/>
      <c r="C3070"/>
      <c r="D3070"/>
      <c r="E3070" s="488"/>
      <c r="F3070"/>
      <c r="G3070"/>
      <c r="H3070" s="488"/>
    </row>
    <row r="3071" spans="1:8" s="10" customFormat="1">
      <c r="A3071" s="134"/>
      <c r="B3071" s="134"/>
      <c r="C3071"/>
      <c r="D3071"/>
      <c r="E3071" s="488"/>
      <c r="F3071"/>
      <c r="G3071"/>
      <c r="H3071" s="488"/>
    </row>
    <row r="3072" spans="1:8" s="10" customFormat="1">
      <c r="A3072" s="134"/>
      <c r="B3072" s="134"/>
      <c r="C3072"/>
      <c r="D3072"/>
      <c r="E3072" s="488"/>
      <c r="F3072"/>
      <c r="G3072"/>
      <c r="H3072" s="488"/>
    </row>
    <row r="3073" spans="1:8" s="10" customFormat="1">
      <c r="A3073" s="134"/>
      <c r="B3073" s="134"/>
      <c r="C3073"/>
      <c r="D3073"/>
      <c r="E3073" s="488"/>
      <c r="F3073"/>
      <c r="G3073"/>
      <c r="H3073" s="488"/>
    </row>
    <row r="3074" spans="1:8" s="10" customFormat="1">
      <c r="A3074" s="134"/>
      <c r="B3074" s="134"/>
      <c r="C3074"/>
      <c r="D3074"/>
      <c r="E3074" s="488"/>
      <c r="F3074"/>
      <c r="G3074"/>
      <c r="H3074" s="488"/>
    </row>
    <row r="3075" spans="1:8" s="10" customFormat="1">
      <c r="A3075" s="134"/>
      <c r="B3075" s="134"/>
      <c r="C3075"/>
      <c r="D3075"/>
      <c r="E3075" s="488"/>
      <c r="F3075"/>
      <c r="G3075"/>
      <c r="H3075" s="488"/>
    </row>
    <row r="3076" spans="1:8" s="10" customFormat="1">
      <c r="A3076" s="134"/>
      <c r="B3076" s="134"/>
      <c r="C3076"/>
      <c r="D3076"/>
      <c r="E3076" s="488"/>
      <c r="F3076"/>
      <c r="G3076"/>
      <c r="H3076" s="488"/>
    </row>
    <row r="3077" spans="1:8" s="10" customFormat="1">
      <c r="A3077" s="134"/>
      <c r="B3077" s="134"/>
      <c r="C3077"/>
      <c r="D3077"/>
      <c r="E3077" s="488"/>
      <c r="F3077"/>
      <c r="G3077"/>
      <c r="H3077" s="488"/>
    </row>
    <row r="3078" spans="1:8" s="10" customFormat="1">
      <c r="A3078" s="134"/>
      <c r="B3078" s="134"/>
      <c r="C3078"/>
      <c r="D3078"/>
      <c r="E3078" s="488"/>
      <c r="F3078"/>
      <c r="G3078"/>
      <c r="H3078" s="488"/>
    </row>
    <row r="3079" spans="1:8" s="10" customFormat="1">
      <c r="A3079" s="134"/>
      <c r="B3079" s="134"/>
      <c r="C3079"/>
      <c r="D3079"/>
      <c r="E3079" s="488"/>
      <c r="F3079"/>
      <c r="G3079"/>
      <c r="H3079" s="488"/>
    </row>
    <row r="3080" spans="1:8" s="10" customFormat="1">
      <c r="A3080" s="134"/>
      <c r="B3080" s="134"/>
      <c r="C3080"/>
      <c r="D3080"/>
      <c r="E3080" s="488"/>
      <c r="F3080"/>
      <c r="G3080"/>
      <c r="H3080" s="488"/>
    </row>
    <row r="3081" spans="1:8" s="10" customFormat="1">
      <c r="A3081" s="134"/>
      <c r="B3081" s="134"/>
      <c r="C3081"/>
      <c r="D3081"/>
      <c r="E3081" s="488"/>
      <c r="F3081"/>
      <c r="G3081"/>
      <c r="H3081" s="488"/>
    </row>
    <row r="3082" spans="1:8" s="10" customFormat="1">
      <c r="A3082" s="134"/>
      <c r="B3082" s="134"/>
      <c r="C3082"/>
      <c r="D3082"/>
      <c r="E3082" s="488"/>
      <c r="F3082"/>
      <c r="G3082"/>
      <c r="H3082" s="488"/>
    </row>
    <row r="3083" spans="1:8" s="10" customFormat="1">
      <c r="A3083" s="134"/>
      <c r="B3083" s="134"/>
      <c r="C3083"/>
      <c r="D3083"/>
      <c r="E3083" s="488"/>
      <c r="F3083"/>
      <c r="G3083"/>
      <c r="H3083" s="488"/>
    </row>
    <row r="3084" spans="1:8" s="10" customFormat="1">
      <c r="A3084" s="134"/>
      <c r="B3084" s="134"/>
      <c r="C3084"/>
      <c r="D3084"/>
      <c r="E3084" s="488"/>
      <c r="F3084"/>
      <c r="G3084"/>
      <c r="H3084" s="488"/>
    </row>
    <row r="3085" spans="1:8" s="10" customFormat="1">
      <c r="A3085" s="134"/>
      <c r="B3085" s="134"/>
      <c r="C3085"/>
      <c r="D3085"/>
      <c r="E3085" s="488"/>
      <c r="F3085"/>
      <c r="G3085"/>
      <c r="H3085" s="488"/>
    </row>
    <row r="3086" spans="1:8" s="10" customFormat="1">
      <c r="A3086" s="134"/>
      <c r="B3086" s="134"/>
      <c r="C3086"/>
      <c r="D3086"/>
      <c r="E3086" s="488"/>
      <c r="F3086"/>
      <c r="G3086"/>
      <c r="H3086" s="488"/>
    </row>
    <row r="3087" spans="1:8" s="10" customFormat="1">
      <c r="A3087" s="134"/>
      <c r="B3087" s="134"/>
      <c r="C3087"/>
      <c r="D3087"/>
      <c r="E3087" s="488"/>
      <c r="F3087"/>
      <c r="G3087"/>
      <c r="H3087" s="488"/>
    </row>
    <row r="3088" spans="1:8" s="10" customFormat="1">
      <c r="A3088" s="134"/>
      <c r="B3088" s="134"/>
      <c r="C3088"/>
      <c r="D3088"/>
      <c r="E3088" s="488"/>
      <c r="F3088"/>
      <c r="G3088"/>
      <c r="H3088" s="488"/>
    </row>
    <row r="3089" spans="1:8" s="10" customFormat="1">
      <c r="A3089" s="134"/>
      <c r="B3089" s="134"/>
      <c r="C3089"/>
      <c r="D3089"/>
      <c r="E3089" s="488"/>
      <c r="F3089"/>
      <c r="G3089"/>
      <c r="H3089" s="488"/>
    </row>
    <row r="3090" spans="1:8" s="10" customFormat="1">
      <c r="A3090" s="134"/>
      <c r="B3090" s="134"/>
      <c r="C3090"/>
      <c r="D3090"/>
      <c r="E3090" s="488"/>
      <c r="F3090"/>
      <c r="G3090"/>
      <c r="H3090" s="488"/>
    </row>
    <row r="3091" spans="1:8" s="10" customFormat="1">
      <c r="A3091" s="134"/>
      <c r="B3091" s="134"/>
      <c r="C3091"/>
      <c r="D3091"/>
      <c r="E3091" s="488"/>
      <c r="F3091"/>
      <c r="G3091"/>
      <c r="H3091" s="488"/>
    </row>
    <row r="3092" spans="1:8" s="10" customFormat="1">
      <c r="A3092" s="134"/>
      <c r="B3092" s="134"/>
      <c r="C3092"/>
      <c r="D3092"/>
      <c r="E3092" s="488"/>
      <c r="F3092"/>
      <c r="G3092"/>
      <c r="H3092" s="488"/>
    </row>
    <row r="3093" spans="1:8" s="10" customFormat="1">
      <c r="A3093" s="134"/>
      <c r="B3093" s="134"/>
      <c r="C3093"/>
      <c r="D3093"/>
      <c r="E3093" s="488"/>
      <c r="F3093"/>
      <c r="G3093"/>
      <c r="H3093" s="488"/>
    </row>
    <row r="3094" spans="1:8" s="10" customFormat="1">
      <c r="A3094" s="134"/>
      <c r="B3094" s="134"/>
      <c r="C3094"/>
      <c r="D3094"/>
      <c r="E3094" s="488"/>
      <c r="F3094"/>
      <c r="G3094"/>
      <c r="H3094" s="488"/>
    </row>
    <row r="3095" spans="1:8" s="10" customFormat="1">
      <c r="A3095" s="134"/>
      <c r="B3095" s="134"/>
      <c r="C3095"/>
      <c r="D3095"/>
      <c r="E3095" s="488"/>
      <c r="F3095"/>
      <c r="G3095"/>
      <c r="H3095" s="488"/>
    </row>
    <row r="3096" spans="1:8" s="10" customFormat="1">
      <c r="A3096" s="134"/>
      <c r="B3096" s="134"/>
      <c r="C3096"/>
      <c r="D3096"/>
      <c r="E3096" s="488"/>
      <c r="F3096"/>
      <c r="G3096"/>
      <c r="H3096" s="488"/>
    </row>
    <row r="3097" spans="1:8" s="10" customFormat="1">
      <c r="A3097" s="134"/>
      <c r="B3097" s="134"/>
      <c r="C3097"/>
      <c r="D3097"/>
      <c r="E3097" s="488"/>
      <c r="F3097"/>
      <c r="G3097"/>
      <c r="H3097" s="488"/>
    </row>
    <row r="3098" spans="1:8" s="10" customFormat="1">
      <c r="A3098" s="134"/>
      <c r="B3098" s="134"/>
      <c r="C3098"/>
      <c r="D3098"/>
      <c r="E3098" s="488"/>
      <c r="F3098"/>
      <c r="G3098"/>
      <c r="H3098" s="488"/>
    </row>
    <row r="3099" spans="1:8" s="10" customFormat="1">
      <c r="A3099" s="134"/>
      <c r="B3099" s="134"/>
      <c r="C3099"/>
      <c r="D3099"/>
      <c r="E3099" s="488"/>
      <c r="F3099"/>
      <c r="G3099"/>
      <c r="H3099" s="488"/>
    </row>
    <row r="3100" spans="1:8" s="10" customFormat="1">
      <c r="A3100" s="134"/>
      <c r="B3100" s="134"/>
      <c r="C3100"/>
      <c r="D3100"/>
      <c r="E3100" s="488"/>
      <c r="F3100"/>
      <c r="G3100"/>
      <c r="H3100" s="488"/>
    </row>
    <row r="3101" spans="1:8" s="10" customFormat="1">
      <c r="A3101" s="134"/>
      <c r="B3101" s="134"/>
      <c r="C3101"/>
      <c r="D3101"/>
      <c r="E3101" s="488"/>
      <c r="F3101"/>
      <c r="G3101"/>
      <c r="H3101" s="488"/>
    </row>
    <row r="3102" spans="1:8" s="10" customFormat="1">
      <c r="A3102" s="134"/>
      <c r="B3102" s="134"/>
      <c r="C3102"/>
      <c r="D3102"/>
      <c r="E3102" s="488"/>
      <c r="F3102"/>
      <c r="G3102"/>
      <c r="H3102" s="488"/>
    </row>
    <row r="3103" spans="1:8" s="10" customFormat="1">
      <c r="A3103" s="134"/>
      <c r="B3103" s="134"/>
      <c r="C3103"/>
      <c r="D3103"/>
      <c r="E3103" s="488"/>
      <c r="F3103"/>
      <c r="G3103"/>
      <c r="H3103" s="488"/>
    </row>
    <row r="3104" spans="1:8" s="10" customFormat="1">
      <c r="A3104" s="134"/>
      <c r="B3104" s="134"/>
      <c r="C3104"/>
      <c r="D3104"/>
      <c r="E3104" s="488"/>
      <c r="F3104"/>
      <c r="G3104"/>
      <c r="H3104" s="488"/>
    </row>
    <row r="3105" spans="1:8" s="10" customFormat="1">
      <c r="A3105" s="134"/>
      <c r="B3105" s="134"/>
      <c r="C3105"/>
      <c r="D3105"/>
      <c r="E3105" s="488"/>
      <c r="F3105"/>
      <c r="G3105"/>
      <c r="H3105" s="488"/>
    </row>
    <row r="3106" spans="1:8" s="10" customFormat="1">
      <c r="A3106" s="134"/>
      <c r="B3106" s="134"/>
      <c r="C3106"/>
      <c r="D3106"/>
      <c r="E3106" s="488"/>
      <c r="F3106"/>
      <c r="G3106"/>
      <c r="H3106" s="488"/>
    </row>
    <row r="3107" spans="1:8" s="10" customFormat="1">
      <c r="A3107" s="134"/>
      <c r="B3107" s="134"/>
      <c r="C3107"/>
      <c r="D3107"/>
      <c r="E3107" s="488"/>
      <c r="F3107"/>
      <c r="G3107"/>
      <c r="H3107" s="488"/>
    </row>
    <row r="3108" spans="1:8" s="10" customFormat="1">
      <c r="A3108" s="134"/>
      <c r="B3108" s="134"/>
      <c r="C3108"/>
      <c r="D3108"/>
      <c r="E3108" s="488"/>
      <c r="F3108"/>
      <c r="G3108"/>
      <c r="H3108" s="488"/>
    </row>
    <row r="3109" spans="1:8" s="10" customFormat="1">
      <c r="A3109" s="134"/>
      <c r="B3109" s="134"/>
      <c r="C3109"/>
      <c r="D3109"/>
      <c r="E3109" s="488"/>
      <c r="F3109"/>
      <c r="G3109"/>
      <c r="H3109" s="488"/>
    </row>
    <row r="3110" spans="1:8" s="10" customFormat="1">
      <c r="A3110" s="134"/>
      <c r="B3110" s="134"/>
      <c r="C3110"/>
      <c r="D3110"/>
      <c r="E3110" s="488"/>
      <c r="F3110"/>
      <c r="G3110"/>
      <c r="H3110" s="488"/>
    </row>
    <row r="3111" spans="1:8" s="10" customFormat="1">
      <c r="A3111" s="134"/>
      <c r="B3111" s="134"/>
      <c r="C3111"/>
      <c r="D3111"/>
      <c r="E3111" s="488"/>
      <c r="F3111"/>
      <c r="G3111"/>
      <c r="H3111" s="488"/>
    </row>
    <row r="3112" spans="1:8" s="10" customFormat="1">
      <c r="A3112" s="134"/>
      <c r="B3112" s="134"/>
      <c r="C3112"/>
      <c r="D3112"/>
      <c r="E3112" s="488"/>
      <c r="F3112"/>
      <c r="G3112"/>
      <c r="H3112" s="488"/>
    </row>
    <row r="3113" spans="1:8" s="10" customFormat="1">
      <c r="A3113" s="134"/>
      <c r="B3113" s="134"/>
      <c r="C3113"/>
      <c r="D3113"/>
      <c r="E3113" s="488"/>
      <c r="F3113"/>
      <c r="G3113"/>
      <c r="H3113" s="488"/>
    </row>
    <row r="3114" spans="1:8" s="10" customFormat="1">
      <c r="A3114" s="134"/>
      <c r="B3114" s="134"/>
      <c r="C3114"/>
      <c r="D3114"/>
      <c r="E3114" s="488"/>
      <c r="F3114"/>
      <c r="G3114"/>
      <c r="H3114" s="488"/>
    </row>
    <row r="3115" spans="1:8" s="10" customFormat="1">
      <c r="A3115" s="134"/>
      <c r="B3115" s="134"/>
      <c r="C3115"/>
      <c r="D3115"/>
      <c r="E3115" s="488"/>
      <c r="F3115"/>
      <c r="G3115"/>
      <c r="H3115" s="488"/>
    </row>
    <row r="3116" spans="1:8" s="10" customFormat="1">
      <c r="A3116" s="134"/>
      <c r="B3116" s="134"/>
      <c r="C3116"/>
      <c r="D3116"/>
      <c r="E3116" s="488"/>
      <c r="F3116"/>
      <c r="G3116"/>
      <c r="H3116" s="488"/>
    </row>
    <row r="3117" spans="1:8" s="10" customFormat="1">
      <c r="A3117" s="134"/>
      <c r="B3117" s="134"/>
      <c r="C3117"/>
      <c r="D3117"/>
      <c r="E3117" s="488"/>
      <c r="F3117"/>
      <c r="G3117"/>
      <c r="H3117" s="488"/>
    </row>
    <row r="3118" spans="1:8" s="10" customFormat="1">
      <c r="A3118" s="134"/>
      <c r="B3118" s="134"/>
      <c r="C3118"/>
      <c r="D3118"/>
      <c r="E3118" s="488"/>
      <c r="F3118"/>
      <c r="G3118"/>
      <c r="H3118" s="488"/>
    </row>
    <row r="3119" spans="1:8" s="10" customFormat="1">
      <c r="A3119" s="134"/>
      <c r="B3119" s="134"/>
      <c r="C3119"/>
      <c r="D3119"/>
      <c r="E3119" s="488"/>
      <c r="F3119"/>
      <c r="G3119"/>
      <c r="H3119" s="488"/>
    </row>
    <row r="3120" spans="1:8" s="10" customFormat="1">
      <c r="A3120" s="134"/>
      <c r="B3120" s="134"/>
      <c r="C3120"/>
      <c r="D3120"/>
      <c r="E3120" s="488"/>
      <c r="F3120"/>
      <c r="G3120"/>
      <c r="H3120" s="488"/>
    </row>
    <row r="3121" spans="1:8" s="10" customFormat="1">
      <c r="A3121" s="134"/>
      <c r="B3121" s="134"/>
      <c r="C3121"/>
      <c r="D3121"/>
      <c r="E3121" s="488"/>
      <c r="F3121"/>
      <c r="G3121"/>
      <c r="H3121" s="488"/>
    </row>
    <row r="3122" spans="1:8" s="10" customFormat="1">
      <c r="A3122" s="134"/>
      <c r="B3122" s="134"/>
      <c r="C3122"/>
      <c r="D3122"/>
      <c r="E3122" s="488"/>
      <c r="F3122"/>
      <c r="G3122"/>
      <c r="H3122" s="488"/>
    </row>
    <row r="3123" spans="1:8" s="10" customFormat="1">
      <c r="A3123" s="134"/>
      <c r="B3123" s="134"/>
      <c r="C3123"/>
      <c r="D3123"/>
      <c r="E3123" s="488"/>
      <c r="F3123"/>
      <c r="G3123"/>
      <c r="H3123" s="488"/>
    </row>
    <row r="3124" spans="1:8" s="10" customFormat="1">
      <c r="A3124" s="134"/>
      <c r="B3124" s="134"/>
      <c r="C3124"/>
      <c r="D3124"/>
      <c r="E3124" s="488"/>
      <c r="F3124"/>
      <c r="G3124"/>
      <c r="H3124" s="488"/>
    </row>
    <row r="3125" spans="1:8" s="10" customFormat="1">
      <c r="A3125" s="134"/>
      <c r="B3125" s="134"/>
      <c r="C3125"/>
      <c r="D3125"/>
      <c r="E3125" s="488"/>
      <c r="F3125"/>
      <c r="G3125"/>
      <c r="H3125" s="488"/>
    </row>
    <row r="3126" spans="1:8" s="10" customFormat="1">
      <c r="A3126" s="134"/>
      <c r="B3126" s="134"/>
      <c r="C3126"/>
      <c r="D3126"/>
      <c r="E3126" s="488"/>
      <c r="F3126"/>
      <c r="G3126"/>
      <c r="H3126" s="488"/>
    </row>
    <row r="3127" spans="1:8" s="10" customFormat="1">
      <c r="A3127" s="134"/>
      <c r="B3127" s="134"/>
      <c r="C3127"/>
      <c r="D3127"/>
      <c r="E3127" s="488"/>
      <c r="F3127"/>
      <c r="G3127"/>
      <c r="H3127" s="488"/>
    </row>
    <row r="3128" spans="1:8" s="10" customFormat="1">
      <c r="A3128" s="134"/>
      <c r="B3128" s="134"/>
      <c r="C3128"/>
      <c r="D3128"/>
      <c r="E3128" s="488"/>
      <c r="F3128"/>
      <c r="G3128"/>
      <c r="H3128" s="488"/>
    </row>
    <row r="3129" spans="1:8" s="10" customFormat="1">
      <c r="A3129" s="134"/>
      <c r="B3129" s="134"/>
      <c r="C3129"/>
      <c r="D3129"/>
      <c r="E3129" s="488"/>
      <c r="F3129"/>
      <c r="G3129"/>
      <c r="H3129" s="488"/>
    </row>
    <row r="3130" spans="1:8" s="10" customFormat="1">
      <c r="A3130" s="134"/>
      <c r="B3130" s="134"/>
      <c r="C3130"/>
      <c r="D3130"/>
      <c r="E3130" s="488"/>
      <c r="F3130"/>
      <c r="G3130"/>
      <c r="H3130" s="488"/>
    </row>
    <row r="3131" spans="1:8" s="10" customFormat="1">
      <c r="A3131" s="134"/>
      <c r="B3131" s="134"/>
      <c r="C3131"/>
      <c r="D3131"/>
      <c r="E3131" s="488"/>
      <c r="F3131"/>
      <c r="G3131"/>
      <c r="H3131" s="488"/>
    </row>
    <row r="3132" spans="1:8" s="10" customFormat="1">
      <c r="A3132" s="134"/>
      <c r="B3132" s="134"/>
      <c r="C3132"/>
      <c r="D3132"/>
      <c r="E3132" s="488"/>
      <c r="F3132"/>
      <c r="G3132"/>
      <c r="H3132" s="488"/>
    </row>
    <row r="3133" spans="1:8" s="10" customFormat="1">
      <c r="A3133" s="134"/>
      <c r="B3133" s="134"/>
      <c r="C3133"/>
      <c r="D3133"/>
      <c r="E3133" s="488"/>
      <c r="F3133"/>
      <c r="G3133"/>
      <c r="H3133" s="488"/>
    </row>
    <row r="3134" spans="1:8" s="10" customFormat="1">
      <c r="A3134" s="134"/>
      <c r="B3134" s="134"/>
      <c r="C3134"/>
      <c r="D3134"/>
      <c r="E3134" s="488"/>
      <c r="F3134"/>
      <c r="G3134"/>
      <c r="H3134" s="488"/>
    </row>
    <row r="3135" spans="1:8" s="10" customFormat="1">
      <c r="A3135" s="134"/>
      <c r="B3135" s="134"/>
      <c r="C3135"/>
      <c r="D3135"/>
      <c r="E3135" s="488"/>
      <c r="F3135"/>
      <c r="G3135"/>
      <c r="H3135" s="488"/>
    </row>
    <row r="3136" spans="1:8" s="10" customFormat="1">
      <c r="A3136" s="134"/>
      <c r="B3136" s="134"/>
      <c r="C3136"/>
      <c r="D3136"/>
      <c r="E3136" s="488"/>
      <c r="F3136"/>
      <c r="G3136"/>
      <c r="H3136" s="488"/>
    </row>
    <row r="3137" spans="1:8" s="10" customFormat="1">
      <c r="A3137" s="134"/>
      <c r="B3137" s="134"/>
      <c r="C3137"/>
      <c r="D3137"/>
      <c r="E3137" s="488"/>
      <c r="F3137"/>
      <c r="G3137"/>
      <c r="H3137" s="488"/>
    </row>
    <row r="3138" spans="1:8" s="10" customFormat="1">
      <c r="A3138" s="134"/>
      <c r="B3138" s="134"/>
      <c r="C3138"/>
      <c r="D3138"/>
      <c r="E3138" s="488"/>
      <c r="F3138"/>
      <c r="G3138"/>
      <c r="H3138" s="488"/>
    </row>
    <row r="3139" spans="1:8" s="10" customFormat="1">
      <c r="A3139" s="134"/>
      <c r="B3139" s="134"/>
      <c r="C3139"/>
      <c r="D3139"/>
      <c r="E3139" s="488"/>
      <c r="F3139"/>
      <c r="G3139"/>
      <c r="H3139" s="488"/>
    </row>
    <row r="3140" spans="1:8" s="10" customFormat="1">
      <c r="A3140" s="134"/>
      <c r="B3140" s="134"/>
      <c r="C3140"/>
      <c r="D3140"/>
      <c r="E3140" s="488"/>
      <c r="F3140"/>
      <c r="G3140"/>
      <c r="H3140" s="488"/>
    </row>
    <row r="3141" spans="1:8" s="10" customFormat="1">
      <c r="A3141" s="134"/>
      <c r="B3141" s="134"/>
      <c r="C3141"/>
      <c r="D3141"/>
      <c r="E3141" s="488"/>
      <c r="F3141"/>
      <c r="G3141"/>
      <c r="H3141" s="488"/>
    </row>
    <row r="3142" spans="1:8" s="10" customFormat="1">
      <c r="A3142" s="134"/>
      <c r="B3142" s="134"/>
      <c r="C3142"/>
      <c r="D3142"/>
      <c r="E3142" s="488"/>
      <c r="F3142"/>
      <c r="G3142"/>
      <c r="H3142" s="488"/>
    </row>
    <row r="3143" spans="1:8" s="10" customFormat="1">
      <c r="A3143" s="134"/>
      <c r="B3143" s="134"/>
      <c r="C3143"/>
      <c r="D3143"/>
      <c r="E3143" s="488"/>
      <c r="F3143"/>
      <c r="G3143"/>
      <c r="H3143" s="488"/>
    </row>
    <row r="3144" spans="1:8" s="10" customFormat="1">
      <c r="A3144" s="134"/>
      <c r="B3144" s="134"/>
      <c r="C3144"/>
      <c r="D3144"/>
      <c r="E3144" s="488"/>
      <c r="F3144"/>
      <c r="G3144"/>
      <c r="H3144" s="488"/>
    </row>
    <row r="3145" spans="1:8" s="10" customFormat="1">
      <c r="A3145" s="134"/>
      <c r="B3145" s="134"/>
      <c r="C3145"/>
      <c r="D3145"/>
      <c r="E3145" s="488"/>
      <c r="F3145"/>
      <c r="G3145"/>
      <c r="H3145" s="488"/>
    </row>
    <row r="3146" spans="1:8" s="10" customFormat="1">
      <c r="A3146" s="134"/>
      <c r="B3146" s="134"/>
      <c r="C3146"/>
      <c r="D3146"/>
      <c r="E3146" s="488"/>
      <c r="F3146"/>
      <c r="G3146"/>
      <c r="H3146" s="488"/>
    </row>
    <row r="3147" spans="1:8" s="10" customFormat="1">
      <c r="A3147" s="134"/>
      <c r="B3147" s="134"/>
      <c r="C3147"/>
      <c r="D3147"/>
      <c r="E3147" s="488"/>
      <c r="F3147"/>
      <c r="G3147"/>
      <c r="H3147" s="488"/>
    </row>
    <row r="3148" spans="1:8" s="10" customFormat="1">
      <c r="A3148" s="134"/>
      <c r="B3148" s="134"/>
      <c r="C3148"/>
      <c r="D3148"/>
      <c r="E3148" s="488"/>
      <c r="F3148"/>
      <c r="G3148"/>
      <c r="H3148" s="488"/>
    </row>
    <row r="3149" spans="1:8" s="10" customFormat="1">
      <c r="A3149" s="134"/>
      <c r="B3149" s="134"/>
      <c r="C3149"/>
      <c r="D3149"/>
      <c r="E3149" s="488"/>
      <c r="F3149"/>
      <c r="G3149"/>
      <c r="H3149" s="488"/>
    </row>
    <row r="3150" spans="1:8" s="10" customFormat="1">
      <c r="A3150" s="134"/>
      <c r="B3150" s="134"/>
      <c r="C3150"/>
      <c r="D3150"/>
      <c r="E3150" s="488"/>
      <c r="F3150"/>
      <c r="G3150"/>
      <c r="H3150" s="488"/>
    </row>
    <row r="3151" spans="1:8" s="10" customFormat="1">
      <c r="A3151" s="134"/>
      <c r="B3151" s="134"/>
      <c r="C3151"/>
      <c r="D3151"/>
      <c r="E3151" s="488"/>
      <c r="F3151"/>
      <c r="G3151"/>
      <c r="H3151" s="488"/>
    </row>
    <row r="3152" spans="1:8" s="10" customFormat="1">
      <c r="A3152" s="134"/>
      <c r="B3152" s="134"/>
      <c r="C3152"/>
      <c r="D3152"/>
      <c r="E3152" s="488"/>
      <c r="F3152"/>
      <c r="G3152"/>
      <c r="H3152" s="488"/>
    </row>
    <row r="3153" spans="1:8" s="10" customFormat="1">
      <c r="A3153" s="134"/>
      <c r="B3153" s="134"/>
      <c r="C3153"/>
      <c r="D3153"/>
      <c r="E3153" s="488"/>
      <c r="F3153"/>
      <c r="G3153"/>
      <c r="H3153" s="488"/>
    </row>
    <row r="3154" spans="1:8" s="10" customFormat="1">
      <c r="A3154" s="134"/>
      <c r="B3154" s="134"/>
      <c r="C3154"/>
      <c r="D3154"/>
      <c r="E3154" s="488"/>
      <c r="F3154"/>
      <c r="G3154"/>
      <c r="H3154" s="488"/>
    </row>
    <row r="3155" spans="1:8" s="10" customFormat="1">
      <c r="A3155" s="134"/>
      <c r="B3155" s="134"/>
      <c r="C3155"/>
      <c r="D3155"/>
      <c r="E3155" s="488"/>
      <c r="F3155"/>
      <c r="G3155"/>
      <c r="H3155" s="488"/>
    </row>
    <row r="3156" spans="1:8" s="10" customFormat="1">
      <c r="A3156" s="134"/>
      <c r="B3156" s="134"/>
      <c r="C3156"/>
      <c r="D3156"/>
      <c r="E3156" s="488"/>
      <c r="F3156"/>
      <c r="G3156"/>
      <c r="H3156" s="488"/>
    </row>
    <row r="3157" spans="1:8" s="10" customFormat="1">
      <c r="A3157" s="134"/>
      <c r="B3157" s="134"/>
      <c r="C3157"/>
      <c r="D3157"/>
      <c r="E3157" s="488"/>
      <c r="F3157"/>
      <c r="G3157"/>
      <c r="H3157" s="488"/>
    </row>
    <row r="3158" spans="1:8" s="10" customFormat="1">
      <c r="A3158" s="134"/>
      <c r="B3158" s="134"/>
      <c r="C3158"/>
      <c r="D3158"/>
      <c r="E3158" s="488"/>
      <c r="F3158"/>
      <c r="G3158"/>
      <c r="H3158" s="488"/>
    </row>
    <row r="3159" spans="1:8" s="10" customFormat="1">
      <c r="A3159" s="134"/>
      <c r="B3159" s="134"/>
      <c r="C3159"/>
      <c r="D3159"/>
      <c r="E3159" s="488"/>
      <c r="F3159"/>
      <c r="G3159"/>
      <c r="H3159" s="488"/>
    </row>
    <row r="3160" spans="1:8" s="10" customFormat="1">
      <c r="A3160" s="134"/>
      <c r="B3160" s="134"/>
      <c r="C3160"/>
      <c r="D3160"/>
      <c r="E3160" s="488"/>
      <c r="F3160"/>
      <c r="G3160"/>
      <c r="H3160" s="488"/>
    </row>
    <row r="3161" spans="1:8" s="10" customFormat="1">
      <c r="A3161" s="134"/>
      <c r="B3161" s="134"/>
      <c r="C3161"/>
      <c r="D3161"/>
      <c r="E3161" s="488"/>
      <c r="F3161"/>
      <c r="G3161"/>
      <c r="H3161" s="488"/>
    </row>
    <row r="3162" spans="1:8" s="10" customFormat="1">
      <c r="A3162" s="134"/>
      <c r="B3162" s="134"/>
      <c r="C3162"/>
      <c r="D3162"/>
      <c r="E3162" s="488"/>
      <c r="F3162"/>
      <c r="G3162"/>
      <c r="H3162" s="488"/>
    </row>
    <row r="3163" spans="1:8" s="10" customFormat="1">
      <c r="A3163" s="134"/>
      <c r="B3163" s="134"/>
      <c r="C3163"/>
      <c r="D3163"/>
      <c r="E3163" s="488"/>
      <c r="F3163"/>
      <c r="G3163"/>
      <c r="H3163" s="488"/>
    </row>
    <row r="3164" spans="1:8" s="10" customFormat="1">
      <c r="A3164" s="134"/>
      <c r="B3164" s="134"/>
      <c r="C3164"/>
      <c r="D3164"/>
      <c r="E3164" s="488"/>
      <c r="F3164"/>
      <c r="G3164"/>
      <c r="H3164" s="488"/>
    </row>
    <row r="3165" spans="1:8" s="10" customFormat="1">
      <c r="A3165" s="134"/>
      <c r="B3165" s="134"/>
      <c r="C3165"/>
      <c r="D3165"/>
      <c r="E3165" s="488"/>
      <c r="F3165"/>
      <c r="G3165"/>
      <c r="H3165" s="488"/>
    </row>
    <row r="3166" spans="1:8" s="10" customFormat="1">
      <c r="A3166" s="134"/>
      <c r="B3166" s="134"/>
      <c r="C3166"/>
      <c r="D3166"/>
      <c r="E3166" s="488"/>
      <c r="F3166"/>
      <c r="G3166"/>
      <c r="H3166" s="488"/>
    </row>
    <row r="3167" spans="1:8" s="10" customFormat="1">
      <c r="A3167" s="134"/>
      <c r="B3167" s="134"/>
      <c r="C3167"/>
      <c r="D3167"/>
      <c r="E3167" s="488"/>
      <c r="F3167"/>
      <c r="G3167"/>
      <c r="H3167" s="488"/>
    </row>
    <row r="3168" spans="1:8" s="10" customFormat="1">
      <c r="A3168" s="134"/>
      <c r="B3168" s="134"/>
      <c r="C3168"/>
      <c r="D3168"/>
      <c r="E3168" s="488"/>
      <c r="F3168"/>
      <c r="G3168"/>
      <c r="H3168" s="488"/>
    </row>
    <row r="3169" spans="1:8" s="10" customFormat="1">
      <c r="A3169" s="134"/>
      <c r="B3169" s="134"/>
      <c r="C3169"/>
      <c r="D3169"/>
      <c r="E3169" s="488"/>
      <c r="F3169"/>
      <c r="G3169"/>
      <c r="H3169" s="488"/>
    </row>
    <row r="3170" spans="1:8" s="10" customFormat="1">
      <c r="A3170" s="134"/>
      <c r="B3170" s="134"/>
      <c r="C3170"/>
      <c r="D3170"/>
      <c r="E3170" s="488"/>
      <c r="F3170"/>
      <c r="G3170"/>
      <c r="H3170" s="488"/>
    </row>
    <row r="3171" spans="1:8" s="10" customFormat="1">
      <c r="A3171" s="134"/>
      <c r="B3171" s="134"/>
      <c r="C3171"/>
      <c r="D3171"/>
      <c r="E3171" s="488"/>
      <c r="F3171"/>
      <c r="G3171"/>
      <c r="H3171" s="488"/>
    </row>
    <row r="3172" spans="1:8" s="10" customFormat="1">
      <c r="A3172" s="134"/>
      <c r="B3172" s="134"/>
      <c r="C3172"/>
      <c r="D3172"/>
      <c r="E3172" s="488"/>
      <c r="F3172"/>
      <c r="G3172"/>
      <c r="H3172" s="488"/>
    </row>
    <row r="3173" spans="1:8" s="10" customFormat="1">
      <c r="A3173" s="134"/>
      <c r="B3173" s="134"/>
      <c r="C3173"/>
      <c r="D3173"/>
      <c r="E3173" s="488"/>
      <c r="F3173"/>
      <c r="G3173"/>
      <c r="H3173" s="488"/>
    </row>
    <row r="3174" spans="1:8" s="10" customFormat="1">
      <c r="A3174" s="134"/>
      <c r="B3174" s="134"/>
      <c r="C3174"/>
      <c r="D3174"/>
      <c r="E3174" s="488"/>
      <c r="F3174"/>
      <c r="G3174"/>
      <c r="H3174" s="488"/>
    </row>
    <row r="3175" spans="1:8" s="10" customFormat="1">
      <c r="A3175" s="134"/>
      <c r="B3175" s="134"/>
      <c r="C3175"/>
      <c r="D3175"/>
      <c r="E3175" s="488"/>
      <c r="F3175"/>
      <c r="G3175"/>
      <c r="H3175" s="488"/>
    </row>
    <row r="3176" spans="1:8" s="10" customFormat="1">
      <c r="A3176" s="134"/>
      <c r="B3176" s="134"/>
      <c r="C3176"/>
      <c r="D3176"/>
      <c r="E3176" s="488"/>
      <c r="F3176"/>
      <c r="G3176"/>
      <c r="H3176" s="488"/>
    </row>
    <row r="3177" spans="1:8" s="10" customFormat="1">
      <c r="A3177" s="134"/>
      <c r="B3177" s="134"/>
      <c r="C3177"/>
      <c r="D3177"/>
      <c r="E3177" s="488"/>
      <c r="F3177"/>
      <c r="G3177"/>
      <c r="H3177" s="488"/>
    </row>
    <row r="3178" spans="1:8" s="10" customFormat="1">
      <c r="A3178" s="134"/>
      <c r="B3178" s="134"/>
      <c r="C3178"/>
      <c r="D3178"/>
      <c r="E3178" s="488"/>
      <c r="F3178"/>
      <c r="G3178"/>
      <c r="H3178" s="488"/>
    </row>
    <row r="3179" spans="1:8" s="10" customFormat="1">
      <c r="A3179" s="134"/>
      <c r="B3179" s="134"/>
      <c r="C3179"/>
      <c r="D3179"/>
      <c r="E3179" s="488"/>
      <c r="F3179"/>
      <c r="G3179"/>
      <c r="H3179" s="488"/>
    </row>
    <row r="3180" spans="1:8" s="10" customFormat="1">
      <c r="A3180" s="134"/>
      <c r="B3180" s="134"/>
      <c r="C3180"/>
      <c r="D3180"/>
      <c r="E3180" s="488"/>
      <c r="F3180"/>
      <c r="G3180"/>
      <c r="H3180" s="488"/>
    </row>
    <row r="3181" spans="1:8" s="10" customFormat="1">
      <c r="A3181" s="134"/>
      <c r="B3181" s="134"/>
      <c r="C3181"/>
      <c r="D3181"/>
      <c r="E3181" s="488"/>
      <c r="F3181"/>
      <c r="G3181"/>
      <c r="H3181" s="488"/>
    </row>
    <row r="3182" spans="1:8" s="10" customFormat="1">
      <c r="A3182" s="134"/>
      <c r="B3182" s="134"/>
      <c r="C3182"/>
      <c r="D3182"/>
      <c r="E3182" s="488"/>
      <c r="F3182"/>
      <c r="G3182"/>
      <c r="H3182" s="488"/>
    </row>
    <row r="3183" spans="1:8" s="10" customFormat="1">
      <c r="A3183" s="134"/>
      <c r="B3183" s="134"/>
      <c r="C3183"/>
      <c r="D3183"/>
      <c r="E3183" s="488"/>
      <c r="F3183"/>
      <c r="G3183"/>
      <c r="H3183" s="488"/>
    </row>
    <row r="3184" spans="1:8" s="10" customFormat="1">
      <c r="A3184" s="134"/>
      <c r="B3184" s="134"/>
      <c r="C3184"/>
      <c r="D3184"/>
      <c r="E3184" s="488"/>
      <c r="F3184"/>
      <c r="G3184"/>
      <c r="H3184" s="488"/>
    </row>
    <row r="3185" spans="1:8" s="10" customFormat="1">
      <c r="A3185" s="134"/>
      <c r="B3185" s="134"/>
      <c r="C3185"/>
      <c r="D3185"/>
      <c r="E3185" s="488"/>
      <c r="F3185"/>
      <c r="G3185"/>
      <c r="H3185" s="488"/>
    </row>
    <row r="3186" spans="1:8" s="10" customFormat="1">
      <c r="A3186" s="134"/>
      <c r="B3186" s="134"/>
      <c r="C3186"/>
      <c r="D3186"/>
      <c r="E3186" s="488"/>
      <c r="F3186"/>
      <c r="G3186"/>
      <c r="H3186" s="488"/>
    </row>
    <row r="3187" spans="1:8" s="10" customFormat="1">
      <c r="A3187" s="134"/>
      <c r="B3187" s="134"/>
      <c r="C3187"/>
      <c r="D3187"/>
      <c r="E3187" s="488"/>
      <c r="F3187"/>
      <c r="G3187"/>
      <c r="H3187" s="488"/>
    </row>
    <row r="3188" spans="1:8" s="10" customFormat="1">
      <c r="A3188" s="134"/>
      <c r="B3188" s="134"/>
      <c r="C3188"/>
      <c r="D3188"/>
      <c r="E3188" s="488"/>
      <c r="F3188"/>
      <c r="G3188"/>
      <c r="H3188" s="488"/>
    </row>
    <row r="3189" spans="1:8" s="10" customFormat="1">
      <c r="A3189" s="134"/>
      <c r="B3189" s="134"/>
      <c r="C3189"/>
      <c r="D3189"/>
      <c r="E3189" s="488"/>
      <c r="F3189"/>
      <c r="G3189"/>
      <c r="H3189" s="488"/>
    </row>
    <row r="3190" spans="1:8" s="10" customFormat="1">
      <c r="A3190" s="134"/>
      <c r="B3190" s="134"/>
      <c r="C3190"/>
      <c r="D3190"/>
      <c r="E3190" s="488"/>
      <c r="F3190"/>
      <c r="G3190"/>
      <c r="H3190" s="488"/>
    </row>
    <row r="3191" spans="1:8" s="10" customFormat="1">
      <c r="A3191" s="134"/>
      <c r="B3191" s="134"/>
      <c r="C3191"/>
      <c r="D3191"/>
      <c r="E3191" s="488"/>
      <c r="F3191"/>
      <c r="G3191"/>
      <c r="H3191" s="488"/>
    </row>
    <row r="3192" spans="1:8" s="10" customFormat="1">
      <c r="A3192" s="134"/>
      <c r="B3192" s="134"/>
      <c r="C3192"/>
      <c r="D3192"/>
      <c r="E3192" s="488"/>
      <c r="F3192"/>
      <c r="G3192"/>
      <c r="H3192" s="488"/>
    </row>
    <row r="3193" spans="1:8" s="10" customFormat="1">
      <c r="A3193" s="134"/>
      <c r="B3193" s="134"/>
      <c r="C3193"/>
      <c r="D3193"/>
      <c r="E3193" s="488"/>
      <c r="F3193"/>
      <c r="G3193"/>
      <c r="H3193" s="488"/>
    </row>
    <row r="3194" spans="1:8" s="10" customFormat="1">
      <c r="A3194" s="134"/>
      <c r="B3194" s="134"/>
      <c r="C3194"/>
      <c r="D3194"/>
      <c r="E3194" s="488"/>
      <c r="F3194"/>
      <c r="G3194"/>
      <c r="H3194" s="488"/>
    </row>
    <row r="3195" spans="1:8" s="10" customFormat="1">
      <c r="A3195" s="134"/>
      <c r="B3195" s="134"/>
      <c r="C3195"/>
      <c r="D3195"/>
      <c r="E3195" s="488"/>
      <c r="F3195"/>
      <c r="G3195"/>
      <c r="H3195" s="488"/>
    </row>
    <row r="3196" spans="1:8" s="10" customFormat="1">
      <c r="A3196" s="134"/>
      <c r="B3196" s="134"/>
      <c r="C3196"/>
      <c r="D3196"/>
      <c r="E3196" s="488"/>
      <c r="F3196"/>
      <c r="G3196"/>
      <c r="H3196" s="488"/>
    </row>
    <row r="3197" spans="1:8" s="10" customFormat="1">
      <c r="A3197" s="134"/>
      <c r="B3197" s="134"/>
      <c r="C3197"/>
      <c r="D3197"/>
      <c r="E3197" s="488"/>
      <c r="F3197"/>
      <c r="G3197"/>
      <c r="H3197" s="488"/>
    </row>
    <row r="3198" spans="1:8" s="10" customFormat="1">
      <c r="A3198" s="134"/>
      <c r="B3198" s="134"/>
      <c r="C3198"/>
      <c r="D3198"/>
      <c r="E3198" s="488"/>
      <c r="F3198"/>
      <c r="G3198"/>
      <c r="H3198" s="488"/>
    </row>
    <row r="3199" spans="1:8" s="10" customFormat="1">
      <c r="A3199" s="134"/>
      <c r="B3199" s="134"/>
      <c r="C3199"/>
      <c r="D3199"/>
      <c r="E3199" s="488"/>
      <c r="F3199"/>
      <c r="G3199"/>
      <c r="H3199" s="488"/>
    </row>
    <row r="3200" spans="1:8" s="10" customFormat="1">
      <c r="A3200" s="134"/>
      <c r="B3200" s="134"/>
      <c r="C3200"/>
      <c r="D3200"/>
      <c r="E3200" s="488"/>
      <c r="F3200"/>
      <c r="G3200"/>
      <c r="H3200" s="488"/>
    </row>
    <row r="3201" spans="1:8" s="10" customFormat="1">
      <c r="A3201" s="134"/>
      <c r="B3201" s="134"/>
      <c r="C3201"/>
      <c r="D3201"/>
      <c r="E3201" s="488"/>
      <c r="F3201"/>
      <c r="G3201"/>
      <c r="H3201" s="488"/>
    </row>
    <row r="3202" spans="1:8" s="10" customFormat="1">
      <c r="A3202" s="134"/>
      <c r="B3202" s="134"/>
      <c r="C3202"/>
      <c r="D3202"/>
      <c r="E3202" s="488"/>
      <c r="F3202"/>
      <c r="G3202"/>
      <c r="H3202" s="488"/>
    </row>
    <row r="3203" spans="1:8" s="10" customFormat="1">
      <c r="A3203" s="134"/>
      <c r="B3203" s="134"/>
      <c r="C3203"/>
      <c r="D3203"/>
      <c r="E3203" s="488"/>
      <c r="F3203"/>
      <c r="G3203"/>
      <c r="H3203" s="488"/>
    </row>
    <row r="3204" spans="1:8" s="10" customFormat="1">
      <c r="A3204" s="134"/>
      <c r="B3204" s="134"/>
      <c r="C3204"/>
      <c r="D3204"/>
      <c r="E3204" s="488"/>
      <c r="F3204"/>
      <c r="G3204"/>
      <c r="H3204" s="488"/>
    </row>
    <row r="3205" spans="1:8" s="10" customFormat="1">
      <c r="A3205" s="134"/>
      <c r="B3205" s="134"/>
      <c r="C3205"/>
      <c r="D3205"/>
      <c r="E3205" s="488"/>
      <c r="F3205"/>
      <c r="G3205"/>
      <c r="H3205" s="488"/>
    </row>
    <row r="3206" spans="1:8" s="10" customFormat="1">
      <c r="A3206" s="134"/>
      <c r="B3206" s="134"/>
      <c r="C3206"/>
      <c r="D3206"/>
      <c r="E3206" s="488"/>
      <c r="F3206"/>
      <c r="G3206"/>
      <c r="H3206" s="488"/>
    </row>
    <row r="3207" spans="1:8" s="10" customFormat="1">
      <c r="A3207" s="134"/>
      <c r="B3207" s="134"/>
      <c r="C3207"/>
      <c r="D3207"/>
      <c r="E3207" s="488"/>
      <c r="F3207"/>
      <c r="G3207"/>
      <c r="H3207" s="488"/>
    </row>
    <row r="3208" spans="1:8" s="10" customFormat="1">
      <c r="A3208" s="134"/>
      <c r="B3208" s="134"/>
      <c r="C3208"/>
      <c r="D3208"/>
      <c r="E3208" s="488"/>
      <c r="F3208"/>
      <c r="G3208"/>
      <c r="H3208" s="488"/>
    </row>
    <row r="3209" spans="1:8" s="10" customFormat="1">
      <c r="A3209" s="134"/>
      <c r="B3209" s="134"/>
      <c r="C3209"/>
      <c r="D3209"/>
      <c r="E3209" s="488"/>
      <c r="F3209"/>
      <c r="G3209"/>
      <c r="H3209" s="488"/>
    </row>
    <row r="3210" spans="1:8" s="10" customFormat="1">
      <c r="A3210" s="134"/>
      <c r="B3210" s="134"/>
      <c r="C3210"/>
      <c r="D3210"/>
      <c r="E3210" s="488"/>
      <c r="F3210"/>
      <c r="G3210"/>
      <c r="H3210" s="488"/>
    </row>
    <row r="3211" spans="1:8" s="10" customFormat="1">
      <c r="A3211" s="134"/>
      <c r="B3211" s="134"/>
      <c r="C3211"/>
      <c r="D3211"/>
      <c r="E3211" s="488"/>
      <c r="F3211"/>
      <c r="G3211"/>
      <c r="H3211" s="488"/>
    </row>
    <row r="3212" spans="1:8" s="10" customFormat="1">
      <c r="A3212" s="134"/>
      <c r="B3212" s="134"/>
      <c r="C3212"/>
      <c r="D3212"/>
      <c r="E3212" s="488"/>
      <c r="F3212"/>
      <c r="G3212"/>
      <c r="H3212" s="488"/>
    </row>
    <row r="3213" spans="1:8" s="10" customFormat="1">
      <c r="A3213" s="134"/>
      <c r="B3213" s="134"/>
      <c r="C3213"/>
      <c r="D3213"/>
      <c r="E3213" s="488"/>
      <c r="F3213"/>
      <c r="G3213"/>
      <c r="H3213" s="488"/>
    </row>
    <row r="3214" spans="1:8" s="10" customFormat="1">
      <c r="A3214" s="134"/>
      <c r="B3214" s="134"/>
      <c r="C3214"/>
      <c r="D3214"/>
      <c r="E3214" s="488"/>
      <c r="F3214"/>
      <c r="G3214"/>
      <c r="H3214" s="488"/>
    </row>
    <row r="3215" spans="1:8" s="10" customFormat="1">
      <c r="A3215" s="134"/>
      <c r="B3215" s="134"/>
      <c r="C3215"/>
      <c r="D3215"/>
      <c r="E3215" s="488"/>
      <c r="F3215"/>
      <c r="G3215"/>
      <c r="H3215" s="488"/>
    </row>
    <row r="3216" spans="1:8" s="10" customFormat="1">
      <c r="A3216" s="134"/>
      <c r="B3216" s="134"/>
      <c r="C3216"/>
      <c r="D3216"/>
      <c r="E3216" s="488"/>
      <c r="F3216"/>
      <c r="G3216"/>
      <c r="H3216" s="488"/>
    </row>
    <row r="3217" spans="1:8" s="10" customFormat="1">
      <c r="A3217" s="134"/>
      <c r="B3217" s="134"/>
      <c r="C3217"/>
      <c r="D3217"/>
      <c r="E3217" s="488"/>
      <c r="F3217"/>
      <c r="G3217"/>
      <c r="H3217" s="488"/>
    </row>
    <row r="3218" spans="1:8" s="10" customFormat="1">
      <c r="A3218" s="134"/>
      <c r="B3218" s="134"/>
      <c r="C3218"/>
      <c r="D3218"/>
      <c r="E3218" s="488"/>
      <c r="F3218"/>
      <c r="G3218"/>
      <c r="H3218" s="488"/>
    </row>
    <row r="3219" spans="1:8" s="10" customFormat="1">
      <c r="A3219" s="134"/>
      <c r="B3219" s="134"/>
      <c r="C3219"/>
      <c r="D3219"/>
      <c r="E3219" s="488"/>
      <c r="F3219"/>
      <c r="G3219"/>
      <c r="H3219" s="488"/>
    </row>
    <row r="3220" spans="1:8" s="10" customFormat="1">
      <c r="A3220" s="134"/>
      <c r="B3220" s="134"/>
      <c r="C3220"/>
      <c r="D3220"/>
      <c r="E3220" s="488"/>
      <c r="F3220"/>
      <c r="G3220"/>
      <c r="H3220" s="488"/>
    </row>
    <row r="3221" spans="1:8" s="10" customFormat="1">
      <c r="A3221" s="134"/>
      <c r="B3221" s="134"/>
      <c r="C3221"/>
      <c r="D3221"/>
      <c r="E3221" s="488"/>
      <c r="F3221"/>
      <c r="G3221"/>
      <c r="H3221" s="488"/>
    </row>
    <row r="3222" spans="1:8" s="10" customFormat="1">
      <c r="A3222" s="134"/>
      <c r="B3222" s="134"/>
      <c r="C3222"/>
      <c r="D3222"/>
      <c r="E3222" s="488"/>
      <c r="F3222"/>
      <c r="G3222"/>
      <c r="H3222" s="488"/>
    </row>
    <row r="3223" spans="1:8" s="10" customFormat="1">
      <c r="A3223" s="134"/>
      <c r="B3223" s="134"/>
      <c r="C3223"/>
      <c r="D3223"/>
      <c r="E3223" s="488"/>
      <c r="F3223"/>
      <c r="G3223"/>
      <c r="H3223" s="488"/>
    </row>
    <row r="3224" spans="1:8" s="10" customFormat="1">
      <c r="A3224" s="134"/>
      <c r="B3224" s="134"/>
      <c r="C3224"/>
      <c r="D3224"/>
      <c r="E3224" s="488"/>
      <c r="F3224"/>
      <c r="G3224"/>
      <c r="H3224" s="488"/>
    </row>
    <row r="3225" spans="1:8" s="10" customFormat="1">
      <c r="A3225" s="134"/>
      <c r="B3225" s="134"/>
      <c r="C3225"/>
      <c r="D3225"/>
      <c r="E3225" s="488"/>
      <c r="F3225"/>
      <c r="G3225"/>
      <c r="H3225" s="488"/>
    </row>
    <row r="3226" spans="1:8" s="10" customFormat="1">
      <c r="A3226" s="134"/>
      <c r="B3226" s="134"/>
      <c r="C3226"/>
      <c r="D3226"/>
      <c r="E3226" s="488"/>
      <c r="F3226"/>
      <c r="G3226"/>
      <c r="H3226" s="488"/>
    </row>
    <row r="3227" spans="1:8" s="10" customFormat="1">
      <c r="A3227" s="134"/>
      <c r="B3227" s="134"/>
      <c r="C3227"/>
      <c r="D3227"/>
      <c r="E3227" s="488"/>
      <c r="F3227"/>
      <c r="G3227"/>
      <c r="H3227" s="488"/>
    </row>
    <row r="3228" spans="1:8" s="10" customFormat="1">
      <c r="A3228" s="134"/>
      <c r="B3228" s="134"/>
      <c r="C3228"/>
      <c r="D3228"/>
      <c r="E3228" s="488"/>
      <c r="F3228"/>
      <c r="G3228"/>
      <c r="H3228" s="488"/>
    </row>
    <row r="3229" spans="1:8" s="10" customFormat="1">
      <c r="A3229" s="134"/>
      <c r="B3229" s="134"/>
      <c r="C3229"/>
      <c r="D3229"/>
      <c r="E3229" s="488"/>
      <c r="F3229"/>
      <c r="G3229"/>
      <c r="H3229" s="488"/>
    </row>
    <row r="3230" spans="1:8" s="10" customFormat="1">
      <c r="A3230" s="134"/>
      <c r="B3230" s="134"/>
      <c r="C3230"/>
      <c r="D3230"/>
      <c r="E3230" s="488"/>
      <c r="F3230"/>
      <c r="G3230"/>
      <c r="H3230" s="488"/>
    </row>
    <row r="3231" spans="1:8" s="10" customFormat="1">
      <c r="A3231" s="134"/>
      <c r="B3231" s="134"/>
      <c r="C3231"/>
      <c r="D3231"/>
      <c r="E3231" s="488"/>
      <c r="F3231"/>
      <c r="G3231"/>
      <c r="H3231" s="488"/>
    </row>
    <row r="3232" spans="1:8" s="10" customFormat="1">
      <c r="A3232" s="134"/>
      <c r="B3232" s="134"/>
      <c r="C3232"/>
      <c r="D3232"/>
      <c r="E3232" s="488"/>
      <c r="F3232"/>
      <c r="G3232"/>
      <c r="H3232" s="488"/>
    </row>
    <row r="3233" spans="1:8" s="10" customFormat="1">
      <c r="A3233" s="134"/>
      <c r="B3233" s="134"/>
      <c r="C3233"/>
      <c r="D3233"/>
      <c r="E3233" s="488"/>
      <c r="F3233"/>
      <c r="G3233"/>
      <c r="H3233" s="488"/>
    </row>
    <row r="3234" spans="1:8" s="10" customFormat="1">
      <c r="A3234" s="134"/>
      <c r="B3234" s="134"/>
      <c r="C3234"/>
      <c r="D3234"/>
      <c r="E3234" s="488"/>
      <c r="F3234"/>
      <c r="G3234"/>
      <c r="H3234" s="488"/>
    </row>
    <row r="3235" spans="1:8" s="10" customFormat="1">
      <c r="A3235" s="134"/>
      <c r="B3235" s="134"/>
      <c r="C3235"/>
      <c r="D3235"/>
      <c r="E3235" s="488"/>
      <c r="F3235"/>
      <c r="G3235"/>
      <c r="H3235" s="488"/>
    </row>
    <row r="3236" spans="1:8" s="10" customFormat="1">
      <c r="A3236" s="134"/>
      <c r="B3236" s="134"/>
      <c r="C3236"/>
      <c r="D3236"/>
      <c r="E3236" s="488"/>
      <c r="F3236"/>
      <c r="G3236"/>
      <c r="H3236" s="488"/>
    </row>
    <row r="3237" spans="1:8" s="10" customFormat="1">
      <c r="A3237" s="134"/>
      <c r="B3237" s="134"/>
      <c r="C3237"/>
      <c r="D3237"/>
      <c r="E3237" s="488"/>
      <c r="F3237"/>
      <c r="G3237"/>
      <c r="H3237" s="488"/>
    </row>
    <row r="3238" spans="1:8" s="10" customFormat="1">
      <c r="A3238" s="134"/>
      <c r="B3238" s="134"/>
      <c r="C3238"/>
      <c r="D3238"/>
      <c r="E3238" s="488"/>
      <c r="F3238"/>
      <c r="G3238"/>
      <c r="H3238" s="488"/>
    </row>
    <row r="3239" spans="1:8" s="10" customFormat="1">
      <c r="A3239" s="134"/>
      <c r="B3239" s="134"/>
      <c r="C3239"/>
      <c r="D3239"/>
      <c r="E3239" s="488"/>
      <c r="F3239"/>
      <c r="G3239"/>
      <c r="H3239" s="488"/>
    </row>
    <row r="3240" spans="1:8" s="10" customFormat="1">
      <c r="A3240" s="134"/>
      <c r="B3240" s="134"/>
      <c r="C3240"/>
      <c r="D3240"/>
      <c r="E3240" s="488"/>
      <c r="F3240"/>
      <c r="G3240"/>
      <c r="H3240" s="488"/>
    </row>
    <row r="3241" spans="1:8" s="10" customFormat="1">
      <c r="A3241" s="134"/>
      <c r="B3241" s="134"/>
      <c r="C3241"/>
      <c r="D3241"/>
      <c r="E3241" s="488"/>
      <c r="F3241"/>
      <c r="G3241"/>
      <c r="H3241" s="488"/>
    </row>
    <row r="3242" spans="1:8" s="10" customFormat="1">
      <c r="A3242" s="134"/>
      <c r="B3242" s="134"/>
      <c r="C3242"/>
      <c r="D3242"/>
      <c r="E3242" s="488"/>
      <c r="F3242"/>
      <c r="G3242"/>
      <c r="H3242" s="488"/>
    </row>
    <row r="3243" spans="1:8" s="10" customFormat="1">
      <c r="A3243" s="134"/>
      <c r="B3243" s="134"/>
      <c r="C3243"/>
      <c r="D3243"/>
      <c r="E3243" s="488"/>
      <c r="F3243"/>
      <c r="G3243"/>
      <c r="H3243" s="488"/>
    </row>
    <row r="3244" spans="1:8" s="10" customFormat="1">
      <c r="A3244" s="134"/>
      <c r="B3244" s="134"/>
      <c r="C3244"/>
      <c r="D3244"/>
      <c r="E3244" s="488"/>
      <c r="F3244"/>
      <c r="G3244"/>
      <c r="H3244" s="488"/>
    </row>
    <row r="3245" spans="1:8" s="10" customFormat="1">
      <c r="A3245" s="134"/>
      <c r="B3245" s="134"/>
      <c r="C3245"/>
      <c r="D3245"/>
      <c r="E3245" s="488"/>
      <c r="F3245"/>
      <c r="G3245"/>
      <c r="H3245" s="488"/>
    </row>
    <row r="3246" spans="1:8" s="10" customFormat="1">
      <c r="A3246" s="134"/>
      <c r="B3246" s="134"/>
      <c r="C3246"/>
      <c r="D3246"/>
      <c r="E3246" s="488"/>
      <c r="F3246"/>
      <c r="G3246"/>
      <c r="H3246" s="488"/>
    </row>
    <row r="3247" spans="1:8" s="10" customFormat="1">
      <c r="A3247" s="134"/>
      <c r="B3247" s="134"/>
      <c r="C3247"/>
      <c r="D3247"/>
      <c r="E3247" s="488"/>
      <c r="F3247"/>
      <c r="G3247"/>
      <c r="H3247" s="488"/>
    </row>
    <row r="3248" spans="1:8" s="10" customFormat="1">
      <c r="A3248" s="134"/>
      <c r="B3248" s="134"/>
      <c r="C3248"/>
      <c r="D3248"/>
      <c r="E3248" s="488"/>
      <c r="F3248"/>
      <c r="G3248"/>
      <c r="H3248" s="488"/>
    </row>
    <row r="3249" spans="1:8" s="10" customFormat="1">
      <c r="A3249" s="134"/>
      <c r="B3249" s="134"/>
      <c r="C3249"/>
      <c r="D3249"/>
      <c r="E3249" s="488"/>
      <c r="F3249"/>
      <c r="G3249"/>
      <c r="H3249" s="488"/>
    </row>
    <row r="3250" spans="1:8" s="10" customFormat="1">
      <c r="A3250" s="134"/>
      <c r="B3250" s="134"/>
      <c r="C3250"/>
      <c r="D3250"/>
      <c r="E3250" s="488"/>
      <c r="F3250"/>
      <c r="G3250"/>
      <c r="H3250" s="488"/>
    </row>
    <row r="3251" spans="1:8" s="10" customFormat="1">
      <c r="A3251" s="134"/>
      <c r="B3251" s="134"/>
      <c r="C3251"/>
      <c r="D3251"/>
      <c r="E3251" s="488"/>
      <c r="F3251"/>
      <c r="G3251"/>
      <c r="H3251" s="488"/>
    </row>
    <row r="3252" spans="1:8" s="10" customFormat="1">
      <c r="A3252" s="134"/>
      <c r="B3252" s="134"/>
      <c r="C3252"/>
      <c r="D3252"/>
      <c r="E3252" s="488"/>
      <c r="F3252"/>
      <c r="G3252"/>
      <c r="H3252" s="488"/>
    </row>
    <row r="3253" spans="1:8" s="10" customFormat="1">
      <c r="A3253" s="134"/>
      <c r="B3253" s="134"/>
      <c r="C3253"/>
      <c r="D3253"/>
      <c r="E3253" s="488"/>
      <c r="F3253"/>
      <c r="G3253"/>
      <c r="H3253" s="488"/>
    </row>
    <row r="3254" spans="1:8" s="10" customFormat="1">
      <c r="A3254" s="134"/>
      <c r="B3254" s="134"/>
      <c r="C3254"/>
      <c r="D3254"/>
      <c r="E3254" s="488"/>
      <c r="F3254"/>
      <c r="G3254"/>
      <c r="H3254" s="488"/>
    </row>
    <row r="3255" spans="1:8" s="10" customFormat="1">
      <c r="A3255" s="134"/>
      <c r="B3255" s="134"/>
      <c r="C3255"/>
      <c r="D3255"/>
      <c r="E3255" s="488"/>
      <c r="F3255"/>
      <c r="G3255"/>
      <c r="H3255" s="488"/>
    </row>
    <row r="3256" spans="1:8" s="10" customFormat="1">
      <c r="A3256" s="134"/>
      <c r="B3256" s="134"/>
      <c r="C3256"/>
      <c r="D3256"/>
      <c r="E3256" s="488"/>
      <c r="F3256"/>
      <c r="G3256"/>
      <c r="H3256" s="488"/>
    </row>
    <row r="3257" spans="1:8" s="10" customFormat="1">
      <c r="A3257" s="134"/>
      <c r="B3257" s="134"/>
      <c r="C3257"/>
      <c r="D3257"/>
      <c r="E3257" s="488"/>
      <c r="F3257"/>
      <c r="G3257"/>
      <c r="H3257" s="488"/>
    </row>
    <row r="3258" spans="1:8" s="10" customFormat="1">
      <c r="A3258" s="134"/>
      <c r="B3258" s="134"/>
      <c r="C3258"/>
      <c r="D3258"/>
      <c r="E3258" s="488"/>
      <c r="F3258"/>
      <c r="G3258"/>
      <c r="H3258" s="488"/>
    </row>
    <row r="3259" spans="1:8" s="10" customFormat="1">
      <c r="A3259" s="134"/>
      <c r="B3259" s="134"/>
      <c r="C3259"/>
      <c r="D3259"/>
      <c r="E3259" s="488"/>
      <c r="F3259"/>
      <c r="G3259"/>
      <c r="H3259" s="488"/>
    </row>
    <row r="3260" spans="1:8" s="10" customFormat="1">
      <c r="A3260" s="134"/>
      <c r="B3260" s="134"/>
      <c r="C3260"/>
      <c r="D3260"/>
      <c r="E3260" s="488"/>
      <c r="F3260"/>
      <c r="G3260"/>
      <c r="H3260" s="488"/>
    </row>
    <row r="3261" spans="1:8" s="10" customFormat="1">
      <c r="A3261" s="134"/>
      <c r="B3261" s="134"/>
      <c r="C3261"/>
      <c r="D3261"/>
      <c r="E3261" s="488"/>
      <c r="F3261"/>
      <c r="G3261"/>
      <c r="H3261" s="488"/>
    </row>
    <row r="3262" spans="1:8" s="10" customFormat="1">
      <c r="A3262" s="134"/>
      <c r="B3262" s="134"/>
      <c r="C3262"/>
      <c r="D3262"/>
      <c r="E3262" s="488"/>
      <c r="F3262"/>
      <c r="G3262"/>
      <c r="H3262" s="488"/>
    </row>
    <row r="3263" spans="1:8" s="10" customFormat="1">
      <c r="A3263" s="134"/>
      <c r="B3263" s="134"/>
      <c r="C3263"/>
      <c r="D3263"/>
      <c r="E3263" s="488"/>
      <c r="F3263"/>
      <c r="G3263"/>
      <c r="H3263" s="488"/>
    </row>
    <row r="3264" spans="1:8" s="10" customFormat="1">
      <c r="A3264" s="134"/>
      <c r="B3264" s="134"/>
      <c r="C3264"/>
      <c r="D3264"/>
      <c r="E3264" s="488"/>
      <c r="F3264"/>
      <c r="G3264"/>
      <c r="H3264" s="488"/>
    </row>
    <row r="3265" spans="1:8" s="10" customFormat="1">
      <c r="A3265" s="134"/>
      <c r="B3265" s="134"/>
      <c r="C3265"/>
      <c r="D3265"/>
      <c r="E3265" s="488"/>
      <c r="F3265"/>
      <c r="G3265"/>
      <c r="H3265" s="488"/>
    </row>
    <row r="3266" spans="1:8" s="10" customFormat="1">
      <c r="A3266" s="134"/>
      <c r="B3266" s="134"/>
      <c r="C3266"/>
      <c r="D3266"/>
      <c r="E3266" s="488"/>
      <c r="F3266"/>
      <c r="G3266"/>
      <c r="H3266" s="488"/>
    </row>
    <row r="3267" spans="1:8" s="10" customFormat="1">
      <c r="A3267" s="134"/>
      <c r="B3267" s="134"/>
      <c r="C3267"/>
      <c r="D3267"/>
      <c r="E3267" s="488"/>
      <c r="F3267"/>
      <c r="G3267"/>
      <c r="H3267" s="488"/>
    </row>
    <row r="3268" spans="1:8" s="10" customFormat="1">
      <c r="A3268" s="134"/>
      <c r="B3268" s="134"/>
      <c r="C3268"/>
      <c r="D3268"/>
      <c r="E3268" s="488"/>
      <c r="F3268"/>
      <c r="G3268"/>
      <c r="H3268" s="488"/>
    </row>
    <row r="3269" spans="1:8" s="10" customFormat="1">
      <c r="A3269" s="134"/>
      <c r="B3269" s="134"/>
      <c r="C3269"/>
      <c r="D3269"/>
      <c r="E3269" s="488"/>
      <c r="F3269"/>
      <c r="G3269"/>
      <c r="H3269" s="488"/>
    </row>
    <row r="3270" spans="1:8" s="10" customFormat="1">
      <c r="A3270" s="134"/>
      <c r="B3270" s="134"/>
      <c r="C3270"/>
      <c r="D3270"/>
      <c r="E3270" s="488"/>
      <c r="F3270"/>
      <c r="G3270"/>
      <c r="H3270" s="488"/>
    </row>
    <row r="3271" spans="1:8" s="10" customFormat="1">
      <c r="A3271" s="134"/>
      <c r="B3271" s="134"/>
      <c r="C3271"/>
      <c r="D3271"/>
      <c r="E3271" s="488"/>
      <c r="F3271"/>
      <c r="G3271"/>
      <c r="H3271" s="488"/>
    </row>
    <row r="3272" spans="1:8" s="10" customFormat="1">
      <c r="A3272" s="134"/>
      <c r="B3272" s="134"/>
      <c r="C3272"/>
      <c r="D3272"/>
      <c r="E3272" s="488"/>
      <c r="F3272"/>
      <c r="G3272"/>
      <c r="H3272" s="488"/>
    </row>
    <row r="3273" spans="1:8" s="10" customFormat="1">
      <c r="A3273" s="134"/>
      <c r="B3273" s="134"/>
      <c r="C3273"/>
      <c r="D3273"/>
      <c r="E3273" s="488"/>
      <c r="F3273"/>
      <c r="G3273"/>
      <c r="H3273" s="488"/>
    </row>
    <row r="3274" spans="1:8" s="10" customFormat="1">
      <c r="A3274" s="134"/>
      <c r="B3274" s="134"/>
      <c r="C3274"/>
      <c r="D3274"/>
      <c r="E3274" s="488"/>
      <c r="F3274"/>
      <c r="G3274"/>
      <c r="H3274" s="488"/>
    </row>
    <row r="3275" spans="1:8" s="10" customFormat="1">
      <c r="A3275" s="134"/>
      <c r="B3275" s="134"/>
      <c r="C3275"/>
      <c r="D3275"/>
      <c r="E3275" s="488"/>
      <c r="F3275"/>
      <c r="G3275"/>
      <c r="H3275" s="488"/>
    </row>
    <row r="3276" spans="1:8" s="10" customFormat="1">
      <c r="A3276" s="134"/>
      <c r="B3276" s="134"/>
      <c r="C3276"/>
      <c r="D3276"/>
      <c r="E3276" s="488"/>
      <c r="F3276"/>
      <c r="G3276"/>
      <c r="H3276" s="488"/>
    </row>
    <row r="3277" spans="1:8" s="10" customFormat="1">
      <c r="A3277" s="134"/>
      <c r="B3277" s="134"/>
      <c r="C3277"/>
      <c r="D3277"/>
      <c r="E3277" s="488"/>
      <c r="F3277"/>
      <c r="G3277"/>
      <c r="H3277" s="488"/>
    </row>
    <row r="3278" spans="1:8" s="10" customFormat="1">
      <c r="A3278" s="134"/>
      <c r="B3278" s="134"/>
      <c r="C3278"/>
      <c r="D3278"/>
      <c r="E3278" s="488"/>
      <c r="F3278"/>
      <c r="G3278"/>
      <c r="H3278" s="488"/>
    </row>
    <row r="3279" spans="1:8" s="10" customFormat="1">
      <c r="A3279" s="134"/>
      <c r="B3279" s="134"/>
      <c r="C3279"/>
      <c r="D3279"/>
      <c r="E3279" s="488"/>
      <c r="F3279"/>
      <c r="G3279"/>
      <c r="H3279" s="488"/>
    </row>
    <row r="3280" spans="1:8" s="10" customFormat="1">
      <c r="A3280" s="134"/>
      <c r="B3280" s="134"/>
      <c r="C3280"/>
      <c r="D3280"/>
      <c r="E3280" s="488"/>
      <c r="F3280"/>
      <c r="G3280"/>
      <c r="H3280" s="488"/>
    </row>
    <row r="3281" spans="1:8" s="10" customFormat="1">
      <c r="A3281" s="134"/>
      <c r="B3281" s="134"/>
      <c r="C3281"/>
      <c r="D3281"/>
      <c r="E3281" s="488"/>
      <c r="F3281"/>
      <c r="G3281"/>
      <c r="H3281" s="488"/>
    </row>
    <row r="3282" spans="1:8" s="10" customFormat="1">
      <c r="A3282" s="134"/>
      <c r="B3282" s="134"/>
      <c r="C3282"/>
      <c r="D3282"/>
      <c r="E3282" s="488"/>
      <c r="F3282"/>
      <c r="G3282"/>
      <c r="H3282" s="488"/>
    </row>
    <row r="3283" spans="1:8" s="10" customFormat="1">
      <c r="A3283" s="134"/>
      <c r="B3283" s="134"/>
      <c r="C3283"/>
      <c r="D3283"/>
      <c r="E3283" s="488"/>
      <c r="F3283"/>
      <c r="G3283"/>
      <c r="H3283" s="488"/>
    </row>
    <row r="3284" spans="1:8" s="10" customFormat="1">
      <c r="A3284" s="134"/>
      <c r="B3284" s="134"/>
      <c r="C3284"/>
      <c r="D3284"/>
      <c r="E3284" s="488"/>
      <c r="F3284"/>
      <c r="G3284"/>
      <c r="H3284" s="488"/>
    </row>
    <row r="3285" spans="1:8" s="10" customFormat="1">
      <c r="A3285" s="134"/>
      <c r="B3285" s="134"/>
      <c r="C3285"/>
      <c r="D3285"/>
      <c r="E3285" s="488"/>
      <c r="F3285"/>
      <c r="G3285"/>
      <c r="H3285" s="488"/>
    </row>
    <row r="3286" spans="1:8" s="10" customFormat="1">
      <c r="A3286" s="134"/>
      <c r="B3286" s="134"/>
      <c r="C3286"/>
      <c r="D3286"/>
      <c r="E3286" s="488"/>
      <c r="F3286"/>
      <c r="G3286"/>
      <c r="H3286" s="488"/>
    </row>
    <row r="3287" spans="1:8" s="10" customFormat="1">
      <c r="A3287" s="134"/>
      <c r="B3287" s="134"/>
      <c r="C3287"/>
      <c r="D3287"/>
      <c r="E3287" s="488"/>
      <c r="F3287"/>
      <c r="G3287"/>
      <c r="H3287" s="488"/>
    </row>
    <row r="3288" spans="1:8" s="10" customFormat="1">
      <c r="A3288" s="134"/>
      <c r="B3288" s="134"/>
      <c r="C3288"/>
      <c r="D3288"/>
      <c r="E3288" s="488"/>
      <c r="F3288"/>
      <c r="G3288"/>
      <c r="H3288" s="488"/>
    </row>
    <row r="3289" spans="1:8" s="10" customFormat="1">
      <c r="A3289" s="134"/>
      <c r="B3289" s="134"/>
      <c r="C3289"/>
      <c r="D3289"/>
      <c r="E3289" s="488"/>
      <c r="F3289"/>
      <c r="G3289"/>
      <c r="H3289" s="488"/>
    </row>
    <row r="3290" spans="1:8" s="10" customFormat="1">
      <c r="A3290" s="134"/>
      <c r="B3290" s="134"/>
      <c r="C3290"/>
      <c r="D3290"/>
      <c r="E3290" s="488"/>
      <c r="F3290"/>
      <c r="G3290"/>
      <c r="H3290" s="488"/>
    </row>
    <row r="3291" spans="1:8" s="10" customFormat="1">
      <c r="A3291" s="134"/>
      <c r="B3291" s="134"/>
      <c r="C3291"/>
      <c r="D3291"/>
      <c r="E3291" s="488"/>
      <c r="F3291"/>
      <c r="G3291"/>
      <c r="H3291" s="488"/>
    </row>
    <row r="3292" spans="1:8" s="10" customFormat="1">
      <c r="A3292" s="134"/>
      <c r="B3292" s="134"/>
      <c r="C3292"/>
      <c r="D3292"/>
      <c r="E3292" s="488"/>
      <c r="F3292"/>
      <c r="G3292"/>
      <c r="H3292" s="488"/>
    </row>
    <row r="3293" spans="1:8" s="10" customFormat="1">
      <c r="A3293" s="134"/>
      <c r="B3293" s="134"/>
      <c r="C3293"/>
      <c r="D3293"/>
      <c r="E3293" s="488"/>
      <c r="F3293"/>
      <c r="G3293"/>
      <c r="H3293" s="488"/>
    </row>
    <row r="3294" spans="1:8" s="10" customFormat="1">
      <c r="A3294" s="134"/>
      <c r="B3294" s="134"/>
      <c r="C3294"/>
      <c r="D3294"/>
      <c r="E3294" s="488"/>
      <c r="F3294"/>
      <c r="G3294"/>
      <c r="H3294" s="488"/>
    </row>
    <row r="3295" spans="1:8" s="10" customFormat="1">
      <c r="A3295" s="134"/>
      <c r="B3295" s="134"/>
      <c r="C3295"/>
      <c r="D3295"/>
      <c r="E3295" s="488"/>
      <c r="F3295"/>
      <c r="G3295"/>
      <c r="H3295" s="488"/>
    </row>
    <row r="3296" spans="1:8" s="10" customFormat="1">
      <c r="A3296" s="134"/>
      <c r="B3296" s="134"/>
      <c r="C3296"/>
      <c r="D3296"/>
      <c r="E3296" s="488"/>
      <c r="F3296"/>
      <c r="G3296"/>
      <c r="H3296" s="488"/>
    </row>
    <row r="3297" spans="1:8" s="10" customFormat="1">
      <c r="A3297" s="134"/>
      <c r="B3297" s="134"/>
      <c r="C3297"/>
      <c r="D3297"/>
      <c r="E3297" s="488"/>
      <c r="F3297"/>
      <c r="G3297"/>
      <c r="H3297" s="488"/>
    </row>
    <row r="3298" spans="1:8" s="10" customFormat="1">
      <c r="A3298" s="134"/>
      <c r="B3298" s="134"/>
      <c r="C3298"/>
      <c r="D3298"/>
      <c r="E3298" s="488"/>
      <c r="F3298"/>
      <c r="G3298"/>
      <c r="H3298" s="488"/>
    </row>
    <row r="3299" spans="1:8" s="10" customFormat="1">
      <c r="A3299" s="134"/>
      <c r="B3299" s="134"/>
      <c r="C3299"/>
      <c r="D3299"/>
      <c r="E3299" s="488"/>
      <c r="F3299"/>
      <c r="G3299"/>
      <c r="H3299" s="488"/>
    </row>
    <row r="3300" spans="1:8" s="10" customFormat="1">
      <c r="A3300" s="134"/>
      <c r="B3300" s="134"/>
      <c r="C3300"/>
      <c r="D3300"/>
      <c r="E3300" s="488"/>
      <c r="F3300"/>
      <c r="G3300"/>
      <c r="H3300" s="488"/>
    </row>
    <row r="3301" spans="1:8" s="10" customFormat="1">
      <c r="A3301" s="134"/>
      <c r="B3301" s="134"/>
      <c r="C3301"/>
      <c r="D3301"/>
      <c r="E3301" s="488"/>
      <c r="F3301"/>
      <c r="G3301"/>
      <c r="H3301" s="488"/>
    </row>
    <row r="3302" spans="1:8" s="10" customFormat="1">
      <c r="A3302" s="134"/>
      <c r="B3302" s="134"/>
      <c r="C3302"/>
      <c r="D3302"/>
      <c r="E3302" s="488"/>
      <c r="F3302"/>
      <c r="G3302"/>
      <c r="H3302" s="488"/>
    </row>
    <row r="3303" spans="1:8" s="10" customFormat="1">
      <c r="A3303" s="134"/>
      <c r="B3303" s="134"/>
      <c r="C3303"/>
      <c r="D3303"/>
      <c r="E3303" s="488"/>
      <c r="F3303"/>
      <c r="G3303"/>
      <c r="H3303" s="488"/>
    </row>
    <row r="3304" spans="1:8" s="10" customFormat="1">
      <c r="A3304" s="134"/>
      <c r="B3304" s="134"/>
      <c r="C3304"/>
      <c r="D3304"/>
      <c r="E3304" s="488"/>
      <c r="F3304"/>
      <c r="G3304"/>
      <c r="H3304" s="488"/>
    </row>
    <row r="3305" spans="1:8" s="10" customFormat="1">
      <c r="A3305" s="134"/>
      <c r="B3305" s="134"/>
      <c r="C3305"/>
      <c r="D3305"/>
      <c r="E3305" s="488"/>
      <c r="F3305"/>
      <c r="G3305"/>
      <c r="H3305" s="488"/>
    </row>
    <row r="3306" spans="1:8" s="10" customFormat="1">
      <c r="A3306" s="134"/>
      <c r="B3306" s="134"/>
      <c r="C3306"/>
      <c r="D3306"/>
      <c r="E3306" s="488"/>
      <c r="F3306"/>
      <c r="G3306"/>
      <c r="H3306" s="488"/>
    </row>
    <row r="3307" spans="1:8" s="10" customFormat="1">
      <c r="A3307" s="134"/>
      <c r="B3307" s="134"/>
      <c r="C3307"/>
      <c r="D3307"/>
      <c r="E3307" s="488"/>
      <c r="F3307"/>
      <c r="G3307"/>
      <c r="H3307" s="488"/>
    </row>
    <row r="3308" spans="1:8" s="10" customFormat="1">
      <c r="A3308" s="134"/>
      <c r="B3308" s="134"/>
      <c r="C3308"/>
      <c r="D3308"/>
      <c r="E3308" s="488"/>
      <c r="F3308"/>
      <c r="G3308"/>
      <c r="H3308" s="488"/>
    </row>
    <row r="3309" spans="1:8" s="10" customFormat="1">
      <c r="A3309" s="134"/>
      <c r="B3309" s="134"/>
      <c r="C3309"/>
      <c r="D3309"/>
      <c r="E3309" s="488"/>
      <c r="F3309"/>
      <c r="G3309"/>
      <c r="H3309" s="488"/>
    </row>
    <row r="3310" spans="1:8" s="10" customFormat="1">
      <c r="A3310" s="134"/>
      <c r="B3310" s="134"/>
      <c r="C3310"/>
      <c r="D3310"/>
      <c r="E3310" s="488"/>
      <c r="F3310"/>
      <c r="G3310"/>
      <c r="H3310" s="488"/>
    </row>
    <row r="3311" spans="1:8" s="10" customFormat="1">
      <c r="A3311" s="134"/>
      <c r="B3311" s="134"/>
      <c r="C3311"/>
      <c r="D3311"/>
      <c r="E3311" s="488"/>
      <c r="F3311"/>
      <c r="G3311"/>
      <c r="H3311" s="488"/>
    </row>
    <row r="3312" spans="1:8" s="10" customFormat="1">
      <c r="A3312" s="134"/>
      <c r="B3312" s="134"/>
      <c r="C3312"/>
      <c r="D3312"/>
      <c r="E3312" s="488"/>
      <c r="F3312"/>
      <c r="G3312"/>
      <c r="H3312" s="488"/>
    </row>
    <row r="3313" spans="1:8" s="10" customFormat="1">
      <c r="A3313" s="134"/>
      <c r="B3313" s="134"/>
      <c r="C3313"/>
      <c r="D3313"/>
      <c r="E3313" s="488"/>
      <c r="F3313"/>
      <c r="G3313"/>
      <c r="H3313" s="488"/>
    </row>
    <row r="3314" spans="1:8" s="10" customFormat="1">
      <c r="A3314" s="134"/>
      <c r="B3314" s="134"/>
      <c r="C3314"/>
      <c r="D3314"/>
      <c r="E3314" s="488"/>
      <c r="F3314"/>
      <c r="G3314"/>
      <c r="H3314" s="488"/>
    </row>
    <row r="3315" spans="1:8" s="10" customFormat="1">
      <c r="A3315" s="134"/>
      <c r="B3315" s="134"/>
      <c r="C3315"/>
      <c r="D3315"/>
      <c r="E3315" s="488"/>
      <c r="F3315"/>
      <c r="G3315"/>
      <c r="H3315" s="488"/>
    </row>
    <row r="3316" spans="1:8" s="10" customFormat="1">
      <c r="A3316" s="134"/>
      <c r="B3316" s="134"/>
      <c r="C3316"/>
      <c r="D3316"/>
      <c r="E3316" s="488"/>
      <c r="F3316"/>
      <c r="G3316"/>
      <c r="H3316" s="488"/>
    </row>
    <row r="3317" spans="1:8" s="10" customFormat="1">
      <c r="A3317" s="134"/>
      <c r="B3317" s="134"/>
      <c r="C3317"/>
      <c r="D3317"/>
      <c r="E3317" s="488"/>
      <c r="F3317"/>
      <c r="G3317"/>
      <c r="H3317" s="488"/>
    </row>
    <row r="3318" spans="1:8" s="10" customFormat="1">
      <c r="A3318" s="134"/>
      <c r="B3318" s="134"/>
      <c r="C3318"/>
      <c r="D3318"/>
      <c r="E3318" s="488"/>
      <c r="F3318"/>
      <c r="G3318"/>
      <c r="H3318" s="488"/>
    </row>
    <row r="3319" spans="1:8" s="10" customFormat="1">
      <c r="A3319" s="134"/>
      <c r="B3319" s="134"/>
      <c r="C3319"/>
      <c r="D3319"/>
      <c r="E3319" s="488"/>
      <c r="F3319"/>
      <c r="G3319"/>
      <c r="H3319" s="488"/>
    </row>
    <row r="3320" spans="1:8" s="10" customFormat="1">
      <c r="A3320" s="134"/>
      <c r="B3320" s="134"/>
      <c r="C3320"/>
      <c r="D3320"/>
      <c r="E3320" s="488"/>
      <c r="F3320"/>
      <c r="G3320"/>
      <c r="H3320" s="488"/>
    </row>
    <row r="3321" spans="1:8" s="10" customFormat="1">
      <c r="A3321" s="134"/>
      <c r="B3321" s="134"/>
      <c r="C3321"/>
      <c r="D3321"/>
      <c r="E3321" s="488"/>
      <c r="F3321"/>
      <c r="G3321"/>
      <c r="H3321" s="488"/>
    </row>
    <row r="3322" spans="1:8" s="10" customFormat="1">
      <c r="A3322" s="134"/>
      <c r="B3322" s="134"/>
      <c r="C3322"/>
      <c r="D3322"/>
      <c r="E3322" s="488"/>
      <c r="F3322"/>
      <c r="G3322"/>
      <c r="H3322" s="488"/>
    </row>
    <row r="3323" spans="1:8" s="10" customFormat="1">
      <c r="A3323" s="134"/>
      <c r="B3323" s="134"/>
      <c r="C3323"/>
      <c r="D3323"/>
      <c r="E3323" s="488"/>
      <c r="F3323"/>
      <c r="G3323"/>
      <c r="H3323" s="488"/>
    </row>
    <row r="3324" spans="1:8" s="10" customFormat="1">
      <c r="A3324" s="134"/>
      <c r="B3324" s="134"/>
      <c r="C3324"/>
      <c r="D3324"/>
      <c r="E3324" s="488"/>
      <c r="F3324"/>
      <c r="G3324"/>
      <c r="H3324" s="488"/>
    </row>
    <row r="3325" spans="1:8" s="10" customFormat="1">
      <c r="A3325" s="134"/>
      <c r="B3325" s="134"/>
      <c r="C3325"/>
      <c r="D3325"/>
      <c r="E3325" s="488"/>
      <c r="F3325"/>
      <c r="G3325"/>
      <c r="H3325" s="488"/>
    </row>
    <row r="3326" spans="1:8" s="10" customFormat="1">
      <c r="A3326" s="134"/>
      <c r="B3326" s="134"/>
      <c r="C3326"/>
      <c r="D3326"/>
      <c r="E3326" s="488"/>
      <c r="F3326"/>
      <c r="G3326"/>
      <c r="H3326" s="488"/>
    </row>
    <row r="3327" spans="1:8" s="10" customFormat="1">
      <c r="A3327" s="134"/>
      <c r="B3327" s="134"/>
      <c r="C3327"/>
      <c r="D3327"/>
      <c r="E3327" s="488"/>
      <c r="F3327"/>
      <c r="G3327"/>
      <c r="H3327" s="488"/>
    </row>
    <row r="3328" spans="1:8" s="10" customFormat="1">
      <c r="A3328" s="134"/>
      <c r="B3328" s="134"/>
      <c r="C3328"/>
      <c r="D3328"/>
      <c r="E3328" s="488"/>
      <c r="F3328"/>
      <c r="G3328"/>
      <c r="H3328" s="488"/>
    </row>
    <row r="3329" spans="1:8" s="10" customFormat="1">
      <c r="A3329" s="134"/>
      <c r="B3329" s="134"/>
      <c r="C3329"/>
      <c r="D3329"/>
      <c r="E3329" s="488"/>
      <c r="F3329"/>
      <c r="G3329"/>
      <c r="H3329" s="488"/>
    </row>
    <row r="3330" spans="1:8" s="10" customFormat="1">
      <c r="A3330" s="134"/>
      <c r="B3330" s="134"/>
      <c r="C3330"/>
      <c r="D3330"/>
      <c r="E3330" s="488"/>
      <c r="F3330"/>
      <c r="G3330"/>
      <c r="H3330" s="488"/>
    </row>
    <row r="3331" spans="1:8" s="10" customFormat="1">
      <c r="A3331" s="134"/>
      <c r="B3331" s="134"/>
      <c r="C3331"/>
      <c r="D3331"/>
      <c r="E3331" s="488"/>
      <c r="F3331"/>
      <c r="G3331"/>
      <c r="H3331" s="488"/>
    </row>
    <row r="3332" spans="1:8" s="10" customFormat="1">
      <c r="A3332" s="134"/>
      <c r="B3332" s="134"/>
      <c r="C3332"/>
      <c r="D3332"/>
      <c r="E3332" s="488"/>
      <c r="F3332"/>
      <c r="G3332"/>
      <c r="H3332" s="488"/>
    </row>
    <row r="3333" spans="1:8" s="10" customFormat="1">
      <c r="A3333" s="134"/>
      <c r="B3333" s="134"/>
      <c r="C3333"/>
      <c r="D3333"/>
      <c r="E3333" s="488"/>
      <c r="F3333"/>
      <c r="G3333"/>
      <c r="H3333" s="488"/>
    </row>
    <row r="3334" spans="1:8" s="10" customFormat="1">
      <c r="A3334" s="134"/>
      <c r="B3334" s="134"/>
      <c r="C3334"/>
      <c r="D3334"/>
      <c r="E3334" s="488"/>
      <c r="F3334"/>
      <c r="G3334"/>
      <c r="H3334" s="488"/>
    </row>
    <row r="3335" spans="1:8" s="10" customFormat="1">
      <c r="A3335" s="134"/>
      <c r="B3335" s="134"/>
      <c r="C3335"/>
      <c r="D3335"/>
      <c r="E3335" s="488"/>
      <c r="F3335"/>
      <c r="G3335"/>
      <c r="H3335" s="488"/>
    </row>
    <row r="3336" spans="1:8" s="10" customFormat="1">
      <c r="A3336" s="134"/>
      <c r="B3336" s="134"/>
      <c r="C3336"/>
      <c r="D3336"/>
      <c r="E3336" s="488"/>
      <c r="F3336"/>
      <c r="G3336"/>
      <c r="H3336" s="488"/>
    </row>
    <row r="3337" spans="1:8" s="10" customFormat="1">
      <c r="A3337" s="134"/>
      <c r="B3337" s="134"/>
      <c r="C3337"/>
      <c r="D3337"/>
      <c r="E3337" s="488"/>
      <c r="F3337"/>
      <c r="G3337"/>
      <c r="H3337" s="488"/>
    </row>
    <row r="3338" spans="1:8" s="10" customFormat="1">
      <c r="A3338" s="134"/>
      <c r="B3338" s="134"/>
      <c r="C3338"/>
      <c r="D3338"/>
      <c r="E3338" s="488"/>
      <c r="F3338"/>
      <c r="G3338"/>
      <c r="H3338" s="488"/>
    </row>
    <row r="3339" spans="1:8" s="10" customFormat="1">
      <c r="A3339" s="134"/>
      <c r="B3339" s="134"/>
      <c r="C3339"/>
      <c r="D3339"/>
      <c r="E3339" s="488"/>
      <c r="F3339"/>
      <c r="G3339"/>
      <c r="H3339" s="488"/>
    </row>
    <row r="3340" spans="1:8" s="10" customFormat="1">
      <c r="A3340" s="134"/>
      <c r="B3340" s="134"/>
      <c r="C3340"/>
      <c r="D3340"/>
      <c r="E3340" s="488"/>
      <c r="F3340"/>
      <c r="G3340"/>
      <c r="H3340" s="488"/>
    </row>
    <row r="3341" spans="1:8" s="10" customFormat="1">
      <c r="A3341" s="134"/>
      <c r="B3341" s="134"/>
      <c r="C3341"/>
      <c r="D3341"/>
      <c r="E3341" s="488"/>
      <c r="F3341"/>
      <c r="G3341"/>
      <c r="H3341" s="488"/>
    </row>
    <row r="3342" spans="1:8" s="10" customFormat="1">
      <c r="A3342" s="134"/>
      <c r="B3342" s="134"/>
      <c r="C3342"/>
      <c r="D3342"/>
      <c r="E3342" s="488"/>
      <c r="F3342"/>
      <c r="G3342"/>
      <c r="H3342" s="488"/>
    </row>
    <row r="3343" spans="1:8" s="10" customFormat="1">
      <c r="A3343" s="134"/>
      <c r="B3343" s="134"/>
      <c r="C3343"/>
      <c r="D3343"/>
      <c r="E3343" s="488"/>
      <c r="F3343"/>
      <c r="G3343"/>
      <c r="H3343" s="488"/>
    </row>
    <row r="3344" spans="1:8" s="10" customFormat="1">
      <c r="A3344" s="134"/>
      <c r="B3344" s="134"/>
      <c r="C3344"/>
      <c r="D3344"/>
      <c r="E3344" s="488"/>
      <c r="F3344"/>
      <c r="G3344"/>
      <c r="H3344" s="488"/>
    </row>
    <row r="3345" spans="1:8" s="10" customFormat="1">
      <c r="A3345" s="134"/>
      <c r="B3345" s="134"/>
      <c r="C3345"/>
      <c r="D3345"/>
      <c r="E3345" s="488"/>
      <c r="F3345"/>
      <c r="G3345"/>
      <c r="H3345" s="488"/>
    </row>
    <row r="3346" spans="1:8" s="10" customFormat="1">
      <c r="A3346" s="134"/>
      <c r="B3346" s="134"/>
      <c r="C3346"/>
      <c r="D3346"/>
      <c r="E3346" s="488"/>
      <c r="F3346"/>
      <c r="G3346"/>
      <c r="H3346" s="488"/>
    </row>
    <row r="3347" spans="1:8" s="10" customFormat="1">
      <c r="A3347" s="134"/>
      <c r="B3347" s="134"/>
      <c r="C3347"/>
      <c r="D3347"/>
      <c r="E3347" s="488"/>
      <c r="F3347"/>
      <c r="G3347"/>
      <c r="H3347" s="488"/>
    </row>
    <row r="3348" spans="1:8" s="10" customFormat="1">
      <c r="A3348" s="134"/>
      <c r="B3348" s="134"/>
      <c r="C3348"/>
      <c r="D3348"/>
      <c r="E3348" s="488"/>
      <c r="F3348"/>
      <c r="G3348"/>
      <c r="H3348" s="488"/>
    </row>
    <row r="3349" spans="1:8" s="10" customFormat="1">
      <c r="A3349" s="134"/>
      <c r="B3349" s="134"/>
      <c r="C3349"/>
      <c r="D3349"/>
      <c r="E3349" s="488"/>
      <c r="F3349"/>
      <c r="G3349"/>
      <c r="H3349" s="488"/>
    </row>
    <row r="3350" spans="1:8" s="10" customFormat="1">
      <c r="A3350" s="134"/>
      <c r="B3350" s="134"/>
      <c r="C3350"/>
      <c r="D3350"/>
      <c r="E3350" s="488"/>
      <c r="F3350"/>
      <c r="G3350"/>
      <c r="H3350" s="488"/>
    </row>
    <row r="3351" spans="1:8" s="10" customFormat="1">
      <c r="A3351" s="134"/>
      <c r="B3351" s="134"/>
      <c r="C3351"/>
      <c r="D3351"/>
      <c r="E3351" s="488"/>
      <c r="F3351"/>
      <c r="G3351"/>
      <c r="H3351" s="488"/>
    </row>
    <row r="3352" spans="1:8" s="10" customFormat="1">
      <c r="A3352" s="134"/>
      <c r="B3352" s="134"/>
      <c r="C3352"/>
      <c r="D3352"/>
      <c r="E3352" s="488"/>
      <c r="F3352"/>
      <c r="G3352"/>
      <c r="H3352" s="488"/>
    </row>
    <row r="3353" spans="1:8" s="10" customFormat="1">
      <c r="A3353" s="134"/>
      <c r="B3353" s="134"/>
      <c r="C3353"/>
      <c r="D3353"/>
      <c r="E3353" s="488"/>
      <c r="F3353"/>
      <c r="G3353"/>
      <c r="H3353" s="488"/>
    </row>
    <row r="3354" spans="1:8" s="10" customFormat="1">
      <c r="A3354" s="134"/>
      <c r="B3354" s="134"/>
      <c r="C3354"/>
      <c r="D3354"/>
      <c r="E3354" s="488"/>
      <c r="F3354"/>
      <c r="G3354"/>
      <c r="H3354" s="488"/>
    </row>
    <row r="3355" spans="1:8" s="10" customFormat="1">
      <c r="A3355" s="134"/>
      <c r="B3355" s="134"/>
      <c r="C3355"/>
      <c r="D3355"/>
      <c r="E3355" s="488"/>
      <c r="F3355"/>
      <c r="G3355"/>
      <c r="H3355" s="488"/>
    </row>
    <row r="3356" spans="1:8" s="10" customFormat="1">
      <c r="A3356" s="134"/>
      <c r="B3356" s="134"/>
      <c r="C3356"/>
      <c r="D3356"/>
      <c r="E3356" s="488"/>
      <c r="F3356"/>
      <c r="G3356"/>
      <c r="H3356" s="488"/>
    </row>
    <row r="3357" spans="1:8" s="10" customFormat="1">
      <c r="A3357" s="134"/>
      <c r="B3357" s="134"/>
      <c r="C3357"/>
      <c r="D3357"/>
      <c r="E3357" s="488"/>
      <c r="F3357"/>
      <c r="G3357"/>
      <c r="H3357" s="488"/>
    </row>
    <row r="3358" spans="1:8" s="10" customFormat="1">
      <c r="A3358" s="134"/>
      <c r="B3358" s="134"/>
      <c r="C3358"/>
      <c r="D3358"/>
      <c r="E3358" s="488"/>
      <c r="F3358"/>
      <c r="G3358"/>
      <c r="H3358" s="488"/>
    </row>
    <row r="3359" spans="1:8" s="10" customFormat="1">
      <c r="A3359" s="134"/>
      <c r="B3359" s="134"/>
      <c r="C3359"/>
      <c r="D3359"/>
      <c r="E3359" s="488"/>
      <c r="F3359"/>
      <c r="G3359"/>
      <c r="H3359" s="488"/>
    </row>
    <row r="3360" spans="1:8" s="10" customFormat="1">
      <c r="A3360" s="134"/>
      <c r="B3360" s="134"/>
      <c r="C3360"/>
      <c r="D3360"/>
      <c r="E3360" s="488"/>
      <c r="F3360"/>
      <c r="G3360"/>
      <c r="H3360" s="488"/>
    </row>
    <row r="3361" spans="1:8" s="10" customFormat="1">
      <c r="A3361" s="134"/>
      <c r="B3361" s="134"/>
      <c r="C3361"/>
      <c r="D3361"/>
      <c r="E3361" s="488"/>
      <c r="F3361"/>
      <c r="G3361"/>
      <c r="H3361" s="488"/>
    </row>
    <row r="3362" spans="1:8" s="10" customFormat="1">
      <c r="A3362" s="134"/>
      <c r="B3362" s="134"/>
      <c r="C3362"/>
      <c r="D3362"/>
      <c r="E3362" s="488"/>
      <c r="F3362"/>
      <c r="G3362"/>
      <c r="H3362" s="488"/>
    </row>
    <row r="3363" spans="1:8" s="10" customFormat="1">
      <c r="A3363" s="134"/>
      <c r="B3363" s="134"/>
      <c r="C3363"/>
      <c r="D3363"/>
      <c r="E3363" s="488"/>
      <c r="F3363"/>
      <c r="G3363"/>
      <c r="H3363" s="488"/>
    </row>
    <row r="3364" spans="1:8" s="10" customFormat="1">
      <c r="A3364" s="134"/>
      <c r="B3364" s="134"/>
      <c r="C3364"/>
      <c r="D3364"/>
      <c r="E3364" s="488"/>
      <c r="F3364"/>
      <c r="G3364"/>
      <c r="H3364" s="488"/>
    </row>
    <row r="3365" spans="1:8" s="10" customFormat="1">
      <c r="A3365" s="134"/>
      <c r="B3365" s="134"/>
      <c r="C3365"/>
      <c r="D3365"/>
      <c r="E3365" s="488"/>
      <c r="F3365"/>
      <c r="G3365"/>
      <c r="H3365" s="488"/>
    </row>
    <row r="3366" spans="1:8" s="10" customFormat="1">
      <c r="A3366" s="134"/>
      <c r="B3366" s="134"/>
      <c r="C3366"/>
      <c r="D3366"/>
      <c r="E3366" s="488"/>
      <c r="F3366"/>
      <c r="G3366"/>
      <c r="H3366" s="488"/>
    </row>
    <row r="3367" spans="1:8" s="10" customFormat="1">
      <c r="A3367" s="134"/>
      <c r="B3367" s="134"/>
      <c r="C3367"/>
      <c r="D3367"/>
      <c r="E3367" s="488"/>
      <c r="F3367"/>
      <c r="G3367"/>
      <c r="H3367" s="488"/>
    </row>
    <row r="3368" spans="1:8" s="10" customFormat="1">
      <c r="A3368" s="134"/>
      <c r="B3368" s="134"/>
      <c r="C3368"/>
      <c r="D3368"/>
      <c r="E3368" s="488"/>
      <c r="F3368"/>
      <c r="G3368"/>
      <c r="H3368" s="488"/>
    </row>
    <row r="3369" spans="1:8" s="10" customFormat="1">
      <c r="A3369" s="134"/>
      <c r="B3369" s="134"/>
      <c r="C3369"/>
      <c r="D3369"/>
      <c r="E3369" s="488"/>
      <c r="F3369"/>
      <c r="G3369"/>
      <c r="H3369" s="488"/>
    </row>
    <row r="3370" spans="1:8" s="10" customFormat="1">
      <c r="A3370" s="134"/>
      <c r="B3370" s="134"/>
      <c r="C3370"/>
      <c r="D3370"/>
      <c r="E3370" s="488"/>
      <c r="F3370"/>
      <c r="G3370"/>
      <c r="H3370" s="488"/>
    </row>
    <row r="3371" spans="1:8" s="10" customFormat="1">
      <c r="A3371" s="134"/>
      <c r="B3371" s="134"/>
      <c r="C3371"/>
      <c r="D3371"/>
      <c r="E3371" s="488"/>
      <c r="F3371"/>
      <c r="G3371"/>
      <c r="H3371" s="488"/>
    </row>
    <row r="3372" spans="1:8" s="10" customFormat="1">
      <c r="A3372" s="134"/>
      <c r="B3372" s="134"/>
      <c r="C3372"/>
      <c r="D3372"/>
      <c r="E3372" s="488"/>
      <c r="F3372"/>
      <c r="G3372"/>
      <c r="H3372" s="488"/>
    </row>
    <row r="3373" spans="1:8" s="10" customFormat="1">
      <c r="A3373" s="134"/>
      <c r="B3373" s="134"/>
      <c r="C3373"/>
      <c r="D3373"/>
      <c r="E3373" s="488"/>
      <c r="F3373"/>
      <c r="G3373"/>
      <c r="H3373" s="488"/>
    </row>
    <row r="3374" spans="1:8" s="10" customFormat="1">
      <c r="A3374" s="134"/>
      <c r="B3374" s="134"/>
      <c r="C3374"/>
      <c r="D3374"/>
      <c r="E3374" s="488"/>
      <c r="F3374"/>
      <c r="G3374"/>
      <c r="H3374" s="488"/>
    </row>
    <row r="3375" spans="1:8" s="10" customFormat="1">
      <c r="A3375" s="134"/>
      <c r="B3375" s="134"/>
      <c r="C3375"/>
      <c r="D3375"/>
      <c r="E3375" s="488"/>
      <c r="F3375"/>
      <c r="G3375"/>
      <c r="H3375" s="488"/>
    </row>
    <row r="3376" spans="1:8" s="10" customFormat="1">
      <c r="A3376" s="134"/>
      <c r="B3376" s="134"/>
      <c r="C3376"/>
      <c r="D3376"/>
      <c r="E3376" s="488"/>
      <c r="F3376"/>
      <c r="G3376"/>
      <c r="H3376" s="488"/>
    </row>
    <row r="3377" spans="1:8" s="10" customFormat="1">
      <c r="A3377" s="134"/>
      <c r="B3377" s="134"/>
      <c r="C3377"/>
      <c r="D3377"/>
      <c r="E3377" s="488"/>
      <c r="F3377"/>
      <c r="G3377"/>
      <c r="H3377" s="488"/>
    </row>
    <row r="3378" spans="1:8" s="10" customFormat="1">
      <c r="A3378" s="134"/>
      <c r="B3378" s="134"/>
      <c r="C3378"/>
      <c r="D3378"/>
      <c r="E3378" s="488"/>
      <c r="F3378"/>
      <c r="G3378"/>
      <c r="H3378" s="488"/>
    </row>
    <row r="3379" spans="1:8" s="10" customFormat="1">
      <c r="A3379" s="134"/>
      <c r="B3379" s="134"/>
      <c r="C3379"/>
      <c r="D3379"/>
      <c r="E3379" s="488"/>
      <c r="F3379"/>
      <c r="G3379"/>
      <c r="H3379" s="488"/>
    </row>
    <row r="3380" spans="1:8" s="10" customFormat="1">
      <c r="A3380" s="134"/>
      <c r="B3380" s="134"/>
      <c r="C3380"/>
      <c r="D3380"/>
      <c r="E3380" s="488"/>
      <c r="F3380"/>
      <c r="G3380"/>
      <c r="H3380" s="488"/>
    </row>
    <row r="3381" spans="1:8" s="10" customFormat="1">
      <c r="A3381" s="134"/>
      <c r="B3381" s="134"/>
      <c r="C3381"/>
      <c r="D3381"/>
      <c r="E3381" s="488"/>
      <c r="F3381"/>
      <c r="G3381"/>
      <c r="H3381" s="488"/>
    </row>
    <row r="3382" spans="1:8" s="10" customFormat="1">
      <c r="A3382" s="134"/>
      <c r="B3382" s="134"/>
      <c r="C3382"/>
      <c r="D3382"/>
      <c r="E3382" s="488"/>
      <c r="F3382"/>
      <c r="G3382"/>
      <c r="H3382" s="488"/>
    </row>
    <row r="3383" spans="1:8" s="10" customFormat="1">
      <c r="A3383" s="134"/>
      <c r="B3383" s="134"/>
      <c r="C3383"/>
      <c r="D3383"/>
      <c r="E3383" s="488"/>
      <c r="F3383"/>
      <c r="G3383"/>
      <c r="H3383" s="488"/>
    </row>
    <row r="3384" spans="1:8" s="10" customFormat="1">
      <c r="A3384" s="134"/>
      <c r="B3384" s="134"/>
      <c r="C3384"/>
      <c r="D3384"/>
      <c r="E3384" s="488"/>
      <c r="F3384"/>
      <c r="G3384"/>
      <c r="H3384" s="488"/>
    </row>
    <row r="3385" spans="1:8" s="10" customFormat="1">
      <c r="A3385" s="134"/>
      <c r="B3385" s="134"/>
      <c r="C3385"/>
      <c r="D3385"/>
      <c r="E3385" s="488"/>
      <c r="F3385"/>
      <c r="G3385"/>
      <c r="H3385" s="488"/>
    </row>
    <row r="3386" spans="1:8" s="10" customFormat="1">
      <c r="A3386" s="134"/>
      <c r="B3386" s="134"/>
      <c r="C3386"/>
      <c r="D3386"/>
      <c r="E3386" s="488"/>
      <c r="F3386"/>
      <c r="G3386"/>
      <c r="H3386" s="488"/>
    </row>
    <row r="3387" spans="1:8" s="10" customFormat="1">
      <c r="A3387" s="134"/>
      <c r="B3387" s="134"/>
      <c r="C3387"/>
      <c r="D3387"/>
      <c r="E3387" s="488"/>
      <c r="F3387"/>
      <c r="G3387"/>
      <c r="H3387" s="488"/>
    </row>
    <row r="3388" spans="1:8" s="10" customFormat="1">
      <c r="A3388" s="134"/>
      <c r="B3388" s="134"/>
      <c r="C3388"/>
      <c r="D3388"/>
      <c r="E3388" s="488"/>
      <c r="F3388"/>
      <c r="G3388"/>
      <c r="H3388" s="488"/>
    </row>
    <row r="3389" spans="1:8" s="10" customFormat="1">
      <c r="A3389" s="134"/>
      <c r="B3389" s="134"/>
      <c r="C3389"/>
      <c r="D3389"/>
      <c r="E3389" s="488"/>
      <c r="F3389"/>
      <c r="G3389"/>
      <c r="H3389" s="488"/>
    </row>
    <row r="3390" spans="1:8" s="10" customFormat="1">
      <c r="A3390" s="134"/>
      <c r="B3390" s="134"/>
      <c r="C3390"/>
      <c r="D3390"/>
      <c r="E3390" s="488"/>
      <c r="F3390"/>
      <c r="G3390"/>
      <c r="H3390" s="488"/>
    </row>
    <row r="3391" spans="1:8" s="10" customFormat="1">
      <c r="A3391" s="134"/>
      <c r="B3391" s="134"/>
      <c r="C3391"/>
      <c r="D3391"/>
      <c r="E3391" s="488"/>
      <c r="F3391"/>
      <c r="G3391"/>
      <c r="H3391" s="488"/>
    </row>
    <row r="3392" spans="1:8" s="10" customFormat="1">
      <c r="A3392" s="134"/>
      <c r="B3392" s="134"/>
      <c r="C3392"/>
      <c r="D3392"/>
      <c r="E3392" s="488"/>
      <c r="F3392"/>
      <c r="G3392"/>
      <c r="H3392" s="488"/>
    </row>
    <row r="3393" spans="1:8" s="10" customFormat="1">
      <c r="A3393" s="134"/>
      <c r="B3393" s="134"/>
      <c r="C3393"/>
      <c r="D3393"/>
      <c r="E3393" s="488"/>
      <c r="F3393"/>
      <c r="G3393"/>
      <c r="H3393" s="488"/>
    </row>
    <row r="3394" spans="1:8" s="10" customFormat="1">
      <c r="A3394" s="134"/>
      <c r="B3394" s="134"/>
      <c r="C3394"/>
      <c r="D3394"/>
      <c r="E3394" s="488"/>
      <c r="F3394"/>
      <c r="G3394"/>
      <c r="H3394" s="488"/>
    </row>
    <row r="3395" spans="1:8" s="10" customFormat="1">
      <c r="A3395" s="134"/>
      <c r="B3395" s="134"/>
      <c r="C3395"/>
      <c r="D3395"/>
      <c r="E3395" s="488"/>
      <c r="F3395"/>
      <c r="G3395"/>
      <c r="H3395" s="488"/>
    </row>
    <row r="3396" spans="1:8" s="10" customFormat="1">
      <c r="A3396" s="134"/>
      <c r="B3396" s="134"/>
      <c r="C3396"/>
      <c r="D3396"/>
      <c r="E3396" s="488"/>
      <c r="F3396"/>
      <c r="G3396"/>
      <c r="H3396" s="488"/>
    </row>
    <row r="3397" spans="1:8" s="10" customFormat="1">
      <c r="A3397" s="134"/>
      <c r="B3397" s="134"/>
      <c r="C3397"/>
      <c r="D3397"/>
      <c r="E3397" s="488"/>
      <c r="F3397"/>
      <c r="G3397"/>
      <c r="H3397" s="488"/>
    </row>
    <row r="3398" spans="1:8" s="10" customFormat="1">
      <c r="A3398" s="134"/>
      <c r="B3398" s="134"/>
      <c r="C3398"/>
      <c r="D3398"/>
      <c r="E3398" s="488"/>
      <c r="F3398"/>
      <c r="G3398"/>
      <c r="H3398" s="488"/>
    </row>
    <row r="3399" spans="1:8" s="10" customFormat="1">
      <c r="A3399" s="134"/>
      <c r="B3399" s="134"/>
      <c r="C3399"/>
      <c r="D3399"/>
      <c r="E3399" s="488"/>
      <c r="F3399"/>
      <c r="G3399"/>
      <c r="H3399" s="488"/>
    </row>
    <row r="3400" spans="1:8" s="10" customFormat="1">
      <c r="A3400" s="134"/>
      <c r="B3400" s="134"/>
      <c r="C3400"/>
      <c r="D3400"/>
      <c r="E3400" s="488"/>
      <c r="F3400"/>
      <c r="G3400"/>
      <c r="H3400" s="488"/>
    </row>
    <row r="3401" spans="1:8" s="10" customFormat="1">
      <c r="A3401" s="134"/>
      <c r="B3401" s="134"/>
      <c r="C3401"/>
      <c r="D3401"/>
      <c r="E3401" s="488"/>
      <c r="F3401"/>
      <c r="G3401"/>
      <c r="H3401" s="488"/>
    </row>
    <row r="3402" spans="1:8" s="10" customFormat="1">
      <c r="A3402" s="134"/>
      <c r="B3402" s="134"/>
      <c r="C3402"/>
      <c r="D3402"/>
      <c r="E3402" s="488"/>
      <c r="F3402"/>
      <c r="G3402"/>
      <c r="H3402" s="488"/>
    </row>
    <row r="3403" spans="1:8" s="10" customFormat="1">
      <c r="A3403" s="134"/>
      <c r="B3403" s="134"/>
      <c r="C3403"/>
      <c r="D3403"/>
      <c r="E3403" s="488"/>
      <c r="F3403"/>
      <c r="G3403"/>
      <c r="H3403" s="488"/>
    </row>
    <row r="3404" spans="1:8" s="10" customFormat="1">
      <c r="A3404" s="134"/>
      <c r="B3404" s="134"/>
      <c r="C3404"/>
      <c r="D3404"/>
      <c r="E3404" s="488"/>
      <c r="F3404"/>
      <c r="G3404"/>
      <c r="H3404" s="488"/>
    </row>
    <row r="3405" spans="1:8" s="10" customFormat="1">
      <c r="A3405" s="134"/>
      <c r="B3405" s="134"/>
      <c r="C3405"/>
      <c r="D3405"/>
      <c r="E3405" s="488"/>
      <c r="F3405"/>
      <c r="G3405"/>
      <c r="H3405" s="488"/>
    </row>
    <row r="3406" spans="1:8" s="10" customFormat="1">
      <c r="A3406" s="134"/>
      <c r="B3406" s="134"/>
      <c r="C3406"/>
      <c r="D3406"/>
      <c r="E3406" s="488"/>
      <c r="F3406"/>
      <c r="G3406"/>
      <c r="H3406" s="488"/>
    </row>
    <row r="3407" spans="1:8" s="10" customFormat="1">
      <c r="A3407" s="134"/>
      <c r="B3407" s="134"/>
      <c r="C3407"/>
      <c r="D3407"/>
      <c r="E3407" s="488"/>
      <c r="F3407"/>
      <c r="G3407"/>
      <c r="H3407" s="488"/>
    </row>
    <row r="3408" spans="1:8" s="10" customFormat="1">
      <c r="A3408" s="134"/>
      <c r="B3408" s="134"/>
      <c r="C3408"/>
      <c r="D3408"/>
      <c r="E3408" s="488"/>
      <c r="F3408"/>
      <c r="G3408"/>
      <c r="H3408" s="488"/>
    </row>
    <row r="3409" spans="1:8" s="10" customFormat="1">
      <c r="A3409" s="134"/>
      <c r="B3409" s="134"/>
      <c r="C3409"/>
      <c r="D3409"/>
      <c r="E3409" s="488"/>
      <c r="F3409"/>
      <c r="G3409"/>
      <c r="H3409" s="488"/>
    </row>
    <row r="3410" spans="1:8" s="10" customFormat="1">
      <c r="A3410" s="134"/>
      <c r="B3410" s="134"/>
      <c r="C3410"/>
      <c r="D3410"/>
      <c r="E3410" s="488"/>
      <c r="F3410"/>
      <c r="G3410"/>
      <c r="H3410" s="488"/>
    </row>
    <row r="3411" spans="1:8" s="10" customFormat="1">
      <c r="A3411" s="134"/>
      <c r="B3411" s="134"/>
      <c r="C3411"/>
      <c r="D3411"/>
      <c r="E3411" s="488"/>
      <c r="F3411"/>
      <c r="G3411"/>
      <c r="H3411" s="488"/>
    </row>
    <row r="3412" spans="1:8" s="10" customFormat="1">
      <c r="A3412" s="134"/>
      <c r="B3412" s="134"/>
      <c r="C3412"/>
      <c r="D3412"/>
      <c r="E3412" s="488"/>
      <c r="F3412"/>
      <c r="G3412"/>
      <c r="H3412" s="488"/>
    </row>
    <row r="3413" spans="1:8" s="10" customFormat="1">
      <c r="A3413" s="134"/>
      <c r="B3413" s="134"/>
      <c r="C3413"/>
      <c r="D3413"/>
      <c r="E3413" s="488"/>
      <c r="F3413"/>
      <c r="G3413"/>
      <c r="H3413" s="488"/>
    </row>
    <row r="3414" spans="1:8" s="10" customFormat="1">
      <c r="A3414" s="134"/>
      <c r="B3414" s="134"/>
      <c r="C3414"/>
      <c r="D3414"/>
      <c r="E3414" s="488"/>
      <c r="F3414"/>
      <c r="G3414"/>
      <c r="H3414" s="488"/>
    </row>
    <row r="3415" spans="1:8" s="10" customFormat="1">
      <c r="A3415" s="134"/>
      <c r="B3415" s="134"/>
      <c r="C3415"/>
      <c r="D3415"/>
      <c r="E3415" s="488"/>
      <c r="F3415"/>
      <c r="G3415"/>
      <c r="H3415" s="488"/>
    </row>
    <row r="3416" spans="1:8" s="10" customFormat="1">
      <c r="A3416" s="134"/>
      <c r="B3416" s="134"/>
      <c r="C3416"/>
      <c r="D3416"/>
      <c r="E3416" s="488"/>
      <c r="F3416"/>
      <c r="G3416"/>
      <c r="H3416" s="488"/>
    </row>
    <row r="3417" spans="1:8" s="10" customFormat="1">
      <c r="A3417" s="134"/>
      <c r="B3417" s="134"/>
      <c r="C3417"/>
      <c r="D3417"/>
      <c r="E3417" s="488"/>
      <c r="F3417"/>
      <c r="G3417"/>
      <c r="H3417" s="488"/>
    </row>
    <row r="3418" spans="1:8" s="10" customFormat="1">
      <c r="A3418" s="134"/>
      <c r="B3418" s="134"/>
      <c r="C3418"/>
      <c r="D3418"/>
      <c r="E3418" s="488"/>
      <c r="F3418"/>
      <c r="G3418"/>
      <c r="H3418" s="488"/>
    </row>
    <row r="3419" spans="1:8" s="10" customFormat="1">
      <c r="A3419" s="134"/>
      <c r="B3419" s="134"/>
      <c r="C3419"/>
      <c r="D3419"/>
      <c r="E3419" s="488"/>
      <c r="F3419"/>
      <c r="G3419"/>
      <c r="H3419" s="488"/>
    </row>
    <row r="3420" spans="1:8" s="10" customFormat="1">
      <c r="A3420" s="134"/>
      <c r="B3420" s="134"/>
      <c r="C3420"/>
      <c r="D3420"/>
      <c r="E3420" s="488"/>
      <c r="F3420"/>
      <c r="G3420"/>
      <c r="H3420" s="488"/>
    </row>
    <row r="3421" spans="1:8" s="10" customFormat="1">
      <c r="A3421" s="134"/>
      <c r="B3421" s="134"/>
      <c r="C3421"/>
      <c r="D3421"/>
      <c r="E3421" s="488"/>
      <c r="F3421"/>
      <c r="G3421"/>
      <c r="H3421" s="488"/>
    </row>
    <row r="3422" spans="1:8" s="10" customFormat="1">
      <c r="A3422" s="134"/>
      <c r="B3422" s="134"/>
      <c r="C3422"/>
      <c r="D3422"/>
      <c r="E3422" s="488"/>
      <c r="F3422"/>
      <c r="G3422"/>
      <c r="H3422" s="488"/>
    </row>
    <row r="3423" spans="1:8" s="10" customFormat="1">
      <c r="A3423" s="134"/>
      <c r="B3423" s="134"/>
      <c r="C3423"/>
      <c r="D3423"/>
      <c r="E3423" s="488"/>
      <c r="F3423"/>
      <c r="G3423"/>
      <c r="H3423" s="488"/>
    </row>
    <row r="3424" spans="1:8" s="10" customFormat="1">
      <c r="A3424" s="134"/>
      <c r="B3424" s="134"/>
      <c r="C3424"/>
      <c r="D3424"/>
      <c r="E3424" s="488"/>
      <c r="F3424"/>
      <c r="G3424"/>
      <c r="H3424" s="488"/>
    </row>
    <row r="3425" spans="1:8" s="10" customFormat="1">
      <c r="A3425" s="134"/>
      <c r="B3425" s="134"/>
      <c r="C3425"/>
      <c r="D3425"/>
      <c r="E3425" s="488"/>
      <c r="F3425"/>
      <c r="G3425"/>
      <c r="H3425" s="488"/>
    </row>
    <row r="3426" spans="1:8" s="10" customFormat="1">
      <c r="A3426" s="134"/>
      <c r="B3426" s="134"/>
      <c r="C3426"/>
      <c r="D3426"/>
      <c r="E3426" s="488"/>
      <c r="F3426"/>
      <c r="G3426"/>
      <c r="H3426" s="488"/>
    </row>
    <row r="3427" spans="1:8" s="10" customFormat="1">
      <c r="A3427" s="134"/>
      <c r="B3427" s="134"/>
      <c r="C3427"/>
      <c r="D3427"/>
      <c r="E3427" s="488"/>
      <c r="F3427"/>
      <c r="G3427"/>
      <c r="H3427" s="488"/>
    </row>
    <row r="3428" spans="1:8" s="10" customFormat="1">
      <c r="A3428" s="134"/>
      <c r="B3428" s="134"/>
      <c r="C3428"/>
      <c r="D3428"/>
      <c r="E3428" s="488"/>
      <c r="F3428"/>
      <c r="G3428"/>
      <c r="H3428" s="488"/>
    </row>
    <row r="3429" spans="1:8" s="10" customFormat="1">
      <c r="A3429" s="134"/>
      <c r="B3429" s="134"/>
      <c r="C3429"/>
      <c r="D3429"/>
      <c r="E3429" s="488"/>
      <c r="F3429"/>
      <c r="G3429"/>
      <c r="H3429" s="488"/>
    </row>
    <row r="3430" spans="1:8" s="10" customFormat="1">
      <c r="A3430" s="134"/>
      <c r="B3430" s="134"/>
      <c r="C3430"/>
      <c r="D3430"/>
      <c r="E3430" s="488"/>
      <c r="F3430"/>
      <c r="G3430"/>
      <c r="H3430" s="488"/>
    </row>
    <row r="3431" spans="1:8" s="10" customFormat="1">
      <c r="A3431" s="134"/>
      <c r="B3431" s="134"/>
      <c r="C3431"/>
      <c r="D3431"/>
      <c r="E3431" s="488"/>
      <c r="F3431"/>
      <c r="G3431"/>
      <c r="H3431" s="488"/>
    </row>
    <row r="3432" spans="1:8" s="10" customFormat="1">
      <c r="A3432" s="134"/>
      <c r="B3432" s="134"/>
      <c r="C3432"/>
      <c r="D3432"/>
      <c r="E3432" s="488"/>
      <c r="F3432"/>
      <c r="G3432"/>
      <c r="H3432" s="488"/>
    </row>
    <row r="3433" spans="1:8" s="10" customFormat="1">
      <c r="A3433" s="134"/>
      <c r="B3433" s="134"/>
      <c r="C3433"/>
      <c r="D3433"/>
      <c r="E3433" s="488"/>
      <c r="F3433"/>
      <c r="G3433"/>
      <c r="H3433" s="488"/>
    </row>
    <row r="3434" spans="1:8" s="10" customFormat="1">
      <c r="A3434" s="134"/>
      <c r="B3434" s="134"/>
      <c r="C3434"/>
      <c r="D3434"/>
      <c r="E3434" s="488"/>
      <c r="F3434"/>
      <c r="G3434"/>
      <c r="H3434" s="488"/>
    </row>
    <row r="3435" spans="1:8" s="10" customFormat="1">
      <c r="A3435" s="134"/>
      <c r="B3435" s="134"/>
      <c r="C3435"/>
      <c r="D3435"/>
      <c r="E3435" s="488"/>
      <c r="F3435"/>
      <c r="G3435"/>
      <c r="H3435" s="488"/>
    </row>
    <row r="3436" spans="1:8" s="10" customFormat="1">
      <c r="A3436" s="134"/>
      <c r="B3436" s="134"/>
      <c r="C3436"/>
      <c r="D3436"/>
      <c r="E3436" s="488"/>
      <c r="F3436"/>
      <c r="G3436"/>
      <c r="H3436" s="488"/>
    </row>
    <row r="3437" spans="1:8" s="10" customFormat="1">
      <c r="A3437" s="134"/>
      <c r="B3437" s="134"/>
      <c r="C3437"/>
      <c r="D3437"/>
      <c r="E3437" s="488"/>
      <c r="F3437"/>
      <c r="G3437"/>
      <c r="H3437" s="488"/>
    </row>
    <row r="3438" spans="1:8" s="10" customFormat="1">
      <c r="A3438" s="134"/>
      <c r="B3438" s="134"/>
      <c r="C3438"/>
      <c r="D3438"/>
      <c r="E3438" s="488"/>
      <c r="F3438"/>
      <c r="G3438"/>
      <c r="H3438" s="488"/>
    </row>
    <row r="3439" spans="1:8" s="10" customFormat="1">
      <c r="A3439" s="134"/>
      <c r="B3439" s="134"/>
      <c r="C3439"/>
      <c r="D3439"/>
      <c r="E3439" s="488"/>
      <c r="F3439"/>
      <c r="G3439"/>
      <c r="H3439" s="488"/>
    </row>
    <row r="3440" spans="1:8" s="10" customFormat="1">
      <c r="A3440" s="134"/>
      <c r="B3440" s="134"/>
      <c r="C3440"/>
      <c r="D3440"/>
      <c r="E3440" s="488"/>
      <c r="F3440"/>
      <c r="G3440"/>
      <c r="H3440" s="488"/>
    </row>
    <row r="3441" spans="1:8" s="10" customFormat="1">
      <c r="A3441" s="134"/>
      <c r="B3441" s="134"/>
      <c r="C3441"/>
      <c r="D3441"/>
      <c r="E3441" s="488"/>
      <c r="F3441"/>
      <c r="G3441"/>
      <c r="H3441" s="488"/>
    </row>
    <row r="3442" spans="1:8" s="10" customFormat="1">
      <c r="A3442" s="134"/>
      <c r="B3442" s="134"/>
      <c r="C3442"/>
      <c r="D3442"/>
      <c r="E3442" s="488"/>
      <c r="F3442"/>
      <c r="G3442"/>
      <c r="H3442" s="488"/>
    </row>
    <row r="3443" spans="1:8" s="10" customFormat="1">
      <c r="A3443" s="134"/>
      <c r="B3443" s="134"/>
      <c r="C3443"/>
      <c r="D3443"/>
      <c r="E3443" s="488"/>
      <c r="F3443"/>
      <c r="G3443"/>
      <c r="H3443" s="488"/>
    </row>
    <row r="3444" spans="1:8" s="10" customFormat="1">
      <c r="A3444" s="134"/>
      <c r="B3444" s="134"/>
      <c r="C3444"/>
      <c r="D3444"/>
      <c r="E3444" s="488"/>
      <c r="F3444"/>
      <c r="G3444"/>
      <c r="H3444" s="488"/>
    </row>
    <row r="3445" spans="1:8" s="10" customFormat="1">
      <c r="A3445" s="134"/>
      <c r="B3445" s="134"/>
      <c r="C3445"/>
      <c r="D3445"/>
      <c r="E3445" s="488"/>
      <c r="F3445"/>
      <c r="G3445"/>
      <c r="H3445" s="488"/>
    </row>
    <row r="3446" spans="1:8" s="10" customFormat="1">
      <c r="A3446" s="134"/>
      <c r="B3446" s="134"/>
      <c r="C3446"/>
      <c r="D3446"/>
      <c r="E3446" s="488"/>
      <c r="F3446"/>
      <c r="G3446"/>
      <c r="H3446" s="488"/>
    </row>
    <row r="3447" spans="1:8" s="10" customFormat="1">
      <c r="A3447" s="134"/>
      <c r="B3447" s="134"/>
      <c r="C3447"/>
      <c r="D3447"/>
      <c r="E3447" s="488"/>
      <c r="F3447"/>
      <c r="G3447"/>
      <c r="H3447" s="488"/>
    </row>
    <row r="3448" spans="1:8" s="10" customFormat="1">
      <c r="A3448" s="134"/>
      <c r="B3448" s="134"/>
      <c r="C3448"/>
      <c r="D3448"/>
      <c r="E3448" s="488"/>
      <c r="F3448"/>
      <c r="G3448"/>
      <c r="H3448" s="488"/>
    </row>
    <row r="3449" spans="1:8" s="10" customFormat="1">
      <c r="A3449" s="134"/>
      <c r="B3449" s="134"/>
      <c r="C3449"/>
      <c r="D3449"/>
      <c r="E3449" s="488"/>
      <c r="F3449"/>
      <c r="G3449"/>
      <c r="H3449" s="488"/>
    </row>
    <row r="3450" spans="1:8" s="10" customFormat="1">
      <c r="A3450" s="134"/>
      <c r="B3450" s="134"/>
      <c r="C3450"/>
      <c r="D3450"/>
      <c r="E3450" s="488"/>
      <c r="F3450"/>
      <c r="G3450"/>
      <c r="H3450" s="488"/>
    </row>
    <row r="3451" spans="1:8" s="10" customFormat="1">
      <c r="A3451" s="134"/>
      <c r="B3451" s="134"/>
      <c r="C3451"/>
      <c r="D3451"/>
      <c r="E3451" s="488"/>
      <c r="F3451"/>
      <c r="G3451"/>
      <c r="H3451" s="488"/>
    </row>
    <row r="3452" spans="1:8" s="10" customFormat="1">
      <c r="A3452" s="134"/>
      <c r="B3452" s="134"/>
      <c r="C3452"/>
      <c r="D3452"/>
      <c r="E3452" s="488"/>
      <c r="F3452"/>
      <c r="G3452"/>
      <c r="H3452" s="488"/>
    </row>
    <row r="3453" spans="1:8" s="10" customFormat="1">
      <c r="A3453" s="134"/>
      <c r="B3453" s="134"/>
      <c r="C3453"/>
      <c r="D3453"/>
      <c r="E3453" s="488"/>
      <c r="F3453"/>
      <c r="G3453"/>
      <c r="H3453" s="488"/>
    </row>
    <row r="3454" spans="1:8" s="10" customFormat="1">
      <c r="A3454" s="134"/>
      <c r="B3454" s="134"/>
      <c r="C3454"/>
      <c r="D3454"/>
      <c r="E3454" s="488"/>
      <c r="F3454"/>
      <c r="G3454"/>
      <c r="H3454" s="488"/>
    </row>
    <row r="3455" spans="1:8" s="10" customFormat="1">
      <c r="A3455" s="134"/>
      <c r="B3455" s="134"/>
      <c r="C3455"/>
      <c r="D3455"/>
      <c r="E3455" s="488"/>
      <c r="F3455"/>
      <c r="G3455"/>
      <c r="H3455" s="488"/>
    </row>
    <row r="3456" spans="1:8" s="10" customFormat="1">
      <c r="A3456" s="134"/>
      <c r="B3456" s="134"/>
      <c r="C3456"/>
      <c r="D3456"/>
      <c r="E3456" s="488"/>
      <c r="F3456"/>
      <c r="G3456"/>
      <c r="H3456" s="488"/>
    </row>
    <row r="3457" spans="1:8" s="10" customFormat="1">
      <c r="A3457" s="134"/>
      <c r="B3457" s="134"/>
      <c r="C3457"/>
      <c r="D3457"/>
      <c r="E3457" s="488"/>
      <c r="F3457"/>
      <c r="G3457"/>
      <c r="H3457" s="488"/>
    </row>
    <row r="3458" spans="1:8" s="10" customFormat="1">
      <c r="A3458" s="134"/>
      <c r="B3458" s="134"/>
      <c r="C3458"/>
      <c r="D3458"/>
      <c r="E3458" s="488"/>
      <c r="F3458"/>
      <c r="G3458"/>
      <c r="H3458" s="488"/>
    </row>
    <row r="3459" spans="1:8" s="10" customFormat="1">
      <c r="A3459" s="134"/>
      <c r="B3459" s="134"/>
      <c r="C3459"/>
      <c r="D3459"/>
      <c r="E3459" s="488"/>
      <c r="F3459"/>
      <c r="G3459"/>
      <c r="H3459" s="488"/>
    </row>
    <row r="3460" spans="1:8" s="10" customFormat="1">
      <c r="A3460" s="134"/>
      <c r="B3460" s="134"/>
      <c r="C3460"/>
      <c r="D3460"/>
      <c r="E3460" s="488"/>
      <c r="F3460"/>
      <c r="G3460"/>
      <c r="H3460" s="488"/>
    </row>
    <row r="3461" spans="1:8" s="10" customFormat="1">
      <c r="A3461" s="134"/>
      <c r="B3461" s="134"/>
      <c r="C3461"/>
      <c r="D3461"/>
      <c r="E3461" s="488"/>
      <c r="F3461"/>
      <c r="G3461"/>
      <c r="H3461" s="488"/>
    </row>
    <row r="3462" spans="1:8" s="10" customFormat="1">
      <c r="A3462" s="134"/>
      <c r="B3462" s="134"/>
      <c r="C3462"/>
      <c r="D3462"/>
      <c r="E3462" s="488"/>
      <c r="F3462"/>
      <c r="G3462"/>
      <c r="H3462" s="488"/>
    </row>
    <row r="3463" spans="1:8" s="10" customFormat="1">
      <c r="A3463" s="134"/>
      <c r="B3463" s="134"/>
      <c r="C3463"/>
      <c r="D3463"/>
      <c r="E3463" s="488"/>
      <c r="F3463"/>
      <c r="G3463"/>
      <c r="H3463" s="488"/>
    </row>
    <row r="3464" spans="1:8" s="10" customFormat="1">
      <c r="A3464" s="134"/>
      <c r="B3464" s="134"/>
      <c r="C3464"/>
      <c r="D3464"/>
      <c r="E3464" s="488"/>
      <c r="F3464"/>
      <c r="G3464"/>
      <c r="H3464" s="488"/>
    </row>
    <row r="3465" spans="1:8" s="10" customFormat="1">
      <c r="A3465" s="134"/>
      <c r="B3465" s="134"/>
      <c r="C3465"/>
      <c r="D3465"/>
      <c r="E3465" s="488"/>
      <c r="F3465"/>
      <c r="G3465"/>
      <c r="H3465" s="488"/>
    </row>
    <row r="3466" spans="1:8" s="10" customFormat="1">
      <c r="A3466" s="134"/>
      <c r="B3466" s="134"/>
      <c r="C3466"/>
      <c r="D3466"/>
      <c r="E3466" s="488"/>
      <c r="F3466"/>
      <c r="G3466"/>
      <c r="H3466" s="488"/>
    </row>
    <row r="3467" spans="1:8" s="10" customFormat="1">
      <c r="A3467" s="134"/>
      <c r="B3467" s="134"/>
      <c r="C3467"/>
      <c r="D3467"/>
      <c r="E3467" s="488"/>
      <c r="F3467"/>
      <c r="G3467"/>
      <c r="H3467" s="488"/>
    </row>
    <row r="3468" spans="1:8" s="10" customFormat="1">
      <c r="A3468" s="134"/>
      <c r="B3468" s="134"/>
      <c r="C3468"/>
      <c r="D3468"/>
      <c r="E3468" s="488"/>
      <c r="F3468"/>
      <c r="G3468"/>
      <c r="H3468" s="488"/>
    </row>
    <row r="3469" spans="1:8" s="10" customFormat="1">
      <c r="A3469" s="134"/>
      <c r="B3469" s="134"/>
      <c r="C3469"/>
      <c r="D3469"/>
      <c r="E3469" s="488"/>
      <c r="F3469"/>
      <c r="G3469"/>
      <c r="H3469" s="488"/>
    </row>
    <row r="3470" spans="1:8" s="10" customFormat="1">
      <c r="A3470" s="134"/>
      <c r="B3470" s="134"/>
      <c r="C3470"/>
      <c r="D3470"/>
      <c r="E3470" s="488"/>
      <c r="F3470"/>
      <c r="G3470"/>
      <c r="H3470" s="488"/>
    </row>
    <row r="3471" spans="1:8" s="10" customFormat="1">
      <c r="A3471" s="134"/>
      <c r="B3471" s="134"/>
      <c r="C3471"/>
      <c r="D3471"/>
      <c r="E3471" s="488"/>
      <c r="F3471"/>
      <c r="G3471"/>
      <c r="H3471" s="488"/>
    </row>
    <row r="3472" spans="1:8" s="10" customFormat="1">
      <c r="A3472" s="134"/>
      <c r="B3472" s="134"/>
      <c r="C3472"/>
      <c r="D3472"/>
      <c r="E3472" s="488"/>
      <c r="F3472"/>
      <c r="G3472"/>
      <c r="H3472" s="488"/>
    </row>
    <row r="3473" spans="1:8" s="10" customFormat="1">
      <c r="A3473" s="134"/>
      <c r="B3473" s="134"/>
      <c r="C3473"/>
      <c r="D3473"/>
      <c r="E3473" s="488"/>
      <c r="F3473"/>
      <c r="G3473"/>
      <c r="H3473" s="488"/>
    </row>
    <row r="3474" spans="1:8" s="10" customFormat="1">
      <c r="A3474" s="134"/>
      <c r="B3474" s="134"/>
      <c r="C3474"/>
      <c r="D3474"/>
      <c r="E3474" s="488"/>
      <c r="F3474"/>
      <c r="G3474"/>
      <c r="H3474" s="488"/>
    </row>
    <row r="3475" spans="1:8" s="10" customFormat="1">
      <c r="A3475" s="134"/>
      <c r="B3475" s="134"/>
      <c r="C3475"/>
      <c r="D3475"/>
      <c r="E3475" s="488"/>
      <c r="F3475"/>
      <c r="G3475"/>
      <c r="H3475" s="488"/>
    </row>
    <row r="3476" spans="1:8" s="10" customFormat="1">
      <c r="A3476" s="134"/>
      <c r="B3476" s="134"/>
      <c r="C3476"/>
      <c r="D3476"/>
      <c r="E3476" s="488"/>
      <c r="F3476"/>
      <c r="G3476"/>
      <c r="H3476" s="488"/>
    </row>
    <row r="3477" spans="1:8" s="10" customFormat="1">
      <c r="A3477" s="134"/>
      <c r="B3477" s="134"/>
      <c r="C3477"/>
      <c r="D3477"/>
      <c r="E3477" s="488"/>
      <c r="F3477"/>
      <c r="G3477"/>
      <c r="H3477" s="488"/>
    </row>
    <row r="3478" spans="1:8" s="10" customFormat="1">
      <c r="A3478" s="134"/>
      <c r="B3478" s="134"/>
      <c r="C3478"/>
      <c r="D3478"/>
      <c r="E3478" s="488"/>
      <c r="F3478"/>
      <c r="G3478"/>
      <c r="H3478" s="488"/>
    </row>
    <row r="3479" spans="1:8" s="10" customFormat="1">
      <c r="A3479" s="134"/>
      <c r="B3479" s="134"/>
      <c r="C3479"/>
      <c r="D3479"/>
      <c r="E3479" s="488"/>
      <c r="F3479"/>
      <c r="G3479"/>
      <c r="H3479" s="488"/>
    </row>
    <row r="3480" spans="1:8" s="10" customFormat="1">
      <c r="A3480" s="134"/>
      <c r="B3480" s="134"/>
      <c r="C3480"/>
      <c r="D3480"/>
      <c r="E3480" s="488"/>
      <c r="F3480"/>
      <c r="G3480"/>
      <c r="H3480" s="488"/>
    </row>
    <row r="3481" spans="1:8" s="10" customFormat="1">
      <c r="A3481" s="134"/>
      <c r="B3481" s="134"/>
      <c r="C3481"/>
      <c r="D3481"/>
      <c r="E3481" s="488"/>
      <c r="F3481"/>
      <c r="G3481"/>
      <c r="H3481" s="488"/>
    </row>
    <row r="3482" spans="1:8" s="10" customFormat="1">
      <c r="A3482" s="134"/>
      <c r="B3482" s="134"/>
      <c r="C3482"/>
      <c r="D3482"/>
      <c r="E3482" s="488"/>
      <c r="F3482"/>
      <c r="G3482"/>
      <c r="H3482" s="488"/>
    </row>
    <row r="3483" spans="1:8" s="10" customFormat="1">
      <c r="A3483" s="134"/>
      <c r="B3483" s="134"/>
      <c r="C3483"/>
      <c r="D3483"/>
      <c r="E3483" s="488"/>
      <c r="F3483"/>
      <c r="G3483"/>
      <c r="H3483" s="488"/>
    </row>
    <row r="3484" spans="1:8" s="10" customFormat="1">
      <c r="A3484" s="134"/>
      <c r="B3484" s="134"/>
      <c r="C3484"/>
      <c r="D3484"/>
      <c r="E3484" s="488"/>
      <c r="F3484"/>
      <c r="G3484"/>
      <c r="H3484" s="488"/>
    </row>
    <row r="3485" spans="1:8" s="10" customFormat="1">
      <c r="A3485" s="134"/>
      <c r="B3485" s="134"/>
      <c r="C3485"/>
      <c r="D3485"/>
      <c r="E3485" s="488"/>
      <c r="F3485"/>
      <c r="G3485"/>
      <c r="H3485" s="488"/>
    </row>
    <row r="3486" spans="1:8" s="10" customFormat="1">
      <c r="A3486" s="134"/>
      <c r="B3486" s="134"/>
      <c r="C3486"/>
      <c r="D3486"/>
      <c r="E3486" s="488"/>
      <c r="F3486"/>
      <c r="G3486"/>
      <c r="H3486" s="488"/>
    </row>
    <row r="3487" spans="1:8" s="10" customFormat="1">
      <c r="A3487" s="134"/>
      <c r="B3487" s="134"/>
      <c r="C3487"/>
      <c r="D3487"/>
      <c r="E3487" s="488"/>
      <c r="F3487"/>
      <c r="G3487"/>
      <c r="H3487" s="488"/>
    </row>
    <row r="3488" spans="1:8" s="10" customFormat="1">
      <c r="A3488" s="134"/>
      <c r="B3488" s="134"/>
      <c r="C3488"/>
      <c r="D3488"/>
      <c r="E3488" s="488"/>
      <c r="F3488"/>
      <c r="G3488"/>
      <c r="H3488" s="488"/>
    </row>
    <row r="3489" spans="1:8" s="10" customFormat="1">
      <c r="A3489" s="134"/>
      <c r="B3489" s="134"/>
      <c r="C3489"/>
      <c r="D3489"/>
      <c r="E3489" s="488"/>
      <c r="F3489"/>
      <c r="G3489"/>
      <c r="H3489" s="488"/>
    </row>
    <row r="3490" spans="1:8" s="10" customFormat="1">
      <c r="A3490" s="134"/>
      <c r="B3490" s="134"/>
      <c r="C3490"/>
      <c r="D3490"/>
      <c r="E3490" s="488"/>
      <c r="F3490"/>
      <c r="G3490"/>
      <c r="H3490" s="488"/>
    </row>
    <row r="3491" spans="1:8" s="10" customFormat="1">
      <c r="A3491" s="134"/>
      <c r="B3491" s="134"/>
      <c r="C3491"/>
      <c r="D3491"/>
      <c r="E3491" s="488"/>
      <c r="F3491"/>
      <c r="G3491"/>
      <c r="H3491" s="488"/>
    </row>
    <row r="3492" spans="1:8" s="10" customFormat="1">
      <c r="A3492" s="134"/>
      <c r="B3492" s="134"/>
      <c r="C3492"/>
      <c r="D3492"/>
      <c r="E3492" s="488"/>
      <c r="F3492"/>
      <c r="G3492"/>
      <c r="H3492" s="488"/>
    </row>
    <row r="3493" spans="1:8" s="10" customFormat="1">
      <c r="A3493" s="134"/>
      <c r="B3493" s="134"/>
      <c r="C3493"/>
      <c r="D3493"/>
      <c r="E3493" s="488"/>
      <c r="F3493"/>
      <c r="G3493"/>
      <c r="H3493" s="488"/>
    </row>
    <row r="3494" spans="1:8" s="10" customFormat="1">
      <c r="A3494" s="134"/>
      <c r="B3494" s="134"/>
      <c r="C3494"/>
      <c r="D3494"/>
      <c r="E3494" s="488"/>
      <c r="F3494"/>
      <c r="G3494"/>
      <c r="H3494" s="488"/>
    </row>
    <row r="3495" spans="1:8" s="10" customFormat="1">
      <c r="A3495" s="134"/>
      <c r="B3495" s="134"/>
      <c r="C3495"/>
      <c r="D3495"/>
      <c r="E3495" s="488"/>
      <c r="F3495"/>
      <c r="G3495"/>
      <c r="H3495" s="488"/>
    </row>
    <row r="3496" spans="1:8" s="10" customFormat="1">
      <c r="A3496" s="134"/>
      <c r="B3496" s="134"/>
      <c r="C3496"/>
      <c r="D3496"/>
      <c r="E3496" s="488"/>
      <c r="F3496"/>
      <c r="G3496"/>
      <c r="H3496" s="488"/>
    </row>
    <row r="3497" spans="1:8" s="10" customFormat="1">
      <c r="A3497" s="134"/>
      <c r="B3497" s="134"/>
      <c r="C3497"/>
      <c r="D3497"/>
      <c r="E3497" s="488"/>
      <c r="F3497"/>
      <c r="G3497"/>
      <c r="H3497" s="488"/>
    </row>
    <row r="3498" spans="1:8" s="10" customFormat="1">
      <c r="A3498" s="134"/>
      <c r="B3498" s="134"/>
      <c r="C3498"/>
      <c r="D3498"/>
      <c r="E3498" s="488"/>
      <c r="F3498"/>
      <c r="G3498"/>
      <c r="H3498" s="488"/>
    </row>
    <row r="3499" spans="1:8" s="10" customFormat="1">
      <c r="A3499" s="134"/>
      <c r="B3499" s="134"/>
      <c r="C3499"/>
      <c r="D3499"/>
      <c r="E3499" s="488"/>
      <c r="F3499"/>
      <c r="G3499"/>
      <c r="H3499" s="488"/>
    </row>
    <row r="3500" spans="1:8" s="10" customFormat="1">
      <c r="A3500" s="134"/>
      <c r="B3500" s="134"/>
      <c r="C3500"/>
      <c r="D3500"/>
      <c r="E3500" s="488"/>
      <c r="F3500"/>
      <c r="G3500"/>
      <c r="H3500" s="488"/>
    </row>
    <row r="3501" spans="1:8" s="10" customFormat="1">
      <c r="A3501" s="134"/>
      <c r="B3501" s="134"/>
      <c r="C3501"/>
      <c r="D3501"/>
      <c r="E3501" s="488"/>
      <c r="F3501"/>
      <c r="G3501"/>
      <c r="H3501" s="488"/>
    </row>
    <row r="3502" spans="1:8" s="10" customFormat="1">
      <c r="A3502" s="134"/>
      <c r="B3502" s="134"/>
      <c r="C3502"/>
      <c r="D3502"/>
      <c r="E3502" s="488"/>
      <c r="F3502"/>
      <c r="G3502"/>
      <c r="H3502" s="488"/>
    </row>
    <row r="3503" spans="1:8" s="10" customFormat="1">
      <c r="A3503" s="134"/>
      <c r="B3503" s="134"/>
      <c r="C3503"/>
      <c r="D3503"/>
      <c r="E3503" s="488"/>
      <c r="F3503"/>
      <c r="G3503"/>
      <c r="H3503" s="488"/>
    </row>
    <row r="3504" spans="1:8" s="10" customFormat="1">
      <c r="A3504" s="134"/>
      <c r="B3504" s="134"/>
      <c r="C3504"/>
      <c r="D3504"/>
      <c r="E3504" s="488"/>
      <c r="F3504"/>
      <c r="G3504"/>
      <c r="H3504" s="488"/>
    </row>
    <row r="3505" spans="1:8" s="10" customFormat="1">
      <c r="A3505" s="134"/>
      <c r="B3505" s="134"/>
      <c r="C3505"/>
      <c r="D3505"/>
      <c r="E3505" s="488"/>
      <c r="F3505"/>
      <c r="G3505"/>
      <c r="H3505" s="488"/>
    </row>
    <row r="3506" spans="1:8" s="10" customFormat="1">
      <c r="A3506" s="134"/>
      <c r="B3506" s="134"/>
      <c r="C3506"/>
      <c r="D3506"/>
      <c r="E3506" s="488"/>
      <c r="F3506"/>
      <c r="G3506"/>
      <c r="H3506" s="488"/>
    </row>
    <row r="3507" spans="1:8" s="10" customFormat="1">
      <c r="A3507" s="134"/>
      <c r="B3507" s="134"/>
      <c r="C3507"/>
      <c r="D3507"/>
      <c r="E3507" s="488"/>
      <c r="F3507"/>
      <c r="G3507"/>
      <c r="H3507" s="488"/>
    </row>
    <row r="3508" spans="1:8" s="10" customFormat="1">
      <c r="A3508" s="134"/>
      <c r="B3508" s="134"/>
      <c r="C3508"/>
      <c r="D3508"/>
      <c r="E3508" s="488"/>
      <c r="F3508"/>
      <c r="G3508"/>
      <c r="H3508" s="488"/>
    </row>
    <row r="3509" spans="1:8" s="10" customFormat="1">
      <c r="A3509" s="134"/>
      <c r="B3509" s="134"/>
      <c r="C3509"/>
      <c r="D3509"/>
      <c r="E3509" s="488"/>
      <c r="F3509"/>
      <c r="G3509"/>
      <c r="H3509" s="488"/>
    </row>
    <row r="3510" spans="1:8" s="10" customFormat="1">
      <c r="A3510" s="134"/>
      <c r="B3510" s="134"/>
      <c r="C3510"/>
      <c r="D3510"/>
      <c r="E3510" s="488"/>
      <c r="F3510"/>
      <c r="G3510"/>
      <c r="H3510" s="488"/>
    </row>
    <row r="3511" spans="1:8" s="10" customFormat="1">
      <c r="A3511" s="134"/>
      <c r="B3511" s="134"/>
      <c r="C3511"/>
      <c r="D3511"/>
      <c r="E3511" s="488"/>
      <c r="F3511"/>
      <c r="G3511"/>
      <c r="H3511" s="488"/>
    </row>
    <row r="3512" spans="1:8" s="10" customFormat="1">
      <c r="A3512" s="134"/>
      <c r="B3512" s="134"/>
      <c r="C3512"/>
      <c r="D3512"/>
      <c r="E3512" s="488"/>
      <c r="F3512"/>
      <c r="G3512"/>
      <c r="H3512" s="488"/>
    </row>
    <row r="3513" spans="1:8" s="10" customFormat="1">
      <c r="A3513" s="134"/>
      <c r="B3513" s="134"/>
      <c r="C3513"/>
      <c r="D3513"/>
      <c r="E3513" s="488"/>
      <c r="F3513"/>
      <c r="G3513"/>
      <c r="H3513" s="488"/>
    </row>
    <row r="3514" spans="1:8" s="10" customFormat="1">
      <c r="A3514" s="134"/>
      <c r="B3514" s="134"/>
      <c r="C3514"/>
      <c r="D3514"/>
      <c r="E3514" s="488"/>
      <c r="F3514"/>
      <c r="G3514"/>
      <c r="H3514" s="488"/>
    </row>
    <row r="3515" spans="1:8" s="10" customFormat="1">
      <c r="A3515" s="134"/>
      <c r="B3515" s="134"/>
      <c r="C3515"/>
      <c r="D3515"/>
      <c r="E3515" s="488"/>
      <c r="F3515"/>
      <c r="G3515"/>
      <c r="H3515" s="488"/>
    </row>
    <row r="3516" spans="1:8" s="10" customFormat="1">
      <c r="A3516" s="134"/>
      <c r="B3516" s="134"/>
      <c r="C3516"/>
      <c r="D3516"/>
      <c r="E3516" s="488"/>
      <c r="F3516"/>
      <c r="G3516"/>
      <c r="H3516" s="488"/>
    </row>
    <row r="3517" spans="1:8" s="10" customFormat="1">
      <c r="A3517" s="134"/>
      <c r="B3517" s="134"/>
      <c r="C3517"/>
      <c r="D3517"/>
      <c r="E3517" s="488"/>
      <c r="F3517"/>
      <c r="G3517"/>
      <c r="H3517" s="488"/>
    </row>
    <row r="3518" spans="1:8" s="10" customFormat="1">
      <c r="A3518" s="134"/>
      <c r="B3518" s="134"/>
      <c r="C3518"/>
      <c r="D3518"/>
      <c r="E3518" s="488"/>
      <c r="F3518"/>
      <c r="G3518"/>
      <c r="H3518" s="488"/>
    </row>
    <row r="3519" spans="1:8" s="10" customFormat="1">
      <c r="A3519" s="134"/>
      <c r="B3519" s="134"/>
      <c r="C3519"/>
      <c r="D3519"/>
      <c r="E3519" s="488"/>
      <c r="F3519"/>
      <c r="G3519"/>
      <c r="H3519" s="488"/>
    </row>
    <row r="3520" spans="1:8" s="10" customFormat="1">
      <c r="A3520" s="134"/>
      <c r="B3520" s="134"/>
      <c r="C3520"/>
      <c r="D3520"/>
      <c r="E3520" s="488"/>
      <c r="F3520"/>
      <c r="G3520"/>
      <c r="H3520" s="488"/>
    </row>
    <row r="3521" spans="1:8" s="10" customFormat="1">
      <c r="A3521" s="134"/>
      <c r="B3521" s="134"/>
      <c r="C3521"/>
      <c r="D3521"/>
      <c r="E3521" s="488"/>
      <c r="F3521"/>
      <c r="G3521"/>
      <c r="H3521" s="488"/>
    </row>
    <row r="3522" spans="1:8" s="10" customFormat="1">
      <c r="A3522" s="134"/>
      <c r="B3522" s="134"/>
      <c r="C3522"/>
      <c r="D3522"/>
      <c r="E3522" s="488"/>
      <c r="F3522"/>
      <c r="G3522"/>
      <c r="H3522" s="488"/>
    </row>
    <row r="3523" spans="1:8" s="10" customFormat="1">
      <c r="A3523" s="134"/>
      <c r="B3523" s="134"/>
      <c r="C3523"/>
      <c r="D3523"/>
      <c r="E3523" s="488"/>
      <c r="F3523"/>
      <c r="G3523"/>
      <c r="H3523" s="488"/>
    </row>
    <row r="3524" spans="1:8" s="10" customFormat="1">
      <c r="A3524" s="134"/>
      <c r="B3524" s="134"/>
      <c r="C3524"/>
      <c r="D3524"/>
      <c r="E3524" s="488"/>
      <c r="F3524"/>
      <c r="G3524"/>
      <c r="H3524" s="488"/>
    </row>
    <row r="3525" spans="1:8" s="10" customFormat="1">
      <c r="A3525" s="134"/>
      <c r="B3525" s="134"/>
      <c r="C3525"/>
      <c r="D3525"/>
      <c r="E3525" s="488"/>
      <c r="F3525"/>
      <c r="G3525"/>
      <c r="H3525" s="488"/>
    </row>
    <row r="3526" spans="1:8" s="10" customFormat="1">
      <c r="A3526" s="134"/>
      <c r="B3526" s="134"/>
      <c r="C3526"/>
      <c r="D3526"/>
      <c r="E3526" s="488"/>
      <c r="F3526"/>
      <c r="G3526"/>
      <c r="H3526" s="488"/>
    </row>
    <row r="3527" spans="1:8" s="10" customFormat="1">
      <c r="A3527" s="134"/>
      <c r="B3527" s="134"/>
      <c r="C3527"/>
      <c r="D3527"/>
      <c r="E3527" s="488"/>
      <c r="F3527"/>
      <c r="G3527"/>
      <c r="H3527" s="488"/>
    </row>
    <row r="3528" spans="1:8" s="10" customFormat="1">
      <c r="A3528" s="134"/>
      <c r="B3528" s="134"/>
      <c r="C3528"/>
      <c r="D3528"/>
      <c r="E3528" s="488"/>
      <c r="F3528"/>
      <c r="G3528"/>
      <c r="H3528" s="488"/>
    </row>
    <row r="3529" spans="1:8" s="10" customFormat="1">
      <c r="A3529" s="134"/>
      <c r="B3529" s="134"/>
      <c r="C3529"/>
      <c r="D3529"/>
      <c r="E3529" s="488"/>
      <c r="F3529"/>
      <c r="G3529"/>
      <c r="H3529" s="488"/>
    </row>
    <row r="3530" spans="1:8" s="10" customFormat="1">
      <c r="A3530" s="134"/>
      <c r="B3530" s="134"/>
      <c r="C3530"/>
      <c r="D3530"/>
      <c r="E3530" s="488"/>
      <c r="F3530"/>
      <c r="G3530"/>
      <c r="H3530" s="488"/>
    </row>
    <row r="3531" spans="1:8" s="10" customFormat="1">
      <c r="A3531" s="134"/>
      <c r="B3531" s="134"/>
      <c r="C3531"/>
      <c r="D3531"/>
      <c r="E3531" s="488"/>
      <c r="F3531"/>
      <c r="G3531"/>
      <c r="H3531" s="488"/>
    </row>
    <row r="3532" spans="1:8" s="10" customFormat="1">
      <c r="A3532" s="134"/>
      <c r="B3532" s="134"/>
      <c r="C3532"/>
      <c r="D3532"/>
      <c r="E3532" s="488"/>
      <c r="F3532"/>
      <c r="G3532"/>
      <c r="H3532" s="488"/>
    </row>
    <row r="3533" spans="1:8" s="10" customFormat="1">
      <c r="A3533" s="134"/>
      <c r="B3533" s="134"/>
      <c r="C3533"/>
      <c r="D3533"/>
      <c r="E3533" s="488"/>
      <c r="F3533"/>
      <c r="G3533"/>
      <c r="H3533" s="488"/>
    </row>
    <row r="3534" spans="1:8" s="10" customFormat="1">
      <c r="A3534" s="134"/>
      <c r="B3534" s="134"/>
      <c r="C3534"/>
      <c r="D3534"/>
      <c r="E3534" s="488"/>
      <c r="F3534"/>
      <c r="G3534"/>
      <c r="H3534" s="488"/>
    </row>
    <row r="3535" spans="1:8" s="10" customFormat="1">
      <c r="A3535" s="134"/>
      <c r="B3535" s="134"/>
      <c r="C3535"/>
      <c r="D3535"/>
      <c r="E3535" s="488"/>
      <c r="F3535"/>
      <c r="G3535"/>
      <c r="H3535" s="488"/>
    </row>
    <row r="3536" spans="1:8" s="10" customFormat="1">
      <c r="A3536" s="134"/>
      <c r="B3536" s="134"/>
      <c r="C3536"/>
      <c r="D3536"/>
      <c r="E3536" s="488"/>
      <c r="F3536"/>
      <c r="G3536"/>
      <c r="H3536" s="488"/>
    </row>
    <row r="3537" spans="1:8" s="10" customFormat="1">
      <c r="A3537" s="134"/>
      <c r="B3537" s="134"/>
      <c r="C3537"/>
      <c r="D3537"/>
      <c r="E3537" s="488"/>
      <c r="F3537"/>
      <c r="G3537"/>
      <c r="H3537" s="488"/>
    </row>
    <row r="3538" spans="1:8" s="10" customFormat="1">
      <c r="A3538" s="134"/>
      <c r="B3538" s="134"/>
      <c r="C3538"/>
      <c r="D3538"/>
      <c r="E3538" s="488"/>
      <c r="F3538"/>
      <c r="G3538"/>
      <c r="H3538" s="488"/>
    </row>
    <row r="3539" spans="1:8" s="10" customFormat="1">
      <c r="A3539" s="134"/>
      <c r="B3539" s="134"/>
      <c r="C3539"/>
      <c r="D3539"/>
      <c r="E3539" s="488"/>
      <c r="F3539"/>
      <c r="G3539"/>
      <c r="H3539" s="488"/>
    </row>
    <row r="3540" spans="1:8" s="10" customFormat="1">
      <c r="A3540" s="134"/>
      <c r="B3540" s="134"/>
      <c r="C3540"/>
      <c r="D3540"/>
      <c r="E3540" s="488"/>
      <c r="F3540"/>
      <c r="G3540"/>
      <c r="H3540" s="488"/>
    </row>
    <row r="3541" spans="1:8" s="10" customFormat="1">
      <c r="A3541" s="134"/>
      <c r="B3541" s="134"/>
      <c r="C3541"/>
      <c r="D3541"/>
      <c r="E3541" s="488"/>
      <c r="F3541"/>
      <c r="G3541"/>
      <c r="H3541" s="488"/>
    </row>
    <row r="3542" spans="1:8" s="10" customFormat="1">
      <c r="A3542" s="134"/>
      <c r="B3542" s="134"/>
      <c r="C3542"/>
      <c r="D3542"/>
      <c r="E3542" s="488"/>
      <c r="F3542"/>
      <c r="G3542"/>
      <c r="H3542" s="488"/>
    </row>
    <row r="3543" spans="1:8" s="10" customFormat="1">
      <c r="A3543" s="134"/>
      <c r="B3543" s="134"/>
      <c r="C3543"/>
      <c r="D3543"/>
      <c r="E3543" s="488"/>
      <c r="F3543"/>
      <c r="G3543"/>
      <c r="H3543" s="488"/>
    </row>
    <row r="3544" spans="1:8" s="10" customFormat="1">
      <c r="A3544" s="134"/>
      <c r="B3544" s="134"/>
      <c r="C3544"/>
      <c r="D3544"/>
      <c r="E3544" s="488"/>
      <c r="F3544"/>
      <c r="G3544"/>
      <c r="H3544" s="488"/>
    </row>
    <row r="3545" spans="1:8" s="10" customFormat="1">
      <c r="A3545" s="134"/>
      <c r="B3545" s="134"/>
      <c r="C3545"/>
      <c r="D3545"/>
      <c r="E3545" s="488"/>
      <c r="F3545"/>
      <c r="G3545"/>
      <c r="H3545" s="488"/>
    </row>
    <row r="3546" spans="1:8" s="10" customFormat="1">
      <c r="A3546" s="134"/>
      <c r="B3546" s="134"/>
      <c r="C3546"/>
      <c r="D3546"/>
      <c r="E3546" s="488"/>
      <c r="F3546"/>
      <c r="G3546"/>
      <c r="H3546" s="488"/>
    </row>
    <row r="3547" spans="1:8" s="10" customFormat="1">
      <c r="A3547" s="134"/>
      <c r="B3547" s="134"/>
      <c r="C3547"/>
      <c r="D3547"/>
      <c r="E3547" s="488"/>
      <c r="F3547"/>
      <c r="G3547"/>
      <c r="H3547" s="488"/>
    </row>
    <row r="3548" spans="1:8" s="10" customFormat="1">
      <c r="A3548" s="134"/>
      <c r="B3548" s="134"/>
      <c r="C3548"/>
      <c r="D3548"/>
      <c r="E3548" s="488"/>
      <c r="F3548"/>
      <c r="G3548"/>
      <c r="H3548" s="488"/>
    </row>
    <row r="3549" spans="1:8" s="10" customFormat="1">
      <c r="A3549" s="134"/>
      <c r="B3549" s="134"/>
      <c r="C3549"/>
      <c r="D3549"/>
      <c r="E3549" s="488"/>
      <c r="F3549"/>
      <c r="G3549"/>
      <c r="H3549" s="488"/>
    </row>
    <row r="3550" spans="1:8" s="10" customFormat="1">
      <c r="A3550" s="134"/>
      <c r="B3550" s="134"/>
      <c r="C3550"/>
      <c r="D3550"/>
      <c r="E3550" s="488"/>
      <c r="F3550"/>
      <c r="G3550"/>
      <c r="H3550" s="488"/>
    </row>
    <row r="3551" spans="1:8" s="10" customFormat="1">
      <c r="A3551" s="134"/>
      <c r="B3551" s="134"/>
      <c r="C3551"/>
      <c r="D3551"/>
      <c r="E3551" s="488"/>
      <c r="F3551"/>
      <c r="G3551"/>
      <c r="H3551" s="488"/>
    </row>
    <row r="3552" spans="1:8" s="10" customFormat="1">
      <c r="A3552" s="134"/>
      <c r="B3552" s="134"/>
      <c r="C3552"/>
      <c r="D3552"/>
      <c r="E3552" s="488"/>
      <c r="F3552"/>
      <c r="G3552"/>
      <c r="H3552" s="488"/>
    </row>
    <row r="3553" spans="1:8" s="10" customFormat="1">
      <c r="A3553" s="134"/>
      <c r="B3553" s="134"/>
      <c r="C3553"/>
      <c r="D3553"/>
      <c r="E3553" s="488"/>
      <c r="F3553"/>
      <c r="G3553"/>
      <c r="H3553" s="488"/>
    </row>
    <row r="3554" spans="1:8" s="10" customFormat="1">
      <c r="A3554" s="134"/>
      <c r="B3554" s="134"/>
      <c r="C3554"/>
      <c r="D3554"/>
      <c r="E3554" s="488"/>
      <c r="F3554"/>
      <c r="G3554"/>
      <c r="H3554" s="488"/>
    </row>
    <row r="3555" spans="1:8" s="10" customFormat="1">
      <c r="A3555" s="134"/>
      <c r="B3555" s="134"/>
      <c r="C3555"/>
      <c r="D3555"/>
      <c r="E3555" s="488"/>
      <c r="F3555"/>
      <c r="G3555"/>
      <c r="H3555" s="488"/>
    </row>
    <row r="3556" spans="1:8" s="10" customFormat="1">
      <c r="A3556" s="134"/>
      <c r="B3556" s="134"/>
      <c r="C3556"/>
      <c r="D3556"/>
      <c r="E3556" s="488"/>
      <c r="F3556"/>
      <c r="G3556"/>
      <c r="H3556" s="488"/>
    </row>
    <row r="3557" spans="1:8" s="10" customFormat="1">
      <c r="A3557" s="134"/>
      <c r="B3557" s="134"/>
      <c r="C3557"/>
      <c r="D3557"/>
      <c r="E3557" s="488"/>
      <c r="F3557"/>
      <c r="G3557"/>
      <c r="H3557" s="488"/>
    </row>
    <row r="3558" spans="1:8" s="10" customFormat="1">
      <c r="A3558" s="134"/>
      <c r="B3558" s="134"/>
      <c r="C3558"/>
      <c r="D3558"/>
      <c r="E3558" s="488"/>
      <c r="F3558"/>
      <c r="G3558"/>
      <c r="H3558" s="488"/>
    </row>
    <row r="3559" spans="1:8" s="10" customFormat="1">
      <c r="A3559" s="134"/>
      <c r="B3559" s="134"/>
      <c r="C3559"/>
      <c r="D3559"/>
      <c r="E3559" s="488"/>
      <c r="F3559"/>
      <c r="G3559"/>
      <c r="H3559" s="488"/>
    </row>
    <row r="3560" spans="1:8" s="10" customFormat="1">
      <c r="A3560" s="134"/>
      <c r="B3560" s="134"/>
      <c r="C3560"/>
      <c r="D3560"/>
      <c r="E3560" s="488"/>
      <c r="F3560"/>
      <c r="G3560"/>
      <c r="H3560" s="488"/>
    </row>
    <row r="3561" spans="1:8" s="10" customFormat="1">
      <c r="A3561" s="134"/>
      <c r="B3561" s="134"/>
      <c r="C3561"/>
      <c r="D3561"/>
      <c r="E3561" s="488"/>
      <c r="F3561"/>
      <c r="G3561"/>
      <c r="H3561" s="488"/>
    </row>
    <row r="3562" spans="1:8" s="10" customFormat="1">
      <c r="A3562" s="134"/>
      <c r="B3562" s="134"/>
      <c r="C3562"/>
      <c r="D3562"/>
      <c r="E3562" s="488"/>
      <c r="F3562"/>
      <c r="G3562"/>
      <c r="H3562" s="488"/>
    </row>
    <row r="3563" spans="1:8" s="10" customFormat="1">
      <c r="A3563" s="134"/>
      <c r="B3563" s="134"/>
      <c r="C3563"/>
      <c r="D3563"/>
      <c r="E3563" s="488"/>
      <c r="F3563"/>
      <c r="G3563"/>
      <c r="H3563" s="488"/>
    </row>
    <row r="3564" spans="1:8" s="10" customFormat="1">
      <c r="A3564" s="134"/>
      <c r="B3564" s="134"/>
      <c r="C3564"/>
      <c r="D3564"/>
      <c r="E3564" s="488"/>
      <c r="F3564"/>
      <c r="G3564"/>
      <c r="H3564" s="488"/>
    </row>
    <row r="3565" spans="1:8" s="10" customFormat="1">
      <c r="A3565" s="134"/>
      <c r="B3565" s="134"/>
      <c r="C3565"/>
      <c r="D3565"/>
      <c r="E3565" s="488"/>
      <c r="F3565"/>
      <c r="G3565"/>
      <c r="H3565" s="488"/>
    </row>
    <row r="3566" spans="1:8" s="10" customFormat="1">
      <c r="A3566" s="134"/>
      <c r="B3566" s="134"/>
      <c r="C3566"/>
      <c r="D3566"/>
      <c r="E3566" s="488"/>
      <c r="F3566"/>
      <c r="G3566"/>
      <c r="H3566" s="488"/>
    </row>
    <row r="3567" spans="1:8" s="10" customFormat="1">
      <c r="A3567" s="134"/>
      <c r="B3567" s="134"/>
      <c r="C3567"/>
      <c r="D3567"/>
      <c r="E3567" s="488"/>
      <c r="F3567"/>
      <c r="G3567"/>
      <c r="H3567" s="488"/>
    </row>
    <row r="3568" spans="1:8" s="10" customFormat="1">
      <c r="A3568" s="134"/>
      <c r="B3568" s="134"/>
      <c r="C3568"/>
      <c r="D3568"/>
      <c r="E3568" s="488"/>
      <c r="F3568"/>
      <c r="G3568"/>
      <c r="H3568" s="488"/>
    </row>
    <row r="3569" spans="1:8" s="10" customFormat="1">
      <c r="A3569" s="134"/>
      <c r="B3569" s="134"/>
      <c r="C3569"/>
      <c r="D3569"/>
      <c r="E3569" s="488"/>
      <c r="F3569"/>
      <c r="G3569"/>
      <c r="H3569" s="488"/>
    </row>
    <row r="3570" spans="1:8" s="10" customFormat="1">
      <c r="A3570" s="134"/>
      <c r="B3570" s="134"/>
      <c r="C3570"/>
      <c r="D3570"/>
      <c r="E3570" s="488"/>
      <c r="F3570"/>
      <c r="G3570"/>
      <c r="H3570" s="488"/>
    </row>
    <row r="3571" spans="1:8" s="10" customFormat="1">
      <c r="A3571" s="134"/>
      <c r="B3571" s="134"/>
      <c r="C3571"/>
      <c r="D3571"/>
      <c r="E3571" s="488"/>
      <c r="F3571"/>
      <c r="G3571"/>
      <c r="H3571" s="488"/>
    </row>
    <row r="3572" spans="1:8" s="10" customFormat="1">
      <c r="A3572" s="134"/>
      <c r="B3572" s="134"/>
      <c r="C3572"/>
      <c r="D3572"/>
      <c r="E3572" s="488"/>
      <c r="F3572"/>
      <c r="G3572"/>
      <c r="H3572" s="488"/>
    </row>
    <row r="3573" spans="1:8" s="10" customFormat="1">
      <c r="A3573" s="134"/>
      <c r="B3573" s="134"/>
      <c r="C3573"/>
      <c r="D3573"/>
      <c r="E3573" s="488"/>
      <c r="F3573"/>
      <c r="G3573"/>
      <c r="H3573" s="488"/>
    </row>
    <row r="3574" spans="1:8" s="10" customFormat="1">
      <c r="A3574" s="134"/>
      <c r="B3574" s="134"/>
      <c r="C3574"/>
      <c r="D3574"/>
      <c r="E3574" s="488"/>
      <c r="F3574"/>
      <c r="G3574"/>
      <c r="H3574" s="488"/>
    </row>
    <row r="3575" spans="1:8" s="10" customFormat="1">
      <c r="A3575" s="134"/>
      <c r="B3575" s="134"/>
      <c r="C3575"/>
      <c r="D3575"/>
      <c r="E3575" s="488"/>
      <c r="F3575"/>
      <c r="G3575"/>
      <c r="H3575" s="488"/>
    </row>
    <row r="3576" spans="1:8" s="10" customFormat="1">
      <c r="A3576" s="134"/>
      <c r="B3576" s="134"/>
      <c r="C3576"/>
      <c r="D3576"/>
      <c r="E3576" s="488"/>
      <c r="F3576"/>
      <c r="G3576"/>
      <c r="H3576" s="488"/>
    </row>
    <row r="3577" spans="1:8" s="10" customFormat="1">
      <c r="A3577" s="134"/>
      <c r="B3577" s="134"/>
      <c r="C3577"/>
      <c r="D3577"/>
      <c r="E3577" s="488"/>
      <c r="F3577"/>
      <c r="G3577"/>
      <c r="H3577" s="488"/>
    </row>
    <row r="3578" spans="1:8" s="10" customFormat="1">
      <c r="A3578" s="134"/>
      <c r="B3578" s="134"/>
      <c r="C3578"/>
      <c r="D3578"/>
      <c r="E3578" s="488"/>
      <c r="F3578"/>
      <c r="G3578"/>
      <c r="H3578" s="488"/>
    </row>
    <row r="3579" spans="1:8" s="10" customFormat="1">
      <c r="A3579" s="134"/>
      <c r="B3579" s="134"/>
      <c r="C3579"/>
      <c r="D3579"/>
      <c r="E3579" s="488"/>
      <c r="F3579"/>
      <c r="G3579"/>
      <c r="H3579" s="488"/>
    </row>
    <row r="3580" spans="1:8" s="10" customFormat="1">
      <c r="A3580" s="134"/>
      <c r="B3580" s="134"/>
      <c r="C3580"/>
      <c r="D3580"/>
      <c r="E3580" s="488"/>
      <c r="F3580"/>
      <c r="G3580"/>
      <c r="H3580" s="488"/>
    </row>
    <row r="3581" spans="1:8" s="10" customFormat="1">
      <c r="A3581" s="134"/>
      <c r="B3581" s="134"/>
      <c r="C3581"/>
      <c r="D3581"/>
      <c r="E3581" s="488"/>
      <c r="F3581"/>
      <c r="G3581"/>
      <c r="H3581" s="488"/>
    </row>
    <row r="3582" spans="1:8" s="10" customFormat="1">
      <c r="A3582" s="134"/>
      <c r="B3582" s="134"/>
      <c r="C3582"/>
      <c r="D3582"/>
      <c r="E3582" s="488"/>
      <c r="F3582"/>
      <c r="G3582"/>
      <c r="H3582" s="488"/>
    </row>
    <row r="3583" spans="1:8" s="10" customFormat="1">
      <c r="A3583" s="134"/>
      <c r="B3583" s="134"/>
      <c r="C3583"/>
      <c r="D3583"/>
      <c r="E3583" s="488"/>
      <c r="F3583"/>
      <c r="G3583"/>
      <c r="H3583" s="488"/>
    </row>
    <row r="3584" spans="1:8" s="10" customFormat="1">
      <c r="A3584" s="134"/>
      <c r="B3584" s="134"/>
      <c r="C3584"/>
      <c r="D3584"/>
      <c r="E3584" s="488"/>
      <c r="F3584"/>
      <c r="G3584"/>
      <c r="H3584" s="488"/>
    </row>
    <row r="3585" spans="1:8" s="10" customFormat="1">
      <c r="A3585" s="134"/>
      <c r="B3585" s="134"/>
      <c r="C3585"/>
      <c r="D3585"/>
      <c r="E3585" s="488"/>
      <c r="F3585"/>
      <c r="G3585"/>
      <c r="H3585" s="488"/>
    </row>
    <row r="3586" spans="1:8" s="10" customFormat="1">
      <c r="A3586" s="134"/>
      <c r="B3586" s="134"/>
      <c r="C3586"/>
      <c r="D3586"/>
      <c r="E3586" s="488"/>
      <c r="F3586"/>
      <c r="G3586"/>
      <c r="H3586" s="488"/>
    </row>
    <row r="3587" spans="1:8" s="10" customFormat="1">
      <c r="A3587" s="134"/>
      <c r="B3587" s="134"/>
      <c r="C3587"/>
      <c r="D3587"/>
      <c r="E3587" s="488"/>
      <c r="F3587"/>
      <c r="G3587"/>
      <c r="H3587" s="488"/>
    </row>
    <row r="3588" spans="1:8" s="10" customFormat="1">
      <c r="A3588" s="134"/>
      <c r="B3588" s="134"/>
      <c r="C3588"/>
      <c r="D3588"/>
      <c r="E3588" s="488"/>
      <c r="F3588"/>
      <c r="G3588"/>
      <c r="H3588" s="488"/>
    </row>
    <row r="3589" spans="1:8" s="10" customFormat="1">
      <c r="A3589" s="134"/>
      <c r="B3589" s="134"/>
      <c r="C3589"/>
      <c r="D3589"/>
      <c r="E3589" s="488"/>
      <c r="F3589"/>
      <c r="G3589"/>
      <c r="H3589" s="488"/>
    </row>
    <row r="3590" spans="1:8" s="10" customFormat="1">
      <c r="A3590" s="134"/>
      <c r="B3590" s="134"/>
      <c r="C3590"/>
      <c r="D3590"/>
      <c r="E3590" s="488"/>
      <c r="F3590"/>
      <c r="G3590"/>
      <c r="H3590" s="488"/>
    </row>
    <row r="3591" spans="1:8" s="10" customFormat="1">
      <c r="A3591" s="134"/>
      <c r="B3591" s="134"/>
      <c r="C3591"/>
      <c r="D3591"/>
      <c r="E3591" s="488"/>
      <c r="F3591"/>
      <c r="G3591"/>
      <c r="H3591" s="488"/>
    </row>
    <row r="3592" spans="1:8" s="10" customFormat="1">
      <c r="A3592" s="134"/>
      <c r="B3592" s="134"/>
      <c r="C3592"/>
      <c r="D3592"/>
      <c r="E3592" s="488"/>
      <c r="F3592"/>
      <c r="G3592"/>
      <c r="H3592" s="488"/>
    </row>
    <row r="3593" spans="1:8" s="10" customFormat="1">
      <c r="A3593" s="134"/>
      <c r="B3593" s="134"/>
      <c r="C3593"/>
      <c r="D3593"/>
      <c r="E3593" s="488"/>
      <c r="F3593"/>
      <c r="G3593"/>
      <c r="H3593" s="488"/>
    </row>
    <row r="3594" spans="1:8" s="10" customFormat="1">
      <c r="A3594" s="134"/>
      <c r="B3594" s="134"/>
      <c r="C3594"/>
      <c r="D3594"/>
      <c r="E3594" s="488"/>
      <c r="F3594"/>
      <c r="G3594"/>
      <c r="H3594" s="488"/>
    </row>
    <row r="3595" spans="1:8" s="10" customFormat="1">
      <c r="A3595" s="134"/>
      <c r="B3595" s="134"/>
      <c r="C3595"/>
      <c r="D3595"/>
      <c r="E3595" s="488"/>
      <c r="F3595"/>
      <c r="G3595"/>
      <c r="H3595" s="488"/>
    </row>
    <row r="3596" spans="1:8" s="10" customFormat="1">
      <c r="A3596" s="134"/>
      <c r="B3596" s="134"/>
      <c r="C3596"/>
      <c r="D3596"/>
      <c r="E3596" s="488"/>
      <c r="F3596"/>
      <c r="G3596"/>
      <c r="H3596" s="488"/>
    </row>
    <row r="3597" spans="1:8" s="10" customFormat="1">
      <c r="A3597" s="134"/>
      <c r="B3597" s="134"/>
      <c r="C3597"/>
      <c r="D3597"/>
      <c r="E3597" s="488"/>
      <c r="F3597"/>
      <c r="G3597"/>
      <c r="H3597" s="488"/>
    </row>
    <row r="3598" spans="1:8" s="10" customFormat="1">
      <c r="A3598" s="134"/>
      <c r="B3598" s="134"/>
      <c r="C3598"/>
      <c r="D3598"/>
      <c r="E3598" s="488"/>
      <c r="F3598"/>
      <c r="G3598"/>
      <c r="H3598" s="488"/>
    </row>
    <row r="3599" spans="1:8" s="10" customFormat="1">
      <c r="A3599" s="134"/>
      <c r="B3599" s="134"/>
      <c r="C3599"/>
      <c r="D3599"/>
      <c r="E3599" s="488"/>
      <c r="F3599"/>
      <c r="G3599"/>
      <c r="H3599" s="488"/>
    </row>
    <row r="3600" spans="1:8" s="10" customFormat="1">
      <c r="A3600" s="134"/>
      <c r="B3600" s="134"/>
      <c r="C3600"/>
      <c r="D3600"/>
      <c r="E3600" s="488"/>
      <c r="F3600"/>
      <c r="G3600"/>
      <c r="H3600" s="488"/>
    </row>
    <row r="3601" spans="1:8" s="10" customFormat="1">
      <c r="A3601" s="134"/>
      <c r="B3601" s="134"/>
      <c r="C3601"/>
      <c r="D3601"/>
      <c r="E3601" s="488"/>
      <c r="F3601"/>
      <c r="G3601"/>
      <c r="H3601" s="488"/>
    </row>
    <row r="3602" spans="1:8" s="10" customFormat="1">
      <c r="A3602" s="134"/>
      <c r="B3602" s="134"/>
      <c r="C3602"/>
      <c r="D3602"/>
      <c r="E3602" s="488"/>
      <c r="F3602"/>
      <c r="G3602"/>
      <c r="H3602" s="488"/>
    </row>
    <row r="3603" spans="1:8" s="10" customFormat="1">
      <c r="A3603" s="134"/>
      <c r="B3603" s="134"/>
      <c r="C3603"/>
      <c r="D3603"/>
      <c r="E3603" s="488"/>
      <c r="F3603"/>
      <c r="G3603"/>
      <c r="H3603" s="488"/>
    </row>
    <row r="3604" spans="1:8" s="10" customFormat="1">
      <c r="A3604" s="134"/>
      <c r="B3604" s="134"/>
      <c r="C3604"/>
      <c r="D3604"/>
      <c r="E3604" s="488"/>
      <c r="F3604"/>
      <c r="G3604"/>
      <c r="H3604" s="488"/>
    </row>
    <row r="3605" spans="1:8" s="10" customFormat="1">
      <c r="A3605" s="134"/>
      <c r="B3605" s="134"/>
      <c r="C3605"/>
      <c r="D3605"/>
      <c r="E3605" s="488"/>
      <c r="F3605"/>
      <c r="G3605"/>
      <c r="H3605" s="488"/>
    </row>
    <row r="3606" spans="1:8" s="10" customFormat="1">
      <c r="A3606" s="134"/>
      <c r="B3606" s="134"/>
      <c r="C3606"/>
      <c r="D3606"/>
      <c r="E3606" s="488"/>
      <c r="F3606"/>
      <c r="G3606"/>
      <c r="H3606" s="488"/>
    </row>
    <row r="3607" spans="1:8" s="10" customFormat="1">
      <c r="A3607" s="134"/>
      <c r="B3607" s="134"/>
      <c r="C3607"/>
      <c r="D3607"/>
      <c r="E3607" s="488"/>
      <c r="F3607"/>
      <c r="G3607"/>
      <c r="H3607" s="488"/>
    </row>
    <row r="3608" spans="1:8" s="10" customFormat="1">
      <c r="A3608" s="134"/>
      <c r="B3608" s="134"/>
      <c r="C3608"/>
      <c r="D3608"/>
      <c r="E3608" s="488"/>
      <c r="F3608"/>
      <c r="G3608"/>
      <c r="H3608" s="488"/>
    </row>
    <row r="3609" spans="1:8" s="10" customFormat="1">
      <c r="A3609" s="134"/>
      <c r="B3609" s="134"/>
      <c r="C3609"/>
      <c r="D3609"/>
      <c r="E3609" s="488"/>
      <c r="F3609"/>
      <c r="G3609"/>
      <c r="H3609" s="488"/>
    </row>
    <row r="3610" spans="1:8" s="10" customFormat="1">
      <c r="A3610" s="134"/>
      <c r="B3610" s="134"/>
      <c r="C3610"/>
      <c r="D3610"/>
      <c r="E3610" s="488"/>
      <c r="F3610"/>
      <c r="G3610"/>
      <c r="H3610" s="488"/>
    </row>
    <row r="3611" spans="1:8" s="10" customFormat="1">
      <c r="A3611" s="134"/>
      <c r="B3611" s="134"/>
      <c r="C3611"/>
      <c r="D3611"/>
      <c r="E3611" s="488"/>
      <c r="F3611"/>
      <c r="G3611"/>
      <c r="H3611" s="488"/>
    </row>
    <row r="3612" spans="1:8" s="10" customFormat="1">
      <c r="A3612" s="134"/>
      <c r="B3612" s="134"/>
      <c r="C3612"/>
      <c r="D3612"/>
      <c r="E3612" s="488"/>
      <c r="F3612"/>
      <c r="G3612"/>
      <c r="H3612" s="488"/>
    </row>
    <row r="3613" spans="1:8" s="10" customFormat="1">
      <c r="A3613" s="134"/>
      <c r="B3613" s="134"/>
      <c r="C3613"/>
      <c r="D3613"/>
      <c r="E3613" s="488"/>
      <c r="F3613"/>
      <c r="G3613"/>
      <c r="H3613" s="488"/>
    </row>
    <row r="3614" spans="1:8" s="10" customFormat="1">
      <c r="A3614" s="134"/>
      <c r="B3614" s="134"/>
      <c r="C3614"/>
      <c r="D3614"/>
      <c r="E3614" s="488"/>
      <c r="F3614"/>
      <c r="G3614"/>
      <c r="H3614" s="488"/>
    </row>
    <row r="3615" spans="1:8" s="10" customFormat="1">
      <c r="A3615" s="134"/>
      <c r="B3615" s="134"/>
      <c r="C3615"/>
      <c r="D3615"/>
      <c r="E3615" s="488"/>
      <c r="F3615"/>
      <c r="G3615"/>
      <c r="H3615" s="488"/>
    </row>
    <row r="3616" spans="1:8" s="10" customFormat="1">
      <c r="A3616" s="134"/>
      <c r="B3616" s="134"/>
      <c r="C3616"/>
      <c r="D3616"/>
      <c r="E3616" s="488"/>
      <c r="F3616"/>
      <c r="G3616"/>
      <c r="H3616" s="488"/>
    </row>
    <row r="3617" spans="1:8" s="10" customFormat="1">
      <c r="A3617" s="134"/>
      <c r="B3617" s="134"/>
      <c r="C3617"/>
      <c r="D3617"/>
      <c r="E3617" s="488"/>
      <c r="F3617"/>
      <c r="G3617"/>
      <c r="H3617" s="488"/>
    </row>
    <row r="3618" spans="1:8" s="10" customFormat="1">
      <c r="A3618" s="134"/>
      <c r="B3618" s="134"/>
      <c r="C3618"/>
      <c r="D3618"/>
      <c r="E3618" s="488"/>
      <c r="F3618"/>
      <c r="G3618"/>
      <c r="H3618" s="488"/>
    </row>
    <row r="3619" spans="1:8" s="10" customFormat="1">
      <c r="A3619" s="134"/>
      <c r="B3619" s="134"/>
      <c r="C3619"/>
      <c r="D3619"/>
      <c r="E3619" s="488"/>
      <c r="F3619"/>
      <c r="G3619"/>
      <c r="H3619" s="488"/>
    </row>
    <row r="3620" spans="1:8" s="10" customFormat="1">
      <c r="A3620" s="134"/>
      <c r="B3620" s="134"/>
      <c r="C3620"/>
      <c r="D3620"/>
      <c r="E3620" s="488"/>
      <c r="F3620"/>
      <c r="G3620"/>
      <c r="H3620" s="488"/>
    </row>
    <row r="3621" spans="1:8" s="10" customFormat="1">
      <c r="A3621" s="134"/>
      <c r="B3621" s="134"/>
      <c r="C3621"/>
      <c r="D3621"/>
      <c r="E3621" s="488"/>
      <c r="F3621"/>
      <c r="G3621"/>
      <c r="H3621" s="488"/>
    </row>
    <row r="3622" spans="1:8" s="10" customFormat="1">
      <c r="A3622" s="134"/>
      <c r="B3622" s="134"/>
      <c r="C3622"/>
      <c r="D3622"/>
      <c r="E3622" s="488"/>
      <c r="F3622"/>
      <c r="G3622"/>
      <c r="H3622" s="488"/>
    </row>
    <row r="3623" spans="1:8" s="10" customFormat="1">
      <c r="A3623" s="134"/>
      <c r="B3623" s="134"/>
      <c r="C3623"/>
      <c r="D3623"/>
      <c r="E3623" s="488"/>
      <c r="F3623"/>
      <c r="G3623"/>
      <c r="H3623" s="488"/>
    </row>
    <row r="3624" spans="1:8" s="10" customFormat="1">
      <c r="A3624" s="134"/>
      <c r="B3624" s="134"/>
      <c r="C3624"/>
      <c r="D3624"/>
      <c r="E3624" s="488"/>
      <c r="F3624"/>
      <c r="G3624"/>
      <c r="H3624" s="488"/>
    </row>
    <row r="3625" spans="1:8" s="10" customFormat="1">
      <c r="A3625" s="134"/>
      <c r="B3625" s="134"/>
      <c r="C3625"/>
      <c r="D3625"/>
      <c r="E3625" s="488"/>
      <c r="F3625"/>
      <c r="G3625"/>
      <c r="H3625" s="488"/>
    </row>
    <row r="3626" spans="1:8" s="10" customFormat="1">
      <c r="A3626" s="134"/>
      <c r="B3626" s="134"/>
      <c r="C3626"/>
      <c r="D3626"/>
      <c r="E3626" s="488"/>
      <c r="F3626"/>
      <c r="G3626"/>
      <c r="H3626" s="488"/>
    </row>
    <row r="3627" spans="1:8" s="10" customFormat="1">
      <c r="A3627" s="134"/>
      <c r="B3627" s="134"/>
      <c r="C3627"/>
      <c r="D3627"/>
      <c r="E3627" s="488"/>
      <c r="F3627"/>
      <c r="G3627"/>
      <c r="H3627" s="488"/>
    </row>
    <row r="3628" spans="1:8" s="10" customFormat="1">
      <c r="A3628" s="134"/>
      <c r="B3628" s="134"/>
      <c r="C3628"/>
      <c r="D3628"/>
      <c r="E3628" s="488"/>
      <c r="F3628"/>
      <c r="G3628"/>
      <c r="H3628" s="488"/>
    </row>
    <row r="3629" spans="1:8" s="10" customFormat="1">
      <c r="A3629" s="134"/>
      <c r="B3629" s="134"/>
      <c r="C3629"/>
      <c r="D3629"/>
      <c r="E3629" s="488"/>
      <c r="F3629"/>
      <c r="G3629"/>
      <c r="H3629" s="488"/>
    </row>
    <row r="3630" spans="1:8" s="10" customFormat="1">
      <c r="A3630" s="134"/>
      <c r="B3630" s="134"/>
      <c r="C3630"/>
      <c r="D3630"/>
      <c r="E3630" s="488"/>
      <c r="F3630"/>
      <c r="G3630"/>
      <c r="H3630" s="488"/>
    </row>
    <row r="3631" spans="1:8" s="10" customFormat="1">
      <c r="A3631" s="134"/>
      <c r="B3631" s="134"/>
      <c r="C3631"/>
      <c r="D3631"/>
      <c r="E3631" s="488"/>
      <c r="F3631"/>
      <c r="G3631"/>
      <c r="H3631" s="488"/>
    </row>
    <row r="3632" spans="1:8" s="10" customFormat="1">
      <c r="A3632" s="134"/>
      <c r="B3632" s="134"/>
      <c r="C3632"/>
      <c r="D3632"/>
      <c r="E3632" s="488"/>
      <c r="F3632"/>
      <c r="G3632"/>
      <c r="H3632" s="488"/>
    </row>
    <row r="3633" spans="1:8" s="10" customFormat="1">
      <c r="A3633" s="134"/>
      <c r="B3633" s="134"/>
      <c r="C3633"/>
      <c r="D3633"/>
      <c r="E3633" s="488"/>
      <c r="F3633"/>
      <c r="G3633"/>
      <c r="H3633" s="488"/>
    </row>
    <row r="3634" spans="1:8" s="10" customFormat="1">
      <c r="A3634" s="134"/>
      <c r="B3634" s="134"/>
      <c r="C3634"/>
      <c r="D3634"/>
      <c r="E3634" s="488"/>
      <c r="F3634"/>
      <c r="G3634"/>
      <c r="H3634" s="488"/>
    </row>
    <row r="3635" spans="1:8" s="10" customFormat="1">
      <c r="A3635" s="134"/>
      <c r="B3635" s="134"/>
      <c r="C3635"/>
      <c r="D3635"/>
      <c r="E3635" s="488"/>
      <c r="F3635"/>
      <c r="G3635"/>
      <c r="H3635" s="488"/>
    </row>
    <row r="3636" spans="1:8" s="10" customFormat="1">
      <c r="A3636" s="134"/>
      <c r="B3636" s="134"/>
      <c r="C3636"/>
      <c r="D3636"/>
      <c r="E3636" s="488"/>
      <c r="F3636"/>
      <c r="G3636"/>
      <c r="H3636" s="488"/>
    </row>
    <row r="3637" spans="1:8" s="10" customFormat="1">
      <c r="A3637" s="134"/>
      <c r="B3637" s="134"/>
      <c r="C3637"/>
      <c r="D3637"/>
      <c r="E3637" s="488"/>
      <c r="F3637"/>
      <c r="G3637"/>
      <c r="H3637" s="488"/>
    </row>
    <row r="3638" spans="1:8" s="10" customFormat="1">
      <c r="A3638" s="134"/>
      <c r="B3638" s="134"/>
      <c r="C3638"/>
      <c r="D3638"/>
      <c r="E3638" s="488"/>
      <c r="F3638"/>
      <c r="G3638"/>
      <c r="H3638" s="488"/>
    </row>
    <row r="3639" spans="1:8" s="10" customFormat="1">
      <c r="A3639" s="134"/>
      <c r="B3639" s="134"/>
      <c r="C3639"/>
      <c r="D3639"/>
      <c r="E3639" s="488"/>
      <c r="F3639"/>
      <c r="G3639"/>
      <c r="H3639" s="488"/>
    </row>
    <row r="3640" spans="1:8" s="10" customFormat="1">
      <c r="A3640" s="134"/>
      <c r="B3640" s="134"/>
      <c r="C3640"/>
      <c r="D3640"/>
      <c r="E3640" s="488"/>
      <c r="F3640"/>
      <c r="G3640"/>
      <c r="H3640" s="488"/>
    </row>
    <row r="3641" spans="1:8" s="10" customFormat="1">
      <c r="A3641" s="134"/>
      <c r="B3641" s="134"/>
      <c r="C3641"/>
      <c r="D3641"/>
      <c r="E3641" s="488"/>
      <c r="F3641"/>
      <c r="G3641"/>
      <c r="H3641" s="488"/>
    </row>
    <row r="3642" spans="1:8" s="10" customFormat="1">
      <c r="A3642" s="134"/>
      <c r="B3642" s="134"/>
      <c r="C3642"/>
      <c r="D3642"/>
      <c r="E3642" s="488"/>
      <c r="F3642"/>
      <c r="G3642"/>
      <c r="H3642" s="488"/>
    </row>
    <row r="3643" spans="1:8" s="10" customFormat="1">
      <c r="A3643" s="134"/>
      <c r="B3643" s="134"/>
      <c r="C3643"/>
      <c r="D3643"/>
      <c r="E3643" s="488"/>
      <c r="F3643"/>
      <c r="G3643"/>
      <c r="H3643" s="488"/>
    </row>
    <row r="3644" spans="1:8" s="10" customFormat="1">
      <c r="A3644" s="134"/>
      <c r="B3644" s="134"/>
      <c r="C3644"/>
      <c r="D3644"/>
      <c r="E3644" s="488"/>
      <c r="F3644"/>
      <c r="G3644"/>
      <c r="H3644" s="488"/>
    </row>
    <row r="3645" spans="1:8" s="10" customFormat="1">
      <c r="A3645" s="134"/>
      <c r="B3645" s="134"/>
      <c r="C3645"/>
      <c r="D3645"/>
      <c r="E3645" s="488"/>
      <c r="F3645"/>
      <c r="G3645"/>
      <c r="H3645" s="488"/>
    </row>
    <row r="3646" spans="1:8" s="10" customFormat="1">
      <c r="A3646" s="134"/>
      <c r="B3646" s="134"/>
      <c r="C3646"/>
      <c r="D3646"/>
      <c r="E3646" s="488"/>
      <c r="F3646"/>
      <c r="G3646"/>
      <c r="H3646" s="488"/>
    </row>
    <row r="3647" spans="1:8" s="10" customFormat="1">
      <c r="A3647" s="134"/>
      <c r="B3647" s="134"/>
      <c r="C3647"/>
      <c r="D3647"/>
      <c r="E3647" s="488"/>
      <c r="F3647"/>
      <c r="G3647"/>
      <c r="H3647" s="488"/>
    </row>
    <row r="3648" spans="1:8" s="10" customFormat="1">
      <c r="A3648" s="134"/>
      <c r="B3648" s="134"/>
      <c r="C3648"/>
      <c r="D3648"/>
      <c r="E3648" s="488"/>
      <c r="F3648"/>
      <c r="G3648"/>
      <c r="H3648" s="488"/>
    </row>
    <row r="3649" spans="1:8" s="10" customFormat="1">
      <c r="A3649" s="134"/>
      <c r="B3649" s="134"/>
      <c r="C3649"/>
      <c r="D3649"/>
      <c r="E3649" s="488"/>
      <c r="F3649"/>
      <c r="G3649"/>
      <c r="H3649" s="488"/>
    </row>
    <row r="3650" spans="1:8" s="10" customFormat="1">
      <c r="A3650" s="134"/>
      <c r="B3650" s="134"/>
      <c r="C3650"/>
      <c r="D3650"/>
      <c r="E3650" s="488"/>
      <c r="F3650"/>
      <c r="G3650"/>
      <c r="H3650" s="488"/>
    </row>
    <row r="3651" spans="1:8" s="10" customFormat="1">
      <c r="A3651" s="134"/>
      <c r="B3651" s="134"/>
      <c r="C3651"/>
      <c r="D3651"/>
      <c r="E3651" s="488"/>
      <c r="F3651"/>
      <c r="G3651"/>
      <c r="H3651" s="488"/>
    </row>
    <row r="3652" spans="1:8" s="10" customFormat="1">
      <c r="A3652" s="134"/>
      <c r="B3652" s="134"/>
      <c r="C3652"/>
      <c r="D3652"/>
      <c r="E3652" s="488"/>
      <c r="F3652"/>
      <c r="G3652"/>
      <c r="H3652" s="488"/>
    </row>
    <row r="3653" spans="1:8" s="10" customFormat="1">
      <c r="A3653" s="134"/>
      <c r="B3653" s="134"/>
      <c r="C3653"/>
      <c r="D3653"/>
      <c r="E3653" s="488"/>
      <c r="F3653"/>
      <c r="G3653"/>
      <c r="H3653" s="488"/>
    </row>
    <row r="3654" spans="1:8" s="10" customFormat="1">
      <c r="A3654" s="134"/>
      <c r="B3654" s="134"/>
      <c r="C3654"/>
      <c r="D3654"/>
      <c r="E3654" s="488"/>
      <c r="F3654"/>
      <c r="G3654"/>
      <c r="H3654" s="488"/>
    </row>
    <row r="3655" spans="1:8" s="10" customFormat="1">
      <c r="A3655" s="134"/>
      <c r="B3655" s="134"/>
      <c r="C3655"/>
      <c r="D3655"/>
      <c r="E3655" s="488"/>
      <c r="F3655"/>
      <c r="G3655"/>
      <c r="H3655" s="488"/>
    </row>
    <row r="3656" spans="1:8" s="10" customFormat="1">
      <c r="A3656" s="134"/>
      <c r="B3656" s="134"/>
      <c r="C3656"/>
      <c r="D3656"/>
      <c r="E3656" s="488"/>
      <c r="F3656"/>
      <c r="G3656"/>
      <c r="H3656" s="488"/>
    </row>
    <row r="3657" spans="1:8" s="10" customFormat="1">
      <c r="A3657" s="134"/>
      <c r="B3657" s="134"/>
      <c r="C3657"/>
      <c r="D3657"/>
      <c r="E3657" s="488"/>
      <c r="F3657"/>
      <c r="G3657"/>
      <c r="H3657" s="488"/>
    </row>
    <row r="3658" spans="1:8" s="10" customFormat="1">
      <c r="A3658" s="134"/>
      <c r="B3658" s="134"/>
      <c r="C3658"/>
      <c r="D3658"/>
      <c r="E3658" s="488"/>
      <c r="F3658"/>
      <c r="G3658"/>
      <c r="H3658" s="488"/>
    </row>
    <row r="3659" spans="1:8" s="10" customFormat="1">
      <c r="A3659" s="134"/>
      <c r="B3659" s="134"/>
      <c r="C3659"/>
      <c r="D3659"/>
      <c r="E3659" s="488"/>
      <c r="F3659"/>
      <c r="G3659"/>
      <c r="H3659" s="488"/>
    </row>
    <row r="3660" spans="1:8" s="10" customFormat="1">
      <c r="A3660" s="134"/>
      <c r="B3660" s="134"/>
      <c r="C3660"/>
      <c r="D3660"/>
      <c r="E3660" s="488"/>
      <c r="F3660"/>
      <c r="G3660"/>
      <c r="H3660" s="488"/>
    </row>
    <row r="3661" spans="1:8" s="10" customFormat="1">
      <c r="A3661" s="134"/>
      <c r="B3661" s="134"/>
      <c r="C3661"/>
      <c r="D3661"/>
      <c r="E3661" s="488"/>
      <c r="F3661"/>
      <c r="G3661"/>
      <c r="H3661" s="488"/>
    </row>
    <row r="3662" spans="1:8" s="10" customFormat="1">
      <c r="A3662" s="134"/>
      <c r="B3662" s="134"/>
      <c r="C3662"/>
      <c r="D3662"/>
      <c r="E3662" s="488"/>
      <c r="F3662"/>
      <c r="G3662"/>
      <c r="H3662" s="488"/>
    </row>
    <row r="3663" spans="1:8" s="10" customFormat="1">
      <c r="A3663" s="134"/>
      <c r="B3663" s="134"/>
      <c r="C3663"/>
      <c r="D3663"/>
      <c r="E3663" s="488"/>
      <c r="F3663"/>
      <c r="G3663"/>
      <c r="H3663" s="488"/>
    </row>
    <row r="3664" spans="1:8" s="10" customFormat="1">
      <c r="A3664" s="134"/>
      <c r="B3664" s="134"/>
      <c r="C3664"/>
      <c r="D3664"/>
      <c r="E3664" s="488"/>
      <c r="F3664"/>
      <c r="G3664"/>
      <c r="H3664" s="488"/>
    </row>
    <row r="3665" spans="1:8" s="10" customFormat="1">
      <c r="A3665" s="134"/>
      <c r="B3665" s="134"/>
      <c r="C3665"/>
      <c r="D3665"/>
      <c r="E3665" s="488"/>
      <c r="F3665"/>
      <c r="G3665"/>
      <c r="H3665" s="488"/>
    </row>
    <row r="3666" spans="1:8" s="10" customFormat="1">
      <c r="A3666" s="134"/>
      <c r="B3666" s="134"/>
      <c r="C3666"/>
      <c r="D3666"/>
      <c r="E3666" s="488"/>
      <c r="F3666"/>
      <c r="G3666"/>
      <c r="H3666" s="488"/>
    </row>
    <row r="3667" spans="1:8" s="10" customFormat="1">
      <c r="A3667" s="134"/>
      <c r="B3667" s="134"/>
      <c r="C3667"/>
      <c r="D3667"/>
      <c r="E3667" s="488"/>
      <c r="F3667"/>
      <c r="G3667"/>
      <c r="H3667" s="488"/>
    </row>
    <row r="3668" spans="1:8" s="10" customFormat="1">
      <c r="A3668" s="134"/>
      <c r="B3668" s="134"/>
      <c r="C3668"/>
      <c r="D3668"/>
      <c r="E3668" s="488"/>
      <c r="F3668"/>
      <c r="G3668"/>
      <c r="H3668" s="488"/>
    </row>
    <row r="3669" spans="1:8" s="10" customFormat="1">
      <c r="A3669" s="134"/>
      <c r="B3669" s="134"/>
      <c r="C3669"/>
      <c r="D3669"/>
      <c r="E3669" s="488"/>
      <c r="F3669"/>
      <c r="G3669"/>
      <c r="H3669" s="488"/>
    </row>
    <row r="3670" spans="1:8" s="10" customFormat="1">
      <c r="A3670" s="134"/>
      <c r="B3670" s="134"/>
      <c r="C3670"/>
      <c r="D3670"/>
      <c r="E3670" s="488"/>
      <c r="F3670"/>
      <c r="G3670"/>
      <c r="H3670" s="488"/>
    </row>
    <row r="3671" spans="1:8" s="10" customFormat="1">
      <c r="A3671" s="134"/>
      <c r="B3671" s="134"/>
      <c r="C3671"/>
      <c r="D3671"/>
      <c r="E3671" s="488"/>
      <c r="F3671"/>
      <c r="G3671"/>
      <c r="H3671" s="488"/>
    </row>
    <row r="3672" spans="1:8" s="10" customFormat="1">
      <c r="A3672" s="134"/>
      <c r="B3672" s="134"/>
      <c r="C3672"/>
      <c r="D3672"/>
      <c r="E3672" s="488"/>
      <c r="F3672"/>
      <c r="G3672"/>
      <c r="H3672" s="488"/>
    </row>
    <row r="3673" spans="1:8" s="10" customFormat="1">
      <c r="A3673" s="134"/>
      <c r="B3673" s="134"/>
      <c r="C3673"/>
      <c r="D3673"/>
      <c r="E3673" s="488"/>
      <c r="F3673"/>
      <c r="G3673"/>
      <c r="H3673" s="488"/>
    </row>
    <row r="3674" spans="1:8" s="10" customFormat="1">
      <c r="A3674" s="134"/>
      <c r="B3674" s="134"/>
      <c r="C3674"/>
      <c r="D3674"/>
      <c r="E3674" s="488"/>
      <c r="F3674"/>
      <c r="G3674"/>
      <c r="H3674" s="488"/>
    </row>
    <row r="3675" spans="1:8" s="10" customFormat="1">
      <c r="A3675" s="134"/>
      <c r="B3675" s="134"/>
      <c r="C3675"/>
      <c r="D3675"/>
      <c r="E3675" s="488"/>
      <c r="F3675"/>
      <c r="G3675"/>
      <c r="H3675" s="488"/>
    </row>
    <row r="3676" spans="1:8" s="10" customFormat="1">
      <c r="A3676" s="134"/>
      <c r="B3676" s="134"/>
      <c r="C3676"/>
      <c r="D3676"/>
      <c r="E3676" s="488"/>
      <c r="F3676"/>
      <c r="G3676"/>
      <c r="H3676" s="488"/>
    </row>
    <row r="3677" spans="1:8" s="10" customFormat="1">
      <c r="A3677" s="134"/>
      <c r="B3677" s="134"/>
      <c r="C3677"/>
      <c r="D3677"/>
      <c r="E3677" s="488"/>
      <c r="F3677"/>
      <c r="G3677"/>
      <c r="H3677" s="488"/>
    </row>
    <row r="3678" spans="1:8" s="10" customFormat="1">
      <c r="A3678" s="134"/>
      <c r="B3678" s="134"/>
      <c r="C3678"/>
      <c r="D3678"/>
      <c r="E3678" s="488"/>
      <c r="F3678"/>
      <c r="G3678"/>
      <c r="H3678" s="488"/>
    </row>
    <row r="3679" spans="1:8" s="10" customFormat="1">
      <c r="A3679" s="134"/>
      <c r="B3679" s="134"/>
      <c r="C3679"/>
      <c r="D3679"/>
      <c r="E3679" s="488"/>
      <c r="F3679"/>
      <c r="G3679"/>
      <c r="H3679" s="488"/>
    </row>
    <row r="3680" spans="1:8" s="10" customFormat="1">
      <c r="A3680" s="134"/>
      <c r="B3680" s="134"/>
      <c r="C3680"/>
      <c r="D3680"/>
      <c r="E3680" s="488"/>
      <c r="F3680"/>
      <c r="G3680"/>
      <c r="H3680" s="488"/>
    </row>
    <row r="3681" spans="1:8" s="10" customFormat="1">
      <c r="A3681" s="134"/>
      <c r="B3681" s="134"/>
      <c r="C3681"/>
      <c r="D3681"/>
      <c r="E3681" s="488"/>
      <c r="F3681"/>
      <c r="G3681"/>
      <c r="H3681" s="488"/>
    </row>
    <row r="3682" spans="1:8" s="10" customFormat="1">
      <c r="A3682" s="134"/>
      <c r="B3682" s="134"/>
      <c r="C3682"/>
      <c r="D3682"/>
      <c r="E3682" s="488"/>
      <c r="F3682"/>
      <c r="G3682"/>
      <c r="H3682" s="488"/>
    </row>
    <row r="3683" spans="1:8" s="10" customFormat="1">
      <c r="A3683" s="134"/>
      <c r="B3683" s="134"/>
      <c r="C3683"/>
      <c r="D3683"/>
      <c r="E3683" s="488"/>
      <c r="F3683"/>
      <c r="G3683"/>
      <c r="H3683" s="488"/>
    </row>
    <row r="3684" spans="1:8" s="10" customFormat="1">
      <c r="A3684" s="134"/>
      <c r="B3684" s="134"/>
      <c r="C3684"/>
      <c r="D3684"/>
      <c r="E3684" s="488"/>
      <c r="F3684"/>
      <c r="G3684"/>
      <c r="H3684" s="488"/>
    </row>
    <row r="3685" spans="1:8" s="10" customFormat="1">
      <c r="A3685" s="134"/>
      <c r="B3685" s="134"/>
      <c r="C3685"/>
      <c r="D3685"/>
      <c r="E3685" s="488"/>
      <c r="F3685"/>
      <c r="G3685"/>
      <c r="H3685" s="488"/>
    </row>
    <row r="3686" spans="1:8" s="10" customFormat="1">
      <c r="A3686" s="134"/>
      <c r="B3686" s="134"/>
      <c r="C3686"/>
      <c r="D3686"/>
      <c r="E3686" s="488"/>
      <c r="F3686"/>
      <c r="G3686"/>
      <c r="H3686" s="488"/>
    </row>
    <row r="3687" spans="1:8" s="10" customFormat="1">
      <c r="A3687" s="134"/>
      <c r="B3687" s="134"/>
      <c r="C3687"/>
      <c r="D3687"/>
      <c r="E3687" s="488"/>
      <c r="F3687"/>
      <c r="G3687"/>
      <c r="H3687" s="488"/>
    </row>
    <row r="3688" spans="1:8" s="10" customFormat="1">
      <c r="A3688" s="134"/>
      <c r="B3688" s="134"/>
      <c r="C3688"/>
      <c r="D3688"/>
      <c r="E3688" s="488"/>
      <c r="F3688"/>
      <c r="G3688"/>
      <c r="H3688" s="488"/>
    </row>
    <row r="3689" spans="1:8" s="10" customFormat="1">
      <c r="A3689" s="134"/>
      <c r="B3689" s="134"/>
      <c r="C3689"/>
      <c r="D3689"/>
      <c r="E3689" s="488"/>
      <c r="F3689"/>
      <c r="G3689"/>
      <c r="H3689" s="488"/>
    </row>
    <row r="3690" spans="1:8" s="10" customFormat="1">
      <c r="A3690" s="134"/>
      <c r="B3690" s="134"/>
      <c r="C3690"/>
      <c r="D3690"/>
      <c r="E3690" s="488"/>
      <c r="F3690"/>
      <c r="G3690"/>
      <c r="H3690" s="488"/>
    </row>
    <row r="3691" spans="1:8" s="10" customFormat="1">
      <c r="A3691" s="134"/>
      <c r="B3691" s="134"/>
      <c r="C3691"/>
      <c r="D3691"/>
      <c r="E3691" s="488"/>
      <c r="F3691"/>
      <c r="G3691"/>
      <c r="H3691" s="488"/>
    </row>
    <row r="3692" spans="1:8" s="10" customFormat="1">
      <c r="A3692" s="134"/>
      <c r="B3692" s="134"/>
      <c r="C3692"/>
      <c r="D3692"/>
      <c r="E3692" s="488"/>
      <c r="F3692"/>
      <c r="G3692"/>
      <c r="H3692" s="488"/>
    </row>
    <row r="3693" spans="1:8" s="10" customFormat="1">
      <c r="A3693" s="134"/>
      <c r="B3693" s="134"/>
      <c r="C3693"/>
      <c r="D3693"/>
      <c r="E3693" s="488"/>
      <c r="F3693"/>
      <c r="G3693"/>
      <c r="H3693" s="488"/>
    </row>
    <row r="3694" spans="1:8" s="10" customFormat="1">
      <c r="A3694" s="134"/>
      <c r="B3694" s="134"/>
      <c r="C3694"/>
      <c r="D3694"/>
      <c r="E3694" s="488"/>
      <c r="F3694"/>
      <c r="G3694"/>
      <c r="H3694" s="488"/>
    </row>
    <row r="3695" spans="1:8" s="10" customFormat="1">
      <c r="A3695" s="134"/>
      <c r="B3695" s="134"/>
      <c r="C3695"/>
      <c r="D3695"/>
      <c r="E3695" s="488"/>
      <c r="F3695"/>
      <c r="G3695"/>
      <c r="H3695" s="488"/>
    </row>
    <row r="3696" spans="1:8" s="10" customFormat="1">
      <c r="A3696" s="134"/>
      <c r="B3696" s="134"/>
      <c r="C3696"/>
      <c r="D3696"/>
      <c r="E3696" s="488"/>
      <c r="F3696"/>
      <c r="G3696"/>
      <c r="H3696" s="488"/>
    </row>
    <row r="3697" spans="1:8" s="10" customFormat="1">
      <c r="A3697" s="134"/>
      <c r="B3697" s="134"/>
      <c r="C3697"/>
      <c r="D3697"/>
      <c r="E3697" s="488"/>
      <c r="F3697"/>
      <c r="G3697"/>
      <c r="H3697" s="488"/>
    </row>
    <row r="3698" spans="1:8" s="10" customFormat="1">
      <c r="A3698" s="134"/>
      <c r="B3698" s="134"/>
      <c r="C3698"/>
      <c r="D3698"/>
      <c r="E3698" s="488"/>
      <c r="F3698"/>
      <c r="G3698"/>
      <c r="H3698" s="488"/>
    </row>
    <row r="3699" spans="1:8" s="10" customFormat="1">
      <c r="A3699" s="134"/>
      <c r="B3699" s="134"/>
      <c r="C3699"/>
      <c r="D3699"/>
      <c r="E3699" s="488"/>
      <c r="F3699"/>
      <c r="G3699"/>
      <c r="H3699" s="488"/>
    </row>
    <row r="3700" spans="1:8" s="10" customFormat="1">
      <c r="A3700" s="134"/>
      <c r="B3700" s="134"/>
      <c r="C3700"/>
      <c r="D3700"/>
      <c r="E3700" s="488"/>
      <c r="F3700"/>
      <c r="G3700"/>
      <c r="H3700" s="488"/>
    </row>
    <row r="3701" spans="1:8" s="10" customFormat="1">
      <c r="A3701" s="134"/>
      <c r="B3701" s="134"/>
      <c r="C3701"/>
      <c r="D3701"/>
      <c r="E3701" s="488"/>
      <c r="F3701"/>
      <c r="G3701"/>
      <c r="H3701" s="488"/>
    </row>
    <row r="3702" spans="1:8" s="10" customFormat="1">
      <c r="A3702" s="134"/>
      <c r="B3702" s="134"/>
      <c r="C3702"/>
      <c r="D3702"/>
      <c r="E3702" s="488"/>
      <c r="F3702"/>
      <c r="G3702"/>
      <c r="H3702" s="488"/>
    </row>
    <row r="3703" spans="1:8" s="10" customFormat="1">
      <c r="A3703" s="134"/>
      <c r="B3703" s="134"/>
      <c r="C3703"/>
      <c r="D3703"/>
      <c r="E3703" s="488"/>
      <c r="F3703"/>
      <c r="G3703"/>
      <c r="H3703" s="488"/>
    </row>
    <row r="3704" spans="1:8" s="10" customFormat="1">
      <c r="A3704" s="134"/>
      <c r="B3704" s="134"/>
      <c r="C3704"/>
      <c r="D3704"/>
      <c r="E3704" s="488"/>
      <c r="F3704"/>
      <c r="G3704"/>
      <c r="H3704" s="488"/>
    </row>
    <row r="3705" spans="1:8" s="10" customFormat="1">
      <c r="A3705" s="134"/>
      <c r="B3705" s="134"/>
      <c r="C3705"/>
      <c r="D3705"/>
      <c r="E3705" s="488"/>
      <c r="F3705"/>
      <c r="G3705"/>
      <c r="H3705" s="488"/>
    </row>
    <row r="3706" spans="1:8" s="10" customFormat="1">
      <c r="A3706" s="134"/>
      <c r="B3706" s="134"/>
      <c r="C3706"/>
      <c r="D3706"/>
      <c r="E3706" s="488"/>
      <c r="F3706"/>
      <c r="G3706"/>
      <c r="H3706" s="488"/>
    </row>
    <row r="3707" spans="1:8" s="10" customFormat="1">
      <c r="A3707" s="134"/>
      <c r="B3707" s="134"/>
      <c r="C3707"/>
      <c r="D3707"/>
      <c r="E3707" s="488"/>
      <c r="F3707"/>
      <c r="G3707"/>
      <c r="H3707" s="488"/>
    </row>
    <row r="3708" spans="1:8" s="10" customFormat="1">
      <c r="A3708" s="134"/>
      <c r="B3708" s="134"/>
      <c r="C3708"/>
      <c r="D3708"/>
      <c r="E3708" s="488"/>
      <c r="F3708"/>
      <c r="G3708"/>
      <c r="H3708" s="488"/>
    </row>
    <row r="3709" spans="1:8" s="10" customFormat="1">
      <c r="A3709" s="134"/>
      <c r="B3709" s="134"/>
      <c r="C3709"/>
      <c r="D3709"/>
      <c r="E3709" s="488"/>
      <c r="F3709"/>
      <c r="G3709"/>
      <c r="H3709" s="488"/>
    </row>
    <row r="3710" spans="1:8" s="10" customFormat="1">
      <c r="A3710" s="134"/>
      <c r="B3710" s="134"/>
      <c r="C3710"/>
      <c r="D3710"/>
      <c r="E3710" s="488"/>
      <c r="F3710"/>
      <c r="G3710"/>
      <c r="H3710" s="488"/>
    </row>
    <row r="3711" spans="1:8" s="10" customFormat="1">
      <c r="A3711" s="134"/>
      <c r="B3711" s="134"/>
      <c r="C3711"/>
      <c r="D3711"/>
      <c r="E3711" s="488"/>
      <c r="F3711"/>
      <c r="G3711"/>
      <c r="H3711" s="488"/>
    </row>
    <row r="3712" spans="1:8" s="10" customFormat="1">
      <c r="A3712" s="134"/>
      <c r="B3712" s="134"/>
      <c r="C3712"/>
      <c r="D3712"/>
      <c r="E3712" s="488"/>
      <c r="F3712"/>
      <c r="G3712"/>
      <c r="H3712" s="488"/>
    </row>
    <row r="3713" spans="1:8" s="10" customFormat="1">
      <c r="A3713" s="134"/>
      <c r="B3713" s="134"/>
      <c r="C3713"/>
      <c r="D3713"/>
      <c r="E3713" s="488"/>
      <c r="F3713"/>
      <c r="G3713"/>
      <c r="H3713" s="488"/>
    </row>
    <row r="3714" spans="1:8" s="10" customFormat="1">
      <c r="A3714" s="134"/>
      <c r="B3714" s="134"/>
      <c r="C3714"/>
      <c r="D3714"/>
      <c r="E3714" s="488"/>
      <c r="F3714"/>
      <c r="G3714"/>
      <c r="H3714" s="488"/>
    </row>
    <row r="3715" spans="1:8" s="10" customFormat="1">
      <c r="A3715" s="134"/>
      <c r="B3715" s="134"/>
      <c r="C3715"/>
      <c r="D3715"/>
      <c r="E3715" s="488"/>
      <c r="F3715"/>
      <c r="G3715"/>
      <c r="H3715" s="488"/>
    </row>
    <row r="3716" spans="1:8" s="10" customFormat="1">
      <c r="A3716" s="134"/>
      <c r="B3716" s="134"/>
      <c r="C3716"/>
      <c r="D3716"/>
      <c r="E3716" s="488"/>
      <c r="F3716"/>
      <c r="G3716"/>
      <c r="H3716" s="488"/>
    </row>
    <row r="3717" spans="1:8" s="10" customFormat="1">
      <c r="A3717" s="134"/>
      <c r="B3717" s="134"/>
      <c r="C3717"/>
      <c r="D3717"/>
      <c r="E3717" s="488"/>
      <c r="F3717"/>
      <c r="G3717"/>
      <c r="H3717" s="488"/>
    </row>
    <row r="3718" spans="1:8" s="10" customFormat="1">
      <c r="A3718" s="134"/>
      <c r="B3718" s="134"/>
      <c r="C3718"/>
      <c r="D3718"/>
      <c r="E3718" s="488"/>
      <c r="F3718"/>
      <c r="G3718"/>
      <c r="H3718" s="488"/>
    </row>
    <row r="3719" spans="1:8" s="10" customFormat="1">
      <c r="A3719" s="134"/>
      <c r="B3719" s="134"/>
      <c r="C3719"/>
      <c r="D3719"/>
      <c r="E3719" s="488"/>
      <c r="F3719"/>
      <c r="G3719"/>
      <c r="H3719" s="488"/>
    </row>
    <row r="3720" spans="1:8" s="10" customFormat="1">
      <c r="A3720" s="134"/>
      <c r="B3720" s="134"/>
      <c r="C3720"/>
      <c r="D3720"/>
      <c r="E3720" s="488"/>
      <c r="F3720"/>
      <c r="G3720"/>
      <c r="H3720" s="488"/>
    </row>
    <row r="3721" spans="1:8" s="10" customFormat="1">
      <c r="A3721" s="134"/>
      <c r="B3721" s="134"/>
      <c r="C3721"/>
      <c r="D3721"/>
      <c r="E3721" s="488"/>
      <c r="F3721"/>
      <c r="G3721"/>
      <c r="H3721" s="488"/>
    </row>
    <row r="3722" spans="1:8" s="10" customFormat="1">
      <c r="A3722" s="134"/>
      <c r="B3722" s="134"/>
      <c r="C3722"/>
      <c r="D3722"/>
      <c r="E3722" s="488"/>
      <c r="F3722"/>
      <c r="G3722"/>
      <c r="H3722" s="488"/>
    </row>
    <row r="3723" spans="1:8" s="10" customFormat="1">
      <c r="A3723" s="134"/>
      <c r="B3723" s="134"/>
      <c r="C3723"/>
      <c r="D3723"/>
      <c r="E3723" s="488"/>
      <c r="F3723"/>
      <c r="G3723"/>
      <c r="H3723" s="488"/>
    </row>
    <row r="3724" spans="1:8" s="10" customFormat="1">
      <c r="A3724" s="134"/>
      <c r="B3724" s="134"/>
      <c r="C3724"/>
      <c r="D3724"/>
      <c r="E3724" s="488"/>
      <c r="F3724"/>
      <c r="G3724"/>
      <c r="H3724" s="488"/>
    </row>
    <row r="3725" spans="1:8" s="10" customFormat="1">
      <c r="A3725" s="134"/>
      <c r="B3725" s="134"/>
      <c r="C3725"/>
      <c r="D3725"/>
      <c r="E3725" s="488"/>
      <c r="F3725"/>
      <c r="G3725"/>
      <c r="H3725" s="488"/>
    </row>
    <row r="3726" spans="1:8" s="10" customFormat="1">
      <c r="A3726" s="134"/>
      <c r="B3726" s="134"/>
      <c r="C3726"/>
      <c r="D3726"/>
      <c r="E3726" s="488"/>
      <c r="F3726"/>
      <c r="G3726"/>
      <c r="H3726" s="488"/>
    </row>
    <row r="3727" spans="1:8" s="10" customFormat="1">
      <c r="A3727" s="134"/>
      <c r="B3727" s="134"/>
      <c r="C3727"/>
      <c r="D3727"/>
      <c r="E3727" s="488"/>
      <c r="F3727"/>
      <c r="G3727"/>
      <c r="H3727" s="488"/>
    </row>
    <row r="3728" spans="1:8" s="10" customFormat="1">
      <c r="A3728" s="134"/>
      <c r="B3728" s="134"/>
      <c r="C3728"/>
      <c r="D3728"/>
      <c r="E3728" s="488"/>
      <c r="F3728"/>
      <c r="G3728"/>
      <c r="H3728" s="488"/>
    </row>
    <row r="3729" spans="1:8" s="10" customFormat="1">
      <c r="A3729" s="134"/>
      <c r="B3729" s="134"/>
      <c r="C3729"/>
      <c r="D3729"/>
      <c r="E3729" s="488"/>
      <c r="F3729"/>
      <c r="G3729"/>
      <c r="H3729" s="488"/>
    </row>
    <row r="3730" spans="1:8" s="10" customFormat="1">
      <c r="A3730" s="134"/>
      <c r="B3730" s="134"/>
      <c r="C3730"/>
      <c r="D3730"/>
      <c r="E3730" s="488"/>
      <c r="F3730"/>
      <c r="G3730"/>
      <c r="H3730" s="488"/>
    </row>
    <row r="3731" spans="1:8" s="10" customFormat="1">
      <c r="A3731" s="134"/>
      <c r="B3731" s="134"/>
      <c r="C3731"/>
      <c r="D3731"/>
      <c r="E3731" s="488"/>
      <c r="F3731"/>
      <c r="G3731"/>
      <c r="H3731" s="488"/>
    </row>
    <row r="3732" spans="1:8" s="10" customFormat="1">
      <c r="A3732" s="134"/>
      <c r="B3732" s="134"/>
      <c r="C3732"/>
      <c r="D3732"/>
      <c r="E3732" s="488"/>
      <c r="F3732"/>
      <c r="G3732"/>
      <c r="H3732" s="488"/>
    </row>
    <row r="3733" spans="1:8" s="10" customFormat="1">
      <c r="A3733" s="134"/>
      <c r="B3733" s="134"/>
      <c r="C3733"/>
      <c r="D3733"/>
      <c r="E3733" s="488"/>
      <c r="F3733"/>
      <c r="G3733"/>
      <c r="H3733" s="488"/>
    </row>
    <row r="3734" spans="1:8" s="10" customFormat="1">
      <c r="A3734" s="134"/>
      <c r="B3734" s="134"/>
      <c r="C3734"/>
      <c r="D3734"/>
      <c r="E3734" s="488"/>
      <c r="F3734"/>
      <c r="G3734"/>
      <c r="H3734" s="488"/>
    </row>
    <row r="3735" spans="1:8" s="10" customFormat="1">
      <c r="A3735" s="134"/>
      <c r="B3735" s="134"/>
      <c r="C3735"/>
      <c r="D3735"/>
      <c r="E3735" s="488"/>
      <c r="F3735"/>
      <c r="G3735"/>
      <c r="H3735" s="488"/>
    </row>
    <row r="3736" spans="1:8" s="10" customFormat="1">
      <c r="A3736" s="134"/>
      <c r="B3736" s="134"/>
      <c r="C3736"/>
      <c r="D3736"/>
      <c r="E3736" s="488"/>
      <c r="F3736"/>
      <c r="G3736"/>
      <c r="H3736" s="488"/>
    </row>
    <row r="3737" spans="1:8" s="10" customFormat="1">
      <c r="A3737" s="134"/>
      <c r="B3737" s="134"/>
      <c r="C3737"/>
      <c r="D3737"/>
      <c r="E3737" s="488"/>
      <c r="F3737"/>
      <c r="G3737"/>
      <c r="H3737" s="488"/>
    </row>
    <row r="3738" spans="1:8" s="10" customFormat="1">
      <c r="A3738" s="134"/>
      <c r="B3738" s="134"/>
      <c r="C3738"/>
      <c r="D3738"/>
      <c r="E3738" s="488"/>
      <c r="F3738"/>
      <c r="G3738"/>
      <c r="H3738" s="488"/>
    </row>
    <row r="3739" spans="1:8" s="10" customFormat="1">
      <c r="A3739" s="134"/>
      <c r="B3739" s="134"/>
      <c r="C3739"/>
      <c r="D3739"/>
      <c r="E3739" s="488"/>
      <c r="F3739"/>
      <c r="G3739"/>
      <c r="H3739" s="488"/>
    </row>
    <row r="3740" spans="1:8" s="10" customFormat="1">
      <c r="A3740" s="134"/>
      <c r="B3740" s="134"/>
      <c r="C3740"/>
      <c r="D3740"/>
      <c r="E3740" s="488"/>
      <c r="F3740"/>
      <c r="G3740"/>
      <c r="H3740" s="488"/>
    </row>
    <row r="3741" spans="1:8" s="10" customFormat="1">
      <c r="A3741" s="134"/>
      <c r="B3741" s="134"/>
      <c r="C3741"/>
      <c r="D3741"/>
      <c r="E3741" s="488"/>
      <c r="F3741"/>
      <c r="G3741"/>
      <c r="H3741" s="488"/>
    </row>
    <row r="3742" spans="1:8" s="10" customFormat="1">
      <c r="A3742" s="134"/>
      <c r="B3742" s="134"/>
      <c r="C3742"/>
      <c r="D3742"/>
      <c r="E3742" s="488"/>
      <c r="F3742"/>
      <c r="G3742"/>
      <c r="H3742" s="488"/>
    </row>
    <row r="3743" spans="1:8" s="10" customFormat="1">
      <c r="A3743" s="134"/>
      <c r="B3743" s="134"/>
      <c r="C3743"/>
      <c r="D3743"/>
      <c r="E3743" s="488"/>
      <c r="F3743"/>
      <c r="G3743"/>
      <c r="H3743" s="488"/>
    </row>
    <row r="3744" spans="1:8" s="10" customFormat="1">
      <c r="A3744" s="134"/>
      <c r="B3744" s="134"/>
      <c r="C3744"/>
      <c r="D3744"/>
      <c r="E3744" s="488"/>
      <c r="F3744"/>
      <c r="G3744"/>
      <c r="H3744" s="488"/>
    </row>
    <row r="3745" spans="1:8" s="10" customFormat="1">
      <c r="A3745" s="134"/>
      <c r="B3745" s="134"/>
      <c r="C3745"/>
      <c r="D3745"/>
      <c r="E3745" s="488"/>
      <c r="F3745"/>
      <c r="G3745"/>
      <c r="H3745" s="488"/>
    </row>
    <row r="3746" spans="1:8" s="10" customFormat="1">
      <c r="A3746" s="134"/>
      <c r="B3746" s="134"/>
      <c r="C3746"/>
      <c r="D3746"/>
      <c r="E3746" s="488"/>
      <c r="F3746"/>
      <c r="G3746"/>
      <c r="H3746" s="488"/>
    </row>
    <row r="3747" spans="1:8" s="10" customFormat="1">
      <c r="A3747" s="134"/>
      <c r="B3747" s="134"/>
      <c r="C3747"/>
      <c r="D3747"/>
      <c r="E3747" s="488"/>
      <c r="F3747"/>
      <c r="G3747"/>
      <c r="H3747" s="488"/>
    </row>
    <row r="3748" spans="1:8" s="10" customFormat="1">
      <c r="A3748" s="134"/>
      <c r="B3748" s="134"/>
      <c r="C3748"/>
      <c r="D3748"/>
      <c r="E3748" s="488"/>
      <c r="F3748"/>
      <c r="G3748"/>
      <c r="H3748" s="488"/>
    </row>
    <row r="3749" spans="1:8" s="10" customFormat="1">
      <c r="A3749" s="134"/>
      <c r="B3749" s="134"/>
      <c r="C3749"/>
      <c r="D3749"/>
      <c r="E3749" s="488"/>
      <c r="F3749"/>
      <c r="G3749"/>
      <c r="H3749" s="488"/>
    </row>
    <row r="3750" spans="1:8" s="10" customFormat="1">
      <c r="A3750" s="134"/>
      <c r="B3750" s="134"/>
      <c r="C3750"/>
      <c r="D3750"/>
      <c r="E3750" s="488"/>
      <c r="F3750"/>
      <c r="G3750"/>
      <c r="H3750" s="488"/>
    </row>
    <row r="3751" spans="1:8" s="10" customFormat="1">
      <c r="A3751" s="134"/>
      <c r="B3751" s="134"/>
      <c r="C3751"/>
      <c r="D3751"/>
      <c r="E3751" s="488"/>
      <c r="F3751"/>
      <c r="G3751"/>
      <c r="H3751" s="488"/>
    </row>
    <row r="3752" spans="1:8" s="10" customFormat="1">
      <c r="A3752" s="134"/>
      <c r="B3752" s="134"/>
      <c r="C3752"/>
      <c r="D3752"/>
      <c r="E3752" s="488"/>
      <c r="F3752"/>
      <c r="G3752"/>
      <c r="H3752" s="488"/>
    </row>
    <row r="3753" spans="1:8" s="10" customFormat="1">
      <c r="A3753" s="134"/>
      <c r="B3753" s="134"/>
      <c r="C3753"/>
      <c r="D3753"/>
      <c r="E3753" s="488"/>
      <c r="F3753"/>
      <c r="G3753"/>
      <c r="H3753" s="488"/>
    </row>
    <row r="3754" spans="1:8" s="10" customFormat="1">
      <c r="A3754" s="134"/>
      <c r="B3754" s="134"/>
      <c r="C3754"/>
      <c r="D3754"/>
      <c r="E3754" s="488"/>
      <c r="F3754"/>
      <c r="G3754"/>
      <c r="H3754" s="488"/>
    </row>
    <row r="3755" spans="1:8" s="10" customFormat="1">
      <c r="A3755" s="134"/>
      <c r="B3755" s="134"/>
      <c r="C3755"/>
      <c r="D3755"/>
      <c r="E3755" s="488"/>
      <c r="F3755"/>
      <c r="G3755"/>
      <c r="H3755" s="488"/>
    </row>
    <row r="3756" spans="1:8" s="10" customFormat="1">
      <c r="A3756" s="134"/>
      <c r="B3756" s="134"/>
      <c r="C3756"/>
      <c r="D3756"/>
      <c r="E3756" s="488"/>
      <c r="F3756"/>
      <c r="G3756"/>
      <c r="H3756" s="488"/>
    </row>
    <row r="3757" spans="1:8" s="10" customFormat="1">
      <c r="A3757" s="134"/>
      <c r="B3757" s="134"/>
      <c r="C3757"/>
      <c r="D3757"/>
      <c r="E3757" s="488"/>
      <c r="F3757"/>
      <c r="G3757"/>
      <c r="H3757" s="488"/>
    </row>
    <row r="3758" spans="1:8" s="10" customFormat="1">
      <c r="A3758" s="134"/>
      <c r="B3758" s="134"/>
      <c r="C3758"/>
      <c r="D3758"/>
      <c r="E3758" s="488"/>
      <c r="F3758"/>
      <c r="G3758"/>
      <c r="H3758" s="488"/>
    </row>
    <row r="3759" spans="1:8" s="10" customFormat="1">
      <c r="A3759" s="134"/>
      <c r="B3759" s="134"/>
      <c r="C3759"/>
      <c r="D3759"/>
      <c r="E3759" s="488"/>
      <c r="F3759"/>
      <c r="G3759"/>
      <c r="H3759" s="488"/>
    </row>
    <row r="3760" spans="1:8" s="10" customFormat="1">
      <c r="A3760" s="134"/>
      <c r="B3760" s="134"/>
      <c r="C3760"/>
      <c r="D3760"/>
      <c r="E3760" s="488"/>
      <c r="F3760"/>
      <c r="G3760"/>
      <c r="H3760" s="488"/>
    </row>
    <row r="3761" spans="1:8" s="10" customFormat="1">
      <c r="A3761" s="134"/>
      <c r="B3761" s="134"/>
      <c r="C3761"/>
      <c r="D3761"/>
      <c r="E3761" s="488"/>
      <c r="F3761"/>
      <c r="G3761"/>
      <c r="H3761" s="488"/>
    </row>
    <row r="3762" spans="1:8" s="10" customFormat="1">
      <c r="A3762" s="134"/>
      <c r="B3762" s="134"/>
      <c r="C3762"/>
      <c r="D3762"/>
      <c r="E3762" s="488"/>
      <c r="F3762"/>
      <c r="G3762"/>
      <c r="H3762" s="488"/>
    </row>
    <row r="3763" spans="1:8" s="10" customFormat="1">
      <c r="A3763" s="134"/>
      <c r="B3763" s="134"/>
      <c r="C3763"/>
      <c r="D3763"/>
      <c r="E3763" s="488"/>
      <c r="F3763"/>
      <c r="G3763"/>
      <c r="H3763" s="488"/>
    </row>
    <row r="3764" spans="1:8" s="10" customFormat="1">
      <c r="A3764" s="134"/>
      <c r="B3764" s="134"/>
      <c r="C3764"/>
      <c r="D3764"/>
      <c r="E3764" s="488"/>
      <c r="F3764"/>
      <c r="G3764"/>
      <c r="H3764" s="488"/>
    </row>
    <row r="3765" spans="1:8" s="10" customFormat="1">
      <c r="A3765" s="134"/>
      <c r="B3765" s="134"/>
      <c r="C3765"/>
      <c r="D3765"/>
      <c r="E3765" s="488"/>
      <c r="F3765"/>
      <c r="G3765"/>
      <c r="H3765" s="488"/>
    </row>
    <row r="3766" spans="1:8" s="10" customFormat="1">
      <c r="A3766" s="134"/>
      <c r="B3766" s="134"/>
      <c r="C3766"/>
      <c r="D3766"/>
      <c r="E3766" s="488"/>
      <c r="F3766"/>
      <c r="G3766"/>
      <c r="H3766" s="488"/>
    </row>
    <row r="3767" spans="1:8" s="10" customFormat="1">
      <c r="A3767" s="134"/>
      <c r="B3767" s="134"/>
      <c r="C3767"/>
      <c r="D3767"/>
      <c r="E3767" s="488"/>
      <c r="F3767"/>
      <c r="G3767"/>
      <c r="H3767" s="488"/>
    </row>
    <row r="3768" spans="1:8" s="10" customFormat="1">
      <c r="A3768" s="134"/>
      <c r="B3768" s="134"/>
      <c r="C3768"/>
      <c r="D3768"/>
      <c r="E3768" s="488"/>
      <c r="F3768"/>
      <c r="G3768"/>
      <c r="H3768" s="488"/>
    </row>
    <row r="3769" spans="1:8" s="10" customFormat="1">
      <c r="A3769" s="134"/>
      <c r="B3769" s="134"/>
      <c r="C3769"/>
      <c r="D3769"/>
      <c r="E3769" s="488"/>
      <c r="F3769"/>
      <c r="G3769"/>
      <c r="H3769" s="488"/>
    </row>
    <row r="3770" spans="1:8" s="10" customFormat="1">
      <c r="A3770" s="134"/>
      <c r="B3770" s="134"/>
      <c r="C3770"/>
      <c r="D3770"/>
      <c r="E3770" s="488"/>
      <c r="F3770"/>
      <c r="G3770"/>
      <c r="H3770" s="488"/>
    </row>
    <row r="3771" spans="1:8" s="10" customFormat="1">
      <c r="A3771" s="134"/>
      <c r="B3771" s="134"/>
      <c r="C3771"/>
      <c r="D3771"/>
      <c r="E3771" s="488"/>
      <c r="F3771"/>
      <c r="G3771"/>
      <c r="H3771" s="488"/>
    </row>
    <row r="3772" spans="1:8" s="10" customFormat="1">
      <c r="A3772" s="134"/>
      <c r="B3772" s="134"/>
      <c r="C3772"/>
      <c r="D3772"/>
      <c r="E3772" s="488"/>
      <c r="F3772"/>
      <c r="G3772"/>
      <c r="H3772" s="488"/>
    </row>
    <row r="3773" spans="1:8" s="10" customFormat="1">
      <c r="A3773" s="134"/>
      <c r="B3773" s="134"/>
      <c r="C3773"/>
      <c r="D3773"/>
      <c r="E3773" s="488"/>
      <c r="F3773"/>
      <c r="G3773"/>
      <c r="H3773" s="488"/>
    </row>
    <row r="3774" spans="1:8" s="10" customFormat="1">
      <c r="A3774" s="134"/>
      <c r="B3774" s="134"/>
      <c r="C3774"/>
      <c r="D3774"/>
      <c r="E3774" s="488"/>
      <c r="F3774"/>
      <c r="G3774"/>
      <c r="H3774" s="488"/>
    </row>
    <row r="3775" spans="1:8" s="10" customFormat="1">
      <c r="A3775" s="134"/>
      <c r="B3775" s="134"/>
      <c r="C3775"/>
      <c r="D3775"/>
      <c r="E3775" s="488"/>
      <c r="F3775"/>
      <c r="G3775"/>
      <c r="H3775" s="488"/>
    </row>
    <row r="3776" spans="1:8" s="10" customFormat="1">
      <c r="A3776" s="134"/>
      <c r="B3776" s="134"/>
      <c r="C3776"/>
      <c r="D3776"/>
      <c r="E3776" s="488"/>
      <c r="F3776"/>
      <c r="G3776"/>
      <c r="H3776" s="488"/>
    </row>
    <row r="3777" spans="1:8" s="10" customFormat="1">
      <c r="A3777" s="134"/>
      <c r="B3777" s="134"/>
      <c r="C3777"/>
      <c r="D3777"/>
      <c r="E3777" s="488"/>
      <c r="F3777"/>
      <c r="G3777"/>
      <c r="H3777" s="488"/>
    </row>
    <row r="3778" spans="1:8" s="10" customFormat="1">
      <c r="A3778" s="134"/>
      <c r="B3778" s="134"/>
      <c r="C3778"/>
      <c r="D3778"/>
      <c r="E3778" s="488"/>
      <c r="F3778"/>
      <c r="G3778"/>
      <c r="H3778" s="488"/>
    </row>
    <row r="3779" spans="1:8" s="10" customFormat="1">
      <c r="A3779" s="134"/>
      <c r="B3779" s="134"/>
      <c r="C3779"/>
      <c r="D3779"/>
      <c r="E3779" s="488"/>
      <c r="F3779"/>
      <c r="G3779"/>
      <c r="H3779" s="488"/>
    </row>
    <row r="3780" spans="1:8" s="10" customFormat="1">
      <c r="A3780" s="134"/>
      <c r="B3780" s="134"/>
      <c r="C3780"/>
      <c r="D3780"/>
      <c r="E3780" s="488"/>
      <c r="F3780"/>
      <c r="G3780"/>
      <c r="H3780" s="488"/>
    </row>
    <row r="3781" spans="1:8" s="10" customFormat="1">
      <c r="A3781" s="134"/>
      <c r="B3781" s="134"/>
      <c r="C3781"/>
      <c r="D3781"/>
      <c r="E3781" s="488"/>
      <c r="F3781"/>
      <c r="G3781"/>
      <c r="H3781" s="488"/>
    </row>
    <row r="3782" spans="1:8" s="10" customFormat="1">
      <c r="A3782" s="134"/>
      <c r="B3782" s="134"/>
      <c r="C3782"/>
      <c r="D3782"/>
      <c r="E3782" s="488"/>
      <c r="F3782"/>
      <c r="G3782"/>
      <c r="H3782" s="488"/>
    </row>
    <row r="3783" spans="1:8" s="10" customFormat="1">
      <c r="A3783" s="134"/>
      <c r="B3783" s="134"/>
      <c r="C3783"/>
      <c r="D3783"/>
      <c r="E3783" s="488"/>
      <c r="F3783"/>
      <c r="G3783"/>
      <c r="H3783" s="488"/>
    </row>
    <row r="3784" spans="1:8" s="10" customFormat="1">
      <c r="A3784" s="134"/>
      <c r="B3784" s="134"/>
      <c r="C3784"/>
      <c r="D3784"/>
      <c r="E3784" s="488"/>
      <c r="F3784"/>
      <c r="G3784"/>
      <c r="H3784" s="488"/>
    </row>
    <row r="3785" spans="1:8" s="10" customFormat="1">
      <c r="A3785" s="134"/>
      <c r="B3785" s="134"/>
      <c r="C3785"/>
      <c r="D3785"/>
      <c r="E3785" s="488"/>
      <c r="F3785"/>
      <c r="G3785"/>
      <c r="H3785" s="488"/>
    </row>
    <row r="3786" spans="1:8" s="10" customFormat="1">
      <c r="A3786" s="134"/>
      <c r="B3786" s="134"/>
      <c r="C3786"/>
      <c r="D3786"/>
      <c r="E3786" s="488"/>
      <c r="F3786"/>
      <c r="G3786"/>
      <c r="H3786" s="488"/>
    </row>
    <row r="3787" spans="1:8" s="10" customFormat="1">
      <c r="A3787" s="134"/>
      <c r="B3787" s="134"/>
      <c r="C3787"/>
      <c r="D3787"/>
      <c r="E3787" s="488"/>
      <c r="F3787"/>
      <c r="G3787"/>
      <c r="H3787" s="488"/>
    </row>
    <row r="3788" spans="1:8" s="10" customFormat="1">
      <c r="A3788" s="134"/>
      <c r="B3788" s="134"/>
      <c r="C3788"/>
      <c r="D3788"/>
      <c r="E3788" s="488"/>
      <c r="F3788"/>
      <c r="G3788"/>
      <c r="H3788" s="488"/>
    </row>
    <row r="3789" spans="1:8" s="10" customFormat="1">
      <c r="A3789" s="134"/>
      <c r="B3789" s="134"/>
      <c r="C3789"/>
      <c r="D3789"/>
      <c r="E3789" s="488"/>
      <c r="F3789"/>
      <c r="G3789"/>
      <c r="H3789" s="488"/>
    </row>
    <row r="3790" spans="1:8" s="10" customFormat="1">
      <c r="A3790" s="134"/>
      <c r="B3790" s="134"/>
      <c r="C3790"/>
      <c r="D3790"/>
      <c r="E3790" s="488"/>
      <c r="F3790"/>
      <c r="G3790"/>
      <c r="H3790" s="488"/>
    </row>
    <row r="3791" spans="1:8" s="10" customFormat="1">
      <c r="A3791" s="134"/>
      <c r="B3791" s="134"/>
      <c r="C3791"/>
      <c r="D3791"/>
      <c r="E3791" s="488"/>
      <c r="F3791"/>
      <c r="G3791"/>
      <c r="H3791" s="488"/>
    </row>
    <row r="3792" spans="1:8" s="10" customFormat="1">
      <c r="A3792" s="134"/>
      <c r="B3792" s="134"/>
      <c r="C3792"/>
      <c r="D3792"/>
      <c r="E3792" s="488"/>
      <c r="F3792"/>
      <c r="G3792"/>
      <c r="H3792" s="488"/>
    </row>
    <row r="3793" spans="1:8" s="10" customFormat="1">
      <c r="A3793" s="134"/>
      <c r="B3793" s="134"/>
      <c r="C3793"/>
      <c r="D3793"/>
      <c r="E3793" s="488"/>
      <c r="F3793"/>
      <c r="G3793"/>
      <c r="H3793" s="488"/>
    </row>
    <row r="3794" spans="1:8" s="10" customFormat="1">
      <c r="A3794" s="134"/>
      <c r="B3794" s="134"/>
      <c r="C3794"/>
      <c r="D3794"/>
      <c r="E3794" s="488"/>
      <c r="F3794"/>
      <c r="G3794"/>
      <c r="H3794" s="488"/>
    </row>
    <row r="3795" spans="1:8" s="10" customFormat="1">
      <c r="A3795" s="134"/>
      <c r="B3795" s="134"/>
      <c r="C3795"/>
      <c r="D3795"/>
      <c r="E3795" s="488"/>
      <c r="F3795"/>
      <c r="G3795"/>
      <c r="H3795" s="488"/>
    </row>
    <row r="3796" spans="1:8" s="10" customFormat="1">
      <c r="A3796" s="134"/>
      <c r="B3796" s="134"/>
      <c r="C3796"/>
      <c r="D3796"/>
      <c r="E3796" s="488"/>
      <c r="F3796"/>
      <c r="G3796"/>
      <c r="H3796" s="488"/>
    </row>
    <row r="3797" spans="1:8" s="10" customFormat="1">
      <c r="A3797" s="134"/>
      <c r="B3797" s="134"/>
      <c r="C3797"/>
      <c r="D3797"/>
      <c r="E3797" s="488"/>
      <c r="F3797"/>
      <c r="G3797"/>
      <c r="H3797" s="488"/>
    </row>
    <row r="3798" spans="1:8" s="10" customFormat="1">
      <c r="A3798" s="134"/>
      <c r="B3798" s="134"/>
      <c r="C3798"/>
      <c r="D3798"/>
      <c r="E3798" s="488"/>
      <c r="F3798"/>
      <c r="G3798"/>
      <c r="H3798" s="488"/>
    </row>
    <row r="3799" spans="1:8" s="10" customFormat="1">
      <c r="A3799" s="134"/>
      <c r="B3799" s="134"/>
      <c r="C3799"/>
      <c r="D3799"/>
      <c r="E3799" s="488"/>
      <c r="F3799"/>
      <c r="G3799"/>
      <c r="H3799" s="488"/>
    </row>
    <row r="3800" spans="1:8" s="10" customFormat="1">
      <c r="A3800" s="134"/>
      <c r="B3800" s="134"/>
      <c r="C3800"/>
      <c r="D3800"/>
      <c r="E3800" s="488"/>
      <c r="F3800"/>
      <c r="G3800"/>
      <c r="H3800" s="488"/>
    </row>
    <row r="3801" spans="1:8" s="10" customFormat="1">
      <c r="A3801" s="134"/>
      <c r="B3801" s="134"/>
      <c r="C3801"/>
      <c r="D3801"/>
      <c r="E3801" s="488"/>
      <c r="F3801"/>
      <c r="G3801"/>
      <c r="H3801" s="488"/>
    </row>
    <row r="3802" spans="1:8" s="10" customFormat="1">
      <c r="A3802" s="134"/>
      <c r="B3802" s="134"/>
      <c r="C3802"/>
      <c r="D3802"/>
      <c r="E3802" s="488"/>
      <c r="F3802"/>
      <c r="G3802"/>
      <c r="H3802" s="488"/>
    </row>
    <row r="3803" spans="1:8" s="10" customFormat="1">
      <c r="A3803" s="134"/>
      <c r="B3803" s="134"/>
      <c r="C3803"/>
      <c r="D3803"/>
      <c r="E3803" s="488"/>
      <c r="F3803"/>
      <c r="G3803"/>
      <c r="H3803" s="488"/>
    </row>
    <row r="3804" spans="1:8" s="10" customFormat="1">
      <c r="A3804" s="134"/>
      <c r="B3804" s="134"/>
      <c r="C3804"/>
      <c r="D3804"/>
      <c r="E3804" s="488"/>
      <c r="F3804"/>
      <c r="G3804"/>
      <c r="H3804" s="488"/>
    </row>
    <row r="3805" spans="1:8" s="10" customFormat="1">
      <c r="A3805" s="134"/>
      <c r="B3805" s="134"/>
      <c r="C3805"/>
      <c r="D3805"/>
      <c r="E3805" s="488"/>
      <c r="F3805"/>
      <c r="G3805"/>
      <c r="H3805" s="488"/>
    </row>
    <row r="3806" spans="1:8" s="10" customFormat="1">
      <c r="A3806" s="134"/>
      <c r="B3806" s="134"/>
      <c r="C3806"/>
      <c r="D3806"/>
      <c r="E3806" s="488"/>
      <c r="F3806"/>
      <c r="G3806"/>
      <c r="H3806" s="488"/>
    </row>
    <row r="3807" spans="1:8" s="10" customFormat="1">
      <c r="A3807" s="134"/>
      <c r="B3807" s="134"/>
      <c r="C3807"/>
      <c r="D3807"/>
      <c r="E3807" s="488"/>
      <c r="F3807"/>
      <c r="G3807"/>
      <c r="H3807" s="488"/>
    </row>
    <row r="3808" spans="1:8" s="10" customFormat="1">
      <c r="A3808" s="134"/>
      <c r="B3808" s="134"/>
      <c r="C3808"/>
      <c r="D3808"/>
      <c r="E3808" s="488"/>
      <c r="F3808"/>
      <c r="G3808"/>
      <c r="H3808" s="488"/>
    </row>
    <row r="3809" spans="1:8" s="10" customFormat="1">
      <c r="A3809" s="134"/>
      <c r="B3809" s="134"/>
      <c r="C3809"/>
      <c r="D3809"/>
      <c r="E3809" s="488"/>
      <c r="F3809"/>
      <c r="G3809"/>
      <c r="H3809" s="488"/>
    </row>
    <row r="3810" spans="1:8" s="10" customFormat="1">
      <c r="A3810" s="134"/>
      <c r="B3810" s="134"/>
      <c r="C3810"/>
      <c r="D3810"/>
      <c r="E3810" s="488"/>
      <c r="F3810"/>
      <c r="G3810"/>
      <c r="H3810" s="488"/>
    </row>
    <row r="3811" spans="1:8" s="10" customFormat="1">
      <c r="A3811" s="134"/>
      <c r="B3811" s="134"/>
      <c r="C3811"/>
      <c r="D3811"/>
      <c r="E3811" s="488"/>
      <c r="F3811"/>
      <c r="G3811"/>
      <c r="H3811" s="488"/>
    </row>
    <row r="3812" spans="1:8" s="10" customFormat="1">
      <c r="A3812" s="134"/>
      <c r="B3812" s="134"/>
      <c r="C3812"/>
      <c r="D3812"/>
      <c r="E3812" s="488"/>
      <c r="F3812"/>
      <c r="G3812"/>
      <c r="H3812" s="488"/>
    </row>
    <row r="3813" spans="1:8" s="10" customFormat="1">
      <c r="A3813" s="134"/>
      <c r="B3813" s="134"/>
      <c r="C3813"/>
      <c r="D3813"/>
      <c r="E3813" s="488"/>
      <c r="F3813"/>
      <c r="G3813"/>
      <c r="H3813" s="488"/>
    </row>
    <row r="3814" spans="1:8" s="10" customFormat="1">
      <c r="A3814" s="134"/>
      <c r="B3814" s="134"/>
      <c r="C3814"/>
      <c r="D3814"/>
      <c r="E3814" s="488"/>
      <c r="F3814"/>
      <c r="G3814"/>
      <c r="H3814" s="488"/>
    </row>
    <row r="3815" spans="1:8" s="10" customFormat="1">
      <c r="A3815" s="134"/>
      <c r="B3815" s="134"/>
      <c r="C3815"/>
      <c r="D3815"/>
      <c r="E3815" s="488"/>
      <c r="F3815"/>
      <c r="G3815"/>
      <c r="H3815" s="488"/>
    </row>
    <row r="3816" spans="1:8" s="10" customFormat="1">
      <c r="A3816" s="134"/>
      <c r="B3816" s="134"/>
      <c r="C3816"/>
      <c r="D3816"/>
      <c r="E3816" s="488"/>
      <c r="F3816"/>
      <c r="G3816"/>
      <c r="H3816" s="488"/>
    </row>
    <row r="3817" spans="1:8" s="10" customFormat="1">
      <c r="A3817" s="134"/>
      <c r="B3817" s="134"/>
      <c r="C3817"/>
      <c r="D3817"/>
      <c r="E3817" s="488"/>
      <c r="F3817"/>
      <c r="G3817"/>
      <c r="H3817" s="488"/>
    </row>
    <row r="3818" spans="1:8" s="10" customFormat="1">
      <c r="A3818" s="134"/>
      <c r="B3818" s="134"/>
      <c r="C3818"/>
      <c r="D3818"/>
      <c r="E3818" s="488"/>
      <c r="F3818"/>
      <c r="G3818"/>
      <c r="H3818" s="488"/>
    </row>
    <row r="3819" spans="1:8" s="10" customFormat="1">
      <c r="A3819" s="134"/>
      <c r="B3819" s="134"/>
      <c r="C3819"/>
      <c r="D3819"/>
      <c r="E3819" s="488"/>
      <c r="F3819"/>
      <c r="G3819"/>
      <c r="H3819" s="488"/>
    </row>
    <row r="3820" spans="1:8" s="10" customFormat="1">
      <c r="A3820" s="134"/>
      <c r="B3820" s="134"/>
      <c r="C3820"/>
      <c r="D3820"/>
      <c r="E3820" s="488"/>
      <c r="F3820"/>
      <c r="G3820"/>
      <c r="H3820" s="488"/>
    </row>
    <row r="3821" spans="1:8" s="10" customFormat="1">
      <c r="A3821" s="134"/>
      <c r="B3821" s="134"/>
      <c r="C3821"/>
      <c r="D3821"/>
      <c r="E3821" s="488"/>
      <c r="F3821"/>
      <c r="G3821"/>
      <c r="H3821" s="488"/>
    </row>
    <row r="3822" spans="1:8" s="10" customFormat="1">
      <c r="A3822" s="134"/>
      <c r="B3822" s="134"/>
      <c r="C3822"/>
      <c r="D3822"/>
      <c r="E3822" s="488"/>
      <c r="F3822"/>
      <c r="G3822"/>
      <c r="H3822" s="488"/>
    </row>
    <row r="3823" spans="1:8" s="10" customFormat="1">
      <c r="A3823" s="134"/>
      <c r="B3823" s="134"/>
      <c r="C3823"/>
      <c r="D3823"/>
      <c r="E3823" s="488"/>
      <c r="F3823"/>
      <c r="G3823"/>
      <c r="H3823" s="488"/>
    </row>
    <row r="3824" spans="1:8" s="10" customFormat="1">
      <c r="A3824" s="134"/>
      <c r="B3824" s="134"/>
      <c r="C3824"/>
      <c r="D3824"/>
      <c r="E3824" s="488"/>
      <c r="F3824"/>
      <c r="G3824"/>
      <c r="H3824" s="488"/>
    </row>
    <row r="3825" spans="1:8" s="10" customFormat="1">
      <c r="A3825" s="134"/>
      <c r="B3825" s="134"/>
      <c r="C3825"/>
      <c r="D3825"/>
      <c r="E3825" s="488"/>
      <c r="F3825"/>
      <c r="G3825"/>
      <c r="H3825" s="488"/>
    </row>
    <row r="3826" spans="1:8" s="10" customFormat="1">
      <c r="A3826" s="134"/>
      <c r="B3826" s="134"/>
      <c r="C3826"/>
      <c r="D3826"/>
      <c r="E3826" s="488"/>
      <c r="F3826"/>
      <c r="G3826"/>
      <c r="H3826" s="488"/>
    </row>
    <row r="3827" spans="1:8" s="10" customFormat="1">
      <c r="A3827" s="134"/>
      <c r="B3827" s="134"/>
      <c r="C3827"/>
      <c r="D3827"/>
      <c r="E3827" s="488"/>
      <c r="F3827"/>
      <c r="G3827"/>
      <c r="H3827" s="488"/>
    </row>
    <row r="3828" spans="1:8" s="10" customFormat="1">
      <c r="A3828" s="134"/>
      <c r="B3828" s="134"/>
      <c r="C3828"/>
      <c r="D3828"/>
      <c r="E3828" s="488"/>
      <c r="F3828"/>
      <c r="G3828"/>
      <c r="H3828" s="488"/>
    </row>
    <row r="3829" spans="1:8" s="10" customFormat="1">
      <c r="A3829" s="134"/>
      <c r="B3829" s="134"/>
      <c r="C3829"/>
      <c r="D3829"/>
      <c r="E3829" s="488"/>
      <c r="F3829"/>
      <c r="G3829"/>
      <c r="H3829" s="488"/>
    </row>
    <row r="3830" spans="1:8" s="10" customFormat="1">
      <c r="A3830" s="134"/>
      <c r="B3830" s="134"/>
      <c r="C3830"/>
      <c r="D3830"/>
      <c r="E3830" s="488"/>
      <c r="F3830"/>
      <c r="G3830"/>
      <c r="H3830" s="488"/>
    </row>
    <row r="3831" spans="1:8" s="10" customFormat="1">
      <c r="A3831" s="134"/>
      <c r="B3831" s="134"/>
      <c r="C3831"/>
      <c r="D3831"/>
      <c r="E3831" s="488"/>
      <c r="F3831"/>
      <c r="G3831"/>
      <c r="H3831" s="488"/>
    </row>
    <row r="3832" spans="1:8" s="10" customFormat="1">
      <c r="A3832" s="134"/>
      <c r="B3832" s="134"/>
      <c r="C3832"/>
      <c r="D3832"/>
      <c r="E3832" s="488"/>
      <c r="F3832"/>
      <c r="G3832"/>
      <c r="H3832" s="488"/>
    </row>
    <row r="3833" spans="1:8" s="10" customFormat="1">
      <c r="A3833" s="134"/>
      <c r="B3833" s="134"/>
      <c r="C3833"/>
      <c r="D3833"/>
      <c r="E3833" s="488"/>
      <c r="F3833"/>
      <c r="G3833"/>
      <c r="H3833" s="488"/>
    </row>
    <row r="3834" spans="1:8" s="10" customFormat="1">
      <c r="A3834" s="134"/>
      <c r="B3834" s="134"/>
      <c r="C3834"/>
      <c r="D3834"/>
      <c r="E3834" s="488"/>
      <c r="F3834"/>
      <c r="G3834"/>
      <c r="H3834" s="488"/>
    </row>
    <row r="3835" spans="1:8" s="10" customFormat="1">
      <c r="A3835" s="134"/>
      <c r="B3835" s="134"/>
      <c r="C3835"/>
      <c r="D3835"/>
      <c r="E3835" s="488"/>
      <c r="F3835"/>
      <c r="G3835"/>
      <c r="H3835" s="488"/>
    </row>
    <row r="3836" spans="1:8" s="10" customFormat="1">
      <c r="A3836" s="134"/>
      <c r="B3836" s="134"/>
      <c r="C3836"/>
      <c r="D3836"/>
      <c r="E3836" s="488"/>
      <c r="F3836"/>
      <c r="G3836"/>
      <c r="H3836" s="488"/>
    </row>
    <row r="3837" spans="1:8" s="10" customFormat="1">
      <c r="A3837" s="134"/>
      <c r="B3837" s="134"/>
      <c r="C3837"/>
      <c r="D3837"/>
      <c r="E3837" s="488"/>
      <c r="F3837"/>
      <c r="G3837"/>
      <c r="H3837" s="488"/>
    </row>
    <row r="3838" spans="1:8" s="10" customFormat="1">
      <c r="A3838" s="134"/>
      <c r="B3838" s="134"/>
      <c r="C3838"/>
      <c r="D3838"/>
      <c r="E3838" s="488"/>
      <c r="F3838"/>
      <c r="G3838"/>
      <c r="H3838" s="488"/>
    </row>
    <row r="3839" spans="1:8" s="10" customFormat="1">
      <c r="A3839" s="134"/>
      <c r="B3839" s="134"/>
      <c r="C3839"/>
      <c r="D3839"/>
      <c r="E3839" s="488"/>
      <c r="F3839"/>
      <c r="G3839"/>
      <c r="H3839" s="488"/>
    </row>
    <row r="3840" spans="1:8" s="10" customFormat="1">
      <c r="A3840" s="134"/>
      <c r="B3840" s="134"/>
      <c r="C3840"/>
      <c r="D3840"/>
      <c r="E3840" s="488"/>
      <c r="F3840"/>
      <c r="G3840"/>
      <c r="H3840" s="488"/>
    </row>
    <row r="3841" spans="1:8" s="10" customFormat="1">
      <c r="A3841" s="134"/>
      <c r="B3841" s="134"/>
      <c r="C3841"/>
      <c r="D3841"/>
      <c r="E3841" s="488"/>
      <c r="F3841"/>
      <c r="G3841"/>
      <c r="H3841" s="488"/>
    </row>
    <row r="3842" spans="1:8" s="10" customFormat="1">
      <c r="A3842" s="134"/>
      <c r="B3842" s="134"/>
      <c r="C3842"/>
      <c r="D3842"/>
      <c r="E3842" s="488"/>
      <c r="F3842"/>
      <c r="G3842"/>
      <c r="H3842" s="488"/>
    </row>
    <row r="3843" spans="1:8" s="10" customFormat="1">
      <c r="A3843" s="134"/>
      <c r="B3843" s="134"/>
      <c r="C3843"/>
      <c r="D3843"/>
      <c r="E3843" s="488"/>
      <c r="F3843"/>
      <c r="G3843"/>
      <c r="H3843" s="488"/>
    </row>
    <row r="3844" spans="1:8" s="10" customFormat="1">
      <c r="A3844" s="134"/>
      <c r="B3844" s="134"/>
      <c r="C3844"/>
      <c r="D3844"/>
      <c r="E3844" s="488"/>
      <c r="F3844"/>
      <c r="G3844"/>
      <c r="H3844" s="488"/>
    </row>
    <row r="3845" spans="1:8" s="10" customFormat="1">
      <c r="A3845" s="134"/>
      <c r="B3845" s="134"/>
      <c r="C3845"/>
      <c r="D3845"/>
      <c r="E3845" s="488"/>
      <c r="F3845"/>
      <c r="G3845"/>
      <c r="H3845" s="488"/>
    </row>
    <row r="3846" spans="1:8" s="10" customFormat="1">
      <c r="A3846" s="134"/>
      <c r="B3846" s="134"/>
      <c r="C3846"/>
      <c r="D3846"/>
      <c r="E3846" s="488"/>
      <c r="F3846"/>
      <c r="G3846"/>
      <c r="H3846" s="488"/>
    </row>
    <row r="3847" spans="1:8" s="10" customFormat="1">
      <c r="A3847" s="134"/>
      <c r="B3847" s="134"/>
      <c r="C3847"/>
      <c r="D3847"/>
      <c r="E3847" s="488"/>
      <c r="F3847"/>
      <c r="G3847"/>
      <c r="H3847" s="488"/>
    </row>
    <row r="3848" spans="1:8" s="10" customFormat="1">
      <c r="A3848" s="134"/>
      <c r="B3848" s="134"/>
      <c r="C3848"/>
      <c r="D3848"/>
      <c r="E3848" s="488"/>
      <c r="F3848"/>
      <c r="G3848"/>
      <c r="H3848" s="488"/>
    </row>
    <row r="3849" spans="1:8" s="10" customFormat="1">
      <c r="A3849" s="134"/>
      <c r="B3849" s="134"/>
      <c r="C3849"/>
      <c r="D3849"/>
      <c r="E3849" s="488"/>
      <c r="F3849"/>
      <c r="G3849"/>
      <c r="H3849" s="488"/>
    </row>
    <row r="3850" spans="1:8" s="10" customFormat="1">
      <c r="A3850" s="134"/>
      <c r="B3850" s="134"/>
      <c r="C3850"/>
      <c r="D3850"/>
      <c r="E3850" s="488"/>
      <c r="F3850"/>
      <c r="G3850"/>
      <c r="H3850" s="488"/>
    </row>
    <row r="3851" spans="1:8" s="10" customFormat="1">
      <c r="A3851" s="134"/>
      <c r="B3851" s="134"/>
      <c r="C3851"/>
      <c r="D3851"/>
      <c r="E3851" s="488"/>
      <c r="F3851"/>
      <c r="G3851"/>
      <c r="H3851" s="488"/>
    </row>
    <row r="3852" spans="1:8" s="10" customFormat="1">
      <c r="A3852" s="134"/>
      <c r="B3852" s="134"/>
      <c r="C3852"/>
      <c r="D3852"/>
      <c r="E3852" s="488"/>
      <c r="F3852"/>
      <c r="G3852"/>
      <c r="H3852" s="488"/>
    </row>
    <row r="3853" spans="1:8" s="10" customFormat="1">
      <c r="A3853" s="134"/>
      <c r="B3853" s="134"/>
      <c r="C3853"/>
      <c r="D3853"/>
      <c r="E3853" s="488"/>
      <c r="F3853"/>
      <c r="G3853"/>
      <c r="H3853" s="488"/>
    </row>
    <row r="3854" spans="1:8" s="10" customFormat="1">
      <c r="A3854" s="134"/>
      <c r="B3854" s="134"/>
      <c r="C3854"/>
      <c r="D3854"/>
      <c r="E3854" s="488"/>
      <c r="F3854"/>
      <c r="G3854"/>
      <c r="H3854" s="488"/>
    </row>
    <row r="3855" spans="1:8" s="10" customFormat="1">
      <c r="A3855" s="134"/>
      <c r="B3855" s="134"/>
      <c r="C3855"/>
      <c r="D3855"/>
      <c r="E3855" s="488"/>
      <c r="F3855"/>
      <c r="G3855"/>
      <c r="H3855" s="488"/>
    </row>
    <row r="3856" spans="1:8" s="10" customFormat="1">
      <c r="A3856" s="134"/>
      <c r="B3856" s="134"/>
      <c r="C3856"/>
      <c r="D3856"/>
      <c r="E3856" s="488"/>
      <c r="F3856"/>
      <c r="G3856"/>
      <c r="H3856" s="488"/>
    </row>
    <row r="3857" spans="1:8" s="10" customFormat="1">
      <c r="A3857" s="134"/>
      <c r="B3857" s="134"/>
      <c r="C3857"/>
      <c r="D3857"/>
      <c r="E3857" s="488"/>
      <c r="F3857"/>
      <c r="G3857"/>
      <c r="H3857" s="488"/>
    </row>
    <row r="3858" spans="1:8" s="10" customFormat="1">
      <c r="A3858" s="134"/>
      <c r="B3858" s="134"/>
      <c r="C3858"/>
      <c r="D3858"/>
      <c r="E3858" s="488"/>
      <c r="F3858"/>
      <c r="G3858"/>
      <c r="H3858" s="488"/>
    </row>
    <row r="3859" spans="1:8" s="10" customFormat="1">
      <c r="A3859" s="134"/>
      <c r="B3859" s="134"/>
      <c r="C3859"/>
      <c r="D3859"/>
      <c r="E3859" s="488"/>
      <c r="F3859"/>
      <c r="G3859"/>
      <c r="H3859" s="488"/>
    </row>
    <row r="3860" spans="1:8" s="10" customFormat="1">
      <c r="A3860" s="134"/>
      <c r="B3860" s="134"/>
      <c r="C3860"/>
      <c r="D3860"/>
      <c r="E3860" s="488"/>
      <c r="F3860"/>
      <c r="G3860"/>
      <c r="H3860" s="488"/>
    </row>
    <row r="3861" spans="1:8" s="10" customFormat="1">
      <c r="A3861" s="134"/>
      <c r="B3861" s="134"/>
      <c r="C3861"/>
      <c r="D3861"/>
      <c r="E3861" s="488"/>
      <c r="F3861"/>
      <c r="G3861"/>
      <c r="H3861" s="488"/>
    </row>
    <row r="3862" spans="1:8" s="10" customFormat="1">
      <c r="A3862" s="134"/>
      <c r="B3862" s="134"/>
      <c r="C3862"/>
      <c r="D3862"/>
      <c r="E3862" s="488"/>
      <c r="F3862"/>
      <c r="G3862"/>
      <c r="H3862" s="488"/>
    </row>
    <row r="3863" spans="1:8" s="10" customFormat="1">
      <c r="A3863" s="134"/>
      <c r="B3863" s="134"/>
      <c r="C3863"/>
      <c r="D3863"/>
      <c r="E3863" s="488"/>
      <c r="F3863"/>
      <c r="G3863"/>
      <c r="H3863" s="488"/>
    </row>
    <row r="3864" spans="1:8" s="10" customFormat="1">
      <c r="A3864" s="134"/>
      <c r="B3864" s="134"/>
      <c r="C3864"/>
      <c r="D3864"/>
      <c r="E3864" s="488"/>
      <c r="F3864"/>
      <c r="G3864"/>
      <c r="H3864" s="488"/>
    </row>
    <row r="3865" spans="1:8" s="10" customFormat="1">
      <c r="A3865" s="134"/>
      <c r="B3865" s="134"/>
      <c r="C3865"/>
      <c r="D3865"/>
      <c r="E3865" s="488"/>
      <c r="F3865"/>
      <c r="G3865"/>
      <c r="H3865" s="488"/>
    </row>
    <row r="3866" spans="1:8" s="10" customFormat="1">
      <c r="A3866" s="134"/>
      <c r="B3866" s="134"/>
      <c r="C3866"/>
      <c r="D3866"/>
      <c r="E3866" s="488"/>
      <c r="F3866"/>
      <c r="G3866"/>
      <c r="H3866" s="488"/>
    </row>
    <row r="3867" spans="1:8" s="10" customFormat="1">
      <c r="A3867" s="134"/>
      <c r="B3867" s="134"/>
      <c r="C3867"/>
      <c r="D3867"/>
      <c r="E3867" s="488"/>
      <c r="F3867"/>
      <c r="G3867"/>
      <c r="H3867" s="488"/>
    </row>
    <row r="3868" spans="1:8" s="10" customFormat="1">
      <c r="A3868" s="134"/>
      <c r="B3868" s="134"/>
      <c r="C3868"/>
      <c r="D3868"/>
      <c r="E3868" s="488"/>
      <c r="F3868"/>
      <c r="G3868"/>
      <c r="H3868" s="488"/>
    </row>
    <row r="3869" spans="1:8" s="10" customFormat="1">
      <c r="A3869" s="134"/>
      <c r="B3869" s="134"/>
      <c r="C3869"/>
      <c r="D3869"/>
      <c r="E3869" s="488"/>
      <c r="F3869"/>
      <c r="G3869"/>
      <c r="H3869" s="488"/>
    </row>
    <row r="3870" spans="1:8" s="10" customFormat="1">
      <c r="A3870" s="134"/>
      <c r="B3870" s="134"/>
      <c r="C3870"/>
      <c r="D3870"/>
      <c r="E3870" s="488"/>
      <c r="F3870"/>
      <c r="G3870"/>
      <c r="H3870" s="488"/>
    </row>
    <row r="3871" spans="1:8" s="10" customFormat="1">
      <c r="A3871" s="134"/>
      <c r="B3871" s="134"/>
      <c r="C3871"/>
      <c r="D3871"/>
      <c r="E3871" s="488"/>
      <c r="F3871"/>
      <c r="G3871"/>
      <c r="H3871" s="488"/>
    </row>
    <row r="3872" spans="1:8" s="10" customFormat="1">
      <c r="A3872" s="134"/>
      <c r="B3872" s="134"/>
      <c r="C3872"/>
      <c r="D3872"/>
      <c r="E3872" s="488"/>
      <c r="F3872"/>
      <c r="G3872"/>
      <c r="H3872" s="488"/>
    </row>
    <row r="3873" spans="1:8" s="10" customFormat="1">
      <c r="A3873" s="134"/>
      <c r="B3873" s="134"/>
      <c r="C3873"/>
      <c r="D3873"/>
      <c r="E3873" s="488"/>
      <c r="F3873"/>
      <c r="G3873"/>
      <c r="H3873" s="488"/>
    </row>
    <row r="3874" spans="1:8" s="10" customFormat="1">
      <c r="A3874" s="134"/>
      <c r="B3874" s="134"/>
      <c r="C3874"/>
      <c r="D3874"/>
      <c r="E3874" s="488"/>
      <c r="F3874"/>
      <c r="G3874"/>
      <c r="H3874" s="488"/>
    </row>
    <row r="3875" spans="1:8" s="10" customFormat="1">
      <c r="A3875" s="134"/>
      <c r="B3875" s="134"/>
      <c r="C3875"/>
      <c r="D3875"/>
      <c r="E3875" s="488"/>
      <c r="F3875"/>
      <c r="G3875"/>
      <c r="H3875" s="488"/>
    </row>
    <row r="3876" spans="1:8" s="10" customFormat="1">
      <c r="A3876" s="134"/>
      <c r="B3876" s="134"/>
      <c r="C3876"/>
      <c r="D3876"/>
      <c r="E3876" s="488"/>
      <c r="F3876"/>
      <c r="G3876"/>
      <c r="H3876" s="488"/>
    </row>
    <row r="3877" spans="1:8" s="10" customFormat="1">
      <c r="A3877" s="134"/>
      <c r="B3877" s="134"/>
      <c r="C3877"/>
      <c r="D3877"/>
      <c r="E3877" s="488"/>
      <c r="F3877"/>
      <c r="G3877"/>
      <c r="H3877" s="488"/>
    </row>
    <row r="3878" spans="1:8" s="10" customFormat="1">
      <c r="A3878" s="134"/>
      <c r="B3878" s="134"/>
      <c r="C3878"/>
      <c r="D3878"/>
      <c r="E3878" s="488"/>
      <c r="F3878"/>
      <c r="G3878"/>
      <c r="H3878" s="488"/>
    </row>
    <row r="3879" spans="1:8" s="10" customFormat="1">
      <c r="A3879" s="134"/>
      <c r="B3879" s="134"/>
      <c r="C3879"/>
      <c r="D3879"/>
      <c r="E3879" s="488"/>
      <c r="F3879"/>
      <c r="G3879"/>
      <c r="H3879" s="488"/>
    </row>
    <row r="3880" spans="1:8" s="10" customFormat="1">
      <c r="A3880" s="134"/>
      <c r="B3880" s="134"/>
      <c r="C3880"/>
      <c r="D3880"/>
      <c r="E3880" s="488"/>
      <c r="F3880"/>
      <c r="G3880"/>
      <c r="H3880" s="488"/>
    </row>
    <row r="3881" spans="1:8" s="10" customFormat="1">
      <c r="A3881" s="134"/>
      <c r="B3881" s="134"/>
      <c r="C3881"/>
      <c r="D3881"/>
      <c r="E3881" s="488"/>
      <c r="F3881"/>
      <c r="G3881"/>
      <c r="H3881" s="488"/>
    </row>
    <row r="3882" spans="1:8" s="10" customFormat="1">
      <c r="A3882" s="134"/>
      <c r="B3882" s="134"/>
      <c r="C3882"/>
      <c r="D3882"/>
      <c r="E3882" s="488"/>
      <c r="F3882"/>
      <c r="G3882"/>
      <c r="H3882" s="488"/>
    </row>
    <row r="3883" spans="1:8" s="10" customFormat="1">
      <c r="A3883" s="134"/>
      <c r="B3883" s="134"/>
      <c r="C3883"/>
      <c r="D3883"/>
      <c r="E3883" s="488"/>
      <c r="F3883"/>
      <c r="G3883"/>
      <c r="H3883" s="488"/>
    </row>
    <row r="3884" spans="1:8" s="10" customFormat="1">
      <c r="A3884" s="134"/>
      <c r="B3884" s="134"/>
      <c r="C3884"/>
      <c r="D3884"/>
      <c r="E3884" s="488"/>
      <c r="F3884"/>
      <c r="G3884"/>
      <c r="H3884" s="488"/>
    </row>
    <row r="3885" spans="1:8" s="10" customFormat="1">
      <c r="A3885" s="134"/>
      <c r="B3885" s="134"/>
      <c r="C3885"/>
      <c r="D3885"/>
      <c r="E3885" s="488"/>
      <c r="F3885"/>
      <c r="G3885"/>
      <c r="H3885" s="488"/>
    </row>
    <row r="3886" spans="1:8" s="10" customFormat="1">
      <c r="A3886" s="134"/>
      <c r="B3886" s="134"/>
      <c r="C3886"/>
      <c r="D3886"/>
      <c r="E3886" s="488"/>
      <c r="F3886"/>
      <c r="G3886"/>
      <c r="H3886" s="488"/>
    </row>
    <row r="3887" spans="1:8" s="10" customFormat="1">
      <c r="A3887" s="134"/>
      <c r="B3887" s="134"/>
      <c r="C3887"/>
      <c r="D3887"/>
      <c r="E3887" s="488"/>
      <c r="F3887"/>
      <c r="G3887"/>
      <c r="H3887" s="488"/>
    </row>
    <row r="3888" spans="1:8" s="10" customFormat="1">
      <c r="A3888" s="134"/>
      <c r="B3888" s="134"/>
      <c r="C3888"/>
      <c r="D3888"/>
      <c r="E3888" s="488"/>
      <c r="F3888"/>
      <c r="G3888"/>
      <c r="H3888" s="488"/>
    </row>
    <row r="3889" spans="1:8" s="10" customFormat="1">
      <c r="A3889" s="134"/>
      <c r="B3889" s="134"/>
      <c r="C3889"/>
      <c r="D3889"/>
      <c r="E3889" s="488"/>
      <c r="F3889"/>
      <c r="G3889"/>
      <c r="H3889" s="488"/>
    </row>
    <row r="3890" spans="1:8" s="10" customFormat="1">
      <c r="A3890" s="134"/>
      <c r="B3890" s="134"/>
      <c r="C3890"/>
      <c r="D3890"/>
      <c r="E3890" s="488"/>
      <c r="F3890"/>
      <c r="G3890"/>
      <c r="H3890" s="488"/>
    </row>
    <row r="3891" spans="1:8" s="10" customFormat="1">
      <c r="A3891" s="134"/>
      <c r="B3891" s="134"/>
      <c r="C3891"/>
      <c r="D3891"/>
      <c r="E3891" s="488"/>
      <c r="F3891"/>
      <c r="G3891"/>
      <c r="H3891" s="488"/>
    </row>
    <row r="3892" spans="1:8" s="10" customFormat="1">
      <c r="A3892" s="134"/>
      <c r="B3892" s="134"/>
      <c r="C3892"/>
      <c r="D3892"/>
      <c r="E3892" s="488"/>
      <c r="F3892"/>
      <c r="G3892"/>
      <c r="H3892" s="488"/>
    </row>
    <row r="3893" spans="1:8" s="10" customFormat="1">
      <c r="A3893" s="134"/>
      <c r="B3893" s="134"/>
      <c r="C3893"/>
      <c r="D3893"/>
      <c r="E3893" s="488"/>
      <c r="F3893"/>
      <c r="G3893"/>
      <c r="H3893" s="488"/>
    </row>
    <row r="3894" spans="1:8" s="10" customFormat="1">
      <c r="A3894" s="134"/>
      <c r="B3894" s="134"/>
      <c r="C3894"/>
      <c r="D3894"/>
      <c r="E3894" s="488"/>
      <c r="F3894"/>
      <c r="G3894"/>
      <c r="H3894" s="488"/>
    </row>
    <row r="3895" spans="1:8" s="10" customFormat="1">
      <c r="A3895" s="134"/>
      <c r="B3895" s="134"/>
      <c r="C3895"/>
      <c r="D3895"/>
      <c r="E3895" s="488"/>
      <c r="F3895"/>
      <c r="G3895"/>
      <c r="H3895" s="488"/>
    </row>
    <row r="3896" spans="1:8" s="10" customFormat="1">
      <c r="A3896" s="134"/>
      <c r="B3896" s="134"/>
      <c r="C3896"/>
      <c r="D3896"/>
      <c r="E3896" s="488"/>
      <c r="F3896"/>
      <c r="G3896"/>
      <c r="H3896" s="488"/>
    </row>
    <row r="3897" spans="1:8" s="10" customFormat="1">
      <c r="A3897" s="134"/>
      <c r="B3897" s="134"/>
      <c r="C3897"/>
      <c r="D3897"/>
      <c r="E3897" s="488"/>
      <c r="F3897"/>
      <c r="G3897"/>
      <c r="H3897" s="488"/>
    </row>
    <row r="3898" spans="1:8" s="10" customFormat="1">
      <c r="A3898" s="134"/>
      <c r="B3898" s="134"/>
      <c r="C3898"/>
      <c r="D3898"/>
      <c r="E3898" s="488"/>
      <c r="F3898"/>
      <c r="G3898"/>
      <c r="H3898" s="488"/>
    </row>
    <row r="3899" spans="1:8" s="10" customFormat="1">
      <c r="A3899" s="134"/>
      <c r="B3899" s="134"/>
      <c r="C3899"/>
      <c r="D3899"/>
      <c r="E3899" s="488"/>
      <c r="F3899"/>
      <c r="G3899"/>
      <c r="H3899" s="488"/>
    </row>
    <row r="3900" spans="1:8" s="10" customFormat="1">
      <c r="A3900" s="134"/>
      <c r="B3900" s="134"/>
      <c r="C3900"/>
      <c r="D3900"/>
      <c r="E3900" s="488"/>
      <c r="F3900"/>
      <c r="G3900"/>
      <c r="H3900" s="488"/>
    </row>
    <row r="3901" spans="1:8" s="10" customFormat="1">
      <c r="A3901" s="134"/>
      <c r="B3901" s="134"/>
      <c r="C3901"/>
      <c r="D3901"/>
      <c r="E3901" s="488"/>
      <c r="F3901"/>
      <c r="G3901"/>
      <c r="H3901" s="488"/>
    </row>
    <row r="3902" spans="1:8" s="10" customFormat="1">
      <c r="A3902" s="134"/>
      <c r="B3902" s="134"/>
      <c r="C3902"/>
      <c r="D3902"/>
      <c r="E3902" s="488"/>
      <c r="F3902"/>
      <c r="G3902"/>
      <c r="H3902" s="488"/>
    </row>
    <row r="3903" spans="1:8" s="10" customFormat="1">
      <c r="A3903" s="134"/>
      <c r="B3903" s="134"/>
      <c r="C3903"/>
      <c r="D3903"/>
      <c r="E3903" s="488"/>
      <c r="F3903"/>
      <c r="G3903"/>
      <c r="H3903" s="488"/>
    </row>
    <row r="3904" spans="1:8" s="10" customFormat="1">
      <c r="A3904" s="134"/>
      <c r="B3904" s="134"/>
      <c r="C3904"/>
      <c r="D3904"/>
      <c r="E3904" s="488"/>
      <c r="F3904"/>
      <c r="G3904"/>
      <c r="H3904" s="488"/>
    </row>
    <row r="3905" spans="1:8" s="10" customFormat="1">
      <c r="A3905" s="134"/>
      <c r="B3905" s="134"/>
      <c r="C3905"/>
      <c r="D3905"/>
      <c r="E3905" s="488"/>
      <c r="F3905"/>
      <c r="G3905"/>
      <c r="H3905" s="488"/>
    </row>
    <row r="3906" spans="1:8" s="10" customFormat="1">
      <c r="A3906" s="134"/>
      <c r="B3906" s="134"/>
      <c r="C3906"/>
      <c r="D3906"/>
      <c r="E3906" s="488"/>
      <c r="F3906"/>
      <c r="G3906"/>
      <c r="H3906" s="488"/>
    </row>
    <row r="3907" spans="1:8" s="10" customFormat="1">
      <c r="A3907" s="134"/>
      <c r="B3907" s="134"/>
      <c r="C3907"/>
      <c r="D3907"/>
      <c r="E3907" s="488"/>
      <c r="F3907"/>
      <c r="G3907"/>
      <c r="H3907" s="488"/>
    </row>
    <row r="3908" spans="1:8" s="10" customFormat="1">
      <c r="A3908" s="134"/>
      <c r="B3908" s="134"/>
      <c r="C3908"/>
      <c r="D3908"/>
      <c r="E3908" s="488"/>
      <c r="F3908"/>
      <c r="G3908"/>
      <c r="H3908" s="488"/>
    </row>
    <row r="3909" spans="1:8" s="10" customFormat="1">
      <c r="A3909" s="134"/>
      <c r="B3909" s="134"/>
      <c r="C3909"/>
      <c r="D3909"/>
      <c r="E3909" s="488"/>
      <c r="F3909"/>
      <c r="G3909"/>
      <c r="H3909" s="488"/>
    </row>
    <row r="3910" spans="1:8" s="10" customFormat="1">
      <c r="A3910" s="134"/>
      <c r="B3910" s="134"/>
      <c r="C3910"/>
      <c r="D3910"/>
      <c r="E3910" s="488"/>
      <c r="F3910"/>
      <c r="G3910"/>
      <c r="H3910" s="488"/>
    </row>
    <row r="3911" spans="1:8" s="10" customFormat="1">
      <c r="A3911" s="134"/>
      <c r="B3911" s="134"/>
      <c r="C3911"/>
      <c r="D3911"/>
      <c r="E3911" s="488"/>
      <c r="F3911"/>
      <c r="G3911"/>
      <c r="H3911" s="488"/>
    </row>
    <row r="3912" spans="1:8" s="10" customFormat="1">
      <c r="A3912" s="134"/>
      <c r="B3912" s="134"/>
      <c r="C3912"/>
      <c r="D3912"/>
      <c r="E3912" s="488"/>
      <c r="F3912"/>
      <c r="G3912"/>
      <c r="H3912" s="488"/>
    </row>
    <row r="3913" spans="1:8" s="10" customFormat="1">
      <c r="A3913" s="134"/>
      <c r="B3913" s="134"/>
      <c r="C3913"/>
      <c r="D3913"/>
      <c r="E3913" s="488"/>
      <c r="F3913"/>
      <c r="G3913"/>
      <c r="H3913" s="488"/>
    </row>
    <row r="3914" spans="1:8" s="10" customFormat="1">
      <c r="A3914" s="134"/>
      <c r="B3914" s="134"/>
      <c r="C3914"/>
      <c r="D3914"/>
      <c r="E3914" s="488"/>
      <c r="F3914"/>
      <c r="G3914"/>
      <c r="H3914" s="488"/>
    </row>
    <row r="3915" spans="1:8" s="10" customFormat="1">
      <c r="A3915" s="134"/>
      <c r="B3915" s="134"/>
      <c r="C3915"/>
      <c r="D3915"/>
      <c r="E3915" s="488"/>
      <c r="F3915"/>
      <c r="G3915"/>
      <c r="H3915" s="488"/>
    </row>
    <row r="3916" spans="1:8" s="10" customFormat="1">
      <c r="A3916" s="134"/>
      <c r="B3916" s="134"/>
      <c r="C3916"/>
      <c r="D3916"/>
      <c r="E3916" s="488"/>
      <c r="F3916"/>
      <c r="G3916"/>
      <c r="H3916" s="488"/>
    </row>
    <row r="3917" spans="1:8" s="10" customFormat="1">
      <c r="A3917" s="134"/>
      <c r="B3917" s="134"/>
      <c r="C3917"/>
      <c r="D3917"/>
      <c r="E3917" s="488"/>
      <c r="F3917"/>
      <c r="G3917"/>
      <c r="H3917" s="488"/>
    </row>
    <row r="3918" spans="1:8" s="10" customFormat="1">
      <c r="A3918" s="134"/>
      <c r="B3918" s="134"/>
      <c r="C3918"/>
      <c r="D3918"/>
      <c r="E3918" s="488"/>
      <c r="F3918"/>
      <c r="G3918"/>
      <c r="H3918" s="488"/>
    </row>
    <row r="3919" spans="1:8" s="10" customFormat="1">
      <c r="A3919" s="134"/>
      <c r="B3919" s="134"/>
      <c r="C3919"/>
      <c r="D3919"/>
      <c r="E3919" s="488"/>
      <c r="F3919"/>
      <c r="G3919"/>
      <c r="H3919" s="488"/>
    </row>
    <row r="3920" spans="1:8" s="10" customFormat="1">
      <c r="A3920" s="134"/>
      <c r="B3920" s="134"/>
      <c r="C3920"/>
      <c r="D3920"/>
      <c r="E3920" s="488"/>
      <c r="F3920"/>
      <c r="G3920"/>
      <c r="H3920" s="488"/>
    </row>
    <row r="3921" spans="1:8" s="10" customFormat="1">
      <c r="A3921" s="134"/>
      <c r="B3921" s="134"/>
      <c r="C3921"/>
      <c r="D3921"/>
      <c r="E3921" s="488"/>
      <c r="F3921"/>
      <c r="G3921"/>
      <c r="H3921" s="488"/>
    </row>
    <row r="3922" spans="1:8" s="10" customFormat="1">
      <c r="A3922" s="134"/>
      <c r="B3922" s="134"/>
      <c r="C3922"/>
      <c r="D3922"/>
      <c r="E3922" s="488"/>
      <c r="F3922"/>
      <c r="G3922"/>
      <c r="H3922" s="488"/>
    </row>
    <row r="3923" spans="1:8" s="10" customFormat="1">
      <c r="A3923" s="134"/>
      <c r="B3923" s="134"/>
      <c r="C3923"/>
      <c r="D3923"/>
      <c r="E3923" s="488"/>
      <c r="F3923"/>
      <c r="G3923"/>
      <c r="H3923" s="488"/>
    </row>
    <row r="3924" spans="1:8" s="10" customFormat="1">
      <c r="A3924" s="134"/>
      <c r="B3924" s="134"/>
      <c r="C3924"/>
      <c r="D3924"/>
      <c r="E3924" s="488"/>
      <c r="F3924"/>
      <c r="G3924"/>
      <c r="H3924" s="488"/>
    </row>
    <row r="3925" spans="1:8" s="10" customFormat="1">
      <c r="A3925" s="134"/>
      <c r="B3925" s="134"/>
      <c r="C3925"/>
      <c r="D3925"/>
      <c r="E3925" s="488"/>
      <c r="F3925"/>
      <c r="G3925"/>
      <c r="H3925" s="488"/>
    </row>
    <row r="3926" spans="1:8" s="10" customFormat="1">
      <c r="A3926" s="134"/>
      <c r="B3926" s="134"/>
      <c r="C3926"/>
      <c r="D3926"/>
      <c r="E3926" s="488"/>
      <c r="F3926"/>
      <c r="G3926"/>
      <c r="H3926" s="488"/>
    </row>
    <row r="3927" spans="1:8" s="10" customFormat="1">
      <c r="A3927" s="134"/>
      <c r="B3927" s="134"/>
      <c r="C3927"/>
      <c r="D3927"/>
      <c r="E3927" s="488"/>
      <c r="F3927"/>
      <c r="G3927"/>
      <c r="H3927" s="488"/>
    </row>
    <row r="3928" spans="1:8" s="10" customFormat="1">
      <c r="A3928" s="134"/>
      <c r="B3928" s="134"/>
      <c r="C3928"/>
      <c r="D3928"/>
      <c r="E3928" s="488"/>
      <c r="F3928"/>
      <c r="G3928"/>
      <c r="H3928" s="488"/>
    </row>
    <row r="3929" spans="1:8" s="10" customFormat="1">
      <c r="A3929" s="134"/>
      <c r="B3929" s="134"/>
      <c r="C3929"/>
      <c r="D3929"/>
      <c r="E3929" s="488"/>
      <c r="F3929"/>
      <c r="G3929"/>
      <c r="H3929" s="488"/>
    </row>
    <row r="3930" spans="1:8" s="10" customFormat="1">
      <c r="A3930" s="134"/>
      <c r="B3930" s="134"/>
      <c r="C3930"/>
      <c r="D3930"/>
      <c r="E3930" s="488"/>
      <c r="F3930"/>
      <c r="G3930"/>
      <c r="H3930" s="488"/>
    </row>
    <row r="3931" spans="1:8" s="10" customFormat="1">
      <c r="A3931" s="134"/>
      <c r="B3931" s="134"/>
      <c r="C3931"/>
      <c r="D3931"/>
      <c r="E3931" s="488"/>
      <c r="F3931"/>
      <c r="G3931"/>
      <c r="H3931" s="488"/>
    </row>
    <row r="3932" spans="1:8" s="10" customFormat="1">
      <c r="A3932" s="134"/>
      <c r="B3932" s="134"/>
      <c r="C3932"/>
      <c r="D3932"/>
      <c r="E3932" s="488"/>
      <c r="F3932"/>
      <c r="G3932"/>
      <c r="H3932" s="488"/>
    </row>
    <row r="3933" spans="1:8" s="10" customFormat="1">
      <c r="A3933" s="134"/>
      <c r="B3933" s="134"/>
      <c r="C3933"/>
      <c r="D3933"/>
      <c r="E3933" s="488"/>
      <c r="F3933"/>
      <c r="G3933"/>
      <c r="H3933" s="488"/>
    </row>
    <row r="3934" spans="1:8" s="10" customFormat="1">
      <c r="A3934" s="134"/>
      <c r="B3934" s="134"/>
      <c r="C3934"/>
      <c r="D3934"/>
      <c r="E3934" s="488"/>
      <c r="F3934"/>
      <c r="G3934"/>
      <c r="H3934" s="488"/>
    </row>
    <row r="3935" spans="1:8" s="10" customFormat="1">
      <c r="A3935" s="134"/>
      <c r="B3935" s="134"/>
      <c r="C3935"/>
      <c r="D3935"/>
      <c r="E3935" s="488"/>
      <c r="F3935"/>
      <c r="G3935"/>
      <c r="H3935" s="488"/>
    </row>
    <row r="3936" spans="1:8" s="10" customFormat="1">
      <c r="A3936" s="134"/>
      <c r="B3936" s="134"/>
      <c r="C3936"/>
      <c r="D3936"/>
      <c r="E3936" s="488"/>
      <c r="F3936"/>
      <c r="G3936"/>
      <c r="H3936" s="488"/>
    </row>
    <row r="3937" spans="1:8" s="10" customFormat="1">
      <c r="A3937" s="134"/>
      <c r="B3937" s="134"/>
      <c r="C3937"/>
      <c r="D3937"/>
      <c r="E3937" s="488"/>
      <c r="F3937"/>
      <c r="G3937"/>
      <c r="H3937" s="488"/>
    </row>
    <row r="3938" spans="1:8" s="10" customFormat="1">
      <c r="A3938" s="134"/>
      <c r="B3938" s="134"/>
      <c r="C3938"/>
      <c r="D3938"/>
      <c r="E3938" s="488"/>
      <c r="F3938"/>
      <c r="G3938"/>
      <c r="H3938" s="488"/>
    </row>
    <row r="3939" spans="1:8" s="10" customFormat="1">
      <c r="A3939" s="134"/>
      <c r="B3939" s="134"/>
      <c r="C3939"/>
      <c r="D3939"/>
      <c r="E3939" s="488"/>
      <c r="F3939"/>
      <c r="G3939"/>
      <c r="H3939" s="488"/>
    </row>
    <row r="3940" spans="1:8" s="10" customFormat="1">
      <c r="A3940" s="134"/>
      <c r="B3940" s="134"/>
      <c r="C3940"/>
      <c r="D3940"/>
      <c r="E3940" s="488"/>
      <c r="F3940"/>
      <c r="G3940"/>
      <c r="H3940" s="488"/>
    </row>
    <row r="3941" spans="1:8" s="10" customFormat="1">
      <c r="A3941" s="134"/>
      <c r="B3941" s="134"/>
      <c r="C3941"/>
      <c r="D3941"/>
      <c r="E3941" s="488"/>
      <c r="F3941"/>
      <c r="G3941"/>
      <c r="H3941" s="488"/>
    </row>
    <row r="3942" spans="1:8" s="10" customFormat="1">
      <c r="A3942" s="134"/>
      <c r="B3942" s="134"/>
      <c r="C3942"/>
      <c r="D3942"/>
      <c r="E3942" s="488"/>
      <c r="F3942"/>
      <c r="G3942"/>
      <c r="H3942" s="488"/>
    </row>
    <row r="3943" spans="1:8" s="10" customFormat="1">
      <c r="A3943" s="134"/>
      <c r="B3943" s="134"/>
      <c r="C3943"/>
      <c r="D3943"/>
      <c r="E3943" s="488"/>
      <c r="F3943"/>
      <c r="G3943"/>
      <c r="H3943" s="488"/>
    </row>
    <row r="3944" spans="1:8" s="10" customFormat="1">
      <c r="A3944" s="134"/>
      <c r="B3944" s="134"/>
      <c r="C3944"/>
      <c r="D3944"/>
      <c r="E3944" s="488"/>
      <c r="F3944"/>
      <c r="G3944"/>
      <c r="H3944" s="488"/>
    </row>
    <row r="3945" spans="1:8" s="10" customFormat="1">
      <c r="A3945" s="134"/>
      <c r="B3945" s="134"/>
      <c r="C3945"/>
      <c r="D3945"/>
      <c r="E3945" s="488"/>
      <c r="F3945"/>
      <c r="G3945"/>
      <c r="H3945" s="488"/>
    </row>
    <row r="3946" spans="1:8" s="10" customFormat="1">
      <c r="A3946" s="134"/>
      <c r="B3946" s="134"/>
      <c r="C3946"/>
      <c r="D3946"/>
      <c r="E3946" s="488"/>
      <c r="F3946"/>
      <c r="G3946"/>
      <c r="H3946" s="488"/>
    </row>
    <row r="3947" spans="1:8" s="10" customFormat="1">
      <c r="A3947" s="134"/>
      <c r="B3947" s="134"/>
      <c r="C3947"/>
      <c r="D3947"/>
      <c r="E3947" s="488"/>
      <c r="F3947"/>
      <c r="G3947"/>
      <c r="H3947" s="488"/>
    </row>
    <row r="3948" spans="1:8" s="10" customFormat="1">
      <c r="A3948" s="134"/>
      <c r="B3948" s="134"/>
      <c r="C3948"/>
      <c r="D3948"/>
      <c r="E3948" s="488"/>
      <c r="F3948"/>
      <c r="G3948"/>
      <c r="H3948" s="488"/>
    </row>
    <row r="3949" spans="1:8" s="10" customFormat="1">
      <c r="A3949" s="134"/>
      <c r="B3949" s="134"/>
      <c r="C3949"/>
      <c r="D3949"/>
      <c r="E3949" s="488"/>
      <c r="F3949"/>
      <c r="G3949"/>
      <c r="H3949" s="488"/>
    </row>
    <row r="3950" spans="1:8" s="10" customFormat="1">
      <c r="A3950" s="134"/>
      <c r="B3950" s="134"/>
      <c r="C3950"/>
      <c r="D3950"/>
      <c r="E3950" s="488"/>
      <c r="F3950"/>
      <c r="G3950"/>
      <c r="H3950" s="488"/>
    </row>
    <row r="3951" spans="1:8" s="10" customFormat="1">
      <c r="A3951" s="134"/>
      <c r="B3951" s="134"/>
      <c r="C3951"/>
      <c r="D3951"/>
      <c r="E3951" s="488"/>
      <c r="F3951"/>
      <c r="G3951"/>
      <c r="H3951" s="488"/>
    </row>
    <row r="3952" spans="1:8" s="10" customFormat="1">
      <c r="A3952" s="134"/>
      <c r="B3952" s="134"/>
      <c r="C3952"/>
      <c r="D3952"/>
      <c r="E3952" s="488"/>
      <c r="F3952"/>
      <c r="G3952"/>
      <c r="H3952" s="488"/>
    </row>
    <row r="3953" spans="1:8" s="10" customFormat="1">
      <c r="A3953" s="134"/>
      <c r="B3953" s="134"/>
      <c r="C3953"/>
      <c r="D3953"/>
      <c r="E3953" s="488"/>
      <c r="F3953"/>
      <c r="G3953"/>
      <c r="H3953" s="488"/>
    </row>
    <row r="3954" spans="1:8" s="10" customFormat="1">
      <c r="A3954" s="134"/>
      <c r="B3954" s="134"/>
      <c r="C3954"/>
      <c r="D3954"/>
      <c r="E3954" s="488"/>
      <c r="F3954"/>
      <c r="G3954"/>
      <c r="H3954" s="488"/>
    </row>
    <row r="3955" spans="1:8" s="10" customFormat="1">
      <c r="A3955" s="134"/>
      <c r="B3955" s="134"/>
      <c r="C3955"/>
      <c r="D3955"/>
      <c r="E3955" s="488"/>
      <c r="F3955"/>
      <c r="G3955"/>
      <c r="H3955" s="488"/>
    </row>
    <row r="3956" spans="1:8" s="10" customFormat="1">
      <c r="A3956" s="134"/>
      <c r="B3956" s="134"/>
      <c r="C3956"/>
      <c r="D3956"/>
      <c r="E3956" s="488"/>
      <c r="F3956"/>
      <c r="G3956"/>
      <c r="H3956" s="488"/>
    </row>
    <row r="3957" spans="1:8" s="10" customFormat="1">
      <c r="A3957" s="134"/>
      <c r="B3957" s="134"/>
      <c r="C3957"/>
      <c r="D3957"/>
      <c r="E3957" s="488"/>
      <c r="F3957"/>
      <c r="G3957"/>
      <c r="H3957" s="488"/>
    </row>
    <row r="3958" spans="1:8" s="10" customFormat="1">
      <c r="A3958" s="134"/>
      <c r="B3958" s="134"/>
      <c r="C3958"/>
      <c r="D3958"/>
      <c r="E3958" s="488"/>
      <c r="F3958"/>
      <c r="G3958"/>
      <c r="H3958" s="488"/>
    </row>
    <row r="3959" spans="1:8" s="10" customFormat="1">
      <c r="A3959" s="134"/>
      <c r="B3959" s="134"/>
      <c r="C3959"/>
      <c r="D3959"/>
      <c r="E3959" s="488"/>
      <c r="F3959"/>
      <c r="G3959"/>
      <c r="H3959" s="488"/>
    </row>
    <row r="3960" spans="1:8" s="10" customFormat="1">
      <c r="A3960" s="134"/>
      <c r="B3960" s="134"/>
      <c r="C3960"/>
      <c r="D3960"/>
      <c r="E3960" s="488"/>
      <c r="F3960"/>
      <c r="G3960"/>
      <c r="H3960" s="488"/>
    </row>
    <row r="3961" spans="1:8" s="10" customFormat="1">
      <c r="A3961" s="134"/>
      <c r="B3961" s="134"/>
      <c r="C3961"/>
      <c r="D3961"/>
      <c r="E3961" s="488"/>
      <c r="F3961"/>
      <c r="G3961"/>
      <c r="H3961" s="488"/>
    </row>
    <row r="3962" spans="1:8" s="10" customFormat="1">
      <c r="A3962" s="134"/>
      <c r="B3962" s="134"/>
      <c r="C3962"/>
      <c r="D3962"/>
      <c r="E3962" s="488"/>
      <c r="F3962"/>
      <c r="G3962"/>
      <c r="H3962" s="488"/>
    </row>
    <row r="3963" spans="1:8" s="10" customFormat="1">
      <c r="A3963" s="134"/>
      <c r="B3963" s="134"/>
      <c r="C3963"/>
      <c r="D3963"/>
      <c r="E3963" s="488"/>
      <c r="F3963"/>
      <c r="G3963"/>
      <c r="H3963" s="488"/>
    </row>
    <row r="3964" spans="1:8" s="10" customFormat="1">
      <c r="A3964" s="134"/>
      <c r="B3964" s="134"/>
      <c r="C3964"/>
      <c r="D3964"/>
      <c r="E3964" s="488"/>
      <c r="F3964"/>
      <c r="G3964"/>
      <c r="H3964" s="488"/>
    </row>
    <row r="3965" spans="1:8" s="10" customFormat="1">
      <c r="A3965" s="134"/>
      <c r="B3965" s="134"/>
      <c r="C3965"/>
      <c r="D3965"/>
      <c r="E3965" s="488"/>
      <c r="F3965"/>
      <c r="G3965"/>
      <c r="H3965" s="488"/>
    </row>
    <row r="3966" spans="1:8" s="10" customFormat="1">
      <c r="A3966" s="134"/>
      <c r="B3966" s="134"/>
      <c r="C3966"/>
      <c r="D3966"/>
      <c r="E3966" s="488"/>
      <c r="F3966"/>
      <c r="G3966"/>
      <c r="H3966" s="488"/>
    </row>
    <row r="3967" spans="1:8" s="10" customFormat="1">
      <c r="A3967" s="134"/>
      <c r="B3967" s="134"/>
      <c r="C3967"/>
      <c r="D3967"/>
      <c r="E3967" s="488"/>
      <c r="F3967"/>
      <c r="G3967"/>
      <c r="H3967" s="488"/>
    </row>
    <row r="3968" spans="1:8" s="10" customFormat="1">
      <c r="A3968" s="134"/>
      <c r="B3968" s="134"/>
      <c r="C3968"/>
      <c r="D3968"/>
      <c r="E3968" s="488"/>
      <c r="F3968"/>
      <c r="G3968"/>
      <c r="H3968" s="488"/>
    </row>
    <row r="3969" spans="1:8" s="10" customFormat="1">
      <c r="A3969" s="134"/>
      <c r="B3969" s="134"/>
      <c r="C3969"/>
      <c r="D3969"/>
      <c r="E3969" s="488"/>
      <c r="F3969"/>
      <c r="G3969"/>
      <c r="H3969" s="488"/>
    </row>
    <row r="3970" spans="1:8" s="10" customFormat="1">
      <c r="A3970" s="134"/>
      <c r="B3970" s="134"/>
      <c r="C3970"/>
      <c r="D3970"/>
      <c r="E3970" s="488"/>
      <c r="F3970"/>
      <c r="G3970"/>
      <c r="H3970" s="488"/>
    </row>
    <row r="3971" spans="1:8" s="10" customFormat="1">
      <c r="A3971" s="134"/>
      <c r="B3971" s="134"/>
      <c r="C3971"/>
      <c r="D3971"/>
      <c r="E3971" s="488"/>
      <c r="F3971"/>
      <c r="G3971"/>
      <c r="H3971" s="488"/>
    </row>
    <row r="3972" spans="1:8" s="10" customFormat="1">
      <c r="A3972" s="134"/>
      <c r="B3972" s="134"/>
      <c r="C3972"/>
      <c r="D3972"/>
      <c r="E3972" s="488"/>
      <c r="F3972"/>
      <c r="G3972"/>
      <c r="H3972" s="488"/>
    </row>
    <row r="3973" spans="1:8" s="10" customFormat="1">
      <c r="A3973" s="134"/>
      <c r="B3973" s="134"/>
      <c r="C3973"/>
      <c r="D3973"/>
      <c r="E3973" s="488"/>
      <c r="F3973"/>
      <c r="G3973"/>
      <c r="H3973" s="488"/>
    </row>
    <row r="3974" spans="1:8" s="10" customFormat="1">
      <c r="A3974" s="134"/>
      <c r="B3974" s="134"/>
      <c r="C3974"/>
      <c r="D3974"/>
      <c r="E3974" s="488"/>
      <c r="F3974"/>
      <c r="G3974"/>
      <c r="H3974" s="488"/>
    </row>
    <row r="3975" spans="1:8" s="10" customFormat="1">
      <c r="A3975" s="134"/>
      <c r="B3975" s="134"/>
      <c r="C3975"/>
      <c r="D3975"/>
      <c r="E3975" s="488"/>
      <c r="F3975"/>
      <c r="G3975"/>
      <c r="H3975" s="488"/>
    </row>
    <row r="3976" spans="1:8" s="10" customFormat="1">
      <c r="A3976" s="134"/>
      <c r="B3976" s="134"/>
      <c r="C3976"/>
      <c r="D3976"/>
      <c r="E3976" s="488"/>
      <c r="F3976"/>
      <c r="G3976"/>
      <c r="H3976" s="488"/>
    </row>
    <row r="3977" spans="1:8" s="10" customFormat="1">
      <c r="A3977" s="134"/>
      <c r="B3977" s="134"/>
      <c r="C3977"/>
      <c r="D3977"/>
      <c r="E3977" s="488"/>
      <c r="F3977"/>
      <c r="G3977"/>
      <c r="H3977" s="488"/>
    </row>
    <row r="3978" spans="1:8" s="10" customFormat="1">
      <c r="A3978" s="134"/>
      <c r="B3978" s="134"/>
      <c r="C3978"/>
      <c r="D3978"/>
      <c r="E3978" s="488"/>
      <c r="F3978"/>
      <c r="G3978"/>
      <c r="H3978" s="488"/>
    </row>
    <row r="3979" spans="1:8" s="10" customFormat="1">
      <c r="A3979" s="134"/>
      <c r="B3979" s="134"/>
      <c r="C3979"/>
      <c r="D3979"/>
      <c r="E3979" s="488"/>
      <c r="F3979"/>
      <c r="G3979"/>
      <c r="H3979" s="488"/>
    </row>
    <row r="3980" spans="1:8" s="10" customFormat="1">
      <c r="A3980" s="134"/>
      <c r="B3980" s="134"/>
      <c r="C3980"/>
      <c r="D3980"/>
      <c r="E3980" s="488"/>
      <c r="F3980"/>
      <c r="G3980"/>
      <c r="H3980" s="488"/>
    </row>
    <row r="3981" spans="1:8" s="10" customFormat="1">
      <c r="A3981" s="134"/>
      <c r="B3981" s="134"/>
      <c r="C3981"/>
      <c r="D3981"/>
      <c r="E3981" s="488"/>
      <c r="F3981"/>
      <c r="G3981"/>
      <c r="H3981" s="488"/>
    </row>
    <row r="3982" spans="1:8" s="10" customFormat="1">
      <c r="A3982" s="134"/>
      <c r="B3982" s="134"/>
      <c r="C3982"/>
      <c r="D3982"/>
      <c r="E3982" s="488"/>
      <c r="F3982"/>
      <c r="G3982"/>
      <c r="H3982" s="488"/>
    </row>
    <row r="3983" spans="1:8" s="10" customFormat="1">
      <c r="A3983" s="134"/>
      <c r="B3983" s="134"/>
      <c r="C3983"/>
      <c r="D3983"/>
      <c r="E3983" s="488"/>
      <c r="F3983"/>
      <c r="G3983"/>
      <c r="H3983" s="488"/>
    </row>
    <row r="3984" spans="1:8" s="10" customFormat="1">
      <c r="A3984" s="134"/>
      <c r="B3984" s="134"/>
      <c r="C3984"/>
      <c r="D3984"/>
      <c r="E3984" s="488"/>
      <c r="F3984"/>
      <c r="G3984"/>
      <c r="H3984" s="488"/>
    </row>
    <row r="3985" spans="1:8" s="10" customFormat="1">
      <c r="A3985" s="134"/>
      <c r="B3985" s="134"/>
      <c r="C3985"/>
      <c r="D3985"/>
      <c r="E3985" s="488"/>
      <c r="F3985"/>
      <c r="G3985"/>
      <c r="H3985" s="488"/>
    </row>
    <row r="3986" spans="1:8" s="10" customFormat="1">
      <c r="A3986" s="134"/>
      <c r="B3986" s="134"/>
      <c r="C3986"/>
      <c r="D3986"/>
      <c r="E3986" s="488"/>
      <c r="F3986"/>
      <c r="G3986"/>
      <c r="H3986" s="488"/>
    </row>
    <row r="3987" spans="1:8" s="10" customFormat="1">
      <c r="A3987" s="134"/>
      <c r="B3987" s="134"/>
      <c r="C3987"/>
      <c r="D3987"/>
      <c r="E3987" s="488"/>
      <c r="F3987"/>
      <c r="G3987"/>
      <c r="H3987" s="488"/>
    </row>
    <row r="3988" spans="1:8" s="10" customFormat="1">
      <c r="A3988" s="134"/>
      <c r="B3988" s="134"/>
      <c r="C3988"/>
      <c r="D3988"/>
      <c r="E3988" s="488"/>
      <c r="F3988"/>
      <c r="G3988"/>
      <c r="H3988" s="488"/>
    </row>
    <row r="3989" spans="1:8" s="10" customFormat="1">
      <c r="A3989" s="134"/>
      <c r="B3989" s="134"/>
      <c r="C3989"/>
      <c r="D3989"/>
      <c r="E3989" s="488"/>
      <c r="F3989"/>
      <c r="G3989"/>
      <c r="H3989" s="488"/>
    </row>
    <row r="3990" spans="1:8" s="10" customFormat="1">
      <c r="A3990" s="134"/>
      <c r="B3990" s="134"/>
      <c r="C3990"/>
      <c r="D3990"/>
      <c r="E3990" s="488"/>
      <c r="F3990"/>
      <c r="G3990"/>
      <c r="H3990" s="488"/>
    </row>
    <row r="3991" spans="1:8" s="10" customFormat="1">
      <c r="A3991" s="134"/>
      <c r="B3991" s="134"/>
      <c r="C3991"/>
      <c r="D3991"/>
      <c r="E3991" s="488"/>
      <c r="F3991"/>
      <c r="G3991"/>
      <c r="H3991" s="488"/>
    </row>
    <row r="3992" spans="1:8" s="10" customFormat="1">
      <c r="A3992" s="134"/>
      <c r="B3992" s="134"/>
      <c r="C3992"/>
      <c r="D3992"/>
      <c r="E3992" s="488"/>
      <c r="F3992"/>
      <c r="G3992"/>
      <c r="H3992" s="488"/>
    </row>
    <row r="3993" spans="1:8" s="10" customFormat="1">
      <c r="A3993" s="134"/>
      <c r="B3993" s="134"/>
      <c r="C3993"/>
      <c r="D3993"/>
      <c r="E3993" s="488"/>
      <c r="F3993"/>
      <c r="G3993"/>
      <c r="H3993" s="488"/>
    </row>
    <row r="3994" spans="1:8" s="10" customFormat="1">
      <c r="A3994" s="134"/>
      <c r="B3994" s="134"/>
      <c r="C3994"/>
      <c r="D3994"/>
      <c r="E3994" s="488"/>
      <c r="F3994"/>
      <c r="G3994"/>
      <c r="H3994" s="488"/>
    </row>
    <row r="3995" spans="1:8" s="10" customFormat="1">
      <c r="A3995" s="134"/>
      <c r="B3995" s="134"/>
      <c r="C3995"/>
      <c r="D3995"/>
      <c r="E3995" s="488"/>
      <c r="F3995"/>
      <c r="G3995"/>
      <c r="H3995" s="488"/>
    </row>
    <row r="3996" spans="1:8" s="10" customFormat="1">
      <c r="A3996" s="134"/>
      <c r="B3996" s="134"/>
      <c r="C3996"/>
      <c r="D3996"/>
      <c r="E3996" s="488"/>
      <c r="F3996"/>
      <c r="G3996"/>
      <c r="H3996" s="488"/>
    </row>
    <row r="3997" spans="1:8" s="10" customFormat="1">
      <c r="A3997" s="134"/>
      <c r="B3997" s="134"/>
      <c r="C3997"/>
      <c r="D3997"/>
      <c r="E3997" s="488"/>
      <c r="F3997"/>
      <c r="G3997"/>
      <c r="H3997" s="488"/>
    </row>
    <row r="3998" spans="1:8" s="10" customFormat="1">
      <c r="A3998" s="134"/>
      <c r="B3998" s="134"/>
      <c r="C3998"/>
      <c r="D3998"/>
      <c r="E3998" s="488"/>
      <c r="F3998"/>
      <c r="G3998"/>
      <c r="H3998" s="488"/>
    </row>
    <row r="3999" spans="1:8" s="10" customFormat="1">
      <c r="A3999" s="134"/>
      <c r="B3999" s="134"/>
      <c r="C3999"/>
      <c r="D3999"/>
      <c r="E3999" s="488"/>
      <c r="F3999"/>
      <c r="G3999"/>
      <c r="H3999" s="488"/>
    </row>
    <row r="4000" spans="1:8" s="10" customFormat="1">
      <c r="A4000" s="134"/>
      <c r="B4000" s="134"/>
      <c r="C4000"/>
      <c r="D4000"/>
      <c r="E4000" s="488"/>
      <c r="F4000"/>
      <c r="G4000"/>
      <c r="H4000" s="488"/>
    </row>
    <row r="4001" spans="1:8" s="10" customFormat="1">
      <c r="A4001" s="134"/>
      <c r="B4001" s="134"/>
      <c r="C4001"/>
      <c r="D4001"/>
      <c r="E4001" s="488"/>
      <c r="F4001"/>
      <c r="G4001"/>
      <c r="H4001" s="488"/>
    </row>
    <row r="4002" spans="1:8" s="10" customFormat="1">
      <c r="A4002" s="134"/>
      <c r="B4002" s="134"/>
      <c r="C4002"/>
      <c r="D4002"/>
      <c r="E4002" s="488"/>
      <c r="F4002"/>
      <c r="G4002"/>
      <c r="H4002" s="488"/>
    </row>
    <row r="4003" spans="1:8" s="10" customFormat="1">
      <c r="A4003" s="134"/>
      <c r="B4003" s="134"/>
      <c r="C4003"/>
      <c r="D4003"/>
      <c r="E4003" s="488"/>
      <c r="F4003"/>
      <c r="G4003"/>
      <c r="H4003" s="488"/>
    </row>
    <row r="4004" spans="1:8" s="10" customFormat="1">
      <c r="A4004" s="134"/>
      <c r="B4004" s="134"/>
      <c r="C4004"/>
      <c r="D4004"/>
      <c r="E4004" s="488"/>
      <c r="F4004"/>
      <c r="G4004"/>
      <c r="H4004" s="488"/>
    </row>
    <row r="4005" spans="1:8" s="10" customFormat="1">
      <c r="A4005" s="134"/>
      <c r="B4005" s="134"/>
      <c r="C4005"/>
      <c r="D4005"/>
      <c r="E4005" s="488"/>
      <c r="F4005"/>
      <c r="G4005"/>
      <c r="H4005" s="488"/>
    </row>
    <row r="4006" spans="1:8" s="10" customFormat="1">
      <c r="A4006" s="134"/>
      <c r="B4006" s="134"/>
      <c r="C4006"/>
      <c r="D4006"/>
      <c r="E4006" s="488"/>
      <c r="F4006"/>
      <c r="G4006"/>
      <c r="H4006" s="488"/>
    </row>
    <row r="4007" spans="1:8" s="10" customFormat="1">
      <c r="A4007" s="134"/>
      <c r="B4007" s="134"/>
      <c r="C4007"/>
      <c r="D4007"/>
      <c r="E4007" s="488"/>
      <c r="F4007"/>
      <c r="G4007"/>
      <c r="H4007" s="488"/>
    </row>
    <row r="4008" spans="1:8" s="10" customFormat="1">
      <c r="A4008" s="134"/>
      <c r="B4008" s="134"/>
      <c r="C4008"/>
      <c r="D4008"/>
      <c r="E4008" s="488"/>
      <c r="F4008"/>
      <c r="G4008"/>
      <c r="H4008" s="488"/>
    </row>
    <row r="4009" spans="1:8" s="10" customFormat="1">
      <c r="A4009" s="134"/>
      <c r="B4009" s="134"/>
      <c r="C4009"/>
      <c r="D4009"/>
      <c r="E4009" s="488"/>
      <c r="F4009"/>
      <c r="G4009"/>
      <c r="H4009" s="488"/>
    </row>
    <row r="4010" spans="1:8" s="10" customFormat="1">
      <c r="A4010" s="134"/>
      <c r="B4010" s="134"/>
      <c r="C4010"/>
      <c r="D4010"/>
      <c r="E4010" s="488"/>
      <c r="F4010"/>
      <c r="G4010"/>
      <c r="H4010" s="488"/>
    </row>
    <row r="4011" spans="1:8" s="10" customFormat="1">
      <c r="A4011" s="134"/>
      <c r="B4011" s="134"/>
      <c r="C4011"/>
      <c r="D4011"/>
      <c r="E4011" s="488"/>
      <c r="F4011"/>
      <c r="G4011"/>
      <c r="H4011" s="488"/>
    </row>
    <row r="4012" spans="1:8" s="10" customFormat="1">
      <c r="A4012" s="134"/>
      <c r="B4012" s="134"/>
      <c r="C4012"/>
      <c r="D4012"/>
      <c r="E4012" s="488"/>
      <c r="F4012"/>
      <c r="G4012"/>
      <c r="H4012" s="488"/>
    </row>
    <row r="4013" spans="1:8" s="10" customFormat="1">
      <c r="A4013" s="134"/>
      <c r="B4013" s="134"/>
      <c r="C4013"/>
      <c r="D4013"/>
      <c r="E4013" s="488"/>
      <c r="F4013"/>
      <c r="G4013"/>
      <c r="H4013" s="488"/>
    </row>
    <row r="4014" spans="1:8" s="10" customFormat="1">
      <c r="A4014" s="134"/>
      <c r="B4014" s="134"/>
      <c r="C4014"/>
      <c r="D4014"/>
      <c r="E4014" s="488"/>
      <c r="F4014"/>
      <c r="G4014"/>
      <c r="H4014" s="488"/>
    </row>
    <row r="4015" spans="1:8" s="10" customFormat="1">
      <c r="A4015" s="134"/>
      <c r="B4015" s="134"/>
      <c r="C4015"/>
      <c r="D4015"/>
      <c r="E4015" s="488"/>
      <c r="F4015"/>
      <c r="G4015"/>
      <c r="H4015" s="488"/>
    </row>
    <row r="4016" spans="1:8" s="10" customFormat="1">
      <c r="A4016" s="134"/>
      <c r="B4016" s="134"/>
      <c r="C4016"/>
      <c r="D4016"/>
      <c r="E4016" s="488"/>
      <c r="F4016"/>
      <c r="G4016"/>
      <c r="H4016" s="488"/>
    </row>
    <row r="4017" spans="1:8" s="10" customFormat="1">
      <c r="A4017" s="134"/>
      <c r="B4017" s="134"/>
      <c r="C4017"/>
      <c r="D4017"/>
      <c r="E4017" s="488"/>
      <c r="F4017"/>
      <c r="G4017"/>
      <c r="H4017" s="488"/>
    </row>
    <row r="4018" spans="1:8" s="10" customFormat="1">
      <c r="A4018" s="134"/>
      <c r="B4018" s="134"/>
      <c r="C4018"/>
      <c r="D4018"/>
      <c r="E4018" s="488"/>
      <c r="F4018"/>
      <c r="G4018"/>
      <c r="H4018" s="488"/>
    </row>
    <row r="4019" spans="1:8" s="10" customFormat="1">
      <c r="A4019" s="134"/>
      <c r="B4019" s="134"/>
      <c r="C4019"/>
      <c r="D4019"/>
      <c r="E4019" s="488"/>
      <c r="F4019"/>
      <c r="G4019"/>
      <c r="H4019" s="488"/>
    </row>
    <row r="4020" spans="1:8" s="10" customFormat="1">
      <c r="A4020" s="134"/>
      <c r="B4020" s="134"/>
      <c r="C4020"/>
      <c r="D4020"/>
      <c r="E4020" s="488"/>
      <c r="F4020"/>
      <c r="G4020"/>
      <c r="H4020" s="488"/>
    </row>
    <row r="4021" spans="1:8" s="10" customFormat="1">
      <c r="A4021" s="134"/>
      <c r="B4021" s="134"/>
      <c r="C4021"/>
      <c r="D4021"/>
      <c r="E4021" s="488"/>
      <c r="F4021"/>
      <c r="G4021"/>
      <c r="H4021" s="488"/>
    </row>
    <row r="4022" spans="1:8" s="10" customFormat="1">
      <c r="A4022" s="134"/>
      <c r="B4022" s="134"/>
      <c r="C4022"/>
      <c r="D4022"/>
      <c r="E4022" s="488"/>
      <c r="F4022"/>
      <c r="G4022"/>
      <c r="H4022" s="488"/>
    </row>
    <row r="4023" spans="1:8" s="10" customFormat="1">
      <c r="A4023" s="134"/>
      <c r="B4023" s="134"/>
      <c r="C4023"/>
      <c r="D4023"/>
      <c r="E4023" s="488"/>
      <c r="F4023"/>
      <c r="G4023"/>
      <c r="H4023" s="488"/>
    </row>
    <row r="4024" spans="1:8" s="10" customFormat="1">
      <c r="A4024" s="134"/>
      <c r="B4024" s="134"/>
      <c r="C4024"/>
      <c r="D4024"/>
      <c r="E4024" s="488"/>
      <c r="F4024"/>
      <c r="G4024"/>
      <c r="H4024" s="488"/>
    </row>
    <row r="4025" spans="1:8" s="10" customFormat="1">
      <c r="A4025" s="134"/>
      <c r="B4025" s="134"/>
      <c r="C4025"/>
      <c r="D4025"/>
      <c r="E4025" s="488"/>
      <c r="F4025"/>
      <c r="G4025"/>
      <c r="H4025" s="488"/>
    </row>
    <row r="4026" spans="1:8" s="10" customFormat="1">
      <c r="A4026" s="134"/>
      <c r="B4026" s="134"/>
      <c r="C4026"/>
      <c r="D4026"/>
      <c r="E4026" s="488"/>
      <c r="F4026"/>
      <c r="G4026"/>
      <c r="H4026" s="488"/>
    </row>
    <row r="4027" spans="1:8" s="10" customFormat="1">
      <c r="A4027" s="134"/>
      <c r="B4027" s="134"/>
      <c r="C4027"/>
      <c r="D4027"/>
      <c r="E4027" s="488"/>
      <c r="F4027"/>
      <c r="G4027"/>
      <c r="H4027" s="488"/>
    </row>
    <row r="4028" spans="1:8" s="10" customFormat="1">
      <c r="A4028" s="134"/>
      <c r="B4028" s="134"/>
      <c r="C4028"/>
      <c r="D4028"/>
      <c r="E4028" s="488"/>
      <c r="F4028"/>
      <c r="G4028"/>
      <c r="H4028" s="488"/>
    </row>
    <row r="4029" spans="1:8" s="10" customFormat="1">
      <c r="A4029" s="134"/>
      <c r="B4029" s="134"/>
      <c r="C4029"/>
      <c r="D4029"/>
      <c r="E4029" s="488"/>
      <c r="F4029"/>
      <c r="G4029"/>
      <c r="H4029" s="488"/>
    </row>
    <row r="4030" spans="1:8" s="10" customFormat="1">
      <c r="A4030" s="134"/>
      <c r="B4030" s="134"/>
      <c r="C4030"/>
      <c r="D4030"/>
      <c r="E4030" s="488"/>
      <c r="F4030"/>
      <c r="G4030"/>
      <c r="H4030" s="488"/>
    </row>
    <row r="4031" spans="1:8" s="10" customFormat="1">
      <c r="A4031" s="134"/>
      <c r="B4031" s="134"/>
      <c r="C4031"/>
      <c r="D4031"/>
      <c r="E4031" s="488"/>
      <c r="F4031"/>
      <c r="G4031"/>
      <c r="H4031" s="488"/>
    </row>
    <row r="4032" spans="1:8" s="10" customFormat="1">
      <c r="A4032" s="134"/>
      <c r="B4032" s="134"/>
      <c r="C4032"/>
      <c r="D4032"/>
      <c r="E4032" s="488"/>
      <c r="F4032"/>
      <c r="G4032"/>
      <c r="H4032" s="488"/>
    </row>
    <row r="4033" spans="1:8" s="10" customFormat="1">
      <c r="A4033" s="134"/>
      <c r="B4033" s="134"/>
      <c r="C4033"/>
      <c r="D4033"/>
      <c r="E4033" s="488"/>
      <c r="F4033"/>
      <c r="G4033"/>
      <c r="H4033" s="488"/>
    </row>
    <row r="4034" spans="1:8" s="10" customFormat="1">
      <c r="A4034" s="134"/>
      <c r="B4034" s="134"/>
      <c r="C4034"/>
      <c r="D4034"/>
      <c r="E4034" s="488"/>
      <c r="F4034"/>
      <c r="G4034"/>
      <c r="H4034" s="488"/>
    </row>
    <row r="4035" spans="1:8" s="10" customFormat="1">
      <c r="A4035" s="134"/>
      <c r="B4035" s="134"/>
      <c r="C4035"/>
      <c r="D4035"/>
      <c r="E4035" s="488"/>
      <c r="F4035"/>
      <c r="G4035"/>
      <c r="H4035" s="488"/>
    </row>
    <row r="4036" spans="1:8" s="10" customFormat="1">
      <c r="A4036" s="134"/>
      <c r="B4036" s="134"/>
      <c r="C4036"/>
      <c r="D4036"/>
      <c r="E4036" s="488"/>
      <c r="F4036"/>
      <c r="G4036"/>
      <c r="H4036" s="488"/>
    </row>
    <row r="4037" spans="1:8" s="10" customFormat="1">
      <c r="A4037" s="134"/>
      <c r="B4037" s="134"/>
      <c r="C4037"/>
      <c r="D4037"/>
      <c r="E4037" s="488"/>
      <c r="F4037"/>
      <c r="G4037"/>
      <c r="H4037" s="488"/>
    </row>
    <row r="4038" spans="1:8" s="10" customFormat="1">
      <c r="A4038" s="134"/>
      <c r="B4038" s="134"/>
      <c r="C4038"/>
      <c r="D4038"/>
      <c r="E4038" s="488"/>
      <c r="F4038"/>
      <c r="G4038"/>
      <c r="H4038" s="488"/>
    </row>
    <row r="4039" spans="1:8" s="10" customFormat="1">
      <c r="A4039" s="134"/>
      <c r="B4039" s="134"/>
      <c r="C4039"/>
      <c r="D4039"/>
      <c r="E4039" s="488"/>
      <c r="F4039"/>
      <c r="G4039"/>
      <c r="H4039" s="488"/>
    </row>
    <row r="4040" spans="1:8" s="10" customFormat="1">
      <c r="A4040" s="134"/>
      <c r="B4040" s="134"/>
      <c r="C4040"/>
      <c r="D4040"/>
      <c r="E4040" s="488"/>
      <c r="F4040"/>
      <c r="G4040"/>
      <c r="H4040" s="488"/>
    </row>
    <row r="4041" spans="1:8" s="10" customFormat="1">
      <c r="A4041" s="134"/>
      <c r="B4041" s="134"/>
      <c r="C4041"/>
      <c r="D4041"/>
      <c r="E4041" s="488"/>
      <c r="F4041"/>
      <c r="G4041"/>
      <c r="H4041" s="488"/>
    </row>
    <row r="4042" spans="1:8" s="10" customFormat="1">
      <c r="A4042" s="134"/>
      <c r="B4042" s="134"/>
      <c r="C4042"/>
      <c r="D4042"/>
      <c r="E4042" s="488"/>
      <c r="F4042"/>
      <c r="G4042"/>
      <c r="H4042" s="488"/>
    </row>
    <row r="4043" spans="1:8" s="10" customFormat="1">
      <c r="A4043" s="134"/>
      <c r="B4043" s="134"/>
      <c r="C4043"/>
      <c r="D4043"/>
      <c r="E4043" s="488"/>
      <c r="F4043"/>
      <c r="G4043"/>
      <c r="H4043" s="488"/>
    </row>
    <row r="4044" spans="1:8" s="10" customFormat="1">
      <c r="A4044" s="134"/>
      <c r="B4044" s="134"/>
      <c r="C4044"/>
      <c r="D4044"/>
      <c r="E4044" s="488"/>
      <c r="F4044"/>
      <c r="G4044"/>
      <c r="H4044" s="488"/>
    </row>
    <row r="4045" spans="1:8" s="10" customFormat="1">
      <c r="A4045" s="134"/>
      <c r="B4045" s="134"/>
      <c r="C4045"/>
      <c r="D4045"/>
      <c r="E4045" s="488"/>
      <c r="F4045"/>
      <c r="G4045"/>
      <c r="H4045" s="488"/>
    </row>
    <row r="4046" spans="1:8" s="10" customFormat="1">
      <c r="A4046" s="134"/>
      <c r="B4046" s="134"/>
      <c r="C4046"/>
      <c r="D4046"/>
      <c r="E4046" s="488"/>
      <c r="F4046"/>
      <c r="G4046"/>
      <c r="H4046" s="488"/>
    </row>
    <row r="4047" spans="1:8" s="10" customFormat="1">
      <c r="A4047" s="134"/>
      <c r="B4047" s="134"/>
      <c r="C4047"/>
      <c r="D4047"/>
      <c r="E4047" s="488"/>
      <c r="F4047"/>
      <c r="G4047"/>
      <c r="H4047" s="488"/>
    </row>
    <row r="4048" spans="1:8" s="10" customFormat="1">
      <c r="A4048" s="134"/>
      <c r="B4048" s="134"/>
      <c r="C4048"/>
      <c r="D4048"/>
      <c r="E4048" s="488"/>
      <c r="F4048"/>
      <c r="G4048"/>
      <c r="H4048" s="488"/>
    </row>
    <row r="4049" spans="1:8" s="10" customFormat="1">
      <c r="A4049" s="134"/>
      <c r="B4049" s="134"/>
      <c r="C4049"/>
      <c r="D4049"/>
      <c r="E4049" s="488"/>
      <c r="F4049"/>
      <c r="G4049"/>
      <c r="H4049" s="488"/>
    </row>
    <row r="4050" spans="1:8" s="10" customFormat="1">
      <c r="A4050" s="134"/>
      <c r="B4050" s="134"/>
      <c r="C4050"/>
      <c r="D4050"/>
      <c r="E4050" s="488"/>
      <c r="F4050"/>
      <c r="G4050"/>
      <c r="H4050" s="488"/>
    </row>
    <row r="4051" spans="1:8" s="10" customFormat="1">
      <c r="A4051" s="134"/>
      <c r="B4051" s="134"/>
      <c r="C4051"/>
      <c r="D4051"/>
      <c r="E4051" s="488"/>
      <c r="F4051"/>
      <c r="G4051"/>
      <c r="H4051" s="488"/>
    </row>
    <row r="4052" spans="1:8" s="10" customFormat="1">
      <c r="A4052" s="134"/>
      <c r="B4052" s="134"/>
      <c r="C4052"/>
      <c r="D4052"/>
      <c r="E4052" s="488"/>
      <c r="F4052"/>
      <c r="G4052"/>
      <c r="H4052" s="488"/>
    </row>
    <row r="4053" spans="1:8" s="10" customFormat="1">
      <c r="A4053" s="134"/>
      <c r="B4053" s="134"/>
      <c r="C4053"/>
      <c r="D4053"/>
      <c r="E4053" s="488"/>
      <c r="F4053"/>
      <c r="G4053"/>
      <c r="H4053" s="488"/>
    </row>
    <row r="4054" spans="1:8" s="10" customFormat="1">
      <c r="A4054" s="134"/>
      <c r="B4054" s="134"/>
      <c r="C4054"/>
      <c r="D4054"/>
      <c r="E4054" s="488"/>
      <c r="F4054"/>
      <c r="G4054"/>
      <c r="H4054" s="488"/>
    </row>
    <row r="4055" spans="1:8" s="10" customFormat="1">
      <c r="A4055" s="134"/>
      <c r="B4055" s="134"/>
      <c r="C4055"/>
      <c r="D4055"/>
      <c r="E4055" s="488"/>
      <c r="F4055"/>
      <c r="G4055"/>
      <c r="H4055" s="488"/>
    </row>
    <row r="4056" spans="1:8" s="10" customFormat="1">
      <c r="A4056" s="134"/>
      <c r="B4056" s="134"/>
      <c r="C4056"/>
      <c r="D4056"/>
      <c r="E4056" s="488"/>
      <c r="F4056"/>
      <c r="G4056"/>
      <c r="H4056" s="488"/>
    </row>
    <row r="4057" spans="1:8" s="10" customFormat="1">
      <c r="A4057" s="134"/>
      <c r="B4057" s="134"/>
      <c r="C4057"/>
      <c r="D4057"/>
      <c r="E4057" s="488"/>
      <c r="F4057"/>
      <c r="G4057"/>
      <c r="H4057" s="488"/>
    </row>
    <row r="4058" spans="1:8" s="10" customFormat="1">
      <c r="A4058" s="134"/>
      <c r="B4058" s="134"/>
      <c r="C4058"/>
      <c r="D4058"/>
      <c r="E4058" s="488"/>
      <c r="F4058"/>
      <c r="G4058"/>
      <c r="H4058" s="488"/>
    </row>
    <row r="4059" spans="1:8" s="10" customFormat="1">
      <c r="A4059" s="134"/>
      <c r="B4059" s="134"/>
      <c r="C4059"/>
      <c r="D4059"/>
      <c r="E4059" s="488"/>
      <c r="F4059"/>
      <c r="G4059"/>
      <c r="H4059" s="488"/>
    </row>
    <row r="4060" spans="1:8" s="10" customFormat="1">
      <c r="A4060" s="134"/>
      <c r="B4060" s="134"/>
      <c r="C4060"/>
      <c r="D4060"/>
      <c r="E4060" s="488"/>
      <c r="F4060"/>
      <c r="G4060"/>
      <c r="H4060" s="488"/>
    </row>
    <row r="4061" spans="1:8" s="10" customFormat="1">
      <c r="A4061" s="134"/>
      <c r="B4061" s="134"/>
      <c r="C4061"/>
      <c r="D4061"/>
      <c r="E4061" s="488"/>
      <c r="F4061"/>
      <c r="G4061"/>
      <c r="H4061" s="488"/>
    </row>
    <row r="4062" spans="1:8" s="10" customFormat="1">
      <c r="A4062" s="134"/>
      <c r="B4062" s="134"/>
      <c r="C4062"/>
      <c r="D4062"/>
      <c r="E4062" s="488"/>
      <c r="F4062"/>
      <c r="G4062"/>
      <c r="H4062" s="488"/>
    </row>
    <row r="4063" spans="1:8" s="10" customFormat="1">
      <c r="A4063" s="134"/>
      <c r="B4063" s="134"/>
      <c r="C4063"/>
      <c r="D4063"/>
      <c r="E4063" s="488"/>
      <c r="F4063"/>
      <c r="G4063"/>
      <c r="H4063" s="488"/>
    </row>
    <row r="4064" spans="1:8" s="10" customFormat="1">
      <c r="A4064" s="134"/>
      <c r="B4064" s="134"/>
      <c r="C4064"/>
      <c r="D4064"/>
      <c r="E4064" s="488"/>
      <c r="F4064"/>
      <c r="G4064"/>
      <c r="H4064" s="488"/>
    </row>
    <row r="4065" spans="1:8" s="10" customFormat="1">
      <c r="A4065" s="134"/>
      <c r="B4065" s="134"/>
      <c r="C4065"/>
      <c r="D4065"/>
      <c r="E4065" s="488"/>
      <c r="F4065"/>
      <c r="G4065"/>
      <c r="H4065" s="488"/>
    </row>
    <row r="4066" spans="1:8" s="10" customFormat="1">
      <c r="A4066" s="134"/>
      <c r="B4066" s="134"/>
      <c r="C4066"/>
      <c r="D4066"/>
      <c r="E4066" s="488"/>
      <c r="F4066"/>
      <c r="G4066"/>
      <c r="H4066" s="488"/>
    </row>
    <row r="4067" spans="1:8" s="10" customFormat="1">
      <c r="A4067" s="134"/>
      <c r="B4067" s="134"/>
      <c r="C4067"/>
      <c r="D4067"/>
      <c r="E4067" s="488"/>
      <c r="F4067"/>
      <c r="G4067"/>
      <c r="H4067" s="488"/>
    </row>
    <row r="4068" spans="1:8" s="10" customFormat="1">
      <c r="A4068" s="134"/>
      <c r="B4068" s="134"/>
      <c r="C4068"/>
      <c r="D4068"/>
      <c r="E4068" s="488"/>
      <c r="F4068"/>
      <c r="G4068"/>
      <c r="H4068" s="488"/>
    </row>
    <row r="4069" spans="1:8" s="10" customFormat="1">
      <c r="A4069" s="134"/>
      <c r="B4069" s="134"/>
      <c r="C4069"/>
      <c r="D4069"/>
      <c r="E4069" s="488"/>
      <c r="F4069"/>
      <c r="G4069"/>
      <c r="H4069" s="488"/>
    </row>
    <row r="4070" spans="1:8" s="10" customFormat="1">
      <c r="A4070" s="134"/>
      <c r="B4070" s="134"/>
      <c r="C4070"/>
      <c r="D4070"/>
      <c r="E4070" s="488"/>
      <c r="F4070"/>
      <c r="G4070"/>
      <c r="H4070" s="488"/>
    </row>
    <row r="4071" spans="1:8" s="10" customFormat="1">
      <c r="A4071" s="134"/>
      <c r="B4071" s="134"/>
      <c r="C4071"/>
      <c r="D4071"/>
      <c r="E4071" s="488"/>
      <c r="F4071"/>
      <c r="G4071"/>
      <c r="H4071" s="488"/>
    </row>
    <row r="4072" spans="1:8" s="10" customFormat="1">
      <c r="A4072" s="134"/>
      <c r="B4072" s="134"/>
      <c r="C4072"/>
      <c r="D4072"/>
      <c r="E4072" s="488"/>
      <c r="F4072"/>
      <c r="G4072"/>
      <c r="H4072" s="488"/>
    </row>
    <row r="4073" spans="1:8" s="10" customFormat="1">
      <c r="A4073" s="134"/>
      <c r="B4073" s="134"/>
      <c r="C4073"/>
      <c r="D4073"/>
      <c r="E4073" s="488"/>
      <c r="F4073"/>
      <c r="G4073"/>
      <c r="H4073" s="488"/>
    </row>
    <row r="4074" spans="1:8" s="10" customFormat="1">
      <c r="A4074" s="134"/>
      <c r="B4074" s="134"/>
      <c r="C4074"/>
      <c r="D4074"/>
      <c r="E4074" s="488"/>
      <c r="F4074"/>
      <c r="G4074"/>
      <c r="H4074" s="488"/>
    </row>
    <row r="4075" spans="1:8" s="10" customFormat="1">
      <c r="A4075" s="134"/>
      <c r="B4075" s="134"/>
      <c r="C4075"/>
      <c r="D4075"/>
      <c r="E4075" s="488"/>
      <c r="F4075"/>
      <c r="G4075"/>
      <c r="H4075" s="488"/>
    </row>
    <row r="4076" spans="1:8" s="10" customFormat="1">
      <c r="A4076" s="134"/>
      <c r="B4076" s="134"/>
      <c r="C4076"/>
      <c r="D4076"/>
      <c r="E4076" s="488"/>
      <c r="F4076"/>
      <c r="G4076"/>
      <c r="H4076" s="488"/>
    </row>
    <row r="4077" spans="1:8" s="10" customFormat="1">
      <c r="A4077" s="134"/>
      <c r="B4077" s="134"/>
      <c r="C4077"/>
      <c r="D4077"/>
      <c r="E4077" s="488"/>
      <c r="F4077"/>
      <c r="G4077"/>
      <c r="H4077" s="488"/>
    </row>
    <row r="4078" spans="1:8" s="10" customFormat="1">
      <c r="A4078" s="134"/>
      <c r="B4078" s="134"/>
      <c r="C4078"/>
      <c r="D4078"/>
      <c r="E4078" s="488"/>
      <c r="F4078"/>
      <c r="G4078"/>
      <c r="H4078" s="488"/>
    </row>
    <row r="4079" spans="1:8" s="10" customFormat="1">
      <c r="A4079" s="134"/>
      <c r="B4079" s="134"/>
      <c r="C4079"/>
      <c r="D4079"/>
      <c r="E4079" s="488"/>
      <c r="F4079"/>
      <c r="G4079"/>
      <c r="H4079" s="488"/>
    </row>
    <row r="4080" spans="1:8" s="10" customFormat="1">
      <c r="A4080" s="134"/>
      <c r="B4080" s="134"/>
      <c r="C4080"/>
      <c r="D4080"/>
      <c r="E4080" s="488"/>
      <c r="F4080"/>
      <c r="G4080"/>
      <c r="H4080" s="488"/>
    </row>
    <row r="4081" spans="1:8" s="10" customFormat="1">
      <c r="A4081" s="134"/>
      <c r="B4081" s="134"/>
      <c r="C4081"/>
      <c r="D4081"/>
      <c r="E4081" s="488"/>
      <c r="F4081"/>
      <c r="G4081"/>
      <c r="H4081" s="488"/>
    </row>
    <row r="4082" spans="1:8" s="10" customFormat="1">
      <c r="A4082" s="134"/>
      <c r="B4082" s="134"/>
      <c r="C4082"/>
      <c r="D4082"/>
      <c r="E4082" s="488"/>
      <c r="F4082"/>
      <c r="G4082"/>
      <c r="H4082" s="488"/>
    </row>
    <row r="4083" spans="1:8" s="10" customFormat="1">
      <c r="A4083" s="134"/>
      <c r="B4083" s="134"/>
      <c r="C4083"/>
      <c r="D4083"/>
      <c r="E4083" s="488"/>
      <c r="F4083"/>
      <c r="G4083"/>
      <c r="H4083" s="488"/>
    </row>
    <row r="4084" spans="1:8" s="10" customFormat="1">
      <c r="A4084" s="134"/>
      <c r="B4084" s="134"/>
      <c r="C4084"/>
      <c r="D4084"/>
      <c r="E4084" s="488"/>
      <c r="F4084"/>
      <c r="G4084"/>
      <c r="H4084" s="488"/>
    </row>
    <row r="4085" spans="1:8" s="10" customFormat="1">
      <c r="A4085" s="134"/>
      <c r="B4085" s="134"/>
      <c r="C4085"/>
      <c r="D4085"/>
      <c r="E4085" s="488"/>
      <c r="F4085"/>
      <c r="G4085"/>
      <c r="H4085" s="488"/>
    </row>
    <row r="4086" spans="1:8" s="10" customFormat="1">
      <c r="A4086" s="134"/>
      <c r="B4086" s="134"/>
      <c r="C4086"/>
      <c r="D4086"/>
      <c r="E4086" s="488"/>
      <c r="F4086"/>
      <c r="G4086"/>
      <c r="H4086" s="488"/>
    </row>
    <row r="4087" spans="1:8" s="10" customFormat="1">
      <c r="A4087" s="134"/>
      <c r="B4087" s="134"/>
      <c r="C4087"/>
      <c r="D4087"/>
      <c r="E4087" s="488"/>
      <c r="F4087"/>
      <c r="G4087"/>
      <c r="H4087" s="488"/>
    </row>
    <row r="4088" spans="1:8" s="10" customFormat="1">
      <c r="A4088" s="134"/>
      <c r="B4088" s="134"/>
      <c r="C4088"/>
      <c r="D4088"/>
      <c r="E4088" s="488"/>
      <c r="F4088"/>
      <c r="G4088"/>
      <c r="H4088" s="488"/>
    </row>
    <row r="4089" spans="1:8" s="10" customFormat="1">
      <c r="A4089" s="134"/>
      <c r="B4089" s="134"/>
      <c r="C4089"/>
      <c r="D4089"/>
      <c r="E4089" s="488"/>
      <c r="F4089"/>
      <c r="G4089"/>
      <c r="H4089" s="488"/>
    </row>
    <row r="4090" spans="1:8" s="10" customFormat="1">
      <c r="A4090" s="134"/>
      <c r="B4090" s="134"/>
      <c r="C4090"/>
      <c r="D4090"/>
      <c r="E4090" s="488"/>
      <c r="F4090"/>
      <c r="G4090"/>
      <c r="H4090" s="488"/>
    </row>
    <row r="4091" spans="1:8" s="10" customFormat="1">
      <c r="A4091" s="134"/>
      <c r="B4091" s="134"/>
      <c r="C4091"/>
      <c r="D4091"/>
      <c r="E4091" s="488"/>
      <c r="F4091"/>
      <c r="G4091"/>
      <c r="H4091" s="488"/>
    </row>
    <row r="4092" spans="1:8" s="10" customFormat="1">
      <c r="A4092" s="134"/>
      <c r="B4092" s="134"/>
      <c r="C4092"/>
      <c r="D4092"/>
      <c r="E4092" s="488"/>
      <c r="F4092"/>
      <c r="G4092"/>
      <c r="H4092" s="488"/>
    </row>
    <row r="4093" spans="1:8" s="10" customFormat="1">
      <c r="A4093" s="134"/>
      <c r="B4093" s="134"/>
      <c r="C4093"/>
      <c r="D4093"/>
      <c r="E4093" s="488"/>
      <c r="F4093"/>
      <c r="G4093"/>
      <c r="H4093" s="488"/>
    </row>
    <row r="4094" spans="1:8" s="10" customFormat="1">
      <c r="A4094" s="134"/>
      <c r="B4094" s="134"/>
      <c r="C4094"/>
      <c r="D4094"/>
      <c r="E4094" s="488"/>
      <c r="F4094"/>
      <c r="G4094"/>
      <c r="H4094" s="488"/>
    </row>
    <row r="4095" spans="1:8" s="10" customFormat="1">
      <c r="A4095" s="134"/>
      <c r="B4095" s="134"/>
      <c r="C4095"/>
      <c r="D4095"/>
      <c r="E4095" s="488"/>
      <c r="F4095"/>
      <c r="G4095"/>
      <c r="H4095" s="488"/>
    </row>
    <row r="4096" spans="1:8" s="10" customFormat="1">
      <c r="A4096" s="134"/>
      <c r="B4096" s="134"/>
      <c r="C4096"/>
      <c r="D4096"/>
      <c r="E4096" s="488"/>
      <c r="F4096"/>
      <c r="G4096"/>
      <c r="H4096" s="488"/>
    </row>
    <row r="4097" spans="1:8" s="10" customFormat="1">
      <c r="A4097" s="134"/>
      <c r="B4097" s="134"/>
      <c r="C4097"/>
      <c r="D4097"/>
      <c r="E4097" s="488"/>
      <c r="F4097"/>
      <c r="G4097"/>
      <c r="H4097" s="488"/>
    </row>
    <row r="4098" spans="1:8" s="10" customFormat="1">
      <c r="A4098" s="134"/>
      <c r="B4098" s="134"/>
      <c r="C4098"/>
      <c r="D4098"/>
      <c r="E4098" s="488"/>
      <c r="F4098"/>
      <c r="G4098"/>
      <c r="H4098" s="488"/>
    </row>
    <row r="4099" spans="1:8" s="10" customFormat="1">
      <c r="A4099" s="134"/>
      <c r="B4099" s="134"/>
      <c r="C4099"/>
      <c r="D4099"/>
      <c r="E4099" s="488"/>
      <c r="F4099"/>
      <c r="G4099"/>
      <c r="H4099" s="488"/>
    </row>
    <row r="4100" spans="1:8" s="10" customFormat="1">
      <c r="A4100" s="134"/>
      <c r="B4100" s="134"/>
      <c r="C4100"/>
      <c r="D4100"/>
      <c r="E4100" s="488"/>
      <c r="F4100"/>
      <c r="G4100"/>
      <c r="H4100" s="488"/>
    </row>
    <row r="4101" spans="1:8" s="10" customFormat="1">
      <c r="A4101" s="134"/>
      <c r="B4101" s="134"/>
      <c r="C4101"/>
      <c r="D4101"/>
      <c r="E4101" s="488"/>
      <c r="F4101"/>
      <c r="G4101"/>
      <c r="H4101" s="488"/>
    </row>
    <row r="4102" spans="1:8" s="10" customFormat="1">
      <c r="A4102" s="134"/>
      <c r="B4102" s="134"/>
      <c r="C4102"/>
      <c r="D4102"/>
      <c r="E4102" s="488"/>
      <c r="F4102"/>
      <c r="G4102"/>
      <c r="H4102" s="488"/>
    </row>
    <row r="4103" spans="1:8" s="10" customFormat="1">
      <c r="A4103" s="134"/>
      <c r="B4103" s="134"/>
      <c r="C4103"/>
      <c r="D4103"/>
      <c r="E4103" s="488"/>
      <c r="F4103"/>
      <c r="G4103"/>
      <c r="H4103" s="488"/>
    </row>
    <row r="4104" spans="1:8" s="10" customFormat="1">
      <c r="A4104" s="134"/>
      <c r="B4104" s="134"/>
      <c r="C4104"/>
      <c r="D4104"/>
      <c r="E4104" s="488"/>
      <c r="F4104"/>
      <c r="G4104"/>
      <c r="H4104" s="488"/>
    </row>
    <row r="4105" spans="1:8" s="10" customFormat="1">
      <c r="A4105" s="134"/>
      <c r="B4105" s="134"/>
      <c r="C4105"/>
      <c r="D4105"/>
      <c r="E4105" s="488"/>
      <c r="F4105"/>
      <c r="G4105"/>
      <c r="H4105" s="488"/>
    </row>
    <row r="4106" spans="1:8" s="10" customFormat="1">
      <c r="A4106" s="134"/>
      <c r="B4106" s="134"/>
      <c r="C4106"/>
      <c r="D4106"/>
      <c r="E4106" s="488"/>
      <c r="F4106"/>
      <c r="G4106"/>
      <c r="H4106" s="488"/>
    </row>
    <row r="4107" spans="1:8" s="10" customFormat="1">
      <c r="A4107" s="134"/>
      <c r="B4107" s="134"/>
      <c r="C4107"/>
      <c r="D4107"/>
      <c r="E4107" s="488"/>
      <c r="F4107"/>
      <c r="G4107"/>
      <c r="H4107" s="488"/>
    </row>
    <row r="4108" spans="1:8" s="10" customFormat="1">
      <c r="A4108" s="134"/>
      <c r="B4108" s="134"/>
      <c r="C4108"/>
      <c r="D4108"/>
      <c r="E4108" s="488"/>
      <c r="F4108"/>
      <c r="G4108"/>
      <c r="H4108" s="488"/>
    </row>
    <row r="4109" spans="1:8" s="10" customFormat="1">
      <c r="A4109" s="134"/>
      <c r="B4109" s="134"/>
      <c r="C4109"/>
      <c r="D4109"/>
      <c r="E4109" s="488"/>
      <c r="F4109"/>
      <c r="G4109"/>
      <c r="H4109" s="488"/>
    </row>
    <row r="4110" spans="1:8" s="10" customFormat="1">
      <c r="A4110" s="134"/>
      <c r="B4110" s="134"/>
      <c r="C4110"/>
      <c r="D4110"/>
      <c r="E4110" s="488"/>
      <c r="F4110"/>
      <c r="G4110"/>
      <c r="H4110" s="488"/>
    </row>
    <row r="4111" spans="1:8" s="10" customFormat="1">
      <c r="A4111" s="134"/>
      <c r="B4111" s="134"/>
      <c r="C4111"/>
      <c r="D4111"/>
      <c r="E4111" s="488"/>
      <c r="F4111"/>
      <c r="G4111"/>
      <c r="H4111" s="488"/>
    </row>
    <row r="4112" spans="1:8" s="10" customFormat="1">
      <c r="A4112" s="134"/>
      <c r="B4112" s="134"/>
      <c r="C4112"/>
      <c r="D4112"/>
      <c r="E4112" s="488"/>
      <c r="F4112"/>
      <c r="G4112"/>
      <c r="H4112" s="488"/>
    </row>
    <row r="4113" spans="1:8" s="10" customFormat="1">
      <c r="A4113" s="134"/>
      <c r="B4113" s="134"/>
      <c r="C4113"/>
      <c r="D4113"/>
      <c r="E4113" s="488"/>
      <c r="F4113"/>
      <c r="G4113"/>
      <c r="H4113" s="488"/>
    </row>
    <row r="4114" spans="1:8" s="10" customFormat="1">
      <c r="A4114" s="134"/>
      <c r="B4114" s="134"/>
      <c r="C4114"/>
      <c r="D4114"/>
      <c r="E4114" s="488"/>
      <c r="F4114"/>
      <c r="G4114"/>
      <c r="H4114" s="488"/>
    </row>
    <row r="4115" spans="1:8" s="10" customFormat="1">
      <c r="A4115" s="134"/>
      <c r="B4115" s="134"/>
      <c r="C4115"/>
      <c r="D4115"/>
      <c r="E4115" s="488"/>
      <c r="F4115"/>
      <c r="G4115"/>
      <c r="H4115" s="488"/>
    </row>
    <row r="4116" spans="1:8" s="10" customFormat="1">
      <c r="A4116" s="134"/>
      <c r="B4116" s="134"/>
      <c r="C4116"/>
      <c r="D4116"/>
      <c r="E4116" s="488"/>
      <c r="F4116"/>
      <c r="G4116"/>
      <c r="H4116" s="488"/>
    </row>
    <row r="4117" spans="1:8" s="10" customFormat="1">
      <c r="A4117" s="134"/>
      <c r="B4117" s="134"/>
      <c r="C4117"/>
      <c r="D4117"/>
      <c r="E4117" s="488"/>
      <c r="F4117"/>
      <c r="G4117"/>
      <c r="H4117" s="488"/>
    </row>
    <row r="4118" spans="1:8" s="10" customFormat="1">
      <c r="A4118" s="134"/>
      <c r="B4118" s="134"/>
      <c r="C4118"/>
      <c r="D4118"/>
      <c r="E4118" s="488"/>
      <c r="F4118"/>
      <c r="G4118"/>
      <c r="H4118" s="488"/>
    </row>
    <row r="4119" spans="1:8" s="10" customFormat="1">
      <c r="A4119" s="134"/>
      <c r="B4119" s="134"/>
      <c r="C4119"/>
      <c r="D4119"/>
      <c r="E4119" s="488"/>
      <c r="F4119"/>
      <c r="G4119"/>
      <c r="H4119" s="488"/>
    </row>
    <row r="4120" spans="1:8" s="10" customFormat="1">
      <c r="A4120" s="134"/>
      <c r="B4120" s="134"/>
      <c r="C4120"/>
      <c r="D4120"/>
      <c r="E4120" s="488"/>
      <c r="F4120"/>
      <c r="G4120"/>
      <c r="H4120" s="488"/>
    </row>
    <row r="4121" spans="1:8" s="10" customFormat="1">
      <c r="A4121" s="134"/>
      <c r="B4121" s="134"/>
      <c r="C4121"/>
      <c r="D4121"/>
      <c r="E4121" s="488"/>
      <c r="F4121"/>
      <c r="G4121"/>
      <c r="H4121" s="488"/>
    </row>
    <row r="4122" spans="1:8" s="10" customFormat="1">
      <c r="A4122" s="134"/>
      <c r="B4122" s="134"/>
      <c r="C4122"/>
      <c r="D4122"/>
      <c r="E4122" s="488"/>
      <c r="F4122"/>
      <c r="G4122"/>
      <c r="H4122" s="488"/>
    </row>
    <row r="4123" spans="1:8" s="10" customFormat="1">
      <c r="A4123" s="134"/>
      <c r="B4123" s="134"/>
      <c r="C4123"/>
      <c r="D4123"/>
      <c r="E4123" s="488"/>
      <c r="F4123"/>
      <c r="G4123"/>
      <c r="H4123" s="488"/>
    </row>
    <row r="4124" spans="1:8" s="10" customFormat="1">
      <c r="A4124" s="134"/>
      <c r="B4124" s="134"/>
      <c r="C4124"/>
      <c r="D4124"/>
      <c r="E4124" s="488"/>
      <c r="F4124"/>
      <c r="G4124"/>
      <c r="H4124" s="488"/>
    </row>
    <row r="4125" spans="1:8" s="10" customFormat="1">
      <c r="A4125" s="134"/>
      <c r="B4125" s="134"/>
      <c r="C4125"/>
      <c r="D4125"/>
      <c r="E4125" s="488"/>
      <c r="F4125"/>
      <c r="G4125"/>
      <c r="H4125" s="488"/>
    </row>
    <row r="4126" spans="1:8" s="10" customFormat="1">
      <c r="A4126" s="134"/>
      <c r="B4126" s="134"/>
      <c r="C4126"/>
      <c r="D4126"/>
      <c r="E4126" s="488"/>
      <c r="F4126"/>
      <c r="G4126"/>
      <c r="H4126" s="488"/>
    </row>
    <row r="4127" spans="1:8" s="10" customFormat="1">
      <c r="A4127" s="134"/>
      <c r="B4127" s="134"/>
      <c r="C4127"/>
      <c r="D4127"/>
      <c r="E4127" s="488"/>
      <c r="F4127"/>
      <c r="G4127"/>
      <c r="H4127" s="488"/>
    </row>
    <row r="4128" spans="1:8" s="10" customFormat="1">
      <c r="A4128" s="134"/>
      <c r="B4128" s="134"/>
      <c r="C4128"/>
      <c r="D4128"/>
      <c r="E4128" s="488"/>
      <c r="F4128"/>
      <c r="G4128"/>
      <c r="H4128" s="488"/>
    </row>
    <row r="4129" spans="1:8" s="10" customFormat="1">
      <c r="A4129" s="134"/>
      <c r="B4129" s="134"/>
      <c r="C4129"/>
      <c r="D4129"/>
      <c r="E4129" s="488"/>
      <c r="F4129"/>
      <c r="G4129"/>
      <c r="H4129" s="488"/>
    </row>
    <row r="4130" spans="1:8" s="10" customFormat="1">
      <c r="A4130" s="134"/>
      <c r="B4130" s="134"/>
      <c r="C4130"/>
      <c r="D4130"/>
      <c r="E4130" s="488"/>
      <c r="F4130"/>
      <c r="G4130"/>
      <c r="H4130" s="488"/>
    </row>
    <row r="4131" spans="1:8" s="10" customFormat="1">
      <c r="A4131" s="134"/>
      <c r="B4131" s="134"/>
      <c r="C4131"/>
      <c r="D4131"/>
      <c r="E4131" s="488"/>
      <c r="F4131"/>
      <c r="G4131"/>
      <c r="H4131" s="488"/>
    </row>
    <row r="4132" spans="1:8" s="10" customFormat="1">
      <c r="A4132" s="134"/>
      <c r="B4132" s="134"/>
      <c r="C4132"/>
      <c r="D4132"/>
      <c r="E4132" s="488"/>
      <c r="F4132"/>
      <c r="G4132"/>
      <c r="H4132" s="488"/>
    </row>
    <row r="4133" spans="1:8" s="10" customFormat="1">
      <c r="A4133" s="134"/>
      <c r="B4133" s="134"/>
      <c r="C4133"/>
      <c r="D4133"/>
      <c r="E4133" s="488"/>
      <c r="F4133"/>
      <c r="G4133"/>
      <c r="H4133" s="488"/>
    </row>
    <row r="4134" spans="1:8" s="10" customFormat="1">
      <c r="A4134" s="134"/>
      <c r="B4134" s="134"/>
      <c r="C4134"/>
      <c r="D4134"/>
      <c r="E4134" s="488"/>
      <c r="F4134"/>
      <c r="G4134"/>
      <c r="H4134" s="488"/>
    </row>
    <row r="4135" spans="1:8" s="10" customFormat="1">
      <c r="A4135" s="134"/>
      <c r="B4135" s="134"/>
      <c r="C4135"/>
      <c r="D4135"/>
      <c r="E4135" s="488"/>
      <c r="F4135"/>
      <c r="G4135"/>
      <c r="H4135" s="488"/>
    </row>
    <row r="4136" spans="1:8" s="10" customFormat="1">
      <c r="A4136" s="134"/>
      <c r="B4136" s="134"/>
      <c r="C4136"/>
      <c r="D4136"/>
      <c r="E4136" s="488"/>
      <c r="F4136"/>
      <c r="G4136"/>
      <c r="H4136" s="488"/>
    </row>
    <row r="4137" spans="1:8" s="10" customFormat="1">
      <c r="A4137" s="134"/>
      <c r="B4137" s="134"/>
      <c r="C4137"/>
      <c r="D4137"/>
      <c r="E4137" s="488"/>
      <c r="F4137"/>
      <c r="G4137"/>
      <c r="H4137" s="488"/>
    </row>
    <row r="4138" spans="1:8" s="10" customFormat="1">
      <c r="A4138" s="134"/>
      <c r="B4138" s="134"/>
      <c r="C4138"/>
      <c r="D4138"/>
      <c r="E4138" s="488"/>
      <c r="F4138"/>
      <c r="G4138"/>
      <c r="H4138" s="488"/>
    </row>
    <row r="4139" spans="1:8" s="10" customFormat="1">
      <c r="A4139" s="134"/>
      <c r="B4139" s="134"/>
      <c r="C4139"/>
      <c r="D4139"/>
      <c r="E4139" s="488"/>
      <c r="F4139"/>
      <c r="G4139"/>
      <c r="H4139" s="488"/>
    </row>
    <row r="4140" spans="1:8" s="10" customFormat="1">
      <c r="A4140" s="134"/>
      <c r="B4140" s="134"/>
      <c r="C4140"/>
      <c r="D4140"/>
      <c r="E4140" s="488"/>
      <c r="F4140"/>
      <c r="G4140"/>
      <c r="H4140" s="488"/>
    </row>
    <row r="4141" spans="1:8" s="10" customFormat="1">
      <c r="A4141" s="134"/>
      <c r="B4141" s="134"/>
      <c r="C4141"/>
      <c r="D4141"/>
      <c r="E4141" s="488"/>
      <c r="F4141"/>
      <c r="G4141"/>
      <c r="H4141" s="488"/>
    </row>
    <row r="4142" spans="1:8" s="10" customFormat="1">
      <c r="A4142" s="134"/>
      <c r="B4142" s="134"/>
      <c r="C4142"/>
      <c r="D4142"/>
      <c r="E4142" s="488"/>
      <c r="F4142"/>
      <c r="G4142"/>
      <c r="H4142" s="488"/>
    </row>
    <row r="4143" spans="1:8" s="10" customFormat="1">
      <c r="A4143" s="134"/>
      <c r="B4143" s="134"/>
      <c r="C4143"/>
      <c r="D4143"/>
      <c r="E4143" s="488"/>
      <c r="F4143"/>
      <c r="G4143"/>
      <c r="H4143" s="488"/>
    </row>
    <row r="4144" spans="1:8" s="10" customFormat="1">
      <c r="A4144" s="134"/>
      <c r="B4144" s="134"/>
      <c r="C4144"/>
      <c r="D4144"/>
      <c r="E4144" s="488"/>
      <c r="F4144"/>
      <c r="G4144"/>
      <c r="H4144" s="488"/>
    </row>
    <row r="4145" spans="1:8" s="10" customFormat="1">
      <c r="A4145" s="134"/>
      <c r="B4145" s="134"/>
      <c r="C4145"/>
      <c r="D4145"/>
      <c r="E4145" s="488"/>
      <c r="F4145"/>
      <c r="G4145"/>
      <c r="H4145" s="488"/>
    </row>
    <row r="4146" spans="1:8" s="10" customFormat="1">
      <c r="A4146" s="134"/>
      <c r="B4146" s="134"/>
      <c r="C4146"/>
      <c r="D4146"/>
      <c r="E4146" s="488"/>
      <c r="F4146"/>
      <c r="G4146"/>
      <c r="H4146" s="488"/>
    </row>
    <row r="4147" spans="1:8" s="10" customFormat="1">
      <c r="A4147" s="134"/>
      <c r="B4147" s="134"/>
      <c r="C4147"/>
      <c r="D4147"/>
      <c r="E4147" s="488"/>
      <c r="F4147"/>
      <c r="G4147"/>
      <c r="H4147" s="488"/>
    </row>
    <row r="4148" spans="1:8" s="10" customFormat="1">
      <c r="A4148" s="134"/>
      <c r="B4148" s="134"/>
      <c r="C4148"/>
      <c r="D4148"/>
      <c r="E4148" s="488"/>
      <c r="F4148"/>
      <c r="G4148"/>
      <c r="H4148" s="488"/>
    </row>
    <row r="4149" spans="1:8" s="10" customFormat="1">
      <c r="A4149" s="134"/>
      <c r="B4149" s="134"/>
      <c r="C4149"/>
      <c r="D4149"/>
      <c r="E4149" s="488"/>
      <c r="F4149"/>
      <c r="G4149"/>
      <c r="H4149" s="488"/>
    </row>
    <row r="4150" spans="1:8" s="10" customFormat="1">
      <c r="A4150" s="134"/>
      <c r="B4150" s="134"/>
      <c r="C4150"/>
      <c r="D4150"/>
      <c r="E4150" s="488"/>
      <c r="F4150"/>
      <c r="G4150"/>
      <c r="H4150" s="488"/>
    </row>
    <row r="4151" spans="1:8" s="10" customFormat="1">
      <c r="A4151" s="134"/>
      <c r="B4151" s="134"/>
      <c r="C4151"/>
      <c r="D4151"/>
      <c r="E4151" s="488"/>
      <c r="F4151"/>
      <c r="G4151"/>
      <c r="H4151" s="488"/>
    </row>
    <row r="4152" spans="1:8" s="10" customFormat="1">
      <c r="A4152" s="134"/>
      <c r="B4152" s="134"/>
      <c r="C4152"/>
      <c r="D4152"/>
      <c r="E4152" s="488"/>
      <c r="F4152"/>
      <c r="G4152"/>
      <c r="H4152" s="488"/>
    </row>
    <row r="4153" spans="1:8" s="10" customFormat="1">
      <c r="A4153" s="134"/>
      <c r="B4153" s="134"/>
      <c r="C4153"/>
      <c r="D4153"/>
      <c r="E4153" s="488"/>
      <c r="F4153"/>
      <c r="G4153"/>
      <c r="H4153" s="488"/>
    </row>
    <row r="4154" spans="1:8" s="10" customFormat="1">
      <c r="A4154" s="134"/>
      <c r="B4154" s="134"/>
      <c r="C4154"/>
      <c r="D4154"/>
      <c r="E4154" s="488"/>
      <c r="F4154"/>
      <c r="G4154"/>
      <c r="H4154" s="488"/>
    </row>
    <row r="4155" spans="1:8" s="10" customFormat="1">
      <c r="A4155" s="134"/>
      <c r="B4155" s="134"/>
      <c r="C4155"/>
      <c r="D4155"/>
      <c r="E4155" s="488"/>
      <c r="F4155"/>
      <c r="G4155"/>
      <c r="H4155" s="488"/>
    </row>
    <row r="4156" spans="1:8" s="10" customFormat="1">
      <c r="A4156" s="134"/>
      <c r="B4156" s="134"/>
      <c r="C4156"/>
      <c r="D4156"/>
      <c r="E4156" s="488"/>
      <c r="F4156"/>
      <c r="G4156"/>
      <c r="H4156" s="488"/>
    </row>
    <row r="4157" spans="1:8" s="10" customFormat="1">
      <c r="A4157" s="134"/>
      <c r="B4157" s="134"/>
      <c r="C4157"/>
      <c r="D4157"/>
      <c r="E4157" s="488"/>
      <c r="F4157"/>
      <c r="G4157"/>
      <c r="H4157" s="488"/>
    </row>
    <row r="4158" spans="1:8" s="10" customFormat="1">
      <c r="A4158" s="134"/>
      <c r="B4158" s="134"/>
      <c r="C4158"/>
      <c r="D4158"/>
      <c r="E4158" s="488"/>
      <c r="F4158"/>
      <c r="G4158"/>
      <c r="H4158" s="488"/>
    </row>
    <row r="4159" spans="1:8" s="10" customFormat="1">
      <c r="A4159" s="134"/>
      <c r="B4159" s="134"/>
      <c r="C4159"/>
      <c r="D4159"/>
      <c r="E4159" s="488"/>
      <c r="F4159"/>
      <c r="G4159"/>
      <c r="H4159" s="488"/>
    </row>
    <row r="4160" spans="1:8" s="10" customFormat="1">
      <c r="A4160" s="134"/>
      <c r="B4160" s="134"/>
      <c r="C4160"/>
      <c r="D4160"/>
      <c r="E4160" s="488"/>
      <c r="F4160"/>
      <c r="G4160"/>
      <c r="H4160" s="488"/>
    </row>
    <row r="4161" spans="1:8" s="10" customFormat="1">
      <c r="A4161" s="134"/>
      <c r="B4161" s="134"/>
      <c r="C4161"/>
      <c r="D4161"/>
      <c r="E4161" s="488"/>
      <c r="F4161"/>
      <c r="G4161"/>
      <c r="H4161" s="488"/>
    </row>
    <row r="4162" spans="1:8" s="10" customFormat="1">
      <c r="A4162" s="134"/>
      <c r="B4162" s="134"/>
      <c r="C4162"/>
      <c r="D4162"/>
      <c r="E4162" s="488"/>
      <c r="F4162"/>
      <c r="G4162"/>
      <c r="H4162" s="488"/>
    </row>
    <row r="4163" spans="1:8" s="10" customFormat="1">
      <c r="A4163" s="134"/>
      <c r="B4163" s="134"/>
      <c r="C4163"/>
      <c r="D4163"/>
      <c r="E4163" s="488"/>
      <c r="F4163"/>
      <c r="G4163"/>
      <c r="H4163" s="488"/>
    </row>
    <row r="4164" spans="1:8" s="10" customFormat="1">
      <c r="A4164" s="134"/>
      <c r="B4164" s="134"/>
      <c r="C4164"/>
      <c r="D4164"/>
      <c r="E4164" s="488"/>
      <c r="F4164"/>
      <c r="G4164"/>
      <c r="H4164" s="488"/>
    </row>
    <row r="4165" spans="1:8" s="10" customFormat="1">
      <c r="A4165" s="134"/>
      <c r="B4165" s="134"/>
      <c r="C4165"/>
      <c r="D4165"/>
      <c r="E4165" s="488"/>
      <c r="F4165"/>
      <c r="G4165"/>
      <c r="H4165" s="488"/>
    </row>
    <row r="4166" spans="1:8" s="10" customFormat="1">
      <c r="A4166" s="134"/>
      <c r="B4166" s="134"/>
      <c r="C4166"/>
      <c r="D4166"/>
      <c r="E4166" s="488"/>
      <c r="F4166"/>
      <c r="G4166"/>
      <c r="H4166" s="488"/>
    </row>
    <row r="4167" spans="1:8" s="10" customFormat="1">
      <c r="A4167" s="134"/>
      <c r="B4167" s="134"/>
      <c r="C4167"/>
      <c r="D4167"/>
      <c r="E4167" s="488"/>
      <c r="F4167"/>
      <c r="G4167"/>
      <c r="H4167" s="488"/>
    </row>
    <row r="4168" spans="1:8" s="10" customFormat="1">
      <c r="A4168" s="134"/>
      <c r="B4168" s="134"/>
      <c r="C4168"/>
      <c r="D4168"/>
      <c r="E4168" s="488"/>
      <c r="F4168"/>
      <c r="G4168"/>
      <c r="H4168" s="488"/>
    </row>
    <row r="4169" spans="1:8" s="10" customFormat="1">
      <c r="A4169" s="134"/>
      <c r="B4169" s="134"/>
      <c r="C4169"/>
      <c r="D4169"/>
      <c r="E4169" s="488"/>
      <c r="F4169"/>
      <c r="G4169"/>
      <c r="H4169" s="488"/>
    </row>
    <row r="4170" spans="1:8" s="10" customFormat="1">
      <c r="A4170" s="134"/>
      <c r="B4170" s="134"/>
      <c r="C4170"/>
      <c r="D4170"/>
      <c r="E4170" s="488"/>
      <c r="F4170"/>
      <c r="G4170"/>
      <c r="H4170" s="488"/>
    </row>
    <row r="4171" spans="1:8" s="10" customFormat="1">
      <c r="A4171" s="134"/>
      <c r="B4171" s="134"/>
      <c r="C4171"/>
      <c r="D4171"/>
      <c r="E4171" s="488"/>
      <c r="F4171"/>
      <c r="G4171"/>
      <c r="H4171" s="488"/>
    </row>
    <row r="4172" spans="1:8" s="10" customFormat="1">
      <c r="A4172" s="134"/>
      <c r="B4172" s="134"/>
      <c r="C4172"/>
      <c r="D4172"/>
      <c r="E4172" s="488"/>
      <c r="F4172"/>
      <c r="G4172"/>
      <c r="H4172" s="488"/>
    </row>
    <row r="4173" spans="1:8" s="10" customFormat="1">
      <c r="A4173" s="134"/>
      <c r="B4173" s="134"/>
      <c r="C4173"/>
      <c r="D4173"/>
      <c r="E4173" s="488"/>
      <c r="F4173"/>
      <c r="G4173"/>
      <c r="H4173" s="488"/>
    </row>
    <row r="4174" spans="1:8" s="10" customFormat="1">
      <c r="A4174" s="134"/>
      <c r="B4174" s="134"/>
      <c r="C4174"/>
      <c r="D4174"/>
      <c r="E4174" s="488"/>
      <c r="F4174"/>
      <c r="G4174"/>
      <c r="H4174" s="488"/>
    </row>
    <row r="4175" spans="1:8" s="10" customFormat="1">
      <c r="A4175" s="134"/>
      <c r="B4175" s="134"/>
      <c r="C4175"/>
      <c r="D4175"/>
      <c r="E4175" s="488"/>
      <c r="F4175"/>
      <c r="G4175"/>
      <c r="H4175" s="488"/>
    </row>
    <row r="4176" spans="1:8" s="10" customFormat="1">
      <c r="A4176" s="134"/>
      <c r="B4176" s="134"/>
      <c r="C4176"/>
      <c r="D4176"/>
      <c r="E4176" s="488"/>
      <c r="F4176"/>
      <c r="G4176"/>
      <c r="H4176" s="488"/>
    </row>
    <row r="4177" spans="1:8" s="10" customFormat="1">
      <c r="A4177" s="134"/>
      <c r="B4177" s="134"/>
      <c r="C4177"/>
      <c r="D4177"/>
      <c r="E4177" s="488"/>
      <c r="F4177"/>
      <c r="G4177"/>
      <c r="H4177" s="488"/>
    </row>
    <row r="4178" spans="1:8" s="10" customFormat="1">
      <c r="A4178" s="134"/>
      <c r="B4178" s="134"/>
      <c r="C4178"/>
      <c r="D4178"/>
      <c r="E4178" s="488"/>
      <c r="F4178"/>
      <c r="G4178"/>
      <c r="H4178" s="488"/>
    </row>
    <row r="4179" spans="1:8" s="10" customFormat="1">
      <c r="A4179" s="134"/>
      <c r="B4179" s="134"/>
      <c r="C4179"/>
      <c r="D4179"/>
      <c r="E4179" s="488"/>
      <c r="F4179"/>
      <c r="G4179"/>
      <c r="H4179" s="488"/>
    </row>
    <row r="4180" spans="1:8" s="10" customFormat="1">
      <c r="A4180" s="134"/>
      <c r="B4180" s="134"/>
      <c r="C4180"/>
      <c r="D4180"/>
      <c r="E4180" s="488"/>
      <c r="F4180"/>
      <c r="G4180"/>
      <c r="H4180" s="488"/>
    </row>
    <row r="4181" spans="1:8" s="10" customFormat="1">
      <c r="A4181" s="134"/>
      <c r="B4181" s="134"/>
      <c r="C4181"/>
      <c r="D4181"/>
      <c r="E4181" s="488"/>
      <c r="F4181"/>
      <c r="G4181"/>
      <c r="H4181" s="488"/>
    </row>
    <row r="4182" spans="1:8" s="10" customFormat="1">
      <c r="A4182" s="134"/>
      <c r="B4182" s="134"/>
      <c r="C4182"/>
      <c r="D4182"/>
      <c r="E4182" s="488"/>
      <c r="F4182"/>
      <c r="G4182"/>
      <c r="H4182" s="488"/>
    </row>
    <row r="4183" spans="1:8" s="10" customFormat="1">
      <c r="A4183" s="134"/>
      <c r="B4183" s="134"/>
      <c r="C4183"/>
      <c r="D4183"/>
      <c r="E4183" s="488"/>
      <c r="F4183"/>
      <c r="G4183"/>
      <c r="H4183" s="488"/>
    </row>
    <row r="4184" spans="1:8" s="10" customFormat="1">
      <c r="A4184" s="134"/>
      <c r="B4184" s="134"/>
      <c r="C4184"/>
      <c r="D4184"/>
      <c r="E4184" s="488"/>
      <c r="F4184"/>
      <c r="G4184"/>
      <c r="H4184" s="488"/>
    </row>
    <row r="4185" spans="1:8" s="10" customFormat="1">
      <c r="A4185" s="134"/>
      <c r="B4185" s="134"/>
      <c r="C4185"/>
      <c r="D4185"/>
      <c r="E4185" s="488"/>
      <c r="F4185"/>
      <c r="G4185"/>
      <c r="H4185" s="488"/>
    </row>
    <row r="4186" spans="1:8" s="10" customFormat="1">
      <c r="A4186" s="134"/>
      <c r="B4186" s="134"/>
      <c r="C4186"/>
      <c r="D4186"/>
      <c r="E4186" s="488"/>
      <c r="F4186"/>
      <c r="G4186"/>
      <c r="H4186" s="488"/>
    </row>
    <row r="4187" spans="1:8" s="10" customFormat="1">
      <c r="A4187" s="134"/>
      <c r="B4187" s="134"/>
      <c r="C4187"/>
      <c r="D4187"/>
      <c r="E4187" s="488"/>
      <c r="F4187"/>
      <c r="G4187"/>
      <c r="H4187" s="488"/>
    </row>
    <row r="4188" spans="1:8" s="10" customFormat="1">
      <c r="A4188" s="134"/>
      <c r="B4188" s="134"/>
      <c r="C4188"/>
      <c r="D4188"/>
      <c r="E4188" s="488"/>
      <c r="F4188"/>
      <c r="G4188"/>
      <c r="H4188" s="488"/>
    </row>
    <row r="4189" spans="1:8" s="10" customFormat="1">
      <c r="A4189" s="134"/>
      <c r="B4189" s="134"/>
      <c r="C4189"/>
      <c r="D4189"/>
      <c r="E4189" s="488"/>
      <c r="F4189"/>
      <c r="G4189"/>
      <c r="H4189" s="488"/>
    </row>
    <row r="4190" spans="1:8" s="10" customFormat="1">
      <c r="A4190" s="134"/>
      <c r="B4190" s="134"/>
      <c r="C4190"/>
      <c r="D4190"/>
      <c r="E4190" s="488"/>
      <c r="F4190"/>
      <c r="G4190"/>
      <c r="H4190" s="488"/>
    </row>
    <row r="4191" spans="1:8" s="10" customFormat="1">
      <c r="A4191" s="134"/>
      <c r="B4191" s="134"/>
      <c r="C4191"/>
      <c r="D4191"/>
      <c r="E4191" s="488"/>
      <c r="F4191"/>
      <c r="G4191"/>
      <c r="H4191" s="488"/>
    </row>
    <row r="4192" spans="1:8" s="10" customFormat="1">
      <c r="A4192" s="134"/>
      <c r="B4192" s="134"/>
      <c r="C4192"/>
      <c r="D4192"/>
      <c r="E4192" s="488"/>
      <c r="F4192"/>
      <c r="G4192"/>
      <c r="H4192" s="488"/>
    </row>
    <row r="4193" spans="1:8" s="10" customFormat="1">
      <c r="A4193" s="134"/>
      <c r="B4193" s="134"/>
      <c r="C4193"/>
      <c r="D4193"/>
      <c r="E4193" s="488"/>
      <c r="F4193"/>
      <c r="G4193"/>
      <c r="H4193" s="488"/>
    </row>
    <row r="4194" spans="1:8" s="10" customFormat="1">
      <c r="A4194" s="134"/>
      <c r="B4194" s="134"/>
      <c r="C4194"/>
      <c r="D4194"/>
      <c r="E4194" s="488"/>
      <c r="F4194"/>
      <c r="G4194"/>
      <c r="H4194" s="488"/>
    </row>
    <row r="4195" spans="1:8" s="10" customFormat="1">
      <c r="A4195" s="134"/>
      <c r="B4195" s="134"/>
      <c r="C4195"/>
      <c r="D4195"/>
      <c r="E4195" s="488"/>
      <c r="F4195"/>
      <c r="G4195"/>
      <c r="H4195" s="488"/>
    </row>
    <row r="4196" spans="1:8" s="10" customFormat="1">
      <c r="A4196" s="134"/>
      <c r="B4196" s="134"/>
      <c r="C4196"/>
      <c r="D4196"/>
      <c r="E4196" s="488"/>
      <c r="F4196"/>
      <c r="G4196"/>
      <c r="H4196" s="488"/>
    </row>
    <row r="4197" spans="1:8" s="10" customFormat="1">
      <c r="A4197" s="134"/>
      <c r="B4197" s="134"/>
      <c r="C4197"/>
      <c r="D4197"/>
      <c r="E4197" s="488"/>
      <c r="F4197"/>
      <c r="G4197"/>
      <c r="H4197" s="488"/>
    </row>
    <row r="4198" spans="1:8" s="10" customFormat="1">
      <c r="A4198" s="134"/>
      <c r="B4198" s="134"/>
      <c r="C4198"/>
      <c r="D4198"/>
      <c r="E4198" s="488"/>
      <c r="F4198"/>
      <c r="G4198"/>
      <c r="H4198" s="488"/>
    </row>
    <row r="4199" spans="1:8" s="10" customFormat="1">
      <c r="A4199" s="134"/>
      <c r="B4199" s="134"/>
      <c r="C4199"/>
      <c r="D4199"/>
      <c r="E4199" s="488"/>
      <c r="F4199"/>
      <c r="G4199"/>
      <c r="H4199" s="488"/>
    </row>
    <row r="4200" spans="1:8" s="10" customFormat="1">
      <c r="A4200" s="134"/>
      <c r="B4200" s="134"/>
      <c r="C4200"/>
      <c r="D4200"/>
      <c r="E4200" s="488"/>
      <c r="F4200"/>
      <c r="G4200"/>
      <c r="H4200" s="488"/>
    </row>
    <row r="4201" spans="1:8" s="10" customFormat="1">
      <c r="A4201" s="134"/>
      <c r="B4201" s="134"/>
      <c r="C4201"/>
      <c r="D4201"/>
      <c r="E4201" s="488"/>
      <c r="F4201"/>
      <c r="G4201"/>
      <c r="H4201" s="488"/>
    </row>
    <row r="4202" spans="1:8" s="10" customFormat="1">
      <c r="A4202" s="134"/>
      <c r="B4202" s="134"/>
      <c r="C4202"/>
      <c r="D4202"/>
      <c r="E4202" s="488"/>
      <c r="F4202"/>
      <c r="G4202"/>
      <c r="H4202" s="488"/>
    </row>
    <row r="4203" spans="1:8" s="10" customFormat="1">
      <c r="A4203" s="134"/>
      <c r="B4203" s="134"/>
      <c r="C4203"/>
      <c r="D4203"/>
      <c r="E4203" s="488"/>
      <c r="F4203"/>
      <c r="G4203"/>
      <c r="H4203" s="488"/>
    </row>
    <row r="4204" spans="1:8" s="10" customFormat="1">
      <c r="A4204" s="134"/>
      <c r="B4204" s="134"/>
      <c r="C4204"/>
      <c r="D4204"/>
      <c r="E4204" s="488"/>
      <c r="F4204"/>
      <c r="G4204"/>
      <c r="H4204" s="488"/>
    </row>
    <row r="4205" spans="1:8" s="10" customFormat="1">
      <c r="A4205" s="134"/>
      <c r="B4205" s="134"/>
      <c r="C4205"/>
      <c r="D4205"/>
      <c r="E4205" s="488"/>
      <c r="F4205"/>
      <c r="G4205"/>
      <c r="H4205" s="488"/>
    </row>
    <row r="4206" spans="1:8" s="10" customFormat="1">
      <c r="A4206" s="134"/>
      <c r="B4206" s="134"/>
      <c r="C4206"/>
      <c r="D4206"/>
      <c r="E4206" s="488"/>
      <c r="F4206"/>
      <c r="G4206"/>
      <c r="H4206" s="488"/>
    </row>
    <row r="4207" spans="1:8" s="10" customFormat="1">
      <c r="A4207" s="134"/>
      <c r="B4207" s="134"/>
      <c r="C4207"/>
      <c r="D4207"/>
      <c r="E4207" s="488"/>
      <c r="F4207"/>
      <c r="G4207"/>
      <c r="H4207" s="488"/>
    </row>
    <row r="4208" spans="1:8" s="10" customFormat="1">
      <c r="A4208" s="134"/>
      <c r="B4208" s="134"/>
      <c r="C4208"/>
      <c r="D4208"/>
      <c r="E4208" s="488"/>
      <c r="F4208"/>
      <c r="G4208"/>
      <c r="H4208" s="488"/>
    </row>
    <row r="4209" spans="1:8" s="10" customFormat="1">
      <c r="A4209" s="134"/>
      <c r="B4209" s="134"/>
      <c r="C4209"/>
      <c r="D4209"/>
      <c r="E4209" s="488"/>
      <c r="F4209"/>
      <c r="G4209"/>
      <c r="H4209" s="488"/>
    </row>
    <row r="4210" spans="1:8" s="10" customFormat="1">
      <c r="A4210" s="134"/>
      <c r="B4210" s="134"/>
      <c r="C4210"/>
      <c r="D4210"/>
      <c r="E4210" s="488"/>
      <c r="F4210"/>
      <c r="G4210"/>
      <c r="H4210" s="488"/>
    </row>
    <row r="4211" spans="1:8" s="10" customFormat="1">
      <c r="A4211" s="134"/>
      <c r="B4211" s="134"/>
      <c r="C4211"/>
      <c r="D4211"/>
      <c r="E4211" s="488"/>
      <c r="F4211"/>
      <c r="G4211"/>
      <c r="H4211" s="488"/>
    </row>
    <row r="4212" spans="1:8" s="10" customFormat="1">
      <c r="A4212" s="134"/>
      <c r="B4212" s="134"/>
      <c r="C4212"/>
      <c r="D4212"/>
      <c r="E4212" s="488"/>
      <c r="F4212"/>
      <c r="G4212"/>
      <c r="H4212" s="488"/>
    </row>
    <row r="4213" spans="1:8" s="10" customFormat="1">
      <c r="A4213" s="134"/>
      <c r="B4213" s="134"/>
      <c r="C4213"/>
      <c r="D4213"/>
      <c r="E4213" s="488"/>
      <c r="F4213"/>
      <c r="G4213"/>
      <c r="H4213" s="488"/>
    </row>
    <row r="4214" spans="1:8" s="10" customFormat="1">
      <c r="A4214" s="134"/>
      <c r="B4214" s="134"/>
      <c r="C4214"/>
      <c r="D4214"/>
      <c r="E4214" s="488"/>
      <c r="F4214"/>
      <c r="G4214"/>
      <c r="H4214" s="488"/>
    </row>
    <row r="4215" spans="1:8" s="10" customFormat="1">
      <c r="A4215" s="134"/>
      <c r="B4215" s="134"/>
      <c r="C4215"/>
      <c r="D4215"/>
      <c r="E4215" s="488"/>
      <c r="F4215"/>
      <c r="G4215"/>
      <c r="H4215" s="488"/>
    </row>
    <row r="4216" spans="1:8" s="10" customFormat="1">
      <c r="A4216" s="134"/>
      <c r="B4216" s="134"/>
      <c r="C4216"/>
      <c r="D4216"/>
      <c r="E4216" s="488"/>
      <c r="F4216"/>
      <c r="G4216"/>
      <c r="H4216" s="488"/>
    </row>
    <row r="4217" spans="1:8" s="10" customFormat="1">
      <c r="A4217" s="134"/>
      <c r="B4217" s="134"/>
      <c r="C4217"/>
      <c r="D4217"/>
      <c r="E4217" s="488"/>
      <c r="F4217"/>
      <c r="G4217"/>
      <c r="H4217" s="488"/>
    </row>
    <row r="4218" spans="1:8" s="10" customFormat="1">
      <c r="A4218" s="134"/>
      <c r="B4218" s="134"/>
      <c r="C4218"/>
      <c r="D4218"/>
      <c r="E4218" s="488"/>
      <c r="F4218"/>
      <c r="G4218"/>
      <c r="H4218" s="488"/>
    </row>
    <row r="4219" spans="1:8" s="10" customFormat="1">
      <c r="A4219" s="134"/>
      <c r="B4219" s="134"/>
      <c r="C4219"/>
      <c r="D4219"/>
      <c r="E4219" s="488"/>
      <c r="F4219"/>
      <c r="G4219"/>
      <c r="H4219" s="488"/>
    </row>
    <row r="4220" spans="1:8" s="10" customFormat="1">
      <c r="A4220" s="134"/>
      <c r="B4220" s="134"/>
      <c r="C4220"/>
      <c r="D4220"/>
      <c r="E4220" s="488"/>
      <c r="F4220"/>
      <c r="G4220"/>
      <c r="H4220" s="488"/>
    </row>
    <row r="4221" spans="1:8" s="10" customFormat="1">
      <c r="A4221" s="134"/>
      <c r="B4221" s="134"/>
      <c r="C4221"/>
      <c r="D4221"/>
      <c r="E4221" s="488"/>
      <c r="F4221"/>
      <c r="G4221"/>
      <c r="H4221" s="488"/>
    </row>
    <row r="4222" spans="1:8" s="10" customFormat="1">
      <c r="A4222" s="134"/>
      <c r="B4222" s="134"/>
      <c r="C4222"/>
      <c r="D4222"/>
      <c r="E4222" s="488"/>
      <c r="F4222"/>
      <c r="G4222"/>
      <c r="H4222" s="488"/>
    </row>
    <row r="4223" spans="1:8" s="10" customFormat="1">
      <c r="A4223" s="134"/>
      <c r="B4223" s="134"/>
      <c r="C4223"/>
      <c r="D4223"/>
      <c r="E4223" s="488"/>
      <c r="F4223"/>
      <c r="G4223"/>
      <c r="H4223" s="488"/>
    </row>
    <row r="4224" spans="1:8" s="10" customFormat="1">
      <c r="A4224" s="134"/>
      <c r="B4224" s="134"/>
      <c r="C4224"/>
      <c r="D4224"/>
      <c r="E4224" s="488"/>
      <c r="F4224"/>
      <c r="G4224"/>
      <c r="H4224" s="488"/>
    </row>
    <row r="4225" spans="1:8" s="10" customFormat="1">
      <c r="A4225" s="134"/>
      <c r="B4225" s="134"/>
      <c r="C4225"/>
      <c r="D4225"/>
      <c r="E4225" s="488"/>
      <c r="F4225"/>
      <c r="G4225"/>
      <c r="H4225" s="488"/>
    </row>
    <row r="4226" spans="1:8" s="10" customFormat="1">
      <c r="A4226" s="134"/>
      <c r="B4226" s="134"/>
      <c r="C4226"/>
      <c r="D4226"/>
      <c r="E4226" s="488"/>
      <c r="F4226"/>
      <c r="G4226"/>
      <c r="H4226" s="488"/>
    </row>
    <row r="4227" spans="1:8" s="10" customFormat="1">
      <c r="A4227" s="134"/>
      <c r="B4227" s="134"/>
      <c r="C4227"/>
      <c r="D4227"/>
      <c r="E4227" s="488"/>
      <c r="F4227"/>
      <c r="G4227"/>
      <c r="H4227" s="488"/>
    </row>
    <row r="4228" spans="1:8" s="10" customFormat="1">
      <c r="A4228" s="134"/>
      <c r="B4228" s="134"/>
      <c r="C4228"/>
      <c r="D4228"/>
      <c r="E4228" s="488"/>
      <c r="F4228"/>
      <c r="G4228"/>
      <c r="H4228" s="488"/>
    </row>
    <row r="4229" spans="1:8" s="10" customFormat="1">
      <c r="A4229" s="134"/>
      <c r="B4229" s="134"/>
      <c r="C4229"/>
      <c r="D4229"/>
      <c r="E4229" s="488"/>
      <c r="F4229"/>
      <c r="G4229"/>
      <c r="H4229" s="488"/>
    </row>
    <row r="4230" spans="1:8" s="10" customFormat="1">
      <c r="A4230" s="134"/>
      <c r="B4230" s="134"/>
      <c r="C4230"/>
      <c r="D4230"/>
      <c r="E4230" s="488"/>
      <c r="F4230"/>
      <c r="G4230"/>
      <c r="H4230" s="488"/>
    </row>
    <row r="4231" spans="1:8" s="10" customFormat="1">
      <c r="A4231" s="134"/>
      <c r="B4231" s="134"/>
      <c r="C4231"/>
      <c r="D4231"/>
      <c r="E4231" s="488"/>
      <c r="F4231"/>
      <c r="G4231"/>
      <c r="H4231" s="488"/>
    </row>
    <row r="4232" spans="1:8" s="10" customFormat="1">
      <c r="A4232" s="134"/>
      <c r="B4232" s="134"/>
      <c r="C4232"/>
      <c r="D4232"/>
      <c r="E4232" s="488"/>
      <c r="F4232"/>
      <c r="G4232"/>
      <c r="H4232" s="488"/>
    </row>
    <row r="4233" spans="1:8" s="10" customFormat="1">
      <c r="A4233" s="134"/>
      <c r="B4233" s="134"/>
      <c r="C4233"/>
      <c r="D4233"/>
      <c r="E4233" s="488"/>
      <c r="F4233"/>
      <c r="G4233"/>
      <c r="H4233" s="488"/>
    </row>
    <row r="4234" spans="1:8" s="10" customFormat="1">
      <c r="A4234" s="134"/>
      <c r="B4234" s="134"/>
      <c r="C4234"/>
      <c r="D4234"/>
      <c r="E4234" s="488"/>
      <c r="F4234"/>
      <c r="G4234"/>
      <c r="H4234" s="488"/>
    </row>
    <row r="4235" spans="1:8" s="10" customFormat="1">
      <c r="A4235" s="134"/>
      <c r="B4235" s="134"/>
      <c r="C4235"/>
      <c r="D4235"/>
      <c r="E4235" s="488"/>
      <c r="F4235"/>
      <c r="G4235"/>
      <c r="H4235" s="488"/>
    </row>
    <row r="4236" spans="1:8" s="10" customFormat="1">
      <c r="A4236" s="134"/>
      <c r="B4236" s="134"/>
      <c r="C4236"/>
      <c r="D4236"/>
      <c r="E4236" s="488"/>
      <c r="F4236"/>
      <c r="G4236"/>
      <c r="H4236" s="488"/>
    </row>
    <row r="4237" spans="1:8" s="10" customFormat="1">
      <c r="A4237" s="134"/>
      <c r="B4237" s="134"/>
      <c r="C4237"/>
      <c r="D4237"/>
      <c r="E4237" s="488"/>
      <c r="F4237"/>
      <c r="G4237"/>
      <c r="H4237" s="488"/>
    </row>
    <row r="4238" spans="1:8" s="10" customFormat="1">
      <c r="A4238" s="134"/>
      <c r="B4238" s="134"/>
      <c r="C4238"/>
      <c r="D4238"/>
      <c r="E4238" s="488"/>
      <c r="F4238"/>
      <c r="G4238"/>
      <c r="H4238" s="488"/>
    </row>
    <row r="4239" spans="1:8" s="10" customFormat="1">
      <c r="A4239" s="134"/>
      <c r="B4239" s="134"/>
      <c r="C4239"/>
      <c r="D4239"/>
      <c r="E4239" s="488"/>
      <c r="F4239"/>
      <c r="G4239"/>
      <c r="H4239" s="488"/>
    </row>
    <row r="4240" spans="1:8" s="10" customFormat="1">
      <c r="A4240" s="134"/>
      <c r="B4240" s="134"/>
      <c r="C4240"/>
      <c r="D4240"/>
      <c r="E4240" s="488"/>
      <c r="F4240"/>
      <c r="G4240"/>
      <c r="H4240" s="488"/>
    </row>
    <row r="4241" spans="1:8" s="10" customFormat="1">
      <c r="A4241" s="134"/>
      <c r="B4241" s="134"/>
      <c r="C4241"/>
      <c r="D4241"/>
      <c r="E4241" s="488"/>
      <c r="F4241"/>
      <c r="G4241"/>
      <c r="H4241" s="488"/>
    </row>
    <row r="4242" spans="1:8" s="10" customFormat="1">
      <c r="A4242" s="134"/>
      <c r="B4242" s="134"/>
      <c r="C4242"/>
      <c r="D4242"/>
      <c r="E4242" s="488"/>
      <c r="F4242"/>
      <c r="G4242"/>
      <c r="H4242" s="488"/>
    </row>
    <row r="4243" spans="1:8" s="10" customFormat="1">
      <c r="A4243" s="134"/>
      <c r="B4243" s="134"/>
      <c r="C4243"/>
      <c r="D4243"/>
      <c r="E4243" s="488"/>
      <c r="F4243"/>
      <c r="G4243"/>
      <c r="H4243" s="488"/>
    </row>
    <row r="4244" spans="1:8" s="10" customFormat="1">
      <c r="A4244" s="134"/>
      <c r="B4244" s="134"/>
      <c r="C4244"/>
      <c r="D4244"/>
      <c r="E4244" s="488"/>
      <c r="F4244"/>
      <c r="G4244"/>
      <c r="H4244" s="488"/>
    </row>
    <row r="4245" spans="1:8" s="10" customFormat="1">
      <c r="A4245" s="134"/>
      <c r="B4245" s="134"/>
      <c r="C4245"/>
      <c r="D4245"/>
      <c r="E4245" s="488"/>
      <c r="F4245"/>
      <c r="G4245"/>
      <c r="H4245" s="488"/>
    </row>
    <row r="4246" spans="1:8" s="10" customFormat="1">
      <c r="A4246" s="134"/>
      <c r="B4246" s="134"/>
      <c r="C4246"/>
      <c r="D4246"/>
      <c r="E4246" s="488"/>
      <c r="F4246"/>
      <c r="G4246"/>
      <c r="H4246" s="488"/>
    </row>
    <row r="4247" spans="1:8" s="10" customFormat="1">
      <c r="A4247" s="134"/>
      <c r="B4247" s="134"/>
      <c r="C4247"/>
      <c r="D4247"/>
      <c r="E4247" s="488"/>
      <c r="F4247"/>
      <c r="G4247"/>
      <c r="H4247" s="488"/>
    </row>
    <row r="4248" spans="1:8" s="10" customFormat="1">
      <c r="A4248" s="134"/>
      <c r="B4248" s="134"/>
      <c r="C4248"/>
      <c r="D4248"/>
      <c r="E4248" s="488"/>
      <c r="F4248"/>
      <c r="G4248"/>
      <c r="H4248" s="488"/>
    </row>
    <row r="4249" spans="1:8" s="10" customFormat="1">
      <c r="A4249" s="134"/>
      <c r="B4249" s="134"/>
      <c r="C4249"/>
      <c r="D4249"/>
      <c r="E4249" s="488"/>
      <c r="F4249"/>
      <c r="G4249"/>
      <c r="H4249" s="488"/>
    </row>
    <row r="4250" spans="1:8" s="10" customFormat="1">
      <c r="A4250" s="134"/>
      <c r="B4250" s="134"/>
      <c r="C4250"/>
      <c r="D4250"/>
      <c r="E4250" s="488"/>
      <c r="F4250"/>
      <c r="G4250"/>
      <c r="H4250" s="488"/>
    </row>
    <row r="4251" spans="1:8" s="10" customFormat="1">
      <c r="A4251" s="134"/>
      <c r="B4251" s="134"/>
      <c r="C4251"/>
      <c r="D4251"/>
      <c r="E4251" s="488"/>
      <c r="F4251"/>
      <c r="G4251"/>
      <c r="H4251" s="488"/>
    </row>
    <row r="4252" spans="1:8" s="10" customFormat="1">
      <c r="A4252" s="134"/>
      <c r="B4252" s="134"/>
      <c r="C4252"/>
      <c r="D4252"/>
      <c r="E4252" s="488"/>
      <c r="F4252"/>
      <c r="G4252"/>
      <c r="H4252" s="488"/>
    </row>
    <row r="4253" spans="1:8" s="10" customFormat="1">
      <c r="A4253" s="134"/>
      <c r="B4253" s="134"/>
      <c r="C4253"/>
      <c r="D4253"/>
      <c r="E4253" s="488"/>
      <c r="F4253"/>
      <c r="G4253"/>
      <c r="H4253" s="488"/>
    </row>
    <row r="4254" spans="1:8" s="10" customFormat="1">
      <c r="A4254" s="134"/>
      <c r="B4254" s="134"/>
      <c r="C4254"/>
      <c r="D4254"/>
      <c r="E4254" s="488"/>
      <c r="F4254"/>
      <c r="G4254"/>
      <c r="H4254" s="488"/>
    </row>
    <row r="4255" spans="1:8" s="10" customFormat="1">
      <c r="A4255" s="134"/>
      <c r="B4255" s="134"/>
      <c r="C4255"/>
      <c r="D4255"/>
      <c r="E4255" s="488"/>
      <c r="F4255"/>
      <c r="G4255"/>
      <c r="H4255" s="488"/>
    </row>
    <row r="4256" spans="1:8" s="10" customFormat="1">
      <c r="A4256" s="134"/>
      <c r="B4256" s="134"/>
      <c r="C4256"/>
      <c r="D4256"/>
      <c r="E4256" s="488"/>
      <c r="F4256"/>
      <c r="G4256"/>
      <c r="H4256" s="488"/>
    </row>
    <row r="4257" spans="1:8" s="10" customFormat="1">
      <c r="A4257" s="134"/>
      <c r="B4257" s="134"/>
      <c r="C4257"/>
      <c r="D4257"/>
      <c r="E4257" s="488"/>
      <c r="F4257"/>
      <c r="G4257"/>
      <c r="H4257" s="488"/>
    </row>
    <row r="4258" spans="1:8" s="10" customFormat="1">
      <c r="A4258" s="134"/>
      <c r="B4258" s="134"/>
      <c r="C4258"/>
      <c r="D4258"/>
      <c r="E4258" s="488"/>
      <c r="F4258"/>
      <c r="G4258"/>
      <c r="H4258" s="488"/>
    </row>
    <row r="4259" spans="1:8" s="10" customFormat="1">
      <c r="A4259" s="134"/>
      <c r="B4259" s="134"/>
      <c r="C4259"/>
      <c r="D4259"/>
      <c r="E4259" s="488"/>
      <c r="F4259"/>
      <c r="G4259"/>
      <c r="H4259" s="488"/>
    </row>
    <row r="4260" spans="1:8" s="10" customFormat="1">
      <c r="A4260" s="134"/>
      <c r="B4260" s="134"/>
      <c r="C4260"/>
      <c r="D4260"/>
      <c r="E4260" s="488"/>
      <c r="F4260"/>
      <c r="G4260"/>
      <c r="H4260" s="488"/>
    </row>
    <row r="4261" spans="1:8" s="10" customFormat="1">
      <c r="A4261" s="134"/>
      <c r="B4261" s="134"/>
      <c r="C4261"/>
      <c r="D4261"/>
      <c r="E4261" s="488"/>
      <c r="F4261"/>
      <c r="G4261"/>
      <c r="H4261" s="488"/>
    </row>
    <row r="4262" spans="1:8" s="10" customFormat="1">
      <c r="A4262" s="134"/>
      <c r="B4262" s="134"/>
      <c r="C4262"/>
      <c r="D4262"/>
      <c r="E4262" s="488"/>
      <c r="F4262"/>
      <c r="G4262"/>
      <c r="H4262" s="488"/>
    </row>
    <row r="4263" spans="1:8" s="10" customFormat="1">
      <c r="A4263" s="134"/>
      <c r="B4263" s="134"/>
      <c r="C4263"/>
      <c r="D4263"/>
      <c r="E4263" s="488"/>
      <c r="F4263"/>
      <c r="G4263"/>
      <c r="H4263" s="488"/>
    </row>
    <row r="4264" spans="1:8" s="10" customFormat="1">
      <c r="A4264" s="134"/>
      <c r="B4264" s="134"/>
      <c r="C4264"/>
      <c r="D4264"/>
      <c r="E4264" s="488"/>
      <c r="F4264"/>
      <c r="G4264"/>
      <c r="H4264" s="488"/>
    </row>
    <row r="4265" spans="1:8" s="10" customFormat="1">
      <c r="A4265" s="134"/>
      <c r="B4265" s="134"/>
      <c r="C4265"/>
      <c r="D4265"/>
      <c r="E4265" s="488"/>
      <c r="F4265"/>
      <c r="G4265"/>
      <c r="H4265" s="488"/>
    </row>
    <row r="4266" spans="1:8" s="10" customFormat="1">
      <c r="A4266" s="134"/>
      <c r="B4266" s="134"/>
      <c r="C4266"/>
      <c r="D4266"/>
      <c r="E4266" s="488"/>
      <c r="F4266"/>
      <c r="G4266"/>
      <c r="H4266" s="488"/>
    </row>
    <row r="4267" spans="1:8" s="10" customFormat="1">
      <c r="A4267" s="134"/>
      <c r="B4267" s="134"/>
      <c r="C4267"/>
      <c r="D4267"/>
      <c r="E4267" s="488"/>
      <c r="F4267"/>
      <c r="G4267"/>
      <c r="H4267" s="488"/>
    </row>
    <row r="4268" spans="1:8" s="10" customFormat="1">
      <c r="A4268" s="134"/>
      <c r="B4268" s="134"/>
      <c r="C4268"/>
      <c r="D4268"/>
      <c r="E4268" s="488"/>
      <c r="F4268"/>
      <c r="G4268"/>
      <c r="H4268" s="488"/>
    </row>
    <row r="4269" spans="1:8" s="10" customFormat="1">
      <c r="A4269" s="134"/>
      <c r="B4269" s="134"/>
      <c r="C4269"/>
      <c r="D4269"/>
      <c r="E4269" s="488"/>
      <c r="F4269"/>
      <c r="G4269"/>
      <c r="H4269" s="488"/>
    </row>
    <row r="4270" spans="1:8" s="10" customFormat="1">
      <c r="A4270" s="134"/>
      <c r="B4270" s="134"/>
      <c r="C4270"/>
      <c r="D4270"/>
      <c r="E4270" s="488"/>
      <c r="F4270"/>
      <c r="G4270"/>
      <c r="H4270" s="488"/>
    </row>
    <row r="4271" spans="1:8" s="10" customFormat="1">
      <c r="A4271" s="134"/>
      <c r="B4271" s="134"/>
      <c r="C4271"/>
      <c r="D4271"/>
      <c r="E4271" s="488"/>
      <c r="F4271"/>
      <c r="G4271"/>
      <c r="H4271" s="488"/>
    </row>
    <row r="4272" spans="1:8" s="10" customFormat="1">
      <c r="A4272" s="134"/>
      <c r="B4272" s="134"/>
      <c r="C4272"/>
      <c r="D4272"/>
      <c r="E4272" s="488"/>
      <c r="F4272"/>
      <c r="G4272"/>
      <c r="H4272" s="488"/>
    </row>
    <row r="4273" spans="1:8" s="10" customFormat="1">
      <c r="A4273" s="134"/>
      <c r="B4273" s="134"/>
      <c r="C4273"/>
      <c r="D4273"/>
      <c r="E4273" s="488"/>
      <c r="F4273"/>
      <c r="G4273"/>
      <c r="H4273" s="488"/>
    </row>
    <row r="4274" spans="1:8" s="10" customFormat="1">
      <c r="A4274" s="134"/>
      <c r="B4274" s="134"/>
      <c r="C4274"/>
      <c r="D4274"/>
      <c r="E4274" s="488"/>
      <c r="F4274"/>
      <c r="G4274"/>
      <c r="H4274" s="488"/>
    </row>
    <row r="4275" spans="1:8" s="10" customFormat="1">
      <c r="A4275" s="134"/>
      <c r="B4275" s="134"/>
      <c r="C4275"/>
      <c r="D4275"/>
      <c r="E4275" s="488"/>
      <c r="F4275"/>
      <c r="G4275"/>
      <c r="H4275" s="488"/>
    </row>
    <row r="4276" spans="1:8" s="10" customFormat="1">
      <c r="A4276" s="134"/>
      <c r="B4276" s="134"/>
      <c r="C4276"/>
      <c r="D4276"/>
      <c r="E4276" s="488"/>
      <c r="F4276"/>
      <c r="G4276"/>
      <c r="H4276" s="488"/>
    </row>
    <row r="4277" spans="1:8" s="10" customFormat="1">
      <c r="A4277" s="134"/>
      <c r="B4277" s="134"/>
      <c r="C4277"/>
      <c r="D4277"/>
      <c r="E4277" s="488"/>
      <c r="F4277"/>
      <c r="G4277"/>
      <c r="H4277" s="488"/>
    </row>
    <row r="4278" spans="1:8" s="10" customFormat="1">
      <c r="A4278" s="134"/>
      <c r="B4278" s="134"/>
      <c r="C4278"/>
      <c r="D4278"/>
      <c r="E4278" s="488"/>
      <c r="F4278"/>
      <c r="G4278"/>
      <c r="H4278" s="488"/>
    </row>
    <row r="4279" spans="1:8" s="10" customFormat="1">
      <c r="A4279" s="134"/>
      <c r="B4279" s="134"/>
      <c r="C4279"/>
      <c r="D4279"/>
      <c r="E4279" s="488"/>
      <c r="F4279"/>
      <c r="G4279"/>
      <c r="H4279" s="488"/>
    </row>
    <row r="4280" spans="1:8" s="10" customFormat="1">
      <c r="A4280" s="134"/>
      <c r="B4280" s="134"/>
      <c r="C4280"/>
      <c r="D4280"/>
      <c r="E4280" s="488"/>
      <c r="F4280"/>
      <c r="G4280"/>
      <c r="H4280" s="488"/>
    </row>
    <row r="4281" spans="1:8" s="10" customFormat="1">
      <c r="A4281" s="134"/>
      <c r="B4281" s="134"/>
      <c r="C4281"/>
      <c r="D4281"/>
      <c r="E4281" s="488"/>
      <c r="F4281"/>
      <c r="G4281"/>
      <c r="H4281" s="488"/>
    </row>
    <row r="4282" spans="1:8" s="10" customFormat="1">
      <c r="A4282" s="134"/>
      <c r="B4282" s="134"/>
      <c r="C4282"/>
      <c r="D4282"/>
      <c r="E4282" s="488"/>
      <c r="F4282"/>
      <c r="G4282"/>
      <c r="H4282" s="488"/>
    </row>
    <row r="4283" spans="1:8" s="10" customFormat="1">
      <c r="A4283" s="134"/>
      <c r="B4283" s="134"/>
      <c r="C4283"/>
      <c r="D4283"/>
      <c r="E4283" s="488"/>
      <c r="F4283"/>
      <c r="G4283"/>
      <c r="H4283" s="488"/>
    </row>
    <row r="4284" spans="1:8" s="10" customFormat="1">
      <c r="A4284" s="134"/>
      <c r="B4284" s="134"/>
      <c r="C4284"/>
      <c r="D4284"/>
      <c r="E4284" s="488"/>
      <c r="F4284"/>
      <c r="G4284"/>
      <c r="H4284" s="488"/>
    </row>
    <row r="4285" spans="1:8" s="10" customFormat="1">
      <c r="A4285" s="134"/>
      <c r="B4285" s="134"/>
      <c r="C4285"/>
      <c r="D4285"/>
      <c r="E4285" s="488"/>
      <c r="F4285"/>
      <c r="G4285"/>
      <c r="H4285" s="488"/>
    </row>
    <row r="4286" spans="1:8" s="10" customFormat="1">
      <c r="A4286" s="134"/>
      <c r="B4286" s="134"/>
      <c r="C4286"/>
      <c r="D4286"/>
      <c r="E4286" s="488"/>
      <c r="F4286"/>
      <c r="G4286"/>
      <c r="H4286" s="488"/>
    </row>
    <row r="4287" spans="1:8" s="10" customFormat="1">
      <c r="A4287" s="134"/>
      <c r="B4287" s="134"/>
      <c r="C4287"/>
      <c r="D4287"/>
      <c r="E4287" s="488"/>
      <c r="F4287"/>
      <c r="G4287"/>
      <c r="H4287" s="488"/>
    </row>
    <row r="4288" spans="1:8" s="10" customFormat="1">
      <c r="A4288" s="134"/>
      <c r="B4288" s="134"/>
      <c r="C4288"/>
      <c r="D4288"/>
      <c r="E4288" s="488"/>
      <c r="F4288"/>
      <c r="G4288"/>
      <c r="H4288" s="488"/>
    </row>
    <row r="4289" spans="1:8" s="10" customFormat="1">
      <c r="A4289" s="134"/>
      <c r="B4289" s="134"/>
      <c r="C4289"/>
      <c r="D4289"/>
      <c r="E4289" s="488"/>
      <c r="F4289"/>
      <c r="G4289"/>
      <c r="H4289" s="488"/>
    </row>
    <row r="4290" spans="1:8" s="10" customFormat="1">
      <c r="A4290" s="134"/>
      <c r="B4290" s="134"/>
      <c r="C4290"/>
      <c r="D4290"/>
      <c r="E4290" s="488"/>
      <c r="F4290"/>
      <c r="G4290"/>
      <c r="H4290" s="488"/>
    </row>
    <row r="4291" spans="1:8" s="10" customFormat="1">
      <c r="A4291" s="134"/>
      <c r="B4291" s="134"/>
      <c r="C4291"/>
      <c r="D4291"/>
      <c r="E4291" s="488"/>
      <c r="F4291"/>
      <c r="G4291"/>
      <c r="H4291" s="488"/>
    </row>
    <row r="4292" spans="1:8" s="10" customFormat="1">
      <c r="A4292" s="134"/>
      <c r="B4292" s="134"/>
      <c r="C4292"/>
      <c r="D4292"/>
      <c r="E4292" s="488"/>
      <c r="F4292"/>
      <c r="G4292"/>
      <c r="H4292" s="488"/>
    </row>
    <row r="4293" spans="1:8" s="10" customFormat="1">
      <c r="A4293" s="134"/>
      <c r="B4293" s="134"/>
      <c r="C4293"/>
      <c r="D4293"/>
      <c r="E4293" s="488"/>
      <c r="F4293"/>
      <c r="G4293"/>
      <c r="H4293" s="488"/>
    </row>
    <row r="4294" spans="1:8" s="10" customFormat="1">
      <c r="A4294" s="134"/>
      <c r="B4294" s="134"/>
      <c r="C4294"/>
      <c r="D4294"/>
      <c r="E4294" s="488"/>
      <c r="F4294"/>
      <c r="G4294"/>
      <c r="H4294" s="488"/>
    </row>
    <row r="4295" spans="1:8" s="10" customFormat="1">
      <c r="A4295" s="134"/>
      <c r="B4295" s="134"/>
      <c r="C4295"/>
      <c r="D4295"/>
      <c r="E4295" s="488"/>
      <c r="F4295"/>
      <c r="G4295"/>
      <c r="H4295" s="488"/>
    </row>
    <row r="4296" spans="1:8" s="10" customFormat="1">
      <c r="A4296" s="134"/>
      <c r="B4296" s="134"/>
      <c r="C4296"/>
      <c r="D4296"/>
      <c r="E4296" s="488"/>
      <c r="F4296"/>
      <c r="G4296"/>
      <c r="H4296" s="488"/>
    </row>
    <row r="4297" spans="1:8" s="10" customFormat="1">
      <c r="A4297" s="134"/>
      <c r="B4297" s="134"/>
      <c r="C4297"/>
      <c r="D4297"/>
      <c r="E4297" s="488"/>
      <c r="F4297"/>
      <c r="G4297"/>
      <c r="H4297" s="488"/>
    </row>
    <row r="4298" spans="1:8" s="10" customFormat="1">
      <c r="A4298" s="134"/>
      <c r="B4298" s="134"/>
      <c r="C4298"/>
      <c r="D4298"/>
      <c r="E4298" s="488"/>
      <c r="F4298"/>
      <c r="G4298"/>
      <c r="H4298" s="488"/>
    </row>
    <row r="4299" spans="1:8" s="10" customFormat="1">
      <c r="A4299" s="134"/>
      <c r="B4299" s="134"/>
      <c r="C4299"/>
      <c r="D4299"/>
      <c r="E4299" s="488"/>
      <c r="F4299"/>
      <c r="G4299"/>
      <c r="H4299" s="488"/>
    </row>
    <row r="4300" spans="1:8" s="10" customFormat="1">
      <c r="A4300" s="134"/>
      <c r="B4300" s="134"/>
      <c r="C4300"/>
      <c r="D4300"/>
      <c r="E4300" s="488"/>
      <c r="F4300"/>
      <c r="G4300"/>
      <c r="H4300" s="488"/>
    </row>
    <row r="4301" spans="1:8" s="10" customFormat="1">
      <c r="A4301" s="134"/>
      <c r="B4301" s="134"/>
      <c r="C4301"/>
      <c r="D4301"/>
      <c r="E4301" s="488"/>
      <c r="F4301"/>
      <c r="G4301"/>
      <c r="H4301" s="488"/>
    </row>
    <row r="4302" spans="1:8" s="10" customFormat="1">
      <c r="A4302" s="134"/>
      <c r="B4302" s="134"/>
      <c r="C4302"/>
      <c r="D4302"/>
      <c r="E4302" s="488"/>
      <c r="F4302"/>
      <c r="G4302"/>
      <c r="H4302" s="488"/>
    </row>
    <row r="4303" spans="1:8" s="10" customFormat="1">
      <c r="A4303" s="134"/>
      <c r="B4303" s="134"/>
      <c r="C4303"/>
      <c r="D4303"/>
      <c r="E4303" s="488"/>
      <c r="F4303"/>
      <c r="G4303"/>
      <c r="H4303" s="488"/>
    </row>
    <row r="4304" spans="1:8" s="10" customFormat="1">
      <c r="A4304" s="134"/>
      <c r="B4304" s="134"/>
      <c r="C4304"/>
      <c r="D4304"/>
      <c r="E4304" s="488"/>
      <c r="F4304"/>
      <c r="G4304"/>
      <c r="H4304" s="488"/>
    </row>
    <row r="4305" spans="1:8" s="10" customFormat="1">
      <c r="A4305" s="134"/>
      <c r="B4305" s="134"/>
      <c r="C4305"/>
      <c r="D4305"/>
      <c r="E4305" s="488"/>
      <c r="F4305"/>
      <c r="G4305"/>
      <c r="H4305" s="488"/>
    </row>
    <row r="4306" spans="1:8" s="10" customFormat="1">
      <c r="A4306" s="134"/>
      <c r="B4306" s="134"/>
      <c r="C4306"/>
      <c r="D4306"/>
      <c r="E4306" s="488"/>
      <c r="F4306"/>
      <c r="G4306"/>
      <c r="H4306" s="488"/>
    </row>
    <row r="4307" spans="1:8" s="10" customFormat="1">
      <c r="A4307" s="134"/>
      <c r="B4307" s="134"/>
      <c r="C4307"/>
      <c r="D4307"/>
      <c r="E4307" s="488"/>
      <c r="F4307"/>
      <c r="G4307"/>
      <c r="H4307" s="488"/>
    </row>
    <row r="4308" spans="1:8" s="10" customFormat="1">
      <c r="A4308" s="134"/>
      <c r="B4308" s="134"/>
      <c r="C4308"/>
      <c r="D4308"/>
      <c r="E4308" s="488"/>
      <c r="F4308"/>
      <c r="G4308"/>
      <c r="H4308" s="488"/>
    </row>
    <row r="4309" spans="1:8" s="10" customFormat="1">
      <c r="A4309" s="134"/>
      <c r="B4309" s="134"/>
      <c r="C4309"/>
      <c r="D4309"/>
      <c r="E4309" s="488"/>
      <c r="F4309"/>
      <c r="G4309"/>
      <c r="H4309" s="488"/>
    </row>
    <row r="4310" spans="1:8" s="10" customFormat="1">
      <c r="A4310" s="134"/>
      <c r="B4310" s="134"/>
      <c r="C4310"/>
      <c r="D4310"/>
      <c r="E4310" s="488"/>
      <c r="F4310"/>
      <c r="G4310"/>
      <c r="H4310" s="488"/>
    </row>
    <row r="4311" spans="1:8" s="10" customFormat="1">
      <c r="A4311" s="134"/>
      <c r="B4311" s="134"/>
      <c r="C4311"/>
      <c r="D4311"/>
      <c r="E4311" s="488"/>
      <c r="F4311"/>
      <c r="G4311"/>
      <c r="H4311" s="488"/>
    </row>
    <row r="4312" spans="1:8" s="10" customFormat="1">
      <c r="A4312" s="134"/>
      <c r="B4312" s="134"/>
      <c r="C4312"/>
      <c r="D4312"/>
      <c r="E4312" s="488"/>
      <c r="F4312"/>
      <c r="G4312"/>
      <c r="H4312" s="488"/>
    </row>
    <row r="4313" spans="1:8" s="10" customFormat="1">
      <c r="A4313" s="134"/>
      <c r="B4313" s="134"/>
      <c r="C4313"/>
      <c r="D4313"/>
      <c r="E4313" s="488"/>
      <c r="F4313"/>
      <c r="G4313"/>
      <c r="H4313" s="488"/>
    </row>
    <row r="4314" spans="1:8" s="10" customFormat="1">
      <c r="A4314" s="134"/>
      <c r="B4314" s="134"/>
      <c r="C4314"/>
      <c r="D4314"/>
      <c r="E4314" s="488"/>
      <c r="F4314"/>
      <c r="G4314"/>
      <c r="H4314" s="488"/>
    </row>
    <row r="4315" spans="1:8" s="10" customFormat="1">
      <c r="A4315" s="134"/>
      <c r="B4315" s="134"/>
      <c r="C4315"/>
      <c r="D4315"/>
      <c r="E4315" s="488"/>
      <c r="F4315"/>
      <c r="G4315"/>
      <c r="H4315" s="488"/>
    </row>
    <row r="4316" spans="1:8" s="10" customFormat="1">
      <c r="A4316" s="134"/>
      <c r="B4316" s="134"/>
      <c r="C4316"/>
      <c r="D4316"/>
      <c r="E4316" s="488"/>
      <c r="F4316"/>
      <c r="G4316"/>
      <c r="H4316" s="488"/>
    </row>
    <row r="4317" spans="1:8" s="10" customFormat="1">
      <c r="A4317" s="134"/>
      <c r="B4317" s="134"/>
      <c r="C4317"/>
      <c r="D4317"/>
      <c r="E4317" s="488"/>
      <c r="F4317"/>
      <c r="G4317"/>
      <c r="H4317" s="488"/>
    </row>
    <row r="4318" spans="1:8" s="10" customFormat="1">
      <c r="A4318" s="134"/>
      <c r="B4318" s="134"/>
      <c r="C4318"/>
      <c r="D4318"/>
      <c r="E4318" s="488"/>
      <c r="F4318"/>
      <c r="G4318"/>
      <c r="H4318" s="488"/>
    </row>
    <row r="4319" spans="1:8" s="10" customFormat="1">
      <c r="A4319" s="134"/>
      <c r="B4319" s="134"/>
      <c r="C4319"/>
      <c r="D4319"/>
      <c r="E4319" s="488"/>
      <c r="F4319"/>
      <c r="G4319"/>
      <c r="H4319" s="488"/>
    </row>
    <row r="4320" spans="1:8" s="10" customFormat="1">
      <c r="A4320" s="134"/>
      <c r="B4320" s="134"/>
      <c r="C4320"/>
      <c r="D4320"/>
      <c r="E4320" s="488"/>
      <c r="F4320"/>
      <c r="G4320"/>
      <c r="H4320" s="488"/>
    </row>
    <row r="4321" spans="1:8" s="10" customFormat="1">
      <c r="A4321" s="134"/>
      <c r="B4321" s="134"/>
      <c r="C4321"/>
      <c r="D4321"/>
      <c r="E4321" s="488"/>
      <c r="F4321"/>
      <c r="G4321"/>
      <c r="H4321" s="488"/>
    </row>
    <row r="4322" spans="1:8" s="10" customFormat="1">
      <c r="A4322" s="134"/>
      <c r="B4322" s="134"/>
      <c r="C4322"/>
      <c r="D4322"/>
      <c r="E4322" s="488"/>
      <c r="F4322"/>
      <c r="G4322"/>
      <c r="H4322" s="488"/>
    </row>
    <row r="4323" spans="1:8" s="10" customFormat="1">
      <c r="A4323" s="134"/>
      <c r="B4323" s="134"/>
      <c r="C4323"/>
      <c r="D4323"/>
      <c r="E4323" s="488"/>
      <c r="F4323"/>
      <c r="G4323"/>
      <c r="H4323" s="488"/>
    </row>
    <row r="4324" spans="1:8" s="10" customFormat="1">
      <c r="A4324" s="134"/>
      <c r="B4324" s="134"/>
      <c r="C4324"/>
      <c r="D4324"/>
      <c r="E4324" s="488"/>
      <c r="F4324"/>
      <c r="G4324"/>
      <c r="H4324" s="488"/>
    </row>
    <row r="4325" spans="1:8" s="10" customFormat="1">
      <c r="A4325" s="134"/>
      <c r="B4325" s="134"/>
      <c r="C4325"/>
      <c r="D4325"/>
      <c r="E4325" s="488"/>
      <c r="F4325"/>
      <c r="G4325"/>
      <c r="H4325" s="488"/>
    </row>
    <row r="4326" spans="1:8" s="10" customFormat="1">
      <c r="A4326" s="134"/>
      <c r="B4326" s="134"/>
      <c r="C4326"/>
      <c r="D4326"/>
      <c r="E4326" s="488"/>
      <c r="F4326"/>
      <c r="G4326"/>
      <c r="H4326" s="488"/>
    </row>
    <row r="4327" spans="1:8" s="10" customFormat="1">
      <c r="A4327" s="134"/>
      <c r="B4327" s="134"/>
      <c r="C4327"/>
      <c r="D4327"/>
      <c r="E4327" s="488"/>
      <c r="F4327"/>
      <c r="G4327"/>
      <c r="H4327" s="488"/>
    </row>
    <row r="4328" spans="1:8" s="10" customFormat="1">
      <c r="A4328" s="134"/>
      <c r="B4328" s="134"/>
      <c r="C4328"/>
      <c r="D4328"/>
      <c r="E4328" s="488"/>
      <c r="F4328"/>
      <c r="G4328"/>
      <c r="H4328" s="488"/>
    </row>
    <row r="4329" spans="1:8" s="10" customFormat="1">
      <c r="A4329" s="134"/>
      <c r="B4329" s="134"/>
      <c r="C4329"/>
      <c r="D4329"/>
      <c r="E4329" s="488"/>
      <c r="F4329"/>
      <c r="G4329"/>
      <c r="H4329" s="488"/>
    </row>
    <row r="4330" spans="1:8" s="10" customFormat="1">
      <c r="A4330" s="134"/>
      <c r="B4330" s="134"/>
      <c r="C4330"/>
      <c r="D4330"/>
      <c r="E4330" s="488"/>
      <c r="F4330"/>
      <c r="G4330"/>
      <c r="H4330" s="488"/>
    </row>
    <row r="4331" spans="1:8" s="10" customFormat="1">
      <c r="A4331" s="134"/>
      <c r="B4331" s="134"/>
      <c r="C4331"/>
      <c r="D4331"/>
      <c r="E4331" s="488"/>
      <c r="F4331"/>
      <c r="G4331"/>
      <c r="H4331" s="488"/>
    </row>
    <row r="4332" spans="1:8" s="10" customFormat="1">
      <c r="A4332" s="134"/>
      <c r="B4332" s="134"/>
      <c r="C4332"/>
      <c r="D4332"/>
      <c r="E4332" s="488"/>
      <c r="F4332"/>
      <c r="G4332"/>
      <c r="H4332" s="488"/>
    </row>
    <row r="4333" spans="1:8" s="10" customFormat="1">
      <c r="A4333" s="134"/>
      <c r="B4333" s="134"/>
      <c r="C4333"/>
      <c r="D4333"/>
      <c r="E4333" s="488"/>
      <c r="F4333"/>
      <c r="G4333"/>
      <c r="H4333" s="488"/>
    </row>
    <row r="4334" spans="1:8" s="10" customFormat="1">
      <c r="A4334" s="134"/>
      <c r="B4334" s="134"/>
      <c r="C4334"/>
      <c r="D4334"/>
      <c r="E4334" s="488"/>
      <c r="F4334"/>
      <c r="G4334"/>
      <c r="H4334" s="488"/>
    </row>
    <row r="4335" spans="1:8" s="10" customFormat="1">
      <c r="A4335" s="134"/>
      <c r="B4335" s="134"/>
      <c r="C4335"/>
      <c r="D4335"/>
      <c r="E4335" s="488"/>
      <c r="F4335"/>
      <c r="G4335"/>
      <c r="H4335" s="488"/>
    </row>
    <row r="4336" spans="1:8" s="10" customFormat="1">
      <c r="A4336" s="134"/>
      <c r="B4336" s="134"/>
      <c r="C4336"/>
      <c r="D4336"/>
      <c r="E4336" s="488"/>
      <c r="F4336"/>
      <c r="G4336"/>
      <c r="H4336" s="488"/>
    </row>
    <row r="4337" spans="1:8" s="10" customFormat="1">
      <c r="A4337" s="134"/>
      <c r="B4337" s="134"/>
      <c r="C4337"/>
      <c r="D4337"/>
      <c r="E4337" s="488"/>
      <c r="F4337"/>
      <c r="G4337"/>
      <c r="H4337" s="488"/>
    </row>
    <row r="4338" spans="1:8" s="10" customFormat="1">
      <c r="A4338" s="134"/>
      <c r="B4338" s="134"/>
      <c r="C4338"/>
      <c r="D4338"/>
      <c r="E4338" s="488"/>
      <c r="F4338"/>
      <c r="G4338"/>
      <c r="H4338" s="488"/>
    </row>
    <row r="4339" spans="1:8" s="10" customFormat="1">
      <c r="A4339" s="134"/>
      <c r="B4339" s="134"/>
      <c r="C4339"/>
      <c r="D4339"/>
      <c r="E4339" s="488"/>
      <c r="F4339"/>
      <c r="G4339"/>
      <c r="H4339" s="488"/>
    </row>
    <row r="4340" spans="1:8" s="10" customFormat="1">
      <c r="A4340" s="134"/>
      <c r="B4340" s="134"/>
      <c r="C4340"/>
      <c r="D4340"/>
      <c r="E4340" s="488"/>
      <c r="F4340"/>
      <c r="G4340"/>
      <c r="H4340" s="488"/>
    </row>
    <row r="4341" spans="1:8" s="10" customFormat="1">
      <c r="A4341" s="134"/>
      <c r="B4341" s="134"/>
      <c r="C4341"/>
      <c r="D4341"/>
      <c r="E4341" s="488"/>
      <c r="F4341"/>
      <c r="G4341"/>
      <c r="H4341" s="488"/>
    </row>
    <row r="4342" spans="1:8" s="10" customFormat="1">
      <c r="A4342" s="134"/>
      <c r="B4342" s="134"/>
      <c r="C4342"/>
      <c r="D4342"/>
      <c r="E4342" s="488"/>
      <c r="F4342"/>
      <c r="G4342"/>
      <c r="H4342" s="488"/>
    </row>
    <row r="4343" spans="1:8" s="10" customFormat="1">
      <c r="A4343" s="134"/>
      <c r="B4343" s="134"/>
      <c r="C4343"/>
      <c r="D4343"/>
      <c r="E4343" s="488"/>
      <c r="F4343"/>
      <c r="G4343"/>
      <c r="H4343" s="488"/>
    </row>
    <row r="4344" spans="1:8" s="10" customFormat="1">
      <c r="A4344" s="134"/>
      <c r="B4344" s="134"/>
      <c r="C4344"/>
      <c r="D4344"/>
      <c r="E4344" s="488"/>
      <c r="F4344"/>
      <c r="G4344"/>
      <c r="H4344" s="488"/>
    </row>
    <row r="4345" spans="1:8" s="10" customFormat="1">
      <c r="A4345" s="134"/>
      <c r="B4345" s="134"/>
      <c r="C4345"/>
      <c r="D4345"/>
      <c r="E4345" s="488"/>
      <c r="F4345"/>
      <c r="G4345"/>
      <c r="H4345" s="488"/>
    </row>
    <row r="4346" spans="1:8" s="10" customFormat="1">
      <c r="A4346" s="134"/>
      <c r="B4346" s="134"/>
      <c r="C4346"/>
      <c r="D4346"/>
      <c r="E4346" s="488"/>
      <c r="F4346"/>
      <c r="G4346"/>
      <c r="H4346" s="488"/>
    </row>
    <row r="4347" spans="1:8" s="10" customFormat="1">
      <c r="A4347" s="134"/>
      <c r="B4347" s="134"/>
      <c r="C4347"/>
      <c r="D4347"/>
      <c r="E4347" s="488"/>
      <c r="F4347"/>
      <c r="G4347"/>
      <c r="H4347" s="488"/>
    </row>
    <row r="4348" spans="1:8" s="10" customFormat="1">
      <c r="A4348" s="134"/>
      <c r="B4348" s="134"/>
      <c r="C4348"/>
      <c r="D4348"/>
      <c r="E4348" s="488"/>
      <c r="F4348"/>
      <c r="G4348"/>
      <c r="H4348" s="488"/>
    </row>
    <row r="4349" spans="1:8" s="10" customFormat="1">
      <c r="A4349" s="134"/>
      <c r="B4349" s="134"/>
      <c r="C4349"/>
      <c r="D4349"/>
      <c r="E4349" s="488"/>
      <c r="F4349"/>
      <c r="G4349"/>
      <c r="H4349" s="488"/>
    </row>
    <row r="4350" spans="1:8" s="10" customFormat="1">
      <c r="A4350" s="134"/>
      <c r="B4350" s="134"/>
      <c r="C4350"/>
      <c r="D4350"/>
      <c r="E4350" s="488"/>
      <c r="F4350"/>
      <c r="G4350"/>
      <c r="H4350" s="488"/>
    </row>
    <row r="4351" spans="1:8" s="10" customFormat="1">
      <c r="A4351" s="134"/>
      <c r="B4351" s="134"/>
      <c r="C4351"/>
      <c r="D4351"/>
      <c r="E4351" s="488"/>
      <c r="F4351"/>
      <c r="G4351"/>
      <c r="H4351" s="488"/>
    </row>
    <row r="4352" spans="1:8" s="10" customFormat="1">
      <c r="A4352" s="134"/>
      <c r="B4352" s="134"/>
      <c r="C4352"/>
      <c r="D4352"/>
      <c r="E4352" s="488"/>
      <c r="F4352"/>
      <c r="G4352"/>
      <c r="H4352" s="488"/>
    </row>
    <row r="4353" spans="1:8" s="10" customFormat="1">
      <c r="A4353" s="134"/>
      <c r="B4353" s="134"/>
      <c r="C4353"/>
      <c r="D4353"/>
      <c r="E4353" s="488"/>
      <c r="F4353"/>
      <c r="G4353"/>
      <c r="H4353" s="488"/>
    </row>
    <row r="4354" spans="1:8" s="10" customFormat="1">
      <c r="A4354" s="134"/>
      <c r="B4354" s="134"/>
      <c r="C4354"/>
      <c r="D4354"/>
      <c r="E4354" s="488"/>
      <c r="F4354"/>
      <c r="G4354"/>
      <c r="H4354" s="488"/>
    </row>
    <row r="4355" spans="1:8" s="10" customFormat="1">
      <c r="A4355" s="134"/>
      <c r="B4355" s="134"/>
      <c r="C4355"/>
      <c r="D4355"/>
      <c r="E4355" s="488"/>
      <c r="F4355"/>
      <c r="G4355"/>
      <c r="H4355" s="488"/>
    </row>
    <row r="4356" spans="1:8" s="10" customFormat="1">
      <c r="A4356" s="134"/>
      <c r="B4356" s="134"/>
      <c r="C4356"/>
      <c r="D4356"/>
      <c r="E4356" s="488"/>
      <c r="F4356"/>
      <c r="G4356"/>
      <c r="H4356" s="488"/>
    </row>
    <row r="4357" spans="1:8" s="10" customFormat="1">
      <c r="A4357" s="134"/>
      <c r="B4357" s="134"/>
      <c r="C4357"/>
      <c r="D4357"/>
      <c r="E4357" s="488"/>
      <c r="F4357"/>
      <c r="G4357"/>
      <c r="H4357" s="488"/>
    </row>
    <row r="4358" spans="1:8" s="10" customFormat="1">
      <c r="A4358" s="134"/>
      <c r="B4358" s="134"/>
      <c r="C4358"/>
      <c r="D4358"/>
      <c r="E4358" s="488"/>
      <c r="F4358"/>
      <c r="G4358"/>
      <c r="H4358" s="488"/>
    </row>
    <row r="4359" spans="1:8" s="10" customFormat="1">
      <c r="A4359" s="134"/>
      <c r="B4359" s="134"/>
      <c r="C4359"/>
      <c r="D4359"/>
      <c r="E4359" s="488"/>
      <c r="F4359"/>
      <c r="G4359"/>
      <c r="H4359" s="488"/>
    </row>
    <row r="4360" spans="1:8" s="10" customFormat="1">
      <c r="A4360" s="134"/>
      <c r="B4360" s="134"/>
      <c r="C4360"/>
      <c r="D4360"/>
      <c r="E4360" s="488"/>
      <c r="F4360"/>
      <c r="G4360"/>
      <c r="H4360" s="488"/>
    </row>
    <row r="4361" spans="1:8" s="10" customFormat="1">
      <c r="A4361" s="134"/>
      <c r="B4361" s="134"/>
      <c r="C4361"/>
      <c r="D4361"/>
      <c r="E4361" s="488"/>
      <c r="F4361"/>
      <c r="G4361"/>
      <c r="H4361" s="488"/>
    </row>
    <row r="4362" spans="1:8" s="10" customFormat="1">
      <c r="A4362" s="134"/>
      <c r="B4362" s="134"/>
      <c r="C4362"/>
      <c r="D4362"/>
      <c r="E4362" s="488"/>
      <c r="F4362"/>
      <c r="G4362"/>
      <c r="H4362" s="488"/>
    </row>
    <row r="4363" spans="1:8" s="10" customFormat="1">
      <c r="A4363" s="134"/>
      <c r="B4363" s="134"/>
      <c r="C4363"/>
      <c r="D4363"/>
      <c r="E4363" s="488"/>
      <c r="F4363"/>
      <c r="G4363"/>
      <c r="H4363" s="488"/>
    </row>
    <row r="4364" spans="1:8" s="10" customFormat="1">
      <c r="A4364" s="134"/>
      <c r="B4364" s="134"/>
      <c r="C4364"/>
      <c r="D4364"/>
      <c r="E4364" s="488"/>
      <c r="F4364"/>
      <c r="G4364"/>
      <c r="H4364" s="488"/>
    </row>
    <row r="4365" spans="1:8" s="10" customFormat="1">
      <c r="A4365" s="134"/>
      <c r="B4365" s="134"/>
      <c r="C4365"/>
      <c r="D4365"/>
      <c r="E4365" s="488"/>
      <c r="F4365"/>
      <c r="G4365"/>
      <c r="H4365" s="488"/>
    </row>
    <row r="4366" spans="1:8" s="10" customFormat="1">
      <c r="A4366" s="134"/>
      <c r="B4366" s="134"/>
      <c r="C4366"/>
      <c r="D4366"/>
      <c r="E4366" s="488"/>
      <c r="F4366"/>
      <c r="G4366"/>
      <c r="H4366" s="488"/>
    </row>
    <row r="4367" spans="1:8" s="10" customFormat="1">
      <c r="A4367" s="134"/>
      <c r="B4367" s="134"/>
      <c r="C4367"/>
      <c r="D4367"/>
      <c r="E4367" s="488"/>
      <c r="F4367"/>
      <c r="G4367"/>
      <c r="H4367" s="488"/>
    </row>
    <row r="4368" spans="1:8" s="10" customFormat="1">
      <c r="A4368" s="134"/>
      <c r="B4368" s="134"/>
      <c r="C4368"/>
      <c r="D4368"/>
      <c r="E4368" s="488"/>
      <c r="F4368"/>
      <c r="G4368"/>
      <c r="H4368" s="488"/>
    </row>
    <row r="4369" spans="1:8" s="10" customFormat="1">
      <c r="A4369" s="134"/>
      <c r="B4369" s="134"/>
      <c r="C4369"/>
      <c r="D4369"/>
      <c r="E4369" s="488"/>
      <c r="F4369"/>
      <c r="G4369"/>
      <c r="H4369" s="488"/>
    </row>
    <row r="4370" spans="1:8" s="10" customFormat="1">
      <c r="A4370" s="134"/>
      <c r="B4370" s="134"/>
      <c r="C4370"/>
      <c r="D4370"/>
      <c r="E4370" s="488"/>
      <c r="F4370"/>
      <c r="G4370"/>
      <c r="H4370" s="488"/>
    </row>
    <row r="4371" spans="1:8" s="10" customFormat="1">
      <c r="A4371" s="134"/>
      <c r="B4371" s="134"/>
      <c r="C4371"/>
      <c r="D4371"/>
      <c r="E4371" s="488"/>
      <c r="F4371"/>
      <c r="G4371"/>
      <c r="H4371" s="488"/>
    </row>
    <row r="4372" spans="1:8" s="10" customFormat="1">
      <c r="A4372" s="134"/>
      <c r="B4372" s="134"/>
      <c r="C4372"/>
      <c r="D4372"/>
      <c r="E4372" s="488"/>
      <c r="F4372"/>
      <c r="G4372"/>
      <c r="H4372" s="488"/>
    </row>
    <row r="4373" spans="1:8" s="10" customFormat="1">
      <c r="A4373" s="134"/>
      <c r="B4373" s="134"/>
      <c r="C4373"/>
      <c r="D4373"/>
      <c r="E4373" s="488"/>
      <c r="F4373"/>
      <c r="G4373"/>
      <c r="H4373" s="488"/>
    </row>
    <row r="4374" spans="1:8" s="10" customFormat="1">
      <c r="A4374" s="134"/>
      <c r="B4374" s="134"/>
      <c r="C4374"/>
      <c r="D4374"/>
      <c r="E4374" s="488"/>
      <c r="F4374"/>
      <c r="G4374"/>
      <c r="H4374" s="488"/>
    </row>
    <row r="4375" spans="1:8" s="10" customFormat="1">
      <c r="A4375" s="134"/>
      <c r="B4375" s="134"/>
      <c r="C4375"/>
      <c r="D4375"/>
      <c r="E4375" s="488"/>
      <c r="F4375"/>
      <c r="G4375"/>
      <c r="H4375" s="488"/>
    </row>
    <row r="4376" spans="1:8" s="10" customFormat="1">
      <c r="A4376" s="134"/>
      <c r="B4376" s="134"/>
      <c r="C4376"/>
      <c r="D4376"/>
      <c r="E4376" s="488"/>
      <c r="F4376"/>
      <c r="G4376"/>
      <c r="H4376" s="488"/>
    </row>
    <row r="4377" spans="1:8" s="10" customFormat="1">
      <c r="A4377" s="134"/>
      <c r="B4377" s="134"/>
      <c r="C4377"/>
      <c r="D4377"/>
      <c r="E4377" s="488"/>
      <c r="F4377"/>
      <c r="G4377"/>
      <c r="H4377" s="488"/>
    </row>
    <row r="4378" spans="1:8" s="10" customFormat="1">
      <c r="A4378" s="134"/>
      <c r="B4378" s="134"/>
      <c r="C4378"/>
      <c r="D4378"/>
      <c r="E4378" s="488"/>
      <c r="F4378"/>
      <c r="G4378"/>
      <c r="H4378" s="488"/>
    </row>
    <row r="4379" spans="1:8" s="10" customFormat="1">
      <c r="A4379" s="134"/>
      <c r="B4379" s="134"/>
      <c r="C4379"/>
      <c r="D4379"/>
      <c r="E4379" s="488"/>
      <c r="F4379"/>
      <c r="G4379"/>
      <c r="H4379" s="488"/>
    </row>
    <row r="4380" spans="1:8" s="10" customFormat="1">
      <c r="A4380" s="134"/>
      <c r="B4380" s="134"/>
      <c r="C4380"/>
      <c r="D4380"/>
      <c r="E4380" s="488"/>
      <c r="F4380"/>
      <c r="G4380"/>
      <c r="H4380" s="488"/>
    </row>
    <row r="4381" spans="1:8" s="10" customFormat="1">
      <c r="A4381" s="134"/>
      <c r="B4381" s="134"/>
      <c r="C4381"/>
      <c r="D4381"/>
      <c r="E4381" s="488"/>
      <c r="F4381"/>
      <c r="G4381"/>
      <c r="H4381" s="488"/>
    </row>
    <row r="4382" spans="1:8" s="10" customFormat="1">
      <c r="A4382" s="134"/>
      <c r="B4382" s="134"/>
      <c r="C4382"/>
      <c r="D4382"/>
      <c r="E4382" s="488"/>
      <c r="F4382"/>
      <c r="G4382"/>
      <c r="H4382" s="488"/>
    </row>
    <row r="4383" spans="1:8" s="10" customFormat="1">
      <c r="A4383" s="134"/>
      <c r="B4383" s="134"/>
      <c r="C4383"/>
      <c r="D4383"/>
      <c r="E4383" s="488"/>
      <c r="F4383"/>
      <c r="G4383"/>
      <c r="H4383" s="488"/>
    </row>
    <row r="4384" spans="1:8" s="10" customFormat="1">
      <c r="A4384" s="134"/>
      <c r="B4384" s="134"/>
      <c r="C4384"/>
      <c r="D4384"/>
      <c r="E4384" s="488"/>
      <c r="F4384"/>
      <c r="G4384"/>
      <c r="H4384" s="488"/>
    </row>
    <row r="4385" spans="1:8" s="10" customFormat="1">
      <c r="A4385" s="134"/>
      <c r="B4385" s="134"/>
      <c r="C4385"/>
      <c r="D4385"/>
      <c r="E4385" s="488"/>
      <c r="F4385"/>
      <c r="G4385"/>
      <c r="H4385" s="488"/>
    </row>
    <row r="4386" spans="1:8" s="10" customFormat="1">
      <c r="A4386" s="134"/>
      <c r="B4386" s="134"/>
      <c r="C4386"/>
      <c r="D4386"/>
      <c r="E4386" s="488"/>
      <c r="F4386"/>
      <c r="G4386"/>
      <c r="H4386" s="488"/>
    </row>
    <row r="4387" spans="1:8" s="10" customFormat="1">
      <c r="A4387" s="134"/>
      <c r="B4387" s="134"/>
      <c r="C4387"/>
      <c r="D4387"/>
      <c r="E4387" s="488"/>
      <c r="F4387"/>
      <c r="G4387"/>
      <c r="H4387" s="488"/>
    </row>
    <row r="4388" spans="1:8" s="10" customFormat="1">
      <c r="A4388" s="134"/>
      <c r="B4388" s="134"/>
      <c r="C4388"/>
      <c r="D4388"/>
      <c r="E4388" s="488"/>
      <c r="F4388"/>
      <c r="G4388"/>
      <c r="H4388" s="488"/>
    </row>
    <row r="4389" spans="1:8" s="10" customFormat="1">
      <c r="A4389" s="134"/>
      <c r="B4389" s="134"/>
      <c r="C4389"/>
      <c r="D4389"/>
      <c r="E4389" s="488"/>
      <c r="F4389"/>
      <c r="G4389"/>
      <c r="H4389" s="488"/>
    </row>
    <row r="4390" spans="1:8" s="10" customFormat="1">
      <c r="A4390" s="134"/>
      <c r="B4390" s="134"/>
      <c r="C4390"/>
      <c r="D4390"/>
      <c r="E4390" s="488"/>
      <c r="F4390"/>
      <c r="G4390"/>
      <c r="H4390" s="488"/>
    </row>
    <row r="4391" spans="1:8" s="10" customFormat="1">
      <c r="A4391" s="134"/>
      <c r="B4391" s="134"/>
      <c r="C4391"/>
      <c r="D4391"/>
      <c r="E4391" s="488"/>
      <c r="F4391"/>
      <c r="G4391"/>
      <c r="H4391" s="488"/>
    </row>
    <row r="4392" spans="1:8" s="10" customFormat="1">
      <c r="A4392" s="134"/>
      <c r="B4392" s="134"/>
      <c r="C4392"/>
      <c r="D4392"/>
      <c r="E4392" s="488"/>
      <c r="F4392"/>
      <c r="G4392"/>
      <c r="H4392" s="488"/>
    </row>
    <row r="4393" spans="1:8" s="10" customFormat="1">
      <c r="A4393" s="134"/>
      <c r="B4393" s="134"/>
      <c r="C4393"/>
      <c r="D4393"/>
      <c r="E4393" s="488"/>
      <c r="F4393"/>
      <c r="G4393"/>
      <c r="H4393" s="488"/>
    </row>
    <row r="4394" spans="1:8" s="10" customFormat="1">
      <c r="A4394" s="134"/>
      <c r="B4394" s="134"/>
      <c r="C4394"/>
      <c r="D4394"/>
      <c r="E4394" s="488"/>
      <c r="F4394"/>
      <c r="G4394"/>
      <c r="H4394" s="488"/>
    </row>
    <row r="4395" spans="1:8" s="10" customFormat="1">
      <c r="A4395" s="134"/>
      <c r="B4395" s="134"/>
      <c r="C4395"/>
      <c r="D4395"/>
      <c r="E4395" s="488"/>
      <c r="F4395"/>
      <c r="G4395"/>
      <c r="H4395" s="488"/>
    </row>
    <row r="4396" spans="1:8" s="10" customFormat="1">
      <c r="A4396" s="134"/>
      <c r="B4396" s="134"/>
      <c r="C4396"/>
      <c r="D4396"/>
      <c r="E4396" s="488"/>
      <c r="F4396"/>
      <c r="G4396"/>
      <c r="H4396" s="488"/>
    </row>
    <row r="4397" spans="1:8" s="10" customFormat="1">
      <c r="A4397" s="134"/>
      <c r="B4397" s="134"/>
      <c r="C4397"/>
      <c r="D4397"/>
      <c r="E4397" s="488"/>
      <c r="F4397"/>
      <c r="G4397"/>
      <c r="H4397" s="488"/>
    </row>
    <row r="4398" spans="1:8" s="10" customFormat="1">
      <c r="A4398" s="134"/>
      <c r="B4398" s="134"/>
      <c r="C4398"/>
      <c r="D4398"/>
      <c r="E4398" s="488"/>
      <c r="F4398"/>
      <c r="G4398"/>
      <c r="H4398" s="488"/>
    </row>
    <row r="4399" spans="1:8" s="10" customFormat="1">
      <c r="A4399" s="134"/>
      <c r="B4399" s="134"/>
      <c r="C4399"/>
      <c r="D4399"/>
      <c r="E4399" s="488"/>
      <c r="F4399"/>
      <c r="G4399"/>
      <c r="H4399" s="488"/>
    </row>
    <row r="4400" spans="1:8" s="10" customFormat="1">
      <c r="A4400" s="134"/>
      <c r="B4400" s="134"/>
      <c r="C4400"/>
      <c r="D4400"/>
      <c r="E4400" s="488"/>
      <c r="F4400"/>
      <c r="G4400"/>
      <c r="H4400" s="488"/>
    </row>
    <row r="4401" spans="1:8" s="10" customFormat="1">
      <c r="A4401" s="134"/>
      <c r="B4401" s="134"/>
      <c r="C4401"/>
      <c r="D4401"/>
      <c r="E4401" s="488"/>
      <c r="F4401"/>
      <c r="G4401"/>
      <c r="H4401" s="488"/>
    </row>
    <row r="4402" spans="1:8" s="10" customFormat="1">
      <c r="A4402" s="134"/>
      <c r="B4402" s="134"/>
      <c r="C4402"/>
      <c r="D4402"/>
      <c r="E4402" s="488"/>
      <c r="F4402"/>
      <c r="G4402"/>
      <c r="H4402" s="488"/>
    </row>
    <row r="4403" spans="1:8" s="10" customFormat="1">
      <c r="A4403" s="134"/>
      <c r="B4403" s="134"/>
      <c r="C4403"/>
      <c r="D4403"/>
      <c r="E4403" s="488"/>
      <c r="F4403"/>
      <c r="G4403"/>
      <c r="H4403" s="488"/>
    </row>
    <row r="4404" spans="1:8" s="10" customFormat="1">
      <c r="A4404" s="134"/>
      <c r="B4404" s="134"/>
      <c r="C4404"/>
      <c r="D4404"/>
      <c r="E4404" s="488"/>
      <c r="F4404"/>
      <c r="G4404"/>
      <c r="H4404" s="488"/>
    </row>
    <row r="4405" spans="1:8" s="10" customFormat="1">
      <c r="A4405" s="134"/>
      <c r="B4405" s="134"/>
      <c r="C4405"/>
      <c r="D4405"/>
      <c r="E4405" s="488"/>
      <c r="F4405"/>
      <c r="G4405"/>
      <c r="H4405" s="488"/>
    </row>
    <row r="4406" spans="1:8" s="10" customFormat="1">
      <c r="A4406" s="134"/>
      <c r="B4406" s="134"/>
      <c r="C4406"/>
      <c r="D4406"/>
      <c r="E4406" s="488"/>
      <c r="F4406"/>
      <c r="G4406"/>
      <c r="H4406" s="488"/>
    </row>
    <row r="4407" spans="1:8" s="10" customFormat="1">
      <c r="A4407" s="134"/>
      <c r="B4407" s="134"/>
      <c r="C4407"/>
      <c r="D4407"/>
      <c r="E4407" s="488"/>
      <c r="F4407"/>
      <c r="G4407"/>
      <c r="H4407" s="488"/>
    </row>
    <row r="4408" spans="1:8" s="10" customFormat="1">
      <c r="A4408" s="134"/>
      <c r="B4408" s="134"/>
      <c r="C4408"/>
      <c r="D4408"/>
      <c r="E4408" s="488"/>
      <c r="F4408"/>
      <c r="G4408"/>
      <c r="H4408" s="488"/>
    </row>
    <row r="4409" spans="1:8" s="10" customFormat="1">
      <c r="A4409" s="134"/>
      <c r="B4409" s="134"/>
      <c r="C4409"/>
      <c r="D4409"/>
      <c r="E4409" s="488"/>
      <c r="F4409"/>
      <c r="G4409"/>
      <c r="H4409" s="488"/>
    </row>
    <row r="4410" spans="1:8" s="10" customFormat="1">
      <c r="A4410" s="134"/>
      <c r="B4410" s="134"/>
      <c r="C4410"/>
      <c r="D4410"/>
      <c r="E4410" s="488"/>
      <c r="F4410"/>
      <c r="G4410"/>
      <c r="H4410" s="488"/>
    </row>
    <row r="4411" spans="1:8" s="10" customFormat="1">
      <c r="A4411" s="134"/>
      <c r="B4411" s="134"/>
      <c r="C4411"/>
      <c r="D4411"/>
      <c r="E4411" s="488"/>
      <c r="F4411"/>
      <c r="G4411"/>
      <c r="H4411" s="488"/>
    </row>
    <row r="4412" spans="1:8" s="10" customFormat="1">
      <c r="A4412" s="134"/>
      <c r="B4412" s="134"/>
      <c r="C4412"/>
      <c r="D4412"/>
      <c r="E4412" s="488"/>
      <c r="F4412"/>
      <c r="G4412"/>
      <c r="H4412" s="488"/>
    </row>
    <row r="4413" spans="1:8" s="10" customFormat="1">
      <c r="A4413" s="134"/>
      <c r="B4413" s="134"/>
      <c r="C4413"/>
      <c r="D4413"/>
      <c r="E4413" s="488"/>
      <c r="F4413"/>
      <c r="G4413"/>
      <c r="H4413" s="488"/>
    </row>
    <row r="4414" spans="1:8" s="10" customFormat="1">
      <c r="A4414" s="134"/>
      <c r="B4414" s="134"/>
      <c r="C4414"/>
      <c r="D4414"/>
      <c r="E4414" s="488"/>
      <c r="F4414"/>
      <c r="G4414"/>
      <c r="H4414" s="488"/>
    </row>
    <row r="4415" spans="1:8" s="10" customFormat="1">
      <c r="A4415" s="134"/>
      <c r="B4415" s="134"/>
      <c r="C4415"/>
      <c r="D4415"/>
      <c r="E4415" s="488"/>
      <c r="F4415"/>
      <c r="G4415"/>
      <c r="H4415" s="488"/>
    </row>
    <row r="4416" spans="1:8" s="10" customFormat="1">
      <c r="A4416" s="134"/>
      <c r="B4416" s="134"/>
      <c r="C4416"/>
      <c r="D4416"/>
      <c r="E4416" s="488"/>
      <c r="F4416"/>
      <c r="G4416"/>
      <c r="H4416" s="488"/>
    </row>
    <row r="4417" spans="1:8" s="10" customFormat="1">
      <c r="A4417" s="134"/>
      <c r="B4417" s="134"/>
      <c r="C4417"/>
      <c r="D4417"/>
      <c r="E4417" s="488"/>
      <c r="F4417"/>
      <c r="G4417"/>
      <c r="H4417" s="488"/>
    </row>
    <row r="4418" spans="1:8" s="10" customFormat="1">
      <c r="A4418" s="134"/>
      <c r="B4418" s="134"/>
      <c r="C4418"/>
      <c r="D4418"/>
      <c r="E4418" s="488"/>
      <c r="F4418"/>
      <c r="G4418"/>
      <c r="H4418" s="488"/>
    </row>
    <row r="4419" spans="1:8" s="10" customFormat="1">
      <c r="A4419" s="134"/>
      <c r="B4419" s="134"/>
      <c r="C4419"/>
      <c r="D4419"/>
      <c r="E4419" s="488"/>
      <c r="F4419"/>
      <c r="G4419"/>
      <c r="H4419" s="488"/>
    </row>
    <row r="4420" spans="1:8" s="10" customFormat="1">
      <c r="A4420" s="134"/>
      <c r="B4420" s="134"/>
      <c r="C4420"/>
      <c r="D4420"/>
      <c r="E4420" s="488"/>
      <c r="F4420"/>
      <c r="G4420"/>
      <c r="H4420" s="488"/>
    </row>
    <row r="4421" spans="1:8" s="10" customFormat="1">
      <c r="A4421" s="134"/>
      <c r="B4421" s="134"/>
      <c r="C4421"/>
      <c r="D4421"/>
      <c r="E4421" s="488"/>
      <c r="F4421"/>
      <c r="G4421"/>
      <c r="H4421" s="488"/>
    </row>
    <row r="4422" spans="1:8" s="10" customFormat="1">
      <c r="A4422" s="134"/>
      <c r="B4422" s="134"/>
      <c r="C4422"/>
      <c r="D4422"/>
      <c r="E4422" s="488"/>
      <c r="F4422"/>
      <c r="G4422"/>
      <c r="H4422" s="488"/>
    </row>
    <row r="4423" spans="1:8" s="10" customFormat="1">
      <c r="A4423" s="134"/>
      <c r="B4423" s="134"/>
      <c r="C4423"/>
      <c r="D4423"/>
      <c r="E4423" s="488"/>
      <c r="F4423"/>
      <c r="G4423"/>
      <c r="H4423" s="488"/>
    </row>
    <row r="4424" spans="1:8" s="10" customFormat="1">
      <c r="A4424" s="134"/>
      <c r="B4424" s="134"/>
      <c r="C4424"/>
      <c r="D4424"/>
      <c r="E4424" s="488"/>
      <c r="F4424"/>
      <c r="G4424"/>
      <c r="H4424" s="488"/>
    </row>
    <row r="4425" spans="1:8" s="10" customFormat="1">
      <c r="A4425" s="134"/>
      <c r="B4425" s="134"/>
      <c r="C4425"/>
      <c r="D4425"/>
      <c r="E4425" s="488"/>
      <c r="F4425"/>
      <c r="G4425"/>
      <c r="H4425" s="488"/>
    </row>
    <row r="4426" spans="1:8" s="10" customFormat="1">
      <c r="A4426" s="134"/>
      <c r="B4426" s="134"/>
      <c r="C4426"/>
      <c r="D4426"/>
      <c r="E4426" s="488"/>
      <c r="F4426"/>
      <c r="G4426"/>
      <c r="H4426" s="488"/>
    </row>
    <row r="4427" spans="1:8" s="10" customFormat="1">
      <c r="A4427" s="134"/>
      <c r="B4427" s="134"/>
      <c r="C4427"/>
      <c r="D4427"/>
      <c r="E4427" s="488"/>
      <c r="F4427"/>
      <c r="G4427"/>
      <c r="H4427" s="488"/>
    </row>
    <row r="4428" spans="1:8" s="10" customFormat="1">
      <c r="A4428" s="134"/>
      <c r="B4428" s="134"/>
      <c r="C4428"/>
      <c r="D4428"/>
      <c r="E4428" s="488"/>
      <c r="F4428"/>
      <c r="G4428"/>
      <c r="H4428" s="488"/>
    </row>
    <row r="4429" spans="1:8" s="10" customFormat="1">
      <c r="A4429" s="134"/>
      <c r="B4429" s="134"/>
      <c r="C4429"/>
      <c r="D4429"/>
      <c r="E4429" s="488"/>
      <c r="F4429"/>
      <c r="G4429"/>
      <c r="H4429" s="488"/>
    </row>
    <row r="4430" spans="1:8" s="10" customFormat="1">
      <c r="A4430" s="134"/>
      <c r="B4430" s="134"/>
      <c r="C4430"/>
      <c r="D4430"/>
      <c r="E4430" s="488"/>
      <c r="F4430"/>
      <c r="G4430"/>
      <c r="H4430" s="488"/>
    </row>
    <row r="4431" spans="1:8" s="10" customFormat="1">
      <c r="A4431" s="134"/>
      <c r="B4431" s="134"/>
      <c r="C4431"/>
      <c r="D4431"/>
      <c r="E4431" s="488"/>
      <c r="F4431"/>
      <c r="G4431"/>
      <c r="H4431" s="488"/>
    </row>
    <row r="4432" spans="1:8" s="10" customFormat="1">
      <c r="A4432" s="134"/>
      <c r="B4432" s="134"/>
      <c r="C4432"/>
      <c r="D4432"/>
      <c r="E4432" s="488"/>
      <c r="F4432"/>
      <c r="G4432"/>
      <c r="H4432" s="488"/>
    </row>
    <row r="4433" spans="1:8" s="10" customFormat="1">
      <c r="A4433" s="134"/>
      <c r="B4433" s="134"/>
      <c r="C4433"/>
      <c r="D4433"/>
      <c r="E4433" s="488"/>
      <c r="F4433"/>
      <c r="G4433"/>
      <c r="H4433" s="488"/>
    </row>
    <row r="4434" spans="1:8" s="10" customFormat="1">
      <c r="A4434" s="134"/>
      <c r="B4434" s="134"/>
      <c r="C4434"/>
      <c r="D4434"/>
      <c r="E4434" s="488"/>
      <c r="F4434"/>
      <c r="G4434"/>
      <c r="H4434" s="488"/>
    </row>
    <row r="4435" spans="1:8" s="10" customFormat="1">
      <c r="A4435" s="134"/>
      <c r="B4435" s="134"/>
      <c r="C4435"/>
      <c r="D4435"/>
      <c r="E4435" s="488"/>
      <c r="F4435"/>
      <c r="G4435"/>
      <c r="H4435" s="488"/>
    </row>
    <row r="4436" spans="1:8" s="10" customFormat="1">
      <c r="A4436" s="134"/>
      <c r="B4436" s="134"/>
      <c r="C4436"/>
      <c r="D4436"/>
      <c r="E4436" s="488"/>
      <c r="F4436"/>
      <c r="G4436"/>
      <c r="H4436" s="488"/>
    </row>
    <row r="4437" spans="1:8" s="10" customFormat="1">
      <c r="A4437" s="134"/>
      <c r="B4437" s="134"/>
      <c r="C4437"/>
      <c r="D4437"/>
      <c r="E4437" s="488"/>
      <c r="F4437"/>
      <c r="G4437"/>
      <c r="H4437" s="488"/>
    </row>
    <row r="4438" spans="1:8" s="10" customFormat="1">
      <c r="A4438" s="134"/>
      <c r="B4438" s="134"/>
      <c r="C4438"/>
      <c r="D4438"/>
      <c r="E4438" s="488"/>
      <c r="F4438"/>
      <c r="G4438"/>
      <c r="H4438" s="488"/>
    </row>
    <row r="4439" spans="1:8" s="10" customFormat="1">
      <c r="A4439" s="134"/>
      <c r="B4439" s="134"/>
      <c r="C4439"/>
      <c r="D4439"/>
      <c r="E4439" s="488"/>
      <c r="F4439"/>
      <c r="G4439"/>
      <c r="H4439" s="488"/>
    </row>
    <row r="4440" spans="1:8" s="10" customFormat="1">
      <c r="A4440" s="134"/>
      <c r="B4440" s="134"/>
      <c r="C4440"/>
      <c r="D4440"/>
      <c r="E4440" s="488"/>
      <c r="F4440"/>
      <c r="G4440"/>
      <c r="H4440" s="488"/>
    </row>
    <row r="4441" spans="1:8" s="10" customFormat="1">
      <c r="A4441" s="134"/>
      <c r="B4441" s="134"/>
      <c r="C4441"/>
      <c r="D4441"/>
      <c r="E4441" s="488"/>
      <c r="F4441"/>
      <c r="G4441"/>
      <c r="H4441" s="488"/>
    </row>
    <row r="4442" spans="1:8" s="10" customFormat="1">
      <c r="A4442" s="134"/>
      <c r="B4442" s="134"/>
      <c r="C4442"/>
      <c r="D4442"/>
      <c r="E4442" s="488"/>
      <c r="F4442"/>
      <c r="G4442"/>
      <c r="H4442" s="488"/>
    </row>
    <row r="4443" spans="1:8" s="10" customFormat="1">
      <c r="A4443" s="134"/>
      <c r="B4443" s="134"/>
      <c r="C4443"/>
      <c r="D4443"/>
      <c r="E4443" s="488"/>
      <c r="F4443"/>
      <c r="G4443"/>
      <c r="H4443" s="488"/>
    </row>
    <row r="4444" spans="1:8" s="10" customFormat="1">
      <c r="A4444" s="134"/>
      <c r="B4444" s="134"/>
      <c r="C4444"/>
      <c r="D4444"/>
      <c r="E4444" s="488"/>
      <c r="F4444"/>
      <c r="G4444"/>
      <c r="H4444" s="488"/>
    </row>
    <row r="4445" spans="1:8" s="10" customFormat="1">
      <c r="A4445" s="134"/>
      <c r="B4445" s="134"/>
      <c r="C4445"/>
      <c r="D4445"/>
      <c r="E4445" s="488"/>
      <c r="F4445"/>
      <c r="G4445"/>
      <c r="H4445" s="488"/>
    </row>
    <row r="4446" spans="1:8" s="10" customFormat="1">
      <c r="A4446" s="134"/>
      <c r="B4446" s="134"/>
      <c r="C4446"/>
      <c r="D4446"/>
      <c r="E4446" s="488"/>
      <c r="F4446"/>
      <c r="G4446"/>
      <c r="H4446" s="488"/>
    </row>
    <row r="4447" spans="1:8" s="10" customFormat="1">
      <c r="A4447" s="134"/>
      <c r="B4447" s="134"/>
      <c r="C4447"/>
      <c r="D4447"/>
      <c r="E4447" s="488"/>
      <c r="F4447"/>
      <c r="G4447"/>
      <c r="H4447" s="488"/>
    </row>
    <row r="4448" spans="1:8" s="10" customFormat="1">
      <c r="A4448" s="134"/>
      <c r="B4448" s="134"/>
      <c r="C4448"/>
      <c r="D4448"/>
      <c r="E4448" s="488"/>
      <c r="F4448"/>
      <c r="G4448"/>
      <c r="H4448" s="488"/>
    </row>
    <row r="4449" spans="1:8" s="10" customFormat="1">
      <c r="A4449" s="134"/>
      <c r="B4449" s="134"/>
      <c r="C4449"/>
      <c r="D4449"/>
      <c r="E4449" s="488"/>
      <c r="F4449"/>
      <c r="G4449"/>
      <c r="H4449" s="488"/>
    </row>
    <row r="4450" spans="1:8" s="10" customFormat="1">
      <c r="A4450" s="134"/>
      <c r="B4450" s="134"/>
      <c r="C4450"/>
      <c r="D4450"/>
      <c r="E4450" s="488"/>
      <c r="F4450"/>
      <c r="G4450"/>
      <c r="H4450" s="488"/>
    </row>
    <row r="4451" spans="1:8" s="10" customFormat="1">
      <c r="A4451" s="134"/>
      <c r="B4451" s="134"/>
      <c r="C4451"/>
      <c r="D4451"/>
      <c r="E4451" s="488"/>
      <c r="F4451"/>
      <c r="G4451"/>
      <c r="H4451" s="488"/>
    </row>
    <row r="4452" spans="1:8" s="10" customFormat="1">
      <c r="A4452" s="134"/>
      <c r="B4452" s="134"/>
      <c r="C4452"/>
      <c r="D4452"/>
      <c r="E4452" s="488"/>
      <c r="F4452"/>
      <c r="G4452"/>
      <c r="H4452" s="488"/>
    </row>
    <row r="4453" spans="1:8" s="10" customFormat="1">
      <c r="A4453" s="134"/>
      <c r="B4453" s="134"/>
      <c r="C4453"/>
      <c r="D4453"/>
      <c r="E4453" s="488"/>
      <c r="F4453"/>
      <c r="G4453"/>
      <c r="H4453" s="488"/>
    </row>
    <row r="4454" spans="1:8" s="10" customFormat="1">
      <c r="A4454" s="134"/>
      <c r="B4454" s="134"/>
      <c r="C4454"/>
      <c r="D4454"/>
      <c r="E4454" s="488"/>
      <c r="F4454"/>
      <c r="G4454"/>
      <c r="H4454" s="488"/>
    </row>
    <row r="4455" spans="1:8" s="10" customFormat="1">
      <c r="A4455" s="134"/>
      <c r="B4455" s="134"/>
      <c r="C4455"/>
      <c r="D4455"/>
      <c r="E4455" s="488"/>
      <c r="F4455"/>
      <c r="G4455"/>
      <c r="H4455" s="488"/>
    </row>
    <row r="4456" spans="1:8" s="10" customFormat="1">
      <c r="A4456" s="134"/>
      <c r="B4456" s="134"/>
      <c r="C4456"/>
      <c r="D4456"/>
      <c r="E4456" s="488"/>
      <c r="F4456"/>
      <c r="G4456"/>
      <c r="H4456" s="488"/>
    </row>
    <row r="4457" spans="1:8" s="10" customFormat="1">
      <c r="A4457" s="134"/>
      <c r="B4457" s="134"/>
      <c r="C4457"/>
      <c r="D4457"/>
      <c r="E4457" s="488"/>
      <c r="F4457"/>
      <c r="G4457"/>
      <c r="H4457" s="488"/>
    </row>
    <row r="4458" spans="1:8" s="10" customFormat="1">
      <c r="A4458" s="134"/>
      <c r="B4458" s="134"/>
      <c r="C4458"/>
      <c r="D4458"/>
      <c r="E4458" s="488"/>
      <c r="F4458"/>
      <c r="G4458"/>
      <c r="H4458" s="488"/>
    </row>
    <row r="4459" spans="1:8" s="10" customFormat="1">
      <c r="A4459" s="134"/>
      <c r="B4459" s="134"/>
      <c r="C4459"/>
      <c r="D4459"/>
      <c r="E4459" s="488"/>
      <c r="F4459"/>
      <c r="G4459"/>
      <c r="H4459" s="488"/>
    </row>
    <row r="4460" spans="1:8" s="10" customFormat="1">
      <c r="A4460" s="134"/>
      <c r="B4460" s="134"/>
      <c r="C4460"/>
      <c r="D4460"/>
      <c r="E4460" s="488"/>
      <c r="F4460"/>
      <c r="G4460"/>
      <c r="H4460" s="488"/>
    </row>
    <row r="4461" spans="1:8" s="10" customFormat="1">
      <c r="A4461" s="134"/>
      <c r="B4461" s="134"/>
      <c r="C4461"/>
      <c r="D4461"/>
      <c r="E4461" s="488"/>
      <c r="F4461"/>
      <c r="G4461"/>
      <c r="H4461" s="488"/>
    </row>
    <row r="4462" spans="1:8" s="10" customFormat="1">
      <c r="A4462" s="134"/>
      <c r="B4462" s="134"/>
      <c r="C4462"/>
      <c r="D4462"/>
      <c r="E4462" s="488"/>
      <c r="F4462"/>
      <c r="G4462"/>
      <c r="H4462" s="488"/>
    </row>
    <row r="4463" spans="1:8" s="10" customFormat="1">
      <c r="A4463" s="134"/>
      <c r="B4463" s="134"/>
      <c r="C4463"/>
      <c r="D4463"/>
      <c r="E4463" s="488"/>
      <c r="F4463"/>
      <c r="G4463"/>
      <c r="H4463" s="488"/>
    </row>
    <row r="4464" spans="1:8" s="10" customFormat="1">
      <c r="A4464" s="134"/>
      <c r="B4464" s="134"/>
      <c r="C4464"/>
      <c r="D4464"/>
      <c r="E4464" s="488"/>
      <c r="F4464"/>
      <c r="G4464"/>
      <c r="H4464" s="488"/>
    </row>
    <row r="4465" spans="1:8" s="10" customFormat="1">
      <c r="A4465" s="134"/>
      <c r="B4465" s="134"/>
      <c r="C4465"/>
      <c r="D4465"/>
      <c r="E4465" s="488"/>
      <c r="F4465"/>
      <c r="G4465"/>
      <c r="H4465" s="488"/>
    </row>
    <row r="4466" spans="1:8" s="10" customFormat="1">
      <c r="A4466" s="134"/>
      <c r="B4466" s="134"/>
      <c r="C4466"/>
      <c r="D4466"/>
      <c r="E4466" s="488"/>
      <c r="F4466"/>
      <c r="G4466"/>
      <c r="H4466" s="488"/>
    </row>
    <row r="4467" spans="1:8" s="10" customFormat="1">
      <c r="A4467" s="134"/>
      <c r="B4467" s="134"/>
      <c r="C4467"/>
      <c r="D4467"/>
      <c r="E4467" s="488"/>
      <c r="F4467"/>
      <c r="G4467"/>
      <c r="H4467" s="488"/>
    </row>
    <row r="4468" spans="1:8" s="10" customFormat="1">
      <c r="A4468" s="134"/>
      <c r="B4468" s="134"/>
      <c r="C4468"/>
      <c r="D4468"/>
      <c r="E4468" s="488"/>
      <c r="F4468"/>
      <c r="G4468"/>
      <c r="H4468" s="488"/>
    </row>
    <row r="4469" spans="1:8" s="10" customFormat="1">
      <c r="A4469" s="134"/>
      <c r="B4469" s="134"/>
      <c r="C4469"/>
      <c r="D4469"/>
      <c r="E4469" s="488"/>
      <c r="F4469"/>
      <c r="G4469"/>
      <c r="H4469" s="488"/>
    </row>
    <row r="4470" spans="1:8" s="10" customFormat="1">
      <c r="A4470" s="134"/>
      <c r="B4470" s="134"/>
      <c r="C4470"/>
      <c r="D4470"/>
      <c r="E4470" s="488"/>
      <c r="F4470"/>
      <c r="G4470"/>
      <c r="H4470" s="488"/>
    </row>
    <row r="4471" spans="1:8" s="10" customFormat="1">
      <c r="A4471" s="134"/>
      <c r="B4471" s="134"/>
      <c r="C4471"/>
      <c r="D4471"/>
      <c r="E4471" s="488"/>
      <c r="F4471"/>
      <c r="G4471"/>
      <c r="H4471" s="488"/>
    </row>
    <row r="4472" spans="1:8" s="10" customFormat="1">
      <c r="A4472" s="134"/>
      <c r="B4472" s="134"/>
      <c r="C4472"/>
      <c r="D4472"/>
      <c r="E4472" s="488"/>
      <c r="F4472"/>
      <c r="G4472"/>
      <c r="H4472" s="488"/>
    </row>
    <row r="4473" spans="1:8" s="10" customFormat="1">
      <c r="A4473" s="134"/>
      <c r="B4473" s="134"/>
      <c r="C4473"/>
      <c r="D4473"/>
      <c r="E4473" s="488"/>
      <c r="F4473"/>
      <c r="G4473"/>
      <c r="H4473" s="488"/>
    </row>
    <row r="4474" spans="1:8" s="10" customFormat="1">
      <c r="A4474" s="134"/>
      <c r="B4474" s="134"/>
      <c r="C4474"/>
      <c r="D4474"/>
      <c r="E4474" s="488"/>
      <c r="F4474"/>
      <c r="G4474"/>
      <c r="H4474" s="488"/>
    </row>
    <row r="4475" spans="1:8" s="10" customFormat="1">
      <c r="A4475" s="134"/>
      <c r="B4475" s="134"/>
      <c r="C4475"/>
      <c r="D4475"/>
      <c r="E4475" s="488"/>
      <c r="F4475"/>
      <c r="G4475"/>
      <c r="H4475" s="488"/>
    </row>
    <row r="4476" spans="1:8" s="10" customFormat="1">
      <c r="A4476" s="134"/>
      <c r="B4476" s="134"/>
      <c r="C4476"/>
      <c r="D4476"/>
      <c r="E4476" s="488"/>
      <c r="F4476"/>
      <c r="G4476"/>
      <c r="H4476" s="488"/>
    </row>
    <row r="4477" spans="1:8" s="10" customFormat="1">
      <c r="A4477" s="134"/>
      <c r="B4477" s="134"/>
      <c r="C4477"/>
      <c r="D4477"/>
      <c r="E4477" s="488"/>
      <c r="F4477"/>
      <c r="G4477"/>
      <c r="H4477" s="488"/>
    </row>
    <row r="4478" spans="1:8" s="10" customFormat="1">
      <c r="A4478" s="134"/>
      <c r="B4478" s="134"/>
      <c r="C4478"/>
      <c r="D4478"/>
      <c r="E4478" s="488"/>
      <c r="F4478"/>
      <c r="G4478"/>
      <c r="H4478" s="488"/>
    </row>
    <row r="4479" spans="1:8" s="10" customFormat="1">
      <c r="A4479" s="134"/>
      <c r="B4479" s="134"/>
      <c r="C4479"/>
      <c r="D4479"/>
      <c r="E4479" s="488"/>
      <c r="F4479"/>
      <c r="G4479"/>
      <c r="H4479" s="488"/>
    </row>
    <row r="4480" spans="1:8" s="10" customFormat="1">
      <c r="A4480" s="134"/>
      <c r="B4480" s="134"/>
      <c r="C4480"/>
      <c r="D4480"/>
      <c r="E4480" s="488"/>
      <c r="F4480"/>
      <c r="G4480"/>
      <c r="H4480" s="488"/>
    </row>
    <row r="4481" spans="1:8" s="10" customFormat="1">
      <c r="A4481" s="134"/>
      <c r="B4481" s="134"/>
      <c r="C4481"/>
      <c r="D4481"/>
      <c r="E4481" s="488"/>
      <c r="F4481"/>
      <c r="G4481"/>
      <c r="H4481" s="488"/>
    </row>
    <row r="4482" spans="1:8" s="10" customFormat="1">
      <c r="A4482" s="134"/>
      <c r="B4482" s="134"/>
      <c r="C4482"/>
      <c r="D4482"/>
      <c r="E4482" s="488"/>
      <c r="F4482"/>
      <c r="G4482"/>
      <c r="H4482" s="488"/>
    </row>
    <row r="4483" spans="1:8" s="10" customFormat="1">
      <c r="A4483" s="134"/>
      <c r="B4483" s="134"/>
      <c r="C4483"/>
      <c r="D4483"/>
      <c r="E4483" s="488"/>
      <c r="F4483"/>
      <c r="G4483"/>
      <c r="H4483" s="488"/>
    </row>
    <row r="4484" spans="1:8" s="10" customFormat="1">
      <c r="A4484" s="134"/>
      <c r="B4484" s="134"/>
      <c r="C4484"/>
      <c r="D4484"/>
      <c r="E4484" s="488"/>
      <c r="F4484"/>
      <c r="G4484"/>
      <c r="H4484" s="488"/>
    </row>
    <row r="4485" spans="1:8" s="10" customFormat="1">
      <c r="A4485" s="134"/>
      <c r="B4485" s="134"/>
      <c r="C4485"/>
      <c r="D4485"/>
      <c r="E4485" s="488"/>
      <c r="F4485"/>
      <c r="G4485"/>
      <c r="H4485" s="488"/>
    </row>
    <row r="4486" spans="1:8" s="10" customFormat="1">
      <c r="A4486" s="134"/>
      <c r="B4486" s="134"/>
      <c r="C4486"/>
      <c r="D4486"/>
      <c r="E4486" s="488"/>
      <c r="F4486"/>
      <c r="G4486"/>
      <c r="H4486" s="488"/>
    </row>
    <row r="4487" spans="1:8" s="10" customFormat="1">
      <c r="A4487" s="134"/>
      <c r="B4487" s="134"/>
      <c r="C4487"/>
      <c r="D4487"/>
      <c r="E4487" s="488"/>
      <c r="F4487"/>
      <c r="G4487"/>
      <c r="H4487" s="488"/>
    </row>
    <row r="4488" spans="1:8" s="10" customFormat="1">
      <c r="A4488" s="134"/>
      <c r="B4488" s="134"/>
      <c r="C4488"/>
      <c r="D4488"/>
      <c r="E4488" s="488"/>
      <c r="F4488"/>
      <c r="G4488"/>
      <c r="H4488" s="488"/>
    </row>
    <row r="4489" spans="1:8" s="10" customFormat="1">
      <c r="A4489" s="134"/>
      <c r="B4489" s="134"/>
      <c r="C4489"/>
      <c r="D4489"/>
      <c r="E4489" s="488"/>
      <c r="F4489"/>
      <c r="G4489"/>
      <c r="H4489" s="488"/>
    </row>
    <row r="4490" spans="1:8" s="10" customFormat="1">
      <c r="A4490" s="134"/>
      <c r="B4490" s="134"/>
      <c r="C4490"/>
      <c r="D4490"/>
      <c r="E4490" s="488"/>
      <c r="F4490"/>
      <c r="G4490"/>
      <c r="H4490" s="488"/>
    </row>
    <row r="4491" spans="1:8" s="10" customFormat="1">
      <c r="A4491" s="134"/>
      <c r="B4491" s="134"/>
      <c r="C4491"/>
      <c r="D4491"/>
      <c r="E4491" s="488"/>
      <c r="F4491"/>
      <c r="G4491"/>
      <c r="H4491" s="488"/>
    </row>
    <row r="4492" spans="1:8" s="10" customFormat="1">
      <c r="A4492" s="134"/>
      <c r="B4492" s="134"/>
      <c r="C4492"/>
      <c r="D4492"/>
      <c r="E4492" s="488"/>
      <c r="F4492"/>
      <c r="G4492"/>
      <c r="H4492" s="488"/>
    </row>
    <row r="4493" spans="1:8" s="10" customFormat="1">
      <c r="A4493" s="134"/>
      <c r="B4493" s="134"/>
      <c r="C4493"/>
      <c r="D4493"/>
      <c r="E4493" s="488"/>
      <c r="F4493"/>
      <c r="G4493"/>
      <c r="H4493" s="488"/>
    </row>
    <row r="4494" spans="1:8" s="10" customFormat="1">
      <c r="A4494" s="134"/>
      <c r="B4494" s="134"/>
      <c r="C4494"/>
      <c r="D4494"/>
      <c r="E4494" s="488"/>
      <c r="F4494"/>
      <c r="G4494"/>
      <c r="H4494" s="488"/>
    </row>
    <row r="4495" spans="1:8" s="10" customFormat="1">
      <c r="A4495" s="134"/>
      <c r="B4495" s="134"/>
      <c r="C4495"/>
      <c r="D4495"/>
      <c r="E4495" s="488"/>
      <c r="F4495"/>
      <c r="G4495"/>
      <c r="H4495" s="488"/>
    </row>
    <row r="4496" spans="1:8" s="10" customFormat="1">
      <c r="A4496" s="134"/>
      <c r="B4496" s="134"/>
      <c r="C4496"/>
      <c r="D4496"/>
      <c r="E4496" s="488"/>
      <c r="F4496"/>
      <c r="G4496"/>
      <c r="H4496" s="488"/>
    </row>
    <row r="4497" spans="1:8" s="10" customFormat="1">
      <c r="A4497" s="134"/>
      <c r="B4497" s="134"/>
      <c r="C4497"/>
      <c r="D4497"/>
      <c r="E4497" s="488"/>
      <c r="F4497"/>
      <c r="G4497"/>
      <c r="H4497" s="488"/>
    </row>
    <row r="4498" spans="1:8" s="10" customFormat="1">
      <c r="A4498" s="134"/>
      <c r="B4498" s="134"/>
      <c r="C4498"/>
      <c r="D4498"/>
      <c r="E4498" s="488"/>
      <c r="F4498"/>
      <c r="G4498"/>
      <c r="H4498" s="488"/>
    </row>
    <row r="4499" spans="1:8" s="10" customFormat="1">
      <c r="A4499" s="134"/>
      <c r="B4499" s="134"/>
      <c r="C4499"/>
      <c r="D4499"/>
      <c r="E4499" s="488"/>
      <c r="F4499"/>
      <c r="G4499"/>
      <c r="H4499" s="488"/>
    </row>
    <row r="4500" spans="1:8" s="10" customFormat="1">
      <c r="A4500" s="134"/>
      <c r="B4500" s="134"/>
      <c r="C4500"/>
      <c r="D4500"/>
      <c r="E4500" s="488"/>
      <c r="F4500"/>
      <c r="G4500"/>
      <c r="H4500" s="488"/>
    </row>
    <row r="4501" spans="1:8" s="10" customFormat="1">
      <c r="A4501" s="134"/>
      <c r="B4501" s="134"/>
      <c r="C4501"/>
      <c r="D4501"/>
      <c r="E4501" s="488"/>
      <c r="F4501"/>
      <c r="G4501"/>
      <c r="H4501" s="488"/>
    </row>
    <row r="4502" spans="1:8" s="10" customFormat="1">
      <c r="A4502" s="134"/>
      <c r="B4502" s="134"/>
      <c r="C4502"/>
      <c r="D4502"/>
      <c r="E4502" s="488"/>
      <c r="F4502"/>
      <c r="G4502"/>
      <c r="H4502" s="488"/>
    </row>
    <row r="4503" spans="1:8" s="10" customFormat="1">
      <c r="A4503" s="134"/>
      <c r="B4503" s="134"/>
      <c r="C4503"/>
      <c r="D4503"/>
      <c r="E4503" s="488"/>
      <c r="F4503"/>
      <c r="G4503"/>
      <c r="H4503" s="488"/>
    </row>
    <row r="4504" spans="1:8" s="10" customFormat="1">
      <c r="A4504" s="134"/>
      <c r="B4504" s="134"/>
      <c r="C4504"/>
      <c r="D4504"/>
      <c r="E4504" s="488"/>
      <c r="F4504"/>
      <c r="G4504"/>
      <c r="H4504" s="488"/>
    </row>
    <row r="4505" spans="1:8" s="10" customFormat="1">
      <c r="A4505" s="134"/>
      <c r="B4505" s="134"/>
      <c r="C4505"/>
      <c r="D4505"/>
      <c r="E4505" s="488"/>
      <c r="F4505"/>
      <c r="G4505"/>
      <c r="H4505" s="488"/>
    </row>
    <row r="4506" spans="1:8" s="10" customFormat="1">
      <c r="A4506" s="134"/>
      <c r="B4506" s="134"/>
      <c r="C4506"/>
      <c r="D4506"/>
      <c r="E4506" s="488"/>
      <c r="F4506"/>
      <c r="G4506"/>
      <c r="H4506" s="488"/>
    </row>
    <row r="4507" spans="1:8" s="10" customFormat="1">
      <c r="A4507" s="134"/>
      <c r="B4507" s="134"/>
      <c r="C4507"/>
      <c r="D4507"/>
      <c r="E4507" s="488"/>
      <c r="F4507"/>
      <c r="G4507"/>
      <c r="H4507" s="488"/>
    </row>
    <row r="4508" spans="1:8" s="10" customFormat="1">
      <c r="A4508" s="134"/>
      <c r="B4508" s="134"/>
      <c r="C4508"/>
      <c r="D4508"/>
      <c r="E4508" s="488"/>
      <c r="F4508"/>
      <c r="G4508"/>
      <c r="H4508" s="488"/>
    </row>
    <row r="4509" spans="1:8" s="10" customFormat="1">
      <c r="A4509" s="134"/>
      <c r="B4509" s="134"/>
      <c r="C4509"/>
      <c r="D4509"/>
      <c r="E4509" s="488"/>
      <c r="F4509"/>
      <c r="G4509"/>
      <c r="H4509" s="488"/>
    </row>
    <row r="4510" spans="1:8" s="10" customFormat="1">
      <c r="A4510" s="134"/>
      <c r="B4510" s="134"/>
      <c r="C4510"/>
      <c r="D4510"/>
      <c r="E4510" s="488"/>
      <c r="F4510"/>
      <c r="G4510"/>
      <c r="H4510" s="488"/>
    </row>
    <row r="4511" spans="1:8" s="10" customFormat="1">
      <c r="A4511" s="134"/>
      <c r="B4511" s="134"/>
      <c r="C4511"/>
      <c r="D4511"/>
      <c r="E4511" s="488"/>
      <c r="F4511"/>
      <c r="G4511"/>
      <c r="H4511" s="488"/>
    </row>
    <row r="4512" spans="1:8" s="10" customFormat="1">
      <c r="A4512" s="134"/>
      <c r="B4512" s="134"/>
      <c r="C4512"/>
      <c r="D4512"/>
      <c r="E4512" s="488"/>
      <c r="F4512"/>
      <c r="G4512"/>
      <c r="H4512" s="488"/>
    </row>
    <row r="4513" spans="1:8" s="10" customFormat="1">
      <c r="A4513" s="134"/>
      <c r="B4513" s="134"/>
      <c r="C4513"/>
      <c r="D4513"/>
      <c r="E4513" s="488"/>
      <c r="F4513"/>
      <c r="G4513"/>
      <c r="H4513" s="488"/>
    </row>
    <row r="4514" spans="1:8" s="10" customFormat="1">
      <c r="A4514" s="134"/>
      <c r="B4514" s="134"/>
      <c r="C4514"/>
      <c r="D4514"/>
      <c r="E4514" s="488"/>
      <c r="F4514"/>
      <c r="G4514"/>
      <c r="H4514" s="488"/>
    </row>
    <row r="4515" spans="1:8" s="10" customFormat="1">
      <c r="A4515" s="134"/>
      <c r="B4515" s="134"/>
      <c r="C4515"/>
      <c r="D4515"/>
      <c r="E4515" s="488"/>
      <c r="F4515"/>
      <c r="G4515"/>
      <c r="H4515" s="488"/>
    </row>
    <row r="4516" spans="1:8" s="10" customFormat="1">
      <c r="A4516" s="134"/>
      <c r="B4516" s="134"/>
      <c r="C4516"/>
      <c r="D4516"/>
      <c r="E4516" s="488"/>
      <c r="F4516"/>
      <c r="G4516"/>
      <c r="H4516" s="488"/>
    </row>
    <row r="4517" spans="1:8" s="10" customFormat="1">
      <c r="A4517" s="134"/>
      <c r="B4517" s="134"/>
      <c r="C4517"/>
      <c r="D4517"/>
      <c r="E4517" s="488"/>
      <c r="F4517"/>
      <c r="G4517"/>
      <c r="H4517" s="488"/>
    </row>
    <row r="4518" spans="1:8" s="10" customFormat="1">
      <c r="A4518" s="134"/>
      <c r="B4518" s="134"/>
      <c r="C4518"/>
      <c r="D4518"/>
      <c r="E4518" s="488"/>
      <c r="F4518"/>
      <c r="G4518"/>
      <c r="H4518" s="488"/>
    </row>
    <row r="4519" spans="1:8" s="10" customFormat="1">
      <c r="A4519" s="134"/>
      <c r="B4519" s="134"/>
      <c r="C4519"/>
      <c r="D4519"/>
      <c r="E4519" s="488"/>
      <c r="F4519"/>
      <c r="G4519"/>
      <c r="H4519" s="488"/>
    </row>
    <row r="4520" spans="1:8" s="10" customFormat="1">
      <c r="A4520" s="134"/>
      <c r="B4520" s="134"/>
      <c r="C4520"/>
      <c r="D4520"/>
      <c r="E4520" s="488"/>
      <c r="F4520"/>
      <c r="G4520"/>
      <c r="H4520" s="488"/>
    </row>
    <row r="4521" spans="1:8" s="10" customFormat="1">
      <c r="A4521" s="134"/>
      <c r="B4521" s="134"/>
      <c r="C4521"/>
      <c r="D4521"/>
      <c r="E4521" s="488"/>
      <c r="F4521"/>
      <c r="G4521"/>
      <c r="H4521" s="488"/>
    </row>
    <row r="4522" spans="1:8" s="10" customFormat="1">
      <c r="A4522" s="134"/>
      <c r="B4522" s="134"/>
      <c r="C4522"/>
      <c r="D4522"/>
      <c r="E4522" s="488"/>
      <c r="F4522"/>
      <c r="G4522"/>
      <c r="H4522" s="488"/>
    </row>
    <row r="4523" spans="1:8" s="10" customFormat="1">
      <c r="A4523" s="134"/>
      <c r="B4523" s="134"/>
      <c r="C4523"/>
      <c r="D4523"/>
      <c r="E4523" s="488"/>
      <c r="F4523"/>
      <c r="G4523"/>
      <c r="H4523" s="488"/>
    </row>
    <row r="4524" spans="1:8" s="10" customFormat="1">
      <c r="A4524" s="134"/>
      <c r="B4524" s="134"/>
      <c r="C4524"/>
      <c r="D4524"/>
      <c r="E4524" s="488"/>
      <c r="F4524"/>
      <c r="G4524"/>
      <c r="H4524" s="488"/>
    </row>
    <row r="4525" spans="1:8" s="10" customFormat="1">
      <c r="A4525" s="134"/>
      <c r="B4525" s="134"/>
      <c r="C4525"/>
      <c r="D4525"/>
      <c r="E4525" s="488"/>
      <c r="F4525"/>
      <c r="G4525"/>
      <c r="H4525" s="488"/>
    </row>
    <row r="4526" spans="1:8" s="10" customFormat="1">
      <c r="A4526" s="134"/>
      <c r="B4526" s="134"/>
      <c r="C4526"/>
      <c r="D4526"/>
      <c r="E4526" s="488"/>
      <c r="F4526"/>
      <c r="G4526"/>
      <c r="H4526" s="488"/>
    </row>
    <row r="4527" spans="1:8" s="10" customFormat="1">
      <c r="A4527" s="134"/>
      <c r="B4527" s="134"/>
      <c r="C4527"/>
      <c r="D4527"/>
      <c r="E4527" s="488"/>
      <c r="F4527"/>
      <c r="G4527"/>
      <c r="H4527" s="488"/>
    </row>
    <row r="4528" spans="1:8" s="10" customFormat="1">
      <c r="A4528" s="134"/>
      <c r="B4528" s="134"/>
      <c r="C4528"/>
      <c r="D4528"/>
      <c r="E4528" s="488"/>
      <c r="F4528"/>
      <c r="G4528"/>
      <c r="H4528" s="488"/>
    </row>
    <row r="4529" spans="1:8" s="10" customFormat="1">
      <c r="A4529" s="134"/>
      <c r="B4529" s="134"/>
      <c r="C4529"/>
      <c r="D4529"/>
      <c r="E4529" s="488"/>
      <c r="F4529"/>
      <c r="G4529"/>
      <c r="H4529" s="488"/>
    </row>
    <row r="4530" spans="1:8" s="10" customFormat="1">
      <c r="A4530" s="134"/>
      <c r="B4530" s="134"/>
      <c r="C4530"/>
      <c r="D4530"/>
      <c r="E4530" s="488"/>
      <c r="F4530"/>
      <c r="G4530"/>
      <c r="H4530" s="488"/>
    </row>
    <row r="4531" spans="1:8" s="10" customFormat="1">
      <c r="A4531" s="134"/>
      <c r="B4531" s="134"/>
      <c r="C4531"/>
      <c r="D4531"/>
      <c r="E4531" s="488"/>
      <c r="F4531"/>
      <c r="G4531"/>
      <c r="H4531" s="488"/>
    </row>
    <row r="4532" spans="1:8" s="10" customFormat="1">
      <c r="A4532" s="134"/>
      <c r="B4532" s="134"/>
      <c r="C4532"/>
      <c r="D4532"/>
      <c r="E4532" s="488"/>
      <c r="F4532"/>
      <c r="G4532"/>
      <c r="H4532" s="488"/>
    </row>
    <row r="4533" spans="1:8" s="10" customFormat="1">
      <c r="A4533" s="134"/>
      <c r="B4533" s="134"/>
      <c r="C4533"/>
      <c r="D4533"/>
      <c r="E4533" s="488"/>
      <c r="F4533"/>
      <c r="G4533"/>
      <c r="H4533" s="488"/>
    </row>
    <row r="4534" spans="1:8" s="10" customFormat="1">
      <c r="A4534" s="134"/>
      <c r="B4534" s="134"/>
      <c r="C4534"/>
      <c r="D4534"/>
      <c r="E4534" s="488"/>
      <c r="F4534"/>
      <c r="G4534"/>
      <c r="H4534" s="488"/>
    </row>
    <row r="4535" spans="1:8" s="10" customFormat="1">
      <c r="A4535" s="134"/>
      <c r="B4535" s="134"/>
      <c r="C4535"/>
      <c r="D4535"/>
      <c r="E4535" s="488"/>
      <c r="F4535"/>
      <c r="G4535"/>
      <c r="H4535" s="488"/>
    </row>
    <row r="4536" spans="1:8" s="10" customFormat="1">
      <c r="A4536" s="134"/>
      <c r="B4536" s="134"/>
      <c r="C4536"/>
      <c r="D4536"/>
      <c r="E4536" s="488"/>
      <c r="F4536"/>
      <c r="G4536"/>
      <c r="H4536" s="488"/>
    </row>
    <row r="4537" spans="1:8" s="10" customFormat="1">
      <c r="A4537" s="134"/>
      <c r="B4537" s="134"/>
      <c r="C4537"/>
      <c r="D4537"/>
      <c r="E4537" s="488"/>
      <c r="F4537"/>
      <c r="G4537"/>
      <c r="H4537" s="488"/>
    </row>
    <row r="4538" spans="1:8" s="10" customFormat="1">
      <c r="A4538" s="134"/>
      <c r="B4538" s="134"/>
      <c r="C4538"/>
      <c r="D4538"/>
      <c r="E4538" s="488"/>
      <c r="F4538"/>
      <c r="G4538"/>
      <c r="H4538" s="488"/>
    </row>
    <row r="4539" spans="1:8" s="10" customFormat="1">
      <c r="A4539" s="134"/>
      <c r="B4539" s="134"/>
      <c r="C4539"/>
      <c r="D4539"/>
      <c r="E4539" s="488"/>
      <c r="F4539"/>
      <c r="G4539"/>
      <c r="H4539" s="488"/>
    </row>
    <row r="4540" spans="1:8" s="10" customFormat="1">
      <c r="A4540" s="134"/>
      <c r="B4540" s="134"/>
      <c r="C4540"/>
      <c r="D4540"/>
      <c r="E4540" s="488"/>
      <c r="F4540"/>
      <c r="G4540"/>
      <c r="H4540" s="488"/>
    </row>
    <row r="4541" spans="1:8" s="10" customFormat="1">
      <c r="A4541" s="134"/>
      <c r="B4541" s="134"/>
      <c r="C4541"/>
      <c r="D4541"/>
      <c r="E4541" s="488"/>
      <c r="F4541"/>
      <c r="G4541"/>
      <c r="H4541" s="488"/>
    </row>
    <row r="4542" spans="1:8" s="10" customFormat="1">
      <c r="A4542" s="134"/>
      <c r="B4542" s="134"/>
      <c r="C4542"/>
      <c r="D4542"/>
      <c r="E4542" s="488"/>
      <c r="F4542"/>
      <c r="G4542"/>
      <c r="H4542" s="488"/>
    </row>
    <row r="4543" spans="1:8" s="10" customFormat="1">
      <c r="A4543" s="134"/>
      <c r="B4543" s="134"/>
      <c r="C4543"/>
      <c r="D4543"/>
      <c r="E4543" s="488"/>
      <c r="F4543"/>
      <c r="G4543"/>
      <c r="H4543" s="488"/>
    </row>
    <row r="4544" spans="1:8" s="10" customFormat="1">
      <c r="A4544" s="134"/>
      <c r="B4544" s="134"/>
      <c r="C4544"/>
      <c r="D4544"/>
      <c r="E4544" s="488"/>
      <c r="F4544"/>
      <c r="G4544"/>
      <c r="H4544" s="488"/>
    </row>
    <row r="4545" spans="1:8" s="10" customFormat="1">
      <c r="A4545" s="134"/>
      <c r="B4545" s="134"/>
      <c r="C4545"/>
      <c r="D4545"/>
      <c r="E4545" s="488"/>
      <c r="F4545"/>
      <c r="G4545"/>
      <c r="H4545" s="488"/>
    </row>
    <row r="4546" spans="1:8" s="10" customFormat="1">
      <c r="A4546" s="134"/>
      <c r="B4546" s="134"/>
      <c r="C4546"/>
      <c r="D4546"/>
      <c r="E4546" s="488"/>
      <c r="F4546"/>
      <c r="G4546"/>
      <c r="H4546" s="488"/>
    </row>
    <row r="4547" spans="1:8" s="10" customFormat="1">
      <c r="A4547" s="134"/>
      <c r="B4547" s="134"/>
      <c r="C4547"/>
      <c r="D4547"/>
      <c r="E4547" s="488"/>
      <c r="F4547"/>
      <c r="G4547"/>
      <c r="H4547" s="488"/>
    </row>
    <row r="4548" spans="1:8" s="10" customFormat="1">
      <c r="A4548" s="134"/>
      <c r="B4548" s="134"/>
      <c r="C4548"/>
      <c r="D4548"/>
      <c r="E4548" s="488"/>
      <c r="F4548"/>
      <c r="G4548"/>
      <c r="H4548" s="488"/>
    </row>
    <row r="4549" spans="1:8" s="10" customFormat="1">
      <c r="A4549" s="134"/>
      <c r="B4549" s="134"/>
      <c r="C4549"/>
      <c r="D4549"/>
      <c r="E4549" s="488"/>
      <c r="F4549"/>
      <c r="G4549"/>
      <c r="H4549" s="488"/>
    </row>
    <row r="4550" spans="1:8" s="10" customFormat="1">
      <c r="A4550" s="134"/>
      <c r="B4550" s="134"/>
      <c r="C4550"/>
      <c r="D4550"/>
      <c r="E4550" s="488"/>
      <c r="F4550"/>
      <c r="G4550"/>
      <c r="H4550" s="488"/>
    </row>
    <row r="4551" spans="1:8" s="10" customFormat="1">
      <c r="A4551" s="134"/>
      <c r="B4551" s="134"/>
      <c r="C4551"/>
      <c r="D4551"/>
      <c r="E4551" s="488"/>
      <c r="F4551"/>
      <c r="G4551"/>
      <c r="H4551" s="488"/>
    </row>
    <row r="4552" spans="1:8" s="10" customFormat="1">
      <c r="A4552" s="134"/>
      <c r="B4552" s="134"/>
      <c r="C4552"/>
      <c r="D4552"/>
      <c r="E4552" s="488"/>
      <c r="F4552"/>
      <c r="G4552"/>
      <c r="H4552" s="488"/>
    </row>
    <row r="4553" spans="1:8" s="10" customFormat="1">
      <c r="A4553" s="134"/>
      <c r="B4553" s="134"/>
      <c r="C4553"/>
      <c r="D4553"/>
      <c r="E4553" s="488"/>
      <c r="F4553"/>
      <c r="G4553"/>
      <c r="H4553" s="488"/>
    </row>
    <row r="4554" spans="1:8" s="10" customFormat="1">
      <c r="A4554" s="134"/>
      <c r="B4554" s="134"/>
      <c r="C4554"/>
      <c r="D4554"/>
      <c r="E4554" s="488"/>
      <c r="F4554"/>
      <c r="G4554"/>
      <c r="H4554" s="488"/>
    </row>
    <row r="4555" spans="1:8" s="10" customFormat="1">
      <c r="A4555" s="134"/>
      <c r="B4555" s="134"/>
      <c r="C4555"/>
      <c r="D4555"/>
      <c r="E4555" s="488"/>
      <c r="F4555"/>
      <c r="G4555"/>
      <c r="H4555" s="488"/>
    </row>
    <row r="4556" spans="1:8" s="10" customFormat="1">
      <c r="A4556" s="134"/>
      <c r="B4556" s="134"/>
      <c r="C4556"/>
      <c r="D4556"/>
      <c r="E4556" s="488"/>
      <c r="F4556"/>
      <c r="G4556"/>
      <c r="H4556" s="488"/>
    </row>
    <row r="4557" spans="1:8" s="10" customFormat="1">
      <c r="A4557" s="134"/>
      <c r="B4557" s="134"/>
      <c r="C4557"/>
      <c r="D4557"/>
      <c r="E4557" s="488"/>
      <c r="F4557"/>
      <c r="G4557"/>
      <c r="H4557" s="488"/>
    </row>
    <row r="4558" spans="1:8" s="10" customFormat="1">
      <c r="A4558" s="134"/>
      <c r="B4558" s="134"/>
      <c r="C4558"/>
      <c r="D4558"/>
      <c r="E4558" s="488"/>
      <c r="F4558"/>
      <c r="G4558"/>
      <c r="H4558" s="488"/>
    </row>
    <row r="4559" spans="1:8" s="10" customFormat="1">
      <c r="A4559" s="134"/>
      <c r="B4559" s="134"/>
      <c r="C4559"/>
      <c r="D4559"/>
      <c r="E4559" s="488"/>
      <c r="F4559"/>
      <c r="G4559"/>
      <c r="H4559" s="488"/>
    </row>
    <row r="4560" spans="1:8" s="10" customFormat="1">
      <c r="A4560" s="134"/>
      <c r="B4560" s="134"/>
      <c r="C4560"/>
      <c r="D4560"/>
      <c r="E4560" s="488"/>
      <c r="F4560"/>
      <c r="G4560"/>
      <c r="H4560" s="488"/>
    </row>
    <row r="4561" spans="1:8" s="10" customFormat="1">
      <c r="A4561" s="134"/>
      <c r="B4561" s="134"/>
      <c r="C4561"/>
      <c r="D4561"/>
      <c r="E4561" s="488"/>
      <c r="F4561"/>
      <c r="G4561"/>
      <c r="H4561" s="488"/>
    </row>
    <row r="4562" spans="1:8" s="10" customFormat="1">
      <c r="A4562" s="134"/>
      <c r="B4562" s="134"/>
      <c r="C4562"/>
      <c r="D4562"/>
      <c r="E4562" s="488"/>
      <c r="F4562"/>
      <c r="G4562"/>
      <c r="H4562" s="488"/>
    </row>
    <row r="4563" spans="1:8" s="10" customFormat="1">
      <c r="A4563" s="134"/>
      <c r="B4563" s="134"/>
      <c r="C4563"/>
      <c r="D4563"/>
      <c r="E4563" s="488"/>
      <c r="F4563"/>
      <c r="G4563"/>
      <c r="H4563" s="488"/>
    </row>
    <row r="4564" spans="1:8" s="10" customFormat="1">
      <c r="A4564" s="134"/>
      <c r="B4564" s="134"/>
      <c r="C4564"/>
      <c r="D4564"/>
      <c r="E4564" s="488"/>
      <c r="F4564"/>
      <c r="G4564"/>
      <c r="H4564" s="488"/>
    </row>
    <row r="4565" spans="1:8" s="10" customFormat="1">
      <c r="A4565" s="134"/>
      <c r="B4565" s="134"/>
      <c r="C4565"/>
      <c r="D4565"/>
      <c r="E4565" s="488"/>
      <c r="F4565"/>
      <c r="G4565"/>
      <c r="H4565" s="488"/>
    </row>
    <row r="4566" spans="1:8" s="10" customFormat="1">
      <c r="A4566" s="134"/>
      <c r="B4566" s="134"/>
      <c r="C4566"/>
      <c r="D4566"/>
      <c r="E4566" s="488"/>
      <c r="F4566"/>
      <c r="G4566"/>
      <c r="H4566" s="488"/>
    </row>
    <row r="4567" spans="1:8" s="10" customFormat="1">
      <c r="A4567" s="134"/>
      <c r="B4567" s="134"/>
      <c r="C4567"/>
      <c r="D4567"/>
      <c r="E4567" s="488"/>
      <c r="F4567"/>
      <c r="G4567"/>
      <c r="H4567" s="488"/>
    </row>
    <row r="4568" spans="1:8" s="10" customFormat="1">
      <c r="A4568" s="134"/>
      <c r="B4568" s="134"/>
      <c r="C4568"/>
      <c r="D4568"/>
      <c r="E4568" s="488"/>
      <c r="F4568"/>
      <c r="G4568"/>
      <c r="H4568" s="488"/>
    </row>
    <row r="4569" spans="1:8" s="10" customFormat="1">
      <c r="A4569" s="134"/>
      <c r="B4569" s="134"/>
      <c r="C4569"/>
      <c r="D4569"/>
      <c r="E4569" s="488"/>
      <c r="F4569"/>
      <c r="G4569"/>
      <c r="H4569" s="488"/>
    </row>
    <row r="4570" spans="1:8" s="10" customFormat="1">
      <c r="A4570" s="134"/>
      <c r="B4570" s="134"/>
      <c r="C4570"/>
      <c r="D4570"/>
      <c r="E4570" s="488"/>
      <c r="F4570"/>
      <c r="G4570"/>
      <c r="H4570" s="488"/>
    </row>
    <row r="4571" spans="1:8" s="10" customFormat="1">
      <c r="A4571" s="134"/>
      <c r="B4571" s="134"/>
      <c r="C4571"/>
      <c r="D4571"/>
      <c r="E4571" s="488"/>
      <c r="F4571"/>
      <c r="G4571"/>
      <c r="H4571" s="488"/>
    </row>
    <row r="4572" spans="1:8" s="10" customFormat="1">
      <c r="A4572" s="134"/>
      <c r="B4572" s="134"/>
      <c r="C4572"/>
      <c r="D4572"/>
      <c r="E4572" s="488"/>
      <c r="F4572"/>
      <c r="G4572"/>
      <c r="H4572" s="488"/>
    </row>
    <row r="4573" spans="1:8" s="10" customFormat="1">
      <c r="A4573" s="134"/>
      <c r="B4573" s="134"/>
      <c r="C4573"/>
      <c r="D4573"/>
      <c r="E4573" s="488"/>
      <c r="F4573"/>
      <c r="G4573"/>
      <c r="H4573" s="488"/>
    </row>
    <row r="4574" spans="1:8" s="10" customFormat="1">
      <c r="A4574" s="134"/>
      <c r="B4574" s="134"/>
      <c r="C4574"/>
      <c r="D4574"/>
      <c r="E4574" s="488"/>
      <c r="F4574"/>
      <c r="G4574"/>
      <c r="H4574" s="488"/>
    </row>
    <row r="4575" spans="1:8" s="10" customFormat="1">
      <c r="A4575" s="134"/>
      <c r="B4575" s="134"/>
      <c r="C4575"/>
      <c r="D4575"/>
      <c r="E4575" s="488"/>
      <c r="F4575"/>
      <c r="G4575"/>
      <c r="H4575" s="488"/>
    </row>
    <row r="4576" spans="1:8" s="10" customFormat="1">
      <c r="A4576" s="134"/>
      <c r="B4576" s="134"/>
      <c r="C4576"/>
      <c r="D4576"/>
      <c r="E4576" s="488"/>
      <c r="F4576"/>
      <c r="G4576"/>
      <c r="H4576" s="488"/>
    </row>
    <row r="4577" spans="1:8" s="10" customFormat="1">
      <c r="A4577" s="134"/>
      <c r="B4577" s="134"/>
      <c r="C4577"/>
      <c r="D4577"/>
      <c r="E4577" s="488"/>
      <c r="F4577"/>
      <c r="G4577"/>
      <c r="H4577" s="488"/>
    </row>
    <row r="4578" spans="1:8" s="10" customFormat="1">
      <c r="A4578" s="134"/>
      <c r="B4578" s="134"/>
      <c r="C4578"/>
      <c r="D4578"/>
      <c r="E4578" s="488"/>
      <c r="F4578"/>
      <c r="G4578"/>
      <c r="H4578" s="488"/>
    </row>
    <row r="4579" spans="1:8" s="10" customFormat="1">
      <c r="A4579" s="134"/>
      <c r="B4579" s="134"/>
      <c r="C4579"/>
      <c r="D4579"/>
      <c r="E4579" s="488"/>
      <c r="F4579"/>
      <c r="G4579"/>
      <c r="H4579" s="488"/>
    </row>
    <row r="4580" spans="1:8" s="10" customFormat="1">
      <c r="A4580" s="134"/>
      <c r="B4580" s="134"/>
      <c r="C4580"/>
      <c r="D4580"/>
      <c r="E4580" s="488"/>
      <c r="F4580"/>
      <c r="G4580"/>
      <c r="H4580" s="488"/>
    </row>
    <row r="4581" spans="1:8" s="10" customFormat="1">
      <c r="A4581" s="134"/>
      <c r="B4581" s="134"/>
      <c r="C4581"/>
      <c r="D4581"/>
      <c r="E4581" s="488"/>
      <c r="F4581"/>
      <c r="G4581"/>
      <c r="H4581" s="488"/>
    </row>
    <row r="4582" spans="1:8" s="10" customFormat="1">
      <c r="A4582" s="134"/>
      <c r="B4582" s="134"/>
      <c r="C4582"/>
      <c r="D4582"/>
      <c r="E4582" s="488"/>
      <c r="F4582"/>
      <c r="G4582"/>
      <c r="H4582" s="488"/>
    </row>
    <row r="4583" spans="1:8" s="10" customFormat="1">
      <c r="A4583" s="134"/>
      <c r="B4583" s="134"/>
      <c r="C4583"/>
      <c r="D4583"/>
      <c r="E4583" s="488"/>
      <c r="F4583"/>
      <c r="G4583"/>
      <c r="H4583" s="488"/>
    </row>
    <row r="4584" spans="1:8" s="10" customFormat="1">
      <c r="A4584" s="134"/>
      <c r="B4584" s="134"/>
      <c r="C4584"/>
      <c r="D4584"/>
      <c r="E4584" s="488"/>
      <c r="F4584"/>
      <c r="G4584"/>
      <c r="H4584" s="488"/>
    </row>
    <row r="4585" spans="1:8" s="10" customFormat="1">
      <c r="A4585" s="134"/>
      <c r="B4585" s="134"/>
      <c r="C4585"/>
      <c r="D4585"/>
      <c r="E4585" s="488"/>
      <c r="F4585"/>
      <c r="G4585"/>
      <c r="H4585" s="488"/>
    </row>
    <row r="4586" spans="1:8" s="10" customFormat="1">
      <c r="A4586" s="134"/>
      <c r="B4586" s="134"/>
      <c r="C4586"/>
      <c r="D4586"/>
      <c r="E4586" s="488"/>
      <c r="F4586"/>
      <c r="G4586"/>
      <c r="H4586" s="488"/>
    </row>
    <row r="4587" spans="1:8" s="10" customFormat="1">
      <c r="A4587" s="134"/>
      <c r="B4587" s="134"/>
      <c r="C4587"/>
      <c r="D4587"/>
      <c r="E4587" s="488"/>
      <c r="F4587"/>
      <c r="G4587"/>
      <c r="H4587" s="488"/>
    </row>
    <row r="4588" spans="1:8" s="10" customFormat="1">
      <c r="A4588" s="134"/>
      <c r="B4588" s="134"/>
      <c r="C4588"/>
      <c r="D4588"/>
      <c r="E4588" s="488"/>
      <c r="F4588"/>
      <c r="G4588"/>
      <c r="H4588" s="488"/>
    </row>
    <row r="4589" spans="1:8" s="10" customFormat="1">
      <c r="A4589" s="134"/>
      <c r="B4589" s="134"/>
      <c r="C4589"/>
      <c r="D4589"/>
      <c r="E4589" s="488"/>
      <c r="F4589"/>
      <c r="G4589"/>
      <c r="H4589" s="488"/>
    </row>
    <row r="4590" spans="1:8" s="10" customFormat="1">
      <c r="A4590" s="134"/>
      <c r="B4590" s="134"/>
      <c r="C4590"/>
      <c r="D4590"/>
      <c r="E4590" s="488"/>
      <c r="F4590"/>
      <c r="G4590"/>
      <c r="H4590" s="488"/>
    </row>
    <row r="4591" spans="1:8" s="10" customFormat="1">
      <c r="A4591" s="134"/>
      <c r="B4591" s="134"/>
      <c r="C4591"/>
      <c r="D4591"/>
      <c r="E4591" s="488"/>
      <c r="F4591"/>
      <c r="G4591"/>
      <c r="H4591" s="488"/>
    </row>
    <row r="4592" spans="1:8" s="10" customFormat="1">
      <c r="A4592" s="134"/>
      <c r="B4592" s="134"/>
      <c r="C4592"/>
      <c r="D4592"/>
      <c r="E4592" s="488"/>
      <c r="F4592"/>
      <c r="G4592"/>
      <c r="H4592" s="488"/>
    </row>
    <row r="4593" spans="1:8" s="10" customFormat="1">
      <c r="A4593" s="134"/>
      <c r="B4593" s="134"/>
      <c r="C4593"/>
      <c r="D4593"/>
      <c r="E4593" s="488"/>
      <c r="F4593"/>
      <c r="G4593"/>
      <c r="H4593" s="488"/>
    </row>
    <row r="4594" spans="1:8" s="10" customFormat="1">
      <c r="A4594" s="134"/>
      <c r="B4594" s="134"/>
      <c r="C4594"/>
      <c r="D4594"/>
      <c r="E4594" s="488"/>
      <c r="F4594"/>
      <c r="G4594"/>
      <c r="H4594" s="488"/>
    </row>
    <row r="4595" spans="1:8" s="10" customFormat="1">
      <c r="A4595" s="134"/>
      <c r="B4595" s="134"/>
      <c r="C4595"/>
      <c r="D4595"/>
      <c r="E4595" s="488"/>
      <c r="F4595"/>
      <c r="G4595"/>
      <c r="H4595" s="488"/>
    </row>
    <row r="4596" spans="1:8" s="10" customFormat="1">
      <c r="A4596" s="134"/>
      <c r="B4596" s="134"/>
      <c r="C4596"/>
      <c r="D4596"/>
      <c r="E4596" s="488"/>
      <c r="F4596"/>
      <c r="G4596"/>
      <c r="H4596" s="488"/>
    </row>
    <row r="4597" spans="1:8" s="10" customFormat="1">
      <c r="A4597" s="134"/>
      <c r="B4597" s="134"/>
      <c r="C4597"/>
      <c r="D4597"/>
      <c r="E4597" s="488"/>
      <c r="F4597"/>
      <c r="G4597"/>
      <c r="H4597" s="488"/>
    </row>
    <row r="4598" spans="1:8" s="10" customFormat="1">
      <c r="A4598" s="134"/>
      <c r="B4598" s="134"/>
      <c r="C4598"/>
      <c r="D4598"/>
      <c r="E4598" s="488"/>
      <c r="F4598"/>
      <c r="G4598"/>
      <c r="H4598" s="488"/>
    </row>
    <row r="4599" spans="1:8" s="10" customFormat="1">
      <c r="A4599" s="134"/>
      <c r="B4599" s="134"/>
      <c r="C4599"/>
      <c r="D4599"/>
      <c r="E4599" s="488"/>
      <c r="F4599"/>
      <c r="G4599"/>
      <c r="H4599" s="488"/>
    </row>
    <row r="4600" spans="1:8" s="10" customFormat="1">
      <c r="A4600" s="134"/>
      <c r="B4600" s="134"/>
      <c r="C4600"/>
      <c r="D4600"/>
      <c r="E4600" s="488"/>
      <c r="F4600"/>
      <c r="G4600"/>
      <c r="H4600" s="488"/>
    </row>
    <row r="4601" spans="1:8" s="10" customFormat="1">
      <c r="A4601" s="134"/>
      <c r="B4601" s="134"/>
      <c r="C4601"/>
      <c r="D4601"/>
      <c r="E4601" s="488"/>
      <c r="F4601"/>
      <c r="G4601"/>
      <c r="H4601" s="488"/>
    </row>
    <row r="4602" spans="1:8" s="10" customFormat="1">
      <c r="A4602" s="134"/>
      <c r="B4602" s="134"/>
      <c r="C4602"/>
      <c r="D4602"/>
      <c r="E4602" s="488"/>
      <c r="F4602"/>
      <c r="G4602"/>
      <c r="H4602" s="488"/>
    </row>
    <row r="4603" spans="1:8" s="10" customFormat="1">
      <c r="A4603" s="134"/>
      <c r="B4603" s="134"/>
      <c r="C4603"/>
      <c r="D4603"/>
      <c r="E4603" s="488"/>
      <c r="F4603"/>
      <c r="G4603"/>
      <c r="H4603" s="488"/>
    </row>
    <row r="4604" spans="1:8" s="10" customFormat="1">
      <c r="A4604" s="134"/>
      <c r="B4604" s="134"/>
      <c r="C4604"/>
      <c r="D4604"/>
      <c r="E4604" s="488"/>
      <c r="F4604"/>
      <c r="G4604"/>
      <c r="H4604" s="488"/>
    </row>
    <row r="4605" spans="1:8" s="10" customFormat="1">
      <c r="A4605" s="134"/>
      <c r="B4605" s="134"/>
      <c r="C4605"/>
      <c r="D4605"/>
      <c r="E4605" s="488"/>
      <c r="F4605"/>
      <c r="G4605"/>
      <c r="H4605" s="488"/>
    </row>
    <row r="4606" spans="1:8" s="10" customFormat="1">
      <c r="A4606" s="134"/>
      <c r="B4606" s="134"/>
      <c r="C4606"/>
      <c r="D4606"/>
      <c r="E4606" s="488"/>
      <c r="F4606"/>
      <c r="G4606"/>
      <c r="H4606" s="488"/>
    </row>
    <row r="4607" spans="1:8" s="10" customFormat="1">
      <c r="A4607" s="134"/>
      <c r="B4607" s="134"/>
      <c r="C4607"/>
      <c r="D4607"/>
      <c r="E4607" s="488"/>
      <c r="F4607"/>
      <c r="G4607"/>
      <c r="H4607" s="488"/>
    </row>
    <row r="4608" spans="1:8" s="10" customFormat="1">
      <c r="A4608" s="134"/>
      <c r="B4608" s="134"/>
      <c r="C4608"/>
      <c r="D4608"/>
      <c r="E4608" s="488"/>
      <c r="F4608"/>
      <c r="G4608"/>
      <c r="H4608" s="488"/>
    </row>
    <row r="4609" spans="1:8" s="10" customFormat="1">
      <c r="A4609" s="134"/>
      <c r="B4609" s="134"/>
      <c r="C4609"/>
      <c r="D4609"/>
      <c r="E4609" s="488"/>
      <c r="F4609"/>
      <c r="G4609"/>
      <c r="H4609" s="488"/>
    </row>
    <row r="4610" spans="1:8" s="10" customFormat="1">
      <c r="A4610" s="134"/>
      <c r="B4610" s="134"/>
      <c r="C4610"/>
      <c r="D4610"/>
      <c r="E4610" s="488"/>
      <c r="F4610"/>
      <c r="G4610"/>
      <c r="H4610" s="488"/>
    </row>
    <row r="4611" spans="1:8" s="10" customFormat="1">
      <c r="A4611" s="134"/>
      <c r="B4611" s="134"/>
      <c r="C4611"/>
      <c r="D4611"/>
      <c r="E4611" s="488"/>
      <c r="F4611"/>
      <c r="G4611"/>
      <c r="H4611" s="488"/>
    </row>
    <row r="4612" spans="1:8" s="10" customFormat="1">
      <c r="A4612" s="134"/>
      <c r="B4612" s="134"/>
      <c r="C4612"/>
      <c r="D4612"/>
      <c r="E4612" s="488"/>
      <c r="F4612"/>
      <c r="G4612"/>
      <c r="H4612" s="488"/>
    </row>
    <row r="4613" spans="1:8" s="10" customFormat="1">
      <c r="A4613" s="134"/>
      <c r="B4613" s="134"/>
      <c r="C4613"/>
      <c r="D4613"/>
      <c r="E4613" s="488"/>
      <c r="F4613"/>
      <c r="G4613"/>
      <c r="H4613" s="488"/>
    </row>
    <row r="4614" spans="1:8" s="10" customFormat="1">
      <c r="A4614" s="134"/>
      <c r="B4614" s="134"/>
      <c r="C4614"/>
      <c r="D4614"/>
      <c r="E4614" s="488"/>
      <c r="F4614"/>
      <c r="G4614"/>
      <c r="H4614" s="488"/>
    </row>
    <row r="4615" spans="1:8" s="10" customFormat="1">
      <c r="A4615" s="134"/>
      <c r="B4615" s="134"/>
      <c r="C4615"/>
      <c r="D4615"/>
      <c r="E4615" s="488"/>
      <c r="F4615"/>
      <c r="G4615"/>
      <c r="H4615" s="488"/>
    </row>
    <row r="4616" spans="1:8" s="10" customFormat="1">
      <c r="A4616" s="134"/>
      <c r="B4616" s="134"/>
      <c r="C4616"/>
      <c r="D4616"/>
      <c r="E4616" s="488"/>
      <c r="F4616"/>
      <c r="G4616"/>
      <c r="H4616" s="488"/>
    </row>
    <row r="4617" spans="1:8" s="10" customFormat="1">
      <c r="A4617" s="134"/>
      <c r="B4617" s="134"/>
      <c r="C4617"/>
      <c r="D4617"/>
      <c r="E4617" s="488"/>
      <c r="F4617"/>
      <c r="G4617"/>
      <c r="H4617" s="488"/>
    </row>
    <row r="4618" spans="1:8" s="10" customFormat="1">
      <c r="A4618" s="134"/>
      <c r="B4618" s="134"/>
      <c r="C4618"/>
      <c r="D4618"/>
      <c r="E4618" s="488"/>
      <c r="F4618"/>
      <c r="G4618"/>
      <c r="H4618" s="488"/>
    </row>
    <row r="4619" spans="1:8" s="10" customFormat="1">
      <c r="A4619" s="134"/>
      <c r="B4619" s="134"/>
      <c r="C4619"/>
      <c r="D4619"/>
      <c r="E4619" s="488"/>
      <c r="F4619"/>
      <c r="G4619"/>
      <c r="H4619" s="488"/>
    </row>
    <row r="4620" spans="1:8" s="10" customFormat="1">
      <c r="A4620" s="134"/>
      <c r="B4620" s="134"/>
      <c r="C4620"/>
      <c r="D4620"/>
      <c r="E4620" s="488"/>
      <c r="F4620"/>
      <c r="G4620"/>
      <c r="H4620" s="488"/>
    </row>
    <row r="4621" spans="1:8" s="10" customFormat="1">
      <c r="A4621" s="134"/>
      <c r="B4621" s="134"/>
      <c r="C4621"/>
      <c r="D4621"/>
      <c r="E4621" s="488"/>
      <c r="F4621"/>
      <c r="G4621"/>
      <c r="H4621" s="488"/>
    </row>
    <row r="4622" spans="1:8" s="10" customFormat="1">
      <c r="A4622" s="134"/>
      <c r="B4622" s="134"/>
      <c r="C4622"/>
      <c r="D4622"/>
      <c r="E4622" s="488"/>
      <c r="F4622"/>
      <c r="G4622"/>
      <c r="H4622" s="488"/>
    </row>
    <row r="4623" spans="1:8" s="10" customFormat="1">
      <c r="A4623" s="134"/>
      <c r="B4623" s="134"/>
      <c r="C4623"/>
      <c r="D4623"/>
      <c r="E4623" s="488"/>
      <c r="F4623"/>
      <c r="G4623"/>
      <c r="H4623" s="488"/>
    </row>
    <row r="4624" spans="1:8" s="10" customFormat="1">
      <c r="A4624" s="134"/>
      <c r="B4624" s="134"/>
      <c r="C4624"/>
      <c r="D4624"/>
      <c r="E4624" s="488"/>
      <c r="F4624"/>
      <c r="G4624"/>
      <c r="H4624" s="488"/>
    </row>
    <row r="4625" spans="1:8" s="10" customFormat="1">
      <c r="A4625" s="134"/>
      <c r="B4625" s="134"/>
      <c r="C4625"/>
      <c r="D4625"/>
      <c r="E4625" s="488"/>
      <c r="F4625"/>
      <c r="G4625"/>
      <c r="H4625" s="488"/>
    </row>
    <row r="4626" spans="1:8" s="10" customFormat="1">
      <c r="A4626" s="134"/>
      <c r="B4626" s="134"/>
      <c r="C4626"/>
      <c r="D4626"/>
      <c r="E4626" s="488"/>
      <c r="F4626"/>
      <c r="G4626"/>
      <c r="H4626" s="488"/>
    </row>
    <row r="4627" spans="1:8" s="10" customFormat="1">
      <c r="A4627" s="134"/>
      <c r="B4627" s="134"/>
      <c r="C4627"/>
      <c r="D4627"/>
      <c r="E4627" s="488"/>
      <c r="F4627"/>
      <c r="G4627"/>
      <c r="H4627" s="488"/>
    </row>
    <row r="4628" spans="1:8" s="10" customFormat="1">
      <c r="A4628" s="134"/>
      <c r="B4628" s="134"/>
      <c r="C4628"/>
      <c r="D4628"/>
      <c r="E4628" s="488"/>
      <c r="F4628"/>
      <c r="G4628"/>
      <c r="H4628" s="488"/>
    </row>
    <row r="4629" spans="1:8" s="10" customFormat="1">
      <c r="A4629" s="134"/>
      <c r="B4629" s="134"/>
      <c r="C4629"/>
      <c r="D4629"/>
      <c r="E4629" s="488"/>
      <c r="F4629"/>
      <c r="G4629"/>
      <c r="H4629" s="488"/>
    </row>
    <row r="4630" spans="1:8" s="10" customFormat="1">
      <c r="A4630" s="134"/>
      <c r="B4630" s="134"/>
      <c r="C4630"/>
      <c r="D4630"/>
      <c r="E4630" s="488"/>
      <c r="F4630"/>
      <c r="G4630"/>
      <c r="H4630" s="488"/>
    </row>
    <row r="4631" spans="1:8" s="10" customFormat="1">
      <c r="A4631" s="134"/>
      <c r="B4631" s="134"/>
      <c r="C4631"/>
      <c r="D4631"/>
      <c r="E4631" s="488"/>
      <c r="F4631"/>
      <c r="G4631"/>
      <c r="H4631" s="488"/>
    </row>
    <row r="4632" spans="1:8" s="10" customFormat="1">
      <c r="A4632" s="134"/>
      <c r="B4632" s="134"/>
      <c r="C4632"/>
      <c r="D4632"/>
      <c r="E4632" s="488"/>
      <c r="F4632"/>
      <c r="G4632"/>
      <c r="H4632" s="488"/>
    </row>
    <row r="4633" spans="1:8" s="10" customFormat="1">
      <c r="A4633" s="134"/>
      <c r="B4633" s="134"/>
      <c r="C4633"/>
      <c r="D4633"/>
      <c r="E4633" s="488"/>
      <c r="F4633"/>
      <c r="G4633"/>
      <c r="H4633" s="488"/>
    </row>
    <row r="4634" spans="1:8" s="10" customFormat="1">
      <c r="A4634" s="134"/>
      <c r="B4634" s="134"/>
      <c r="C4634"/>
      <c r="D4634"/>
      <c r="E4634" s="488"/>
      <c r="F4634"/>
      <c r="G4634"/>
      <c r="H4634" s="488"/>
    </row>
    <row r="4635" spans="1:8" s="10" customFormat="1">
      <c r="A4635" s="134"/>
      <c r="B4635" s="134"/>
      <c r="C4635"/>
      <c r="D4635"/>
      <c r="E4635" s="488"/>
      <c r="F4635"/>
      <c r="G4635"/>
      <c r="H4635" s="488"/>
    </row>
    <row r="4636" spans="1:8" s="10" customFormat="1">
      <c r="A4636" s="134"/>
      <c r="B4636" s="134"/>
      <c r="C4636"/>
      <c r="D4636"/>
      <c r="E4636" s="488"/>
      <c r="F4636"/>
      <c r="G4636"/>
      <c r="H4636" s="488"/>
    </row>
    <row r="4637" spans="1:8" s="10" customFormat="1">
      <c r="A4637" s="134"/>
      <c r="B4637" s="134"/>
      <c r="C4637"/>
      <c r="D4637"/>
      <c r="E4637" s="488"/>
      <c r="F4637"/>
      <c r="G4637"/>
      <c r="H4637" s="488"/>
    </row>
    <row r="4638" spans="1:8" s="10" customFormat="1">
      <c r="A4638" s="134"/>
      <c r="B4638" s="134"/>
      <c r="C4638"/>
      <c r="D4638"/>
      <c r="E4638" s="488"/>
      <c r="F4638"/>
      <c r="G4638"/>
      <c r="H4638" s="488"/>
    </row>
    <row r="4639" spans="1:8" s="10" customFormat="1">
      <c r="A4639" s="134"/>
      <c r="B4639" s="134"/>
      <c r="C4639"/>
      <c r="D4639"/>
      <c r="E4639" s="488"/>
      <c r="F4639"/>
      <c r="G4639"/>
      <c r="H4639" s="488"/>
    </row>
    <row r="4640" spans="1:8" s="10" customFormat="1">
      <c r="A4640" s="134"/>
      <c r="B4640" s="134"/>
      <c r="C4640"/>
      <c r="D4640"/>
      <c r="E4640" s="488"/>
      <c r="F4640"/>
      <c r="G4640"/>
      <c r="H4640" s="488"/>
    </row>
    <row r="4641" spans="1:8" s="10" customFormat="1">
      <c r="A4641" s="134"/>
      <c r="B4641" s="134"/>
      <c r="C4641"/>
      <c r="D4641"/>
      <c r="E4641" s="488"/>
      <c r="F4641"/>
      <c r="G4641"/>
      <c r="H4641" s="488"/>
    </row>
    <row r="4642" spans="1:8" s="10" customFormat="1">
      <c r="A4642" s="134"/>
      <c r="B4642" s="134"/>
      <c r="C4642"/>
      <c r="D4642"/>
      <c r="E4642" s="488"/>
      <c r="F4642"/>
      <c r="G4642"/>
      <c r="H4642" s="488"/>
    </row>
    <row r="4643" spans="1:8" s="10" customFormat="1">
      <c r="A4643" s="134"/>
      <c r="B4643" s="134"/>
      <c r="C4643"/>
      <c r="D4643"/>
      <c r="E4643" s="488"/>
      <c r="F4643"/>
      <c r="G4643"/>
      <c r="H4643" s="488"/>
    </row>
    <row r="4644" spans="1:8" s="10" customFormat="1">
      <c r="A4644" s="134"/>
      <c r="B4644" s="134"/>
      <c r="C4644"/>
      <c r="D4644"/>
      <c r="E4644" s="488"/>
      <c r="F4644"/>
      <c r="G4644"/>
      <c r="H4644" s="488"/>
    </row>
    <row r="4645" spans="1:8" s="10" customFormat="1">
      <c r="A4645" s="134"/>
      <c r="B4645" s="134"/>
      <c r="C4645"/>
      <c r="D4645"/>
      <c r="E4645" s="488"/>
      <c r="F4645"/>
      <c r="G4645"/>
      <c r="H4645" s="488"/>
    </row>
    <row r="4646" spans="1:8" s="10" customFormat="1">
      <c r="A4646" s="134"/>
      <c r="B4646" s="134"/>
      <c r="C4646"/>
      <c r="D4646"/>
      <c r="E4646" s="488"/>
      <c r="F4646"/>
      <c r="G4646"/>
      <c r="H4646" s="488"/>
    </row>
    <row r="4647" spans="1:8" s="10" customFormat="1">
      <c r="A4647" s="134"/>
      <c r="B4647" s="134"/>
      <c r="C4647"/>
      <c r="D4647"/>
      <c r="E4647" s="488"/>
      <c r="F4647"/>
      <c r="G4647"/>
      <c r="H4647" s="488"/>
    </row>
    <row r="4648" spans="1:8" s="10" customFormat="1">
      <c r="A4648" s="134"/>
      <c r="B4648" s="134"/>
      <c r="C4648"/>
      <c r="D4648"/>
      <c r="E4648" s="488"/>
      <c r="F4648"/>
      <c r="G4648"/>
      <c r="H4648" s="488"/>
    </row>
    <row r="4649" spans="1:8" s="10" customFormat="1">
      <c r="A4649" s="134"/>
      <c r="B4649" s="134"/>
      <c r="C4649"/>
      <c r="D4649"/>
      <c r="E4649" s="488"/>
      <c r="F4649"/>
      <c r="G4649"/>
      <c r="H4649" s="488"/>
    </row>
    <row r="4650" spans="1:8" s="10" customFormat="1">
      <c r="A4650" s="134"/>
      <c r="B4650" s="134"/>
      <c r="C4650"/>
      <c r="D4650"/>
      <c r="E4650" s="488"/>
      <c r="F4650"/>
      <c r="G4650"/>
      <c r="H4650" s="488"/>
    </row>
    <row r="4651" spans="1:8" s="10" customFormat="1">
      <c r="A4651" s="134"/>
      <c r="B4651" s="134"/>
      <c r="C4651"/>
      <c r="D4651"/>
      <c r="E4651" s="488"/>
      <c r="F4651"/>
      <c r="G4651"/>
      <c r="H4651" s="488"/>
    </row>
    <row r="4652" spans="1:8" s="10" customFormat="1">
      <c r="A4652" s="134"/>
      <c r="B4652" s="134"/>
      <c r="C4652"/>
      <c r="D4652"/>
      <c r="E4652" s="488"/>
      <c r="F4652"/>
      <c r="G4652"/>
      <c r="H4652" s="488"/>
    </row>
    <row r="4653" spans="1:8" s="10" customFormat="1">
      <c r="A4653" s="134"/>
      <c r="B4653" s="134"/>
      <c r="C4653"/>
      <c r="D4653"/>
      <c r="E4653" s="488"/>
      <c r="F4653"/>
      <c r="G4653"/>
      <c r="H4653" s="488"/>
    </row>
    <row r="4654" spans="1:8" s="10" customFormat="1">
      <c r="A4654" s="134"/>
      <c r="B4654" s="134"/>
      <c r="C4654"/>
      <c r="D4654"/>
      <c r="E4654" s="488"/>
      <c r="F4654"/>
      <c r="G4654"/>
      <c r="H4654" s="488"/>
    </row>
    <row r="4655" spans="1:8" s="10" customFormat="1">
      <c r="A4655" s="134"/>
      <c r="B4655" s="134"/>
      <c r="C4655"/>
      <c r="D4655"/>
      <c r="E4655" s="488"/>
      <c r="F4655"/>
      <c r="G4655"/>
      <c r="H4655" s="488"/>
    </row>
    <row r="4656" spans="1:8" s="10" customFormat="1">
      <c r="A4656" s="134"/>
      <c r="B4656" s="134"/>
      <c r="C4656"/>
      <c r="D4656"/>
      <c r="E4656" s="488"/>
      <c r="F4656"/>
      <c r="G4656"/>
      <c r="H4656" s="488"/>
    </row>
    <row r="4657" spans="1:8" s="10" customFormat="1">
      <c r="A4657" s="134"/>
      <c r="B4657" s="134"/>
      <c r="C4657"/>
      <c r="D4657"/>
      <c r="E4657" s="488"/>
      <c r="F4657"/>
      <c r="G4657"/>
      <c r="H4657" s="488"/>
    </row>
    <row r="4658" spans="1:8" s="10" customFormat="1">
      <c r="A4658" s="134"/>
      <c r="B4658" s="134"/>
      <c r="C4658"/>
      <c r="D4658"/>
      <c r="E4658" s="488"/>
      <c r="F4658"/>
      <c r="G4658"/>
      <c r="H4658" s="488"/>
    </row>
    <row r="4659" spans="1:8" s="10" customFormat="1">
      <c r="A4659" s="134"/>
      <c r="B4659" s="134"/>
      <c r="C4659"/>
      <c r="D4659"/>
      <c r="E4659" s="488"/>
      <c r="F4659"/>
      <c r="G4659"/>
      <c r="H4659" s="488"/>
    </row>
    <row r="4660" spans="1:8" s="10" customFormat="1">
      <c r="A4660" s="134"/>
      <c r="B4660" s="134"/>
      <c r="C4660"/>
      <c r="D4660"/>
      <c r="E4660" s="488"/>
      <c r="F4660"/>
      <c r="G4660"/>
      <c r="H4660" s="488"/>
    </row>
    <row r="4661" spans="1:8" s="10" customFormat="1">
      <c r="A4661" s="134"/>
      <c r="B4661" s="134"/>
      <c r="C4661"/>
      <c r="D4661"/>
      <c r="E4661" s="488"/>
      <c r="F4661"/>
      <c r="G4661"/>
      <c r="H4661" s="488"/>
    </row>
    <row r="4662" spans="1:8" s="10" customFormat="1">
      <c r="A4662" s="134"/>
      <c r="B4662" s="134"/>
      <c r="C4662"/>
      <c r="D4662"/>
      <c r="E4662" s="488"/>
      <c r="F4662"/>
      <c r="G4662"/>
      <c r="H4662" s="488"/>
    </row>
    <row r="4663" spans="1:8" s="10" customFormat="1">
      <c r="A4663" s="134"/>
      <c r="B4663" s="134"/>
      <c r="C4663"/>
      <c r="D4663"/>
      <c r="E4663" s="488"/>
      <c r="F4663"/>
      <c r="G4663"/>
      <c r="H4663" s="488"/>
    </row>
    <row r="4664" spans="1:8" s="10" customFormat="1">
      <c r="A4664" s="134"/>
      <c r="B4664" s="134"/>
      <c r="C4664"/>
      <c r="D4664"/>
      <c r="E4664" s="488"/>
      <c r="F4664"/>
      <c r="G4664"/>
      <c r="H4664" s="488"/>
    </row>
    <row r="4665" spans="1:8" s="10" customFormat="1">
      <c r="A4665" s="134"/>
      <c r="B4665" s="134"/>
      <c r="C4665"/>
      <c r="D4665"/>
      <c r="E4665" s="488"/>
      <c r="F4665"/>
      <c r="G4665"/>
      <c r="H4665" s="488"/>
    </row>
    <row r="4666" spans="1:8" s="10" customFormat="1">
      <c r="A4666" s="134"/>
      <c r="B4666" s="134"/>
      <c r="C4666"/>
      <c r="D4666"/>
      <c r="E4666" s="488"/>
      <c r="F4666"/>
      <c r="G4666"/>
      <c r="H4666" s="488"/>
    </row>
    <row r="4667" spans="1:8" s="10" customFormat="1">
      <c r="A4667" s="134"/>
      <c r="B4667" s="134"/>
      <c r="C4667"/>
      <c r="D4667"/>
      <c r="E4667" s="488"/>
      <c r="F4667"/>
      <c r="G4667"/>
      <c r="H4667" s="488"/>
    </row>
    <row r="4668" spans="1:8" s="10" customFormat="1">
      <c r="A4668" s="134"/>
      <c r="B4668" s="134"/>
      <c r="C4668"/>
      <c r="D4668"/>
      <c r="E4668" s="488"/>
      <c r="F4668"/>
      <c r="G4668"/>
      <c r="H4668" s="488"/>
    </row>
    <row r="4669" spans="1:8" s="10" customFormat="1">
      <c r="A4669" s="134"/>
      <c r="B4669" s="134"/>
      <c r="C4669"/>
      <c r="D4669"/>
      <c r="E4669" s="488"/>
      <c r="F4669"/>
      <c r="G4669"/>
      <c r="H4669" s="488"/>
    </row>
    <row r="4670" spans="1:8" s="10" customFormat="1">
      <c r="A4670" s="134"/>
      <c r="B4670" s="134"/>
      <c r="C4670"/>
      <c r="D4670"/>
      <c r="E4670" s="488"/>
      <c r="F4670"/>
      <c r="G4670"/>
      <c r="H4670" s="488"/>
    </row>
    <row r="4671" spans="1:8" s="10" customFormat="1">
      <c r="A4671" s="134"/>
      <c r="B4671" s="134"/>
      <c r="C4671"/>
      <c r="D4671"/>
      <c r="E4671" s="488"/>
      <c r="F4671"/>
      <c r="G4671"/>
      <c r="H4671" s="488"/>
    </row>
    <row r="4672" spans="1:8" s="10" customFormat="1">
      <c r="A4672" s="134"/>
      <c r="B4672" s="134"/>
      <c r="C4672"/>
      <c r="D4672"/>
      <c r="E4672" s="488"/>
      <c r="F4672"/>
      <c r="G4672"/>
      <c r="H4672" s="488"/>
    </row>
    <row r="4673" spans="1:8" s="10" customFormat="1">
      <c r="A4673" s="134"/>
      <c r="B4673" s="134"/>
      <c r="C4673"/>
      <c r="D4673"/>
      <c r="E4673" s="488"/>
      <c r="F4673"/>
      <c r="G4673"/>
      <c r="H4673" s="488"/>
    </row>
    <row r="4674" spans="1:8" s="10" customFormat="1">
      <c r="A4674" s="134"/>
      <c r="B4674" s="134"/>
      <c r="C4674"/>
      <c r="D4674"/>
      <c r="E4674" s="488"/>
      <c r="F4674"/>
      <c r="G4674"/>
      <c r="H4674" s="488"/>
    </row>
    <row r="4675" spans="1:8" s="10" customFormat="1">
      <c r="A4675" s="134"/>
      <c r="B4675" s="134"/>
      <c r="C4675"/>
      <c r="D4675"/>
      <c r="E4675" s="488"/>
      <c r="F4675"/>
      <c r="G4675"/>
      <c r="H4675" s="488"/>
    </row>
    <row r="4676" spans="1:8" s="10" customFormat="1">
      <c r="A4676" s="134"/>
      <c r="B4676" s="134"/>
      <c r="C4676"/>
      <c r="D4676"/>
      <c r="E4676" s="488"/>
      <c r="F4676"/>
      <c r="G4676"/>
      <c r="H4676" s="488"/>
    </row>
    <row r="4677" spans="1:8" s="10" customFormat="1">
      <c r="A4677" s="134"/>
      <c r="B4677" s="134"/>
      <c r="C4677"/>
      <c r="D4677"/>
      <c r="E4677" s="488"/>
      <c r="F4677"/>
      <c r="G4677"/>
      <c r="H4677" s="488"/>
    </row>
    <row r="4678" spans="1:8" s="10" customFormat="1">
      <c r="A4678" s="134"/>
      <c r="B4678" s="134"/>
      <c r="C4678"/>
      <c r="D4678"/>
      <c r="E4678" s="488"/>
      <c r="F4678"/>
      <c r="G4678"/>
      <c r="H4678" s="488"/>
    </row>
    <row r="4679" spans="1:8" s="10" customFormat="1">
      <c r="A4679" s="134"/>
      <c r="B4679" s="134"/>
      <c r="C4679"/>
      <c r="D4679"/>
      <c r="E4679" s="488"/>
      <c r="F4679"/>
      <c r="G4679"/>
      <c r="H4679" s="488"/>
    </row>
    <row r="4680" spans="1:8" s="10" customFormat="1">
      <c r="A4680" s="134"/>
      <c r="B4680" s="134"/>
      <c r="C4680"/>
      <c r="D4680"/>
      <c r="E4680" s="488"/>
      <c r="F4680"/>
      <c r="G4680"/>
      <c r="H4680" s="488"/>
    </row>
    <row r="4681" spans="1:8" s="10" customFormat="1">
      <c r="A4681" s="134"/>
      <c r="B4681" s="134"/>
      <c r="C4681"/>
      <c r="D4681"/>
      <c r="E4681" s="488"/>
      <c r="F4681"/>
      <c r="G4681"/>
      <c r="H4681" s="488"/>
    </row>
    <row r="4682" spans="1:8" s="10" customFormat="1">
      <c r="A4682" s="134"/>
      <c r="B4682" s="134"/>
      <c r="C4682"/>
      <c r="D4682"/>
      <c r="E4682" s="488"/>
      <c r="F4682"/>
      <c r="G4682"/>
      <c r="H4682" s="488"/>
    </row>
    <row r="4683" spans="1:8" s="10" customFormat="1">
      <c r="A4683" s="134"/>
      <c r="B4683" s="134"/>
      <c r="C4683"/>
      <c r="D4683"/>
      <c r="E4683" s="488"/>
      <c r="F4683"/>
      <c r="G4683"/>
      <c r="H4683" s="488"/>
    </row>
    <row r="4684" spans="1:8" s="10" customFormat="1">
      <c r="A4684" s="134"/>
      <c r="B4684" s="134"/>
      <c r="C4684"/>
      <c r="D4684"/>
      <c r="E4684" s="488"/>
      <c r="F4684"/>
      <c r="G4684"/>
      <c r="H4684" s="488"/>
    </row>
    <row r="4685" spans="1:8" s="10" customFormat="1">
      <c r="A4685" s="134"/>
      <c r="B4685" s="134"/>
      <c r="C4685"/>
      <c r="D4685"/>
      <c r="E4685" s="488"/>
      <c r="F4685"/>
      <c r="G4685"/>
      <c r="H4685" s="488"/>
    </row>
    <row r="4686" spans="1:8" s="10" customFormat="1">
      <c r="A4686" s="134"/>
      <c r="B4686" s="134"/>
      <c r="C4686"/>
      <c r="D4686"/>
      <c r="E4686" s="488"/>
      <c r="F4686"/>
      <c r="G4686"/>
      <c r="H4686" s="488"/>
    </row>
    <row r="4687" spans="1:8" s="10" customFormat="1">
      <c r="A4687" s="134"/>
      <c r="B4687" s="134"/>
      <c r="C4687"/>
      <c r="D4687"/>
      <c r="E4687" s="488"/>
      <c r="F4687"/>
      <c r="G4687"/>
      <c r="H4687" s="488"/>
    </row>
    <row r="4688" spans="1:8" s="10" customFormat="1">
      <c r="A4688" s="134"/>
      <c r="B4688" s="134"/>
      <c r="C4688"/>
      <c r="D4688"/>
      <c r="E4688" s="488"/>
      <c r="F4688"/>
      <c r="G4688"/>
      <c r="H4688" s="488"/>
    </row>
    <row r="4689" spans="1:8" s="10" customFormat="1">
      <c r="A4689" s="134"/>
      <c r="B4689" s="134"/>
      <c r="C4689"/>
      <c r="D4689"/>
      <c r="E4689" s="488"/>
      <c r="F4689"/>
      <c r="G4689"/>
      <c r="H4689" s="488"/>
    </row>
    <row r="4690" spans="1:8" s="10" customFormat="1">
      <c r="A4690" s="134"/>
      <c r="B4690" s="134"/>
      <c r="C4690"/>
      <c r="D4690"/>
      <c r="E4690" s="488"/>
      <c r="F4690"/>
      <c r="G4690"/>
      <c r="H4690" s="488"/>
    </row>
    <row r="4691" spans="1:8" s="10" customFormat="1">
      <c r="A4691" s="134"/>
      <c r="B4691" s="134"/>
      <c r="C4691"/>
      <c r="D4691"/>
      <c r="E4691" s="488"/>
      <c r="F4691"/>
      <c r="G4691"/>
      <c r="H4691" s="488"/>
    </row>
    <row r="4692" spans="1:8" s="10" customFormat="1">
      <c r="A4692" s="134"/>
      <c r="B4692" s="134"/>
      <c r="C4692"/>
      <c r="D4692"/>
      <c r="E4692" s="488"/>
      <c r="F4692"/>
      <c r="G4692"/>
      <c r="H4692" s="488"/>
    </row>
    <row r="4693" spans="1:8" s="10" customFormat="1">
      <c r="A4693" s="134"/>
      <c r="B4693" s="134"/>
      <c r="C4693"/>
      <c r="D4693"/>
      <c r="E4693" s="488"/>
      <c r="F4693"/>
      <c r="G4693"/>
      <c r="H4693" s="488"/>
    </row>
    <row r="4694" spans="1:8" s="10" customFormat="1">
      <c r="A4694" s="134"/>
      <c r="B4694" s="134"/>
      <c r="C4694"/>
      <c r="D4694"/>
      <c r="E4694" s="488"/>
      <c r="F4694"/>
      <c r="G4694"/>
      <c r="H4694" s="488"/>
    </row>
    <row r="4695" spans="1:8" s="10" customFormat="1">
      <c r="A4695" s="134"/>
      <c r="B4695" s="134"/>
      <c r="C4695"/>
      <c r="D4695"/>
      <c r="E4695" s="488"/>
      <c r="F4695"/>
      <c r="G4695"/>
      <c r="H4695" s="488"/>
    </row>
    <row r="4696" spans="1:8" s="10" customFormat="1">
      <c r="A4696" s="134"/>
      <c r="B4696" s="134"/>
      <c r="C4696"/>
      <c r="D4696"/>
      <c r="E4696" s="488"/>
      <c r="F4696"/>
      <c r="G4696"/>
      <c r="H4696" s="488"/>
    </row>
    <row r="4697" spans="1:8" s="10" customFormat="1">
      <c r="A4697" s="134"/>
      <c r="B4697" s="134"/>
      <c r="C4697"/>
      <c r="D4697"/>
      <c r="E4697" s="488"/>
      <c r="F4697"/>
      <c r="G4697"/>
      <c r="H4697" s="488"/>
    </row>
    <row r="4698" spans="1:8" s="10" customFormat="1">
      <c r="A4698" s="134"/>
      <c r="B4698" s="134"/>
      <c r="C4698"/>
      <c r="D4698"/>
      <c r="E4698" s="488"/>
      <c r="F4698"/>
      <c r="G4698"/>
      <c r="H4698" s="488"/>
    </row>
    <row r="4699" spans="1:8" s="10" customFormat="1">
      <c r="A4699" s="134"/>
      <c r="B4699" s="134"/>
      <c r="C4699"/>
      <c r="D4699"/>
      <c r="E4699" s="488"/>
      <c r="F4699"/>
      <c r="G4699"/>
      <c r="H4699" s="488"/>
    </row>
    <row r="4700" spans="1:8" s="10" customFormat="1">
      <c r="A4700" s="134"/>
      <c r="B4700" s="134"/>
      <c r="C4700"/>
      <c r="D4700"/>
      <c r="E4700" s="488"/>
      <c r="F4700"/>
      <c r="G4700"/>
      <c r="H4700" s="488"/>
    </row>
    <row r="4701" spans="1:8" s="10" customFormat="1">
      <c r="A4701" s="134"/>
      <c r="B4701" s="134"/>
      <c r="C4701"/>
      <c r="D4701"/>
      <c r="E4701" s="488"/>
      <c r="F4701"/>
      <c r="G4701"/>
      <c r="H4701" s="488"/>
    </row>
    <row r="4702" spans="1:8" s="10" customFormat="1">
      <c r="A4702" s="134"/>
      <c r="B4702" s="134"/>
      <c r="C4702"/>
      <c r="D4702"/>
      <c r="E4702" s="488"/>
      <c r="F4702"/>
      <c r="G4702"/>
      <c r="H4702" s="488"/>
    </row>
    <row r="4703" spans="1:8" s="10" customFormat="1">
      <c r="A4703" s="134"/>
      <c r="B4703" s="134"/>
      <c r="C4703"/>
      <c r="D4703"/>
      <c r="E4703" s="488"/>
      <c r="F4703"/>
      <c r="G4703"/>
      <c r="H4703" s="488"/>
    </row>
    <row r="4704" spans="1:8" s="10" customFormat="1">
      <c r="A4704" s="134"/>
      <c r="B4704" s="134"/>
      <c r="C4704"/>
      <c r="D4704"/>
      <c r="E4704" s="488"/>
      <c r="F4704"/>
      <c r="G4704"/>
      <c r="H4704" s="488"/>
    </row>
    <row r="4705" spans="1:8" s="10" customFormat="1">
      <c r="A4705" s="134"/>
      <c r="B4705" s="134"/>
      <c r="C4705"/>
      <c r="D4705"/>
      <c r="E4705" s="488"/>
      <c r="F4705"/>
      <c r="G4705"/>
      <c r="H4705" s="488"/>
    </row>
    <row r="4706" spans="1:8" s="10" customFormat="1">
      <c r="A4706" s="134"/>
      <c r="B4706" s="134"/>
      <c r="C4706"/>
      <c r="D4706"/>
      <c r="E4706" s="488"/>
      <c r="F4706"/>
      <c r="G4706"/>
      <c r="H4706" s="488"/>
    </row>
    <row r="4707" spans="1:8" s="10" customFormat="1">
      <c r="A4707" s="134"/>
      <c r="B4707" s="134"/>
      <c r="C4707"/>
      <c r="D4707"/>
      <c r="E4707" s="488"/>
      <c r="F4707"/>
      <c r="G4707"/>
      <c r="H4707" s="488"/>
    </row>
    <row r="4708" spans="1:8" s="10" customFormat="1">
      <c r="A4708" s="134"/>
      <c r="B4708" s="134"/>
      <c r="C4708"/>
      <c r="D4708"/>
      <c r="E4708" s="488"/>
      <c r="F4708"/>
      <c r="G4708"/>
      <c r="H4708" s="488"/>
    </row>
    <row r="4709" spans="1:8" s="10" customFormat="1">
      <c r="A4709" s="134"/>
      <c r="B4709" s="134"/>
      <c r="C4709"/>
      <c r="D4709"/>
      <c r="E4709" s="488"/>
      <c r="F4709"/>
      <c r="G4709"/>
      <c r="H4709" s="488"/>
    </row>
    <row r="4710" spans="1:8" s="10" customFormat="1">
      <c r="A4710" s="134"/>
      <c r="B4710" s="134"/>
      <c r="C4710"/>
      <c r="D4710"/>
      <c r="E4710" s="488"/>
      <c r="F4710"/>
      <c r="G4710"/>
      <c r="H4710" s="488"/>
    </row>
    <row r="4711" spans="1:8" s="10" customFormat="1">
      <c r="A4711" s="134"/>
      <c r="B4711" s="134"/>
      <c r="C4711"/>
      <c r="D4711"/>
      <c r="E4711" s="488"/>
      <c r="F4711"/>
      <c r="G4711"/>
      <c r="H4711" s="488"/>
    </row>
    <row r="4712" spans="1:8" s="10" customFormat="1">
      <c r="A4712" s="134"/>
      <c r="B4712" s="134"/>
      <c r="C4712"/>
      <c r="D4712"/>
      <c r="E4712" s="488"/>
      <c r="F4712"/>
      <c r="G4712"/>
      <c r="H4712" s="488"/>
    </row>
    <row r="4713" spans="1:8" s="10" customFormat="1">
      <c r="A4713" s="134"/>
      <c r="B4713" s="134"/>
      <c r="C4713"/>
      <c r="D4713"/>
      <c r="E4713" s="488"/>
      <c r="F4713"/>
      <c r="G4713"/>
      <c r="H4713" s="488"/>
    </row>
    <row r="4714" spans="1:8" s="10" customFormat="1">
      <c r="A4714" s="134"/>
      <c r="B4714" s="134"/>
      <c r="C4714"/>
      <c r="D4714"/>
      <c r="E4714" s="488"/>
      <c r="F4714"/>
      <c r="G4714"/>
      <c r="H4714" s="488"/>
    </row>
    <row r="4715" spans="1:8" s="10" customFormat="1">
      <c r="A4715" s="134"/>
      <c r="B4715" s="134"/>
      <c r="C4715"/>
      <c r="D4715"/>
      <c r="E4715" s="488"/>
      <c r="F4715"/>
      <c r="G4715"/>
      <c r="H4715" s="488"/>
    </row>
    <row r="4716" spans="1:8" s="10" customFormat="1">
      <c r="A4716" s="134"/>
      <c r="B4716" s="134"/>
      <c r="C4716"/>
      <c r="D4716"/>
      <c r="E4716" s="488"/>
      <c r="F4716"/>
      <c r="G4716"/>
      <c r="H4716" s="488"/>
    </row>
    <row r="4717" spans="1:8" s="10" customFormat="1">
      <c r="A4717" s="134"/>
      <c r="B4717" s="134"/>
      <c r="C4717"/>
      <c r="D4717"/>
      <c r="E4717" s="488"/>
      <c r="F4717"/>
      <c r="G4717"/>
      <c r="H4717" s="488"/>
    </row>
    <row r="4718" spans="1:8" s="10" customFormat="1">
      <c r="A4718" s="134"/>
      <c r="B4718" s="134"/>
      <c r="C4718"/>
      <c r="D4718"/>
      <c r="E4718" s="488"/>
      <c r="F4718"/>
      <c r="G4718"/>
      <c r="H4718" s="488"/>
    </row>
    <row r="4719" spans="1:8" s="10" customFormat="1">
      <c r="A4719" s="134"/>
      <c r="B4719" s="134"/>
      <c r="C4719"/>
      <c r="D4719"/>
      <c r="E4719" s="488"/>
      <c r="F4719"/>
      <c r="G4719"/>
      <c r="H4719" s="488"/>
    </row>
    <row r="4720" spans="1:8" s="10" customFormat="1">
      <c r="A4720" s="134"/>
      <c r="B4720" s="134"/>
      <c r="C4720"/>
      <c r="D4720"/>
      <c r="E4720" s="488"/>
      <c r="F4720"/>
      <c r="G4720"/>
      <c r="H4720" s="488"/>
    </row>
    <row r="4721" spans="1:8" s="10" customFormat="1">
      <c r="A4721" s="134"/>
      <c r="B4721" s="134"/>
      <c r="C4721"/>
      <c r="D4721"/>
      <c r="E4721" s="488"/>
      <c r="F4721"/>
      <c r="G4721"/>
      <c r="H4721" s="488"/>
    </row>
    <row r="4722" spans="1:8" s="10" customFormat="1">
      <c r="A4722" s="134"/>
      <c r="B4722" s="134"/>
      <c r="C4722"/>
      <c r="D4722"/>
      <c r="E4722" s="488"/>
      <c r="F4722"/>
      <c r="G4722"/>
      <c r="H4722" s="488"/>
    </row>
    <row r="4723" spans="1:8" s="10" customFormat="1">
      <c r="A4723" s="134"/>
      <c r="B4723" s="134"/>
      <c r="C4723"/>
      <c r="D4723"/>
      <c r="E4723" s="488"/>
      <c r="F4723"/>
      <c r="G4723"/>
      <c r="H4723" s="488"/>
    </row>
    <row r="4724" spans="1:8" s="10" customFormat="1">
      <c r="A4724" s="134"/>
      <c r="B4724" s="134"/>
      <c r="C4724"/>
      <c r="D4724"/>
      <c r="E4724" s="488"/>
      <c r="F4724"/>
      <c r="G4724"/>
      <c r="H4724" s="488"/>
    </row>
    <row r="4725" spans="1:8" s="10" customFormat="1">
      <c r="A4725" s="134"/>
      <c r="B4725" s="134"/>
      <c r="C4725"/>
      <c r="D4725"/>
      <c r="E4725" s="488"/>
      <c r="F4725"/>
      <c r="G4725"/>
      <c r="H4725" s="488"/>
    </row>
    <row r="4726" spans="1:8" s="10" customFormat="1">
      <c r="A4726" s="134"/>
      <c r="B4726" s="134"/>
      <c r="C4726"/>
      <c r="D4726"/>
      <c r="E4726" s="488"/>
      <c r="F4726"/>
      <c r="G4726"/>
      <c r="H4726" s="488"/>
    </row>
    <row r="4727" spans="1:8" s="10" customFormat="1">
      <c r="A4727" s="134"/>
      <c r="B4727" s="134"/>
      <c r="C4727"/>
      <c r="D4727"/>
      <c r="E4727" s="488"/>
      <c r="F4727"/>
      <c r="G4727"/>
      <c r="H4727" s="488"/>
    </row>
    <row r="4728" spans="1:8" s="10" customFormat="1">
      <c r="A4728" s="134"/>
      <c r="B4728" s="134"/>
      <c r="C4728"/>
      <c r="D4728"/>
      <c r="E4728" s="488"/>
      <c r="F4728"/>
      <c r="G4728"/>
      <c r="H4728" s="488"/>
    </row>
    <row r="4729" spans="1:8" s="10" customFormat="1">
      <c r="A4729" s="134"/>
      <c r="B4729" s="134"/>
      <c r="C4729"/>
      <c r="D4729"/>
      <c r="E4729" s="488"/>
      <c r="F4729"/>
      <c r="G4729"/>
      <c r="H4729" s="488"/>
    </row>
    <row r="4730" spans="1:8" s="10" customFormat="1">
      <c r="A4730" s="134"/>
      <c r="B4730" s="134"/>
      <c r="C4730"/>
      <c r="D4730"/>
      <c r="E4730" s="488"/>
      <c r="F4730"/>
      <c r="G4730"/>
      <c r="H4730" s="488"/>
    </row>
    <row r="4731" spans="1:8" s="10" customFormat="1">
      <c r="A4731" s="134"/>
      <c r="B4731" s="134"/>
      <c r="C4731"/>
      <c r="D4731"/>
      <c r="E4731" s="488"/>
      <c r="F4731"/>
      <c r="G4731"/>
      <c r="H4731" s="488"/>
    </row>
    <row r="4732" spans="1:8" s="10" customFormat="1">
      <c r="A4732" s="134"/>
      <c r="B4732" s="134"/>
      <c r="C4732"/>
      <c r="D4732"/>
      <c r="E4732" s="488"/>
      <c r="F4732"/>
      <c r="G4732"/>
      <c r="H4732" s="488"/>
    </row>
    <row r="4733" spans="1:8" s="10" customFormat="1">
      <c r="A4733" s="134"/>
      <c r="B4733" s="134"/>
      <c r="C4733"/>
      <c r="D4733"/>
      <c r="E4733" s="488"/>
      <c r="F4733"/>
      <c r="G4733"/>
      <c r="H4733" s="488"/>
    </row>
    <row r="4734" spans="1:8" s="10" customFormat="1">
      <c r="A4734" s="134"/>
      <c r="B4734" s="134"/>
      <c r="C4734"/>
      <c r="D4734"/>
      <c r="E4734" s="488"/>
      <c r="F4734"/>
      <c r="G4734"/>
      <c r="H4734" s="488"/>
    </row>
    <row r="4735" spans="1:8" s="10" customFormat="1">
      <c r="A4735" s="134"/>
      <c r="B4735" s="134"/>
      <c r="C4735"/>
      <c r="D4735"/>
      <c r="E4735" s="488"/>
      <c r="F4735"/>
      <c r="G4735"/>
      <c r="H4735" s="488"/>
    </row>
    <row r="4736" spans="1:8" s="10" customFormat="1">
      <c r="A4736" s="134"/>
      <c r="B4736" s="134"/>
      <c r="C4736"/>
      <c r="D4736"/>
      <c r="E4736" s="488"/>
      <c r="F4736"/>
      <c r="G4736"/>
      <c r="H4736" s="488"/>
    </row>
    <row r="4737" spans="1:8" s="10" customFormat="1">
      <c r="A4737" s="134"/>
      <c r="B4737" s="134"/>
      <c r="C4737"/>
      <c r="D4737"/>
      <c r="E4737" s="488"/>
      <c r="F4737"/>
      <c r="G4737"/>
      <c r="H4737" s="488"/>
    </row>
    <row r="4738" spans="1:8" s="10" customFormat="1">
      <c r="A4738" s="134"/>
      <c r="B4738" s="134"/>
      <c r="C4738"/>
      <c r="D4738"/>
      <c r="E4738" s="488"/>
      <c r="F4738"/>
      <c r="G4738"/>
      <c r="H4738" s="488"/>
    </row>
    <row r="4739" spans="1:8" s="10" customFormat="1">
      <c r="A4739" s="134"/>
      <c r="B4739" s="134"/>
      <c r="C4739"/>
      <c r="D4739"/>
      <c r="E4739" s="488"/>
      <c r="F4739"/>
      <c r="G4739"/>
      <c r="H4739" s="488"/>
    </row>
    <row r="4740" spans="1:8" s="10" customFormat="1">
      <c r="A4740" s="134"/>
      <c r="B4740" s="134"/>
      <c r="C4740"/>
      <c r="D4740"/>
      <c r="E4740" s="488"/>
      <c r="F4740"/>
      <c r="G4740"/>
      <c r="H4740" s="488"/>
    </row>
    <row r="4741" spans="1:8" s="10" customFormat="1">
      <c r="A4741" s="134"/>
      <c r="B4741" s="134"/>
      <c r="C4741"/>
      <c r="D4741"/>
      <c r="E4741" s="488"/>
      <c r="F4741"/>
      <c r="G4741"/>
      <c r="H4741" s="488"/>
    </row>
    <row r="4742" spans="1:8" s="10" customFormat="1">
      <c r="A4742" s="134"/>
      <c r="B4742" s="134"/>
      <c r="C4742"/>
      <c r="D4742"/>
      <c r="E4742" s="488"/>
      <c r="F4742"/>
      <c r="G4742"/>
      <c r="H4742" s="488"/>
    </row>
    <row r="4743" spans="1:8" s="10" customFormat="1">
      <c r="A4743" s="134"/>
      <c r="B4743" s="134"/>
      <c r="C4743"/>
      <c r="D4743"/>
      <c r="E4743" s="488"/>
      <c r="F4743"/>
      <c r="G4743"/>
      <c r="H4743" s="488"/>
    </row>
    <row r="4744" spans="1:8" s="10" customFormat="1">
      <c r="A4744" s="134"/>
      <c r="B4744" s="134"/>
      <c r="C4744"/>
      <c r="D4744"/>
      <c r="E4744" s="488"/>
      <c r="F4744"/>
      <c r="G4744"/>
      <c r="H4744" s="488"/>
    </row>
    <row r="4745" spans="1:8" s="10" customFormat="1">
      <c r="A4745" s="134"/>
      <c r="B4745" s="134"/>
      <c r="C4745"/>
      <c r="D4745"/>
      <c r="E4745" s="488"/>
      <c r="F4745"/>
      <c r="G4745"/>
      <c r="H4745" s="488"/>
    </row>
    <row r="4746" spans="1:8" s="10" customFormat="1">
      <c r="A4746" s="134"/>
      <c r="B4746" s="134"/>
      <c r="C4746"/>
      <c r="D4746"/>
      <c r="E4746" s="488"/>
      <c r="F4746"/>
      <c r="G4746"/>
      <c r="H4746" s="488"/>
    </row>
    <row r="4747" spans="1:8" s="10" customFormat="1">
      <c r="A4747" s="134"/>
      <c r="B4747" s="134"/>
      <c r="C4747"/>
      <c r="D4747"/>
      <c r="E4747" s="488"/>
      <c r="F4747"/>
      <c r="G4747"/>
      <c r="H4747" s="488"/>
    </row>
    <row r="4748" spans="1:8" s="10" customFormat="1">
      <c r="A4748" s="134"/>
      <c r="B4748" s="134"/>
      <c r="C4748"/>
      <c r="D4748"/>
      <c r="E4748" s="488"/>
      <c r="F4748"/>
      <c r="G4748"/>
      <c r="H4748" s="488"/>
    </row>
    <row r="4749" spans="1:8" s="10" customFormat="1">
      <c r="A4749" s="134"/>
      <c r="B4749" s="134"/>
      <c r="C4749"/>
      <c r="D4749"/>
      <c r="E4749" s="488"/>
      <c r="F4749"/>
      <c r="G4749"/>
      <c r="H4749" s="488"/>
    </row>
    <row r="4750" spans="1:8" s="10" customFormat="1">
      <c r="A4750" s="134"/>
      <c r="B4750" s="134"/>
      <c r="C4750"/>
      <c r="D4750"/>
      <c r="E4750" s="488"/>
      <c r="F4750"/>
      <c r="G4750"/>
      <c r="H4750" s="488"/>
    </row>
    <row r="4751" spans="1:8" s="10" customFormat="1">
      <c r="A4751" s="134"/>
      <c r="B4751" s="134"/>
      <c r="C4751"/>
      <c r="D4751"/>
      <c r="E4751" s="488"/>
      <c r="F4751"/>
      <c r="G4751"/>
      <c r="H4751" s="488"/>
    </row>
    <row r="4752" spans="1:8" s="10" customFormat="1">
      <c r="A4752" s="134"/>
      <c r="B4752" s="134"/>
      <c r="C4752"/>
      <c r="D4752"/>
      <c r="E4752" s="488"/>
      <c r="F4752"/>
      <c r="G4752"/>
      <c r="H4752" s="488"/>
    </row>
    <row r="4753" spans="1:8" s="10" customFormat="1">
      <c r="A4753" s="134"/>
      <c r="B4753" s="134"/>
      <c r="C4753"/>
      <c r="D4753"/>
      <c r="E4753" s="488"/>
      <c r="F4753"/>
      <c r="G4753"/>
      <c r="H4753" s="488"/>
    </row>
    <row r="4754" spans="1:8" s="10" customFormat="1">
      <c r="A4754" s="134"/>
      <c r="B4754" s="134"/>
      <c r="C4754"/>
      <c r="D4754"/>
      <c r="E4754" s="488"/>
      <c r="F4754"/>
      <c r="G4754"/>
      <c r="H4754" s="488"/>
    </row>
    <row r="4755" spans="1:8" s="10" customFormat="1">
      <c r="A4755" s="134"/>
      <c r="B4755" s="134"/>
      <c r="C4755"/>
      <c r="D4755"/>
      <c r="E4755" s="488"/>
      <c r="F4755"/>
      <c r="G4755"/>
      <c r="H4755" s="488"/>
    </row>
    <row r="4756" spans="1:8" s="10" customFormat="1">
      <c r="A4756" s="134"/>
      <c r="B4756" s="134"/>
      <c r="C4756"/>
      <c r="D4756"/>
      <c r="E4756" s="488"/>
      <c r="F4756"/>
      <c r="G4756"/>
      <c r="H4756" s="488"/>
    </row>
    <row r="4757" spans="1:8" s="10" customFormat="1">
      <c r="A4757" s="134"/>
      <c r="B4757" s="134"/>
      <c r="C4757"/>
      <c r="D4757"/>
      <c r="E4757" s="488"/>
      <c r="F4757"/>
      <c r="G4757"/>
      <c r="H4757" s="488"/>
    </row>
    <row r="4758" spans="1:8" s="10" customFormat="1">
      <c r="A4758" s="134"/>
      <c r="B4758" s="134"/>
      <c r="C4758"/>
      <c r="D4758"/>
      <c r="E4758" s="488"/>
      <c r="F4758"/>
      <c r="G4758"/>
      <c r="H4758" s="488"/>
    </row>
    <row r="4759" spans="1:8" s="10" customFormat="1">
      <c r="A4759" s="134"/>
      <c r="B4759" s="134"/>
      <c r="C4759"/>
      <c r="D4759"/>
      <c r="E4759" s="488"/>
      <c r="F4759"/>
      <c r="G4759"/>
      <c r="H4759" s="488"/>
    </row>
    <row r="4760" spans="1:8" s="10" customFormat="1">
      <c r="A4760" s="134"/>
      <c r="B4760" s="134"/>
      <c r="C4760"/>
      <c r="D4760"/>
      <c r="E4760" s="488"/>
      <c r="F4760"/>
      <c r="G4760"/>
      <c r="H4760" s="488"/>
    </row>
    <row r="4761" spans="1:8" s="10" customFormat="1">
      <c r="A4761" s="134"/>
      <c r="B4761" s="134"/>
      <c r="C4761"/>
      <c r="D4761"/>
      <c r="E4761" s="488"/>
      <c r="F4761"/>
      <c r="G4761"/>
      <c r="H4761" s="488"/>
    </row>
    <row r="4762" spans="1:8" s="10" customFormat="1">
      <c r="A4762" s="134"/>
      <c r="B4762" s="134"/>
      <c r="C4762"/>
      <c r="D4762"/>
      <c r="E4762" s="488"/>
      <c r="F4762"/>
      <c r="G4762"/>
      <c r="H4762" s="488"/>
    </row>
    <row r="4763" spans="1:8" s="10" customFormat="1">
      <c r="A4763" s="134"/>
      <c r="B4763" s="134"/>
      <c r="C4763"/>
      <c r="D4763"/>
      <c r="E4763" s="488"/>
      <c r="F4763"/>
      <c r="G4763"/>
      <c r="H4763" s="488"/>
    </row>
    <row r="4764" spans="1:8" s="10" customFormat="1">
      <c r="A4764" s="134"/>
      <c r="B4764" s="134"/>
      <c r="C4764"/>
      <c r="D4764"/>
      <c r="E4764" s="488"/>
      <c r="F4764"/>
      <c r="G4764"/>
      <c r="H4764" s="488"/>
    </row>
    <row r="4765" spans="1:8" s="10" customFormat="1">
      <c r="A4765" s="134"/>
      <c r="B4765" s="134"/>
      <c r="C4765"/>
      <c r="D4765"/>
      <c r="E4765" s="488"/>
      <c r="F4765"/>
      <c r="G4765"/>
      <c r="H4765" s="488"/>
    </row>
    <row r="4766" spans="1:8" s="10" customFormat="1">
      <c r="A4766" s="134"/>
      <c r="B4766" s="134"/>
      <c r="C4766"/>
      <c r="D4766"/>
      <c r="E4766" s="488"/>
      <c r="F4766"/>
      <c r="G4766"/>
      <c r="H4766" s="488"/>
    </row>
    <row r="4767" spans="1:8" s="10" customFormat="1">
      <c r="A4767" s="134"/>
      <c r="B4767" s="134"/>
      <c r="C4767"/>
      <c r="D4767"/>
      <c r="E4767" s="488"/>
      <c r="F4767"/>
      <c r="G4767"/>
      <c r="H4767" s="488"/>
    </row>
    <row r="4768" spans="1:8" s="10" customFormat="1">
      <c r="A4768" s="134"/>
      <c r="B4768" s="134"/>
      <c r="C4768"/>
      <c r="D4768"/>
      <c r="E4768" s="488"/>
      <c r="F4768"/>
      <c r="G4768"/>
      <c r="H4768" s="488"/>
    </row>
    <row r="4769" spans="1:8" s="10" customFormat="1">
      <c r="A4769" s="134"/>
      <c r="B4769" s="134"/>
      <c r="C4769"/>
      <c r="D4769"/>
      <c r="E4769" s="488"/>
      <c r="F4769"/>
      <c r="G4769"/>
      <c r="H4769" s="488"/>
    </row>
    <row r="4770" spans="1:8" s="10" customFormat="1">
      <c r="A4770" s="134"/>
      <c r="B4770" s="134"/>
      <c r="C4770"/>
      <c r="D4770"/>
      <c r="E4770" s="488"/>
      <c r="F4770"/>
      <c r="G4770"/>
      <c r="H4770" s="488"/>
    </row>
    <row r="4771" spans="1:8" s="10" customFormat="1">
      <c r="A4771" s="134"/>
      <c r="B4771" s="134"/>
      <c r="C4771"/>
      <c r="D4771"/>
      <c r="E4771" s="488"/>
      <c r="F4771"/>
      <c r="G4771"/>
      <c r="H4771" s="488"/>
    </row>
    <row r="4772" spans="1:8" s="10" customFormat="1">
      <c r="A4772" s="134"/>
      <c r="B4772" s="134"/>
      <c r="C4772"/>
      <c r="D4772"/>
      <c r="E4772" s="488"/>
      <c r="F4772"/>
      <c r="G4772"/>
      <c r="H4772" s="488"/>
    </row>
    <row r="4773" spans="1:8" s="10" customFormat="1">
      <c r="A4773" s="134"/>
      <c r="B4773" s="134"/>
      <c r="C4773"/>
      <c r="D4773"/>
      <c r="E4773" s="488"/>
      <c r="F4773"/>
      <c r="G4773"/>
      <c r="H4773" s="488"/>
    </row>
    <row r="4774" spans="1:8" s="10" customFormat="1">
      <c r="A4774" s="134"/>
      <c r="B4774" s="134"/>
      <c r="C4774"/>
      <c r="D4774"/>
      <c r="E4774" s="488"/>
      <c r="F4774"/>
      <c r="G4774"/>
      <c r="H4774" s="488"/>
    </row>
    <row r="4775" spans="1:8" s="10" customFormat="1">
      <c r="A4775" s="134"/>
      <c r="B4775" s="134"/>
      <c r="C4775"/>
      <c r="D4775"/>
      <c r="E4775" s="488"/>
      <c r="F4775"/>
      <c r="G4775"/>
      <c r="H4775" s="488"/>
    </row>
    <row r="4776" spans="1:8" s="10" customFormat="1">
      <c r="A4776" s="134"/>
      <c r="B4776" s="134"/>
      <c r="C4776"/>
      <c r="D4776"/>
      <c r="E4776" s="488"/>
      <c r="F4776"/>
      <c r="G4776"/>
      <c r="H4776" s="488"/>
    </row>
    <row r="4777" spans="1:8" s="10" customFormat="1">
      <c r="A4777" s="134"/>
      <c r="B4777" s="134"/>
      <c r="C4777"/>
      <c r="D4777"/>
      <c r="E4777" s="488"/>
      <c r="F4777"/>
      <c r="G4777"/>
      <c r="H4777" s="488"/>
    </row>
    <row r="4778" spans="1:8" s="10" customFormat="1">
      <c r="A4778" s="134"/>
      <c r="B4778" s="134"/>
      <c r="C4778"/>
      <c r="D4778"/>
      <c r="E4778" s="488"/>
      <c r="F4778"/>
      <c r="G4778"/>
      <c r="H4778" s="488"/>
    </row>
    <row r="4779" spans="1:8" s="10" customFormat="1">
      <c r="A4779" s="134"/>
      <c r="B4779" s="134"/>
      <c r="C4779"/>
      <c r="D4779"/>
      <c r="E4779" s="488"/>
      <c r="F4779"/>
      <c r="G4779"/>
      <c r="H4779" s="488"/>
    </row>
    <row r="4780" spans="1:8" s="10" customFormat="1">
      <c r="A4780" s="134"/>
      <c r="B4780" s="134"/>
      <c r="C4780"/>
      <c r="D4780"/>
      <c r="E4780" s="488"/>
      <c r="F4780"/>
      <c r="G4780"/>
      <c r="H4780" s="488"/>
    </row>
    <row r="4781" spans="1:8" s="10" customFormat="1">
      <c r="A4781" s="134"/>
      <c r="B4781" s="134"/>
      <c r="C4781"/>
      <c r="D4781"/>
      <c r="E4781" s="488"/>
      <c r="F4781"/>
      <c r="G4781"/>
      <c r="H4781" s="488"/>
    </row>
    <row r="4782" spans="1:8" s="10" customFormat="1">
      <c r="A4782" s="134"/>
      <c r="B4782" s="134"/>
      <c r="C4782"/>
      <c r="D4782"/>
      <c r="E4782" s="488"/>
      <c r="F4782"/>
      <c r="G4782"/>
      <c r="H4782" s="488"/>
    </row>
    <row r="4783" spans="1:8" s="10" customFormat="1">
      <c r="A4783" s="134"/>
      <c r="B4783" s="134"/>
      <c r="C4783"/>
      <c r="D4783"/>
      <c r="E4783" s="488"/>
      <c r="F4783"/>
      <c r="G4783"/>
      <c r="H4783" s="488"/>
    </row>
    <row r="4784" spans="1:8" s="10" customFormat="1">
      <c r="A4784" s="134"/>
      <c r="B4784" s="134"/>
      <c r="C4784"/>
      <c r="D4784"/>
      <c r="E4784" s="488"/>
      <c r="F4784"/>
      <c r="G4784"/>
      <c r="H4784" s="488"/>
    </row>
    <row r="4785" spans="1:8" s="10" customFormat="1">
      <c r="A4785" s="134"/>
      <c r="B4785" s="134"/>
      <c r="C4785"/>
      <c r="D4785"/>
      <c r="E4785" s="488"/>
      <c r="F4785"/>
      <c r="G4785"/>
      <c r="H4785" s="488"/>
    </row>
    <row r="4786" spans="1:8" s="10" customFormat="1">
      <c r="A4786" s="134"/>
      <c r="B4786" s="134"/>
      <c r="C4786"/>
      <c r="D4786"/>
      <c r="E4786" s="488"/>
      <c r="F4786"/>
      <c r="G4786"/>
      <c r="H4786" s="488"/>
    </row>
    <row r="4787" spans="1:8" s="10" customFormat="1">
      <c r="A4787" s="134"/>
      <c r="B4787" s="134"/>
      <c r="C4787"/>
      <c r="D4787"/>
      <c r="E4787" s="488"/>
      <c r="F4787"/>
      <c r="G4787"/>
      <c r="H4787" s="488"/>
    </row>
    <row r="4788" spans="1:8" s="10" customFormat="1">
      <c r="A4788" s="134"/>
      <c r="B4788" s="134"/>
      <c r="C4788"/>
      <c r="D4788"/>
      <c r="E4788" s="488"/>
      <c r="F4788"/>
      <c r="G4788"/>
      <c r="H4788" s="488"/>
    </row>
    <row r="4789" spans="1:8" s="10" customFormat="1">
      <c r="A4789" s="134"/>
      <c r="B4789" s="134"/>
      <c r="C4789"/>
      <c r="D4789"/>
      <c r="E4789" s="488"/>
      <c r="F4789"/>
      <c r="G4789"/>
      <c r="H4789" s="488"/>
    </row>
    <row r="4790" spans="1:8" s="10" customFormat="1">
      <c r="A4790" s="134"/>
      <c r="B4790" s="134"/>
      <c r="C4790"/>
      <c r="D4790"/>
      <c r="E4790" s="488"/>
      <c r="F4790"/>
      <c r="G4790"/>
      <c r="H4790" s="488"/>
    </row>
    <row r="4791" spans="1:8" s="10" customFormat="1">
      <c r="A4791" s="134"/>
      <c r="B4791" s="134"/>
      <c r="C4791"/>
      <c r="D4791"/>
      <c r="E4791" s="488"/>
      <c r="F4791"/>
      <c r="G4791"/>
      <c r="H4791" s="488"/>
    </row>
    <row r="4792" spans="1:8" s="10" customFormat="1">
      <c r="A4792" s="134"/>
      <c r="B4792" s="134"/>
      <c r="C4792"/>
      <c r="D4792"/>
      <c r="E4792" s="488"/>
      <c r="F4792"/>
      <c r="G4792"/>
      <c r="H4792" s="488"/>
    </row>
    <row r="4793" spans="1:8" s="10" customFormat="1">
      <c r="A4793" s="134"/>
      <c r="B4793" s="134"/>
      <c r="C4793"/>
      <c r="D4793"/>
      <c r="E4793" s="488"/>
      <c r="F4793"/>
      <c r="G4793"/>
      <c r="H4793" s="488"/>
    </row>
    <row r="4794" spans="1:8" s="10" customFormat="1">
      <c r="A4794" s="134"/>
      <c r="B4794" s="134"/>
      <c r="C4794"/>
      <c r="D4794"/>
      <c r="E4794" s="488"/>
      <c r="F4794"/>
      <c r="G4794"/>
      <c r="H4794" s="488"/>
    </row>
    <row r="4795" spans="1:8" s="10" customFormat="1">
      <c r="A4795" s="134"/>
      <c r="B4795" s="134"/>
      <c r="C4795"/>
      <c r="D4795"/>
      <c r="E4795" s="488"/>
      <c r="F4795"/>
      <c r="G4795"/>
      <c r="H4795" s="488"/>
    </row>
    <row r="4796" spans="1:8" s="10" customFormat="1">
      <c r="A4796" s="134"/>
      <c r="B4796" s="134"/>
      <c r="C4796"/>
      <c r="D4796"/>
      <c r="E4796" s="488"/>
      <c r="F4796"/>
      <c r="G4796"/>
      <c r="H4796" s="488"/>
    </row>
    <row r="4797" spans="1:8" s="10" customFormat="1">
      <c r="A4797" s="134"/>
      <c r="B4797" s="134"/>
      <c r="C4797"/>
      <c r="D4797"/>
      <c r="E4797" s="488"/>
      <c r="F4797"/>
      <c r="G4797"/>
      <c r="H4797" s="488"/>
    </row>
    <row r="4798" spans="1:8" s="10" customFormat="1">
      <c r="A4798" s="134"/>
      <c r="B4798" s="134"/>
      <c r="C4798"/>
      <c r="D4798"/>
      <c r="E4798" s="488"/>
      <c r="F4798"/>
      <c r="G4798"/>
      <c r="H4798" s="488"/>
    </row>
    <row r="4799" spans="1:8" s="10" customFormat="1">
      <c r="A4799" s="134"/>
      <c r="B4799" s="134"/>
      <c r="C4799"/>
      <c r="D4799"/>
      <c r="E4799" s="488"/>
      <c r="F4799"/>
      <c r="G4799"/>
      <c r="H4799" s="488"/>
    </row>
    <row r="4800" spans="1:8" s="10" customFormat="1">
      <c r="A4800" s="134"/>
      <c r="B4800" s="134"/>
      <c r="C4800"/>
      <c r="D4800"/>
      <c r="E4800" s="488"/>
      <c r="F4800"/>
      <c r="G4800"/>
      <c r="H4800" s="488"/>
    </row>
    <row r="4801" spans="1:8" s="10" customFormat="1">
      <c r="A4801" s="134"/>
      <c r="B4801" s="134"/>
      <c r="C4801"/>
      <c r="D4801"/>
      <c r="E4801" s="488"/>
      <c r="F4801"/>
      <c r="G4801"/>
      <c r="H4801" s="488"/>
    </row>
    <row r="4802" spans="1:8" s="10" customFormat="1">
      <c r="A4802" s="134"/>
      <c r="B4802" s="134"/>
      <c r="C4802"/>
      <c r="D4802"/>
      <c r="E4802" s="488"/>
      <c r="F4802"/>
      <c r="G4802"/>
      <c r="H4802" s="488"/>
    </row>
    <row r="4803" spans="1:8" s="10" customFormat="1">
      <c r="A4803" s="134"/>
      <c r="B4803" s="134"/>
      <c r="C4803"/>
      <c r="D4803"/>
      <c r="E4803" s="488"/>
      <c r="F4803"/>
      <c r="G4803"/>
      <c r="H4803" s="488"/>
    </row>
    <row r="4804" spans="1:8" s="10" customFormat="1">
      <c r="A4804" s="134"/>
      <c r="B4804" s="134"/>
      <c r="C4804"/>
      <c r="D4804"/>
      <c r="E4804" s="488"/>
      <c r="F4804"/>
      <c r="G4804"/>
      <c r="H4804" s="488"/>
    </row>
    <row r="4805" spans="1:8" s="10" customFormat="1">
      <c r="A4805" s="134"/>
      <c r="B4805" s="134"/>
      <c r="C4805"/>
      <c r="D4805"/>
      <c r="E4805" s="488"/>
      <c r="F4805"/>
      <c r="G4805"/>
      <c r="H4805" s="488"/>
    </row>
    <row r="4806" spans="1:8" s="10" customFormat="1">
      <c r="A4806" s="134"/>
      <c r="B4806" s="134"/>
      <c r="C4806"/>
      <c r="D4806"/>
      <c r="E4806" s="488"/>
      <c r="F4806"/>
      <c r="G4806"/>
      <c r="H4806" s="488"/>
    </row>
    <row r="4807" spans="1:8" s="10" customFormat="1">
      <c r="A4807" s="134"/>
      <c r="B4807" s="134"/>
      <c r="C4807"/>
      <c r="D4807"/>
      <c r="E4807" s="488"/>
      <c r="F4807"/>
      <c r="G4807"/>
      <c r="H4807" s="488"/>
    </row>
    <row r="4808" spans="1:8" s="10" customFormat="1">
      <c r="A4808" s="134"/>
      <c r="B4808" s="134"/>
      <c r="C4808"/>
      <c r="D4808"/>
      <c r="E4808" s="488"/>
      <c r="F4808"/>
      <c r="G4808"/>
      <c r="H4808" s="488"/>
    </row>
    <row r="4809" spans="1:8" s="10" customFormat="1">
      <c r="A4809" s="134"/>
      <c r="B4809" s="134"/>
      <c r="C4809"/>
      <c r="D4809"/>
      <c r="E4809" s="488"/>
      <c r="F4809"/>
      <c r="G4809"/>
      <c r="H4809" s="488"/>
    </row>
    <row r="4810" spans="1:8" s="10" customFormat="1">
      <c r="A4810" s="134"/>
      <c r="B4810" s="134"/>
      <c r="C4810"/>
      <c r="D4810"/>
      <c r="E4810" s="488"/>
      <c r="F4810"/>
      <c r="G4810"/>
      <c r="H4810" s="488"/>
    </row>
    <row r="4811" spans="1:8" s="10" customFormat="1">
      <c r="A4811" s="134"/>
      <c r="B4811" s="134"/>
      <c r="C4811"/>
      <c r="D4811"/>
      <c r="E4811" s="488"/>
      <c r="F4811"/>
      <c r="G4811"/>
      <c r="H4811" s="488"/>
    </row>
    <row r="4812" spans="1:8" s="10" customFormat="1">
      <c r="A4812" s="134"/>
      <c r="B4812" s="134"/>
      <c r="C4812"/>
      <c r="D4812"/>
      <c r="E4812" s="488"/>
      <c r="F4812"/>
      <c r="G4812"/>
      <c r="H4812" s="488"/>
    </row>
    <row r="4813" spans="1:8" s="10" customFormat="1">
      <c r="A4813" s="134"/>
      <c r="B4813" s="134"/>
      <c r="C4813"/>
      <c r="D4813"/>
      <c r="E4813" s="488"/>
      <c r="F4813"/>
      <c r="G4813"/>
      <c r="H4813" s="488"/>
    </row>
    <row r="4814" spans="1:8" s="10" customFormat="1">
      <c r="A4814" s="134"/>
      <c r="B4814" s="134"/>
      <c r="C4814"/>
      <c r="D4814"/>
      <c r="E4814" s="488"/>
      <c r="F4814"/>
      <c r="G4814"/>
      <c r="H4814" s="488"/>
    </row>
    <row r="4815" spans="1:8" s="10" customFormat="1">
      <c r="A4815" s="134"/>
      <c r="B4815" s="134"/>
      <c r="C4815"/>
      <c r="D4815"/>
      <c r="E4815" s="488"/>
      <c r="F4815"/>
      <c r="G4815"/>
      <c r="H4815" s="488"/>
    </row>
    <row r="4816" spans="1:8" s="10" customFormat="1">
      <c r="A4816" s="134"/>
      <c r="B4816" s="134"/>
      <c r="C4816"/>
      <c r="D4816"/>
      <c r="E4816" s="488"/>
      <c r="F4816"/>
      <c r="G4816"/>
      <c r="H4816" s="488"/>
    </row>
    <row r="4817" spans="1:8" s="10" customFormat="1">
      <c r="A4817" s="134"/>
      <c r="B4817" s="134"/>
      <c r="C4817"/>
      <c r="D4817"/>
      <c r="E4817" s="488"/>
      <c r="F4817"/>
      <c r="G4817"/>
      <c r="H4817" s="488"/>
    </row>
    <row r="4818" spans="1:8" s="10" customFormat="1">
      <c r="A4818" s="134"/>
      <c r="B4818" s="134"/>
      <c r="C4818"/>
      <c r="D4818"/>
      <c r="E4818" s="488"/>
      <c r="F4818"/>
      <c r="G4818"/>
      <c r="H4818" s="488"/>
    </row>
    <row r="4819" spans="1:8" s="10" customFormat="1">
      <c r="A4819" s="134"/>
      <c r="B4819" s="134"/>
      <c r="C4819"/>
      <c r="D4819"/>
      <c r="E4819" s="488"/>
      <c r="F4819"/>
      <c r="G4819"/>
      <c r="H4819" s="488"/>
    </row>
    <row r="4820" spans="1:8" s="10" customFormat="1">
      <c r="A4820" s="134"/>
      <c r="B4820" s="134"/>
      <c r="C4820"/>
      <c r="D4820"/>
      <c r="E4820" s="488"/>
      <c r="F4820"/>
      <c r="G4820"/>
      <c r="H4820" s="488"/>
    </row>
    <row r="4821" spans="1:8" s="10" customFormat="1">
      <c r="A4821" s="134"/>
      <c r="B4821" s="134"/>
      <c r="C4821"/>
      <c r="D4821"/>
      <c r="E4821" s="488"/>
      <c r="F4821"/>
      <c r="G4821"/>
      <c r="H4821" s="488"/>
    </row>
    <row r="4822" spans="1:8" s="10" customFormat="1">
      <c r="A4822" s="134"/>
      <c r="B4822" s="134"/>
      <c r="C4822"/>
      <c r="D4822"/>
      <c r="E4822" s="488"/>
      <c r="F4822"/>
      <c r="G4822"/>
      <c r="H4822" s="488"/>
    </row>
    <row r="4823" spans="1:8" s="10" customFormat="1">
      <c r="A4823" s="134"/>
      <c r="B4823" s="134"/>
      <c r="C4823"/>
      <c r="D4823"/>
      <c r="E4823" s="488"/>
      <c r="F4823"/>
      <c r="G4823"/>
      <c r="H4823" s="488"/>
    </row>
    <row r="4824" spans="1:8" s="10" customFormat="1">
      <c r="A4824" s="134"/>
      <c r="B4824" s="134"/>
      <c r="C4824"/>
      <c r="D4824"/>
      <c r="E4824" s="488"/>
      <c r="F4824"/>
      <c r="G4824"/>
      <c r="H4824" s="488"/>
    </row>
    <row r="4825" spans="1:8" s="10" customFormat="1">
      <c r="A4825" s="134"/>
      <c r="B4825" s="134"/>
      <c r="C4825"/>
      <c r="D4825"/>
      <c r="E4825" s="488"/>
      <c r="F4825"/>
      <c r="G4825"/>
      <c r="H4825" s="488"/>
    </row>
    <row r="4826" spans="1:8" s="10" customFormat="1">
      <c r="A4826" s="134"/>
      <c r="B4826" s="134"/>
      <c r="C4826"/>
      <c r="D4826"/>
      <c r="E4826" s="488"/>
      <c r="F4826"/>
      <c r="G4826"/>
      <c r="H4826" s="488"/>
    </row>
    <row r="4827" spans="1:8" s="10" customFormat="1">
      <c r="A4827" s="134"/>
      <c r="B4827" s="134"/>
      <c r="C4827"/>
      <c r="D4827"/>
      <c r="E4827" s="488"/>
      <c r="F4827"/>
      <c r="G4827"/>
      <c r="H4827" s="488"/>
    </row>
    <row r="4828" spans="1:8" s="10" customFormat="1">
      <c r="A4828" s="134"/>
      <c r="B4828" s="134"/>
      <c r="C4828"/>
      <c r="D4828"/>
      <c r="E4828" s="488"/>
      <c r="F4828"/>
      <c r="G4828"/>
      <c r="H4828" s="488"/>
    </row>
    <row r="4829" spans="1:8" s="10" customFormat="1">
      <c r="A4829" s="134"/>
      <c r="B4829" s="134"/>
      <c r="C4829"/>
      <c r="D4829"/>
      <c r="E4829" s="488"/>
      <c r="F4829"/>
      <c r="G4829"/>
      <c r="H4829" s="488"/>
    </row>
    <row r="4830" spans="1:8" s="10" customFormat="1">
      <c r="A4830" s="134"/>
      <c r="B4830" s="134"/>
      <c r="C4830"/>
      <c r="D4830"/>
      <c r="E4830" s="488"/>
      <c r="F4830"/>
      <c r="G4830"/>
      <c r="H4830" s="488"/>
    </row>
    <row r="4831" spans="1:8" s="10" customFormat="1">
      <c r="A4831" s="134"/>
      <c r="B4831" s="134"/>
      <c r="C4831"/>
      <c r="D4831"/>
      <c r="E4831" s="488"/>
      <c r="F4831"/>
      <c r="G4831"/>
      <c r="H4831" s="488"/>
    </row>
    <row r="4832" spans="1:8" s="10" customFormat="1">
      <c r="A4832" s="134"/>
      <c r="B4832" s="134"/>
      <c r="C4832"/>
      <c r="D4832"/>
      <c r="E4832" s="488"/>
      <c r="F4832"/>
      <c r="G4832"/>
      <c r="H4832" s="488"/>
    </row>
    <row r="4833" spans="1:8" s="10" customFormat="1">
      <c r="A4833" s="134"/>
      <c r="B4833" s="134"/>
      <c r="C4833"/>
      <c r="D4833"/>
      <c r="E4833" s="488"/>
      <c r="F4833"/>
      <c r="G4833"/>
      <c r="H4833" s="488"/>
    </row>
    <row r="4834" spans="1:8" s="10" customFormat="1">
      <c r="A4834" s="134"/>
      <c r="B4834" s="134"/>
      <c r="C4834"/>
      <c r="D4834"/>
      <c r="E4834" s="488"/>
      <c r="F4834"/>
      <c r="G4834"/>
      <c r="H4834" s="488"/>
    </row>
    <row r="4835" spans="1:8" s="10" customFormat="1">
      <c r="A4835" s="134"/>
      <c r="B4835" s="134"/>
      <c r="C4835"/>
      <c r="D4835"/>
      <c r="E4835" s="488"/>
      <c r="F4835"/>
      <c r="G4835"/>
      <c r="H4835" s="488"/>
    </row>
    <row r="4836" spans="1:8" s="10" customFormat="1">
      <c r="A4836" s="134"/>
      <c r="B4836" s="134"/>
      <c r="C4836"/>
      <c r="D4836"/>
      <c r="E4836" s="488"/>
      <c r="F4836"/>
      <c r="G4836"/>
      <c r="H4836" s="488"/>
    </row>
    <row r="4837" spans="1:8" s="10" customFormat="1">
      <c r="A4837" s="134"/>
      <c r="B4837" s="134"/>
      <c r="C4837"/>
      <c r="D4837"/>
      <c r="E4837" s="488"/>
      <c r="F4837"/>
      <c r="G4837"/>
      <c r="H4837" s="488"/>
    </row>
    <row r="4838" spans="1:8" s="10" customFormat="1">
      <c r="A4838" s="134"/>
      <c r="B4838" s="134"/>
      <c r="C4838"/>
      <c r="D4838"/>
      <c r="E4838" s="488"/>
      <c r="F4838"/>
      <c r="G4838"/>
      <c r="H4838" s="488"/>
    </row>
    <row r="4839" spans="1:8" s="10" customFormat="1">
      <c r="A4839" s="134"/>
      <c r="B4839" s="134"/>
      <c r="C4839"/>
      <c r="D4839"/>
      <c r="E4839" s="488"/>
      <c r="F4839"/>
      <c r="G4839"/>
      <c r="H4839" s="488"/>
    </row>
    <row r="4840" spans="1:8" s="10" customFormat="1">
      <c r="A4840" s="134"/>
      <c r="B4840" s="134"/>
      <c r="C4840"/>
      <c r="D4840"/>
      <c r="E4840" s="488"/>
      <c r="F4840"/>
      <c r="G4840"/>
      <c r="H4840" s="488"/>
    </row>
    <row r="4841" spans="1:8" s="10" customFormat="1">
      <c r="A4841" s="134"/>
      <c r="B4841" s="134"/>
      <c r="C4841"/>
      <c r="D4841"/>
      <c r="E4841" s="488"/>
      <c r="F4841"/>
      <c r="G4841"/>
      <c r="H4841" s="488"/>
    </row>
    <row r="4842" spans="1:8" s="10" customFormat="1">
      <c r="A4842" s="134"/>
      <c r="B4842" s="134"/>
      <c r="C4842"/>
      <c r="D4842"/>
      <c r="E4842" s="488"/>
      <c r="F4842"/>
      <c r="G4842"/>
      <c r="H4842" s="488"/>
    </row>
    <row r="4843" spans="1:8" s="10" customFormat="1">
      <c r="A4843" s="134"/>
      <c r="B4843" s="134"/>
      <c r="C4843"/>
      <c r="D4843"/>
      <c r="E4843" s="488"/>
      <c r="F4843"/>
      <c r="G4843"/>
      <c r="H4843" s="488"/>
    </row>
    <row r="4844" spans="1:8" s="10" customFormat="1">
      <c r="A4844" s="134"/>
      <c r="B4844" s="134"/>
      <c r="C4844"/>
      <c r="D4844"/>
      <c r="E4844" s="488"/>
      <c r="F4844"/>
      <c r="G4844"/>
      <c r="H4844" s="488"/>
    </row>
    <row r="4845" spans="1:8" s="10" customFormat="1">
      <c r="A4845" s="134"/>
      <c r="B4845" s="134"/>
      <c r="C4845"/>
      <c r="D4845"/>
      <c r="E4845" s="488"/>
      <c r="F4845"/>
      <c r="G4845"/>
      <c r="H4845" s="488"/>
    </row>
    <row r="4846" spans="1:8" s="10" customFormat="1">
      <c r="A4846" s="134"/>
      <c r="B4846" s="134"/>
      <c r="C4846"/>
      <c r="D4846"/>
      <c r="E4846" s="488"/>
      <c r="F4846"/>
      <c r="G4846"/>
      <c r="H4846" s="488"/>
    </row>
    <row r="4847" spans="1:8" s="10" customFormat="1">
      <c r="A4847" s="134"/>
      <c r="B4847" s="134"/>
      <c r="C4847"/>
      <c r="D4847"/>
      <c r="E4847" s="488"/>
      <c r="F4847"/>
      <c r="G4847"/>
      <c r="H4847" s="488"/>
    </row>
    <row r="4848" spans="1:8" s="10" customFormat="1">
      <c r="A4848" s="134"/>
      <c r="B4848" s="134"/>
      <c r="C4848"/>
      <c r="D4848"/>
      <c r="E4848" s="488"/>
      <c r="F4848"/>
      <c r="G4848"/>
      <c r="H4848" s="488"/>
    </row>
    <row r="4849" spans="1:8" s="10" customFormat="1">
      <c r="A4849" s="134"/>
      <c r="B4849" s="134"/>
      <c r="C4849"/>
      <c r="D4849"/>
      <c r="E4849" s="488"/>
      <c r="F4849"/>
      <c r="G4849"/>
      <c r="H4849" s="488"/>
    </row>
    <row r="4850" spans="1:8" s="10" customFormat="1">
      <c r="A4850" s="134"/>
      <c r="B4850" s="134"/>
      <c r="C4850"/>
      <c r="D4850"/>
      <c r="E4850" s="488"/>
      <c r="F4850"/>
      <c r="G4850"/>
      <c r="H4850" s="488"/>
    </row>
    <row r="4851" spans="1:8" s="10" customFormat="1">
      <c r="A4851" s="134"/>
      <c r="B4851" s="134"/>
      <c r="C4851"/>
      <c r="D4851"/>
      <c r="E4851" s="488"/>
      <c r="F4851"/>
      <c r="G4851"/>
      <c r="H4851" s="488"/>
    </row>
    <row r="4852" spans="1:8" s="10" customFormat="1">
      <c r="A4852" s="134"/>
      <c r="B4852" s="134"/>
      <c r="C4852"/>
      <c r="D4852"/>
      <c r="E4852" s="488"/>
      <c r="F4852"/>
      <c r="G4852"/>
      <c r="H4852" s="488"/>
    </row>
    <row r="4853" spans="1:8" s="10" customFormat="1">
      <c r="A4853" s="134"/>
      <c r="B4853" s="134"/>
      <c r="C4853"/>
      <c r="D4853"/>
      <c r="E4853" s="488"/>
      <c r="F4853"/>
      <c r="G4853"/>
      <c r="H4853" s="488"/>
    </row>
    <row r="4854" spans="1:8" s="10" customFormat="1">
      <c r="A4854" s="134"/>
      <c r="B4854" s="134"/>
      <c r="C4854"/>
      <c r="D4854"/>
      <c r="E4854" s="488"/>
      <c r="F4854"/>
      <c r="G4854"/>
      <c r="H4854" s="488"/>
    </row>
    <row r="4855" spans="1:8" s="10" customFormat="1">
      <c r="A4855" s="134"/>
      <c r="B4855" s="134"/>
      <c r="C4855"/>
      <c r="D4855"/>
      <c r="E4855" s="488"/>
      <c r="F4855"/>
      <c r="G4855"/>
      <c r="H4855" s="488"/>
    </row>
    <row r="4856" spans="1:8" s="10" customFormat="1">
      <c r="A4856" s="134"/>
      <c r="B4856" s="134"/>
      <c r="C4856"/>
      <c r="D4856"/>
      <c r="E4856" s="488"/>
      <c r="F4856"/>
      <c r="G4856"/>
      <c r="H4856" s="488"/>
    </row>
    <row r="4857" spans="1:8" s="10" customFormat="1">
      <c r="A4857" s="134"/>
      <c r="B4857" s="134"/>
      <c r="C4857"/>
      <c r="D4857"/>
      <c r="E4857" s="488"/>
      <c r="F4857"/>
      <c r="G4857"/>
      <c r="H4857" s="488"/>
    </row>
    <row r="4858" spans="1:8" s="10" customFormat="1">
      <c r="A4858" s="134"/>
      <c r="B4858" s="134"/>
      <c r="C4858"/>
      <c r="D4858"/>
      <c r="E4858" s="488"/>
      <c r="F4858"/>
      <c r="G4858"/>
      <c r="H4858" s="488"/>
    </row>
    <row r="4859" spans="1:8" s="10" customFormat="1">
      <c r="A4859" s="134"/>
      <c r="B4859" s="134"/>
      <c r="C4859"/>
      <c r="D4859"/>
      <c r="E4859" s="488"/>
      <c r="F4859"/>
      <c r="G4859"/>
      <c r="H4859" s="488"/>
    </row>
    <row r="4860" spans="1:8" s="10" customFormat="1">
      <c r="A4860" s="134"/>
      <c r="B4860" s="134"/>
      <c r="C4860"/>
      <c r="D4860"/>
      <c r="E4860" s="488"/>
      <c r="F4860"/>
      <c r="G4860"/>
      <c r="H4860" s="488"/>
    </row>
    <row r="4861" spans="1:8" s="10" customFormat="1">
      <c r="A4861" s="134"/>
      <c r="B4861" s="134"/>
      <c r="C4861"/>
      <c r="D4861"/>
      <c r="E4861" s="488"/>
      <c r="F4861"/>
      <c r="G4861"/>
      <c r="H4861" s="488"/>
    </row>
    <row r="4862" spans="1:8" s="10" customFormat="1">
      <c r="A4862" s="134"/>
      <c r="B4862" s="134"/>
      <c r="C4862"/>
      <c r="D4862"/>
      <c r="E4862" s="488"/>
      <c r="F4862"/>
      <c r="G4862"/>
      <c r="H4862" s="488"/>
    </row>
    <row r="4863" spans="1:8" s="10" customFormat="1">
      <c r="A4863" s="134"/>
      <c r="B4863" s="134"/>
      <c r="C4863"/>
      <c r="D4863"/>
      <c r="E4863" s="488"/>
      <c r="F4863"/>
      <c r="G4863"/>
      <c r="H4863" s="488"/>
    </row>
    <row r="4864" spans="1:8" s="10" customFormat="1">
      <c r="A4864" s="134"/>
      <c r="B4864" s="134"/>
      <c r="C4864"/>
      <c r="D4864"/>
      <c r="E4864" s="488"/>
      <c r="F4864"/>
      <c r="G4864"/>
      <c r="H4864" s="488"/>
    </row>
    <row r="4865" spans="1:8" s="10" customFormat="1">
      <c r="A4865" s="134"/>
      <c r="B4865" s="134"/>
      <c r="C4865"/>
      <c r="D4865"/>
      <c r="E4865" s="488"/>
      <c r="F4865"/>
      <c r="G4865"/>
      <c r="H4865" s="488"/>
    </row>
    <row r="4866" spans="1:8" s="10" customFormat="1">
      <c r="A4866" s="134"/>
      <c r="B4866" s="134"/>
      <c r="C4866"/>
      <c r="D4866"/>
      <c r="E4866" s="488"/>
      <c r="F4866"/>
      <c r="G4866"/>
      <c r="H4866" s="488"/>
    </row>
    <row r="4867" spans="1:8" s="10" customFormat="1">
      <c r="A4867" s="134"/>
      <c r="B4867" s="134"/>
      <c r="C4867"/>
      <c r="D4867"/>
      <c r="E4867" s="488"/>
      <c r="F4867"/>
      <c r="G4867"/>
      <c r="H4867" s="488"/>
    </row>
    <row r="4868" spans="1:8" s="10" customFormat="1">
      <c r="A4868" s="134"/>
      <c r="B4868" s="134"/>
      <c r="C4868"/>
      <c r="D4868"/>
      <c r="E4868" s="488"/>
      <c r="F4868"/>
      <c r="G4868"/>
      <c r="H4868" s="488"/>
    </row>
    <row r="4869" spans="1:8" s="10" customFormat="1">
      <c r="A4869" s="134"/>
      <c r="B4869" s="134"/>
      <c r="C4869"/>
      <c r="D4869"/>
      <c r="E4869" s="488"/>
      <c r="F4869"/>
      <c r="G4869"/>
      <c r="H4869" s="488"/>
    </row>
    <row r="4870" spans="1:8" s="10" customFormat="1">
      <c r="A4870" s="134"/>
      <c r="B4870" s="134"/>
      <c r="C4870"/>
      <c r="D4870"/>
      <c r="E4870" s="488"/>
      <c r="F4870"/>
      <c r="G4870"/>
      <c r="H4870" s="488"/>
    </row>
    <row r="4871" spans="1:8" s="10" customFormat="1">
      <c r="A4871" s="134"/>
      <c r="B4871" s="134"/>
      <c r="C4871"/>
      <c r="D4871"/>
      <c r="E4871" s="488"/>
      <c r="F4871"/>
      <c r="G4871"/>
      <c r="H4871" s="488"/>
    </row>
    <row r="4872" spans="1:8" s="10" customFormat="1">
      <c r="A4872" s="134"/>
      <c r="B4872" s="134"/>
      <c r="C4872"/>
      <c r="D4872"/>
      <c r="E4872" s="488"/>
      <c r="F4872"/>
      <c r="G4872"/>
      <c r="H4872" s="488"/>
    </row>
    <row r="4873" spans="1:8" s="10" customFormat="1">
      <c r="A4873" s="134"/>
      <c r="B4873" s="134"/>
      <c r="C4873"/>
      <c r="D4873"/>
      <c r="E4873" s="488"/>
      <c r="F4873"/>
      <c r="G4873"/>
      <c r="H4873" s="488"/>
    </row>
    <row r="4874" spans="1:8" s="10" customFormat="1">
      <c r="A4874" s="134"/>
      <c r="B4874" s="134"/>
      <c r="C4874"/>
      <c r="D4874"/>
      <c r="E4874" s="488"/>
      <c r="F4874"/>
      <c r="G4874"/>
      <c r="H4874" s="488"/>
    </row>
    <row r="4875" spans="1:8" s="10" customFormat="1">
      <c r="A4875" s="134"/>
      <c r="B4875" s="134"/>
      <c r="C4875"/>
      <c r="D4875"/>
      <c r="E4875" s="488"/>
      <c r="F4875"/>
      <c r="G4875"/>
      <c r="H4875" s="488"/>
    </row>
    <row r="4876" spans="1:8" s="10" customFormat="1">
      <c r="A4876" s="134"/>
      <c r="B4876" s="134"/>
      <c r="C4876"/>
      <c r="D4876"/>
      <c r="E4876" s="488"/>
      <c r="F4876"/>
      <c r="G4876"/>
      <c r="H4876" s="488"/>
    </row>
    <row r="4877" spans="1:8" s="10" customFormat="1">
      <c r="A4877" s="134"/>
      <c r="B4877" s="134"/>
      <c r="C4877"/>
      <c r="D4877"/>
      <c r="E4877" s="488"/>
      <c r="F4877"/>
      <c r="G4877"/>
      <c r="H4877" s="488"/>
    </row>
    <row r="4878" spans="1:8" s="10" customFormat="1">
      <c r="A4878" s="134"/>
      <c r="B4878" s="134"/>
      <c r="C4878"/>
      <c r="D4878"/>
      <c r="E4878" s="488"/>
      <c r="F4878"/>
      <c r="G4878"/>
      <c r="H4878" s="488"/>
    </row>
    <row r="4879" spans="1:8" s="10" customFormat="1">
      <c r="A4879" s="134"/>
      <c r="B4879" s="134"/>
      <c r="C4879"/>
      <c r="D4879"/>
      <c r="E4879" s="488"/>
      <c r="F4879"/>
      <c r="G4879"/>
      <c r="H4879" s="488"/>
    </row>
    <row r="4880" spans="1:8" s="10" customFormat="1">
      <c r="A4880" s="134"/>
      <c r="B4880" s="134"/>
      <c r="C4880"/>
      <c r="D4880"/>
      <c r="E4880" s="488"/>
      <c r="F4880"/>
      <c r="G4880"/>
      <c r="H4880" s="488"/>
    </row>
    <row r="4881" spans="1:8" s="10" customFormat="1">
      <c r="A4881" s="134"/>
      <c r="B4881" s="134"/>
      <c r="C4881"/>
      <c r="D4881"/>
      <c r="E4881" s="488"/>
      <c r="F4881"/>
      <c r="G4881"/>
      <c r="H4881" s="488"/>
    </row>
    <row r="4882" spans="1:8" s="10" customFormat="1">
      <c r="A4882" s="134"/>
      <c r="B4882" s="134"/>
      <c r="C4882"/>
      <c r="D4882"/>
      <c r="E4882" s="488"/>
      <c r="F4882"/>
      <c r="G4882"/>
      <c r="H4882" s="488"/>
    </row>
    <row r="4883" spans="1:8" s="10" customFormat="1">
      <c r="A4883" s="134"/>
      <c r="B4883" s="134"/>
      <c r="C4883"/>
      <c r="D4883"/>
      <c r="E4883" s="488"/>
      <c r="F4883"/>
      <c r="G4883"/>
      <c r="H4883" s="488"/>
    </row>
    <row r="4884" spans="1:8" s="10" customFormat="1">
      <c r="A4884" s="134"/>
      <c r="B4884" s="134"/>
      <c r="C4884"/>
      <c r="D4884"/>
      <c r="E4884" s="488"/>
      <c r="F4884"/>
      <c r="G4884"/>
      <c r="H4884" s="488"/>
    </row>
    <row r="4885" spans="1:8" s="10" customFormat="1">
      <c r="A4885" s="134"/>
      <c r="B4885" s="134"/>
      <c r="C4885"/>
      <c r="D4885"/>
      <c r="E4885" s="488"/>
      <c r="F4885"/>
      <c r="G4885"/>
      <c r="H4885" s="488"/>
    </row>
    <row r="4886" spans="1:8" s="10" customFormat="1">
      <c r="A4886" s="134"/>
      <c r="B4886" s="134"/>
      <c r="C4886"/>
      <c r="D4886"/>
      <c r="E4886" s="488"/>
      <c r="F4886"/>
      <c r="G4886"/>
      <c r="H4886" s="488"/>
    </row>
    <row r="4887" spans="1:8" s="10" customFormat="1">
      <c r="A4887" s="134"/>
      <c r="B4887" s="134"/>
      <c r="C4887"/>
      <c r="D4887"/>
      <c r="E4887" s="488"/>
      <c r="F4887"/>
      <c r="G4887"/>
      <c r="H4887" s="488"/>
    </row>
    <row r="4888" spans="1:8" s="10" customFormat="1">
      <c r="A4888" s="134"/>
      <c r="B4888" s="134"/>
      <c r="C4888"/>
      <c r="D4888"/>
      <c r="E4888" s="488"/>
      <c r="F4888"/>
      <c r="G4888"/>
      <c r="H4888" s="488"/>
    </row>
    <row r="4889" spans="1:8" s="10" customFormat="1">
      <c r="A4889" s="134"/>
      <c r="B4889" s="134"/>
      <c r="C4889"/>
      <c r="D4889"/>
      <c r="E4889" s="488"/>
      <c r="F4889"/>
      <c r="G4889"/>
      <c r="H4889" s="488"/>
    </row>
    <row r="4890" spans="1:8" s="10" customFormat="1">
      <c r="A4890" s="134"/>
      <c r="B4890" s="134"/>
      <c r="C4890"/>
      <c r="D4890"/>
      <c r="E4890" s="488"/>
      <c r="F4890"/>
      <c r="G4890"/>
      <c r="H4890" s="488"/>
    </row>
    <row r="4891" spans="1:8" s="10" customFormat="1">
      <c r="A4891" s="134"/>
      <c r="B4891" s="134"/>
      <c r="C4891"/>
      <c r="D4891"/>
      <c r="E4891" s="488"/>
      <c r="F4891"/>
      <c r="G4891"/>
      <c r="H4891" s="488"/>
    </row>
    <row r="4892" spans="1:8" s="10" customFormat="1">
      <c r="A4892" s="134"/>
      <c r="B4892" s="134"/>
      <c r="C4892"/>
      <c r="D4892"/>
      <c r="E4892" s="488"/>
      <c r="F4892"/>
      <c r="G4892"/>
      <c r="H4892" s="488"/>
    </row>
    <row r="4893" spans="1:8" s="10" customFormat="1">
      <c r="A4893" s="134"/>
      <c r="B4893" s="134"/>
      <c r="C4893"/>
      <c r="D4893"/>
      <c r="E4893" s="488"/>
      <c r="F4893"/>
      <c r="G4893"/>
      <c r="H4893" s="488"/>
    </row>
    <row r="4894" spans="1:8" s="10" customFormat="1">
      <c r="A4894" s="134"/>
      <c r="B4894" s="134"/>
      <c r="C4894"/>
      <c r="D4894"/>
      <c r="E4894" s="488"/>
      <c r="F4894"/>
      <c r="G4894"/>
      <c r="H4894" s="488"/>
    </row>
    <row r="4895" spans="1:8" s="10" customFormat="1">
      <c r="A4895" s="134"/>
      <c r="B4895" s="134"/>
      <c r="C4895"/>
      <c r="D4895"/>
      <c r="E4895" s="488"/>
      <c r="F4895"/>
      <c r="G4895"/>
      <c r="H4895" s="488"/>
    </row>
    <row r="4896" spans="1:8" s="10" customFormat="1">
      <c r="A4896" s="134"/>
      <c r="B4896" s="134"/>
      <c r="C4896"/>
      <c r="D4896"/>
      <c r="E4896" s="488"/>
      <c r="F4896"/>
      <c r="G4896"/>
      <c r="H4896" s="488"/>
    </row>
    <row r="4897" spans="1:8" s="10" customFormat="1">
      <c r="A4897" s="134"/>
      <c r="B4897" s="134"/>
      <c r="C4897"/>
      <c r="D4897"/>
      <c r="E4897" s="488"/>
      <c r="F4897"/>
      <c r="G4897"/>
      <c r="H4897" s="488"/>
    </row>
    <row r="4898" spans="1:8" s="10" customFormat="1">
      <c r="A4898" s="134"/>
      <c r="B4898" s="134"/>
      <c r="C4898"/>
      <c r="D4898"/>
      <c r="E4898" s="488"/>
      <c r="F4898"/>
      <c r="G4898"/>
      <c r="H4898" s="488"/>
    </row>
    <row r="4899" spans="1:8" s="10" customFormat="1">
      <c r="A4899" s="134"/>
      <c r="B4899" s="134"/>
      <c r="C4899"/>
      <c r="D4899"/>
      <c r="E4899" s="488"/>
      <c r="F4899"/>
      <c r="G4899"/>
      <c r="H4899" s="488"/>
    </row>
    <row r="4900" spans="1:8" s="10" customFormat="1">
      <c r="A4900" s="134"/>
      <c r="B4900" s="134"/>
      <c r="C4900"/>
      <c r="D4900"/>
      <c r="E4900" s="488"/>
      <c r="F4900"/>
      <c r="G4900"/>
      <c r="H4900" s="488"/>
    </row>
    <row r="4901" spans="1:8" s="10" customFormat="1">
      <c r="A4901" s="134"/>
      <c r="B4901" s="134"/>
      <c r="C4901"/>
      <c r="D4901"/>
      <c r="E4901" s="488"/>
      <c r="F4901"/>
      <c r="G4901"/>
      <c r="H4901" s="488"/>
    </row>
    <row r="4902" spans="1:8" s="10" customFormat="1">
      <c r="A4902" s="134"/>
      <c r="B4902" s="134"/>
      <c r="C4902"/>
      <c r="D4902"/>
      <c r="E4902" s="488"/>
      <c r="F4902"/>
      <c r="G4902"/>
      <c r="H4902" s="488"/>
    </row>
    <row r="4903" spans="1:8" s="10" customFormat="1">
      <c r="A4903" s="134"/>
      <c r="B4903" s="134"/>
      <c r="C4903"/>
      <c r="D4903"/>
      <c r="E4903" s="488"/>
      <c r="F4903"/>
      <c r="G4903"/>
      <c r="H4903" s="488"/>
    </row>
    <row r="4904" spans="1:8" s="10" customFormat="1">
      <c r="A4904" s="134"/>
      <c r="B4904" s="134"/>
      <c r="C4904"/>
      <c r="D4904"/>
      <c r="E4904" s="488"/>
      <c r="F4904"/>
      <c r="G4904"/>
      <c r="H4904" s="488"/>
    </row>
    <row r="4905" spans="1:8" s="10" customFormat="1">
      <c r="A4905" s="134"/>
      <c r="B4905" s="134"/>
      <c r="C4905"/>
      <c r="D4905"/>
      <c r="E4905" s="488"/>
      <c r="F4905"/>
      <c r="G4905"/>
      <c r="H4905" s="488"/>
    </row>
    <row r="4906" spans="1:8" s="10" customFormat="1">
      <c r="A4906" s="134"/>
      <c r="B4906" s="134"/>
      <c r="C4906"/>
      <c r="D4906"/>
      <c r="E4906" s="488"/>
      <c r="F4906"/>
      <c r="G4906"/>
      <c r="H4906" s="488"/>
    </row>
    <row r="4907" spans="1:8" s="10" customFormat="1">
      <c r="A4907" s="134"/>
      <c r="B4907" s="134"/>
      <c r="C4907"/>
      <c r="D4907"/>
      <c r="E4907" s="488"/>
      <c r="F4907"/>
      <c r="G4907"/>
      <c r="H4907" s="488"/>
    </row>
    <row r="4908" spans="1:8" s="10" customFormat="1">
      <c r="A4908" s="134"/>
      <c r="B4908" s="134"/>
      <c r="C4908"/>
      <c r="D4908"/>
      <c r="E4908" s="488"/>
      <c r="F4908"/>
      <c r="G4908"/>
      <c r="H4908" s="488"/>
    </row>
    <row r="4909" spans="1:8" s="10" customFormat="1">
      <c r="A4909" s="134"/>
      <c r="B4909" s="134"/>
      <c r="C4909"/>
      <c r="D4909"/>
      <c r="E4909" s="488"/>
      <c r="F4909"/>
      <c r="G4909"/>
      <c r="H4909" s="488"/>
    </row>
    <row r="4910" spans="1:8" s="10" customFormat="1">
      <c r="A4910" s="134"/>
      <c r="B4910" s="134"/>
      <c r="C4910"/>
      <c r="D4910"/>
      <c r="E4910" s="488"/>
      <c r="F4910"/>
      <c r="G4910"/>
      <c r="H4910" s="488"/>
    </row>
    <row r="4911" spans="1:8" s="10" customFormat="1">
      <c r="A4911" s="134"/>
      <c r="B4911" s="134"/>
      <c r="C4911"/>
      <c r="D4911"/>
      <c r="E4911" s="488"/>
      <c r="F4911"/>
      <c r="G4911"/>
      <c r="H4911" s="488"/>
    </row>
    <row r="4912" spans="1:8" s="10" customFormat="1">
      <c r="A4912" s="134"/>
      <c r="B4912" s="134"/>
      <c r="C4912"/>
      <c r="D4912"/>
      <c r="E4912" s="488"/>
      <c r="F4912"/>
      <c r="G4912"/>
      <c r="H4912" s="488"/>
    </row>
    <row r="4913" spans="1:8" s="10" customFormat="1">
      <c r="A4913" s="134"/>
      <c r="B4913" s="134"/>
      <c r="C4913"/>
      <c r="D4913"/>
      <c r="E4913" s="488"/>
      <c r="F4913"/>
      <c r="G4913"/>
      <c r="H4913" s="488"/>
    </row>
    <row r="4914" spans="1:8" s="10" customFormat="1">
      <c r="A4914" s="134"/>
      <c r="B4914" s="134"/>
      <c r="C4914"/>
      <c r="D4914"/>
      <c r="E4914" s="488"/>
      <c r="F4914"/>
      <c r="G4914"/>
      <c r="H4914" s="488"/>
    </row>
    <row r="4915" spans="1:8" s="10" customFormat="1">
      <c r="A4915" s="134"/>
      <c r="B4915" s="134"/>
      <c r="C4915"/>
      <c r="D4915"/>
      <c r="E4915" s="488"/>
      <c r="F4915"/>
      <c r="G4915"/>
      <c r="H4915" s="488"/>
    </row>
    <row r="4916" spans="1:8" s="10" customFormat="1">
      <c r="A4916" s="134"/>
      <c r="B4916" s="134"/>
      <c r="C4916"/>
      <c r="D4916"/>
      <c r="E4916" s="488"/>
      <c r="F4916"/>
      <c r="G4916"/>
      <c r="H4916" s="488"/>
    </row>
    <row r="4917" spans="1:8" s="10" customFormat="1">
      <c r="A4917" s="134"/>
      <c r="B4917" s="134"/>
      <c r="C4917"/>
      <c r="D4917"/>
      <c r="E4917" s="488"/>
      <c r="F4917"/>
      <c r="G4917"/>
      <c r="H4917" s="488"/>
    </row>
    <row r="4918" spans="1:8" s="10" customFormat="1">
      <c r="A4918" s="134"/>
      <c r="B4918" s="134"/>
      <c r="C4918"/>
      <c r="D4918"/>
      <c r="E4918" s="488"/>
      <c r="F4918"/>
      <c r="G4918"/>
      <c r="H4918" s="488"/>
    </row>
    <row r="4919" spans="1:8" s="10" customFormat="1">
      <c r="A4919" s="134"/>
      <c r="B4919" s="134"/>
      <c r="C4919"/>
      <c r="D4919"/>
      <c r="E4919" s="488"/>
      <c r="F4919"/>
      <c r="G4919"/>
      <c r="H4919" s="488"/>
    </row>
    <row r="4920" spans="1:8" s="10" customFormat="1">
      <c r="A4920" s="134"/>
      <c r="B4920" s="134"/>
      <c r="C4920"/>
      <c r="D4920"/>
      <c r="E4920" s="488"/>
      <c r="F4920"/>
      <c r="G4920"/>
      <c r="H4920" s="488"/>
    </row>
    <row r="4921" spans="1:8" s="10" customFormat="1">
      <c r="A4921" s="134"/>
      <c r="B4921" s="134"/>
      <c r="C4921"/>
      <c r="D4921"/>
      <c r="E4921" s="488"/>
      <c r="F4921"/>
      <c r="G4921"/>
      <c r="H4921" s="488"/>
    </row>
    <row r="4922" spans="1:8" s="10" customFormat="1">
      <c r="A4922" s="134"/>
      <c r="B4922" s="134"/>
      <c r="C4922"/>
      <c r="D4922"/>
      <c r="E4922" s="488"/>
      <c r="F4922"/>
      <c r="G4922"/>
      <c r="H4922" s="488"/>
    </row>
    <row r="4923" spans="1:8" s="10" customFormat="1">
      <c r="A4923" s="134"/>
      <c r="B4923" s="134"/>
      <c r="C4923"/>
      <c r="D4923"/>
      <c r="E4923" s="488"/>
      <c r="F4923"/>
      <c r="G4923"/>
      <c r="H4923" s="488"/>
    </row>
    <row r="4924" spans="1:8" s="10" customFormat="1">
      <c r="A4924" s="134"/>
      <c r="B4924" s="134"/>
      <c r="C4924"/>
      <c r="D4924"/>
      <c r="E4924" s="488"/>
      <c r="F4924"/>
      <c r="G4924"/>
      <c r="H4924" s="488"/>
    </row>
    <row r="4925" spans="1:8" s="10" customFormat="1">
      <c r="A4925" s="134"/>
      <c r="B4925" s="134"/>
      <c r="C4925"/>
      <c r="D4925"/>
      <c r="E4925" s="488"/>
      <c r="F4925"/>
      <c r="G4925"/>
      <c r="H4925" s="488"/>
    </row>
    <row r="4926" spans="1:8" s="10" customFormat="1">
      <c r="A4926" s="134"/>
      <c r="B4926" s="134"/>
      <c r="C4926"/>
      <c r="D4926"/>
      <c r="E4926" s="488"/>
      <c r="F4926"/>
      <c r="G4926"/>
      <c r="H4926" s="488"/>
    </row>
    <row r="4927" spans="1:8" s="10" customFormat="1">
      <c r="A4927" s="134"/>
      <c r="B4927" s="134"/>
      <c r="C4927"/>
      <c r="D4927"/>
      <c r="E4927" s="488"/>
      <c r="F4927"/>
      <c r="G4927"/>
      <c r="H4927" s="488"/>
    </row>
    <row r="4928" spans="1:8" s="10" customFormat="1">
      <c r="A4928" s="134"/>
      <c r="B4928" s="134"/>
      <c r="C4928"/>
      <c r="D4928"/>
      <c r="E4928" s="488"/>
      <c r="F4928"/>
      <c r="G4928"/>
      <c r="H4928" s="488"/>
    </row>
    <row r="4929" spans="1:8" s="10" customFormat="1">
      <c r="A4929" s="134"/>
      <c r="B4929" s="134"/>
      <c r="C4929"/>
      <c r="D4929"/>
      <c r="E4929" s="488"/>
      <c r="F4929"/>
      <c r="G4929"/>
      <c r="H4929" s="488"/>
    </row>
    <row r="4930" spans="1:8" s="10" customFormat="1">
      <c r="A4930" s="134"/>
      <c r="B4930" s="134"/>
      <c r="C4930"/>
      <c r="D4930"/>
      <c r="E4930" s="488"/>
      <c r="F4930"/>
      <c r="G4930"/>
      <c r="H4930" s="488"/>
    </row>
    <row r="4931" spans="1:8" s="10" customFormat="1">
      <c r="A4931" s="134"/>
      <c r="B4931" s="134"/>
      <c r="C4931"/>
      <c r="D4931"/>
      <c r="E4931" s="488"/>
      <c r="F4931"/>
      <c r="G4931"/>
      <c r="H4931" s="488"/>
    </row>
    <row r="4932" spans="1:8" s="10" customFormat="1">
      <c r="A4932" s="134"/>
      <c r="B4932" s="134"/>
      <c r="C4932"/>
      <c r="D4932"/>
      <c r="E4932" s="488"/>
      <c r="F4932"/>
      <c r="G4932"/>
      <c r="H4932" s="488"/>
    </row>
    <row r="4933" spans="1:8" s="10" customFormat="1">
      <c r="A4933" s="134"/>
      <c r="B4933" s="134"/>
      <c r="C4933"/>
      <c r="D4933"/>
      <c r="E4933" s="488"/>
      <c r="F4933"/>
      <c r="G4933"/>
      <c r="H4933" s="488"/>
    </row>
    <row r="4934" spans="1:8" s="10" customFormat="1">
      <c r="A4934" s="134"/>
      <c r="B4934" s="134"/>
      <c r="C4934"/>
      <c r="D4934"/>
      <c r="E4934" s="488"/>
      <c r="F4934"/>
      <c r="G4934"/>
      <c r="H4934" s="488"/>
    </row>
    <row r="4935" spans="1:8" s="10" customFormat="1">
      <c r="A4935" s="134"/>
      <c r="B4935" s="134"/>
      <c r="C4935"/>
      <c r="D4935"/>
      <c r="E4935" s="488"/>
      <c r="F4935"/>
      <c r="G4935"/>
      <c r="H4935" s="488"/>
    </row>
    <row r="4936" spans="1:8" s="10" customFormat="1">
      <c r="A4936" s="134"/>
      <c r="B4936" s="134"/>
      <c r="C4936"/>
      <c r="D4936"/>
      <c r="E4936" s="488"/>
      <c r="F4936"/>
      <c r="G4936"/>
      <c r="H4936" s="488"/>
    </row>
    <row r="4937" spans="1:8" s="10" customFormat="1">
      <c r="A4937" s="134"/>
      <c r="B4937" s="134"/>
      <c r="C4937"/>
      <c r="D4937"/>
      <c r="E4937" s="488"/>
      <c r="F4937"/>
      <c r="G4937"/>
      <c r="H4937" s="488"/>
    </row>
    <row r="4938" spans="1:8" s="10" customFormat="1">
      <c r="A4938" s="134"/>
      <c r="B4938" s="134"/>
      <c r="C4938"/>
      <c r="D4938"/>
      <c r="E4938" s="488"/>
      <c r="F4938"/>
      <c r="G4938"/>
      <c r="H4938" s="488"/>
    </row>
    <row r="4939" spans="1:8" s="10" customFormat="1">
      <c r="A4939" s="134"/>
      <c r="B4939" s="134"/>
      <c r="C4939"/>
      <c r="D4939"/>
      <c r="E4939" s="488"/>
      <c r="F4939"/>
      <c r="G4939"/>
      <c r="H4939" s="488"/>
    </row>
    <row r="4940" spans="1:8" s="10" customFormat="1">
      <c r="A4940" s="134"/>
      <c r="B4940" s="134"/>
      <c r="C4940"/>
      <c r="D4940"/>
      <c r="E4940" s="488"/>
      <c r="F4940"/>
      <c r="G4940"/>
      <c r="H4940" s="488"/>
    </row>
    <row r="4941" spans="1:8" s="10" customFormat="1">
      <c r="A4941" s="134"/>
      <c r="B4941" s="134"/>
      <c r="C4941"/>
      <c r="D4941"/>
      <c r="E4941" s="488"/>
      <c r="F4941"/>
      <c r="G4941"/>
      <c r="H4941" s="488"/>
    </row>
    <row r="4942" spans="1:8" s="10" customFormat="1">
      <c r="A4942" s="134"/>
      <c r="B4942" s="134"/>
      <c r="C4942"/>
      <c r="D4942"/>
      <c r="E4942" s="488"/>
      <c r="F4942"/>
      <c r="G4942"/>
      <c r="H4942" s="488"/>
    </row>
    <row r="4943" spans="1:8" s="10" customFormat="1">
      <c r="A4943" s="134"/>
      <c r="B4943" s="134"/>
      <c r="C4943"/>
      <c r="D4943"/>
      <c r="E4943" s="488"/>
      <c r="F4943"/>
      <c r="G4943"/>
      <c r="H4943" s="488"/>
    </row>
    <row r="4944" spans="1:8" s="10" customFormat="1">
      <c r="A4944" s="134"/>
      <c r="B4944" s="134"/>
      <c r="C4944"/>
      <c r="D4944"/>
      <c r="E4944" s="488"/>
      <c r="F4944"/>
      <c r="G4944"/>
      <c r="H4944" s="488"/>
    </row>
    <row r="4945" spans="1:8" s="10" customFormat="1">
      <c r="A4945" s="134"/>
      <c r="B4945" s="134"/>
      <c r="C4945"/>
      <c r="D4945"/>
      <c r="E4945" s="488"/>
      <c r="F4945"/>
      <c r="G4945"/>
      <c r="H4945" s="488"/>
    </row>
    <row r="4946" spans="1:8" s="10" customFormat="1">
      <c r="A4946" s="134"/>
      <c r="B4946" s="134"/>
      <c r="C4946"/>
      <c r="D4946"/>
      <c r="E4946" s="488"/>
      <c r="F4946"/>
      <c r="G4946"/>
      <c r="H4946" s="488"/>
    </row>
    <row r="4947" spans="1:8" s="10" customFormat="1">
      <c r="A4947" s="134"/>
      <c r="B4947" s="134"/>
      <c r="C4947"/>
      <c r="D4947"/>
      <c r="E4947" s="488"/>
      <c r="F4947"/>
      <c r="G4947"/>
      <c r="H4947" s="488"/>
    </row>
    <row r="4948" spans="1:8" s="10" customFormat="1">
      <c r="A4948" s="134"/>
      <c r="B4948" s="134"/>
      <c r="C4948"/>
      <c r="D4948"/>
      <c r="E4948" s="488"/>
      <c r="F4948"/>
      <c r="G4948"/>
      <c r="H4948" s="488"/>
    </row>
    <row r="4949" spans="1:8" s="10" customFormat="1">
      <c r="A4949" s="134"/>
      <c r="B4949" s="134"/>
      <c r="C4949"/>
      <c r="D4949"/>
      <c r="E4949" s="488"/>
      <c r="F4949"/>
      <c r="G4949"/>
      <c r="H4949" s="488"/>
    </row>
    <row r="4950" spans="1:8" s="10" customFormat="1">
      <c r="A4950" s="134"/>
      <c r="B4950" s="134"/>
      <c r="C4950"/>
      <c r="D4950"/>
      <c r="E4950" s="488"/>
      <c r="F4950"/>
      <c r="G4950"/>
      <c r="H4950" s="488"/>
    </row>
    <row r="4951" spans="1:8" s="10" customFormat="1">
      <c r="A4951" s="134"/>
      <c r="B4951" s="134"/>
      <c r="C4951"/>
      <c r="D4951"/>
      <c r="E4951" s="488"/>
      <c r="F4951"/>
      <c r="G4951"/>
      <c r="H4951" s="488"/>
    </row>
    <row r="4952" spans="1:8" s="10" customFormat="1">
      <c r="A4952" s="134"/>
      <c r="B4952" s="134"/>
      <c r="C4952"/>
      <c r="D4952"/>
      <c r="E4952" s="488"/>
      <c r="F4952"/>
      <c r="G4952"/>
      <c r="H4952" s="488"/>
    </row>
    <row r="4953" spans="1:8" s="10" customFormat="1">
      <c r="A4953" s="134"/>
      <c r="B4953" s="134"/>
      <c r="C4953"/>
      <c r="D4953"/>
      <c r="E4953" s="488"/>
      <c r="F4953"/>
      <c r="G4953"/>
      <c r="H4953" s="488"/>
    </row>
    <row r="4954" spans="1:8" s="10" customFormat="1">
      <c r="A4954" s="134"/>
      <c r="B4954" s="134"/>
      <c r="C4954"/>
      <c r="D4954"/>
      <c r="E4954" s="488"/>
      <c r="F4954"/>
      <c r="G4954"/>
      <c r="H4954" s="488"/>
    </row>
    <row r="4955" spans="1:8" s="10" customFormat="1">
      <c r="A4955" s="134"/>
      <c r="B4955" s="134"/>
      <c r="C4955"/>
      <c r="D4955"/>
      <c r="E4955" s="488"/>
      <c r="F4955"/>
      <c r="G4955"/>
      <c r="H4955" s="488"/>
    </row>
    <row r="4956" spans="1:8" s="10" customFormat="1">
      <c r="A4956" s="134"/>
      <c r="B4956" s="134"/>
      <c r="C4956"/>
      <c r="D4956"/>
      <c r="E4956" s="488"/>
      <c r="F4956"/>
      <c r="G4956"/>
      <c r="H4956" s="488"/>
    </row>
    <row r="4957" spans="1:8" s="10" customFormat="1">
      <c r="A4957" s="134"/>
      <c r="B4957" s="134"/>
      <c r="C4957"/>
      <c r="D4957"/>
      <c r="E4957" s="488"/>
      <c r="F4957"/>
      <c r="G4957"/>
      <c r="H4957" s="488"/>
    </row>
    <row r="4958" spans="1:8" s="10" customFormat="1">
      <c r="A4958" s="134"/>
      <c r="B4958" s="134"/>
      <c r="C4958"/>
      <c r="D4958"/>
      <c r="E4958" s="488"/>
      <c r="F4958"/>
      <c r="G4958"/>
      <c r="H4958" s="488"/>
    </row>
    <row r="4959" spans="1:8" s="10" customFormat="1">
      <c r="A4959" s="134"/>
      <c r="B4959" s="134"/>
      <c r="C4959"/>
      <c r="D4959"/>
      <c r="E4959" s="488"/>
      <c r="F4959"/>
      <c r="G4959"/>
      <c r="H4959" s="488"/>
    </row>
    <row r="4960" spans="1:8" s="10" customFormat="1">
      <c r="A4960" s="134"/>
      <c r="B4960" s="134"/>
      <c r="C4960"/>
      <c r="D4960"/>
      <c r="E4960" s="488"/>
      <c r="F4960"/>
      <c r="G4960"/>
      <c r="H4960" s="488"/>
    </row>
    <row r="4961" spans="1:8" s="10" customFormat="1">
      <c r="A4961" s="134"/>
      <c r="B4961" s="134"/>
      <c r="C4961"/>
      <c r="D4961"/>
      <c r="E4961" s="488"/>
      <c r="F4961"/>
      <c r="G4961"/>
      <c r="H4961" s="488"/>
    </row>
    <row r="4962" spans="1:8" s="10" customFormat="1">
      <c r="A4962" s="134"/>
      <c r="B4962" s="134"/>
      <c r="C4962"/>
      <c r="D4962"/>
      <c r="E4962" s="488"/>
      <c r="F4962"/>
      <c r="G4962"/>
      <c r="H4962" s="488"/>
    </row>
    <row r="4963" spans="1:8" s="10" customFormat="1">
      <c r="A4963" s="134"/>
      <c r="B4963" s="134"/>
      <c r="C4963"/>
      <c r="D4963"/>
      <c r="E4963" s="488"/>
      <c r="F4963"/>
      <c r="G4963"/>
      <c r="H4963" s="488"/>
    </row>
    <row r="4964" spans="1:8" s="10" customFormat="1">
      <c r="A4964" s="134"/>
      <c r="B4964" s="134"/>
      <c r="C4964"/>
      <c r="D4964"/>
      <c r="E4964" s="488"/>
      <c r="F4964"/>
      <c r="G4964"/>
      <c r="H4964" s="488"/>
    </row>
    <row r="4965" spans="1:8" s="10" customFormat="1">
      <c r="A4965" s="134"/>
      <c r="B4965" s="134"/>
      <c r="C4965"/>
      <c r="D4965"/>
      <c r="E4965" s="488"/>
      <c r="F4965"/>
      <c r="G4965"/>
      <c r="H4965" s="488"/>
    </row>
    <row r="4966" spans="1:8" s="10" customFormat="1">
      <c r="A4966" s="134"/>
      <c r="B4966" s="134"/>
      <c r="C4966"/>
      <c r="D4966"/>
      <c r="E4966" s="488"/>
      <c r="F4966"/>
      <c r="G4966"/>
      <c r="H4966" s="488"/>
    </row>
    <row r="4967" spans="1:8" s="10" customFormat="1">
      <c r="A4967" s="134"/>
      <c r="B4967" s="134"/>
      <c r="C4967"/>
      <c r="D4967"/>
      <c r="E4967" s="488"/>
      <c r="F4967"/>
      <c r="G4967"/>
      <c r="H4967" s="488"/>
    </row>
    <row r="4968" spans="1:8" s="10" customFormat="1">
      <c r="A4968" s="134"/>
      <c r="B4968" s="134"/>
      <c r="C4968"/>
      <c r="D4968"/>
      <c r="E4968" s="488"/>
      <c r="F4968"/>
      <c r="G4968"/>
      <c r="H4968" s="488"/>
    </row>
    <row r="4969" spans="1:8" s="10" customFormat="1">
      <c r="A4969" s="134"/>
      <c r="B4969" s="134"/>
      <c r="C4969"/>
      <c r="D4969"/>
      <c r="E4969" s="488"/>
      <c r="F4969"/>
      <c r="G4969"/>
      <c r="H4969" s="488"/>
    </row>
    <row r="4970" spans="1:8" s="10" customFormat="1">
      <c r="A4970" s="134"/>
      <c r="B4970" s="134"/>
      <c r="C4970"/>
      <c r="D4970"/>
      <c r="E4970" s="488"/>
      <c r="F4970"/>
      <c r="G4970"/>
      <c r="H4970" s="488"/>
    </row>
    <row r="4971" spans="1:8" s="10" customFormat="1">
      <c r="A4971" s="134"/>
      <c r="B4971" s="134"/>
      <c r="C4971"/>
      <c r="D4971"/>
      <c r="E4971" s="488"/>
      <c r="F4971"/>
      <c r="G4971"/>
      <c r="H4971" s="488"/>
    </row>
    <row r="4972" spans="1:8" s="10" customFormat="1">
      <c r="A4972" s="134"/>
      <c r="B4972" s="134"/>
      <c r="C4972"/>
      <c r="D4972"/>
      <c r="E4972" s="488"/>
      <c r="F4972"/>
      <c r="G4972"/>
      <c r="H4972" s="488"/>
    </row>
    <row r="4973" spans="1:8" s="10" customFormat="1">
      <c r="A4973" s="134"/>
      <c r="B4973" s="134"/>
      <c r="C4973"/>
      <c r="D4973"/>
      <c r="E4973" s="488"/>
      <c r="F4973"/>
      <c r="G4973"/>
      <c r="H4973" s="488"/>
    </row>
    <row r="4974" spans="1:8" s="10" customFormat="1">
      <c r="A4974" s="134"/>
      <c r="B4974" s="134"/>
      <c r="C4974"/>
      <c r="D4974"/>
      <c r="E4974" s="488"/>
      <c r="F4974"/>
      <c r="G4974"/>
      <c r="H4974" s="488"/>
    </row>
    <row r="4975" spans="1:8" s="10" customFormat="1">
      <c r="A4975" s="134"/>
      <c r="B4975" s="134"/>
      <c r="C4975"/>
      <c r="D4975"/>
      <c r="E4975" s="488"/>
      <c r="F4975"/>
      <c r="G4975"/>
      <c r="H4975" s="488"/>
    </row>
    <row r="4976" spans="1:8" s="10" customFormat="1">
      <c r="A4976" s="134"/>
      <c r="B4976" s="134"/>
      <c r="C4976"/>
      <c r="D4976"/>
      <c r="E4976" s="488"/>
      <c r="F4976"/>
      <c r="G4976"/>
      <c r="H4976" s="488"/>
    </row>
    <row r="4977" spans="1:8" s="10" customFormat="1">
      <c r="A4977" s="134"/>
      <c r="B4977" s="134"/>
      <c r="C4977"/>
      <c r="D4977"/>
      <c r="E4977" s="488"/>
      <c r="F4977"/>
      <c r="G4977"/>
      <c r="H4977" s="488"/>
    </row>
    <row r="4978" spans="1:8" s="10" customFormat="1">
      <c r="A4978" s="134"/>
      <c r="B4978" s="134"/>
      <c r="C4978"/>
      <c r="D4978"/>
      <c r="E4978" s="488"/>
      <c r="F4978"/>
      <c r="G4978"/>
      <c r="H4978" s="488"/>
    </row>
    <row r="4979" spans="1:8" s="10" customFormat="1">
      <c r="A4979" s="134"/>
      <c r="B4979" s="134"/>
      <c r="C4979"/>
      <c r="D4979"/>
      <c r="E4979" s="488"/>
      <c r="F4979"/>
      <c r="G4979"/>
      <c r="H4979" s="488"/>
    </row>
    <row r="4980" spans="1:8" s="10" customFormat="1">
      <c r="A4980" s="134"/>
      <c r="B4980" s="134"/>
      <c r="C4980"/>
      <c r="D4980"/>
      <c r="E4980" s="488"/>
      <c r="F4980"/>
      <c r="G4980"/>
      <c r="H4980" s="488"/>
    </row>
    <row r="4981" spans="1:8" s="10" customFormat="1">
      <c r="A4981" s="134"/>
      <c r="B4981" s="134"/>
      <c r="C4981"/>
      <c r="D4981"/>
      <c r="E4981" s="488"/>
      <c r="F4981"/>
      <c r="G4981"/>
      <c r="H4981" s="488"/>
    </row>
    <row r="4982" spans="1:8" s="10" customFormat="1">
      <c r="A4982" s="134"/>
      <c r="B4982" s="134"/>
      <c r="C4982"/>
      <c r="D4982"/>
      <c r="E4982" s="488"/>
      <c r="F4982"/>
      <c r="G4982"/>
      <c r="H4982" s="488"/>
    </row>
    <row r="4983" spans="1:8" s="10" customFormat="1">
      <c r="A4983" s="134"/>
      <c r="B4983" s="134"/>
      <c r="C4983"/>
      <c r="D4983"/>
      <c r="E4983" s="488"/>
      <c r="F4983"/>
      <c r="G4983"/>
      <c r="H4983" s="488"/>
    </row>
    <row r="4984" spans="1:8" s="10" customFormat="1">
      <c r="A4984" s="134"/>
      <c r="B4984" s="134"/>
      <c r="C4984"/>
      <c r="D4984"/>
      <c r="E4984" s="488"/>
      <c r="F4984"/>
      <c r="G4984"/>
      <c r="H4984" s="488"/>
    </row>
    <row r="4985" spans="1:8" s="10" customFormat="1">
      <c r="A4985" s="134"/>
      <c r="B4985" s="134"/>
      <c r="C4985"/>
      <c r="D4985"/>
      <c r="E4985" s="488"/>
      <c r="F4985"/>
      <c r="G4985"/>
      <c r="H4985" s="488"/>
    </row>
    <row r="4986" spans="1:8" s="10" customFormat="1">
      <c r="A4986" s="134"/>
      <c r="B4986" s="134"/>
      <c r="C4986"/>
      <c r="D4986"/>
      <c r="E4986" s="488"/>
      <c r="F4986"/>
      <c r="G4986"/>
      <c r="H4986" s="488"/>
    </row>
    <row r="4987" spans="1:8" s="10" customFormat="1">
      <c r="A4987" s="134"/>
      <c r="B4987" s="134"/>
      <c r="C4987"/>
      <c r="D4987"/>
      <c r="E4987" s="488"/>
      <c r="F4987"/>
      <c r="G4987"/>
      <c r="H4987" s="488"/>
    </row>
    <row r="4988" spans="1:8" s="10" customFormat="1">
      <c r="A4988" s="134"/>
      <c r="B4988" s="134"/>
      <c r="C4988"/>
      <c r="D4988"/>
      <c r="E4988" s="488"/>
      <c r="F4988"/>
      <c r="G4988"/>
      <c r="H4988" s="488"/>
    </row>
    <row r="4989" spans="1:8" s="10" customFormat="1">
      <c r="A4989" s="134"/>
      <c r="B4989" s="134"/>
      <c r="C4989"/>
      <c r="D4989"/>
      <c r="E4989" s="488"/>
      <c r="F4989"/>
      <c r="G4989"/>
      <c r="H4989" s="488"/>
    </row>
    <row r="4990" spans="1:8" s="10" customFormat="1">
      <c r="A4990" s="134"/>
      <c r="B4990" s="134"/>
      <c r="C4990"/>
      <c r="D4990"/>
      <c r="E4990" s="488"/>
      <c r="F4990"/>
      <c r="G4990"/>
      <c r="H4990" s="488"/>
    </row>
    <row r="4991" spans="1:8" s="10" customFormat="1">
      <c r="A4991" s="134"/>
      <c r="B4991" s="134"/>
      <c r="C4991"/>
      <c r="D4991"/>
      <c r="E4991" s="488"/>
      <c r="F4991"/>
      <c r="G4991"/>
      <c r="H4991" s="488"/>
    </row>
    <row r="4992" spans="1:8" s="10" customFormat="1">
      <c r="A4992" s="134"/>
      <c r="B4992" s="134"/>
      <c r="C4992"/>
      <c r="D4992"/>
      <c r="E4992" s="488"/>
      <c r="F4992"/>
      <c r="G4992"/>
      <c r="H4992" s="488"/>
    </row>
    <row r="4993" spans="1:8" s="10" customFormat="1">
      <c r="A4993" s="134"/>
      <c r="B4993" s="134"/>
      <c r="C4993"/>
      <c r="D4993"/>
      <c r="E4993" s="488"/>
      <c r="F4993"/>
      <c r="G4993"/>
      <c r="H4993" s="488"/>
    </row>
    <row r="4994" spans="1:8" s="10" customFormat="1">
      <c r="A4994" s="134"/>
      <c r="B4994" s="134"/>
      <c r="C4994"/>
      <c r="D4994"/>
      <c r="E4994" s="488"/>
      <c r="F4994"/>
      <c r="G4994"/>
      <c r="H4994" s="488"/>
    </row>
    <row r="4995" spans="1:8" s="10" customFormat="1">
      <c r="A4995" s="134"/>
      <c r="B4995" s="134"/>
      <c r="C4995"/>
      <c r="D4995"/>
      <c r="E4995" s="488"/>
      <c r="F4995"/>
      <c r="G4995"/>
      <c r="H4995" s="488"/>
    </row>
    <row r="4996" spans="1:8" s="10" customFormat="1">
      <c r="A4996" s="134"/>
      <c r="B4996" s="134"/>
      <c r="C4996"/>
      <c r="D4996"/>
      <c r="E4996" s="488"/>
      <c r="F4996"/>
      <c r="G4996"/>
      <c r="H4996" s="488"/>
    </row>
    <row r="4997" spans="1:8" s="10" customFormat="1">
      <c r="A4997" s="134"/>
      <c r="B4997" s="134"/>
      <c r="C4997"/>
      <c r="D4997"/>
      <c r="E4997" s="488"/>
      <c r="F4997"/>
      <c r="G4997"/>
      <c r="H4997" s="488"/>
    </row>
    <row r="4998" spans="1:8" s="10" customFormat="1">
      <c r="A4998" s="134"/>
      <c r="B4998" s="134"/>
      <c r="C4998"/>
      <c r="D4998"/>
      <c r="E4998" s="488"/>
      <c r="F4998"/>
      <c r="G4998"/>
      <c r="H4998" s="488"/>
    </row>
    <row r="4999" spans="1:8" s="10" customFormat="1">
      <c r="A4999" s="134"/>
      <c r="B4999" s="134"/>
      <c r="C4999"/>
      <c r="D4999"/>
      <c r="E4999" s="488"/>
      <c r="F4999"/>
      <c r="G4999"/>
      <c r="H4999" s="488"/>
    </row>
    <row r="5000" spans="1:8" s="10" customFormat="1">
      <c r="A5000" s="134"/>
      <c r="B5000" s="134"/>
      <c r="C5000"/>
      <c r="D5000"/>
      <c r="E5000" s="488"/>
      <c r="F5000"/>
      <c r="G5000"/>
      <c r="H5000" s="488"/>
    </row>
    <row r="5001" spans="1:8" s="10" customFormat="1">
      <c r="A5001" s="134"/>
      <c r="B5001" s="134"/>
      <c r="C5001"/>
      <c r="D5001"/>
      <c r="E5001" s="488"/>
      <c r="F5001"/>
      <c r="G5001"/>
      <c r="H5001" s="488"/>
    </row>
    <row r="5002" spans="1:8" s="10" customFormat="1">
      <c r="A5002" s="134"/>
      <c r="B5002" s="134"/>
      <c r="C5002"/>
      <c r="D5002"/>
      <c r="E5002" s="488"/>
      <c r="F5002"/>
      <c r="G5002"/>
      <c r="H5002" s="488"/>
    </row>
    <row r="5003" spans="1:8" s="10" customFormat="1">
      <c r="A5003" s="134"/>
      <c r="B5003" s="134"/>
      <c r="C5003"/>
      <c r="D5003"/>
      <c r="E5003" s="488"/>
      <c r="F5003"/>
      <c r="G5003"/>
      <c r="H5003" s="488"/>
    </row>
    <row r="5004" spans="1:8" s="10" customFormat="1">
      <c r="A5004" s="134"/>
      <c r="B5004" s="134"/>
      <c r="C5004"/>
      <c r="D5004"/>
      <c r="E5004" s="488"/>
      <c r="F5004"/>
      <c r="G5004"/>
      <c r="H5004" s="488"/>
    </row>
    <row r="5005" spans="1:8" s="10" customFormat="1">
      <c r="A5005" s="134"/>
      <c r="B5005" s="134"/>
      <c r="C5005"/>
      <c r="D5005"/>
      <c r="E5005" s="488"/>
      <c r="F5005"/>
      <c r="G5005"/>
      <c r="H5005" s="488"/>
    </row>
    <row r="5006" spans="1:8" s="10" customFormat="1">
      <c r="A5006" s="134"/>
      <c r="B5006" s="134"/>
      <c r="C5006"/>
      <c r="D5006"/>
      <c r="E5006" s="488"/>
      <c r="F5006"/>
      <c r="G5006"/>
      <c r="H5006" s="488"/>
    </row>
    <row r="5007" spans="1:8" s="10" customFormat="1">
      <c r="A5007" s="134"/>
      <c r="B5007" s="134"/>
      <c r="C5007"/>
      <c r="D5007"/>
      <c r="E5007" s="488"/>
      <c r="F5007"/>
      <c r="G5007"/>
      <c r="H5007" s="488"/>
    </row>
    <row r="5008" spans="1:8" s="10" customFormat="1">
      <c r="A5008" s="134"/>
      <c r="B5008" s="134"/>
      <c r="C5008"/>
      <c r="D5008"/>
      <c r="E5008" s="488"/>
      <c r="F5008"/>
      <c r="G5008"/>
      <c r="H5008" s="488"/>
    </row>
    <row r="5009" spans="1:8" s="10" customFormat="1">
      <c r="A5009" s="134"/>
      <c r="B5009" s="134"/>
      <c r="C5009"/>
      <c r="D5009"/>
      <c r="E5009" s="488"/>
      <c r="F5009"/>
      <c r="G5009"/>
      <c r="H5009" s="488"/>
    </row>
    <row r="5010" spans="1:8" s="10" customFormat="1">
      <c r="A5010" s="134"/>
      <c r="B5010" s="134"/>
      <c r="C5010"/>
      <c r="D5010"/>
      <c r="E5010" s="488"/>
      <c r="F5010"/>
      <c r="G5010"/>
      <c r="H5010" s="488"/>
    </row>
    <row r="5011" spans="1:8" s="10" customFormat="1">
      <c r="A5011" s="134"/>
      <c r="B5011" s="134"/>
      <c r="C5011"/>
      <c r="D5011"/>
      <c r="E5011" s="488"/>
      <c r="F5011"/>
      <c r="G5011"/>
      <c r="H5011" s="488"/>
    </row>
    <row r="5012" spans="1:8" s="10" customFormat="1">
      <c r="A5012" s="134"/>
      <c r="B5012" s="134"/>
      <c r="C5012"/>
      <c r="D5012"/>
      <c r="E5012" s="488"/>
      <c r="F5012"/>
      <c r="G5012"/>
      <c r="H5012" s="488"/>
    </row>
    <row r="5013" spans="1:8" s="10" customFormat="1">
      <c r="A5013" s="134"/>
      <c r="B5013" s="134"/>
      <c r="C5013"/>
      <c r="D5013"/>
      <c r="E5013" s="488"/>
      <c r="F5013"/>
      <c r="G5013"/>
      <c r="H5013" s="488"/>
    </row>
    <row r="5014" spans="1:8" s="10" customFormat="1">
      <c r="A5014" s="134"/>
      <c r="B5014" s="134"/>
      <c r="C5014"/>
      <c r="D5014"/>
      <c r="E5014" s="488"/>
      <c r="F5014"/>
      <c r="G5014"/>
      <c r="H5014" s="488"/>
    </row>
    <row r="5015" spans="1:8" s="10" customFormat="1">
      <c r="A5015" s="134"/>
      <c r="B5015" s="134"/>
      <c r="C5015"/>
      <c r="D5015"/>
      <c r="E5015" s="488"/>
      <c r="F5015"/>
      <c r="G5015"/>
      <c r="H5015" s="488"/>
    </row>
    <row r="5016" spans="1:8" s="10" customFormat="1">
      <c r="A5016" s="134"/>
      <c r="B5016" s="134"/>
      <c r="C5016"/>
      <c r="D5016"/>
      <c r="E5016" s="488"/>
      <c r="F5016"/>
      <c r="G5016"/>
      <c r="H5016" s="488"/>
    </row>
    <row r="5017" spans="1:8" s="10" customFormat="1">
      <c r="A5017" s="134"/>
      <c r="B5017" s="134"/>
      <c r="C5017"/>
      <c r="D5017"/>
      <c r="E5017" s="488"/>
      <c r="F5017"/>
      <c r="G5017"/>
      <c r="H5017" s="488"/>
    </row>
    <row r="5018" spans="1:8" s="10" customFormat="1">
      <c r="A5018" s="134"/>
      <c r="B5018" s="134"/>
      <c r="C5018"/>
      <c r="D5018"/>
      <c r="E5018" s="488"/>
      <c r="F5018"/>
      <c r="G5018"/>
      <c r="H5018" s="488"/>
    </row>
    <row r="5019" spans="1:8" s="10" customFormat="1">
      <c r="A5019" s="134"/>
      <c r="B5019" s="134"/>
      <c r="C5019"/>
      <c r="D5019"/>
      <c r="E5019" s="488"/>
      <c r="F5019"/>
      <c r="G5019"/>
      <c r="H5019" s="488"/>
    </row>
    <row r="5020" spans="1:8" s="10" customFormat="1">
      <c r="A5020" s="134"/>
      <c r="B5020" s="134"/>
      <c r="C5020"/>
      <c r="D5020"/>
      <c r="E5020" s="488"/>
      <c r="F5020"/>
      <c r="G5020"/>
      <c r="H5020" s="488"/>
    </row>
    <row r="5021" spans="1:8" s="10" customFormat="1">
      <c r="A5021" s="134"/>
      <c r="B5021" s="134"/>
      <c r="C5021"/>
      <c r="D5021"/>
      <c r="E5021" s="488"/>
      <c r="F5021"/>
      <c r="G5021"/>
      <c r="H5021" s="488"/>
    </row>
    <row r="5022" spans="1:8" s="10" customFormat="1">
      <c r="A5022" s="134"/>
      <c r="B5022" s="134"/>
      <c r="C5022"/>
      <c r="D5022"/>
      <c r="E5022" s="488"/>
      <c r="F5022"/>
      <c r="G5022"/>
      <c r="H5022" s="488"/>
    </row>
    <row r="5023" spans="1:8" s="10" customFormat="1">
      <c r="A5023" s="134"/>
      <c r="B5023" s="134"/>
      <c r="C5023"/>
      <c r="D5023"/>
      <c r="E5023" s="488"/>
      <c r="F5023"/>
      <c r="G5023"/>
      <c r="H5023" s="488"/>
    </row>
    <row r="5024" spans="1:8" s="10" customFormat="1">
      <c r="A5024" s="134"/>
      <c r="B5024" s="134"/>
      <c r="C5024"/>
      <c r="D5024"/>
      <c r="E5024" s="488"/>
      <c r="F5024"/>
      <c r="G5024"/>
      <c r="H5024" s="488"/>
    </row>
    <row r="5025" spans="1:8" s="10" customFormat="1">
      <c r="A5025" s="134"/>
      <c r="B5025" s="134"/>
      <c r="C5025"/>
      <c r="D5025"/>
      <c r="E5025" s="488"/>
      <c r="F5025"/>
      <c r="G5025"/>
      <c r="H5025" s="488"/>
    </row>
    <row r="5026" spans="1:8" s="10" customFormat="1">
      <c r="A5026" s="134"/>
      <c r="B5026" s="134"/>
      <c r="C5026"/>
      <c r="D5026"/>
      <c r="E5026" s="488"/>
      <c r="F5026"/>
      <c r="G5026"/>
      <c r="H5026" s="488"/>
    </row>
    <row r="5027" spans="1:8" s="10" customFormat="1">
      <c r="A5027" s="134"/>
      <c r="B5027" s="134"/>
      <c r="C5027"/>
      <c r="D5027"/>
      <c r="E5027" s="488"/>
      <c r="F5027"/>
      <c r="G5027"/>
      <c r="H5027" s="488"/>
    </row>
    <row r="5028" spans="1:8" s="10" customFormat="1">
      <c r="A5028" s="134"/>
      <c r="B5028" s="134"/>
      <c r="C5028"/>
      <c r="D5028"/>
      <c r="E5028" s="488"/>
      <c r="F5028"/>
      <c r="G5028"/>
      <c r="H5028" s="488"/>
    </row>
    <row r="5029" spans="1:8" s="10" customFormat="1">
      <c r="A5029" s="134"/>
      <c r="B5029" s="134"/>
      <c r="C5029"/>
      <c r="D5029"/>
      <c r="E5029" s="488"/>
      <c r="F5029"/>
      <c r="G5029"/>
      <c r="H5029" s="488"/>
    </row>
    <row r="5030" spans="1:8" s="10" customFormat="1">
      <c r="A5030" s="134"/>
      <c r="B5030" s="134"/>
      <c r="C5030"/>
      <c r="D5030"/>
      <c r="E5030" s="488"/>
      <c r="F5030"/>
      <c r="G5030"/>
      <c r="H5030" s="488"/>
    </row>
    <row r="5031" spans="1:8" s="10" customFormat="1">
      <c r="A5031" s="134"/>
      <c r="B5031" s="134"/>
      <c r="C5031"/>
      <c r="D5031"/>
      <c r="E5031" s="488"/>
      <c r="F5031"/>
      <c r="G5031"/>
      <c r="H5031" s="488"/>
    </row>
    <row r="5032" spans="1:8" s="10" customFormat="1">
      <c r="A5032" s="134"/>
      <c r="B5032" s="134"/>
      <c r="C5032"/>
      <c r="D5032"/>
      <c r="E5032" s="488"/>
      <c r="F5032"/>
      <c r="G5032"/>
      <c r="H5032" s="488"/>
    </row>
    <row r="5033" spans="1:8" s="10" customFormat="1">
      <c r="A5033" s="134"/>
      <c r="B5033" s="134"/>
      <c r="C5033"/>
      <c r="D5033"/>
      <c r="E5033" s="488"/>
      <c r="F5033"/>
      <c r="G5033"/>
      <c r="H5033" s="488"/>
    </row>
    <row r="5034" spans="1:8" s="10" customFormat="1">
      <c r="A5034" s="134"/>
      <c r="B5034" s="134"/>
      <c r="C5034"/>
      <c r="D5034"/>
      <c r="E5034" s="488"/>
      <c r="F5034"/>
      <c r="G5034"/>
      <c r="H5034" s="488"/>
    </row>
    <row r="5035" spans="1:8" s="10" customFormat="1">
      <c r="A5035" s="134"/>
      <c r="B5035" s="134"/>
      <c r="C5035"/>
      <c r="D5035"/>
      <c r="E5035" s="488"/>
      <c r="F5035"/>
      <c r="G5035"/>
      <c r="H5035" s="488"/>
    </row>
    <row r="5036" spans="1:8" s="10" customFormat="1">
      <c r="A5036" s="134"/>
      <c r="B5036" s="134"/>
      <c r="C5036"/>
      <c r="D5036"/>
      <c r="E5036" s="488"/>
      <c r="F5036"/>
      <c r="G5036"/>
      <c r="H5036" s="488"/>
    </row>
    <row r="5037" spans="1:8" s="10" customFormat="1">
      <c r="A5037" s="134"/>
      <c r="B5037" s="134"/>
      <c r="C5037"/>
      <c r="D5037"/>
      <c r="E5037" s="488"/>
      <c r="F5037"/>
      <c r="G5037"/>
      <c r="H5037" s="488"/>
    </row>
    <row r="5038" spans="1:8" s="10" customFormat="1">
      <c r="A5038" s="134"/>
      <c r="B5038" s="134"/>
      <c r="C5038"/>
      <c r="D5038"/>
      <c r="E5038" s="488"/>
      <c r="F5038"/>
      <c r="G5038"/>
      <c r="H5038" s="488"/>
    </row>
    <row r="5039" spans="1:8" s="10" customFormat="1">
      <c r="A5039" s="134"/>
      <c r="B5039" s="134"/>
      <c r="C5039"/>
      <c r="D5039"/>
      <c r="E5039" s="488"/>
      <c r="F5039"/>
      <c r="G5039"/>
      <c r="H5039" s="488"/>
    </row>
    <row r="5040" spans="1:8" s="10" customFormat="1">
      <c r="A5040" s="134"/>
      <c r="B5040" s="134"/>
      <c r="C5040"/>
      <c r="D5040"/>
      <c r="E5040" s="488"/>
      <c r="F5040"/>
      <c r="G5040"/>
      <c r="H5040" s="488"/>
    </row>
    <row r="5041" spans="1:8" s="10" customFormat="1">
      <c r="A5041" s="134"/>
      <c r="B5041" s="134"/>
      <c r="C5041"/>
      <c r="D5041"/>
      <c r="E5041" s="488"/>
      <c r="F5041"/>
      <c r="G5041"/>
      <c r="H5041" s="488"/>
    </row>
    <row r="5042" spans="1:8" s="10" customFormat="1">
      <c r="A5042" s="134"/>
      <c r="B5042" s="134"/>
      <c r="C5042"/>
      <c r="D5042"/>
      <c r="E5042" s="488"/>
      <c r="F5042"/>
      <c r="G5042"/>
      <c r="H5042" s="488"/>
    </row>
    <row r="5043" spans="1:8" s="10" customFormat="1">
      <c r="A5043" s="134"/>
      <c r="B5043" s="134"/>
      <c r="C5043"/>
      <c r="D5043"/>
      <c r="E5043" s="488"/>
      <c r="F5043"/>
      <c r="G5043"/>
      <c r="H5043" s="488"/>
    </row>
    <row r="5044" spans="1:8" s="10" customFormat="1">
      <c r="A5044" s="134"/>
      <c r="B5044" s="134"/>
      <c r="C5044"/>
      <c r="D5044"/>
      <c r="E5044" s="488"/>
      <c r="F5044"/>
      <c r="G5044"/>
      <c r="H5044" s="488"/>
    </row>
    <row r="5045" spans="1:8" s="10" customFormat="1">
      <c r="A5045" s="134"/>
      <c r="B5045" s="134"/>
      <c r="C5045"/>
      <c r="D5045"/>
      <c r="E5045" s="488"/>
      <c r="F5045"/>
      <c r="G5045"/>
      <c r="H5045" s="488"/>
    </row>
    <row r="5046" spans="1:8" s="10" customFormat="1">
      <c r="A5046" s="134"/>
      <c r="B5046" s="134"/>
      <c r="C5046"/>
      <c r="D5046"/>
      <c r="E5046" s="488"/>
      <c r="F5046"/>
      <c r="G5046"/>
      <c r="H5046" s="488"/>
    </row>
    <row r="5047" spans="1:8" s="10" customFormat="1">
      <c r="A5047" s="134"/>
      <c r="B5047" s="134"/>
      <c r="C5047"/>
      <c r="D5047"/>
      <c r="E5047" s="488"/>
      <c r="F5047"/>
      <c r="G5047"/>
      <c r="H5047" s="488"/>
    </row>
    <row r="5048" spans="1:8" s="10" customFormat="1">
      <c r="A5048" s="134"/>
      <c r="B5048" s="134"/>
      <c r="C5048"/>
      <c r="D5048"/>
      <c r="E5048" s="488"/>
      <c r="F5048"/>
      <c r="G5048"/>
      <c r="H5048" s="488"/>
    </row>
    <row r="5049" spans="1:8" s="10" customFormat="1">
      <c r="A5049" s="134"/>
      <c r="B5049" s="134"/>
      <c r="C5049"/>
      <c r="D5049"/>
      <c r="E5049" s="488"/>
      <c r="F5049"/>
      <c r="G5049"/>
      <c r="H5049" s="488"/>
    </row>
    <row r="5050" spans="1:8" s="10" customFormat="1">
      <c r="A5050" s="134"/>
      <c r="B5050" s="134"/>
      <c r="C5050"/>
      <c r="D5050"/>
      <c r="E5050" s="488"/>
      <c r="F5050"/>
      <c r="G5050"/>
      <c r="H5050" s="488"/>
    </row>
    <row r="5051" spans="1:8" s="10" customFormat="1">
      <c r="A5051" s="134"/>
      <c r="B5051" s="134"/>
      <c r="C5051"/>
      <c r="D5051"/>
      <c r="E5051" s="488"/>
      <c r="F5051"/>
      <c r="G5051"/>
      <c r="H5051" s="488"/>
    </row>
    <row r="5052" spans="1:8" s="10" customFormat="1">
      <c r="A5052" s="134"/>
      <c r="B5052" s="134"/>
      <c r="C5052"/>
      <c r="D5052"/>
      <c r="E5052" s="488"/>
      <c r="F5052"/>
      <c r="G5052"/>
      <c r="H5052" s="488"/>
    </row>
    <row r="5053" spans="1:8" s="10" customFormat="1">
      <c r="A5053" s="134"/>
      <c r="B5053" s="134"/>
      <c r="C5053"/>
      <c r="D5053"/>
      <c r="E5053" s="488"/>
      <c r="F5053"/>
      <c r="G5053"/>
      <c r="H5053" s="488"/>
    </row>
    <row r="5054" spans="1:8" s="10" customFormat="1">
      <c r="A5054" s="134"/>
      <c r="B5054" s="134"/>
      <c r="C5054"/>
      <c r="D5054"/>
      <c r="E5054" s="488"/>
      <c r="F5054"/>
      <c r="G5054"/>
      <c r="H5054" s="488"/>
    </row>
    <row r="5055" spans="1:8" s="10" customFormat="1">
      <c r="A5055" s="134"/>
      <c r="B5055" s="134"/>
      <c r="C5055"/>
      <c r="D5055"/>
      <c r="E5055" s="488"/>
      <c r="F5055"/>
      <c r="G5055"/>
      <c r="H5055" s="488"/>
    </row>
    <row r="5056" spans="1:8" s="10" customFormat="1">
      <c r="A5056" s="134"/>
      <c r="B5056" s="134"/>
      <c r="C5056"/>
      <c r="D5056"/>
      <c r="E5056" s="488"/>
      <c r="F5056"/>
      <c r="G5056"/>
      <c r="H5056" s="488"/>
    </row>
    <row r="5057" spans="1:8" s="10" customFormat="1">
      <c r="A5057" s="134"/>
      <c r="B5057" s="134"/>
      <c r="C5057"/>
      <c r="D5057"/>
      <c r="E5057" s="488"/>
      <c r="F5057"/>
      <c r="G5057"/>
      <c r="H5057" s="488"/>
    </row>
    <row r="5058" spans="1:8" s="10" customFormat="1">
      <c r="A5058" s="134"/>
      <c r="B5058" s="134"/>
      <c r="C5058"/>
      <c r="D5058"/>
      <c r="E5058" s="488"/>
      <c r="F5058"/>
      <c r="G5058"/>
      <c r="H5058" s="488"/>
    </row>
    <row r="5059" spans="1:8" s="10" customFormat="1">
      <c r="A5059" s="134"/>
      <c r="B5059" s="134"/>
      <c r="C5059"/>
      <c r="D5059"/>
      <c r="E5059" s="488"/>
      <c r="F5059"/>
      <c r="G5059"/>
      <c r="H5059" s="488"/>
    </row>
    <row r="5060" spans="1:8" s="10" customFormat="1">
      <c r="A5060" s="134"/>
      <c r="B5060" s="134"/>
      <c r="C5060"/>
      <c r="D5060"/>
      <c r="E5060" s="488"/>
      <c r="F5060"/>
      <c r="G5060"/>
      <c r="H5060" s="488"/>
    </row>
    <row r="5061" spans="1:8" s="10" customFormat="1">
      <c r="A5061" s="134"/>
      <c r="B5061" s="134"/>
      <c r="C5061"/>
      <c r="D5061"/>
      <c r="E5061" s="488"/>
      <c r="F5061"/>
      <c r="G5061"/>
      <c r="H5061" s="488"/>
    </row>
    <row r="5062" spans="1:8" s="10" customFormat="1">
      <c r="A5062" s="134"/>
      <c r="B5062" s="134"/>
      <c r="C5062"/>
      <c r="D5062"/>
      <c r="E5062" s="488"/>
      <c r="F5062"/>
      <c r="G5062"/>
      <c r="H5062" s="488"/>
    </row>
    <row r="5063" spans="1:8" s="10" customFormat="1">
      <c r="A5063" s="134"/>
      <c r="B5063" s="134"/>
      <c r="C5063"/>
      <c r="D5063"/>
      <c r="E5063" s="488"/>
      <c r="F5063"/>
      <c r="G5063"/>
      <c r="H5063" s="488"/>
    </row>
    <row r="5064" spans="1:8" s="10" customFormat="1">
      <c r="A5064" s="134"/>
      <c r="B5064" s="134"/>
      <c r="C5064"/>
      <c r="D5064"/>
      <c r="E5064" s="488"/>
      <c r="F5064"/>
      <c r="G5064"/>
      <c r="H5064" s="488"/>
    </row>
    <row r="5065" spans="1:8" s="10" customFormat="1">
      <c r="A5065" s="134"/>
      <c r="B5065" s="134"/>
      <c r="C5065"/>
      <c r="D5065"/>
      <c r="E5065" s="488"/>
      <c r="F5065"/>
      <c r="G5065"/>
      <c r="H5065" s="488"/>
    </row>
    <row r="5066" spans="1:8" s="10" customFormat="1">
      <c r="A5066" s="134"/>
      <c r="B5066" s="134"/>
      <c r="C5066"/>
      <c r="D5066"/>
      <c r="E5066" s="488"/>
      <c r="F5066"/>
      <c r="G5066"/>
      <c r="H5066" s="488"/>
    </row>
    <row r="5067" spans="1:8" s="10" customFormat="1">
      <c r="A5067" s="134"/>
      <c r="B5067" s="134"/>
      <c r="C5067"/>
      <c r="D5067"/>
      <c r="E5067" s="488"/>
      <c r="F5067"/>
      <c r="G5067"/>
      <c r="H5067" s="488"/>
    </row>
    <row r="5068" spans="1:8" s="10" customFormat="1">
      <c r="A5068" s="134"/>
      <c r="B5068" s="134"/>
      <c r="C5068"/>
      <c r="D5068"/>
      <c r="E5068" s="488"/>
      <c r="F5068"/>
      <c r="G5068"/>
      <c r="H5068" s="488"/>
    </row>
    <row r="5069" spans="1:8" s="10" customFormat="1">
      <c r="A5069" s="134"/>
      <c r="B5069" s="134"/>
      <c r="C5069"/>
      <c r="D5069"/>
      <c r="E5069" s="488"/>
      <c r="F5069"/>
      <c r="G5069"/>
      <c r="H5069" s="488"/>
    </row>
    <row r="5070" spans="1:8" s="10" customFormat="1">
      <c r="A5070" s="134"/>
      <c r="B5070" s="134"/>
      <c r="C5070"/>
      <c r="D5070"/>
      <c r="E5070" s="488"/>
      <c r="F5070"/>
      <c r="G5070"/>
      <c r="H5070" s="488"/>
    </row>
    <row r="5071" spans="1:8" s="10" customFormat="1">
      <c r="A5071" s="134"/>
      <c r="B5071" s="134"/>
      <c r="C5071"/>
      <c r="D5071"/>
      <c r="E5071" s="488"/>
      <c r="F5071"/>
      <c r="G5071"/>
      <c r="H5071" s="488"/>
    </row>
    <row r="5072" spans="1:8" s="10" customFormat="1">
      <c r="A5072" s="134"/>
      <c r="B5072" s="134"/>
      <c r="C5072"/>
      <c r="D5072"/>
      <c r="E5072" s="488"/>
      <c r="F5072"/>
      <c r="G5072"/>
      <c r="H5072" s="488"/>
    </row>
    <row r="5073" spans="1:8" s="10" customFormat="1">
      <c r="A5073" s="134"/>
      <c r="B5073" s="134"/>
      <c r="C5073"/>
      <c r="D5073"/>
      <c r="E5073" s="488"/>
      <c r="F5073"/>
      <c r="G5073"/>
      <c r="H5073" s="488"/>
    </row>
    <row r="5074" spans="1:8" s="10" customFormat="1">
      <c r="A5074" s="134"/>
      <c r="B5074" s="134"/>
      <c r="C5074"/>
      <c r="D5074"/>
      <c r="E5074" s="488"/>
      <c r="F5074"/>
      <c r="G5074"/>
      <c r="H5074" s="488"/>
    </row>
    <row r="5075" spans="1:8" s="10" customFormat="1">
      <c r="A5075" s="134"/>
      <c r="B5075" s="134"/>
      <c r="C5075"/>
      <c r="D5075"/>
      <c r="E5075" s="488"/>
      <c r="F5075"/>
      <c r="G5075"/>
      <c r="H5075" s="488"/>
    </row>
    <row r="5076" spans="1:8" s="10" customFormat="1">
      <c r="A5076" s="134"/>
      <c r="B5076" s="134"/>
      <c r="C5076"/>
      <c r="D5076"/>
      <c r="E5076" s="488"/>
      <c r="F5076"/>
      <c r="G5076"/>
      <c r="H5076" s="488"/>
    </row>
    <row r="5077" spans="1:8" s="10" customFormat="1">
      <c r="A5077" s="134"/>
      <c r="B5077" s="134"/>
      <c r="C5077"/>
      <c r="D5077"/>
      <c r="E5077" s="488"/>
      <c r="F5077"/>
      <c r="G5077"/>
      <c r="H5077" s="488"/>
    </row>
    <row r="5078" spans="1:8" s="10" customFormat="1">
      <c r="A5078" s="134"/>
      <c r="B5078" s="134"/>
      <c r="C5078"/>
      <c r="D5078"/>
      <c r="E5078" s="488"/>
      <c r="F5078"/>
      <c r="G5078"/>
      <c r="H5078" s="488"/>
    </row>
    <row r="5079" spans="1:8" s="10" customFormat="1">
      <c r="A5079" s="134"/>
      <c r="B5079" s="134"/>
      <c r="C5079"/>
      <c r="D5079"/>
      <c r="E5079" s="488"/>
      <c r="F5079"/>
      <c r="G5079"/>
      <c r="H5079" s="488"/>
    </row>
    <row r="5080" spans="1:8" s="10" customFormat="1">
      <c r="A5080" s="134"/>
      <c r="B5080" s="134"/>
      <c r="C5080"/>
      <c r="D5080"/>
      <c r="E5080" s="488"/>
      <c r="F5080"/>
      <c r="G5080"/>
      <c r="H5080" s="488"/>
    </row>
    <row r="5081" spans="1:8" s="10" customFormat="1">
      <c r="A5081" s="134"/>
      <c r="B5081" s="134"/>
      <c r="C5081"/>
      <c r="D5081"/>
      <c r="E5081" s="488"/>
      <c r="F5081"/>
      <c r="G5081"/>
      <c r="H5081" s="488"/>
    </row>
    <row r="5082" spans="1:8" s="10" customFormat="1">
      <c r="A5082" s="134"/>
      <c r="B5082" s="134"/>
      <c r="C5082"/>
      <c r="D5082"/>
      <c r="E5082" s="488"/>
      <c r="F5082"/>
      <c r="G5082"/>
      <c r="H5082" s="488"/>
    </row>
    <row r="5083" spans="1:8" s="10" customFormat="1">
      <c r="A5083" s="134"/>
      <c r="B5083" s="134"/>
      <c r="C5083"/>
      <c r="D5083"/>
      <c r="E5083" s="488"/>
      <c r="F5083"/>
      <c r="G5083"/>
      <c r="H5083" s="488"/>
    </row>
    <row r="5084" spans="1:8" s="10" customFormat="1">
      <c r="A5084" s="134"/>
      <c r="B5084" s="134"/>
      <c r="C5084"/>
      <c r="D5084"/>
      <c r="E5084" s="488"/>
      <c r="F5084"/>
      <c r="G5084"/>
      <c r="H5084" s="488"/>
    </row>
    <row r="5085" spans="1:8" s="10" customFormat="1">
      <c r="A5085" s="134"/>
      <c r="B5085" s="134"/>
      <c r="C5085"/>
      <c r="D5085"/>
      <c r="E5085" s="488"/>
      <c r="F5085"/>
      <c r="G5085"/>
      <c r="H5085" s="488"/>
    </row>
    <row r="5086" spans="1:8" s="10" customFormat="1">
      <c r="A5086" s="134"/>
      <c r="B5086" s="134"/>
      <c r="C5086"/>
      <c r="D5086"/>
      <c r="E5086" s="488"/>
      <c r="F5086"/>
      <c r="G5086"/>
      <c r="H5086" s="488"/>
    </row>
    <row r="5087" spans="1:8" s="10" customFormat="1">
      <c r="A5087" s="134"/>
      <c r="B5087" s="134"/>
      <c r="C5087"/>
      <c r="D5087"/>
      <c r="E5087" s="488"/>
      <c r="F5087"/>
      <c r="G5087"/>
      <c r="H5087" s="488"/>
    </row>
    <row r="5088" spans="1:8" s="10" customFormat="1">
      <c r="A5088" s="134"/>
      <c r="B5088" s="134"/>
      <c r="C5088"/>
      <c r="D5088"/>
      <c r="E5088" s="488"/>
      <c r="F5088"/>
      <c r="G5088"/>
      <c r="H5088" s="488"/>
    </row>
    <row r="5089" spans="1:8" s="10" customFormat="1">
      <c r="A5089" s="134"/>
      <c r="B5089" s="134"/>
      <c r="C5089"/>
      <c r="D5089"/>
      <c r="E5089" s="488"/>
      <c r="F5089"/>
      <c r="G5089"/>
      <c r="H5089" s="488"/>
    </row>
    <row r="5090" spans="1:8" s="10" customFormat="1">
      <c r="A5090" s="134"/>
      <c r="B5090" s="134"/>
      <c r="C5090"/>
      <c r="D5090"/>
      <c r="E5090" s="488"/>
      <c r="F5090"/>
      <c r="G5090"/>
      <c r="H5090" s="488"/>
    </row>
    <row r="5091" spans="1:8" s="10" customFormat="1">
      <c r="A5091" s="134"/>
      <c r="B5091" s="134"/>
      <c r="C5091"/>
      <c r="D5091"/>
      <c r="E5091" s="488"/>
      <c r="F5091"/>
      <c r="G5091"/>
      <c r="H5091" s="488"/>
    </row>
    <row r="5092" spans="1:8" s="10" customFormat="1">
      <c r="A5092" s="134"/>
      <c r="B5092" s="134"/>
      <c r="C5092"/>
      <c r="D5092"/>
      <c r="E5092" s="488"/>
      <c r="F5092"/>
      <c r="G5092"/>
      <c r="H5092" s="488"/>
    </row>
    <row r="5093" spans="1:8" s="10" customFormat="1">
      <c r="A5093" s="134"/>
      <c r="B5093" s="134"/>
      <c r="C5093"/>
      <c r="D5093"/>
      <c r="E5093" s="488"/>
      <c r="F5093"/>
      <c r="G5093"/>
      <c r="H5093" s="488"/>
    </row>
    <row r="5094" spans="1:8" s="10" customFormat="1">
      <c r="A5094" s="134"/>
      <c r="B5094" s="134"/>
      <c r="C5094"/>
      <c r="D5094"/>
      <c r="E5094" s="488"/>
      <c r="F5094"/>
      <c r="G5094"/>
      <c r="H5094" s="488"/>
    </row>
    <row r="5095" spans="1:8" s="10" customFormat="1">
      <c r="A5095" s="134"/>
      <c r="B5095" s="134"/>
      <c r="C5095"/>
      <c r="D5095"/>
      <c r="E5095" s="488"/>
      <c r="F5095"/>
      <c r="G5095"/>
      <c r="H5095" s="488"/>
    </row>
    <row r="5096" spans="1:8" s="10" customFormat="1">
      <c r="A5096" s="134"/>
      <c r="B5096" s="134"/>
      <c r="C5096"/>
      <c r="D5096"/>
      <c r="E5096" s="488"/>
      <c r="F5096"/>
      <c r="G5096"/>
      <c r="H5096" s="488"/>
    </row>
    <row r="5097" spans="1:8" s="10" customFormat="1">
      <c r="A5097" s="134"/>
      <c r="B5097" s="134"/>
      <c r="C5097"/>
      <c r="D5097"/>
      <c r="E5097" s="488"/>
      <c r="F5097"/>
      <c r="G5097"/>
      <c r="H5097" s="488"/>
    </row>
    <row r="5098" spans="1:8" s="10" customFormat="1">
      <c r="A5098" s="134"/>
      <c r="B5098" s="134"/>
      <c r="C5098"/>
      <c r="D5098"/>
      <c r="E5098" s="488"/>
      <c r="F5098"/>
      <c r="G5098"/>
      <c r="H5098" s="488"/>
    </row>
    <row r="5099" spans="1:8" s="10" customFormat="1">
      <c r="A5099" s="134"/>
      <c r="B5099" s="134"/>
      <c r="C5099"/>
      <c r="D5099"/>
      <c r="E5099" s="488"/>
      <c r="F5099"/>
      <c r="G5099"/>
      <c r="H5099" s="488"/>
    </row>
    <row r="5100" spans="1:8" s="10" customFormat="1">
      <c r="A5100" s="134"/>
      <c r="B5100" s="134"/>
      <c r="C5100"/>
      <c r="D5100"/>
      <c r="E5100" s="488"/>
      <c r="F5100"/>
      <c r="G5100"/>
      <c r="H5100" s="488"/>
    </row>
    <row r="5101" spans="1:8" s="10" customFormat="1">
      <c r="A5101" s="134"/>
      <c r="B5101" s="134"/>
      <c r="C5101"/>
      <c r="D5101"/>
      <c r="E5101" s="488"/>
      <c r="F5101"/>
      <c r="G5101"/>
      <c r="H5101" s="488"/>
    </row>
    <row r="5102" spans="1:8" s="10" customFormat="1">
      <c r="A5102" s="134"/>
      <c r="B5102" s="134"/>
      <c r="C5102"/>
      <c r="D5102"/>
      <c r="E5102" s="488"/>
      <c r="F5102"/>
      <c r="G5102"/>
      <c r="H5102" s="488"/>
    </row>
    <row r="5103" spans="1:8" s="10" customFormat="1">
      <c r="A5103" s="134"/>
      <c r="B5103" s="134"/>
      <c r="C5103"/>
      <c r="D5103"/>
      <c r="E5103" s="488"/>
      <c r="F5103"/>
      <c r="G5103"/>
      <c r="H5103" s="488"/>
    </row>
    <row r="5104" spans="1:8" s="10" customFormat="1">
      <c r="A5104" s="134"/>
      <c r="B5104" s="134"/>
      <c r="C5104"/>
      <c r="D5104"/>
      <c r="E5104" s="488"/>
      <c r="F5104"/>
      <c r="G5104"/>
      <c r="H5104" s="488"/>
    </row>
    <row r="5105" spans="1:8" s="10" customFormat="1">
      <c r="A5105" s="134"/>
      <c r="B5105" s="134"/>
      <c r="C5105"/>
      <c r="D5105"/>
      <c r="E5105" s="488"/>
      <c r="F5105"/>
      <c r="G5105"/>
      <c r="H5105" s="488"/>
    </row>
    <row r="5106" spans="1:8" s="10" customFormat="1">
      <c r="A5106" s="134"/>
      <c r="B5106" s="134"/>
      <c r="C5106"/>
      <c r="D5106"/>
      <c r="E5106" s="488"/>
      <c r="F5106"/>
      <c r="G5106"/>
      <c r="H5106" s="488"/>
    </row>
    <row r="5107" spans="1:8" s="10" customFormat="1">
      <c r="A5107" s="134"/>
      <c r="B5107" s="134"/>
      <c r="C5107"/>
      <c r="D5107"/>
      <c r="E5107" s="488"/>
      <c r="F5107"/>
      <c r="G5107"/>
      <c r="H5107" s="488"/>
    </row>
    <row r="5108" spans="1:8" s="10" customFormat="1">
      <c r="A5108" s="134"/>
      <c r="B5108" s="134"/>
      <c r="C5108"/>
      <c r="D5108"/>
      <c r="E5108" s="488"/>
      <c r="F5108"/>
      <c r="G5108"/>
      <c r="H5108" s="488"/>
    </row>
    <row r="5109" spans="1:8" s="10" customFormat="1">
      <c r="A5109" s="134"/>
      <c r="B5109" s="134"/>
      <c r="C5109"/>
      <c r="D5109"/>
      <c r="E5109" s="488"/>
      <c r="F5109"/>
      <c r="G5109"/>
      <c r="H5109" s="488"/>
    </row>
    <row r="5110" spans="1:8" s="10" customFormat="1">
      <c r="A5110" s="134"/>
      <c r="B5110" s="134"/>
      <c r="C5110"/>
      <c r="D5110"/>
      <c r="E5110" s="488"/>
      <c r="F5110"/>
      <c r="G5110"/>
      <c r="H5110" s="488"/>
    </row>
    <row r="5111" spans="1:8" s="10" customFormat="1">
      <c r="A5111" s="134"/>
      <c r="B5111" s="134"/>
      <c r="C5111"/>
      <c r="D5111"/>
      <c r="E5111" s="488"/>
      <c r="F5111"/>
      <c r="G5111"/>
      <c r="H5111" s="488"/>
    </row>
    <row r="5112" spans="1:8" s="10" customFormat="1">
      <c r="A5112" s="134"/>
      <c r="B5112" s="134"/>
      <c r="C5112"/>
      <c r="D5112"/>
      <c r="E5112" s="488"/>
      <c r="F5112"/>
      <c r="G5112"/>
      <c r="H5112" s="488"/>
    </row>
    <row r="5113" spans="1:8" s="10" customFormat="1">
      <c r="A5113" s="134"/>
      <c r="B5113" s="134"/>
      <c r="C5113"/>
      <c r="D5113"/>
      <c r="E5113" s="488"/>
      <c r="F5113"/>
      <c r="G5113"/>
      <c r="H5113" s="488"/>
    </row>
    <row r="5114" spans="1:8" s="10" customFormat="1">
      <c r="A5114" s="134"/>
      <c r="B5114" s="134"/>
      <c r="C5114"/>
      <c r="D5114"/>
      <c r="E5114" s="488"/>
      <c r="F5114"/>
      <c r="G5114"/>
      <c r="H5114" s="488"/>
    </row>
    <row r="5115" spans="1:8" s="10" customFormat="1">
      <c r="A5115" s="134"/>
      <c r="B5115" s="134"/>
      <c r="C5115"/>
      <c r="D5115"/>
      <c r="E5115" s="488"/>
      <c r="F5115"/>
      <c r="G5115"/>
      <c r="H5115" s="488"/>
    </row>
    <row r="5116" spans="1:8" s="10" customFormat="1">
      <c r="A5116" s="134"/>
      <c r="B5116" s="134"/>
      <c r="C5116"/>
      <c r="D5116"/>
      <c r="E5116" s="488"/>
      <c r="F5116"/>
      <c r="G5116"/>
      <c r="H5116" s="488"/>
    </row>
    <row r="5117" spans="1:8" s="10" customFormat="1">
      <c r="A5117" s="134"/>
      <c r="B5117" s="134"/>
      <c r="C5117"/>
      <c r="D5117"/>
      <c r="E5117" s="488"/>
      <c r="F5117"/>
      <c r="G5117"/>
      <c r="H5117" s="488"/>
    </row>
    <row r="5118" spans="1:8" s="10" customFormat="1">
      <c r="A5118" s="134"/>
      <c r="B5118" s="134"/>
      <c r="C5118"/>
      <c r="D5118"/>
      <c r="E5118" s="488"/>
      <c r="F5118"/>
      <c r="G5118"/>
      <c r="H5118" s="488"/>
    </row>
    <row r="5119" spans="1:8" s="10" customFormat="1">
      <c r="A5119" s="134"/>
      <c r="B5119" s="134"/>
      <c r="C5119"/>
      <c r="D5119"/>
      <c r="E5119" s="488"/>
      <c r="F5119"/>
      <c r="G5119"/>
      <c r="H5119" s="488"/>
    </row>
    <row r="5120" spans="1:8" s="10" customFormat="1">
      <c r="A5120" s="134"/>
      <c r="B5120" s="134"/>
      <c r="C5120"/>
      <c r="D5120"/>
      <c r="E5120" s="488"/>
      <c r="F5120"/>
      <c r="G5120"/>
      <c r="H5120" s="488"/>
    </row>
    <row r="5121" spans="1:8" s="10" customFormat="1">
      <c r="A5121" s="134"/>
      <c r="B5121" s="134"/>
      <c r="C5121"/>
      <c r="D5121"/>
      <c r="E5121" s="488"/>
      <c r="F5121"/>
      <c r="G5121"/>
      <c r="H5121" s="488"/>
    </row>
    <row r="5122" spans="1:8" s="10" customFormat="1">
      <c r="A5122" s="134"/>
      <c r="B5122" s="134"/>
      <c r="C5122"/>
      <c r="D5122"/>
      <c r="E5122" s="488"/>
      <c r="F5122"/>
      <c r="G5122"/>
      <c r="H5122" s="488"/>
    </row>
    <row r="5123" spans="1:8" s="10" customFormat="1">
      <c r="A5123" s="134"/>
      <c r="B5123" s="134"/>
      <c r="C5123"/>
      <c r="D5123"/>
      <c r="E5123" s="488"/>
      <c r="F5123"/>
      <c r="G5123"/>
      <c r="H5123" s="488"/>
    </row>
    <row r="5124" spans="1:8" s="10" customFormat="1">
      <c r="A5124" s="134"/>
      <c r="B5124" s="134"/>
      <c r="C5124"/>
      <c r="D5124"/>
      <c r="E5124" s="488"/>
      <c r="F5124"/>
      <c r="G5124"/>
      <c r="H5124" s="488"/>
    </row>
    <row r="5125" spans="1:8" s="10" customFormat="1">
      <c r="A5125" s="134"/>
      <c r="B5125" s="134"/>
      <c r="C5125"/>
      <c r="D5125"/>
      <c r="E5125" s="488"/>
      <c r="F5125"/>
      <c r="G5125"/>
      <c r="H5125" s="488"/>
    </row>
    <row r="5126" spans="1:8" s="10" customFormat="1">
      <c r="A5126" s="134"/>
      <c r="B5126" s="134"/>
      <c r="C5126"/>
      <c r="D5126"/>
      <c r="E5126" s="488"/>
      <c r="F5126"/>
      <c r="G5126"/>
      <c r="H5126" s="488"/>
    </row>
    <row r="5127" spans="1:8" s="10" customFormat="1">
      <c r="A5127" s="134"/>
      <c r="B5127" s="134"/>
      <c r="C5127"/>
      <c r="D5127"/>
      <c r="E5127" s="488"/>
      <c r="F5127"/>
      <c r="G5127"/>
      <c r="H5127" s="488"/>
    </row>
    <row r="5128" spans="1:8" s="10" customFormat="1">
      <c r="A5128" s="134"/>
      <c r="B5128" s="134"/>
      <c r="C5128"/>
      <c r="D5128"/>
      <c r="E5128" s="488"/>
      <c r="F5128"/>
      <c r="G5128"/>
      <c r="H5128" s="488"/>
    </row>
    <row r="5129" spans="1:8" s="10" customFormat="1">
      <c r="A5129" s="134"/>
      <c r="B5129" s="134"/>
      <c r="C5129"/>
      <c r="D5129"/>
      <c r="E5129" s="488"/>
      <c r="F5129"/>
      <c r="G5129"/>
      <c r="H5129" s="488"/>
    </row>
    <row r="5130" spans="1:8" s="10" customFormat="1">
      <c r="A5130" s="134"/>
      <c r="B5130" s="134"/>
      <c r="C5130"/>
      <c r="D5130"/>
      <c r="E5130" s="488"/>
      <c r="F5130"/>
      <c r="G5130"/>
      <c r="H5130" s="488"/>
    </row>
    <row r="5131" spans="1:8" s="10" customFormat="1">
      <c r="A5131" s="134"/>
      <c r="B5131" s="134"/>
      <c r="C5131"/>
      <c r="D5131"/>
      <c r="E5131" s="488"/>
      <c r="F5131"/>
      <c r="G5131"/>
      <c r="H5131" s="488"/>
    </row>
    <row r="5132" spans="1:8" s="10" customFormat="1">
      <c r="A5132" s="134"/>
      <c r="B5132" s="134"/>
      <c r="C5132"/>
      <c r="D5132"/>
      <c r="E5132" s="488"/>
      <c r="F5132"/>
      <c r="G5132"/>
      <c r="H5132" s="488"/>
    </row>
    <row r="5133" spans="1:8" s="10" customFormat="1">
      <c r="A5133" s="134"/>
      <c r="B5133" s="134"/>
      <c r="C5133"/>
      <c r="D5133"/>
      <c r="E5133" s="488"/>
      <c r="F5133"/>
      <c r="G5133"/>
      <c r="H5133" s="488"/>
    </row>
    <row r="5134" spans="1:8" s="10" customFormat="1">
      <c r="A5134" s="134"/>
      <c r="B5134" s="134"/>
      <c r="C5134"/>
      <c r="D5134"/>
      <c r="E5134" s="488"/>
      <c r="F5134"/>
      <c r="G5134"/>
      <c r="H5134" s="488"/>
    </row>
    <row r="5135" spans="1:8" s="10" customFormat="1">
      <c r="A5135" s="134"/>
      <c r="B5135" s="134"/>
      <c r="C5135"/>
      <c r="D5135"/>
      <c r="E5135" s="488"/>
      <c r="F5135"/>
      <c r="G5135"/>
      <c r="H5135" s="488"/>
    </row>
    <row r="5136" spans="1:8" s="10" customFormat="1">
      <c r="A5136" s="134"/>
      <c r="B5136" s="134"/>
      <c r="C5136"/>
      <c r="D5136"/>
      <c r="E5136" s="488"/>
      <c r="F5136"/>
      <c r="G5136"/>
      <c r="H5136" s="488"/>
    </row>
    <row r="5137" spans="1:8" s="10" customFormat="1">
      <c r="A5137" s="134"/>
      <c r="B5137" s="134"/>
      <c r="C5137"/>
      <c r="D5137"/>
      <c r="E5137" s="488"/>
      <c r="F5137"/>
      <c r="G5137"/>
      <c r="H5137" s="488"/>
    </row>
    <row r="5138" spans="1:8" s="10" customFormat="1">
      <c r="A5138" s="134"/>
      <c r="B5138" s="134"/>
      <c r="C5138"/>
      <c r="D5138"/>
      <c r="E5138" s="488"/>
      <c r="F5138"/>
      <c r="G5138"/>
      <c r="H5138" s="488"/>
    </row>
    <row r="5139" spans="1:8" s="10" customFormat="1">
      <c r="A5139" s="134"/>
      <c r="B5139" s="134"/>
      <c r="C5139"/>
      <c r="D5139"/>
      <c r="E5139" s="488"/>
      <c r="F5139"/>
      <c r="G5139"/>
      <c r="H5139" s="488"/>
    </row>
    <row r="5140" spans="1:8" s="10" customFormat="1">
      <c r="A5140" s="134"/>
      <c r="B5140" s="134"/>
      <c r="C5140"/>
      <c r="D5140"/>
      <c r="E5140" s="488"/>
      <c r="F5140"/>
      <c r="G5140"/>
      <c r="H5140" s="488"/>
    </row>
    <row r="5141" spans="1:8" s="10" customFormat="1">
      <c r="A5141" s="134"/>
      <c r="B5141" s="134"/>
      <c r="C5141"/>
      <c r="D5141"/>
      <c r="E5141" s="488"/>
      <c r="F5141"/>
      <c r="G5141"/>
      <c r="H5141" s="488"/>
    </row>
    <row r="5142" spans="1:8" s="10" customFormat="1">
      <c r="A5142" s="134"/>
      <c r="B5142" s="134"/>
      <c r="C5142"/>
      <c r="D5142"/>
      <c r="E5142" s="488"/>
      <c r="F5142"/>
      <c r="G5142"/>
      <c r="H5142" s="488"/>
    </row>
    <row r="5143" spans="1:8" s="10" customFormat="1">
      <c r="A5143" s="134"/>
      <c r="B5143" s="134"/>
      <c r="C5143"/>
      <c r="D5143"/>
      <c r="E5143" s="488"/>
      <c r="F5143"/>
      <c r="G5143"/>
      <c r="H5143" s="488"/>
    </row>
    <row r="5144" spans="1:8" s="10" customFormat="1">
      <c r="A5144" s="134"/>
      <c r="B5144" s="134"/>
      <c r="C5144"/>
      <c r="D5144"/>
      <c r="E5144" s="488"/>
      <c r="F5144"/>
      <c r="G5144"/>
      <c r="H5144" s="488"/>
    </row>
    <row r="5145" spans="1:8" s="10" customFormat="1">
      <c r="A5145" s="134"/>
      <c r="B5145" s="134"/>
      <c r="C5145"/>
      <c r="D5145"/>
      <c r="E5145" s="488"/>
      <c r="F5145"/>
      <c r="G5145"/>
      <c r="H5145" s="488"/>
    </row>
    <row r="5146" spans="1:8" s="10" customFormat="1">
      <c r="A5146" s="134"/>
      <c r="B5146" s="134"/>
      <c r="C5146"/>
      <c r="D5146"/>
      <c r="E5146" s="488"/>
      <c r="F5146"/>
      <c r="G5146"/>
      <c r="H5146" s="488"/>
    </row>
    <row r="5147" spans="1:8" s="10" customFormat="1">
      <c r="A5147" s="134"/>
      <c r="B5147" s="134"/>
      <c r="C5147"/>
      <c r="D5147"/>
      <c r="E5147" s="488"/>
      <c r="F5147"/>
      <c r="G5147"/>
      <c r="H5147" s="488"/>
    </row>
    <row r="5148" spans="1:8" s="10" customFormat="1">
      <c r="A5148" s="134"/>
      <c r="B5148" s="134"/>
      <c r="C5148"/>
      <c r="D5148"/>
      <c r="E5148" s="488"/>
      <c r="F5148"/>
      <c r="G5148"/>
      <c r="H5148" s="488"/>
    </row>
    <row r="5149" spans="1:8" s="10" customFormat="1">
      <c r="A5149" s="134"/>
      <c r="B5149" s="134"/>
      <c r="C5149"/>
      <c r="D5149"/>
      <c r="E5149" s="488"/>
      <c r="F5149"/>
      <c r="G5149"/>
      <c r="H5149" s="488"/>
    </row>
    <row r="5150" spans="1:8" s="10" customFormat="1">
      <c r="A5150" s="134"/>
      <c r="B5150" s="134"/>
      <c r="C5150"/>
      <c r="D5150"/>
      <c r="E5150" s="488"/>
      <c r="F5150"/>
      <c r="G5150"/>
      <c r="H5150" s="488"/>
    </row>
    <row r="5151" spans="1:8" s="10" customFormat="1">
      <c r="A5151" s="134"/>
      <c r="B5151" s="134"/>
      <c r="C5151"/>
      <c r="D5151"/>
      <c r="E5151" s="488"/>
      <c r="F5151"/>
      <c r="G5151"/>
      <c r="H5151" s="488"/>
    </row>
    <row r="5152" spans="1:8" s="10" customFormat="1">
      <c r="A5152" s="134"/>
      <c r="B5152" s="134"/>
      <c r="C5152"/>
      <c r="D5152"/>
      <c r="E5152" s="488"/>
      <c r="F5152"/>
      <c r="G5152"/>
      <c r="H5152" s="488"/>
    </row>
    <row r="5153" spans="1:8" s="10" customFormat="1">
      <c r="A5153" s="134"/>
      <c r="B5153" s="134"/>
      <c r="C5153"/>
      <c r="D5153"/>
      <c r="E5153" s="488"/>
      <c r="F5153"/>
      <c r="G5153"/>
      <c r="H5153" s="488"/>
    </row>
    <row r="5154" spans="1:8" s="10" customFormat="1">
      <c r="A5154" s="134"/>
      <c r="B5154" s="134"/>
      <c r="C5154"/>
      <c r="D5154"/>
      <c r="E5154" s="488"/>
      <c r="F5154"/>
      <c r="G5154"/>
      <c r="H5154" s="488"/>
    </row>
    <row r="5155" spans="1:8" s="10" customFormat="1">
      <c r="A5155" s="134"/>
      <c r="B5155" s="134"/>
      <c r="C5155"/>
      <c r="D5155"/>
      <c r="E5155" s="488"/>
      <c r="F5155"/>
      <c r="G5155"/>
      <c r="H5155" s="488"/>
    </row>
    <row r="5156" spans="1:8" s="10" customFormat="1">
      <c r="A5156" s="134"/>
      <c r="B5156" s="134"/>
      <c r="C5156"/>
      <c r="D5156"/>
      <c r="E5156" s="488"/>
      <c r="F5156"/>
      <c r="G5156"/>
      <c r="H5156" s="488"/>
    </row>
    <row r="5157" spans="1:8" s="10" customFormat="1">
      <c r="A5157" s="134"/>
      <c r="B5157" s="134"/>
      <c r="C5157"/>
      <c r="D5157"/>
      <c r="E5157" s="488"/>
      <c r="F5157"/>
      <c r="G5157"/>
      <c r="H5157" s="488"/>
    </row>
    <row r="5158" spans="1:8" s="10" customFormat="1">
      <c r="A5158" s="134"/>
      <c r="B5158" s="134"/>
      <c r="C5158"/>
      <c r="D5158"/>
      <c r="E5158" s="488"/>
      <c r="F5158"/>
      <c r="G5158"/>
      <c r="H5158" s="488"/>
    </row>
    <row r="5159" spans="1:8" s="10" customFormat="1">
      <c r="A5159" s="134"/>
      <c r="B5159" s="134"/>
      <c r="C5159"/>
      <c r="D5159"/>
      <c r="E5159" s="488"/>
      <c r="F5159"/>
      <c r="G5159"/>
      <c r="H5159" s="488"/>
    </row>
    <row r="5160" spans="1:8" s="10" customFormat="1">
      <c r="A5160" s="134"/>
      <c r="B5160" s="134"/>
      <c r="C5160"/>
      <c r="D5160"/>
      <c r="E5160" s="488"/>
      <c r="F5160"/>
      <c r="G5160"/>
      <c r="H5160" s="488"/>
    </row>
    <row r="5161" spans="1:8" s="10" customFormat="1">
      <c r="A5161" s="134"/>
      <c r="B5161" s="134"/>
      <c r="C5161"/>
      <c r="D5161"/>
      <c r="E5161" s="488"/>
      <c r="F5161"/>
      <c r="G5161"/>
      <c r="H5161" s="488"/>
    </row>
    <row r="5162" spans="1:8" s="10" customFormat="1">
      <c r="A5162" s="134"/>
      <c r="B5162" s="134"/>
      <c r="C5162"/>
      <c r="D5162"/>
      <c r="E5162" s="488"/>
      <c r="F5162"/>
      <c r="G5162"/>
      <c r="H5162" s="488"/>
    </row>
    <row r="5163" spans="1:8" s="10" customFormat="1">
      <c r="A5163" s="134"/>
      <c r="B5163" s="134"/>
      <c r="C5163"/>
      <c r="D5163"/>
      <c r="E5163" s="488"/>
      <c r="F5163"/>
      <c r="G5163"/>
      <c r="H5163" s="488"/>
    </row>
    <row r="5164" spans="1:8" s="10" customFormat="1">
      <c r="A5164" s="134"/>
      <c r="B5164" s="134"/>
      <c r="C5164"/>
      <c r="D5164"/>
      <c r="E5164" s="488"/>
      <c r="F5164"/>
      <c r="G5164"/>
      <c r="H5164" s="488"/>
    </row>
    <row r="5165" spans="1:8" s="10" customFormat="1">
      <c r="A5165" s="134"/>
      <c r="B5165" s="134"/>
      <c r="C5165"/>
      <c r="D5165"/>
      <c r="E5165" s="488"/>
      <c r="F5165"/>
      <c r="G5165"/>
      <c r="H5165" s="488"/>
    </row>
    <row r="5166" spans="1:8" s="10" customFormat="1">
      <c r="A5166" s="134"/>
      <c r="B5166" s="134"/>
      <c r="C5166"/>
      <c r="D5166"/>
      <c r="E5166" s="488"/>
      <c r="F5166"/>
      <c r="G5166"/>
      <c r="H5166" s="488"/>
    </row>
    <row r="5167" spans="1:8" s="10" customFormat="1">
      <c r="A5167" s="134"/>
      <c r="B5167" s="134"/>
      <c r="C5167"/>
      <c r="D5167"/>
      <c r="E5167" s="488"/>
      <c r="F5167"/>
      <c r="G5167"/>
      <c r="H5167" s="488"/>
    </row>
    <row r="5168" spans="1:8" s="10" customFormat="1">
      <c r="A5168" s="134"/>
      <c r="B5168" s="134"/>
      <c r="C5168"/>
      <c r="D5168"/>
      <c r="E5168" s="488"/>
      <c r="F5168"/>
      <c r="G5168"/>
      <c r="H5168" s="488"/>
    </row>
    <row r="5169" spans="1:8" s="10" customFormat="1">
      <c r="A5169" s="134"/>
      <c r="B5169" s="134"/>
      <c r="C5169"/>
      <c r="D5169"/>
      <c r="E5169" s="488"/>
      <c r="F5169"/>
      <c r="G5169"/>
      <c r="H5169" s="488"/>
    </row>
    <row r="5170" spans="1:8" s="10" customFormat="1">
      <c r="A5170" s="134"/>
      <c r="B5170" s="134"/>
      <c r="C5170"/>
      <c r="D5170"/>
      <c r="E5170" s="488"/>
      <c r="F5170"/>
      <c r="G5170"/>
      <c r="H5170" s="488"/>
    </row>
    <row r="5171" spans="1:8" s="10" customFormat="1">
      <c r="A5171" s="134"/>
      <c r="B5171" s="134"/>
      <c r="C5171"/>
      <c r="D5171"/>
      <c r="E5171" s="488"/>
      <c r="F5171"/>
      <c r="G5171"/>
      <c r="H5171" s="488"/>
    </row>
    <row r="5172" spans="1:8" s="10" customFormat="1">
      <c r="A5172" s="134"/>
      <c r="B5172" s="134"/>
      <c r="C5172"/>
      <c r="D5172"/>
      <c r="E5172" s="488"/>
      <c r="F5172"/>
      <c r="G5172"/>
      <c r="H5172" s="488"/>
    </row>
    <row r="5173" spans="1:8" s="10" customFormat="1">
      <c r="A5173" s="134"/>
      <c r="B5173" s="134"/>
      <c r="C5173"/>
      <c r="D5173"/>
      <c r="E5173" s="488"/>
      <c r="F5173"/>
      <c r="G5173"/>
      <c r="H5173" s="488"/>
    </row>
    <row r="5174" spans="1:8" s="10" customFormat="1">
      <c r="A5174" s="134"/>
      <c r="B5174" s="134"/>
      <c r="C5174"/>
      <c r="D5174"/>
      <c r="E5174" s="488"/>
      <c r="F5174"/>
      <c r="G5174"/>
      <c r="H5174" s="488"/>
    </row>
    <row r="5175" spans="1:8" s="10" customFormat="1">
      <c r="A5175" s="134"/>
      <c r="B5175" s="134"/>
      <c r="C5175"/>
      <c r="D5175"/>
      <c r="E5175" s="488"/>
      <c r="F5175"/>
      <c r="G5175"/>
      <c r="H5175" s="488"/>
    </row>
    <row r="5176" spans="1:8" s="10" customFormat="1">
      <c r="A5176" s="134"/>
      <c r="B5176" s="134"/>
      <c r="C5176"/>
      <c r="D5176"/>
      <c r="E5176" s="488"/>
      <c r="F5176"/>
      <c r="G5176"/>
      <c r="H5176" s="488"/>
    </row>
    <row r="5177" spans="1:8" s="10" customFormat="1">
      <c r="A5177" s="134"/>
      <c r="B5177" s="134"/>
      <c r="C5177"/>
      <c r="D5177"/>
      <c r="E5177" s="488"/>
      <c r="F5177"/>
      <c r="G5177"/>
      <c r="H5177" s="488"/>
    </row>
    <row r="5178" spans="1:8" s="10" customFormat="1">
      <c r="A5178" s="134"/>
      <c r="B5178" s="134"/>
      <c r="C5178"/>
      <c r="D5178"/>
      <c r="E5178" s="488"/>
      <c r="F5178"/>
      <c r="G5178"/>
      <c r="H5178" s="488"/>
    </row>
    <row r="5179" spans="1:8" s="10" customFormat="1">
      <c r="A5179" s="134"/>
      <c r="B5179" s="134"/>
      <c r="C5179"/>
      <c r="D5179"/>
      <c r="E5179" s="488"/>
      <c r="F5179"/>
      <c r="G5179"/>
      <c r="H5179" s="488"/>
    </row>
    <row r="5180" spans="1:8" s="10" customFormat="1">
      <c r="A5180" s="134"/>
      <c r="B5180" s="134"/>
      <c r="C5180"/>
      <c r="D5180"/>
      <c r="E5180" s="488"/>
      <c r="F5180"/>
      <c r="G5180"/>
      <c r="H5180" s="488"/>
    </row>
    <row r="5181" spans="1:8" s="10" customFormat="1">
      <c r="A5181" s="134"/>
      <c r="B5181" s="134"/>
      <c r="C5181"/>
      <c r="D5181"/>
      <c r="E5181" s="488"/>
      <c r="F5181"/>
      <c r="G5181"/>
      <c r="H5181" s="488"/>
    </row>
    <row r="5182" spans="1:8" s="10" customFormat="1">
      <c r="A5182" s="134"/>
      <c r="B5182" s="134"/>
      <c r="C5182"/>
      <c r="D5182"/>
      <c r="E5182" s="488"/>
      <c r="F5182"/>
      <c r="G5182"/>
      <c r="H5182" s="488"/>
    </row>
    <row r="5183" spans="1:8" s="10" customFormat="1">
      <c r="A5183" s="134"/>
      <c r="B5183" s="134"/>
      <c r="C5183"/>
      <c r="D5183"/>
      <c r="E5183" s="488"/>
      <c r="F5183"/>
      <c r="G5183"/>
      <c r="H5183" s="488"/>
    </row>
    <row r="5184" spans="1:8" s="10" customFormat="1">
      <c r="A5184" s="134"/>
      <c r="B5184" s="134"/>
      <c r="C5184"/>
      <c r="D5184"/>
      <c r="E5184" s="488"/>
      <c r="F5184"/>
      <c r="G5184"/>
      <c r="H5184" s="488"/>
    </row>
    <row r="5185" spans="1:8" s="10" customFormat="1">
      <c r="A5185" s="134"/>
      <c r="B5185" s="134"/>
      <c r="C5185"/>
      <c r="D5185"/>
      <c r="E5185" s="488"/>
      <c r="F5185"/>
      <c r="G5185"/>
      <c r="H5185" s="488"/>
    </row>
    <row r="5186" spans="1:8" s="10" customFormat="1">
      <c r="A5186" s="134"/>
      <c r="B5186" s="134"/>
      <c r="C5186"/>
      <c r="D5186"/>
      <c r="E5186" s="488"/>
      <c r="F5186"/>
      <c r="G5186"/>
      <c r="H5186" s="488"/>
    </row>
    <row r="5187" spans="1:8" s="10" customFormat="1">
      <c r="A5187" s="134"/>
      <c r="B5187" s="134"/>
      <c r="C5187"/>
      <c r="D5187"/>
      <c r="E5187" s="488"/>
      <c r="F5187"/>
      <c r="G5187"/>
      <c r="H5187" s="488"/>
    </row>
    <row r="5188" spans="1:8" s="10" customFormat="1">
      <c r="A5188" s="134"/>
      <c r="B5188" s="134"/>
      <c r="C5188"/>
      <c r="D5188"/>
      <c r="E5188" s="488"/>
      <c r="F5188"/>
      <c r="G5188"/>
      <c r="H5188" s="488"/>
    </row>
    <row r="5189" spans="1:8" s="10" customFormat="1">
      <c r="A5189" s="134"/>
      <c r="B5189" s="134"/>
      <c r="C5189"/>
      <c r="D5189"/>
      <c r="E5189" s="488"/>
      <c r="F5189"/>
      <c r="G5189"/>
      <c r="H5189" s="488"/>
    </row>
    <row r="5190" spans="1:8" s="10" customFormat="1">
      <c r="A5190" s="134"/>
      <c r="B5190" s="134"/>
      <c r="C5190"/>
      <c r="D5190"/>
      <c r="E5190" s="488"/>
      <c r="F5190"/>
      <c r="G5190"/>
      <c r="H5190" s="488"/>
    </row>
    <row r="5191" spans="1:8" s="10" customFormat="1">
      <c r="A5191" s="134"/>
      <c r="B5191" s="134"/>
      <c r="C5191"/>
      <c r="D5191"/>
      <c r="E5191" s="488"/>
      <c r="F5191"/>
      <c r="G5191"/>
      <c r="H5191" s="488"/>
    </row>
    <row r="5192" spans="1:8" s="10" customFormat="1">
      <c r="A5192" s="134"/>
      <c r="B5192" s="134"/>
      <c r="C5192"/>
      <c r="D5192"/>
      <c r="E5192" s="488"/>
      <c r="F5192"/>
      <c r="G5192"/>
      <c r="H5192" s="488"/>
    </row>
    <row r="5193" spans="1:8" s="10" customFormat="1">
      <c r="A5193" s="134"/>
      <c r="B5193" s="134"/>
      <c r="C5193"/>
      <c r="D5193"/>
      <c r="E5193" s="488"/>
      <c r="F5193"/>
      <c r="G5193"/>
      <c r="H5193" s="488"/>
    </row>
    <row r="5194" spans="1:8" s="10" customFormat="1">
      <c r="A5194" s="134"/>
      <c r="B5194" s="134"/>
      <c r="C5194"/>
      <c r="D5194"/>
      <c r="E5194" s="488"/>
      <c r="F5194"/>
      <c r="G5194"/>
      <c r="H5194" s="488"/>
    </row>
    <row r="5195" spans="1:8" s="10" customFormat="1">
      <c r="A5195" s="134"/>
      <c r="B5195" s="134"/>
      <c r="C5195"/>
      <c r="D5195"/>
      <c r="E5195" s="488"/>
      <c r="F5195"/>
      <c r="G5195"/>
      <c r="H5195" s="488"/>
    </row>
    <row r="5196" spans="1:8" s="10" customFormat="1">
      <c r="A5196" s="134"/>
      <c r="B5196" s="134"/>
      <c r="C5196"/>
      <c r="D5196"/>
      <c r="E5196" s="488"/>
      <c r="F5196"/>
      <c r="G5196"/>
      <c r="H5196" s="488"/>
    </row>
    <row r="5197" spans="1:8" s="10" customFormat="1">
      <c r="A5197" s="134"/>
      <c r="B5197" s="134"/>
      <c r="C5197"/>
      <c r="D5197"/>
      <c r="E5197" s="488"/>
      <c r="F5197"/>
      <c r="G5197"/>
      <c r="H5197" s="488"/>
    </row>
    <row r="5198" spans="1:8" s="10" customFormat="1">
      <c r="A5198" s="134"/>
      <c r="B5198" s="134"/>
      <c r="C5198"/>
      <c r="D5198"/>
      <c r="E5198" s="488"/>
      <c r="F5198"/>
      <c r="G5198"/>
      <c r="H5198" s="488"/>
    </row>
    <row r="5199" spans="1:8" s="10" customFormat="1">
      <c r="A5199" s="134"/>
      <c r="B5199" s="134"/>
      <c r="C5199"/>
      <c r="D5199"/>
      <c r="E5199" s="488"/>
      <c r="F5199"/>
      <c r="G5199"/>
      <c r="H5199" s="488"/>
    </row>
    <row r="5200" spans="1:8" s="10" customFormat="1">
      <c r="A5200" s="134"/>
      <c r="B5200" s="134"/>
      <c r="C5200"/>
      <c r="D5200"/>
      <c r="E5200" s="488"/>
      <c r="F5200"/>
      <c r="G5200"/>
      <c r="H5200" s="488"/>
    </row>
    <row r="5201" spans="1:8" s="10" customFormat="1">
      <c r="A5201" s="134"/>
      <c r="B5201" s="134"/>
      <c r="C5201"/>
      <c r="D5201"/>
      <c r="E5201" s="488"/>
      <c r="F5201"/>
      <c r="G5201"/>
      <c r="H5201" s="488"/>
    </row>
    <row r="5202" spans="1:8" s="10" customFormat="1">
      <c r="A5202" s="134"/>
      <c r="B5202" s="134"/>
      <c r="C5202"/>
      <c r="D5202"/>
      <c r="E5202" s="488"/>
      <c r="F5202"/>
      <c r="G5202"/>
      <c r="H5202" s="488"/>
    </row>
    <row r="5203" spans="1:8" s="10" customFormat="1">
      <c r="A5203" s="134"/>
      <c r="B5203" s="134"/>
      <c r="C5203"/>
      <c r="D5203"/>
      <c r="E5203" s="488"/>
      <c r="F5203"/>
      <c r="G5203"/>
      <c r="H5203" s="488"/>
    </row>
    <row r="5204" spans="1:8" s="10" customFormat="1">
      <c r="A5204" s="134"/>
      <c r="B5204" s="134"/>
      <c r="C5204"/>
      <c r="D5204"/>
      <c r="E5204" s="488"/>
      <c r="F5204"/>
      <c r="G5204"/>
      <c r="H5204" s="488"/>
    </row>
    <row r="5205" spans="1:8" s="10" customFormat="1">
      <c r="A5205" s="134"/>
      <c r="B5205" s="134"/>
      <c r="C5205"/>
      <c r="D5205"/>
      <c r="E5205" s="488"/>
      <c r="F5205"/>
      <c r="G5205"/>
      <c r="H5205" s="488"/>
    </row>
    <row r="5206" spans="1:8" s="10" customFormat="1">
      <c r="A5206" s="134"/>
      <c r="B5206" s="134"/>
      <c r="C5206"/>
      <c r="D5206"/>
      <c r="E5206" s="488"/>
      <c r="F5206"/>
      <c r="G5206"/>
      <c r="H5206" s="488"/>
    </row>
    <row r="5207" spans="1:8" s="10" customFormat="1">
      <c r="A5207" s="134"/>
      <c r="B5207" s="134"/>
      <c r="C5207"/>
      <c r="D5207"/>
      <c r="E5207" s="488"/>
      <c r="F5207"/>
      <c r="G5207"/>
      <c r="H5207" s="488"/>
    </row>
    <row r="5208" spans="1:8" s="10" customFormat="1">
      <c r="A5208" s="134"/>
      <c r="B5208" s="134"/>
      <c r="C5208"/>
      <c r="D5208"/>
      <c r="E5208" s="488"/>
      <c r="F5208"/>
      <c r="G5208"/>
      <c r="H5208" s="488"/>
    </row>
    <row r="5209" spans="1:8" s="10" customFormat="1">
      <c r="A5209" s="134"/>
      <c r="B5209" s="134"/>
      <c r="C5209"/>
      <c r="D5209"/>
      <c r="E5209" s="488"/>
      <c r="F5209"/>
      <c r="G5209"/>
      <c r="H5209" s="488"/>
    </row>
    <row r="5210" spans="1:8" s="10" customFormat="1">
      <c r="A5210" s="134"/>
      <c r="B5210" s="134"/>
      <c r="C5210"/>
      <c r="D5210"/>
      <c r="E5210" s="488"/>
      <c r="F5210"/>
      <c r="G5210"/>
      <c r="H5210" s="488"/>
    </row>
    <row r="5211" spans="1:8" s="10" customFormat="1">
      <c r="A5211" s="134"/>
      <c r="B5211" s="134"/>
      <c r="C5211"/>
      <c r="D5211"/>
      <c r="E5211" s="488"/>
      <c r="F5211"/>
      <c r="G5211"/>
      <c r="H5211" s="488"/>
    </row>
    <row r="5212" spans="1:8" s="10" customFormat="1">
      <c r="A5212" s="134"/>
      <c r="B5212" s="134"/>
      <c r="C5212"/>
      <c r="D5212"/>
      <c r="E5212" s="488"/>
      <c r="F5212"/>
      <c r="G5212"/>
      <c r="H5212" s="488"/>
    </row>
    <row r="5213" spans="1:8" s="10" customFormat="1">
      <c r="A5213" s="134"/>
      <c r="B5213" s="134"/>
      <c r="C5213"/>
      <c r="D5213"/>
      <c r="E5213" s="488"/>
      <c r="F5213"/>
      <c r="G5213"/>
      <c r="H5213" s="488"/>
    </row>
    <row r="5214" spans="1:8" s="10" customFormat="1">
      <c r="A5214" s="134"/>
      <c r="B5214" s="134"/>
      <c r="C5214"/>
      <c r="D5214"/>
      <c r="E5214" s="488"/>
      <c r="F5214"/>
      <c r="G5214"/>
      <c r="H5214" s="488"/>
    </row>
    <row r="5215" spans="1:8" s="10" customFormat="1">
      <c r="A5215" s="134"/>
      <c r="B5215" s="134"/>
      <c r="C5215"/>
      <c r="D5215"/>
      <c r="E5215" s="488"/>
      <c r="F5215"/>
      <c r="G5215"/>
      <c r="H5215" s="488"/>
    </row>
    <row r="5216" spans="1:8" s="10" customFormat="1">
      <c r="A5216" s="134"/>
      <c r="B5216" s="134"/>
      <c r="C5216"/>
      <c r="D5216"/>
      <c r="E5216" s="488"/>
      <c r="F5216"/>
      <c r="G5216"/>
      <c r="H5216" s="488"/>
    </row>
    <row r="5217" spans="1:8" s="10" customFormat="1">
      <c r="A5217" s="134"/>
      <c r="B5217" s="134"/>
      <c r="C5217"/>
      <c r="D5217"/>
      <c r="E5217" s="488"/>
      <c r="F5217"/>
      <c r="G5217"/>
      <c r="H5217" s="488"/>
    </row>
    <row r="5218" spans="1:8" s="10" customFormat="1">
      <c r="A5218" s="134"/>
      <c r="B5218" s="134"/>
      <c r="C5218"/>
      <c r="D5218"/>
      <c r="E5218" s="488"/>
      <c r="F5218"/>
      <c r="G5218"/>
      <c r="H5218" s="488"/>
    </row>
    <row r="5219" spans="1:8" s="10" customFormat="1">
      <c r="A5219" s="134"/>
      <c r="B5219" s="134"/>
      <c r="C5219"/>
      <c r="D5219"/>
      <c r="E5219" s="488"/>
      <c r="F5219"/>
      <c r="G5219"/>
      <c r="H5219" s="488"/>
    </row>
    <row r="5220" spans="1:8" s="10" customFormat="1">
      <c r="A5220" s="134"/>
      <c r="B5220" s="134"/>
      <c r="C5220"/>
      <c r="D5220"/>
      <c r="E5220" s="488"/>
      <c r="F5220"/>
      <c r="G5220"/>
      <c r="H5220" s="488"/>
    </row>
    <row r="5221" spans="1:8" s="10" customFormat="1">
      <c r="A5221" s="134"/>
      <c r="B5221" s="134"/>
      <c r="C5221"/>
      <c r="D5221"/>
      <c r="E5221" s="488"/>
      <c r="F5221"/>
      <c r="G5221"/>
      <c r="H5221" s="488"/>
    </row>
    <row r="5222" spans="1:8" s="10" customFormat="1">
      <c r="A5222" s="134"/>
      <c r="B5222" s="134"/>
      <c r="C5222"/>
      <c r="D5222"/>
      <c r="E5222" s="488"/>
      <c r="F5222"/>
      <c r="G5222"/>
      <c r="H5222" s="488"/>
    </row>
    <row r="5223" spans="1:8" s="10" customFormat="1">
      <c r="A5223" s="134"/>
      <c r="B5223" s="134"/>
      <c r="C5223"/>
      <c r="D5223"/>
      <c r="E5223" s="488"/>
      <c r="F5223"/>
      <c r="G5223"/>
      <c r="H5223" s="488"/>
    </row>
    <row r="5224" spans="1:8" s="10" customFormat="1">
      <c r="A5224" s="134"/>
      <c r="B5224" s="134"/>
      <c r="C5224"/>
      <c r="D5224"/>
      <c r="E5224" s="488"/>
      <c r="F5224"/>
      <c r="G5224"/>
      <c r="H5224" s="488"/>
    </row>
    <row r="5225" spans="1:8" s="10" customFormat="1">
      <c r="A5225" s="134"/>
      <c r="B5225" s="134"/>
      <c r="C5225"/>
      <c r="D5225"/>
      <c r="E5225" s="488"/>
      <c r="F5225"/>
      <c r="G5225"/>
      <c r="H5225" s="488"/>
    </row>
    <row r="5226" spans="1:8" s="10" customFormat="1">
      <c r="A5226" s="134"/>
      <c r="B5226" s="134"/>
      <c r="C5226"/>
      <c r="D5226"/>
      <c r="E5226" s="488"/>
      <c r="F5226"/>
      <c r="G5226"/>
      <c r="H5226" s="488"/>
    </row>
    <row r="5227" spans="1:8" s="10" customFormat="1">
      <c r="A5227" s="134"/>
      <c r="B5227" s="134"/>
      <c r="C5227"/>
      <c r="D5227"/>
      <c r="E5227" s="488"/>
      <c r="F5227"/>
      <c r="G5227"/>
      <c r="H5227" s="488"/>
    </row>
    <row r="5228" spans="1:8" s="10" customFormat="1">
      <c r="A5228" s="134"/>
      <c r="B5228" s="134"/>
      <c r="C5228"/>
      <c r="D5228"/>
      <c r="E5228" s="488"/>
      <c r="F5228"/>
      <c r="G5228"/>
      <c r="H5228" s="488"/>
    </row>
    <row r="5229" spans="1:8" s="10" customFormat="1">
      <c r="A5229" s="134"/>
      <c r="B5229" s="134"/>
      <c r="C5229"/>
      <c r="D5229"/>
      <c r="E5229" s="488"/>
      <c r="F5229"/>
      <c r="G5229"/>
      <c r="H5229" s="488"/>
    </row>
    <row r="5230" spans="1:8" s="10" customFormat="1">
      <c r="A5230" s="134"/>
      <c r="B5230" s="134"/>
      <c r="C5230"/>
      <c r="D5230"/>
      <c r="E5230" s="488"/>
      <c r="F5230"/>
      <c r="G5230"/>
      <c r="H5230" s="488"/>
    </row>
    <row r="5231" spans="1:8" s="10" customFormat="1">
      <c r="A5231" s="134"/>
      <c r="B5231" s="134"/>
      <c r="C5231"/>
      <c r="D5231"/>
      <c r="E5231" s="488"/>
      <c r="F5231"/>
      <c r="G5231"/>
      <c r="H5231" s="488"/>
    </row>
    <row r="5232" spans="1:8" s="10" customFormat="1">
      <c r="A5232" s="134"/>
      <c r="B5232" s="134"/>
      <c r="C5232"/>
      <c r="D5232"/>
      <c r="E5232" s="488"/>
      <c r="F5232"/>
      <c r="G5232"/>
      <c r="H5232" s="488"/>
    </row>
    <row r="5233" spans="1:8" s="10" customFormat="1">
      <c r="A5233" s="134"/>
      <c r="B5233" s="134"/>
      <c r="C5233"/>
      <c r="D5233"/>
      <c r="E5233" s="488"/>
      <c r="F5233"/>
      <c r="G5233"/>
      <c r="H5233" s="488"/>
    </row>
    <row r="5234" spans="1:8" s="10" customFormat="1">
      <c r="A5234" s="134"/>
      <c r="B5234" s="134"/>
      <c r="C5234"/>
      <c r="D5234"/>
      <c r="E5234" s="488"/>
      <c r="F5234"/>
      <c r="G5234"/>
      <c r="H5234" s="488"/>
    </row>
    <row r="5235" spans="1:8" s="10" customFormat="1">
      <c r="A5235" s="134"/>
      <c r="B5235" s="134"/>
      <c r="C5235"/>
      <c r="D5235"/>
      <c r="E5235" s="488"/>
      <c r="F5235"/>
      <c r="G5235"/>
      <c r="H5235" s="488"/>
    </row>
    <row r="5236" spans="1:8" s="10" customFormat="1">
      <c r="A5236" s="134"/>
      <c r="B5236" s="134"/>
      <c r="C5236"/>
      <c r="D5236"/>
      <c r="E5236" s="488"/>
      <c r="F5236"/>
      <c r="G5236"/>
      <c r="H5236" s="488"/>
    </row>
    <row r="5237" spans="1:8" s="10" customFormat="1">
      <c r="A5237" s="134"/>
      <c r="B5237" s="134"/>
      <c r="C5237"/>
      <c r="D5237"/>
      <c r="E5237" s="488"/>
      <c r="F5237"/>
      <c r="G5237"/>
      <c r="H5237" s="488"/>
    </row>
    <row r="5238" spans="1:8" s="10" customFormat="1">
      <c r="A5238" s="134"/>
      <c r="B5238" s="134"/>
      <c r="C5238"/>
      <c r="D5238"/>
      <c r="E5238" s="488"/>
      <c r="F5238"/>
      <c r="G5238"/>
      <c r="H5238" s="488"/>
    </row>
    <row r="5239" spans="1:8" s="10" customFormat="1">
      <c r="A5239" s="134"/>
      <c r="B5239" s="134"/>
      <c r="C5239"/>
      <c r="D5239"/>
      <c r="E5239" s="488"/>
      <c r="F5239"/>
      <c r="G5239"/>
      <c r="H5239" s="488"/>
    </row>
    <row r="5240" spans="1:8" s="10" customFormat="1">
      <c r="A5240" s="134"/>
      <c r="B5240" s="134"/>
      <c r="C5240"/>
      <c r="D5240"/>
      <c r="E5240" s="488"/>
      <c r="F5240"/>
      <c r="G5240"/>
      <c r="H5240" s="488"/>
    </row>
    <row r="5241" spans="1:8" s="10" customFormat="1">
      <c r="A5241" s="134"/>
      <c r="B5241" s="134"/>
      <c r="C5241"/>
      <c r="D5241"/>
      <c r="E5241" s="488"/>
      <c r="F5241"/>
      <c r="G5241"/>
      <c r="H5241" s="488"/>
    </row>
    <row r="5242" spans="1:8" s="10" customFormat="1">
      <c r="A5242" s="134"/>
      <c r="B5242" s="134"/>
      <c r="C5242"/>
      <c r="D5242"/>
      <c r="E5242" s="488"/>
      <c r="F5242"/>
      <c r="G5242"/>
      <c r="H5242" s="488"/>
    </row>
    <row r="5243" spans="1:8" s="10" customFormat="1">
      <c r="A5243" s="134"/>
      <c r="B5243" s="134"/>
      <c r="C5243"/>
      <c r="D5243"/>
      <c r="E5243" s="488"/>
      <c r="F5243"/>
      <c r="G5243"/>
      <c r="H5243" s="488"/>
    </row>
    <row r="5244" spans="1:8" s="10" customFormat="1">
      <c r="A5244" s="134"/>
      <c r="B5244" s="134"/>
      <c r="C5244"/>
      <c r="D5244"/>
      <c r="E5244" s="488"/>
      <c r="F5244"/>
      <c r="G5244"/>
      <c r="H5244" s="488"/>
    </row>
    <row r="5245" spans="1:8" s="10" customFormat="1">
      <c r="A5245" s="134"/>
      <c r="B5245" s="134"/>
      <c r="C5245"/>
      <c r="D5245"/>
      <c r="E5245" s="488"/>
      <c r="F5245"/>
      <c r="G5245"/>
      <c r="H5245" s="488"/>
    </row>
    <row r="5246" spans="1:8" s="10" customFormat="1">
      <c r="A5246" s="134"/>
      <c r="B5246" s="134"/>
      <c r="C5246"/>
      <c r="D5246"/>
      <c r="E5246" s="488"/>
      <c r="F5246"/>
      <c r="G5246"/>
      <c r="H5246" s="488"/>
    </row>
    <row r="5247" spans="1:8" s="10" customFormat="1">
      <c r="A5247" s="134"/>
      <c r="B5247" s="134"/>
      <c r="C5247"/>
      <c r="D5247"/>
      <c r="E5247" s="488"/>
      <c r="F5247"/>
      <c r="G5247"/>
      <c r="H5247" s="488"/>
    </row>
    <row r="5248" spans="1:8" s="10" customFormat="1">
      <c r="A5248" s="134"/>
      <c r="B5248" s="134"/>
      <c r="C5248"/>
      <c r="D5248"/>
      <c r="E5248" s="488"/>
      <c r="F5248"/>
      <c r="G5248"/>
      <c r="H5248" s="488"/>
    </row>
    <row r="5249" spans="1:8" s="10" customFormat="1">
      <c r="A5249" s="134"/>
      <c r="B5249" s="134"/>
      <c r="C5249"/>
      <c r="D5249"/>
      <c r="E5249" s="488"/>
      <c r="F5249"/>
      <c r="G5249"/>
      <c r="H5249" s="488"/>
    </row>
    <row r="5250" spans="1:8" s="10" customFormat="1">
      <c r="A5250" s="134"/>
      <c r="B5250" s="134"/>
      <c r="C5250"/>
      <c r="D5250"/>
      <c r="E5250" s="488"/>
      <c r="F5250"/>
      <c r="G5250"/>
      <c r="H5250" s="488"/>
    </row>
    <row r="5251" spans="1:8" s="10" customFormat="1">
      <c r="A5251" s="134"/>
      <c r="B5251" s="134"/>
      <c r="C5251"/>
      <c r="D5251"/>
      <c r="E5251" s="488"/>
      <c r="F5251"/>
      <c r="G5251"/>
      <c r="H5251" s="488"/>
    </row>
    <row r="5252" spans="1:8" s="10" customFormat="1">
      <c r="A5252" s="134"/>
      <c r="B5252" s="134"/>
      <c r="C5252"/>
      <c r="D5252"/>
      <c r="E5252" s="488"/>
      <c r="F5252"/>
      <c r="G5252"/>
      <c r="H5252" s="488"/>
    </row>
    <row r="5253" spans="1:8" s="10" customFormat="1">
      <c r="A5253" s="134"/>
      <c r="B5253" s="134"/>
      <c r="C5253"/>
      <c r="D5253"/>
      <c r="E5253" s="488"/>
      <c r="F5253"/>
      <c r="G5253"/>
      <c r="H5253" s="488"/>
    </row>
    <row r="5254" spans="1:8" s="10" customFormat="1">
      <c r="A5254" s="134"/>
      <c r="B5254" s="134"/>
      <c r="C5254"/>
      <c r="D5254"/>
      <c r="E5254" s="488"/>
      <c r="F5254"/>
      <c r="G5254"/>
      <c r="H5254" s="488"/>
    </row>
    <row r="5255" spans="1:8" s="10" customFormat="1">
      <c r="A5255" s="134"/>
      <c r="B5255" s="134"/>
      <c r="C5255"/>
      <c r="D5255"/>
      <c r="E5255" s="488"/>
      <c r="F5255"/>
      <c r="G5255"/>
      <c r="H5255" s="488"/>
    </row>
    <row r="5256" spans="1:8" s="10" customFormat="1">
      <c r="A5256" s="134"/>
      <c r="B5256" s="134"/>
      <c r="C5256"/>
      <c r="D5256"/>
      <c r="E5256" s="488"/>
      <c r="F5256"/>
      <c r="G5256"/>
      <c r="H5256" s="488"/>
    </row>
    <row r="5257" spans="1:8" s="10" customFormat="1">
      <c r="A5257" s="134"/>
      <c r="B5257" s="134"/>
      <c r="C5257"/>
      <c r="D5257"/>
      <c r="E5257" s="488"/>
      <c r="F5257"/>
      <c r="G5257"/>
      <c r="H5257" s="488"/>
    </row>
    <row r="5258" spans="1:8" s="10" customFormat="1">
      <c r="A5258" s="134"/>
      <c r="B5258" s="134"/>
      <c r="C5258"/>
      <c r="D5258"/>
      <c r="E5258" s="488"/>
      <c r="F5258"/>
      <c r="G5258"/>
      <c r="H5258" s="488"/>
    </row>
    <row r="5259" spans="1:8" s="10" customFormat="1">
      <c r="A5259" s="134"/>
      <c r="B5259" s="134"/>
      <c r="C5259"/>
      <c r="D5259"/>
      <c r="E5259" s="488"/>
      <c r="F5259"/>
      <c r="G5259"/>
      <c r="H5259" s="488"/>
    </row>
    <row r="5260" spans="1:8" s="10" customFormat="1">
      <c r="A5260" s="134"/>
      <c r="B5260" s="134"/>
      <c r="C5260"/>
      <c r="D5260"/>
      <c r="E5260" s="488"/>
      <c r="F5260"/>
      <c r="G5260"/>
      <c r="H5260" s="488"/>
    </row>
    <row r="5261" spans="1:8" s="10" customFormat="1">
      <c r="A5261" s="134"/>
      <c r="B5261" s="134"/>
      <c r="C5261"/>
      <c r="D5261"/>
      <c r="E5261" s="488"/>
      <c r="F5261"/>
      <c r="G5261"/>
      <c r="H5261" s="488"/>
    </row>
    <row r="5262" spans="1:8" s="10" customFormat="1">
      <c r="A5262" s="134"/>
      <c r="B5262" s="134"/>
      <c r="C5262"/>
      <c r="D5262"/>
      <c r="E5262" s="488"/>
      <c r="F5262"/>
      <c r="G5262"/>
      <c r="H5262" s="488"/>
    </row>
    <row r="5263" spans="1:8" s="10" customFormat="1">
      <c r="A5263" s="134"/>
      <c r="B5263" s="134"/>
      <c r="C5263"/>
      <c r="D5263"/>
      <c r="E5263" s="488"/>
      <c r="F5263"/>
      <c r="G5263"/>
      <c r="H5263" s="488"/>
    </row>
    <row r="5264" spans="1:8" s="10" customFormat="1">
      <c r="A5264" s="134"/>
      <c r="B5264" s="134"/>
      <c r="C5264"/>
      <c r="D5264"/>
      <c r="E5264" s="488"/>
      <c r="F5264"/>
      <c r="G5264"/>
      <c r="H5264" s="488"/>
    </row>
    <row r="5265" spans="1:8" s="10" customFormat="1">
      <c r="A5265" s="134"/>
      <c r="B5265" s="134"/>
      <c r="C5265"/>
      <c r="D5265"/>
      <c r="E5265" s="488"/>
      <c r="F5265"/>
      <c r="G5265"/>
      <c r="H5265" s="488"/>
    </row>
    <row r="5266" spans="1:8" s="10" customFormat="1">
      <c r="A5266" s="134"/>
      <c r="B5266" s="134"/>
      <c r="C5266"/>
      <c r="D5266"/>
      <c r="E5266" s="488"/>
      <c r="F5266"/>
      <c r="G5266"/>
      <c r="H5266" s="488"/>
    </row>
    <row r="5267" spans="1:8" s="10" customFormat="1">
      <c r="A5267" s="134"/>
      <c r="B5267" s="134"/>
      <c r="C5267"/>
      <c r="D5267"/>
      <c r="E5267" s="488"/>
      <c r="F5267"/>
      <c r="G5267"/>
      <c r="H5267" s="488"/>
    </row>
    <row r="5268" spans="1:8" s="10" customFormat="1">
      <c r="A5268" s="134"/>
      <c r="B5268" s="134"/>
      <c r="C5268"/>
      <c r="D5268"/>
      <c r="E5268" s="488"/>
      <c r="F5268"/>
      <c r="G5268"/>
      <c r="H5268" s="488"/>
    </row>
    <row r="5269" spans="1:8" s="10" customFormat="1">
      <c r="A5269" s="134"/>
      <c r="B5269" s="134"/>
      <c r="C5269"/>
      <c r="D5269"/>
      <c r="E5269" s="488"/>
      <c r="F5269"/>
      <c r="G5269"/>
      <c r="H5269" s="488"/>
    </row>
    <row r="5270" spans="1:8" s="10" customFormat="1">
      <c r="A5270" s="134"/>
      <c r="B5270" s="134"/>
      <c r="C5270"/>
      <c r="D5270"/>
      <c r="E5270" s="488"/>
      <c r="F5270"/>
      <c r="G5270"/>
      <c r="H5270" s="488"/>
    </row>
    <row r="5271" spans="1:8" s="10" customFormat="1">
      <c r="A5271" s="134"/>
      <c r="B5271" s="134"/>
      <c r="C5271"/>
      <c r="D5271"/>
      <c r="E5271" s="488"/>
      <c r="F5271"/>
      <c r="G5271"/>
      <c r="H5271" s="488"/>
    </row>
    <row r="5272" spans="1:8" s="10" customFormat="1">
      <c r="A5272" s="134"/>
      <c r="B5272" s="134"/>
      <c r="C5272"/>
      <c r="D5272"/>
      <c r="E5272" s="488"/>
      <c r="F5272"/>
      <c r="G5272"/>
      <c r="H5272" s="488"/>
    </row>
    <row r="5273" spans="1:8" s="10" customFormat="1">
      <c r="A5273" s="134"/>
      <c r="B5273" s="134"/>
      <c r="C5273"/>
      <c r="D5273"/>
      <c r="E5273" s="488"/>
      <c r="F5273"/>
      <c r="G5273"/>
      <c r="H5273" s="488"/>
    </row>
    <row r="5274" spans="1:8" s="10" customFormat="1">
      <c r="A5274" s="134"/>
      <c r="B5274" s="134"/>
      <c r="C5274"/>
      <c r="D5274"/>
      <c r="E5274" s="488"/>
      <c r="F5274"/>
      <c r="G5274"/>
      <c r="H5274" s="488"/>
    </row>
    <row r="5275" spans="1:8" s="10" customFormat="1">
      <c r="A5275" s="134"/>
      <c r="B5275" s="134"/>
      <c r="C5275"/>
      <c r="D5275"/>
      <c r="E5275" s="488"/>
      <c r="F5275"/>
      <c r="G5275"/>
      <c r="H5275" s="488"/>
    </row>
    <row r="5276" spans="1:8" s="10" customFormat="1">
      <c r="A5276" s="134"/>
      <c r="B5276" s="134"/>
      <c r="C5276"/>
      <c r="D5276"/>
      <c r="E5276" s="488"/>
      <c r="F5276"/>
      <c r="G5276"/>
      <c r="H5276" s="488"/>
    </row>
    <row r="5277" spans="1:8" s="10" customFormat="1">
      <c r="A5277" s="134"/>
      <c r="B5277" s="134"/>
      <c r="C5277"/>
      <c r="D5277"/>
      <c r="E5277" s="488"/>
      <c r="F5277"/>
      <c r="G5277"/>
      <c r="H5277" s="488"/>
    </row>
    <row r="5278" spans="1:8" s="10" customFormat="1">
      <c r="A5278" s="134"/>
      <c r="B5278" s="134"/>
      <c r="C5278"/>
      <c r="D5278"/>
      <c r="E5278" s="488"/>
      <c r="F5278"/>
      <c r="G5278"/>
      <c r="H5278" s="488"/>
    </row>
    <row r="5279" spans="1:8" s="10" customFormat="1">
      <c r="A5279" s="134"/>
      <c r="B5279" s="134"/>
      <c r="C5279"/>
      <c r="D5279"/>
      <c r="E5279" s="488"/>
      <c r="F5279"/>
      <c r="G5279"/>
      <c r="H5279" s="488"/>
    </row>
    <row r="5280" spans="1:8" s="10" customFormat="1">
      <c r="A5280" s="134"/>
      <c r="B5280" s="134"/>
      <c r="C5280"/>
      <c r="D5280"/>
      <c r="E5280" s="488"/>
      <c r="F5280"/>
      <c r="G5280"/>
      <c r="H5280" s="488"/>
    </row>
    <row r="5281" spans="1:8" s="10" customFormat="1">
      <c r="A5281" s="134"/>
      <c r="B5281" s="134"/>
      <c r="C5281"/>
      <c r="D5281"/>
      <c r="E5281" s="488"/>
      <c r="F5281"/>
      <c r="G5281"/>
      <c r="H5281" s="488"/>
    </row>
    <row r="5282" spans="1:8" s="10" customFormat="1">
      <c r="A5282" s="134"/>
      <c r="B5282" s="134"/>
      <c r="C5282"/>
      <c r="D5282"/>
      <c r="E5282" s="488"/>
      <c r="F5282"/>
      <c r="G5282"/>
      <c r="H5282" s="488"/>
    </row>
    <row r="5283" spans="1:8" s="10" customFormat="1">
      <c r="A5283" s="134"/>
      <c r="B5283" s="134"/>
      <c r="C5283"/>
      <c r="D5283"/>
      <c r="E5283" s="488"/>
      <c r="F5283"/>
      <c r="G5283"/>
      <c r="H5283" s="488"/>
    </row>
    <row r="5284" spans="1:8" s="10" customFormat="1">
      <c r="A5284" s="134"/>
      <c r="B5284" s="134"/>
      <c r="C5284"/>
      <c r="D5284"/>
      <c r="E5284" s="488"/>
      <c r="F5284"/>
      <c r="G5284"/>
      <c r="H5284" s="488"/>
    </row>
    <row r="5285" spans="1:8" s="10" customFormat="1">
      <c r="A5285" s="134"/>
      <c r="B5285" s="134"/>
      <c r="C5285"/>
      <c r="D5285"/>
      <c r="E5285" s="488"/>
      <c r="F5285"/>
      <c r="G5285"/>
      <c r="H5285" s="488"/>
    </row>
    <row r="5286" spans="1:8" s="10" customFormat="1">
      <c r="A5286" s="134"/>
      <c r="B5286" s="134"/>
      <c r="C5286"/>
      <c r="D5286"/>
      <c r="E5286" s="488"/>
      <c r="F5286"/>
      <c r="G5286"/>
      <c r="H5286" s="488"/>
    </row>
    <row r="5287" spans="1:8" s="10" customFormat="1">
      <c r="A5287" s="134"/>
      <c r="B5287" s="134"/>
      <c r="C5287"/>
      <c r="D5287"/>
      <c r="E5287" s="488"/>
      <c r="F5287"/>
      <c r="G5287"/>
      <c r="H5287" s="488"/>
    </row>
    <row r="5288" spans="1:8" s="10" customFormat="1">
      <c r="A5288" s="134"/>
      <c r="B5288" s="134"/>
      <c r="C5288"/>
      <c r="D5288"/>
      <c r="E5288" s="488"/>
      <c r="F5288"/>
      <c r="G5288"/>
      <c r="H5288" s="488"/>
    </row>
    <row r="5289" spans="1:8" s="10" customFormat="1">
      <c r="A5289" s="134"/>
      <c r="B5289" s="134"/>
      <c r="C5289"/>
      <c r="D5289"/>
      <c r="E5289" s="488"/>
      <c r="F5289"/>
      <c r="G5289"/>
      <c r="H5289" s="488"/>
    </row>
    <row r="5290" spans="1:8" s="10" customFormat="1">
      <c r="A5290" s="134"/>
      <c r="B5290" s="134"/>
      <c r="C5290"/>
      <c r="D5290"/>
      <c r="E5290" s="488"/>
      <c r="F5290"/>
      <c r="G5290"/>
      <c r="H5290" s="488"/>
    </row>
    <row r="5291" spans="1:8" s="10" customFormat="1">
      <c r="A5291" s="134"/>
      <c r="B5291" s="134"/>
      <c r="C5291"/>
      <c r="D5291"/>
      <c r="E5291" s="488"/>
      <c r="F5291"/>
      <c r="G5291"/>
      <c r="H5291" s="488"/>
    </row>
    <row r="5292" spans="1:8" s="10" customFormat="1">
      <c r="A5292" s="134"/>
      <c r="B5292" s="134"/>
      <c r="C5292"/>
      <c r="D5292"/>
      <c r="E5292" s="488"/>
      <c r="F5292"/>
      <c r="G5292"/>
      <c r="H5292" s="488"/>
    </row>
    <row r="5293" spans="1:8" s="10" customFormat="1">
      <c r="A5293" s="134"/>
      <c r="B5293" s="134"/>
      <c r="C5293"/>
      <c r="D5293"/>
      <c r="E5293" s="488"/>
      <c r="F5293"/>
      <c r="G5293"/>
      <c r="H5293" s="488"/>
    </row>
    <row r="5294" spans="1:8" s="10" customFormat="1">
      <c r="A5294" s="134"/>
      <c r="B5294" s="134"/>
      <c r="C5294"/>
      <c r="D5294"/>
      <c r="E5294" s="488"/>
      <c r="F5294"/>
      <c r="G5294"/>
      <c r="H5294" s="488"/>
    </row>
    <row r="5295" spans="1:8" s="10" customFormat="1">
      <c r="A5295" s="134"/>
      <c r="B5295" s="134"/>
      <c r="C5295"/>
      <c r="D5295"/>
      <c r="E5295" s="488"/>
      <c r="F5295"/>
      <c r="G5295"/>
      <c r="H5295" s="488"/>
    </row>
    <row r="5296" spans="1:8" s="10" customFormat="1">
      <c r="A5296" s="134"/>
      <c r="B5296" s="134"/>
      <c r="C5296"/>
      <c r="D5296"/>
      <c r="E5296" s="488"/>
      <c r="F5296"/>
      <c r="G5296"/>
      <c r="H5296" s="488"/>
    </row>
    <row r="5297" spans="1:8" s="10" customFormat="1">
      <c r="A5297" s="134"/>
      <c r="B5297" s="134"/>
      <c r="C5297"/>
      <c r="D5297"/>
      <c r="E5297" s="488"/>
      <c r="F5297"/>
      <c r="G5297"/>
      <c r="H5297" s="488"/>
    </row>
    <row r="5298" spans="1:8" s="10" customFormat="1">
      <c r="A5298" s="134"/>
      <c r="B5298" s="134"/>
      <c r="C5298"/>
      <c r="D5298"/>
      <c r="E5298" s="488"/>
      <c r="F5298"/>
      <c r="G5298"/>
      <c r="H5298" s="488"/>
    </row>
    <row r="5299" spans="1:8" s="10" customFormat="1">
      <c r="A5299" s="134"/>
      <c r="B5299" s="134"/>
      <c r="C5299"/>
      <c r="D5299"/>
      <c r="E5299" s="488"/>
      <c r="F5299"/>
      <c r="G5299"/>
      <c r="H5299" s="488"/>
    </row>
    <row r="5300" spans="1:8" s="10" customFormat="1">
      <c r="A5300" s="134"/>
      <c r="B5300" s="134"/>
      <c r="C5300"/>
      <c r="D5300"/>
      <c r="E5300" s="488"/>
      <c r="F5300"/>
      <c r="G5300"/>
      <c r="H5300" s="488"/>
    </row>
    <row r="5301" spans="1:8" s="10" customFormat="1">
      <c r="A5301" s="134"/>
      <c r="B5301" s="134"/>
      <c r="C5301"/>
      <c r="D5301"/>
      <c r="E5301" s="488"/>
      <c r="F5301"/>
      <c r="G5301"/>
      <c r="H5301" s="488"/>
    </row>
    <row r="5302" spans="1:8" s="10" customFormat="1">
      <c r="A5302" s="134"/>
      <c r="B5302" s="134"/>
      <c r="C5302"/>
      <c r="D5302"/>
      <c r="E5302" s="488"/>
      <c r="F5302"/>
      <c r="G5302"/>
      <c r="H5302" s="488"/>
    </row>
    <row r="5303" spans="1:8" s="10" customFormat="1">
      <c r="A5303" s="134"/>
      <c r="B5303" s="134"/>
      <c r="C5303"/>
      <c r="D5303"/>
      <c r="E5303" s="488"/>
      <c r="F5303"/>
      <c r="G5303"/>
      <c r="H5303" s="488"/>
    </row>
    <row r="5304" spans="1:8" s="10" customFormat="1">
      <c r="A5304" s="134"/>
      <c r="B5304" s="134"/>
      <c r="C5304"/>
      <c r="D5304"/>
      <c r="E5304" s="488"/>
      <c r="F5304"/>
      <c r="G5304"/>
      <c r="H5304" s="488"/>
    </row>
    <row r="5305" spans="1:8" s="10" customFormat="1">
      <c r="A5305" s="134"/>
      <c r="B5305" s="134"/>
      <c r="C5305"/>
      <c r="D5305"/>
      <c r="E5305" s="488"/>
      <c r="F5305"/>
      <c r="G5305"/>
      <c r="H5305" s="488"/>
    </row>
    <row r="5306" spans="1:8" s="10" customFormat="1">
      <c r="A5306" s="134"/>
      <c r="B5306" s="134"/>
      <c r="C5306"/>
      <c r="D5306"/>
      <c r="E5306" s="488"/>
      <c r="F5306"/>
      <c r="G5306"/>
      <c r="H5306" s="488"/>
    </row>
    <row r="5307" spans="1:8" s="10" customFormat="1">
      <c r="A5307" s="134"/>
      <c r="B5307" s="134"/>
      <c r="C5307"/>
      <c r="D5307"/>
      <c r="E5307" s="488"/>
      <c r="F5307"/>
      <c r="G5307"/>
      <c r="H5307" s="488"/>
    </row>
    <row r="5308" spans="1:8" s="10" customFormat="1">
      <c r="A5308" s="134"/>
      <c r="B5308" s="134"/>
      <c r="C5308"/>
      <c r="D5308"/>
      <c r="E5308" s="488"/>
      <c r="F5308"/>
      <c r="G5308"/>
      <c r="H5308" s="488"/>
    </row>
    <row r="5309" spans="1:8" s="10" customFormat="1">
      <c r="A5309" s="134"/>
      <c r="B5309" s="134"/>
      <c r="C5309"/>
      <c r="D5309"/>
      <c r="E5309" s="488"/>
      <c r="F5309"/>
      <c r="G5309"/>
      <c r="H5309" s="488"/>
    </row>
    <row r="5310" spans="1:8" s="10" customFormat="1">
      <c r="A5310" s="134"/>
      <c r="B5310" s="134"/>
      <c r="C5310"/>
      <c r="D5310"/>
      <c r="E5310" s="488"/>
      <c r="F5310"/>
      <c r="G5310"/>
      <c r="H5310" s="488"/>
    </row>
    <row r="5311" spans="1:8" s="10" customFormat="1">
      <c r="A5311" s="134"/>
      <c r="B5311" s="134"/>
      <c r="C5311"/>
      <c r="D5311"/>
      <c r="E5311" s="488"/>
      <c r="F5311"/>
      <c r="G5311"/>
      <c r="H5311" s="488"/>
    </row>
    <row r="5312" spans="1:8" s="10" customFormat="1">
      <c r="A5312" s="134"/>
      <c r="B5312" s="134"/>
      <c r="C5312"/>
      <c r="D5312"/>
      <c r="E5312" s="488"/>
      <c r="F5312"/>
      <c r="G5312"/>
      <c r="H5312" s="488"/>
    </row>
    <row r="5313" spans="1:8" s="10" customFormat="1">
      <c r="A5313" s="134"/>
      <c r="B5313" s="134"/>
      <c r="C5313"/>
      <c r="D5313"/>
      <c r="E5313" s="488"/>
      <c r="F5313"/>
      <c r="G5313"/>
      <c r="H5313" s="488"/>
    </row>
    <row r="5314" spans="1:8" s="10" customFormat="1">
      <c r="A5314" s="134"/>
      <c r="B5314" s="134"/>
      <c r="C5314"/>
      <c r="D5314"/>
      <c r="E5314" s="488"/>
      <c r="F5314"/>
      <c r="G5314"/>
      <c r="H5314" s="488"/>
    </row>
    <row r="5315" spans="1:8" s="10" customFormat="1">
      <c r="A5315" s="134"/>
      <c r="B5315" s="134"/>
      <c r="C5315"/>
      <c r="D5315"/>
      <c r="E5315" s="488"/>
      <c r="F5315"/>
      <c r="G5315"/>
      <c r="H5315" s="488"/>
    </row>
    <row r="5316" spans="1:8" s="10" customFormat="1">
      <c r="A5316" s="134"/>
      <c r="B5316" s="134"/>
      <c r="C5316"/>
      <c r="D5316"/>
      <c r="E5316" s="488"/>
      <c r="F5316"/>
      <c r="G5316"/>
      <c r="H5316" s="488"/>
    </row>
    <row r="5317" spans="1:8" s="10" customFormat="1">
      <c r="A5317" s="134"/>
      <c r="B5317" s="134"/>
      <c r="C5317"/>
      <c r="D5317"/>
      <c r="E5317" s="488"/>
      <c r="F5317"/>
      <c r="G5317"/>
      <c r="H5317" s="488"/>
    </row>
    <row r="5318" spans="1:8" s="10" customFormat="1">
      <c r="A5318" s="134"/>
      <c r="B5318" s="134"/>
      <c r="C5318"/>
      <c r="D5318"/>
      <c r="E5318" s="488"/>
      <c r="F5318"/>
      <c r="G5318"/>
      <c r="H5318" s="488"/>
    </row>
    <row r="5319" spans="1:8" s="10" customFormat="1">
      <c r="A5319" s="134"/>
      <c r="B5319" s="134"/>
      <c r="C5319"/>
      <c r="D5319"/>
      <c r="E5319" s="488"/>
      <c r="F5319"/>
      <c r="G5319"/>
      <c r="H5319" s="488"/>
    </row>
    <row r="5320" spans="1:8" s="10" customFormat="1">
      <c r="A5320" s="134"/>
      <c r="B5320" s="134"/>
      <c r="C5320"/>
      <c r="D5320"/>
      <c r="E5320" s="488"/>
      <c r="F5320"/>
      <c r="G5320"/>
      <c r="H5320" s="488"/>
    </row>
    <row r="5321" spans="1:8" s="10" customFormat="1">
      <c r="A5321" s="134"/>
      <c r="B5321" s="134"/>
      <c r="C5321"/>
      <c r="D5321"/>
      <c r="E5321" s="488"/>
      <c r="F5321"/>
      <c r="G5321"/>
      <c r="H5321" s="488"/>
    </row>
    <row r="5322" spans="1:8" s="10" customFormat="1">
      <c r="A5322" s="134"/>
      <c r="B5322" s="134"/>
      <c r="C5322"/>
      <c r="D5322"/>
      <c r="E5322" s="488"/>
      <c r="F5322"/>
      <c r="G5322"/>
      <c r="H5322" s="488"/>
    </row>
    <row r="5323" spans="1:8" s="10" customFormat="1">
      <c r="A5323" s="134"/>
      <c r="B5323" s="134"/>
      <c r="C5323"/>
      <c r="D5323"/>
      <c r="E5323" s="488"/>
      <c r="F5323"/>
      <c r="G5323"/>
      <c r="H5323" s="488"/>
    </row>
    <row r="5324" spans="1:8" s="10" customFormat="1">
      <c r="A5324" s="134"/>
      <c r="B5324" s="134"/>
      <c r="C5324"/>
      <c r="D5324"/>
      <c r="E5324" s="488"/>
      <c r="F5324"/>
      <c r="G5324"/>
      <c r="H5324" s="488"/>
    </row>
    <row r="5325" spans="1:8" s="10" customFormat="1">
      <c r="A5325" s="134"/>
      <c r="B5325" s="134"/>
      <c r="C5325"/>
      <c r="D5325"/>
      <c r="E5325" s="488"/>
      <c r="F5325"/>
      <c r="G5325"/>
      <c r="H5325" s="488"/>
    </row>
    <row r="5326" spans="1:8" s="10" customFormat="1">
      <c r="A5326" s="134"/>
      <c r="B5326" s="134"/>
      <c r="C5326"/>
      <c r="D5326"/>
      <c r="E5326" s="488"/>
      <c r="F5326"/>
      <c r="G5326"/>
      <c r="H5326" s="488"/>
    </row>
    <row r="5327" spans="1:8" s="10" customFormat="1">
      <c r="A5327" s="134"/>
      <c r="B5327" s="134"/>
      <c r="C5327"/>
      <c r="D5327"/>
      <c r="E5327" s="488"/>
      <c r="F5327"/>
      <c r="G5327"/>
      <c r="H5327" s="488"/>
    </row>
    <row r="5328" spans="1:8" s="10" customFormat="1">
      <c r="A5328" s="134"/>
      <c r="B5328" s="134"/>
      <c r="C5328"/>
      <c r="D5328"/>
      <c r="E5328" s="488"/>
      <c r="F5328"/>
      <c r="G5328"/>
      <c r="H5328" s="488"/>
    </row>
    <row r="5329" spans="1:8" s="10" customFormat="1">
      <c r="A5329" s="134"/>
      <c r="B5329" s="134"/>
      <c r="C5329"/>
      <c r="D5329"/>
      <c r="E5329" s="488"/>
      <c r="F5329"/>
      <c r="G5329"/>
      <c r="H5329" s="488"/>
    </row>
    <row r="5330" spans="1:8" s="10" customFormat="1">
      <c r="A5330" s="134"/>
      <c r="B5330" s="134"/>
      <c r="C5330"/>
      <c r="D5330"/>
      <c r="E5330" s="488"/>
      <c r="F5330"/>
      <c r="G5330"/>
      <c r="H5330" s="488"/>
    </row>
    <row r="5331" spans="1:8" s="10" customFormat="1">
      <c r="A5331" s="134"/>
      <c r="B5331" s="134"/>
      <c r="C5331"/>
      <c r="D5331"/>
      <c r="E5331" s="488"/>
      <c r="F5331"/>
      <c r="G5331"/>
      <c r="H5331" s="488"/>
    </row>
    <row r="5332" spans="1:8" s="10" customFormat="1">
      <c r="A5332" s="134"/>
      <c r="B5332" s="134"/>
      <c r="C5332"/>
      <c r="D5332"/>
      <c r="E5332" s="488"/>
      <c r="F5332"/>
      <c r="G5332"/>
      <c r="H5332" s="488"/>
    </row>
    <row r="5333" spans="1:8" s="10" customFormat="1">
      <c r="A5333" s="134"/>
      <c r="B5333" s="134"/>
      <c r="C5333"/>
      <c r="D5333"/>
      <c r="E5333" s="488"/>
      <c r="F5333"/>
      <c r="G5333"/>
      <c r="H5333" s="488"/>
    </row>
    <row r="5334" spans="1:8" s="10" customFormat="1">
      <c r="A5334" s="134"/>
      <c r="B5334" s="134"/>
      <c r="C5334"/>
      <c r="D5334"/>
      <c r="E5334" s="488"/>
      <c r="F5334"/>
      <c r="G5334"/>
      <c r="H5334" s="488"/>
    </row>
    <row r="5335" spans="1:8" s="10" customFormat="1">
      <c r="A5335" s="134"/>
      <c r="B5335" s="134"/>
      <c r="C5335"/>
      <c r="D5335"/>
      <c r="E5335" s="488"/>
      <c r="F5335"/>
      <c r="G5335"/>
      <c r="H5335" s="488"/>
    </row>
    <row r="5336" spans="1:8" s="10" customFormat="1">
      <c r="A5336" s="134"/>
      <c r="B5336" s="134"/>
      <c r="C5336"/>
      <c r="D5336"/>
      <c r="E5336" s="488"/>
      <c r="F5336"/>
      <c r="G5336"/>
      <c r="H5336" s="488"/>
    </row>
    <row r="5337" spans="1:8" s="10" customFormat="1">
      <c r="A5337" s="134"/>
      <c r="B5337" s="134"/>
      <c r="C5337"/>
      <c r="D5337"/>
      <c r="E5337" s="488"/>
      <c r="F5337"/>
      <c r="G5337"/>
      <c r="H5337" s="488"/>
    </row>
    <row r="5338" spans="1:8" s="10" customFormat="1">
      <c r="A5338" s="134"/>
      <c r="B5338" s="134"/>
      <c r="C5338"/>
      <c r="D5338"/>
      <c r="E5338" s="488"/>
      <c r="F5338"/>
      <c r="G5338"/>
      <c r="H5338" s="488"/>
    </row>
    <row r="5339" spans="1:8" s="10" customFormat="1">
      <c r="A5339" s="134"/>
      <c r="B5339" s="134"/>
      <c r="C5339"/>
      <c r="D5339"/>
      <c r="E5339" s="488"/>
      <c r="F5339"/>
      <c r="G5339"/>
      <c r="H5339" s="488"/>
    </row>
    <row r="5340" spans="1:8" s="10" customFormat="1">
      <c r="A5340" s="134"/>
      <c r="B5340" s="134"/>
      <c r="C5340"/>
      <c r="D5340"/>
      <c r="E5340" s="488"/>
      <c r="F5340"/>
      <c r="G5340"/>
      <c r="H5340" s="488"/>
    </row>
    <row r="5341" spans="1:8" s="10" customFormat="1">
      <c r="A5341" s="134"/>
      <c r="B5341" s="134"/>
      <c r="C5341"/>
      <c r="D5341"/>
      <c r="E5341" s="488"/>
      <c r="F5341"/>
      <c r="G5341"/>
      <c r="H5341" s="488"/>
    </row>
    <row r="5342" spans="1:8" s="10" customFormat="1">
      <c r="A5342" s="134"/>
      <c r="B5342" s="134"/>
      <c r="C5342"/>
      <c r="D5342"/>
      <c r="E5342" s="488"/>
      <c r="F5342"/>
      <c r="G5342"/>
      <c r="H5342" s="488"/>
    </row>
    <row r="5343" spans="1:8" s="10" customFormat="1">
      <c r="A5343" s="134"/>
      <c r="B5343" s="134"/>
      <c r="C5343"/>
      <c r="D5343"/>
      <c r="E5343" s="488"/>
      <c r="F5343"/>
      <c r="G5343"/>
      <c r="H5343" s="488"/>
    </row>
    <row r="5344" spans="1:8" s="10" customFormat="1">
      <c r="A5344" s="134"/>
      <c r="B5344" s="134"/>
      <c r="C5344"/>
      <c r="D5344"/>
      <c r="E5344" s="488"/>
      <c r="F5344"/>
      <c r="G5344"/>
      <c r="H5344" s="488"/>
    </row>
    <row r="5345" spans="1:8" s="10" customFormat="1">
      <c r="A5345" s="134"/>
      <c r="B5345" s="134"/>
      <c r="C5345"/>
      <c r="D5345"/>
      <c r="E5345" s="488"/>
      <c r="F5345"/>
      <c r="G5345"/>
      <c r="H5345" s="488"/>
    </row>
    <row r="5346" spans="1:8" s="10" customFormat="1">
      <c r="A5346" s="134"/>
      <c r="B5346" s="134"/>
      <c r="C5346"/>
      <c r="D5346"/>
      <c r="E5346" s="488"/>
      <c r="F5346"/>
      <c r="G5346"/>
      <c r="H5346" s="488"/>
    </row>
    <row r="5347" spans="1:8" s="10" customFormat="1">
      <c r="A5347" s="134"/>
      <c r="B5347" s="134"/>
      <c r="C5347"/>
      <c r="D5347"/>
      <c r="E5347" s="488"/>
      <c r="F5347"/>
      <c r="G5347"/>
      <c r="H5347" s="488"/>
    </row>
    <row r="5348" spans="1:8" s="10" customFormat="1">
      <c r="A5348" s="134"/>
      <c r="B5348" s="134"/>
      <c r="C5348"/>
      <c r="D5348"/>
      <c r="E5348" s="488"/>
      <c r="F5348"/>
      <c r="G5348"/>
      <c r="H5348" s="488"/>
    </row>
    <row r="5349" spans="1:8" s="10" customFormat="1">
      <c r="A5349" s="134"/>
      <c r="B5349" s="134"/>
      <c r="C5349"/>
      <c r="D5349"/>
      <c r="E5349" s="488"/>
      <c r="F5349"/>
      <c r="G5349"/>
      <c r="H5349" s="488"/>
    </row>
    <row r="5350" spans="1:8" s="10" customFormat="1">
      <c r="A5350" s="134"/>
      <c r="B5350" s="134"/>
      <c r="C5350"/>
      <c r="D5350"/>
      <c r="E5350" s="488"/>
      <c r="F5350"/>
      <c r="G5350"/>
      <c r="H5350" s="488"/>
    </row>
    <row r="5351" spans="1:8" s="10" customFormat="1">
      <c r="A5351" s="134"/>
      <c r="B5351" s="134"/>
      <c r="C5351"/>
      <c r="D5351"/>
      <c r="E5351" s="488"/>
      <c r="F5351"/>
      <c r="G5351"/>
      <c r="H5351" s="488"/>
    </row>
    <row r="5352" spans="1:8" s="10" customFormat="1">
      <c r="A5352" s="134"/>
      <c r="B5352" s="134"/>
      <c r="C5352"/>
      <c r="D5352"/>
      <c r="E5352" s="488"/>
      <c r="F5352"/>
      <c r="G5352"/>
      <c r="H5352" s="488"/>
    </row>
    <row r="5353" spans="1:8" s="10" customFormat="1">
      <c r="A5353" s="134"/>
      <c r="B5353" s="134"/>
      <c r="C5353"/>
      <c r="D5353"/>
      <c r="E5353" s="488"/>
      <c r="F5353"/>
      <c r="G5353"/>
      <c r="H5353" s="488"/>
    </row>
    <row r="5354" spans="1:8" s="10" customFormat="1">
      <c r="A5354" s="134"/>
      <c r="B5354" s="134"/>
      <c r="C5354"/>
      <c r="D5354"/>
      <c r="E5354" s="488"/>
      <c r="F5354"/>
      <c r="G5354"/>
      <c r="H5354" s="488"/>
    </row>
    <row r="5355" spans="1:8" s="10" customFormat="1">
      <c r="A5355" s="134"/>
      <c r="B5355" s="134"/>
      <c r="C5355"/>
      <c r="D5355"/>
      <c r="E5355" s="488"/>
      <c r="F5355"/>
      <c r="G5355"/>
      <c r="H5355" s="488"/>
    </row>
    <row r="5356" spans="1:8" s="10" customFormat="1">
      <c r="A5356" s="134"/>
      <c r="B5356" s="134"/>
      <c r="C5356"/>
      <c r="D5356"/>
      <c r="E5356" s="488"/>
      <c r="F5356"/>
      <c r="G5356"/>
      <c r="H5356" s="488"/>
    </row>
    <row r="5357" spans="1:8" s="10" customFormat="1">
      <c r="A5357" s="134"/>
      <c r="B5357" s="134"/>
      <c r="C5357"/>
      <c r="D5357"/>
      <c r="E5357" s="488"/>
      <c r="F5357"/>
      <c r="G5357"/>
      <c r="H5357" s="488"/>
    </row>
    <row r="5358" spans="1:8" s="10" customFormat="1">
      <c r="A5358" s="134"/>
      <c r="B5358" s="134"/>
      <c r="C5358"/>
      <c r="D5358"/>
      <c r="E5358" s="488"/>
      <c r="F5358"/>
      <c r="G5358"/>
      <c r="H5358" s="488"/>
    </row>
    <row r="5359" spans="1:8" s="10" customFormat="1">
      <c r="A5359" s="134"/>
      <c r="B5359" s="134"/>
      <c r="C5359"/>
      <c r="D5359"/>
      <c r="E5359" s="488"/>
      <c r="F5359"/>
      <c r="G5359"/>
      <c r="H5359" s="488"/>
    </row>
    <row r="5360" spans="1:8" s="10" customFormat="1">
      <c r="A5360" s="134"/>
      <c r="B5360" s="134"/>
      <c r="C5360"/>
      <c r="D5360"/>
      <c r="E5360" s="488"/>
      <c r="F5360"/>
      <c r="G5360"/>
      <c r="H5360" s="488"/>
    </row>
    <row r="5361" spans="1:8" s="10" customFormat="1">
      <c r="A5361" s="134"/>
      <c r="B5361" s="134"/>
      <c r="C5361"/>
      <c r="D5361"/>
      <c r="E5361" s="488"/>
      <c r="F5361"/>
      <c r="G5361"/>
      <c r="H5361" s="488"/>
    </row>
    <row r="5362" spans="1:8" s="10" customFormat="1">
      <c r="A5362" s="134"/>
      <c r="B5362" s="134"/>
      <c r="C5362"/>
      <c r="D5362"/>
      <c r="E5362" s="488"/>
      <c r="F5362"/>
      <c r="G5362"/>
      <c r="H5362" s="488"/>
    </row>
    <row r="5363" spans="1:8" s="10" customFormat="1">
      <c r="A5363" s="134"/>
      <c r="B5363" s="134"/>
      <c r="C5363"/>
      <c r="D5363"/>
      <c r="E5363" s="488"/>
      <c r="F5363"/>
      <c r="G5363"/>
      <c r="H5363" s="488"/>
    </row>
    <row r="5364" spans="1:8" s="10" customFormat="1">
      <c r="A5364" s="134"/>
      <c r="B5364" s="134"/>
      <c r="C5364"/>
      <c r="D5364"/>
      <c r="E5364" s="488"/>
      <c r="F5364"/>
      <c r="G5364"/>
      <c r="H5364" s="488"/>
    </row>
    <row r="5365" spans="1:8" s="10" customFormat="1">
      <c r="A5365" s="134"/>
      <c r="B5365" s="134"/>
      <c r="C5365"/>
      <c r="D5365"/>
      <c r="E5365" s="488"/>
      <c r="F5365"/>
      <c r="G5365"/>
      <c r="H5365" s="488"/>
    </row>
    <row r="5366" spans="1:8" s="10" customFormat="1">
      <c r="A5366" s="134"/>
      <c r="B5366" s="134"/>
      <c r="C5366"/>
      <c r="D5366"/>
      <c r="E5366" s="488"/>
      <c r="F5366"/>
      <c r="G5366"/>
      <c r="H5366" s="488"/>
    </row>
    <row r="5367" spans="1:8" s="10" customFormat="1">
      <c r="A5367" s="134"/>
      <c r="B5367" s="134"/>
      <c r="C5367"/>
      <c r="D5367"/>
      <c r="E5367" s="488"/>
      <c r="F5367"/>
      <c r="G5367"/>
      <c r="H5367" s="488"/>
    </row>
    <row r="5368" spans="1:8" s="10" customFormat="1">
      <c r="A5368" s="134"/>
      <c r="B5368" s="134"/>
      <c r="C5368"/>
      <c r="D5368"/>
      <c r="E5368" s="488"/>
      <c r="F5368"/>
      <c r="G5368"/>
      <c r="H5368" s="488"/>
    </row>
    <row r="5369" spans="1:8" s="10" customFormat="1">
      <c r="A5369" s="134"/>
      <c r="B5369" s="134"/>
      <c r="C5369"/>
      <c r="D5369"/>
      <c r="E5369" s="488"/>
      <c r="F5369"/>
      <c r="G5369"/>
      <c r="H5369" s="488"/>
    </row>
    <row r="5370" spans="1:8" s="10" customFormat="1">
      <c r="A5370" s="134"/>
      <c r="B5370" s="134"/>
      <c r="C5370"/>
      <c r="D5370"/>
      <c r="E5370" s="488"/>
      <c r="F5370"/>
      <c r="G5370"/>
      <c r="H5370" s="488"/>
    </row>
    <row r="5371" spans="1:8" s="10" customFormat="1">
      <c r="A5371" s="134"/>
      <c r="B5371" s="134"/>
      <c r="C5371"/>
      <c r="D5371"/>
      <c r="E5371" s="488"/>
      <c r="F5371"/>
      <c r="G5371"/>
      <c r="H5371" s="488"/>
    </row>
    <row r="5372" spans="1:8" s="10" customFormat="1">
      <c r="A5372" s="134"/>
      <c r="B5372" s="134"/>
      <c r="C5372"/>
      <c r="D5372"/>
      <c r="E5372" s="488"/>
      <c r="F5372"/>
      <c r="G5372"/>
      <c r="H5372" s="488"/>
    </row>
    <row r="5373" spans="1:8" s="10" customFormat="1">
      <c r="A5373" s="134"/>
      <c r="B5373" s="134"/>
      <c r="C5373"/>
      <c r="D5373"/>
      <c r="E5373" s="488"/>
      <c r="F5373"/>
      <c r="G5373"/>
      <c r="H5373" s="488"/>
    </row>
    <row r="5374" spans="1:8" s="10" customFormat="1">
      <c r="A5374" s="134"/>
      <c r="B5374" s="134"/>
      <c r="C5374"/>
      <c r="D5374"/>
      <c r="E5374" s="488"/>
      <c r="F5374"/>
      <c r="G5374"/>
      <c r="H5374" s="488"/>
    </row>
    <row r="5375" spans="1:8" s="10" customFormat="1">
      <c r="A5375" s="134"/>
      <c r="B5375" s="134"/>
      <c r="C5375"/>
      <c r="D5375"/>
      <c r="E5375" s="488"/>
      <c r="F5375"/>
      <c r="G5375"/>
      <c r="H5375" s="488"/>
    </row>
    <row r="5376" spans="1:8" s="10" customFormat="1">
      <c r="A5376" s="134"/>
      <c r="B5376" s="134"/>
      <c r="C5376"/>
      <c r="D5376"/>
      <c r="E5376" s="488"/>
      <c r="F5376"/>
      <c r="G5376"/>
      <c r="H5376" s="488"/>
    </row>
    <row r="5377" spans="1:8" s="10" customFormat="1">
      <c r="A5377" s="134"/>
      <c r="B5377" s="134"/>
      <c r="C5377"/>
      <c r="D5377"/>
      <c r="E5377" s="488"/>
      <c r="F5377"/>
      <c r="G5377"/>
      <c r="H5377" s="488"/>
    </row>
    <row r="5378" spans="1:8" s="10" customFormat="1">
      <c r="A5378" s="134"/>
      <c r="B5378" s="134"/>
      <c r="C5378"/>
      <c r="D5378"/>
      <c r="E5378" s="488"/>
      <c r="F5378"/>
      <c r="G5378"/>
      <c r="H5378" s="488"/>
    </row>
    <row r="5379" spans="1:8" s="10" customFormat="1">
      <c r="A5379" s="134"/>
      <c r="B5379" s="134"/>
      <c r="C5379"/>
      <c r="D5379"/>
      <c r="E5379" s="488"/>
      <c r="F5379"/>
      <c r="G5379"/>
      <c r="H5379" s="488"/>
    </row>
    <row r="5380" spans="1:8" s="10" customFormat="1">
      <c r="A5380" s="134"/>
      <c r="B5380" s="134"/>
      <c r="C5380"/>
      <c r="D5380"/>
      <c r="E5380" s="488"/>
      <c r="F5380"/>
      <c r="G5380"/>
      <c r="H5380" s="488"/>
    </row>
    <row r="5381" spans="1:8" s="10" customFormat="1">
      <c r="A5381" s="134"/>
      <c r="B5381" s="134"/>
      <c r="C5381"/>
      <c r="D5381"/>
      <c r="E5381" s="488"/>
      <c r="F5381"/>
      <c r="G5381"/>
      <c r="H5381" s="488"/>
    </row>
    <row r="5382" spans="1:8" s="10" customFormat="1">
      <c r="A5382" s="134"/>
      <c r="B5382" s="134"/>
      <c r="C5382"/>
      <c r="D5382"/>
      <c r="E5382" s="488"/>
      <c r="F5382"/>
      <c r="G5382"/>
      <c r="H5382" s="488"/>
    </row>
    <row r="5383" spans="1:8" s="10" customFormat="1">
      <c r="A5383" s="134"/>
      <c r="B5383" s="134"/>
      <c r="C5383"/>
      <c r="D5383"/>
      <c r="E5383" s="488"/>
      <c r="F5383"/>
      <c r="G5383"/>
      <c r="H5383" s="488"/>
    </row>
    <row r="5384" spans="1:8" s="10" customFormat="1">
      <c r="A5384" s="134"/>
      <c r="B5384" s="134"/>
      <c r="C5384"/>
      <c r="D5384"/>
      <c r="E5384" s="488"/>
      <c r="F5384"/>
      <c r="G5384"/>
      <c r="H5384" s="488"/>
    </row>
    <row r="5385" spans="1:8" s="10" customFormat="1">
      <c r="A5385" s="134"/>
      <c r="B5385" s="134"/>
      <c r="C5385"/>
      <c r="D5385"/>
      <c r="E5385" s="488"/>
      <c r="F5385"/>
      <c r="G5385"/>
      <c r="H5385" s="488"/>
    </row>
    <row r="5386" spans="1:8" s="10" customFormat="1">
      <c r="A5386" s="134"/>
      <c r="B5386" s="134"/>
      <c r="C5386"/>
      <c r="D5386"/>
      <c r="E5386" s="488"/>
      <c r="F5386"/>
      <c r="G5386"/>
      <c r="H5386" s="488"/>
    </row>
    <row r="5387" spans="1:8" s="10" customFormat="1">
      <c r="A5387" s="134"/>
      <c r="B5387" s="134"/>
      <c r="C5387"/>
      <c r="D5387"/>
      <c r="E5387" s="488"/>
      <c r="F5387"/>
      <c r="G5387"/>
      <c r="H5387" s="488"/>
    </row>
    <row r="5388" spans="1:8" s="10" customFormat="1">
      <c r="A5388" s="134"/>
      <c r="B5388" s="134"/>
      <c r="C5388"/>
      <c r="D5388"/>
      <c r="E5388" s="488"/>
      <c r="F5388"/>
      <c r="G5388"/>
      <c r="H5388" s="488"/>
    </row>
    <row r="5389" spans="1:8" s="10" customFormat="1">
      <c r="A5389" s="134"/>
      <c r="B5389" s="134"/>
      <c r="C5389"/>
      <c r="D5389"/>
      <c r="E5389" s="488"/>
      <c r="F5389"/>
      <c r="G5389"/>
      <c r="H5389" s="488"/>
    </row>
    <row r="5390" spans="1:8" s="10" customFormat="1">
      <c r="A5390" s="134"/>
      <c r="B5390" s="134"/>
      <c r="C5390"/>
      <c r="D5390"/>
      <c r="E5390" s="488"/>
      <c r="F5390"/>
      <c r="G5390"/>
      <c r="H5390" s="488"/>
    </row>
    <row r="5391" spans="1:8" s="10" customFormat="1">
      <c r="A5391" s="134"/>
      <c r="B5391" s="134"/>
      <c r="C5391"/>
      <c r="D5391"/>
      <c r="E5391" s="488"/>
      <c r="F5391"/>
      <c r="G5391"/>
      <c r="H5391" s="488"/>
    </row>
    <row r="5392" spans="1:8" s="10" customFormat="1">
      <c r="A5392" s="134"/>
      <c r="B5392" s="134"/>
      <c r="C5392"/>
      <c r="D5392"/>
      <c r="E5392" s="488"/>
      <c r="F5392"/>
      <c r="G5392"/>
      <c r="H5392" s="488"/>
    </row>
    <row r="5393" spans="1:8" s="10" customFormat="1">
      <c r="A5393" s="134"/>
      <c r="B5393" s="134"/>
      <c r="C5393"/>
      <c r="D5393"/>
      <c r="E5393" s="488"/>
      <c r="F5393"/>
      <c r="G5393"/>
      <c r="H5393" s="488"/>
    </row>
    <row r="5394" spans="1:8" s="10" customFormat="1">
      <c r="A5394" s="134"/>
      <c r="B5394" s="134"/>
      <c r="C5394"/>
      <c r="D5394"/>
      <c r="E5394" s="488"/>
      <c r="F5394"/>
      <c r="G5394"/>
      <c r="H5394" s="488"/>
    </row>
    <row r="5395" spans="1:8" s="10" customFormat="1">
      <c r="A5395" s="134"/>
      <c r="B5395" s="134"/>
      <c r="C5395"/>
      <c r="D5395"/>
      <c r="E5395" s="488"/>
      <c r="F5395"/>
      <c r="G5395"/>
      <c r="H5395" s="488"/>
    </row>
    <row r="5396" spans="1:8" s="10" customFormat="1">
      <c r="A5396" s="134"/>
      <c r="B5396" s="134"/>
      <c r="C5396"/>
      <c r="D5396"/>
      <c r="E5396" s="488"/>
      <c r="F5396"/>
      <c r="G5396"/>
      <c r="H5396" s="488"/>
    </row>
    <row r="5397" spans="1:8" s="10" customFormat="1">
      <c r="A5397" s="134"/>
      <c r="B5397" s="134"/>
      <c r="C5397"/>
      <c r="D5397"/>
      <c r="E5397" s="488"/>
      <c r="F5397"/>
      <c r="G5397"/>
      <c r="H5397" s="488"/>
    </row>
    <row r="5398" spans="1:8" s="10" customFormat="1">
      <c r="A5398" s="134"/>
      <c r="B5398" s="134"/>
      <c r="C5398"/>
      <c r="D5398"/>
      <c r="E5398" s="488"/>
      <c r="F5398"/>
      <c r="G5398"/>
      <c r="H5398" s="488"/>
    </row>
    <row r="5399" spans="1:8" s="10" customFormat="1">
      <c r="A5399" s="134"/>
      <c r="B5399" s="134"/>
      <c r="C5399"/>
      <c r="D5399"/>
      <c r="E5399" s="488"/>
      <c r="F5399"/>
      <c r="G5399"/>
      <c r="H5399" s="488"/>
    </row>
    <row r="5400" spans="1:8" s="10" customFormat="1">
      <c r="A5400" s="134"/>
      <c r="B5400" s="134"/>
      <c r="C5400"/>
      <c r="D5400"/>
      <c r="E5400" s="488"/>
      <c r="F5400"/>
      <c r="G5400"/>
      <c r="H5400" s="488"/>
    </row>
    <row r="5401" spans="1:8" s="10" customFormat="1">
      <c r="A5401" s="134"/>
      <c r="B5401" s="134"/>
      <c r="C5401"/>
      <c r="D5401"/>
      <c r="E5401" s="488"/>
      <c r="F5401"/>
      <c r="G5401"/>
      <c r="H5401" s="488"/>
    </row>
    <row r="5402" spans="1:8" s="10" customFormat="1">
      <c r="A5402" s="134"/>
      <c r="B5402" s="134"/>
      <c r="C5402"/>
      <c r="D5402"/>
      <c r="E5402" s="488"/>
      <c r="F5402"/>
      <c r="G5402"/>
      <c r="H5402" s="488"/>
    </row>
    <row r="5403" spans="1:8" s="10" customFormat="1">
      <c r="A5403" s="134"/>
      <c r="B5403" s="134"/>
      <c r="C5403"/>
      <c r="D5403"/>
      <c r="E5403" s="488"/>
      <c r="F5403"/>
      <c r="G5403"/>
      <c r="H5403" s="488"/>
    </row>
    <row r="5404" spans="1:8" s="10" customFormat="1">
      <c r="A5404" s="134"/>
      <c r="B5404" s="134"/>
      <c r="C5404"/>
      <c r="D5404"/>
      <c r="E5404" s="488"/>
      <c r="F5404"/>
      <c r="G5404"/>
      <c r="H5404" s="488"/>
    </row>
    <row r="5405" spans="1:8" s="10" customFormat="1">
      <c r="A5405" s="134"/>
      <c r="B5405" s="134"/>
      <c r="C5405"/>
      <c r="D5405"/>
      <c r="E5405" s="488"/>
      <c r="F5405"/>
      <c r="G5405"/>
      <c r="H5405" s="488"/>
    </row>
    <row r="5406" spans="1:8" s="10" customFormat="1">
      <c r="A5406" s="134"/>
      <c r="B5406" s="134"/>
      <c r="C5406"/>
      <c r="D5406"/>
      <c r="E5406" s="488"/>
      <c r="F5406"/>
      <c r="G5406"/>
      <c r="H5406" s="488"/>
    </row>
    <row r="5407" spans="1:8" s="10" customFormat="1">
      <c r="A5407" s="134"/>
      <c r="B5407" s="134"/>
      <c r="C5407"/>
      <c r="D5407"/>
      <c r="E5407" s="488"/>
      <c r="F5407"/>
      <c r="G5407"/>
      <c r="H5407" s="488"/>
    </row>
    <row r="5408" spans="1:8" s="10" customFormat="1">
      <c r="A5408" s="134"/>
      <c r="B5408" s="134"/>
      <c r="C5408"/>
      <c r="D5408"/>
      <c r="E5408" s="488"/>
      <c r="F5408"/>
      <c r="G5408"/>
      <c r="H5408" s="488"/>
    </row>
    <row r="5409" spans="1:8" s="10" customFormat="1">
      <c r="A5409" s="134"/>
      <c r="B5409" s="134"/>
      <c r="C5409"/>
      <c r="D5409"/>
      <c r="E5409" s="488"/>
      <c r="F5409"/>
      <c r="G5409"/>
      <c r="H5409" s="488"/>
    </row>
    <row r="5410" spans="1:8" s="10" customFormat="1">
      <c r="A5410" s="134"/>
      <c r="B5410" s="134"/>
      <c r="C5410"/>
      <c r="D5410"/>
      <c r="E5410" s="488"/>
      <c r="F5410"/>
      <c r="G5410"/>
      <c r="H5410" s="488"/>
    </row>
    <row r="5411" spans="1:8" s="10" customFormat="1">
      <c r="A5411" s="134"/>
      <c r="B5411" s="134"/>
      <c r="C5411"/>
      <c r="D5411"/>
      <c r="E5411" s="488"/>
      <c r="F5411"/>
      <c r="G5411"/>
      <c r="H5411" s="488"/>
    </row>
    <row r="5412" spans="1:8" s="10" customFormat="1">
      <c r="A5412" s="134"/>
      <c r="B5412" s="134"/>
      <c r="C5412"/>
      <c r="D5412"/>
      <c r="E5412" s="488"/>
      <c r="F5412"/>
      <c r="G5412"/>
      <c r="H5412" s="488"/>
    </row>
    <row r="5413" spans="1:8" s="10" customFormat="1">
      <c r="A5413" s="134"/>
      <c r="B5413" s="134"/>
      <c r="C5413"/>
      <c r="D5413"/>
      <c r="E5413" s="488"/>
      <c r="F5413"/>
      <c r="G5413"/>
      <c r="H5413" s="488"/>
    </row>
    <row r="5414" spans="1:8" s="10" customFormat="1">
      <c r="A5414" s="134"/>
      <c r="B5414" s="134"/>
      <c r="C5414"/>
      <c r="D5414"/>
      <c r="E5414" s="488"/>
      <c r="F5414"/>
      <c r="G5414"/>
      <c r="H5414" s="488"/>
    </row>
    <row r="5415" spans="1:8" s="10" customFormat="1">
      <c r="A5415" s="134"/>
      <c r="B5415" s="134"/>
      <c r="C5415"/>
      <c r="D5415"/>
      <c r="E5415" s="488"/>
      <c r="F5415"/>
      <c r="G5415"/>
      <c r="H5415" s="488"/>
    </row>
    <row r="5416" spans="1:8" s="10" customFormat="1">
      <c r="A5416" s="134"/>
      <c r="B5416" s="134"/>
      <c r="C5416"/>
      <c r="D5416"/>
      <c r="E5416" s="488"/>
      <c r="F5416"/>
      <c r="G5416"/>
      <c r="H5416" s="488"/>
    </row>
    <row r="5417" spans="1:8" s="10" customFormat="1">
      <c r="A5417" s="134"/>
      <c r="B5417" s="134"/>
      <c r="C5417"/>
      <c r="D5417"/>
      <c r="E5417" s="488"/>
      <c r="F5417"/>
      <c r="G5417"/>
      <c r="H5417" s="488"/>
    </row>
    <row r="5418" spans="1:8" s="10" customFormat="1">
      <c r="A5418" s="134"/>
      <c r="B5418" s="134"/>
      <c r="C5418"/>
      <c r="D5418"/>
      <c r="E5418" s="488"/>
      <c r="F5418"/>
      <c r="G5418"/>
      <c r="H5418" s="488"/>
    </row>
    <row r="5419" spans="1:8" s="10" customFormat="1">
      <c r="A5419" s="134"/>
      <c r="B5419" s="134"/>
      <c r="C5419"/>
      <c r="D5419"/>
      <c r="E5419" s="488"/>
      <c r="F5419"/>
      <c r="G5419"/>
      <c r="H5419" s="488"/>
    </row>
    <row r="5420" spans="1:8" s="10" customFormat="1">
      <c r="A5420" s="134"/>
      <c r="B5420" s="134"/>
      <c r="C5420"/>
      <c r="D5420"/>
      <c r="E5420" s="488"/>
      <c r="F5420"/>
      <c r="G5420"/>
      <c r="H5420" s="488"/>
    </row>
    <row r="5421" spans="1:8" s="10" customFormat="1">
      <c r="A5421" s="134"/>
      <c r="B5421" s="134"/>
      <c r="C5421"/>
      <c r="D5421"/>
      <c r="E5421" s="488"/>
      <c r="F5421"/>
      <c r="G5421"/>
      <c r="H5421" s="488"/>
    </row>
    <row r="5422" spans="1:8" s="10" customFormat="1">
      <c r="A5422" s="134"/>
      <c r="B5422" s="134"/>
      <c r="C5422"/>
      <c r="D5422"/>
      <c r="E5422" s="488"/>
      <c r="F5422"/>
      <c r="G5422"/>
      <c r="H5422" s="488"/>
    </row>
    <row r="5423" spans="1:8" s="10" customFormat="1">
      <c r="A5423" s="134"/>
      <c r="B5423" s="134"/>
      <c r="C5423"/>
      <c r="D5423"/>
      <c r="E5423" s="488"/>
      <c r="F5423"/>
      <c r="G5423"/>
      <c r="H5423" s="488"/>
    </row>
    <row r="5424" spans="1:8" s="10" customFormat="1">
      <c r="A5424" s="134"/>
      <c r="B5424" s="134"/>
      <c r="C5424"/>
      <c r="D5424"/>
      <c r="E5424" s="488"/>
      <c r="F5424"/>
      <c r="G5424"/>
      <c r="H5424" s="488"/>
    </row>
    <row r="5425" spans="1:8" s="10" customFormat="1">
      <c r="A5425" s="134"/>
      <c r="B5425" s="134"/>
      <c r="C5425"/>
      <c r="D5425"/>
      <c r="E5425" s="488"/>
      <c r="F5425"/>
      <c r="G5425"/>
      <c r="H5425" s="488"/>
    </row>
    <row r="5426" spans="1:8" s="10" customFormat="1">
      <c r="A5426" s="134"/>
      <c r="B5426" s="134"/>
      <c r="C5426"/>
      <c r="D5426"/>
      <c r="E5426" s="488"/>
      <c r="F5426"/>
      <c r="G5426"/>
      <c r="H5426" s="488"/>
    </row>
    <row r="5427" spans="1:8" s="10" customFormat="1">
      <c r="A5427" s="134"/>
      <c r="B5427" s="134"/>
      <c r="C5427"/>
      <c r="D5427"/>
      <c r="E5427" s="488"/>
      <c r="F5427"/>
      <c r="G5427"/>
      <c r="H5427" s="488"/>
    </row>
    <row r="5428" spans="1:8" s="10" customFormat="1">
      <c r="A5428" s="134"/>
      <c r="B5428" s="134"/>
      <c r="C5428"/>
      <c r="D5428"/>
      <c r="E5428" s="488"/>
      <c r="F5428"/>
      <c r="G5428"/>
      <c r="H5428" s="488"/>
    </row>
    <row r="5429" spans="1:8" s="10" customFormat="1">
      <c r="A5429" s="134"/>
      <c r="B5429" s="134"/>
      <c r="C5429"/>
      <c r="D5429"/>
      <c r="E5429" s="488"/>
      <c r="F5429"/>
      <c r="G5429"/>
      <c r="H5429" s="488"/>
    </row>
    <row r="5430" spans="1:8" s="10" customFormat="1">
      <c r="A5430" s="134"/>
      <c r="B5430" s="134"/>
      <c r="C5430"/>
      <c r="D5430"/>
      <c r="E5430" s="488"/>
      <c r="F5430"/>
      <c r="G5430"/>
      <c r="H5430" s="488"/>
    </row>
    <row r="5431" spans="1:8" s="10" customFormat="1">
      <c r="A5431" s="134"/>
      <c r="B5431" s="134"/>
      <c r="C5431"/>
      <c r="D5431"/>
      <c r="E5431" s="488"/>
      <c r="F5431"/>
      <c r="G5431"/>
      <c r="H5431" s="488"/>
    </row>
    <row r="5432" spans="1:8" s="10" customFormat="1">
      <c r="A5432" s="134"/>
      <c r="B5432" s="134"/>
      <c r="C5432"/>
      <c r="D5432"/>
      <c r="E5432" s="488"/>
      <c r="F5432"/>
      <c r="G5432"/>
      <c r="H5432" s="488"/>
    </row>
    <row r="5433" spans="1:8" s="10" customFormat="1">
      <c r="A5433" s="134"/>
      <c r="B5433" s="134"/>
      <c r="C5433"/>
      <c r="D5433"/>
      <c r="E5433" s="488"/>
      <c r="F5433"/>
      <c r="G5433"/>
      <c r="H5433" s="488"/>
    </row>
    <row r="5434" spans="1:8" s="10" customFormat="1">
      <c r="A5434" s="134"/>
      <c r="B5434" s="134"/>
      <c r="C5434"/>
      <c r="D5434"/>
      <c r="E5434" s="488"/>
      <c r="F5434"/>
      <c r="G5434"/>
      <c r="H5434" s="488"/>
    </row>
    <row r="5435" spans="1:8" s="10" customFormat="1">
      <c r="A5435" s="134"/>
      <c r="B5435" s="134"/>
      <c r="C5435"/>
      <c r="D5435"/>
      <c r="E5435" s="488"/>
      <c r="F5435"/>
      <c r="G5435"/>
      <c r="H5435" s="488"/>
    </row>
    <row r="5436" spans="1:8" s="10" customFormat="1">
      <c r="A5436" s="134"/>
      <c r="B5436" s="134"/>
      <c r="C5436"/>
      <c r="D5436"/>
      <c r="E5436" s="488"/>
      <c r="F5436"/>
      <c r="G5436"/>
      <c r="H5436" s="488"/>
    </row>
    <row r="5437" spans="1:8" s="10" customFormat="1">
      <c r="A5437" s="134"/>
      <c r="B5437" s="134"/>
      <c r="C5437"/>
      <c r="D5437"/>
      <c r="E5437" s="488"/>
      <c r="F5437"/>
      <c r="G5437"/>
      <c r="H5437" s="488"/>
    </row>
    <row r="5438" spans="1:8" s="10" customFormat="1">
      <c r="A5438" s="134"/>
      <c r="B5438" s="134"/>
      <c r="C5438"/>
      <c r="D5438"/>
      <c r="E5438" s="488"/>
      <c r="F5438"/>
      <c r="G5438"/>
      <c r="H5438" s="488"/>
    </row>
    <row r="5439" spans="1:8" s="10" customFormat="1">
      <c r="A5439" s="134"/>
      <c r="B5439" s="134"/>
      <c r="C5439"/>
      <c r="D5439"/>
      <c r="E5439" s="488"/>
      <c r="F5439"/>
      <c r="G5439"/>
      <c r="H5439" s="488"/>
    </row>
    <row r="5440" spans="1:8" s="10" customFormat="1">
      <c r="A5440" s="134"/>
      <c r="B5440" s="134"/>
      <c r="C5440"/>
      <c r="D5440"/>
      <c r="E5440" s="488"/>
      <c r="F5440"/>
      <c r="G5440"/>
      <c r="H5440" s="488"/>
    </row>
    <row r="5441" spans="1:8" s="10" customFormat="1">
      <c r="A5441" s="134"/>
      <c r="B5441" s="134"/>
      <c r="C5441"/>
      <c r="D5441"/>
      <c r="E5441" s="488"/>
      <c r="F5441"/>
      <c r="G5441"/>
      <c r="H5441" s="488"/>
    </row>
    <row r="5442" spans="1:8" s="10" customFormat="1">
      <c r="A5442" s="134"/>
      <c r="B5442" s="134"/>
      <c r="C5442"/>
      <c r="D5442"/>
      <c r="E5442" s="488"/>
      <c r="F5442"/>
      <c r="G5442"/>
      <c r="H5442" s="488"/>
    </row>
    <row r="5443" spans="1:8" s="10" customFormat="1">
      <c r="A5443" s="134"/>
      <c r="B5443" s="134"/>
      <c r="C5443"/>
      <c r="D5443"/>
      <c r="E5443" s="488"/>
      <c r="F5443"/>
      <c r="G5443"/>
      <c r="H5443" s="488"/>
    </row>
    <row r="5444" spans="1:8" s="10" customFormat="1">
      <c r="A5444" s="134"/>
      <c r="B5444" s="134"/>
      <c r="C5444"/>
      <c r="D5444"/>
      <c r="E5444" s="488"/>
      <c r="F5444"/>
      <c r="G5444"/>
      <c r="H5444" s="488"/>
    </row>
    <row r="5445" spans="1:8" s="10" customFormat="1">
      <c r="A5445" s="134"/>
      <c r="B5445" s="134"/>
      <c r="C5445"/>
      <c r="D5445"/>
      <c r="E5445" s="488"/>
      <c r="F5445"/>
      <c r="G5445"/>
      <c r="H5445" s="488"/>
    </row>
    <row r="5446" spans="1:8" s="10" customFormat="1">
      <c r="A5446" s="134"/>
      <c r="B5446" s="134"/>
      <c r="C5446"/>
      <c r="D5446"/>
      <c r="E5446" s="488"/>
      <c r="F5446"/>
      <c r="G5446"/>
      <c r="H5446" s="488"/>
    </row>
    <row r="5447" spans="1:8" s="10" customFormat="1">
      <c r="A5447" s="134"/>
      <c r="B5447" s="134"/>
      <c r="C5447"/>
      <c r="D5447"/>
      <c r="E5447" s="488"/>
      <c r="F5447"/>
      <c r="G5447"/>
      <c r="H5447" s="488"/>
    </row>
    <row r="5448" spans="1:8" s="10" customFormat="1">
      <c r="A5448" s="134"/>
      <c r="B5448" s="134"/>
      <c r="C5448"/>
      <c r="D5448"/>
      <c r="E5448" s="488"/>
      <c r="F5448"/>
      <c r="G5448"/>
      <c r="H5448" s="488"/>
    </row>
    <row r="5449" spans="1:8" s="10" customFormat="1">
      <c r="A5449" s="134"/>
      <c r="B5449" s="134"/>
      <c r="C5449"/>
      <c r="D5449"/>
      <c r="E5449" s="488"/>
      <c r="F5449"/>
      <c r="G5449"/>
      <c r="H5449" s="488"/>
    </row>
    <row r="5450" spans="1:8" s="10" customFormat="1">
      <c r="A5450" s="134"/>
      <c r="B5450" s="134"/>
      <c r="C5450"/>
      <c r="D5450"/>
      <c r="E5450" s="488"/>
      <c r="F5450"/>
      <c r="G5450"/>
      <c r="H5450" s="488"/>
    </row>
    <row r="5451" spans="1:8" s="10" customFormat="1">
      <c r="A5451" s="134"/>
      <c r="B5451" s="134"/>
      <c r="C5451"/>
      <c r="D5451"/>
      <c r="E5451" s="488"/>
      <c r="F5451"/>
      <c r="G5451"/>
      <c r="H5451" s="488"/>
    </row>
    <row r="5452" spans="1:8" s="10" customFormat="1">
      <c r="A5452" s="134"/>
      <c r="B5452" s="134"/>
      <c r="C5452"/>
      <c r="D5452"/>
      <c r="E5452" s="488"/>
      <c r="F5452"/>
      <c r="G5452"/>
      <c r="H5452" s="488"/>
    </row>
    <row r="5453" spans="1:8" s="10" customFormat="1">
      <c r="A5453" s="134"/>
      <c r="B5453" s="134"/>
      <c r="C5453"/>
      <c r="D5453"/>
      <c r="E5453" s="488"/>
      <c r="F5453"/>
      <c r="G5453"/>
      <c r="H5453" s="488"/>
    </row>
    <row r="5454" spans="1:8" s="10" customFormat="1">
      <c r="A5454" s="134"/>
      <c r="B5454" s="134"/>
      <c r="C5454"/>
      <c r="D5454"/>
      <c r="E5454" s="488"/>
      <c r="F5454"/>
      <c r="G5454"/>
      <c r="H5454" s="488"/>
    </row>
    <row r="5455" spans="1:8" s="10" customFormat="1">
      <c r="A5455" s="134"/>
      <c r="B5455" s="134"/>
      <c r="C5455"/>
      <c r="D5455"/>
      <c r="E5455" s="488"/>
      <c r="F5455"/>
      <c r="G5455"/>
      <c r="H5455" s="488"/>
    </row>
    <row r="5456" spans="1:8" s="10" customFormat="1">
      <c r="A5456" s="134"/>
      <c r="B5456" s="134"/>
      <c r="C5456"/>
      <c r="D5456"/>
      <c r="E5456" s="488"/>
      <c r="F5456"/>
      <c r="G5456"/>
      <c r="H5456" s="488"/>
    </row>
    <row r="5457" spans="1:8" s="10" customFormat="1">
      <c r="A5457" s="134"/>
      <c r="B5457" s="134"/>
      <c r="C5457"/>
      <c r="D5457"/>
      <c r="E5457" s="488"/>
      <c r="F5457"/>
      <c r="G5457"/>
      <c r="H5457" s="488"/>
    </row>
    <row r="5458" spans="1:8" s="10" customFormat="1">
      <c r="A5458" s="134"/>
      <c r="B5458" s="134"/>
      <c r="C5458"/>
      <c r="D5458"/>
      <c r="E5458" s="488"/>
      <c r="F5458"/>
      <c r="G5458"/>
      <c r="H5458" s="488"/>
    </row>
    <row r="5459" spans="1:8" s="10" customFormat="1">
      <c r="A5459" s="134"/>
      <c r="B5459" s="134"/>
      <c r="C5459"/>
      <c r="D5459"/>
      <c r="E5459" s="488"/>
      <c r="F5459"/>
      <c r="G5459"/>
      <c r="H5459" s="488"/>
    </row>
    <row r="5460" spans="1:8" s="10" customFormat="1">
      <c r="A5460" s="134"/>
      <c r="B5460" s="134"/>
      <c r="C5460"/>
      <c r="D5460"/>
      <c r="E5460" s="488"/>
      <c r="F5460"/>
      <c r="G5460"/>
      <c r="H5460" s="488"/>
    </row>
    <row r="5461" spans="1:8" s="10" customFormat="1">
      <c r="A5461" s="134"/>
      <c r="B5461" s="134"/>
      <c r="C5461"/>
      <c r="D5461"/>
      <c r="E5461" s="488"/>
      <c r="F5461"/>
      <c r="G5461"/>
      <c r="H5461" s="488"/>
    </row>
    <row r="5462" spans="1:8" s="10" customFormat="1">
      <c r="A5462" s="134"/>
      <c r="B5462" s="134"/>
      <c r="C5462"/>
      <c r="D5462"/>
      <c r="E5462" s="488"/>
      <c r="F5462"/>
      <c r="G5462"/>
      <c r="H5462" s="488"/>
    </row>
    <row r="5463" spans="1:8" s="10" customFormat="1">
      <c r="A5463" s="134"/>
      <c r="B5463" s="134"/>
      <c r="C5463"/>
      <c r="D5463"/>
      <c r="E5463" s="488"/>
      <c r="F5463"/>
      <c r="G5463"/>
      <c r="H5463" s="488"/>
    </row>
    <row r="5464" spans="1:8" s="10" customFormat="1">
      <c r="A5464" s="134"/>
      <c r="B5464" s="134"/>
      <c r="C5464"/>
      <c r="D5464"/>
      <c r="E5464" s="488"/>
      <c r="F5464"/>
      <c r="G5464"/>
      <c r="H5464" s="488"/>
    </row>
    <row r="5465" spans="1:8" s="10" customFormat="1">
      <c r="A5465" s="134"/>
      <c r="B5465" s="134"/>
      <c r="C5465"/>
      <c r="D5465"/>
      <c r="E5465" s="488"/>
      <c r="F5465"/>
      <c r="G5465"/>
      <c r="H5465" s="488"/>
    </row>
    <row r="5466" spans="1:8" s="10" customFormat="1">
      <c r="A5466" s="134"/>
      <c r="B5466" s="134"/>
      <c r="C5466"/>
      <c r="D5466"/>
      <c r="E5466" s="488"/>
      <c r="F5466"/>
      <c r="G5466"/>
      <c r="H5466" s="488"/>
    </row>
    <row r="5467" spans="1:8" s="10" customFormat="1">
      <c r="A5467" s="134"/>
      <c r="B5467" s="134"/>
      <c r="C5467"/>
      <c r="D5467"/>
      <c r="E5467" s="488"/>
      <c r="F5467"/>
      <c r="G5467"/>
      <c r="H5467" s="488"/>
    </row>
    <row r="5468" spans="1:8" s="10" customFormat="1">
      <c r="A5468" s="134"/>
      <c r="B5468" s="134"/>
      <c r="C5468"/>
      <c r="D5468"/>
      <c r="E5468" s="488"/>
      <c r="F5468"/>
      <c r="G5468"/>
      <c r="H5468" s="488"/>
    </row>
    <row r="5469" spans="1:8" s="10" customFormat="1">
      <c r="A5469" s="134"/>
      <c r="B5469" s="134"/>
      <c r="C5469"/>
      <c r="D5469"/>
      <c r="E5469" s="488"/>
      <c r="F5469"/>
      <c r="G5469"/>
      <c r="H5469" s="488"/>
    </row>
    <row r="5470" spans="1:8" s="10" customFormat="1">
      <c r="A5470" s="134"/>
      <c r="B5470" s="134"/>
      <c r="C5470"/>
      <c r="D5470"/>
      <c r="E5470" s="488"/>
      <c r="F5470"/>
      <c r="G5470"/>
      <c r="H5470" s="488"/>
    </row>
    <row r="5471" spans="1:8" s="10" customFormat="1">
      <c r="A5471" s="134"/>
      <c r="B5471" s="134"/>
      <c r="C5471"/>
      <c r="D5471"/>
      <c r="E5471" s="488"/>
      <c r="F5471"/>
      <c r="G5471"/>
      <c r="H5471" s="488"/>
    </row>
    <row r="5472" spans="1:8" s="10" customFormat="1">
      <c r="A5472" s="134"/>
      <c r="B5472" s="134"/>
      <c r="C5472"/>
      <c r="D5472"/>
      <c r="E5472" s="488"/>
      <c r="F5472"/>
      <c r="G5472"/>
      <c r="H5472" s="488"/>
    </row>
    <row r="5473" spans="1:8" s="10" customFormat="1">
      <c r="A5473" s="134"/>
      <c r="B5473" s="134"/>
      <c r="C5473"/>
      <c r="D5473"/>
      <c r="E5473" s="488"/>
      <c r="F5473"/>
      <c r="G5473"/>
      <c r="H5473" s="488"/>
    </row>
    <row r="5474" spans="1:8" s="10" customFormat="1">
      <c r="A5474" s="134"/>
      <c r="B5474" s="134"/>
      <c r="C5474"/>
      <c r="D5474"/>
      <c r="E5474" s="488"/>
      <c r="F5474"/>
      <c r="G5474"/>
      <c r="H5474" s="488"/>
    </row>
    <row r="5475" spans="1:8" s="10" customFormat="1">
      <c r="A5475" s="134"/>
      <c r="B5475" s="134"/>
      <c r="C5475"/>
      <c r="D5475"/>
      <c r="E5475" s="488"/>
      <c r="F5475"/>
      <c r="G5475"/>
      <c r="H5475" s="488"/>
    </row>
    <row r="5476" spans="1:8" s="10" customFormat="1">
      <c r="A5476" s="134"/>
      <c r="B5476" s="134"/>
      <c r="C5476"/>
      <c r="D5476"/>
      <c r="E5476" s="488"/>
      <c r="F5476"/>
      <c r="G5476"/>
      <c r="H5476" s="488"/>
    </row>
    <row r="5477" spans="1:8" s="10" customFormat="1">
      <c r="A5477" s="134"/>
      <c r="B5477" s="134"/>
      <c r="C5477"/>
      <c r="D5477"/>
      <c r="E5477" s="488"/>
      <c r="F5477"/>
      <c r="G5477"/>
      <c r="H5477" s="488"/>
    </row>
    <row r="5478" spans="1:8" s="10" customFormat="1">
      <c r="A5478" s="134"/>
      <c r="B5478" s="134"/>
      <c r="C5478"/>
      <c r="D5478"/>
      <c r="E5478" s="488"/>
      <c r="F5478"/>
      <c r="G5478"/>
      <c r="H5478" s="488"/>
    </row>
    <row r="5479" spans="1:8" s="10" customFormat="1">
      <c r="A5479" s="134"/>
      <c r="B5479" s="134"/>
      <c r="C5479"/>
      <c r="D5479"/>
      <c r="E5479" s="488"/>
      <c r="F5479"/>
      <c r="G5479"/>
      <c r="H5479" s="488"/>
    </row>
    <row r="5480" spans="1:8" s="10" customFormat="1">
      <c r="A5480" s="134"/>
      <c r="B5480" s="134"/>
      <c r="C5480"/>
      <c r="D5480"/>
      <c r="E5480" s="488"/>
      <c r="F5480"/>
      <c r="G5480"/>
      <c r="H5480" s="488"/>
    </row>
    <row r="5481" spans="1:8" s="10" customFormat="1">
      <c r="A5481" s="134"/>
      <c r="B5481" s="134"/>
      <c r="C5481"/>
      <c r="D5481"/>
      <c r="E5481" s="488"/>
      <c r="F5481"/>
      <c r="G5481"/>
      <c r="H5481" s="488"/>
    </row>
    <row r="5482" spans="1:8" s="10" customFormat="1">
      <c r="A5482" s="134"/>
      <c r="B5482" s="134"/>
      <c r="C5482"/>
      <c r="D5482"/>
      <c r="E5482" s="488"/>
      <c r="F5482"/>
      <c r="G5482"/>
      <c r="H5482" s="488"/>
    </row>
    <row r="5483" spans="1:8" s="10" customFormat="1">
      <c r="A5483" s="134"/>
      <c r="B5483" s="134"/>
      <c r="C5483"/>
      <c r="D5483"/>
      <c r="E5483" s="488"/>
      <c r="F5483"/>
      <c r="G5483"/>
      <c r="H5483" s="488"/>
    </row>
    <row r="5484" spans="1:8" s="10" customFormat="1">
      <c r="A5484" s="134"/>
      <c r="B5484" s="134"/>
      <c r="C5484"/>
      <c r="D5484"/>
      <c r="E5484" s="488"/>
      <c r="F5484"/>
      <c r="G5484"/>
      <c r="H5484" s="488"/>
    </row>
    <row r="5485" spans="1:8" s="10" customFormat="1">
      <c r="A5485" s="134"/>
      <c r="B5485" s="134"/>
      <c r="C5485"/>
      <c r="D5485"/>
      <c r="E5485" s="488"/>
      <c r="F5485"/>
      <c r="G5485"/>
      <c r="H5485" s="488"/>
    </row>
    <row r="5486" spans="1:8" s="10" customFormat="1">
      <c r="A5486" s="134"/>
      <c r="B5486" s="134"/>
      <c r="C5486"/>
      <c r="D5486"/>
      <c r="E5486" s="488"/>
      <c r="F5486"/>
      <c r="G5486"/>
      <c r="H5486" s="488"/>
    </row>
    <row r="5487" spans="1:8" s="10" customFormat="1">
      <c r="A5487" s="134"/>
      <c r="B5487" s="134"/>
      <c r="C5487"/>
      <c r="D5487"/>
      <c r="E5487" s="488"/>
      <c r="F5487"/>
      <c r="G5487"/>
      <c r="H5487" s="488"/>
    </row>
    <row r="5488" spans="1:8" s="10" customFormat="1">
      <c r="A5488" s="134"/>
      <c r="B5488" s="134"/>
      <c r="C5488"/>
      <c r="D5488"/>
      <c r="E5488" s="488"/>
      <c r="F5488"/>
      <c r="G5488"/>
      <c r="H5488" s="488"/>
    </row>
    <row r="5489" spans="1:8" s="10" customFormat="1">
      <c r="A5489" s="134"/>
      <c r="B5489" s="134"/>
      <c r="C5489"/>
      <c r="D5489"/>
      <c r="E5489" s="488"/>
      <c r="F5489"/>
      <c r="G5489"/>
      <c r="H5489" s="488"/>
    </row>
    <row r="5490" spans="1:8" s="10" customFormat="1">
      <c r="A5490" s="134"/>
      <c r="B5490" s="134"/>
      <c r="C5490"/>
      <c r="D5490"/>
      <c r="E5490" s="488"/>
      <c r="F5490"/>
      <c r="G5490"/>
      <c r="H5490" s="488"/>
    </row>
    <row r="5491" spans="1:8" s="10" customFormat="1">
      <c r="A5491" s="134"/>
      <c r="B5491" s="134"/>
      <c r="C5491"/>
      <c r="D5491"/>
      <c r="E5491" s="488"/>
      <c r="F5491"/>
      <c r="G5491"/>
      <c r="H5491" s="488"/>
    </row>
    <row r="5492" spans="1:8" s="10" customFormat="1">
      <c r="A5492" s="134"/>
      <c r="B5492" s="134"/>
      <c r="C5492"/>
      <c r="D5492"/>
      <c r="E5492" s="488"/>
      <c r="F5492"/>
      <c r="G5492"/>
      <c r="H5492" s="488"/>
    </row>
    <row r="5493" spans="1:8" s="10" customFormat="1">
      <c r="A5493" s="134"/>
      <c r="B5493" s="134"/>
      <c r="C5493"/>
      <c r="D5493"/>
      <c r="E5493" s="488"/>
      <c r="F5493"/>
      <c r="G5493"/>
      <c r="H5493" s="488"/>
    </row>
    <row r="5494" spans="1:8" s="10" customFormat="1">
      <c r="A5494" s="134"/>
      <c r="B5494" s="134"/>
      <c r="C5494"/>
      <c r="D5494"/>
      <c r="E5494" s="488"/>
      <c r="F5494"/>
      <c r="G5494"/>
      <c r="H5494" s="488"/>
    </row>
    <row r="5495" spans="1:8" s="10" customFormat="1">
      <c r="A5495" s="134"/>
      <c r="B5495" s="134"/>
      <c r="C5495"/>
      <c r="D5495"/>
      <c r="E5495" s="488"/>
      <c r="F5495"/>
      <c r="G5495"/>
      <c r="H5495" s="488"/>
    </row>
    <row r="5496" spans="1:8" s="10" customFormat="1">
      <c r="A5496" s="134"/>
      <c r="B5496" s="134"/>
      <c r="C5496"/>
      <c r="D5496"/>
      <c r="E5496" s="488"/>
      <c r="F5496"/>
      <c r="G5496"/>
      <c r="H5496" s="488"/>
    </row>
    <row r="5497" spans="1:8" s="10" customFormat="1">
      <c r="A5497" s="134"/>
      <c r="B5497" s="134"/>
      <c r="C5497"/>
      <c r="D5497"/>
      <c r="E5497" s="488"/>
      <c r="F5497"/>
      <c r="G5497"/>
      <c r="H5497" s="488"/>
    </row>
    <row r="5498" spans="1:8" s="10" customFormat="1">
      <c r="A5498" s="134"/>
      <c r="B5498" s="134"/>
      <c r="C5498"/>
      <c r="D5498"/>
      <c r="E5498" s="488"/>
      <c r="F5498"/>
      <c r="G5498"/>
      <c r="H5498" s="488"/>
    </row>
    <row r="5499" spans="1:8" s="10" customFormat="1">
      <c r="A5499" s="134"/>
      <c r="B5499" s="134"/>
      <c r="C5499"/>
      <c r="D5499"/>
      <c r="E5499" s="488"/>
      <c r="F5499"/>
      <c r="G5499"/>
      <c r="H5499" s="488"/>
    </row>
    <row r="5500" spans="1:8" s="10" customFormat="1">
      <c r="A5500" s="134"/>
      <c r="B5500" s="134"/>
      <c r="C5500"/>
      <c r="D5500"/>
      <c r="E5500" s="488"/>
      <c r="F5500"/>
      <c r="G5500"/>
      <c r="H5500" s="488"/>
    </row>
    <row r="5501" spans="1:8" s="10" customFormat="1">
      <c r="A5501" s="134"/>
      <c r="B5501" s="134"/>
      <c r="C5501"/>
      <c r="D5501"/>
      <c r="E5501" s="488"/>
      <c r="F5501"/>
      <c r="G5501"/>
      <c r="H5501" s="488"/>
    </row>
    <row r="5502" spans="1:8" s="10" customFormat="1">
      <c r="A5502" s="134"/>
      <c r="B5502" s="134"/>
      <c r="C5502"/>
      <c r="D5502"/>
      <c r="E5502" s="488"/>
      <c r="F5502"/>
      <c r="G5502"/>
      <c r="H5502" s="488"/>
    </row>
    <row r="5503" spans="1:8" s="10" customFormat="1">
      <c r="A5503" s="134"/>
      <c r="B5503" s="134"/>
      <c r="C5503"/>
      <c r="D5503"/>
      <c r="E5503" s="488"/>
      <c r="F5503"/>
      <c r="G5503"/>
      <c r="H5503" s="488"/>
    </row>
    <row r="5504" spans="1:8" s="10" customFormat="1">
      <c r="A5504" s="134"/>
      <c r="B5504" s="134"/>
      <c r="C5504"/>
      <c r="D5504"/>
      <c r="E5504" s="488"/>
      <c r="F5504"/>
      <c r="G5504"/>
      <c r="H5504" s="488"/>
    </row>
    <row r="5505" spans="1:8" s="10" customFormat="1">
      <c r="A5505" s="134"/>
      <c r="B5505" s="134"/>
      <c r="C5505"/>
      <c r="D5505"/>
      <c r="E5505" s="488"/>
      <c r="F5505"/>
      <c r="G5505"/>
      <c r="H5505" s="488"/>
    </row>
    <row r="5506" spans="1:8" s="10" customFormat="1">
      <c r="A5506" s="134"/>
      <c r="B5506" s="134"/>
      <c r="C5506"/>
      <c r="D5506"/>
      <c r="E5506" s="488"/>
      <c r="F5506"/>
      <c r="G5506"/>
      <c r="H5506" s="488"/>
    </row>
    <row r="5507" spans="1:8" s="10" customFormat="1">
      <c r="A5507" s="134"/>
      <c r="B5507" s="134"/>
      <c r="C5507"/>
      <c r="D5507"/>
      <c r="E5507" s="488"/>
      <c r="F5507"/>
      <c r="G5507"/>
      <c r="H5507" s="488"/>
    </row>
    <row r="5508" spans="1:8" s="10" customFormat="1">
      <c r="A5508" s="134"/>
      <c r="B5508" s="134"/>
      <c r="C5508"/>
      <c r="D5508"/>
      <c r="E5508" s="488"/>
      <c r="F5508"/>
      <c r="G5508"/>
      <c r="H5508" s="488"/>
    </row>
    <row r="5509" spans="1:8" s="10" customFormat="1">
      <c r="A5509" s="134"/>
      <c r="B5509" s="134"/>
      <c r="C5509"/>
      <c r="D5509"/>
      <c r="E5509" s="488"/>
      <c r="F5509"/>
      <c r="G5509"/>
      <c r="H5509" s="488"/>
    </row>
    <row r="5510" spans="1:8" s="10" customFormat="1">
      <c r="A5510" s="134"/>
      <c r="B5510" s="134"/>
      <c r="C5510"/>
      <c r="D5510"/>
      <c r="E5510" s="488"/>
      <c r="F5510"/>
      <c r="G5510"/>
      <c r="H5510" s="488"/>
    </row>
    <row r="5511" spans="1:8" s="10" customFormat="1">
      <c r="A5511" s="134"/>
      <c r="B5511" s="134"/>
      <c r="C5511"/>
      <c r="D5511"/>
      <c r="E5511" s="488"/>
      <c r="F5511"/>
      <c r="G5511"/>
      <c r="H5511" s="488"/>
    </row>
    <row r="5512" spans="1:8" s="10" customFormat="1">
      <c r="A5512" s="134"/>
      <c r="B5512" s="134"/>
      <c r="C5512"/>
      <c r="D5512"/>
      <c r="E5512" s="488"/>
      <c r="F5512"/>
      <c r="G5512"/>
      <c r="H5512" s="488"/>
    </row>
    <row r="5513" spans="1:8" s="10" customFormat="1">
      <c r="A5513" s="134"/>
      <c r="B5513" s="134"/>
      <c r="C5513"/>
      <c r="D5513"/>
      <c r="E5513" s="488"/>
      <c r="F5513"/>
      <c r="G5513"/>
      <c r="H5513" s="488"/>
    </row>
    <row r="5514" spans="1:8" s="10" customFormat="1">
      <c r="A5514" s="134"/>
      <c r="B5514" s="134"/>
      <c r="C5514"/>
      <c r="D5514"/>
      <c r="E5514" s="488"/>
      <c r="F5514"/>
      <c r="G5514"/>
      <c r="H5514" s="488"/>
    </row>
    <row r="5515" spans="1:8" s="10" customFormat="1">
      <c r="A5515" s="134"/>
      <c r="B5515" s="134"/>
      <c r="C5515"/>
      <c r="D5515"/>
      <c r="E5515" s="488"/>
      <c r="F5515"/>
      <c r="G5515"/>
      <c r="H5515" s="488"/>
    </row>
    <row r="5516" spans="1:8" s="10" customFormat="1">
      <c r="A5516" s="134"/>
      <c r="B5516" s="134"/>
      <c r="C5516"/>
      <c r="D5516"/>
      <c r="E5516" s="488"/>
      <c r="F5516"/>
      <c r="G5516"/>
      <c r="H5516" s="488"/>
    </row>
    <row r="5517" spans="1:8" s="10" customFormat="1">
      <c r="A5517" s="134"/>
      <c r="B5517" s="134"/>
      <c r="C5517"/>
      <c r="D5517"/>
      <c r="E5517" s="488"/>
      <c r="F5517"/>
      <c r="G5517"/>
      <c r="H5517" s="488"/>
    </row>
    <row r="5518" spans="1:8" s="10" customFormat="1">
      <c r="A5518" s="134"/>
      <c r="B5518" s="134"/>
      <c r="C5518"/>
      <c r="D5518"/>
      <c r="E5518" s="488"/>
      <c r="F5518"/>
      <c r="G5518"/>
      <c r="H5518" s="488"/>
    </row>
    <row r="5519" spans="1:8" s="10" customFormat="1">
      <c r="A5519" s="134"/>
      <c r="B5519" s="134"/>
      <c r="C5519"/>
      <c r="D5519"/>
      <c r="E5519" s="488"/>
      <c r="F5519"/>
      <c r="G5519"/>
      <c r="H5519" s="488"/>
    </row>
    <row r="5520" spans="1:8" s="10" customFormat="1">
      <c r="A5520" s="134"/>
      <c r="B5520" s="134"/>
      <c r="C5520"/>
      <c r="D5520"/>
      <c r="E5520" s="488"/>
      <c r="F5520"/>
      <c r="G5520"/>
      <c r="H5520" s="488"/>
    </row>
    <row r="5521" spans="1:8" s="10" customFormat="1">
      <c r="A5521" s="134"/>
      <c r="B5521" s="134"/>
      <c r="C5521"/>
      <c r="D5521"/>
      <c r="E5521" s="488"/>
      <c r="F5521"/>
      <c r="G5521"/>
      <c r="H5521" s="488"/>
    </row>
    <row r="5522" spans="1:8" s="10" customFormat="1">
      <c r="A5522" s="134"/>
      <c r="B5522" s="134"/>
      <c r="C5522"/>
      <c r="D5522"/>
      <c r="E5522" s="488"/>
      <c r="F5522"/>
      <c r="G5522"/>
      <c r="H5522" s="488"/>
    </row>
    <row r="5523" spans="1:8" s="10" customFormat="1">
      <c r="A5523" s="134"/>
      <c r="B5523" s="134"/>
      <c r="C5523"/>
      <c r="D5523"/>
      <c r="E5523" s="488"/>
      <c r="F5523"/>
      <c r="G5523"/>
      <c r="H5523" s="488"/>
    </row>
    <row r="5524" spans="1:8" s="10" customFormat="1">
      <c r="A5524" s="134"/>
      <c r="B5524" s="134"/>
      <c r="C5524"/>
      <c r="D5524"/>
      <c r="E5524" s="488"/>
      <c r="F5524"/>
      <c r="G5524"/>
      <c r="H5524" s="488"/>
    </row>
    <row r="5525" spans="1:8" s="10" customFormat="1">
      <c r="A5525" s="134"/>
      <c r="B5525" s="134"/>
      <c r="C5525"/>
      <c r="D5525"/>
      <c r="E5525" s="488"/>
      <c r="F5525"/>
      <c r="G5525"/>
      <c r="H5525" s="488"/>
    </row>
    <row r="5526" spans="1:8" s="10" customFormat="1">
      <c r="A5526" s="134"/>
      <c r="B5526" s="134"/>
      <c r="C5526"/>
      <c r="D5526"/>
      <c r="E5526" s="488"/>
      <c r="F5526"/>
      <c r="G5526"/>
      <c r="H5526" s="488"/>
    </row>
    <row r="5527" spans="1:8" s="10" customFormat="1">
      <c r="A5527" s="134"/>
      <c r="B5527" s="134"/>
      <c r="C5527"/>
      <c r="D5527"/>
      <c r="E5527" s="488"/>
      <c r="F5527"/>
      <c r="G5527"/>
      <c r="H5527" s="488"/>
    </row>
    <row r="5528" spans="1:8" s="10" customFormat="1">
      <c r="A5528" s="134"/>
      <c r="B5528" s="134"/>
      <c r="C5528"/>
      <c r="D5528"/>
      <c r="E5528" s="488"/>
      <c r="F5528"/>
      <c r="G5528"/>
      <c r="H5528" s="488"/>
    </row>
    <row r="5529" spans="1:8" s="10" customFormat="1">
      <c r="A5529" s="134"/>
      <c r="B5529" s="134"/>
      <c r="C5529"/>
      <c r="D5529"/>
      <c r="E5529" s="488"/>
      <c r="F5529"/>
      <c r="G5529"/>
      <c r="H5529" s="488"/>
    </row>
    <row r="5530" spans="1:8" s="10" customFormat="1">
      <c r="A5530" s="134"/>
      <c r="B5530" s="134"/>
      <c r="C5530"/>
      <c r="D5530"/>
      <c r="E5530" s="488"/>
      <c r="F5530"/>
      <c r="G5530"/>
      <c r="H5530" s="488"/>
    </row>
    <row r="5531" spans="1:8" s="10" customFormat="1">
      <c r="A5531" s="134"/>
      <c r="B5531" s="134"/>
      <c r="C5531"/>
      <c r="D5531"/>
      <c r="E5531" s="488"/>
      <c r="F5531"/>
      <c r="G5531"/>
      <c r="H5531" s="488"/>
    </row>
    <row r="5532" spans="1:8" s="10" customFormat="1">
      <c r="A5532" s="134"/>
      <c r="B5532" s="134"/>
      <c r="C5532"/>
      <c r="D5532"/>
      <c r="E5532" s="488"/>
      <c r="F5532"/>
      <c r="G5532"/>
      <c r="H5532" s="488"/>
    </row>
    <row r="5533" spans="1:8" s="10" customFormat="1">
      <c r="A5533" s="134"/>
      <c r="B5533" s="134"/>
      <c r="C5533"/>
      <c r="D5533"/>
      <c r="E5533" s="488"/>
      <c r="F5533"/>
      <c r="G5533"/>
      <c r="H5533" s="488"/>
    </row>
    <row r="5534" spans="1:8" s="10" customFormat="1">
      <c r="A5534" s="134"/>
      <c r="B5534" s="134"/>
      <c r="C5534"/>
      <c r="D5534"/>
      <c r="E5534" s="488"/>
      <c r="F5534"/>
      <c r="G5534"/>
      <c r="H5534" s="488"/>
    </row>
    <row r="5535" spans="1:8" s="10" customFormat="1">
      <c r="A5535" s="134"/>
      <c r="B5535" s="134"/>
      <c r="C5535"/>
      <c r="D5535"/>
      <c r="E5535" s="488"/>
      <c r="F5535"/>
      <c r="G5535"/>
      <c r="H5535" s="488"/>
    </row>
    <row r="5536" spans="1:8" s="10" customFormat="1">
      <c r="A5536" s="134"/>
      <c r="B5536" s="134"/>
      <c r="C5536"/>
      <c r="D5536"/>
      <c r="E5536" s="488"/>
      <c r="F5536"/>
      <c r="G5536"/>
      <c r="H5536" s="488"/>
    </row>
    <row r="5537" spans="1:8" s="10" customFormat="1">
      <c r="A5537" s="134"/>
      <c r="B5537" s="134"/>
      <c r="C5537"/>
      <c r="D5537"/>
      <c r="E5537" s="488"/>
      <c r="F5537"/>
      <c r="G5537"/>
      <c r="H5537" s="488"/>
    </row>
    <row r="5538" spans="1:8" s="10" customFormat="1">
      <c r="A5538" s="134"/>
      <c r="B5538" s="134"/>
      <c r="C5538"/>
      <c r="D5538"/>
      <c r="E5538" s="488"/>
      <c r="F5538"/>
      <c r="G5538"/>
      <c r="H5538" s="488"/>
    </row>
    <row r="5539" spans="1:8" s="10" customFormat="1">
      <c r="A5539" s="134"/>
      <c r="B5539" s="134"/>
      <c r="C5539"/>
      <c r="D5539"/>
      <c r="E5539" s="488"/>
      <c r="F5539"/>
      <c r="G5539"/>
      <c r="H5539" s="488"/>
    </row>
    <row r="5540" spans="1:8" s="10" customFormat="1">
      <c r="A5540" s="134"/>
      <c r="B5540" s="134"/>
      <c r="C5540"/>
      <c r="D5540"/>
      <c r="E5540" s="488"/>
      <c r="F5540"/>
      <c r="G5540"/>
      <c r="H5540" s="488"/>
    </row>
    <row r="5541" spans="1:8" s="10" customFormat="1">
      <c r="A5541" s="134"/>
      <c r="B5541" s="134"/>
      <c r="C5541"/>
      <c r="D5541"/>
      <c r="E5541" s="488"/>
      <c r="F5541"/>
      <c r="G5541"/>
      <c r="H5541" s="488"/>
    </row>
    <row r="5542" spans="1:8" s="10" customFormat="1">
      <c r="A5542" s="134"/>
      <c r="B5542" s="134"/>
      <c r="C5542"/>
      <c r="D5542"/>
      <c r="E5542" s="488"/>
      <c r="F5542"/>
      <c r="G5542"/>
      <c r="H5542" s="488"/>
    </row>
    <row r="5543" spans="1:8" s="10" customFormat="1">
      <c r="A5543" s="134"/>
      <c r="B5543" s="134"/>
      <c r="C5543"/>
      <c r="D5543"/>
      <c r="E5543" s="488"/>
      <c r="F5543"/>
      <c r="G5543"/>
      <c r="H5543" s="488"/>
    </row>
    <row r="5544" spans="1:8" s="10" customFormat="1">
      <c r="A5544" s="134"/>
      <c r="B5544" s="134"/>
      <c r="C5544"/>
      <c r="D5544"/>
      <c r="E5544" s="488"/>
      <c r="F5544"/>
      <c r="G5544"/>
      <c r="H5544" s="488"/>
    </row>
    <row r="5545" spans="1:8" s="10" customFormat="1">
      <c r="A5545" s="134"/>
      <c r="B5545" s="134"/>
      <c r="C5545"/>
      <c r="D5545"/>
      <c r="E5545" s="488"/>
      <c r="F5545"/>
      <c r="G5545"/>
      <c r="H5545" s="488"/>
    </row>
    <row r="5546" spans="1:8" s="10" customFormat="1">
      <c r="A5546" s="134"/>
      <c r="B5546" s="134"/>
      <c r="C5546"/>
      <c r="D5546"/>
      <c r="E5546" s="488"/>
      <c r="F5546"/>
      <c r="G5546"/>
      <c r="H5546" s="488"/>
    </row>
    <row r="5547" spans="1:8" s="10" customFormat="1">
      <c r="A5547" s="134"/>
      <c r="B5547" s="134"/>
      <c r="C5547"/>
      <c r="D5547"/>
      <c r="E5547" s="488"/>
      <c r="F5547"/>
      <c r="G5547"/>
      <c r="H5547" s="488"/>
    </row>
    <row r="5548" spans="1:8" s="10" customFormat="1">
      <c r="A5548" s="134"/>
      <c r="B5548" s="134"/>
      <c r="C5548"/>
      <c r="D5548"/>
      <c r="E5548" s="488"/>
      <c r="F5548"/>
      <c r="G5548"/>
      <c r="H5548" s="488"/>
    </row>
    <row r="5549" spans="1:8" s="10" customFormat="1">
      <c r="A5549" s="134"/>
      <c r="B5549" s="134"/>
      <c r="C5549"/>
      <c r="D5549"/>
      <c r="E5549" s="488"/>
      <c r="F5549"/>
      <c r="G5549"/>
      <c r="H5549" s="488"/>
    </row>
    <row r="5550" spans="1:8" s="10" customFormat="1">
      <c r="A5550" s="134"/>
      <c r="B5550" s="134"/>
      <c r="C5550"/>
      <c r="D5550"/>
      <c r="E5550" s="488"/>
      <c r="F5550"/>
      <c r="G5550"/>
      <c r="H5550" s="488"/>
    </row>
    <row r="5551" spans="1:8" s="10" customFormat="1">
      <c r="A5551" s="134"/>
      <c r="B5551" s="134"/>
      <c r="C5551"/>
      <c r="D5551"/>
      <c r="E5551" s="488"/>
      <c r="F5551"/>
      <c r="G5551"/>
      <c r="H5551" s="488"/>
    </row>
    <row r="5552" spans="1:8" s="10" customFormat="1">
      <c r="A5552" s="134"/>
      <c r="B5552" s="134"/>
      <c r="C5552"/>
      <c r="D5552"/>
      <c r="E5552" s="488"/>
      <c r="F5552"/>
      <c r="G5552"/>
      <c r="H5552" s="488"/>
    </row>
    <row r="5553" spans="1:8" s="10" customFormat="1">
      <c r="A5553" s="134"/>
      <c r="B5553" s="134"/>
      <c r="C5553"/>
      <c r="D5553"/>
      <c r="E5553" s="488"/>
      <c r="F5553"/>
      <c r="G5553"/>
      <c r="H5553" s="488"/>
    </row>
    <row r="5554" spans="1:8" s="10" customFormat="1">
      <c r="A5554" s="134"/>
      <c r="B5554" s="134"/>
      <c r="C5554"/>
      <c r="D5554"/>
      <c r="E5554" s="488"/>
      <c r="F5554"/>
      <c r="G5554"/>
      <c r="H5554" s="488"/>
    </row>
    <row r="5555" spans="1:8" s="10" customFormat="1">
      <c r="A5555" s="134"/>
      <c r="B5555" s="134"/>
      <c r="C5555"/>
      <c r="D5555"/>
      <c r="E5555" s="488"/>
      <c r="F5555"/>
      <c r="G5555"/>
      <c r="H5555" s="488"/>
    </row>
    <row r="5556" spans="1:8" s="10" customFormat="1">
      <c r="A5556" s="134"/>
      <c r="B5556" s="134"/>
      <c r="C5556"/>
      <c r="D5556"/>
      <c r="E5556" s="488"/>
      <c r="F5556"/>
      <c r="G5556"/>
      <c r="H5556" s="488"/>
    </row>
    <row r="5557" spans="1:8" s="10" customFormat="1">
      <c r="A5557" s="134"/>
      <c r="B5557" s="134"/>
      <c r="C5557"/>
      <c r="D5557"/>
      <c r="E5557" s="488"/>
      <c r="F5557"/>
      <c r="G5557"/>
      <c r="H5557" s="488"/>
    </row>
    <row r="5558" spans="1:8" s="10" customFormat="1">
      <c r="A5558" s="134"/>
      <c r="B5558" s="134"/>
      <c r="C5558"/>
      <c r="D5558"/>
      <c r="E5558" s="488"/>
      <c r="F5558"/>
      <c r="G5558"/>
      <c r="H5558" s="488"/>
    </row>
    <row r="5559" spans="1:8" s="10" customFormat="1">
      <c r="A5559" s="134"/>
      <c r="B5559" s="134"/>
      <c r="C5559"/>
      <c r="D5559"/>
      <c r="E5559" s="488"/>
      <c r="F5559"/>
      <c r="G5559"/>
      <c r="H5559" s="488"/>
    </row>
    <row r="5560" spans="1:8" s="10" customFormat="1">
      <c r="A5560" s="134"/>
      <c r="B5560" s="134"/>
      <c r="C5560"/>
      <c r="D5560"/>
      <c r="E5560" s="488"/>
      <c r="F5560"/>
      <c r="G5560"/>
      <c r="H5560" s="488"/>
    </row>
    <row r="5561" spans="1:8" s="10" customFormat="1">
      <c r="A5561" s="134"/>
      <c r="B5561" s="134"/>
      <c r="C5561"/>
      <c r="D5561"/>
      <c r="E5561" s="488"/>
      <c r="F5561"/>
      <c r="G5561"/>
      <c r="H5561" s="488"/>
    </row>
    <row r="5562" spans="1:8" s="10" customFormat="1">
      <c r="A5562" s="134"/>
      <c r="B5562" s="134"/>
      <c r="C5562"/>
      <c r="D5562"/>
      <c r="E5562" s="488"/>
      <c r="F5562"/>
      <c r="G5562"/>
      <c r="H5562" s="488"/>
    </row>
    <row r="5563" spans="1:8" s="10" customFormat="1">
      <c r="A5563" s="134"/>
      <c r="B5563" s="134"/>
      <c r="C5563"/>
      <c r="D5563"/>
      <c r="E5563" s="488"/>
      <c r="F5563"/>
      <c r="G5563"/>
      <c r="H5563" s="488"/>
    </row>
    <row r="5564" spans="1:8" s="10" customFormat="1">
      <c r="A5564" s="134"/>
      <c r="B5564" s="134"/>
      <c r="C5564"/>
      <c r="D5564"/>
      <c r="E5564" s="488"/>
      <c r="F5564"/>
      <c r="G5564"/>
      <c r="H5564" s="488"/>
    </row>
    <row r="5565" spans="1:8" s="10" customFormat="1">
      <c r="A5565" s="134"/>
      <c r="B5565" s="134"/>
      <c r="C5565"/>
      <c r="D5565"/>
      <c r="E5565" s="488"/>
      <c r="F5565"/>
      <c r="G5565"/>
      <c r="H5565" s="488"/>
    </row>
    <row r="5566" spans="1:8" s="10" customFormat="1">
      <c r="A5566" s="134"/>
      <c r="B5566" s="134"/>
      <c r="C5566"/>
      <c r="D5566"/>
      <c r="E5566" s="488"/>
      <c r="F5566"/>
      <c r="G5566"/>
      <c r="H5566" s="488"/>
    </row>
    <row r="5567" spans="1:8" s="10" customFormat="1">
      <c r="A5567" s="134"/>
      <c r="B5567" s="134"/>
      <c r="C5567"/>
      <c r="D5567"/>
      <c r="E5567" s="488"/>
      <c r="F5567"/>
      <c r="G5567"/>
      <c r="H5567" s="488"/>
    </row>
    <row r="5568" spans="1:8" s="10" customFormat="1">
      <c r="A5568" s="134"/>
      <c r="B5568" s="134"/>
      <c r="C5568"/>
      <c r="D5568"/>
      <c r="E5568" s="488"/>
      <c r="F5568"/>
      <c r="G5568"/>
      <c r="H5568" s="488"/>
    </row>
    <row r="5569" spans="1:8" s="10" customFormat="1">
      <c r="A5569" s="134"/>
      <c r="B5569" s="134"/>
      <c r="C5569"/>
      <c r="D5569"/>
      <c r="E5569" s="488"/>
      <c r="F5569"/>
      <c r="G5569"/>
      <c r="H5569" s="488"/>
    </row>
    <row r="5570" spans="1:8" s="10" customFormat="1">
      <c r="A5570" s="134"/>
      <c r="B5570" s="134"/>
      <c r="C5570"/>
      <c r="D5570"/>
      <c r="E5570" s="488"/>
      <c r="F5570"/>
      <c r="G5570"/>
      <c r="H5570" s="488"/>
    </row>
    <row r="5571" spans="1:8" s="10" customFormat="1">
      <c r="A5571" s="134"/>
      <c r="B5571" s="134"/>
      <c r="C5571"/>
      <c r="D5571"/>
      <c r="E5571" s="488"/>
      <c r="F5571"/>
      <c r="G5571"/>
      <c r="H5571" s="488"/>
    </row>
    <row r="5572" spans="1:8" s="10" customFormat="1">
      <c r="A5572" s="134"/>
      <c r="B5572" s="134"/>
      <c r="C5572"/>
      <c r="D5572"/>
      <c r="E5572" s="488"/>
      <c r="F5572"/>
      <c r="G5572"/>
      <c r="H5572" s="488"/>
    </row>
    <row r="5573" spans="1:8" s="10" customFormat="1">
      <c r="A5573" s="134"/>
      <c r="B5573" s="134"/>
      <c r="C5573"/>
      <c r="D5573"/>
      <c r="E5573" s="488"/>
      <c r="F5573"/>
      <c r="G5573"/>
      <c r="H5573" s="488"/>
    </row>
    <row r="5574" spans="1:8" s="10" customFormat="1">
      <c r="A5574" s="134"/>
      <c r="B5574" s="134"/>
      <c r="C5574"/>
      <c r="D5574"/>
      <c r="E5574" s="488"/>
      <c r="F5574"/>
      <c r="G5574"/>
      <c r="H5574" s="488"/>
    </row>
    <row r="5575" spans="1:8" s="10" customFormat="1">
      <c r="A5575" s="134"/>
      <c r="B5575" s="134"/>
      <c r="C5575"/>
      <c r="D5575"/>
      <c r="E5575" s="488"/>
      <c r="F5575"/>
      <c r="G5575"/>
      <c r="H5575" s="488"/>
    </row>
    <row r="5576" spans="1:8" s="10" customFormat="1">
      <c r="A5576" s="134"/>
      <c r="B5576" s="134"/>
      <c r="C5576"/>
      <c r="D5576"/>
      <c r="E5576" s="488"/>
      <c r="F5576"/>
      <c r="G5576"/>
      <c r="H5576" s="488"/>
    </row>
    <row r="5577" spans="1:8" s="10" customFormat="1">
      <c r="A5577" s="134"/>
      <c r="B5577" s="134"/>
      <c r="C5577"/>
      <c r="D5577"/>
      <c r="E5577" s="488"/>
      <c r="F5577"/>
      <c r="G5577"/>
      <c r="H5577" s="488"/>
    </row>
    <row r="5578" spans="1:8" s="10" customFormat="1">
      <c r="A5578" s="134"/>
      <c r="B5578" s="134"/>
      <c r="C5578"/>
      <c r="D5578"/>
      <c r="E5578" s="488"/>
      <c r="F5578"/>
      <c r="G5578"/>
      <c r="H5578" s="488"/>
    </row>
    <row r="5579" spans="1:8" s="10" customFormat="1">
      <c r="A5579" s="134"/>
      <c r="B5579" s="134"/>
      <c r="C5579"/>
      <c r="D5579"/>
      <c r="E5579" s="488"/>
      <c r="F5579"/>
      <c r="G5579"/>
      <c r="H5579" s="488"/>
    </row>
    <row r="5580" spans="1:8" s="10" customFormat="1">
      <c r="A5580" s="134"/>
      <c r="B5580" s="134"/>
      <c r="C5580"/>
      <c r="D5580"/>
      <c r="E5580" s="488"/>
      <c r="F5580"/>
      <c r="G5580"/>
      <c r="H5580" s="488"/>
    </row>
    <row r="5581" spans="1:8" s="10" customFormat="1">
      <c r="A5581" s="134"/>
      <c r="B5581" s="134"/>
      <c r="C5581"/>
      <c r="D5581"/>
      <c r="E5581" s="488"/>
      <c r="F5581"/>
      <c r="G5581"/>
      <c r="H5581" s="488"/>
    </row>
    <row r="5582" spans="1:8" s="10" customFormat="1">
      <c r="A5582" s="134"/>
      <c r="B5582" s="134"/>
      <c r="C5582"/>
      <c r="D5582"/>
      <c r="E5582" s="488"/>
      <c r="F5582"/>
      <c r="G5582"/>
      <c r="H5582" s="488"/>
    </row>
    <row r="5583" spans="1:8" s="10" customFormat="1">
      <c r="A5583" s="134"/>
      <c r="B5583" s="134"/>
      <c r="C5583"/>
      <c r="D5583"/>
      <c r="E5583" s="488"/>
      <c r="F5583"/>
      <c r="G5583"/>
      <c r="H5583" s="488"/>
    </row>
    <row r="5584" spans="1:8" s="10" customFormat="1">
      <c r="A5584" s="134"/>
      <c r="B5584" s="134"/>
      <c r="C5584"/>
      <c r="D5584"/>
      <c r="E5584" s="488"/>
      <c r="F5584"/>
      <c r="G5584"/>
      <c r="H5584" s="488"/>
    </row>
    <row r="5585" spans="1:8" s="10" customFormat="1">
      <c r="A5585" s="134"/>
      <c r="B5585" s="134"/>
      <c r="C5585"/>
      <c r="D5585"/>
      <c r="E5585" s="488"/>
      <c r="F5585"/>
      <c r="G5585"/>
      <c r="H5585" s="488"/>
    </row>
    <row r="5586" spans="1:8" s="10" customFormat="1">
      <c r="A5586" s="134"/>
      <c r="B5586" s="134"/>
      <c r="C5586"/>
      <c r="D5586"/>
      <c r="E5586" s="488"/>
      <c r="F5586"/>
      <c r="G5586"/>
      <c r="H5586" s="488"/>
    </row>
    <row r="5587" spans="1:8" s="10" customFormat="1">
      <c r="A5587" s="134"/>
      <c r="B5587" s="134"/>
      <c r="C5587"/>
      <c r="D5587"/>
      <c r="E5587" s="488"/>
      <c r="F5587"/>
      <c r="G5587"/>
      <c r="H5587" s="488"/>
    </row>
    <row r="5588" spans="1:8" s="10" customFormat="1">
      <c r="A5588" s="134"/>
      <c r="B5588" s="134"/>
      <c r="C5588"/>
      <c r="D5588"/>
      <c r="E5588" s="488"/>
      <c r="F5588"/>
      <c r="G5588"/>
      <c r="H5588" s="488"/>
    </row>
    <row r="5589" spans="1:8" s="10" customFormat="1">
      <c r="A5589" s="134"/>
      <c r="B5589" s="134"/>
      <c r="C5589"/>
      <c r="D5589"/>
      <c r="E5589" s="488"/>
      <c r="F5589"/>
      <c r="G5589"/>
      <c r="H5589" s="488"/>
    </row>
    <row r="5590" spans="1:8" s="10" customFormat="1">
      <c r="A5590" s="134"/>
      <c r="B5590" s="134"/>
      <c r="C5590"/>
      <c r="D5590"/>
      <c r="E5590" s="488"/>
      <c r="F5590"/>
      <c r="G5590"/>
      <c r="H5590" s="488"/>
    </row>
    <row r="5591" spans="1:8" s="10" customFormat="1">
      <c r="A5591" s="134"/>
      <c r="B5591" s="134"/>
      <c r="C5591"/>
      <c r="D5591"/>
      <c r="E5591" s="488"/>
      <c r="F5591"/>
      <c r="G5591"/>
      <c r="H5591" s="488"/>
    </row>
    <row r="5592" spans="1:8" s="10" customFormat="1">
      <c r="A5592" s="134"/>
      <c r="B5592" s="134"/>
      <c r="C5592"/>
      <c r="D5592"/>
      <c r="E5592" s="488"/>
      <c r="F5592"/>
      <c r="G5592"/>
      <c r="H5592" s="488"/>
    </row>
    <row r="5593" spans="1:8" s="10" customFormat="1">
      <c r="A5593" s="134"/>
      <c r="B5593" s="134"/>
      <c r="C5593"/>
      <c r="D5593"/>
      <c r="E5593" s="488"/>
      <c r="F5593"/>
      <c r="G5593"/>
      <c r="H5593" s="488"/>
    </row>
    <row r="5594" spans="1:8" s="10" customFormat="1">
      <c r="A5594" s="134"/>
      <c r="B5594" s="134"/>
      <c r="C5594"/>
      <c r="D5594"/>
      <c r="E5594" s="488"/>
      <c r="F5594"/>
      <c r="G5594"/>
      <c r="H5594" s="488"/>
    </row>
    <row r="5595" spans="1:8" s="10" customFormat="1">
      <c r="A5595" s="134"/>
      <c r="B5595" s="134"/>
      <c r="C5595"/>
      <c r="D5595"/>
      <c r="E5595" s="488"/>
      <c r="F5595"/>
      <c r="G5595"/>
      <c r="H5595" s="488"/>
    </row>
    <row r="5596" spans="1:8" s="10" customFormat="1">
      <c r="A5596" s="134"/>
      <c r="B5596" s="134"/>
      <c r="C5596"/>
      <c r="D5596"/>
      <c r="E5596" s="488"/>
      <c r="F5596"/>
      <c r="G5596"/>
      <c r="H5596" s="488"/>
    </row>
    <row r="5597" spans="1:8" s="10" customFormat="1">
      <c r="A5597" s="134"/>
      <c r="B5597" s="134"/>
      <c r="C5597"/>
      <c r="D5597"/>
      <c r="E5597" s="488"/>
      <c r="F5597"/>
      <c r="G5597"/>
      <c r="H5597" s="488"/>
    </row>
    <row r="5598" spans="1:8" s="10" customFormat="1">
      <c r="A5598" s="134"/>
      <c r="B5598" s="134"/>
      <c r="C5598"/>
      <c r="D5598"/>
      <c r="E5598" s="488"/>
      <c r="F5598"/>
      <c r="G5598"/>
      <c r="H5598" s="488"/>
    </row>
    <row r="5599" spans="1:8" s="10" customFormat="1">
      <c r="A5599" s="134"/>
      <c r="B5599" s="134"/>
      <c r="C5599"/>
      <c r="D5599"/>
      <c r="E5599" s="488"/>
      <c r="F5599"/>
      <c r="G5599"/>
      <c r="H5599" s="488"/>
    </row>
    <row r="5600" spans="1:8" s="10" customFormat="1">
      <c r="A5600" s="134"/>
      <c r="B5600" s="134"/>
      <c r="C5600"/>
      <c r="D5600"/>
      <c r="E5600" s="488"/>
      <c r="F5600"/>
      <c r="G5600"/>
      <c r="H5600" s="488"/>
    </row>
    <row r="5601" spans="1:8" s="10" customFormat="1">
      <c r="A5601" s="134"/>
      <c r="B5601" s="134"/>
      <c r="C5601"/>
      <c r="D5601"/>
      <c r="E5601" s="488"/>
      <c r="F5601"/>
      <c r="G5601"/>
      <c r="H5601" s="488"/>
    </row>
    <row r="5602" spans="1:8" s="10" customFormat="1">
      <c r="A5602" s="134"/>
      <c r="B5602" s="134"/>
      <c r="C5602"/>
      <c r="D5602"/>
      <c r="E5602" s="488"/>
      <c r="F5602"/>
      <c r="G5602"/>
      <c r="H5602" s="488"/>
    </row>
    <row r="5603" spans="1:8" s="10" customFormat="1">
      <c r="A5603" s="134"/>
      <c r="B5603" s="134"/>
      <c r="C5603"/>
      <c r="D5603"/>
      <c r="E5603" s="488"/>
      <c r="F5603"/>
      <c r="G5603"/>
      <c r="H5603" s="488"/>
    </row>
    <row r="5604" spans="1:8" s="10" customFormat="1">
      <c r="A5604" s="134"/>
      <c r="B5604" s="134"/>
      <c r="C5604"/>
      <c r="D5604"/>
      <c r="E5604" s="488"/>
      <c r="F5604"/>
      <c r="G5604"/>
      <c r="H5604" s="488"/>
    </row>
    <row r="5605" spans="1:8" s="10" customFormat="1">
      <c r="A5605" s="134"/>
      <c r="B5605" s="134"/>
      <c r="C5605"/>
      <c r="D5605"/>
      <c r="E5605" s="488"/>
      <c r="F5605"/>
      <c r="G5605"/>
      <c r="H5605" s="488"/>
    </row>
    <row r="5606" spans="1:8" s="10" customFormat="1">
      <c r="A5606" s="134"/>
      <c r="B5606" s="134"/>
      <c r="C5606"/>
      <c r="D5606"/>
      <c r="E5606" s="488"/>
      <c r="F5606"/>
      <c r="G5606"/>
      <c r="H5606" s="488"/>
    </row>
    <row r="5607" spans="1:8" s="10" customFormat="1">
      <c r="A5607" s="134"/>
      <c r="B5607" s="134"/>
      <c r="C5607"/>
      <c r="D5607"/>
      <c r="E5607" s="488"/>
      <c r="F5607"/>
      <c r="G5607"/>
      <c r="H5607" s="488"/>
    </row>
    <row r="5608" spans="1:8" s="10" customFormat="1">
      <c r="A5608" s="134"/>
      <c r="B5608" s="134"/>
      <c r="C5608"/>
      <c r="D5608"/>
      <c r="E5608" s="488"/>
      <c r="F5608"/>
      <c r="G5608"/>
      <c r="H5608" s="488"/>
    </row>
    <row r="5609" spans="1:8" s="10" customFormat="1">
      <c r="A5609" s="134"/>
      <c r="B5609" s="134"/>
      <c r="C5609"/>
      <c r="D5609"/>
      <c r="E5609" s="488"/>
      <c r="F5609"/>
      <c r="G5609"/>
      <c r="H5609" s="488"/>
    </row>
    <row r="5610" spans="1:8" s="10" customFormat="1">
      <c r="A5610" s="134"/>
      <c r="B5610" s="134"/>
      <c r="C5610"/>
      <c r="D5610"/>
      <c r="E5610" s="488"/>
      <c r="F5610"/>
      <c r="G5610"/>
      <c r="H5610" s="488"/>
    </row>
    <row r="5611" spans="1:8" s="10" customFormat="1">
      <c r="A5611" s="134"/>
      <c r="B5611" s="134"/>
      <c r="C5611"/>
      <c r="D5611"/>
      <c r="E5611" s="488"/>
      <c r="F5611"/>
      <c r="G5611"/>
      <c r="H5611" s="488"/>
    </row>
    <row r="5612" spans="1:8" s="10" customFormat="1">
      <c r="A5612" s="134"/>
      <c r="B5612" s="134"/>
      <c r="C5612"/>
      <c r="D5612"/>
      <c r="E5612" s="488"/>
      <c r="F5612"/>
      <c r="G5612"/>
      <c r="H5612" s="488"/>
    </row>
    <row r="5613" spans="1:8" s="10" customFormat="1">
      <c r="A5613" s="134"/>
      <c r="B5613" s="134"/>
      <c r="C5613"/>
      <c r="D5613"/>
      <c r="E5613" s="488"/>
      <c r="F5613"/>
      <c r="G5613"/>
      <c r="H5613" s="488"/>
    </row>
    <row r="5614" spans="1:8" s="10" customFormat="1">
      <c r="A5614" s="134"/>
      <c r="B5614" s="134"/>
      <c r="C5614"/>
      <c r="D5614"/>
      <c r="E5614" s="488"/>
      <c r="F5614"/>
      <c r="G5614"/>
      <c r="H5614" s="488"/>
    </row>
    <row r="5615" spans="1:8" s="10" customFormat="1">
      <c r="A5615" s="134"/>
      <c r="B5615" s="134"/>
      <c r="C5615"/>
      <c r="D5615"/>
      <c r="E5615" s="488"/>
      <c r="F5615"/>
      <c r="G5615"/>
      <c r="H5615" s="488"/>
    </row>
    <row r="5616" spans="1:8" s="10" customFormat="1">
      <c r="A5616" s="134"/>
      <c r="B5616" s="134"/>
      <c r="C5616"/>
      <c r="D5616"/>
      <c r="E5616" s="488"/>
      <c r="F5616"/>
      <c r="G5616"/>
      <c r="H5616" s="488"/>
    </row>
    <row r="5617" spans="1:8" s="10" customFormat="1">
      <c r="A5617" s="134"/>
      <c r="B5617" s="134"/>
      <c r="C5617"/>
      <c r="D5617"/>
      <c r="E5617" s="488"/>
      <c r="F5617"/>
      <c r="G5617"/>
      <c r="H5617" s="488"/>
    </row>
    <row r="5618" spans="1:8" s="10" customFormat="1">
      <c r="A5618" s="134"/>
      <c r="B5618" s="134"/>
      <c r="C5618"/>
      <c r="D5618"/>
      <c r="E5618" s="488"/>
      <c r="F5618"/>
      <c r="G5618"/>
      <c r="H5618" s="488"/>
    </row>
    <row r="5619" spans="1:8" s="10" customFormat="1">
      <c r="A5619" s="134"/>
      <c r="B5619" s="134"/>
      <c r="C5619"/>
      <c r="D5619"/>
      <c r="E5619" s="488"/>
      <c r="F5619"/>
      <c r="G5619"/>
      <c r="H5619" s="488"/>
    </row>
    <row r="5620" spans="1:8" s="10" customFormat="1">
      <c r="A5620" s="134"/>
      <c r="B5620" s="134"/>
      <c r="C5620"/>
      <c r="D5620"/>
      <c r="E5620" s="488"/>
      <c r="F5620"/>
      <c r="G5620"/>
      <c r="H5620" s="488"/>
    </row>
    <row r="5621" spans="1:8" s="10" customFormat="1">
      <c r="A5621" s="134"/>
      <c r="B5621" s="134"/>
      <c r="C5621"/>
      <c r="D5621"/>
      <c r="E5621" s="488"/>
      <c r="F5621"/>
      <c r="G5621"/>
      <c r="H5621" s="488"/>
    </row>
    <row r="5622" spans="1:8" s="10" customFormat="1">
      <c r="A5622" s="134"/>
      <c r="B5622" s="134"/>
      <c r="C5622"/>
      <c r="D5622"/>
      <c r="E5622" s="488"/>
      <c r="F5622"/>
      <c r="G5622"/>
      <c r="H5622" s="488"/>
    </row>
    <row r="5623" spans="1:8" s="10" customFormat="1">
      <c r="A5623" s="134"/>
      <c r="B5623" s="134"/>
      <c r="C5623"/>
      <c r="D5623"/>
      <c r="E5623" s="488"/>
      <c r="F5623"/>
      <c r="G5623"/>
      <c r="H5623" s="488"/>
    </row>
    <row r="5624" spans="1:8" s="10" customFormat="1">
      <c r="A5624" s="134"/>
      <c r="B5624" s="134"/>
      <c r="C5624"/>
      <c r="D5624"/>
      <c r="E5624" s="488"/>
      <c r="F5624"/>
      <c r="G5624"/>
      <c r="H5624" s="488"/>
    </row>
    <row r="5625" spans="1:8" s="10" customFormat="1">
      <c r="A5625" s="134"/>
      <c r="B5625" s="134"/>
      <c r="C5625"/>
      <c r="D5625"/>
      <c r="E5625" s="488"/>
      <c r="F5625"/>
      <c r="G5625"/>
      <c r="H5625" s="488"/>
    </row>
    <row r="5626" spans="1:8" s="10" customFormat="1">
      <c r="A5626" s="134"/>
      <c r="B5626" s="134"/>
      <c r="C5626"/>
      <c r="D5626"/>
      <c r="E5626" s="488"/>
      <c r="F5626"/>
      <c r="G5626"/>
      <c r="H5626" s="488"/>
    </row>
    <row r="5627" spans="1:8" s="10" customFormat="1">
      <c r="A5627" s="134"/>
      <c r="B5627" s="134"/>
      <c r="C5627"/>
      <c r="D5627"/>
      <c r="E5627" s="488"/>
      <c r="F5627"/>
      <c r="G5627"/>
      <c r="H5627" s="488"/>
    </row>
    <row r="5628" spans="1:8" s="10" customFormat="1">
      <c r="A5628" s="134"/>
      <c r="B5628" s="134"/>
      <c r="C5628"/>
      <c r="D5628"/>
      <c r="E5628" s="488"/>
      <c r="F5628"/>
      <c r="G5628"/>
      <c r="H5628" s="488"/>
    </row>
    <row r="5629" spans="1:8" s="10" customFormat="1">
      <c r="A5629" s="134"/>
      <c r="B5629" s="134"/>
      <c r="C5629"/>
      <c r="D5629"/>
      <c r="E5629" s="488"/>
      <c r="F5629"/>
      <c r="G5629"/>
      <c r="H5629" s="488"/>
    </row>
    <row r="5630" spans="1:8" s="10" customFormat="1">
      <c r="A5630" s="134"/>
      <c r="B5630" s="134"/>
      <c r="C5630"/>
      <c r="D5630"/>
      <c r="E5630" s="488"/>
      <c r="F5630"/>
      <c r="G5630"/>
      <c r="H5630" s="488"/>
    </row>
    <row r="5631" spans="1:8" s="10" customFormat="1">
      <c r="A5631" s="134"/>
      <c r="B5631" s="134"/>
      <c r="C5631"/>
      <c r="D5631"/>
      <c r="E5631" s="488"/>
      <c r="F5631"/>
      <c r="G5631"/>
      <c r="H5631" s="488"/>
    </row>
    <row r="5632" spans="1:8" s="10" customFormat="1">
      <c r="A5632" s="134"/>
      <c r="B5632" s="134"/>
      <c r="C5632"/>
      <c r="D5632"/>
      <c r="E5632" s="488"/>
      <c r="F5632"/>
      <c r="G5632"/>
      <c r="H5632" s="488"/>
    </row>
    <row r="5633" spans="1:8" s="10" customFormat="1">
      <c r="A5633" s="134"/>
      <c r="B5633" s="134"/>
      <c r="C5633"/>
      <c r="D5633"/>
      <c r="E5633" s="488"/>
      <c r="F5633"/>
      <c r="G5633"/>
      <c r="H5633" s="488"/>
    </row>
    <row r="5634" spans="1:8" s="10" customFormat="1">
      <c r="A5634" s="134"/>
      <c r="B5634" s="134"/>
      <c r="C5634"/>
      <c r="D5634"/>
      <c r="E5634" s="488"/>
      <c r="F5634"/>
      <c r="G5634"/>
      <c r="H5634" s="488"/>
    </row>
    <row r="5635" spans="1:8" s="10" customFormat="1">
      <c r="A5635" s="134"/>
      <c r="B5635" s="134"/>
      <c r="C5635"/>
      <c r="D5635"/>
      <c r="E5635" s="488"/>
      <c r="F5635"/>
      <c r="G5635"/>
      <c r="H5635" s="488"/>
    </row>
    <row r="5636" spans="1:8" s="10" customFormat="1">
      <c r="A5636" s="134"/>
      <c r="B5636" s="134"/>
      <c r="C5636"/>
      <c r="D5636"/>
      <c r="E5636" s="488"/>
      <c r="F5636"/>
      <c r="G5636"/>
      <c r="H5636" s="488"/>
    </row>
    <row r="5637" spans="1:8" s="10" customFormat="1">
      <c r="A5637" s="134"/>
      <c r="B5637" s="134"/>
      <c r="C5637"/>
      <c r="D5637"/>
      <c r="E5637" s="488"/>
      <c r="F5637"/>
      <c r="G5637"/>
      <c r="H5637" s="488"/>
    </row>
    <row r="5638" spans="1:8" s="10" customFormat="1">
      <c r="A5638" s="134"/>
      <c r="B5638" s="134"/>
      <c r="C5638"/>
      <c r="D5638"/>
      <c r="E5638" s="488"/>
      <c r="F5638"/>
      <c r="G5638"/>
      <c r="H5638" s="488"/>
    </row>
    <row r="5639" spans="1:8" s="10" customFormat="1">
      <c r="A5639" s="134"/>
      <c r="B5639" s="134"/>
      <c r="C5639"/>
      <c r="D5639"/>
      <c r="E5639" s="488"/>
      <c r="F5639"/>
      <c r="G5639"/>
      <c r="H5639" s="488"/>
    </row>
    <row r="5640" spans="1:8" s="10" customFormat="1">
      <c r="A5640" s="134"/>
      <c r="B5640" s="134"/>
      <c r="C5640"/>
      <c r="D5640"/>
      <c r="E5640" s="488"/>
      <c r="F5640"/>
      <c r="G5640"/>
      <c r="H5640" s="488"/>
    </row>
    <row r="5641" spans="1:8" s="10" customFormat="1">
      <c r="A5641" s="134"/>
      <c r="B5641" s="134"/>
      <c r="C5641"/>
      <c r="D5641"/>
      <c r="E5641" s="488"/>
      <c r="F5641"/>
      <c r="G5641"/>
      <c r="H5641" s="488"/>
    </row>
    <row r="5642" spans="1:8" s="10" customFormat="1">
      <c r="A5642" s="134"/>
      <c r="B5642" s="134"/>
      <c r="C5642"/>
      <c r="D5642"/>
      <c r="E5642" s="488"/>
      <c r="F5642"/>
      <c r="G5642"/>
      <c r="H5642" s="488"/>
    </row>
    <row r="5643" spans="1:8" s="10" customFormat="1">
      <c r="A5643" s="134"/>
      <c r="B5643" s="134"/>
      <c r="C5643"/>
      <c r="D5643"/>
      <c r="E5643" s="488"/>
      <c r="F5643"/>
      <c r="G5643"/>
      <c r="H5643" s="488"/>
    </row>
    <row r="5644" spans="1:8" s="10" customFormat="1">
      <c r="A5644" s="134"/>
      <c r="B5644" s="134"/>
      <c r="C5644"/>
      <c r="D5644"/>
      <c r="E5644" s="488"/>
      <c r="F5644"/>
      <c r="G5644"/>
      <c r="H5644" s="488"/>
    </row>
    <row r="5645" spans="1:8" s="10" customFormat="1">
      <c r="A5645" s="134"/>
      <c r="B5645" s="134"/>
      <c r="C5645"/>
      <c r="D5645"/>
      <c r="E5645" s="488"/>
      <c r="F5645"/>
      <c r="G5645"/>
      <c r="H5645" s="488"/>
    </row>
    <row r="5646" spans="1:8" s="10" customFormat="1">
      <c r="A5646" s="134"/>
      <c r="B5646" s="134"/>
      <c r="C5646"/>
      <c r="D5646"/>
      <c r="E5646" s="488"/>
      <c r="F5646"/>
      <c r="G5646"/>
      <c r="H5646" s="488"/>
    </row>
    <row r="5647" spans="1:8" s="10" customFormat="1">
      <c r="A5647" s="134"/>
      <c r="B5647" s="134"/>
      <c r="C5647"/>
      <c r="D5647"/>
      <c r="E5647" s="488"/>
      <c r="F5647"/>
      <c r="G5647"/>
      <c r="H5647" s="488"/>
    </row>
    <row r="5648" spans="1:8" s="10" customFormat="1">
      <c r="A5648" s="134"/>
      <c r="B5648" s="134"/>
      <c r="C5648"/>
      <c r="D5648"/>
      <c r="E5648" s="488"/>
      <c r="F5648"/>
      <c r="G5648"/>
      <c r="H5648" s="488"/>
    </row>
    <row r="5649" spans="1:8" s="10" customFormat="1">
      <c r="A5649" s="134"/>
      <c r="B5649" s="134"/>
      <c r="C5649"/>
      <c r="D5649"/>
      <c r="E5649" s="488"/>
      <c r="F5649"/>
      <c r="G5649"/>
      <c r="H5649" s="488"/>
    </row>
    <row r="5650" spans="1:8" s="10" customFormat="1">
      <c r="A5650" s="134"/>
      <c r="B5650" s="134"/>
      <c r="C5650"/>
      <c r="D5650"/>
      <c r="E5650" s="488"/>
      <c r="F5650"/>
      <c r="G5650"/>
      <c r="H5650" s="488"/>
    </row>
    <row r="5651" spans="1:8" s="10" customFormat="1">
      <c r="A5651" s="134"/>
      <c r="B5651" s="134"/>
      <c r="C5651"/>
      <c r="D5651"/>
      <c r="E5651" s="488"/>
      <c r="F5651"/>
      <c r="G5651"/>
      <c r="H5651" s="488"/>
    </row>
    <row r="5652" spans="1:8" s="10" customFormat="1">
      <c r="A5652" s="134"/>
      <c r="B5652" s="134"/>
      <c r="C5652"/>
      <c r="D5652"/>
      <c r="E5652" s="488"/>
      <c r="F5652"/>
      <c r="G5652"/>
      <c r="H5652" s="488"/>
    </row>
    <row r="5653" spans="1:8" s="10" customFormat="1">
      <c r="A5653" s="134"/>
      <c r="B5653" s="134"/>
      <c r="C5653"/>
      <c r="D5653"/>
      <c r="E5653" s="488"/>
      <c r="F5653"/>
      <c r="G5653"/>
      <c r="H5653" s="488"/>
    </row>
    <row r="5654" spans="1:8" s="10" customFormat="1">
      <c r="A5654" s="134"/>
      <c r="B5654" s="134"/>
      <c r="C5654"/>
      <c r="D5654"/>
      <c r="E5654" s="488"/>
      <c r="F5654"/>
      <c r="G5654"/>
      <c r="H5654" s="488"/>
    </row>
    <row r="5655" spans="1:8" s="10" customFormat="1">
      <c r="A5655" s="134"/>
      <c r="B5655" s="134"/>
      <c r="C5655"/>
      <c r="D5655"/>
      <c r="E5655" s="488"/>
      <c r="F5655"/>
      <c r="G5655"/>
      <c r="H5655" s="488"/>
    </row>
    <row r="5656" spans="1:8" s="10" customFormat="1">
      <c r="A5656" s="134"/>
      <c r="B5656" s="134"/>
      <c r="C5656"/>
      <c r="D5656"/>
      <c r="E5656" s="488"/>
      <c r="F5656"/>
      <c r="G5656"/>
      <c r="H5656" s="488"/>
    </row>
    <row r="5657" spans="1:8" s="10" customFormat="1">
      <c r="A5657" s="134"/>
      <c r="B5657" s="134"/>
      <c r="C5657"/>
      <c r="D5657"/>
      <c r="E5657" s="488"/>
      <c r="F5657"/>
      <c r="G5657"/>
      <c r="H5657" s="488"/>
    </row>
    <row r="5658" spans="1:8" s="10" customFormat="1">
      <c r="A5658" s="134"/>
      <c r="B5658" s="134"/>
      <c r="C5658"/>
      <c r="D5658"/>
      <c r="E5658" s="488"/>
      <c r="F5658"/>
      <c r="G5658"/>
      <c r="H5658" s="488"/>
    </row>
    <row r="5659" spans="1:8" s="10" customFormat="1">
      <c r="A5659" s="134"/>
      <c r="B5659" s="134"/>
      <c r="C5659"/>
      <c r="D5659"/>
      <c r="E5659" s="488"/>
      <c r="F5659"/>
      <c r="G5659"/>
      <c r="H5659" s="488"/>
    </row>
    <row r="5660" spans="1:8" s="10" customFormat="1">
      <c r="A5660" s="134"/>
      <c r="B5660" s="134"/>
      <c r="C5660"/>
      <c r="D5660"/>
      <c r="E5660" s="488"/>
      <c r="F5660"/>
      <c r="G5660"/>
      <c r="H5660" s="488"/>
    </row>
    <row r="5661" spans="1:8" s="10" customFormat="1">
      <c r="A5661" s="134"/>
      <c r="B5661" s="134"/>
      <c r="C5661"/>
      <c r="D5661"/>
      <c r="E5661" s="488"/>
      <c r="F5661"/>
      <c r="G5661"/>
      <c r="H5661" s="488"/>
    </row>
    <row r="5662" spans="1:8" s="10" customFormat="1">
      <c r="A5662" s="134"/>
      <c r="B5662" s="134"/>
      <c r="C5662"/>
      <c r="D5662"/>
      <c r="E5662" s="488"/>
      <c r="F5662"/>
      <c r="G5662"/>
      <c r="H5662" s="488"/>
    </row>
    <row r="5663" spans="1:8" s="10" customFormat="1">
      <c r="A5663" s="134"/>
      <c r="B5663" s="134"/>
      <c r="C5663"/>
      <c r="D5663"/>
      <c r="E5663" s="488"/>
      <c r="F5663"/>
      <c r="G5663"/>
      <c r="H5663" s="488"/>
    </row>
    <row r="5664" spans="1:8" s="10" customFormat="1">
      <c r="A5664" s="134"/>
      <c r="B5664" s="134"/>
      <c r="C5664"/>
      <c r="D5664"/>
      <c r="E5664" s="488"/>
      <c r="F5664"/>
      <c r="G5664"/>
      <c r="H5664" s="488"/>
    </row>
    <row r="5665" spans="1:8" s="10" customFormat="1">
      <c r="A5665" s="134"/>
      <c r="B5665" s="134"/>
      <c r="C5665"/>
      <c r="D5665"/>
      <c r="E5665" s="488"/>
      <c r="F5665"/>
      <c r="G5665"/>
      <c r="H5665" s="488"/>
    </row>
    <row r="5666" spans="1:8" s="10" customFormat="1">
      <c r="A5666" s="134"/>
      <c r="B5666" s="134"/>
      <c r="C5666"/>
      <c r="D5666"/>
      <c r="E5666" s="488"/>
      <c r="F5666"/>
      <c r="G5666"/>
      <c r="H5666" s="488"/>
    </row>
    <row r="5667" spans="1:8" s="10" customFormat="1">
      <c r="A5667" s="134"/>
      <c r="B5667" s="134"/>
      <c r="C5667"/>
      <c r="D5667"/>
      <c r="E5667" s="488"/>
      <c r="F5667"/>
      <c r="G5667"/>
      <c r="H5667" s="488"/>
    </row>
    <row r="5668" spans="1:8" s="10" customFormat="1">
      <c r="A5668" s="134"/>
      <c r="B5668" s="134"/>
      <c r="C5668"/>
      <c r="D5668"/>
      <c r="E5668" s="488"/>
      <c r="F5668"/>
      <c r="G5668"/>
      <c r="H5668" s="488"/>
    </row>
    <row r="5669" spans="1:8" s="10" customFormat="1">
      <c r="A5669" s="134"/>
      <c r="B5669" s="134"/>
      <c r="C5669"/>
      <c r="D5669"/>
      <c r="E5669" s="488"/>
      <c r="F5669"/>
      <c r="G5669"/>
      <c r="H5669" s="488"/>
    </row>
    <row r="5670" spans="1:8" s="10" customFormat="1">
      <c r="A5670" s="134"/>
      <c r="B5670" s="134"/>
      <c r="C5670"/>
      <c r="D5670"/>
      <c r="E5670" s="488"/>
      <c r="F5670"/>
      <c r="G5670"/>
      <c r="H5670" s="488"/>
    </row>
    <row r="5671" spans="1:8" s="10" customFormat="1">
      <c r="A5671" s="134"/>
      <c r="B5671" s="134"/>
      <c r="C5671"/>
      <c r="D5671"/>
      <c r="E5671" s="488"/>
      <c r="F5671"/>
      <c r="G5671"/>
      <c r="H5671" s="488"/>
    </row>
    <row r="5672" spans="1:8" s="10" customFormat="1">
      <c r="A5672" s="134"/>
      <c r="B5672" s="134"/>
      <c r="C5672"/>
      <c r="D5672"/>
      <c r="E5672" s="488"/>
      <c r="F5672"/>
      <c r="G5672"/>
      <c r="H5672" s="488"/>
    </row>
    <row r="5673" spans="1:8" s="10" customFormat="1">
      <c r="A5673" s="134"/>
      <c r="B5673" s="134"/>
      <c r="C5673"/>
      <c r="D5673"/>
      <c r="E5673" s="488"/>
      <c r="F5673"/>
      <c r="G5673"/>
      <c r="H5673" s="488"/>
    </row>
    <row r="5674" spans="1:8" s="10" customFormat="1">
      <c r="A5674" s="134"/>
      <c r="B5674" s="134"/>
      <c r="C5674"/>
      <c r="D5674"/>
      <c r="E5674" s="488"/>
      <c r="F5674"/>
      <c r="G5674"/>
      <c r="H5674" s="488"/>
    </row>
    <row r="5675" spans="1:8" s="10" customFormat="1">
      <c r="A5675" s="134"/>
      <c r="B5675" s="134"/>
      <c r="C5675"/>
      <c r="D5675"/>
      <c r="E5675" s="488"/>
      <c r="F5675"/>
      <c r="G5675"/>
      <c r="H5675" s="488"/>
    </row>
    <row r="5676" spans="1:8" s="10" customFormat="1">
      <c r="A5676" s="134"/>
      <c r="B5676" s="134"/>
      <c r="C5676"/>
      <c r="D5676"/>
      <c r="E5676" s="488"/>
      <c r="F5676"/>
      <c r="G5676"/>
      <c r="H5676" s="488"/>
    </row>
    <row r="5677" spans="1:8" s="10" customFormat="1">
      <c r="A5677" s="134"/>
      <c r="B5677" s="134"/>
      <c r="C5677"/>
      <c r="D5677"/>
      <c r="E5677" s="488"/>
      <c r="F5677"/>
      <c r="G5677"/>
      <c r="H5677" s="488"/>
    </row>
    <row r="5678" spans="1:8" s="10" customFormat="1">
      <c r="A5678" s="134"/>
      <c r="B5678" s="134"/>
      <c r="C5678"/>
      <c r="D5678"/>
      <c r="E5678" s="488"/>
      <c r="F5678"/>
      <c r="G5678"/>
      <c r="H5678" s="488"/>
    </row>
    <row r="5679" spans="1:8" s="10" customFormat="1">
      <c r="A5679" s="134"/>
      <c r="B5679" s="134"/>
      <c r="C5679"/>
      <c r="D5679"/>
      <c r="E5679" s="488"/>
      <c r="F5679"/>
      <c r="G5679"/>
      <c r="H5679" s="488"/>
    </row>
    <row r="5680" spans="1:8" s="10" customFormat="1">
      <c r="A5680" s="134"/>
      <c r="B5680" s="134"/>
      <c r="C5680"/>
      <c r="D5680"/>
      <c r="E5680" s="488"/>
      <c r="F5680"/>
      <c r="G5680"/>
      <c r="H5680" s="488"/>
    </row>
    <row r="5681" spans="1:8" s="10" customFormat="1">
      <c r="A5681" s="134"/>
      <c r="B5681" s="134"/>
      <c r="C5681"/>
      <c r="D5681"/>
      <c r="E5681" s="488"/>
      <c r="F5681"/>
      <c r="G5681"/>
      <c r="H5681" s="488"/>
    </row>
    <row r="5682" spans="1:8" s="10" customFormat="1">
      <c r="A5682" s="134"/>
      <c r="B5682" s="134"/>
      <c r="C5682"/>
      <c r="D5682"/>
      <c r="E5682" s="488"/>
      <c r="F5682"/>
      <c r="G5682"/>
      <c r="H5682" s="488"/>
    </row>
    <row r="5683" spans="1:8" s="10" customFormat="1">
      <c r="A5683" s="134"/>
      <c r="B5683" s="134"/>
      <c r="C5683"/>
      <c r="D5683"/>
      <c r="E5683" s="488"/>
      <c r="F5683"/>
      <c r="G5683"/>
      <c r="H5683" s="488"/>
    </row>
    <row r="5684" spans="1:8" s="10" customFormat="1">
      <c r="A5684" s="134"/>
      <c r="B5684" s="134"/>
      <c r="C5684"/>
      <c r="D5684"/>
      <c r="E5684" s="488"/>
      <c r="F5684"/>
      <c r="G5684"/>
      <c r="H5684" s="488"/>
    </row>
    <row r="5685" spans="1:8" s="10" customFormat="1">
      <c r="A5685" s="134"/>
      <c r="B5685" s="134"/>
      <c r="C5685"/>
      <c r="D5685"/>
      <c r="E5685" s="488"/>
      <c r="F5685"/>
      <c r="G5685"/>
      <c r="H5685" s="488"/>
    </row>
    <row r="5686" spans="1:8" s="10" customFormat="1">
      <c r="A5686" s="134"/>
      <c r="B5686" s="134"/>
      <c r="C5686"/>
      <c r="D5686"/>
      <c r="E5686" s="488"/>
      <c r="F5686"/>
      <c r="G5686"/>
      <c r="H5686" s="488"/>
    </row>
    <row r="5687" spans="1:8" s="10" customFormat="1">
      <c r="A5687" s="134"/>
      <c r="B5687" s="134"/>
      <c r="C5687"/>
      <c r="D5687"/>
      <c r="E5687" s="488"/>
      <c r="F5687"/>
      <c r="G5687"/>
      <c r="H5687" s="488"/>
    </row>
    <row r="5688" spans="1:8" s="10" customFormat="1">
      <c r="A5688" s="134"/>
      <c r="B5688" s="134"/>
      <c r="C5688"/>
      <c r="D5688"/>
      <c r="E5688" s="488"/>
      <c r="F5688"/>
      <c r="G5688"/>
      <c r="H5688" s="488"/>
    </row>
    <row r="5689" spans="1:8" s="10" customFormat="1">
      <c r="A5689" s="134"/>
      <c r="B5689" s="134"/>
      <c r="C5689"/>
      <c r="D5689"/>
      <c r="E5689" s="488"/>
      <c r="F5689"/>
      <c r="G5689"/>
      <c r="H5689" s="488"/>
    </row>
    <row r="5690" spans="1:8" s="10" customFormat="1">
      <c r="A5690" s="134"/>
      <c r="B5690" s="134"/>
      <c r="C5690"/>
      <c r="D5690"/>
      <c r="E5690" s="488"/>
      <c r="F5690"/>
      <c r="G5690"/>
      <c r="H5690" s="488"/>
    </row>
    <row r="5691" spans="1:8" s="10" customFormat="1">
      <c r="A5691" s="134"/>
      <c r="B5691" s="134"/>
      <c r="C5691"/>
      <c r="D5691"/>
      <c r="E5691" s="488"/>
      <c r="F5691"/>
      <c r="G5691"/>
      <c r="H5691" s="488"/>
    </row>
    <row r="5692" spans="1:8" s="10" customFormat="1">
      <c r="A5692" s="134"/>
      <c r="B5692" s="134"/>
      <c r="C5692"/>
      <c r="D5692"/>
      <c r="E5692" s="488"/>
      <c r="F5692"/>
      <c r="G5692"/>
      <c r="H5692" s="488"/>
    </row>
    <row r="5693" spans="1:8" s="10" customFormat="1">
      <c r="A5693" s="134"/>
      <c r="B5693" s="134"/>
      <c r="C5693"/>
      <c r="D5693"/>
      <c r="E5693" s="488"/>
      <c r="F5693"/>
      <c r="G5693"/>
      <c r="H5693" s="488"/>
    </row>
    <row r="5694" spans="1:8" s="10" customFormat="1">
      <c r="A5694" s="134"/>
      <c r="B5694" s="134"/>
      <c r="C5694"/>
      <c r="D5694"/>
      <c r="E5694" s="488"/>
      <c r="F5694"/>
      <c r="G5694"/>
      <c r="H5694" s="488"/>
    </row>
    <row r="5695" spans="1:8" s="10" customFormat="1">
      <c r="A5695" s="134"/>
      <c r="B5695" s="134"/>
      <c r="C5695"/>
      <c r="D5695"/>
      <c r="E5695" s="488"/>
      <c r="F5695"/>
      <c r="G5695"/>
      <c r="H5695" s="488"/>
    </row>
    <row r="5696" spans="1:8" s="10" customFormat="1">
      <c r="A5696" s="134"/>
      <c r="B5696" s="134"/>
      <c r="C5696"/>
      <c r="D5696"/>
      <c r="E5696" s="488"/>
      <c r="F5696"/>
      <c r="G5696"/>
      <c r="H5696" s="488"/>
    </row>
    <row r="5697" spans="1:8" s="10" customFormat="1">
      <c r="A5697" s="134"/>
      <c r="B5697" s="134"/>
      <c r="C5697"/>
      <c r="D5697"/>
      <c r="E5697" s="488"/>
      <c r="F5697"/>
      <c r="G5697"/>
      <c r="H5697" s="488"/>
    </row>
    <row r="5698" spans="1:8" s="10" customFormat="1">
      <c r="A5698" s="134"/>
      <c r="B5698" s="134"/>
      <c r="C5698"/>
      <c r="D5698"/>
      <c r="E5698" s="488"/>
      <c r="F5698"/>
      <c r="G5698"/>
      <c r="H5698" s="488"/>
    </row>
    <row r="5699" spans="1:8" s="10" customFormat="1">
      <c r="A5699" s="134"/>
      <c r="B5699" s="134"/>
      <c r="C5699"/>
      <c r="D5699"/>
      <c r="E5699" s="488"/>
      <c r="F5699"/>
      <c r="G5699"/>
      <c r="H5699" s="488"/>
    </row>
    <row r="5700" spans="1:8" s="10" customFormat="1">
      <c r="A5700" s="134"/>
      <c r="B5700" s="134"/>
      <c r="C5700"/>
      <c r="D5700"/>
      <c r="E5700" s="488"/>
      <c r="F5700"/>
      <c r="G5700"/>
      <c r="H5700" s="488"/>
    </row>
    <row r="5701" spans="1:8" s="10" customFormat="1">
      <c r="A5701" s="134"/>
      <c r="B5701" s="134"/>
      <c r="C5701"/>
      <c r="D5701"/>
      <c r="E5701" s="488"/>
      <c r="F5701"/>
      <c r="G5701"/>
      <c r="H5701" s="488"/>
    </row>
    <row r="5702" spans="1:8" s="10" customFormat="1">
      <c r="A5702" s="134"/>
      <c r="B5702" s="134"/>
      <c r="C5702"/>
      <c r="D5702"/>
      <c r="E5702" s="488"/>
      <c r="F5702"/>
      <c r="G5702"/>
      <c r="H5702" s="488"/>
    </row>
    <row r="5703" spans="1:8" s="10" customFormat="1">
      <c r="A5703" s="134"/>
      <c r="B5703" s="134"/>
      <c r="C5703"/>
      <c r="D5703"/>
      <c r="E5703" s="488"/>
      <c r="F5703"/>
      <c r="G5703"/>
      <c r="H5703" s="488"/>
    </row>
    <row r="5704" spans="1:8" s="10" customFormat="1">
      <c r="A5704" s="134"/>
      <c r="B5704" s="134"/>
      <c r="C5704"/>
      <c r="D5704"/>
      <c r="E5704" s="488"/>
      <c r="F5704"/>
      <c r="G5704"/>
      <c r="H5704" s="488"/>
    </row>
    <row r="5705" spans="1:8" s="10" customFormat="1">
      <c r="A5705" s="134"/>
      <c r="B5705" s="134"/>
      <c r="C5705"/>
      <c r="D5705"/>
      <c r="E5705" s="488"/>
      <c r="F5705"/>
      <c r="G5705"/>
      <c r="H5705" s="488"/>
    </row>
    <row r="5706" spans="1:8" s="10" customFormat="1">
      <c r="A5706" s="134"/>
      <c r="B5706" s="134"/>
      <c r="C5706"/>
      <c r="D5706"/>
      <c r="E5706" s="488"/>
      <c r="F5706"/>
      <c r="G5706"/>
      <c r="H5706" s="488"/>
    </row>
    <row r="5707" spans="1:8" s="10" customFormat="1">
      <c r="A5707" s="134"/>
      <c r="B5707" s="134"/>
      <c r="C5707"/>
      <c r="D5707"/>
      <c r="E5707" s="488"/>
      <c r="F5707"/>
      <c r="G5707"/>
      <c r="H5707" s="488"/>
    </row>
    <row r="5708" spans="1:8" s="10" customFormat="1">
      <c r="A5708" s="134"/>
      <c r="B5708" s="134"/>
      <c r="C5708"/>
      <c r="D5708"/>
      <c r="E5708" s="488"/>
      <c r="F5708"/>
      <c r="G5708"/>
      <c r="H5708" s="488"/>
    </row>
    <row r="5709" spans="1:8" s="10" customFormat="1">
      <c r="A5709" s="134"/>
      <c r="B5709" s="134"/>
      <c r="C5709"/>
      <c r="D5709"/>
      <c r="E5709" s="488"/>
      <c r="F5709"/>
      <c r="G5709"/>
      <c r="H5709" s="488"/>
    </row>
    <row r="5710" spans="1:8" s="10" customFormat="1">
      <c r="A5710" s="134"/>
      <c r="B5710" s="134"/>
      <c r="C5710"/>
      <c r="D5710"/>
      <c r="E5710" s="488"/>
      <c r="F5710"/>
      <c r="G5710"/>
      <c r="H5710" s="488"/>
    </row>
    <row r="5711" spans="1:8" s="10" customFormat="1">
      <c r="A5711" s="134"/>
      <c r="B5711" s="134"/>
      <c r="C5711"/>
      <c r="D5711"/>
      <c r="E5711" s="488"/>
      <c r="F5711"/>
      <c r="G5711"/>
      <c r="H5711" s="488"/>
    </row>
    <row r="5712" spans="1:8" s="10" customFormat="1">
      <c r="A5712" s="134"/>
      <c r="B5712" s="134"/>
      <c r="C5712"/>
      <c r="D5712"/>
      <c r="E5712" s="488"/>
      <c r="F5712"/>
      <c r="G5712"/>
      <c r="H5712" s="488"/>
    </row>
    <row r="5713" spans="1:8" s="10" customFormat="1">
      <c r="A5713" s="134"/>
      <c r="B5713" s="134"/>
      <c r="C5713"/>
      <c r="D5713"/>
      <c r="E5713" s="488"/>
      <c r="F5713"/>
      <c r="G5713"/>
      <c r="H5713" s="488"/>
    </row>
    <row r="5714" spans="1:8" s="10" customFormat="1">
      <c r="A5714" s="134"/>
      <c r="B5714" s="134"/>
      <c r="C5714"/>
      <c r="D5714"/>
      <c r="E5714" s="488"/>
      <c r="F5714"/>
      <c r="G5714"/>
      <c r="H5714" s="488"/>
    </row>
    <row r="5715" spans="1:8" s="10" customFormat="1">
      <c r="A5715" s="134"/>
      <c r="B5715" s="134"/>
      <c r="C5715"/>
      <c r="D5715"/>
      <c r="E5715" s="488"/>
      <c r="F5715"/>
      <c r="G5715"/>
      <c r="H5715" s="488"/>
    </row>
    <row r="5716" spans="1:8" s="10" customFormat="1">
      <c r="A5716" s="134"/>
      <c r="B5716" s="134"/>
      <c r="C5716"/>
      <c r="D5716"/>
      <c r="E5716" s="488"/>
      <c r="F5716"/>
      <c r="G5716"/>
      <c r="H5716" s="488"/>
    </row>
    <row r="5717" spans="1:8" s="10" customFormat="1">
      <c r="A5717" s="134"/>
      <c r="B5717" s="134"/>
      <c r="C5717"/>
      <c r="D5717"/>
      <c r="E5717" s="488"/>
      <c r="F5717"/>
      <c r="G5717"/>
      <c r="H5717" s="488"/>
    </row>
    <row r="5718" spans="1:8" s="10" customFormat="1">
      <c r="A5718" s="134"/>
      <c r="B5718" s="134"/>
      <c r="C5718"/>
      <c r="D5718"/>
      <c r="E5718" s="488"/>
      <c r="F5718"/>
      <c r="G5718"/>
      <c r="H5718" s="488"/>
    </row>
    <row r="5719" spans="1:8" s="10" customFormat="1">
      <c r="A5719" s="134"/>
      <c r="B5719" s="134"/>
      <c r="C5719"/>
      <c r="D5719"/>
      <c r="E5719" s="488"/>
      <c r="F5719"/>
      <c r="G5719"/>
      <c r="H5719" s="488"/>
    </row>
    <row r="5720" spans="1:8" s="10" customFormat="1">
      <c r="A5720" s="134"/>
      <c r="B5720" s="134"/>
      <c r="C5720"/>
      <c r="D5720"/>
      <c r="E5720" s="488"/>
      <c r="F5720"/>
      <c r="G5720"/>
      <c r="H5720" s="488"/>
    </row>
    <row r="5721" spans="1:8" s="10" customFormat="1">
      <c r="A5721" s="134"/>
      <c r="B5721" s="134"/>
      <c r="C5721"/>
      <c r="D5721"/>
      <c r="E5721" s="488"/>
      <c r="F5721"/>
      <c r="G5721"/>
      <c r="H5721" s="488"/>
    </row>
    <row r="5722" spans="1:8" s="10" customFormat="1">
      <c r="A5722" s="134"/>
      <c r="B5722" s="134"/>
      <c r="C5722"/>
      <c r="D5722"/>
      <c r="E5722" s="488"/>
      <c r="F5722"/>
      <c r="G5722"/>
      <c r="H5722" s="488"/>
    </row>
    <row r="5723" spans="1:8" s="10" customFormat="1">
      <c r="A5723" s="134"/>
      <c r="B5723" s="134"/>
      <c r="C5723"/>
      <c r="D5723"/>
      <c r="E5723" s="488"/>
      <c r="F5723"/>
      <c r="G5723"/>
      <c r="H5723" s="488"/>
    </row>
    <row r="5724" spans="1:8" s="10" customFormat="1">
      <c r="A5724" s="134"/>
      <c r="B5724" s="134"/>
      <c r="C5724"/>
      <c r="D5724"/>
      <c r="E5724" s="488"/>
      <c r="F5724"/>
      <c r="G5724"/>
      <c r="H5724" s="488"/>
    </row>
    <row r="5725" spans="1:8" s="10" customFormat="1">
      <c r="A5725" s="134"/>
      <c r="B5725" s="134"/>
      <c r="C5725"/>
      <c r="D5725"/>
      <c r="E5725" s="488"/>
      <c r="F5725"/>
      <c r="G5725"/>
      <c r="H5725" s="488"/>
    </row>
    <row r="5726" spans="1:8" s="10" customFormat="1">
      <c r="A5726" s="134"/>
      <c r="B5726" s="134"/>
      <c r="C5726"/>
      <c r="D5726"/>
      <c r="E5726" s="488"/>
      <c r="F5726"/>
      <c r="G5726"/>
      <c r="H5726" s="488"/>
    </row>
    <row r="5727" spans="1:8" s="10" customFormat="1">
      <c r="A5727" s="134"/>
      <c r="B5727" s="134"/>
      <c r="C5727"/>
      <c r="D5727"/>
      <c r="E5727" s="488"/>
      <c r="F5727"/>
      <c r="G5727"/>
      <c r="H5727" s="488"/>
    </row>
    <row r="5728" spans="1:8" s="10" customFormat="1">
      <c r="A5728" s="134"/>
      <c r="B5728" s="134"/>
      <c r="C5728"/>
      <c r="D5728"/>
      <c r="E5728" s="488"/>
      <c r="F5728"/>
      <c r="G5728"/>
      <c r="H5728" s="488"/>
    </row>
    <row r="5729" spans="1:8" s="10" customFormat="1">
      <c r="A5729" s="134"/>
      <c r="B5729" s="134"/>
      <c r="C5729"/>
      <c r="D5729"/>
      <c r="E5729" s="488"/>
      <c r="F5729"/>
      <c r="G5729"/>
      <c r="H5729" s="488"/>
    </row>
    <row r="5730" spans="1:8" s="10" customFormat="1">
      <c r="A5730" s="134"/>
      <c r="B5730" s="134"/>
      <c r="C5730"/>
      <c r="D5730"/>
      <c r="E5730" s="488"/>
      <c r="F5730"/>
      <c r="G5730"/>
      <c r="H5730" s="488"/>
    </row>
    <row r="5731" spans="1:8" s="10" customFormat="1">
      <c r="A5731" s="134"/>
      <c r="B5731" s="134"/>
      <c r="C5731"/>
      <c r="D5731"/>
      <c r="E5731" s="488"/>
      <c r="F5731"/>
      <c r="G5731"/>
      <c r="H5731" s="488"/>
    </row>
    <row r="5732" spans="1:8" s="10" customFormat="1">
      <c r="A5732" s="134"/>
      <c r="B5732" s="134"/>
      <c r="C5732"/>
      <c r="D5732"/>
      <c r="E5732" s="488"/>
      <c r="F5732"/>
      <c r="G5732"/>
      <c r="H5732" s="488"/>
    </row>
    <row r="5733" spans="1:8" s="10" customFormat="1">
      <c r="A5733" s="134"/>
      <c r="B5733" s="134"/>
      <c r="C5733"/>
      <c r="D5733"/>
      <c r="E5733" s="488"/>
      <c r="F5733"/>
      <c r="G5733"/>
      <c r="H5733" s="488"/>
    </row>
    <row r="5734" spans="1:8" s="10" customFormat="1">
      <c r="A5734" s="134"/>
      <c r="B5734" s="134"/>
      <c r="C5734"/>
      <c r="D5734"/>
      <c r="E5734" s="488"/>
      <c r="F5734"/>
      <c r="G5734"/>
      <c r="H5734" s="488"/>
    </row>
    <row r="5735" spans="1:8" s="10" customFormat="1">
      <c r="A5735" s="134"/>
      <c r="B5735" s="134"/>
      <c r="C5735"/>
      <c r="D5735"/>
      <c r="E5735" s="488"/>
      <c r="F5735"/>
      <c r="G5735"/>
      <c r="H5735" s="488"/>
    </row>
    <row r="5736" spans="1:8" s="10" customFormat="1">
      <c r="A5736" s="134"/>
      <c r="B5736" s="134"/>
      <c r="C5736"/>
      <c r="D5736"/>
      <c r="E5736" s="488"/>
      <c r="F5736"/>
      <c r="G5736"/>
      <c r="H5736" s="488"/>
    </row>
    <row r="5737" spans="1:8" s="10" customFormat="1">
      <c r="A5737" s="134"/>
      <c r="B5737" s="134"/>
      <c r="C5737"/>
      <c r="D5737"/>
      <c r="E5737" s="488"/>
      <c r="F5737"/>
      <c r="G5737"/>
      <c r="H5737" s="488"/>
    </row>
    <row r="5738" spans="1:8" s="10" customFormat="1">
      <c r="A5738" s="134"/>
      <c r="B5738" s="134"/>
      <c r="C5738"/>
      <c r="D5738"/>
      <c r="E5738" s="488"/>
      <c r="F5738"/>
      <c r="G5738"/>
      <c r="H5738" s="488"/>
    </row>
    <row r="5739" spans="1:8" s="10" customFormat="1">
      <c r="A5739" s="134"/>
      <c r="B5739" s="134"/>
      <c r="C5739"/>
      <c r="D5739"/>
      <c r="E5739" s="488"/>
      <c r="F5739"/>
      <c r="G5739"/>
      <c r="H5739" s="488"/>
    </row>
    <row r="5740" spans="1:8" s="10" customFormat="1">
      <c r="A5740" s="134"/>
      <c r="B5740" s="134"/>
      <c r="C5740"/>
      <c r="D5740"/>
      <c r="E5740" s="488"/>
      <c r="F5740"/>
      <c r="G5740"/>
      <c r="H5740" s="488"/>
    </row>
    <row r="5741" spans="1:8" s="10" customFormat="1">
      <c r="A5741" s="134"/>
      <c r="B5741" s="134"/>
      <c r="C5741"/>
      <c r="D5741"/>
      <c r="E5741" s="488"/>
      <c r="F5741"/>
      <c r="G5741"/>
      <c r="H5741" s="488"/>
    </row>
    <row r="5742" spans="1:8" s="10" customFormat="1">
      <c r="A5742" s="134"/>
      <c r="B5742" s="134"/>
      <c r="C5742"/>
      <c r="D5742"/>
      <c r="E5742" s="488"/>
      <c r="F5742"/>
      <c r="G5742"/>
      <c r="H5742" s="488"/>
    </row>
    <row r="5743" spans="1:8" s="10" customFormat="1">
      <c r="A5743" s="134"/>
      <c r="B5743" s="134"/>
      <c r="C5743"/>
      <c r="D5743"/>
      <c r="E5743" s="488"/>
      <c r="F5743"/>
      <c r="G5743"/>
      <c r="H5743" s="488"/>
    </row>
    <row r="5744" spans="1:8" s="10" customFormat="1">
      <c r="A5744" s="134"/>
      <c r="B5744" s="134"/>
      <c r="C5744"/>
      <c r="D5744"/>
      <c r="E5744" s="488"/>
      <c r="F5744"/>
      <c r="G5744"/>
      <c r="H5744" s="488"/>
    </row>
    <row r="5745" spans="1:8" s="10" customFormat="1">
      <c r="A5745" s="134"/>
      <c r="B5745" s="134"/>
      <c r="C5745"/>
      <c r="D5745"/>
      <c r="E5745" s="488"/>
      <c r="F5745"/>
      <c r="G5745"/>
      <c r="H5745" s="488"/>
    </row>
    <row r="5746" spans="1:8" s="10" customFormat="1">
      <c r="A5746" s="134"/>
      <c r="B5746" s="134"/>
      <c r="C5746"/>
      <c r="D5746"/>
      <c r="E5746" s="488"/>
      <c r="F5746"/>
      <c r="G5746"/>
      <c r="H5746" s="488"/>
    </row>
    <row r="5747" spans="1:8" s="10" customFormat="1">
      <c r="A5747" s="134"/>
      <c r="B5747" s="134"/>
      <c r="C5747"/>
      <c r="D5747"/>
      <c r="E5747" s="488"/>
      <c r="F5747"/>
      <c r="G5747"/>
      <c r="H5747" s="488"/>
    </row>
    <row r="5748" spans="1:8" s="10" customFormat="1">
      <c r="A5748" s="134"/>
      <c r="B5748" s="134"/>
      <c r="C5748"/>
      <c r="D5748"/>
      <c r="E5748" s="488"/>
      <c r="F5748"/>
      <c r="G5748"/>
      <c r="H5748" s="488"/>
    </row>
    <row r="5749" spans="1:8" s="10" customFormat="1">
      <c r="A5749" s="134"/>
      <c r="B5749" s="134"/>
      <c r="C5749"/>
      <c r="D5749"/>
      <c r="E5749" s="488"/>
      <c r="F5749"/>
      <c r="G5749"/>
      <c r="H5749" s="488"/>
    </row>
    <row r="5750" spans="1:8" s="10" customFormat="1">
      <c r="A5750" s="134"/>
      <c r="B5750" s="134"/>
      <c r="C5750"/>
      <c r="D5750"/>
      <c r="E5750" s="488"/>
      <c r="F5750"/>
      <c r="G5750"/>
      <c r="H5750" s="488"/>
    </row>
    <row r="5751" spans="1:8" s="10" customFormat="1">
      <c r="A5751" s="134"/>
      <c r="B5751" s="134"/>
      <c r="C5751"/>
      <c r="D5751"/>
      <c r="E5751" s="488"/>
      <c r="F5751"/>
      <c r="G5751"/>
      <c r="H5751" s="488"/>
    </row>
    <row r="5752" spans="1:8" s="10" customFormat="1">
      <c r="A5752" s="134"/>
      <c r="B5752" s="134"/>
      <c r="C5752"/>
      <c r="D5752"/>
      <c r="E5752" s="488"/>
      <c r="F5752"/>
      <c r="G5752"/>
      <c r="H5752" s="488"/>
    </row>
    <row r="5753" spans="1:8" s="10" customFormat="1">
      <c r="A5753" s="134"/>
      <c r="B5753" s="134"/>
      <c r="C5753"/>
      <c r="D5753"/>
      <c r="E5753" s="488"/>
      <c r="F5753"/>
      <c r="G5753"/>
      <c r="H5753" s="488"/>
    </row>
    <row r="5754" spans="1:8" s="10" customFormat="1">
      <c r="A5754" s="134"/>
      <c r="B5754" s="134"/>
      <c r="C5754"/>
      <c r="D5754"/>
      <c r="E5754" s="488"/>
      <c r="F5754"/>
      <c r="G5754"/>
      <c r="H5754" s="488"/>
    </row>
    <row r="5755" spans="1:8" s="10" customFormat="1">
      <c r="A5755" s="134"/>
      <c r="B5755" s="134"/>
      <c r="C5755"/>
      <c r="D5755"/>
      <c r="E5755" s="488"/>
      <c r="F5755"/>
      <c r="G5755"/>
      <c r="H5755" s="488"/>
    </row>
    <row r="5756" spans="1:8" s="10" customFormat="1">
      <c r="A5756" s="134"/>
      <c r="B5756" s="134"/>
      <c r="C5756"/>
      <c r="D5756"/>
      <c r="E5756" s="488"/>
      <c r="F5756"/>
      <c r="G5756"/>
      <c r="H5756" s="488"/>
    </row>
    <row r="5757" spans="1:8" s="10" customFormat="1">
      <c r="A5757" s="134"/>
      <c r="B5757" s="134"/>
      <c r="C5757"/>
      <c r="D5757"/>
      <c r="E5757" s="488"/>
      <c r="F5757"/>
      <c r="G5757"/>
      <c r="H5757" s="488"/>
    </row>
    <row r="5758" spans="1:8" s="10" customFormat="1">
      <c r="A5758" s="134"/>
      <c r="B5758" s="134"/>
      <c r="C5758"/>
      <c r="D5758"/>
      <c r="E5758" s="488"/>
      <c r="F5758"/>
      <c r="G5758"/>
      <c r="H5758" s="488"/>
    </row>
    <row r="5759" spans="1:8" s="10" customFormat="1">
      <c r="A5759" s="134"/>
      <c r="B5759" s="134"/>
      <c r="C5759"/>
      <c r="D5759"/>
      <c r="E5759" s="488"/>
      <c r="F5759"/>
      <c r="G5759"/>
      <c r="H5759" s="488"/>
    </row>
    <row r="5760" spans="1:8" s="10" customFormat="1">
      <c r="A5760" s="134"/>
      <c r="B5760" s="134"/>
      <c r="C5760"/>
      <c r="D5760"/>
      <c r="E5760" s="488"/>
      <c r="F5760"/>
      <c r="G5760"/>
      <c r="H5760" s="488"/>
    </row>
    <row r="5761" spans="1:8" s="10" customFormat="1">
      <c r="A5761" s="134"/>
      <c r="B5761" s="134"/>
      <c r="C5761"/>
      <c r="D5761"/>
      <c r="E5761" s="488"/>
      <c r="F5761"/>
      <c r="G5761"/>
      <c r="H5761" s="488"/>
    </row>
    <row r="5762" spans="1:8" s="10" customFormat="1">
      <c r="A5762" s="134"/>
      <c r="B5762" s="134"/>
      <c r="C5762"/>
      <c r="D5762"/>
      <c r="E5762" s="488"/>
      <c r="F5762"/>
      <c r="G5762"/>
      <c r="H5762" s="488"/>
    </row>
    <row r="5763" spans="1:8" s="10" customFormat="1">
      <c r="A5763" s="134"/>
      <c r="B5763" s="134"/>
      <c r="C5763"/>
      <c r="D5763"/>
      <c r="E5763" s="488"/>
      <c r="F5763"/>
      <c r="G5763"/>
      <c r="H5763" s="488"/>
    </row>
    <row r="5764" spans="1:8" s="10" customFormat="1">
      <c r="A5764" s="134"/>
      <c r="B5764" s="134"/>
      <c r="C5764"/>
      <c r="D5764"/>
      <c r="E5764" s="488"/>
      <c r="F5764"/>
      <c r="G5764"/>
      <c r="H5764" s="488"/>
    </row>
    <row r="5765" spans="1:8" s="10" customFormat="1">
      <c r="A5765" s="134"/>
      <c r="B5765" s="134"/>
      <c r="C5765"/>
      <c r="D5765"/>
      <c r="E5765" s="488"/>
      <c r="F5765"/>
      <c r="G5765"/>
      <c r="H5765" s="488"/>
    </row>
    <row r="5766" spans="1:8" s="10" customFormat="1">
      <c r="A5766" s="134"/>
      <c r="B5766" s="134"/>
      <c r="C5766"/>
      <c r="D5766"/>
      <c r="E5766" s="488"/>
      <c r="F5766"/>
      <c r="G5766"/>
      <c r="H5766" s="488"/>
    </row>
    <row r="5767" spans="1:8" s="10" customFormat="1">
      <c r="A5767" s="134"/>
      <c r="B5767" s="134"/>
      <c r="C5767"/>
      <c r="D5767"/>
      <c r="E5767" s="488"/>
      <c r="F5767"/>
      <c r="G5767"/>
      <c r="H5767" s="488"/>
    </row>
    <row r="5768" spans="1:8" s="10" customFormat="1">
      <c r="A5768" s="134"/>
      <c r="B5768" s="134"/>
      <c r="C5768"/>
      <c r="D5768"/>
      <c r="E5768" s="488"/>
      <c r="F5768"/>
      <c r="G5768"/>
      <c r="H5768" s="488"/>
    </row>
    <row r="5769" spans="1:8" s="10" customFormat="1">
      <c r="A5769" s="134"/>
      <c r="B5769" s="134"/>
      <c r="C5769"/>
      <c r="D5769"/>
      <c r="E5769" s="488"/>
      <c r="F5769"/>
      <c r="G5769"/>
      <c r="H5769" s="488"/>
    </row>
    <row r="5770" spans="1:8" s="10" customFormat="1">
      <c r="A5770" s="134"/>
      <c r="B5770" s="134"/>
      <c r="C5770"/>
      <c r="D5770"/>
      <c r="E5770" s="488"/>
      <c r="F5770"/>
      <c r="G5770"/>
      <c r="H5770" s="488"/>
    </row>
    <row r="5771" spans="1:8" s="10" customFormat="1">
      <c r="A5771" s="134"/>
      <c r="B5771" s="134"/>
      <c r="C5771"/>
      <c r="D5771"/>
      <c r="E5771" s="488"/>
      <c r="F5771"/>
      <c r="G5771"/>
      <c r="H5771" s="488"/>
    </row>
    <row r="5772" spans="1:8" s="10" customFormat="1">
      <c r="A5772" s="134"/>
      <c r="B5772" s="134"/>
      <c r="C5772"/>
      <c r="D5772"/>
      <c r="E5772" s="488"/>
      <c r="F5772"/>
      <c r="G5772"/>
      <c r="H5772" s="488"/>
    </row>
    <row r="5773" spans="1:8" s="10" customFormat="1">
      <c r="A5773" s="134"/>
      <c r="B5773" s="134"/>
      <c r="C5773"/>
      <c r="D5773"/>
      <c r="E5773" s="488"/>
      <c r="F5773"/>
      <c r="G5773"/>
      <c r="H5773" s="488"/>
    </row>
    <row r="5774" spans="1:8" s="10" customFormat="1">
      <c r="A5774" s="134"/>
      <c r="B5774" s="134"/>
      <c r="C5774"/>
      <c r="D5774"/>
      <c r="E5774" s="488"/>
      <c r="F5774"/>
      <c r="G5774"/>
      <c r="H5774" s="488"/>
    </row>
    <row r="5775" spans="1:8" s="10" customFormat="1">
      <c r="A5775" s="134"/>
      <c r="B5775" s="134"/>
      <c r="C5775"/>
      <c r="D5775"/>
      <c r="E5775" s="488"/>
      <c r="F5775"/>
      <c r="G5775"/>
      <c r="H5775" s="488"/>
    </row>
    <row r="5776" spans="1:8" s="10" customFormat="1">
      <c r="A5776" s="134"/>
      <c r="B5776" s="134"/>
      <c r="C5776"/>
      <c r="D5776"/>
      <c r="E5776" s="488"/>
      <c r="F5776"/>
      <c r="G5776"/>
      <c r="H5776" s="488"/>
    </row>
    <row r="5777" spans="1:8" s="10" customFormat="1">
      <c r="A5777" s="134"/>
      <c r="B5777" s="134"/>
      <c r="C5777"/>
      <c r="D5777"/>
      <c r="E5777" s="488"/>
      <c r="F5777"/>
      <c r="G5777"/>
      <c r="H5777" s="488"/>
    </row>
    <row r="5778" spans="1:8" s="10" customFormat="1">
      <c r="A5778" s="134"/>
      <c r="B5778" s="134"/>
      <c r="C5778"/>
      <c r="D5778"/>
      <c r="E5778" s="488"/>
      <c r="F5778"/>
      <c r="G5778"/>
      <c r="H5778" s="488"/>
    </row>
    <row r="5779" spans="1:8" s="10" customFormat="1">
      <c r="A5779" s="134"/>
      <c r="B5779" s="134"/>
      <c r="C5779"/>
      <c r="D5779"/>
      <c r="E5779" s="488"/>
      <c r="F5779"/>
      <c r="G5779"/>
      <c r="H5779" s="488"/>
    </row>
    <row r="5780" spans="1:8" s="10" customFormat="1">
      <c r="A5780" s="134"/>
      <c r="B5780" s="134"/>
      <c r="C5780"/>
      <c r="D5780"/>
      <c r="E5780" s="488"/>
      <c r="F5780"/>
      <c r="G5780"/>
      <c r="H5780" s="488"/>
    </row>
    <row r="5781" spans="1:8" s="10" customFormat="1">
      <c r="A5781" s="134"/>
      <c r="B5781" s="134"/>
      <c r="C5781"/>
      <c r="D5781"/>
      <c r="E5781" s="488"/>
      <c r="F5781"/>
      <c r="G5781"/>
      <c r="H5781" s="488"/>
    </row>
    <row r="5782" spans="1:8" s="10" customFormat="1">
      <c r="A5782" s="134"/>
      <c r="B5782" s="134"/>
      <c r="C5782"/>
      <c r="D5782"/>
      <c r="E5782" s="488"/>
      <c r="F5782"/>
      <c r="G5782"/>
      <c r="H5782" s="488"/>
    </row>
    <row r="5783" spans="1:8" s="10" customFormat="1">
      <c r="A5783" s="134"/>
      <c r="B5783" s="134"/>
      <c r="C5783"/>
      <c r="D5783"/>
      <c r="E5783" s="488"/>
      <c r="F5783"/>
      <c r="G5783"/>
      <c r="H5783" s="488"/>
    </row>
    <row r="5784" spans="1:8" s="10" customFormat="1">
      <c r="A5784" s="134"/>
      <c r="B5784" s="134"/>
      <c r="C5784"/>
      <c r="D5784"/>
      <c r="E5784" s="488"/>
      <c r="F5784"/>
      <c r="G5784"/>
      <c r="H5784" s="488"/>
    </row>
    <row r="5785" spans="1:8" s="10" customFormat="1">
      <c r="A5785" s="134"/>
      <c r="B5785" s="134"/>
      <c r="C5785"/>
      <c r="D5785"/>
      <c r="E5785" s="488"/>
      <c r="F5785"/>
      <c r="G5785"/>
      <c r="H5785" s="488"/>
    </row>
    <row r="5786" spans="1:8" s="10" customFormat="1">
      <c r="A5786" s="134"/>
      <c r="B5786" s="134"/>
      <c r="C5786"/>
      <c r="D5786"/>
      <c r="E5786" s="488"/>
      <c r="F5786"/>
      <c r="G5786"/>
      <c r="H5786" s="488"/>
    </row>
    <row r="5787" spans="1:8" s="10" customFormat="1">
      <c r="A5787" s="134"/>
      <c r="B5787" s="134"/>
      <c r="C5787"/>
      <c r="D5787"/>
      <c r="E5787" s="488"/>
      <c r="F5787"/>
      <c r="G5787"/>
      <c r="H5787" s="488"/>
    </row>
    <row r="5788" spans="1:8" s="10" customFormat="1">
      <c r="A5788" s="134"/>
      <c r="B5788" s="134"/>
      <c r="C5788"/>
      <c r="D5788"/>
      <c r="E5788" s="488"/>
      <c r="F5788"/>
      <c r="G5788"/>
      <c r="H5788" s="488"/>
    </row>
    <row r="5789" spans="1:8" s="10" customFormat="1">
      <c r="A5789" s="134"/>
      <c r="B5789" s="134"/>
      <c r="C5789"/>
      <c r="D5789"/>
      <c r="E5789" s="488"/>
      <c r="F5789"/>
      <c r="G5789"/>
      <c r="H5789" s="488"/>
    </row>
    <row r="5790" spans="1:8" s="10" customFormat="1">
      <c r="A5790" s="134"/>
      <c r="B5790" s="134"/>
      <c r="C5790"/>
      <c r="D5790"/>
      <c r="E5790" s="488"/>
      <c r="F5790"/>
      <c r="G5790"/>
      <c r="H5790" s="488"/>
    </row>
    <row r="5791" spans="1:8" s="10" customFormat="1">
      <c r="A5791" s="134"/>
      <c r="B5791" s="134"/>
      <c r="C5791"/>
      <c r="D5791"/>
      <c r="E5791" s="488"/>
      <c r="F5791"/>
      <c r="G5791"/>
      <c r="H5791" s="488"/>
    </row>
    <row r="5792" spans="1:8" s="10" customFormat="1">
      <c r="A5792" s="134"/>
      <c r="B5792" s="134"/>
      <c r="C5792"/>
      <c r="D5792"/>
      <c r="E5792" s="488"/>
      <c r="F5792"/>
      <c r="G5792"/>
      <c r="H5792" s="488"/>
    </row>
    <row r="5793" spans="1:8" s="10" customFormat="1">
      <c r="A5793" s="134"/>
      <c r="B5793" s="134"/>
      <c r="C5793"/>
      <c r="D5793"/>
      <c r="E5793" s="488"/>
      <c r="F5793"/>
      <c r="G5793"/>
      <c r="H5793" s="488"/>
    </row>
    <row r="5794" spans="1:8" s="10" customFormat="1">
      <c r="A5794" s="134"/>
      <c r="B5794" s="134"/>
      <c r="C5794"/>
      <c r="D5794"/>
      <c r="E5794" s="488"/>
      <c r="F5794"/>
      <c r="G5794"/>
      <c r="H5794" s="488"/>
    </row>
    <row r="5795" spans="1:8" s="10" customFormat="1">
      <c r="A5795" s="134"/>
      <c r="B5795" s="134"/>
      <c r="C5795"/>
      <c r="D5795"/>
      <c r="E5795" s="488"/>
      <c r="F5795"/>
      <c r="G5795"/>
      <c r="H5795" s="488"/>
    </row>
    <row r="5796" spans="1:8" s="10" customFormat="1">
      <c r="A5796" s="134"/>
      <c r="B5796" s="134"/>
      <c r="C5796"/>
      <c r="D5796"/>
      <c r="E5796" s="488"/>
      <c r="F5796"/>
      <c r="G5796"/>
      <c r="H5796" s="488"/>
    </row>
    <row r="5797" spans="1:8" s="10" customFormat="1">
      <c r="A5797" s="134"/>
      <c r="B5797" s="134"/>
      <c r="C5797"/>
      <c r="D5797"/>
      <c r="E5797" s="488"/>
      <c r="F5797"/>
      <c r="G5797"/>
      <c r="H5797" s="488"/>
    </row>
    <row r="5798" spans="1:8" s="10" customFormat="1">
      <c r="A5798" s="134"/>
      <c r="B5798" s="134"/>
      <c r="C5798"/>
      <c r="D5798"/>
      <c r="E5798" s="488"/>
      <c r="F5798"/>
      <c r="G5798"/>
      <c r="H5798" s="488"/>
    </row>
    <row r="5799" spans="1:8" s="10" customFormat="1">
      <c r="A5799" s="134"/>
      <c r="B5799" s="134"/>
      <c r="C5799"/>
      <c r="D5799"/>
      <c r="E5799" s="488"/>
      <c r="F5799"/>
      <c r="G5799"/>
      <c r="H5799" s="488"/>
    </row>
    <row r="5800" spans="1:8" s="10" customFormat="1">
      <c r="A5800" s="134"/>
      <c r="B5800" s="134"/>
      <c r="C5800"/>
      <c r="D5800"/>
      <c r="E5800" s="488"/>
      <c r="F5800"/>
      <c r="G5800"/>
      <c r="H5800" s="488"/>
    </row>
    <row r="5801" spans="1:8" s="10" customFormat="1">
      <c r="A5801" s="134"/>
      <c r="B5801" s="134"/>
      <c r="C5801"/>
      <c r="D5801"/>
      <c r="E5801" s="488"/>
      <c r="F5801"/>
      <c r="G5801"/>
      <c r="H5801" s="488"/>
    </row>
    <row r="5802" spans="1:8" s="10" customFormat="1">
      <c r="A5802" s="134"/>
      <c r="B5802" s="134"/>
      <c r="C5802"/>
      <c r="D5802"/>
      <c r="E5802" s="488"/>
      <c r="F5802"/>
      <c r="G5802"/>
      <c r="H5802" s="488"/>
    </row>
    <row r="5803" spans="1:8" s="10" customFormat="1">
      <c r="A5803" s="134"/>
      <c r="B5803" s="134"/>
      <c r="C5803"/>
      <c r="D5803"/>
      <c r="E5803" s="488"/>
      <c r="F5803"/>
      <c r="G5803"/>
      <c r="H5803" s="488"/>
    </row>
    <row r="5804" spans="1:8" s="10" customFormat="1">
      <c r="A5804" s="134"/>
      <c r="B5804" s="134"/>
      <c r="C5804"/>
      <c r="D5804"/>
      <c r="E5804" s="488"/>
      <c r="F5804"/>
      <c r="G5804"/>
      <c r="H5804" s="488"/>
    </row>
    <row r="5805" spans="1:8" s="10" customFormat="1">
      <c r="A5805" s="134"/>
      <c r="B5805" s="134"/>
      <c r="C5805"/>
      <c r="D5805"/>
      <c r="E5805" s="488"/>
      <c r="F5805"/>
      <c r="G5805"/>
      <c r="H5805" s="488"/>
    </row>
    <row r="5806" spans="1:8" s="10" customFormat="1">
      <c r="A5806" s="134"/>
      <c r="B5806" s="134"/>
      <c r="C5806"/>
      <c r="D5806"/>
      <c r="E5806" s="488"/>
      <c r="F5806"/>
      <c r="G5806"/>
      <c r="H5806" s="488"/>
    </row>
    <row r="5807" spans="1:8" s="10" customFormat="1">
      <c r="A5807" s="134"/>
      <c r="B5807" s="134"/>
      <c r="C5807"/>
      <c r="D5807"/>
      <c r="E5807" s="488"/>
      <c r="F5807"/>
      <c r="G5807"/>
      <c r="H5807" s="488"/>
    </row>
    <row r="5808" spans="1:8" s="10" customFormat="1">
      <c r="A5808" s="134"/>
      <c r="B5808" s="134"/>
      <c r="C5808"/>
      <c r="D5808"/>
      <c r="E5808" s="488"/>
      <c r="F5808"/>
      <c r="G5808"/>
      <c r="H5808" s="488"/>
    </row>
    <row r="5809" spans="1:8" s="10" customFormat="1">
      <c r="A5809" s="134"/>
      <c r="B5809" s="134"/>
      <c r="C5809"/>
      <c r="D5809"/>
      <c r="E5809" s="488"/>
      <c r="F5809"/>
      <c r="G5809"/>
      <c r="H5809" s="488"/>
    </row>
    <row r="5810" spans="1:8" s="10" customFormat="1">
      <c r="A5810" s="134"/>
      <c r="B5810" s="134"/>
      <c r="C5810"/>
      <c r="D5810"/>
      <c r="E5810" s="488"/>
      <c r="F5810"/>
      <c r="G5810"/>
      <c r="H5810" s="488"/>
    </row>
    <row r="5811" spans="1:8" s="10" customFormat="1">
      <c r="A5811" s="134"/>
      <c r="B5811" s="134"/>
      <c r="C5811"/>
      <c r="D5811"/>
      <c r="E5811" s="488"/>
      <c r="F5811"/>
      <c r="G5811"/>
      <c r="H5811" s="488"/>
    </row>
    <row r="5812" spans="1:8" s="10" customFormat="1">
      <c r="A5812" s="134"/>
      <c r="B5812" s="134"/>
      <c r="C5812"/>
      <c r="D5812"/>
      <c r="E5812" s="488"/>
      <c r="F5812"/>
      <c r="G5812"/>
      <c r="H5812" s="488"/>
    </row>
    <row r="5813" spans="1:8" s="10" customFormat="1">
      <c r="A5813" s="134"/>
      <c r="B5813" s="134"/>
      <c r="C5813"/>
      <c r="D5813"/>
      <c r="E5813" s="488"/>
      <c r="F5813"/>
      <c r="G5813"/>
      <c r="H5813" s="488"/>
    </row>
    <row r="5814" spans="1:8" s="10" customFormat="1">
      <c r="A5814" s="134"/>
      <c r="B5814" s="134"/>
      <c r="C5814"/>
      <c r="D5814"/>
      <c r="E5814" s="488"/>
      <c r="F5814"/>
      <c r="G5814"/>
      <c r="H5814" s="488"/>
    </row>
    <row r="5815" spans="1:8" s="10" customFormat="1">
      <c r="A5815" s="134"/>
      <c r="B5815" s="134"/>
      <c r="C5815"/>
      <c r="D5815"/>
      <c r="E5815" s="488"/>
      <c r="F5815"/>
      <c r="G5815"/>
      <c r="H5815" s="488"/>
    </row>
    <row r="5816" spans="1:8" s="10" customFormat="1">
      <c r="A5816" s="134"/>
      <c r="B5816" s="134"/>
      <c r="C5816"/>
      <c r="D5816"/>
      <c r="E5816" s="488"/>
      <c r="F5816"/>
      <c r="G5816"/>
      <c r="H5816" s="488"/>
    </row>
    <row r="5817" spans="1:8" s="10" customFormat="1">
      <c r="A5817" s="134"/>
      <c r="B5817" s="134"/>
      <c r="C5817"/>
      <c r="D5817"/>
      <c r="E5817" s="488"/>
      <c r="F5817"/>
      <c r="G5817"/>
      <c r="H5817" s="488"/>
    </row>
    <row r="5818" spans="1:8" s="10" customFormat="1">
      <c r="A5818" s="134"/>
      <c r="B5818" s="134"/>
      <c r="C5818"/>
      <c r="D5818"/>
      <c r="E5818" s="488"/>
      <c r="F5818"/>
      <c r="G5818"/>
      <c r="H5818" s="488"/>
    </row>
    <row r="5819" spans="1:8" s="10" customFormat="1">
      <c r="A5819" s="134"/>
      <c r="B5819" s="134"/>
      <c r="C5819"/>
      <c r="D5819"/>
      <c r="E5819" s="488"/>
      <c r="F5819"/>
      <c r="G5819"/>
      <c r="H5819" s="488"/>
    </row>
    <row r="5820" spans="1:8" s="10" customFormat="1">
      <c r="A5820" s="134"/>
      <c r="B5820" s="134"/>
      <c r="C5820"/>
      <c r="D5820"/>
      <c r="E5820" s="488"/>
      <c r="F5820"/>
      <c r="G5820"/>
      <c r="H5820" s="488"/>
    </row>
    <row r="5821" spans="1:8" s="10" customFormat="1">
      <c r="A5821" s="134"/>
      <c r="B5821" s="134"/>
      <c r="C5821"/>
      <c r="D5821"/>
      <c r="E5821" s="488"/>
      <c r="F5821"/>
      <c r="G5821"/>
      <c r="H5821" s="488"/>
    </row>
    <row r="5822" spans="1:8" s="10" customFormat="1">
      <c r="A5822" s="134"/>
      <c r="B5822" s="134"/>
      <c r="C5822"/>
      <c r="D5822"/>
      <c r="E5822" s="488"/>
      <c r="F5822"/>
      <c r="G5822"/>
      <c r="H5822" s="488"/>
    </row>
    <row r="5823" spans="1:8" s="10" customFormat="1">
      <c r="A5823" s="134"/>
      <c r="B5823" s="134"/>
      <c r="C5823"/>
      <c r="D5823"/>
      <c r="E5823" s="488"/>
      <c r="F5823"/>
      <c r="G5823"/>
      <c r="H5823" s="488"/>
    </row>
    <row r="5824" spans="1:8" s="10" customFormat="1">
      <c r="A5824" s="134"/>
      <c r="B5824" s="134"/>
      <c r="C5824"/>
      <c r="D5824"/>
      <c r="E5824" s="488"/>
      <c r="F5824"/>
      <c r="G5824"/>
      <c r="H5824" s="488"/>
    </row>
    <row r="5825" spans="1:8" s="10" customFormat="1">
      <c r="A5825" s="134"/>
      <c r="B5825" s="134"/>
      <c r="C5825"/>
      <c r="D5825"/>
      <c r="E5825" s="488"/>
      <c r="F5825"/>
      <c r="G5825"/>
      <c r="H5825" s="488"/>
    </row>
    <row r="5826" spans="1:8" s="10" customFormat="1">
      <c r="A5826" s="134"/>
      <c r="B5826" s="134"/>
      <c r="C5826"/>
      <c r="D5826"/>
      <c r="E5826" s="488"/>
      <c r="F5826"/>
      <c r="G5826"/>
      <c r="H5826" s="488"/>
    </row>
    <row r="5827" spans="1:8" s="10" customFormat="1">
      <c r="A5827" s="134"/>
      <c r="B5827" s="134"/>
      <c r="C5827"/>
      <c r="D5827"/>
      <c r="E5827" s="488"/>
      <c r="F5827"/>
      <c r="G5827"/>
      <c r="H5827" s="488"/>
    </row>
    <row r="5828" spans="1:8" s="10" customFormat="1">
      <c r="A5828" s="134"/>
      <c r="B5828" s="134"/>
      <c r="C5828"/>
      <c r="D5828"/>
      <c r="E5828" s="488"/>
      <c r="F5828"/>
      <c r="G5828"/>
      <c r="H5828" s="488"/>
    </row>
    <row r="5829" spans="1:8" s="10" customFormat="1">
      <c r="A5829" s="134"/>
      <c r="B5829" s="134"/>
      <c r="C5829"/>
      <c r="D5829"/>
      <c r="E5829" s="488"/>
      <c r="F5829"/>
      <c r="G5829"/>
      <c r="H5829" s="488"/>
    </row>
    <row r="5830" spans="1:8" s="10" customFormat="1">
      <c r="A5830" s="134"/>
      <c r="B5830" s="134"/>
      <c r="C5830"/>
      <c r="D5830"/>
      <c r="E5830" s="488"/>
      <c r="F5830"/>
      <c r="G5830"/>
      <c r="H5830" s="488"/>
    </row>
    <row r="5831" spans="1:8" s="10" customFormat="1">
      <c r="A5831" s="134"/>
      <c r="B5831" s="134"/>
      <c r="C5831"/>
      <c r="D5831"/>
      <c r="E5831" s="488"/>
      <c r="F5831"/>
      <c r="G5831"/>
      <c r="H5831" s="488"/>
    </row>
    <row r="5832" spans="1:8" s="10" customFormat="1">
      <c r="A5832" s="134"/>
      <c r="B5832" s="134"/>
      <c r="C5832"/>
      <c r="D5832"/>
      <c r="E5832" s="488"/>
      <c r="F5832"/>
      <c r="G5832"/>
      <c r="H5832" s="488"/>
    </row>
    <row r="5833" spans="1:8" s="10" customFormat="1">
      <c r="A5833" s="134"/>
      <c r="B5833" s="134"/>
      <c r="C5833"/>
      <c r="D5833"/>
      <c r="E5833" s="488"/>
      <c r="F5833"/>
      <c r="G5833"/>
      <c r="H5833" s="488"/>
    </row>
    <row r="5834" spans="1:8" s="10" customFormat="1">
      <c r="A5834" s="134"/>
      <c r="B5834" s="134"/>
      <c r="C5834"/>
      <c r="D5834"/>
      <c r="E5834" s="488"/>
      <c r="F5834"/>
      <c r="G5834"/>
      <c r="H5834" s="488"/>
    </row>
    <row r="5835" spans="1:8" s="10" customFormat="1">
      <c r="A5835" s="134"/>
      <c r="B5835" s="134"/>
      <c r="C5835"/>
      <c r="D5835"/>
      <c r="E5835" s="488"/>
      <c r="F5835"/>
      <c r="G5835"/>
      <c r="H5835" s="488"/>
    </row>
    <row r="5836" spans="1:8" s="10" customFormat="1">
      <c r="A5836" s="134"/>
      <c r="B5836" s="134"/>
      <c r="C5836"/>
      <c r="D5836"/>
      <c r="E5836" s="488"/>
      <c r="F5836"/>
      <c r="G5836"/>
      <c r="H5836" s="488"/>
    </row>
    <row r="5837" spans="1:8" s="10" customFormat="1">
      <c r="A5837" s="134"/>
      <c r="B5837" s="134"/>
      <c r="C5837"/>
      <c r="D5837"/>
      <c r="E5837" s="488"/>
      <c r="F5837"/>
      <c r="G5837"/>
      <c r="H5837" s="488"/>
    </row>
    <row r="5838" spans="1:8" s="10" customFormat="1">
      <c r="A5838" s="134"/>
      <c r="B5838" s="134"/>
      <c r="C5838"/>
      <c r="D5838"/>
      <c r="E5838" s="488"/>
      <c r="F5838"/>
      <c r="G5838"/>
      <c r="H5838" s="488"/>
    </row>
    <row r="5839" spans="1:8" s="10" customFormat="1">
      <c r="A5839" s="134"/>
      <c r="B5839" s="134"/>
      <c r="C5839"/>
      <c r="D5839"/>
      <c r="E5839" s="488"/>
      <c r="F5839"/>
      <c r="G5839"/>
      <c r="H5839" s="488"/>
    </row>
    <row r="5840" spans="1:8" s="10" customFormat="1">
      <c r="A5840" s="134"/>
      <c r="B5840" s="134"/>
      <c r="C5840"/>
      <c r="D5840"/>
      <c r="E5840" s="488"/>
      <c r="F5840"/>
      <c r="G5840"/>
      <c r="H5840" s="488"/>
    </row>
    <row r="5841" spans="1:8" s="10" customFormat="1">
      <c r="A5841" s="134"/>
      <c r="B5841" s="134"/>
      <c r="C5841"/>
      <c r="D5841"/>
      <c r="E5841" s="488"/>
      <c r="F5841"/>
      <c r="G5841"/>
      <c r="H5841" s="488"/>
    </row>
    <row r="5842" spans="1:8" s="10" customFormat="1">
      <c r="A5842" s="134"/>
      <c r="B5842" s="134"/>
      <c r="C5842"/>
      <c r="D5842"/>
      <c r="E5842" s="488"/>
      <c r="F5842"/>
      <c r="G5842"/>
      <c r="H5842" s="488"/>
    </row>
    <row r="5843" spans="1:8" s="10" customFormat="1">
      <c r="A5843" s="134"/>
      <c r="B5843" s="134"/>
      <c r="C5843"/>
      <c r="D5843"/>
      <c r="E5843" s="488"/>
      <c r="F5843"/>
      <c r="G5843"/>
      <c r="H5843" s="488"/>
    </row>
    <row r="5844" spans="1:8" s="10" customFormat="1">
      <c r="A5844" s="134"/>
      <c r="B5844" s="134"/>
      <c r="C5844"/>
      <c r="D5844"/>
      <c r="E5844" s="488"/>
      <c r="F5844"/>
      <c r="G5844"/>
      <c r="H5844" s="488"/>
    </row>
    <row r="5845" spans="1:8" s="10" customFormat="1">
      <c r="A5845" s="134"/>
      <c r="B5845" s="134"/>
      <c r="C5845"/>
      <c r="D5845"/>
      <c r="E5845" s="488"/>
      <c r="F5845"/>
      <c r="G5845"/>
      <c r="H5845" s="488"/>
    </row>
    <row r="5846" spans="1:8" s="10" customFormat="1">
      <c r="A5846" s="134"/>
      <c r="B5846" s="134"/>
      <c r="C5846"/>
      <c r="D5846"/>
      <c r="E5846" s="488"/>
      <c r="F5846"/>
      <c r="G5846"/>
      <c r="H5846" s="488"/>
    </row>
    <row r="5847" spans="1:8" s="10" customFormat="1">
      <c r="A5847" s="134"/>
      <c r="B5847" s="134"/>
      <c r="C5847"/>
      <c r="D5847"/>
      <c r="E5847" s="488"/>
      <c r="F5847"/>
      <c r="G5847"/>
      <c r="H5847" s="488"/>
    </row>
    <row r="5848" spans="1:8" s="10" customFormat="1">
      <c r="A5848" s="134"/>
      <c r="B5848" s="134"/>
      <c r="C5848"/>
      <c r="D5848"/>
      <c r="E5848" s="488"/>
      <c r="F5848"/>
      <c r="G5848"/>
      <c r="H5848" s="488"/>
    </row>
    <row r="5849" spans="1:8" s="10" customFormat="1">
      <c r="A5849" s="134"/>
      <c r="B5849" s="134"/>
      <c r="C5849"/>
      <c r="D5849"/>
      <c r="E5849" s="488"/>
      <c r="F5849"/>
      <c r="G5849"/>
      <c r="H5849" s="488"/>
    </row>
    <row r="5850" spans="1:8" s="10" customFormat="1">
      <c r="A5850" s="134"/>
      <c r="B5850" s="134"/>
      <c r="C5850"/>
      <c r="D5850"/>
      <c r="E5850" s="488"/>
      <c r="F5850"/>
      <c r="G5850"/>
      <c r="H5850" s="488"/>
    </row>
    <row r="5851" spans="1:8" s="10" customFormat="1">
      <c r="A5851" s="134"/>
      <c r="B5851" s="134"/>
      <c r="C5851"/>
      <c r="D5851"/>
      <c r="E5851" s="488"/>
      <c r="F5851"/>
      <c r="G5851"/>
      <c r="H5851" s="488"/>
    </row>
    <row r="5852" spans="1:8" s="10" customFormat="1">
      <c r="A5852" s="134"/>
      <c r="B5852" s="134"/>
      <c r="C5852"/>
      <c r="D5852"/>
      <c r="E5852" s="488"/>
      <c r="F5852"/>
      <c r="G5852"/>
      <c r="H5852" s="488"/>
    </row>
    <row r="5853" spans="1:8" s="10" customFormat="1">
      <c r="A5853" s="134"/>
      <c r="B5853" s="134"/>
      <c r="C5853"/>
      <c r="D5853"/>
      <c r="E5853" s="488"/>
      <c r="F5853"/>
      <c r="G5853"/>
      <c r="H5853" s="488"/>
    </row>
    <row r="5854" spans="1:8" s="10" customFormat="1">
      <c r="A5854" s="134"/>
      <c r="B5854" s="134"/>
      <c r="C5854"/>
      <c r="D5854"/>
      <c r="E5854" s="488"/>
      <c r="F5854"/>
      <c r="G5854"/>
      <c r="H5854" s="488"/>
    </row>
    <row r="5855" spans="1:8" s="10" customFormat="1">
      <c r="A5855" s="134"/>
      <c r="B5855" s="134"/>
      <c r="C5855"/>
      <c r="D5855"/>
      <c r="E5855" s="488"/>
      <c r="F5855"/>
      <c r="G5855"/>
      <c r="H5855" s="488"/>
    </row>
    <row r="5856" spans="1:8" s="10" customFormat="1">
      <c r="A5856" s="134"/>
      <c r="B5856" s="134"/>
      <c r="C5856"/>
      <c r="D5856"/>
      <c r="E5856" s="488"/>
      <c r="F5856"/>
      <c r="G5856"/>
      <c r="H5856" s="488"/>
    </row>
    <row r="5857" spans="1:8" s="10" customFormat="1">
      <c r="A5857" s="134"/>
      <c r="B5857" s="134"/>
      <c r="C5857"/>
      <c r="D5857"/>
      <c r="E5857" s="488"/>
      <c r="F5857"/>
      <c r="G5857"/>
      <c r="H5857" s="488"/>
    </row>
    <row r="5858" spans="1:8" s="10" customFormat="1">
      <c r="A5858" s="134"/>
      <c r="B5858" s="134"/>
      <c r="C5858"/>
      <c r="D5858"/>
      <c r="E5858" s="488"/>
      <c r="F5858"/>
      <c r="G5858"/>
      <c r="H5858" s="488"/>
    </row>
    <row r="5859" spans="1:8" s="10" customFormat="1">
      <c r="A5859" s="134"/>
      <c r="B5859" s="134"/>
      <c r="C5859"/>
      <c r="D5859"/>
      <c r="E5859" s="488"/>
      <c r="F5859"/>
      <c r="G5859"/>
      <c r="H5859" s="488"/>
    </row>
    <row r="5860" spans="1:8" s="10" customFormat="1">
      <c r="A5860" s="134"/>
      <c r="B5860" s="134"/>
      <c r="C5860"/>
      <c r="D5860"/>
      <c r="E5860" s="488"/>
      <c r="F5860"/>
      <c r="G5860"/>
      <c r="H5860" s="488"/>
    </row>
    <row r="5861" spans="1:8" s="10" customFormat="1">
      <c r="A5861" s="134"/>
      <c r="B5861" s="134"/>
      <c r="C5861"/>
      <c r="D5861"/>
      <c r="E5861" s="488"/>
      <c r="F5861"/>
      <c r="G5861"/>
      <c r="H5861" s="488"/>
    </row>
    <row r="5862" spans="1:8" s="10" customFormat="1">
      <c r="A5862" s="134"/>
      <c r="B5862" s="134"/>
      <c r="C5862"/>
      <c r="D5862"/>
      <c r="E5862" s="488"/>
      <c r="F5862"/>
      <c r="G5862"/>
      <c r="H5862" s="488"/>
    </row>
    <row r="5863" spans="1:8" s="10" customFormat="1">
      <c r="A5863" s="134"/>
      <c r="B5863" s="134"/>
      <c r="C5863"/>
      <c r="D5863"/>
      <c r="E5863" s="488"/>
      <c r="F5863"/>
      <c r="G5863"/>
      <c r="H5863" s="488"/>
    </row>
    <row r="5864" spans="1:8" s="10" customFormat="1">
      <c r="A5864" s="134"/>
      <c r="B5864" s="134"/>
      <c r="C5864"/>
      <c r="D5864"/>
      <c r="E5864" s="488"/>
      <c r="F5864"/>
      <c r="G5864"/>
      <c r="H5864" s="488"/>
    </row>
    <row r="5865" spans="1:8" s="10" customFormat="1">
      <c r="A5865" s="134"/>
      <c r="B5865" s="134"/>
      <c r="C5865"/>
      <c r="D5865"/>
      <c r="E5865" s="488"/>
      <c r="F5865"/>
      <c r="G5865"/>
      <c r="H5865" s="488"/>
    </row>
    <row r="5866" spans="1:8" s="10" customFormat="1">
      <c r="A5866" s="134"/>
      <c r="B5866" s="134"/>
      <c r="C5866"/>
      <c r="D5866"/>
      <c r="E5866" s="488"/>
      <c r="F5866"/>
      <c r="G5866"/>
      <c r="H5866" s="488"/>
    </row>
    <row r="5867" spans="1:8" s="10" customFormat="1">
      <c r="A5867" s="134"/>
      <c r="B5867" s="134"/>
      <c r="C5867"/>
      <c r="D5867"/>
      <c r="E5867" s="488"/>
      <c r="F5867"/>
      <c r="G5867"/>
      <c r="H5867" s="488"/>
    </row>
    <row r="5868" spans="1:8" s="10" customFormat="1">
      <c r="A5868" s="134"/>
      <c r="B5868" s="134"/>
      <c r="C5868"/>
      <c r="D5868"/>
      <c r="E5868" s="488"/>
      <c r="F5868"/>
      <c r="G5868"/>
      <c r="H5868" s="488"/>
    </row>
    <row r="5869" spans="1:8" s="10" customFormat="1">
      <c r="A5869" s="134"/>
      <c r="B5869" s="134"/>
      <c r="C5869"/>
      <c r="D5869"/>
      <c r="E5869" s="488"/>
      <c r="F5869"/>
      <c r="G5869"/>
      <c r="H5869" s="488"/>
    </row>
    <row r="5870" spans="1:8" s="10" customFormat="1">
      <c r="A5870" s="134"/>
      <c r="B5870" s="134"/>
      <c r="C5870"/>
      <c r="D5870"/>
      <c r="E5870" s="488"/>
      <c r="F5870"/>
      <c r="G5870"/>
      <c r="H5870" s="488"/>
    </row>
    <row r="5871" spans="1:8" s="10" customFormat="1">
      <c r="A5871" s="134"/>
      <c r="B5871" s="134"/>
      <c r="C5871"/>
      <c r="D5871"/>
      <c r="E5871" s="488"/>
      <c r="F5871"/>
      <c r="G5871"/>
      <c r="H5871" s="488"/>
    </row>
    <row r="5872" spans="1:8" s="10" customFormat="1">
      <c r="A5872" s="134"/>
      <c r="B5872" s="134"/>
      <c r="C5872"/>
      <c r="D5872"/>
      <c r="E5872" s="488"/>
      <c r="F5872"/>
      <c r="G5872"/>
      <c r="H5872" s="488"/>
    </row>
    <row r="5873" spans="1:8" s="10" customFormat="1">
      <c r="A5873" s="134"/>
      <c r="B5873" s="134"/>
      <c r="C5873"/>
      <c r="D5873"/>
      <c r="E5873" s="488"/>
      <c r="F5873"/>
      <c r="G5873"/>
      <c r="H5873" s="488"/>
    </row>
    <row r="5874" spans="1:8" s="10" customFormat="1">
      <c r="A5874" s="134"/>
      <c r="B5874" s="134"/>
      <c r="C5874"/>
      <c r="D5874"/>
      <c r="E5874" s="488"/>
      <c r="F5874"/>
      <c r="G5874"/>
      <c r="H5874" s="488"/>
    </row>
    <row r="5875" spans="1:8" s="10" customFormat="1">
      <c r="A5875" s="134"/>
      <c r="B5875" s="134"/>
      <c r="C5875"/>
      <c r="D5875"/>
      <c r="E5875" s="488"/>
      <c r="F5875"/>
      <c r="G5875"/>
      <c r="H5875" s="488"/>
    </row>
    <row r="5876" spans="1:8" s="10" customFormat="1">
      <c r="A5876" s="134"/>
      <c r="B5876" s="134"/>
      <c r="C5876"/>
      <c r="D5876"/>
      <c r="E5876" s="488"/>
      <c r="F5876"/>
      <c r="G5876"/>
      <c r="H5876" s="488"/>
    </row>
    <row r="5877" spans="1:8" s="10" customFormat="1">
      <c r="A5877" s="134"/>
      <c r="B5877" s="134"/>
      <c r="C5877"/>
      <c r="D5877"/>
      <c r="E5877" s="488"/>
      <c r="F5877"/>
      <c r="G5877"/>
      <c r="H5877" s="488"/>
    </row>
    <row r="5878" spans="1:8" s="10" customFormat="1">
      <c r="A5878" s="134"/>
      <c r="B5878" s="134"/>
      <c r="C5878"/>
      <c r="D5878"/>
      <c r="E5878" s="488"/>
      <c r="F5878"/>
      <c r="G5878"/>
      <c r="H5878" s="488"/>
    </row>
    <row r="5879" spans="1:8" s="10" customFormat="1">
      <c r="A5879" s="134"/>
      <c r="B5879" s="134"/>
      <c r="C5879"/>
      <c r="D5879"/>
      <c r="E5879" s="488"/>
      <c r="F5879"/>
      <c r="G5879"/>
      <c r="H5879" s="488"/>
    </row>
    <row r="5880" spans="1:8" s="10" customFormat="1">
      <c r="A5880" s="134"/>
      <c r="B5880" s="134"/>
      <c r="C5880"/>
      <c r="D5880"/>
      <c r="E5880" s="488"/>
      <c r="F5880"/>
      <c r="G5880"/>
      <c r="H5880" s="488"/>
    </row>
    <row r="5881" spans="1:8" s="10" customFormat="1">
      <c r="A5881" s="134"/>
      <c r="B5881" s="134"/>
      <c r="C5881"/>
      <c r="D5881"/>
      <c r="E5881" s="488"/>
      <c r="F5881"/>
      <c r="G5881"/>
      <c r="H5881" s="488"/>
    </row>
    <row r="5882" spans="1:8" s="10" customFormat="1">
      <c r="A5882" s="134"/>
      <c r="B5882" s="134"/>
      <c r="C5882"/>
      <c r="D5882"/>
      <c r="E5882" s="488"/>
      <c r="F5882"/>
      <c r="G5882"/>
      <c r="H5882" s="488"/>
    </row>
    <row r="5883" spans="1:8" s="10" customFormat="1">
      <c r="A5883" s="134"/>
      <c r="B5883" s="134"/>
      <c r="C5883"/>
      <c r="D5883"/>
      <c r="E5883" s="488"/>
      <c r="F5883"/>
      <c r="G5883"/>
      <c r="H5883" s="488"/>
    </row>
    <row r="5884" spans="1:8" s="10" customFormat="1">
      <c r="A5884" s="134"/>
      <c r="B5884" s="134"/>
      <c r="C5884"/>
      <c r="D5884"/>
      <c r="E5884" s="488"/>
      <c r="F5884"/>
      <c r="G5884"/>
      <c r="H5884" s="488"/>
    </row>
    <row r="5885" spans="1:8" s="10" customFormat="1">
      <c r="A5885" s="134"/>
      <c r="B5885" s="134"/>
      <c r="C5885"/>
      <c r="D5885"/>
      <c r="E5885" s="488"/>
      <c r="F5885"/>
      <c r="G5885"/>
      <c r="H5885" s="488"/>
    </row>
    <row r="5886" spans="1:8" s="10" customFormat="1">
      <c r="A5886" s="134"/>
      <c r="B5886" s="134"/>
      <c r="C5886"/>
      <c r="D5886"/>
      <c r="E5886" s="488"/>
      <c r="F5886"/>
      <c r="G5886"/>
      <c r="H5886" s="488"/>
    </row>
    <row r="5887" spans="1:8" s="10" customFormat="1">
      <c r="A5887" s="134"/>
      <c r="B5887" s="134"/>
      <c r="C5887"/>
      <c r="D5887"/>
      <c r="E5887" s="488"/>
      <c r="F5887"/>
      <c r="G5887"/>
      <c r="H5887" s="488"/>
    </row>
    <row r="5888" spans="1:8" s="10" customFormat="1">
      <c r="A5888" s="134"/>
      <c r="B5888" s="134"/>
      <c r="C5888"/>
      <c r="D5888"/>
      <c r="E5888" s="488"/>
      <c r="F5888"/>
      <c r="G5888"/>
      <c r="H5888" s="488"/>
    </row>
    <row r="5889" spans="1:8" s="10" customFormat="1">
      <c r="A5889" s="134"/>
      <c r="B5889" s="134"/>
      <c r="C5889"/>
      <c r="D5889"/>
      <c r="E5889" s="488"/>
      <c r="F5889"/>
      <c r="G5889"/>
      <c r="H5889" s="488"/>
    </row>
    <row r="5890" spans="1:8" s="10" customFormat="1">
      <c r="A5890" s="134"/>
      <c r="B5890" s="134"/>
      <c r="C5890"/>
      <c r="D5890"/>
      <c r="E5890" s="488"/>
      <c r="F5890"/>
      <c r="G5890"/>
      <c r="H5890" s="488"/>
    </row>
    <row r="5891" spans="1:8" s="10" customFormat="1">
      <c r="A5891" s="134"/>
      <c r="B5891" s="134"/>
      <c r="C5891"/>
      <c r="D5891"/>
      <c r="E5891" s="488"/>
      <c r="F5891"/>
      <c r="G5891"/>
      <c r="H5891" s="488"/>
    </row>
    <row r="5892" spans="1:8" s="10" customFormat="1">
      <c r="A5892" s="134"/>
      <c r="B5892" s="134"/>
      <c r="C5892"/>
      <c r="D5892"/>
      <c r="E5892" s="488"/>
      <c r="F5892"/>
      <c r="G5892"/>
      <c r="H5892" s="488"/>
    </row>
    <row r="5893" spans="1:8" s="10" customFormat="1">
      <c r="A5893" s="134"/>
      <c r="B5893" s="134"/>
      <c r="C5893"/>
      <c r="D5893"/>
      <c r="E5893" s="488"/>
      <c r="F5893"/>
      <c r="G5893"/>
      <c r="H5893" s="488"/>
    </row>
    <row r="5894" spans="1:8" s="10" customFormat="1">
      <c r="A5894" s="134"/>
      <c r="B5894" s="134"/>
      <c r="C5894"/>
      <c r="D5894"/>
      <c r="E5894" s="488"/>
      <c r="F5894"/>
      <c r="G5894"/>
      <c r="H5894" s="488"/>
    </row>
    <row r="5895" spans="1:8" s="10" customFormat="1">
      <c r="A5895" s="134"/>
      <c r="B5895" s="134"/>
      <c r="C5895"/>
      <c r="D5895"/>
      <c r="E5895" s="488"/>
      <c r="F5895"/>
      <c r="G5895"/>
      <c r="H5895" s="488"/>
    </row>
    <row r="5896" spans="1:8" s="10" customFormat="1">
      <c r="A5896" s="134"/>
      <c r="B5896" s="134"/>
      <c r="C5896"/>
      <c r="D5896"/>
      <c r="E5896" s="488"/>
      <c r="F5896"/>
      <c r="G5896"/>
      <c r="H5896" s="488"/>
    </row>
    <row r="5897" spans="1:8" s="10" customFormat="1">
      <c r="A5897" s="134"/>
      <c r="B5897" s="134"/>
      <c r="C5897"/>
      <c r="D5897"/>
      <c r="E5897" s="488"/>
      <c r="F5897"/>
      <c r="G5897"/>
      <c r="H5897" s="488"/>
    </row>
    <row r="5898" spans="1:8" s="10" customFormat="1">
      <c r="A5898" s="134"/>
      <c r="B5898" s="134"/>
      <c r="C5898"/>
      <c r="D5898"/>
      <c r="E5898" s="488"/>
      <c r="F5898"/>
      <c r="G5898"/>
      <c r="H5898" s="488"/>
    </row>
    <row r="5899" spans="1:8" s="10" customFormat="1">
      <c r="A5899" s="134"/>
      <c r="B5899" s="134"/>
      <c r="C5899"/>
      <c r="D5899"/>
      <c r="E5899" s="488"/>
      <c r="F5899"/>
      <c r="G5899"/>
      <c r="H5899" s="488"/>
    </row>
    <row r="5900" spans="1:8" s="10" customFormat="1">
      <c r="A5900" s="134"/>
      <c r="B5900" s="134"/>
      <c r="C5900"/>
      <c r="D5900"/>
      <c r="E5900" s="488"/>
      <c r="F5900"/>
      <c r="G5900"/>
      <c r="H5900" s="488"/>
    </row>
    <row r="5901" spans="1:8" s="10" customFormat="1">
      <c r="A5901" s="134"/>
      <c r="B5901" s="134"/>
      <c r="C5901"/>
      <c r="D5901"/>
      <c r="E5901" s="488"/>
      <c r="F5901"/>
      <c r="G5901"/>
      <c r="H5901" s="488"/>
    </row>
    <row r="5902" spans="1:8" s="10" customFormat="1">
      <c r="A5902" s="134"/>
      <c r="B5902" s="134"/>
      <c r="C5902"/>
      <c r="D5902"/>
      <c r="E5902" s="488"/>
      <c r="F5902"/>
      <c r="G5902"/>
      <c r="H5902" s="488"/>
    </row>
    <row r="5903" spans="1:8" s="10" customFormat="1">
      <c r="A5903" s="134"/>
      <c r="B5903" s="134"/>
      <c r="C5903"/>
      <c r="D5903"/>
      <c r="E5903" s="488"/>
      <c r="F5903"/>
      <c r="G5903"/>
      <c r="H5903" s="488"/>
    </row>
    <row r="5904" spans="1:8" s="10" customFormat="1">
      <c r="A5904" s="134"/>
      <c r="B5904" s="134"/>
      <c r="C5904"/>
      <c r="D5904"/>
      <c r="E5904" s="488"/>
      <c r="F5904"/>
      <c r="G5904"/>
      <c r="H5904" s="488"/>
    </row>
    <row r="5905" spans="1:8" s="10" customFormat="1">
      <c r="A5905" s="134"/>
      <c r="B5905" s="134"/>
      <c r="C5905"/>
      <c r="D5905"/>
      <c r="E5905" s="488"/>
      <c r="F5905"/>
      <c r="G5905"/>
      <c r="H5905" s="488"/>
    </row>
    <row r="5906" spans="1:8" s="10" customFormat="1">
      <c r="A5906" s="134"/>
      <c r="B5906" s="134"/>
      <c r="C5906"/>
      <c r="D5906"/>
      <c r="E5906" s="488"/>
      <c r="F5906"/>
      <c r="G5906"/>
      <c r="H5906" s="488"/>
    </row>
    <row r="5907" spans="1:8" s="10" customFormat="1">
      <c r="A5907" s="134"/>
      <c r="B5907" s="134"/>
      <c r="C5907"/>
      <c r="D5907"/>
      <c r="E5907" s="488"/>
      <c r="F5907"/>
      <c r="G5907"/>
      <c r="H5907" s="488"/>
    </row>
    <row r="5908" spans="1:8" s="10" customFormat="1">
      <c r="A5908" s="134"/>
      <c r="B5908" s="134"/>
      <c r="C5908"/>
      <c r="D5908"/>
      <c r="E5908" s="488"/>
      <c r="F5908"/>
      <c r="G5908"/>
      <c r="H5908" s="488"/>
    </row>
    <row r="5909" spans="1:8" s="10" customFormat="1">
      <c r="A5909" s="134"/>
      <c r="B5909" s="134"/>
      <c r="C5909"/>
      <c r="D5909"/>
      <c r="E5909" s="488"/>
      <c r="F5909"/>
      <c r="G5909"/>
      <c r="H5909" s="488"/>
    </row>
    <row r="5910" spans="1:8" s="10" customFormat="1">
      <c r="A5910" s="134"/>
      <c r="B5910" s="134"/>
      <c r="C5910"/>
      <c r="D5910"/>
      <c r="E5910" s="488"/>
      <c r="F5910"/>
      <c r="G5910"/>
      <c r="H5910" s="488"/>
    </row>
    <row r="5911" spans="1:8" s="10" customFormat="1">
      <c r="A5911" s="134"/>
      <c r="B5911" s="134"/>
      <c r="C5911"/>
      <c r="D5911"/>
      <c r="E5911" s="488"/>
      <c r="F5911"/>
      <c r="G5911"/>
      <c r="H5911" s="488"/>
    </row>
    <row r="5912" spans="1:8" s="10" customFormat="1">
      <c r="A5912" s="134"/>
      <c r="B5912" s="134"/>
      <c r="C5912"/>
      <c r="D5912"/>
      <c r="E5912" s="488"/>
      <c r="F5912"/>
      <c r="G5912"/>
      <c r="H5912" s="488"/>
    </row>
    <row r="5913" spans="1:8" s="10" customFormat="1">
      <c r="A5913" s="134"/>
      <c r="B5913" s="134"/>
      <c r="C5913"/>
      <c r="D5913"/>
      <c r="E5913" s="488"/>
      <c r="F5913"/>
      <c r="G5913"/>
      <c r="H5913" s="488"/>
    </row>
    <row r="5914" spans="1:8" s="10" customFormat="1">
      <c r="A5914" s="134"/>
      <c r="B5914" s="134"/>
      <c r="C5914"/>
      <c r="D5914"/>
      <c r="E5914" s="488"/>
      <c r="F5914"/>
      <c r="G5914"/>
      <c r="H5914" s="488"/>
    </row>
    <row r="5915" spans="1:8" s="10" customFormat="1">
      <c r="A5915" s="134"/>
      <c r="B5915" s="134"/>
      <c r="C5915"/>
      <c r="D5915"/>
      <c r="E5915" s="488"/>
      <c r="F5915"/>
      <c r="G5915"/>
      <c r="H5915" s="488"/>
    </row>
    <row r="5916" spans="1:8" s="10" customFormat="1">
      <c r="A5916" s="134"/>
      <c r="B5916" s="134"/>
      <c r="C5916"/>
      <c r="D5916"/>
      <c r="E5916" s="488"/>
      <c r="F5916"/>
      <c r="G5916"/>
      <c r="H5916" s="488"/>
    </row>
    <row r="5917" spans="1:8" s="10" customFormat="1">
      <c r="A5917" s="134"/>
      <c r="B5917" s="134"/>
      <c r="C5917"/>
      <c r="D5917"/>
      <c r="E5917" s="488"/>
      <c r="F5917"/>
      <c r="G5917"/>
      <c r="H5917" s="488"/>
    </row>
    <row r="5918" spans="1:8" s="10" customFormat="1">
      <c r="A5918" s="134"/>
      <c r="B5918" s="134"/>
      <c r="C5918"/>
      <c r="D5918"/>
      <c r="E5918" s="488"/>
      <c r="F5918"/>
      <c r="G5918"/>
      <c r="H5918" s="488"/>
    </row>
    <row r="5919" spans="1:8" s="10" customFormat="1">
      <c r="A5919" s="134"/>
      <c r="B5919" s="134"/>
      <c r="C5919"/>
      <c r="D5919"/>
      <c r="E5919" s="488"/>
      <c r="F5919"/>
      <c r="G5919"/>
      <c r="H5919" s="488"/>
    </row>
    <row r="5920" spans="1:8" s="10" customFormat="1">
      <c r="A5920" s="134"/>
      <c r="B5920" s="134"/>
      <c r="C5920"/>
      <c r="D5920"/>
      <c r="E5920" s="488"/>
      <c r="F5920"/>
      <c r="G5920"/>
      <c r="H5920" s="488"/>
    </row>
    <row r="5921" spans="1:8" s="10" customFormat="1">
      <c r="A5921" s="134"/>
      <c r="B5921" s="134"/>
      <c r="C5921"/>
      <c r="D5921"/>
      <c r="E5921" s="488"/>
      <c r="F5921"/>
      <c r="G5921"/>
      <c r="H5921" s="488"/>
    </row>
    <row r="5922" spans="1:8" s="10" customFormat="1">
      <c r="A5922" s="134"/>
      <c r="B5922" s="134"/>
      <c r="C5922"/>
      <c r="D5922"/>
      <c r="E5922" s="488"/>
      <c r="F5922"/>
      <c r="G5922"/>
      <c r="H5922" s="488"/>
    </row>
    <row r="5923" spans="1:8" s="10" customFormat="1">
      <c r="A5923" s="134"/>
      <c r="B5923" s="134"/>
      <c r="C5923"/>
      <c r="D5923"/>
      <c r="E5923" s="488"/>
      <c r="F5923"/>
      <c r="G5923"/>
      <c r="H5923" s="488"/>
    </row>
    <row r="5924" spans="1:8" s="10" customFormat="1">
      <c r="A5924" s="134"/>
      <c r="B5924" s="134"/>
      <c r="C5924"/>
      <c r="D5924"/>
      <c r="E5924" s="488"/>
      <c r="F5924"/>
      <c r="G5924"/>
      <c r="H5924" s="488"/>
    </row>
    <row r="5925" spans="1:8" s="10" customFormat="1">
      <c r="A5925" s="134"/>
      <c r="B5925" s="134"/>
      <c r="C5925"/>
      <c r="D5925"/>
      <c r="E5925" s="488"/>
      <c r="F5925"/>
      <c r="G5925"/>
      <c r="H5925" s="488"/>
    </row>
    <row r="5926" spans="1:8" s="10" customFormat="1">
      <c r="A5926" s="134"/>
      <c r="B5926" s="134"/>
      <c r="C5926"/>
      <c r="D5926"/>
      <c r="E5926" s="488"/>
      <c r="F5926"/>
      <c r="G5926"/>
      <c r="H5926" s="488"/>
    </row>
    <row r="5927" spans="1:8" s="10" customFormat="1">
      <c r="A5927" s="134"/>
      <c r="B5927" s="134"/>
      <c r="C5927"/>
      <c r="D5927"/>
      <c r="E5927" s="488"/>
      <c r="F5927"/>
      <c r="G5927"/>
      <c r="H5927" s="488"/>
    </row>
    <row r="5928" spans="1:8" s="10" customFormat="1">
      <c r="A5928" s="134"/>
      <c r="B5928" s="134"/>
      <c r="C5928"/>
      <c r="D5928"/>
      <c r="E5928" s="488"/>
      <c r="F5928"/>
      <c r="G5928"/>
      <c r="H5928" s="488"/>
    </row>
    <row r="5929" spans="1:8" s="10" customFormat="1">
      <c r="A5929" s="134"/>
      <c r="B5929" s="134"/>
      <c r="C5929"/>
      <c r="D5929"/>
      <c r="E5929" s="488"/>
      <c r="F5929"/>
      <c r="G5929"/>
      <c r="H5929" s="488"/>
    </row>
    <row r="5930" spans="1:8" s="10" customFormat="1">
      <c r="A5930" s="134"/>
      <c r="B5930" s="134"/>
      <c r="C5930"/>
      <c r="D5930"/>
      <c r="E5930" s="488"/>
      <c r="F5930"/>
      <c r="G5930"/>
      <c r="H5930" s="488"/>
    </row>
    <row r="5931" spans="1:8" s="10" customFormat="1">
      <c r="A5931" s="134"/>
      <c r="B5931" s="134"/>
      <c r="C5931"/>
      <c r="D5931"/>
      <c r="E5931" s="488"/>
      <c r="F5931"/>
      <c r="G5931"/>
      <c r="H5931" s="488"/>
    </row>
    <row r="5932" spans="1:8" s="10" customFormat="1">
      <c r="A5932" s="134"/>
      <c r="B5932" s="134"/>
      <c r="C5932"/>
      <c r="D5932"/>
      <c r="E5932" s="488"/>
      <c r="F5932"/>
      <c r="G5932"/>
      <c r="H5932" s="488"/>
    </row>
    <row r="5933" spans="1:8" s="10" customFormat="1">
      <c r="A5933" s="134"/>
      <c r="B5933" s="134"/>
      <c r="C5933"/>
      <c r="D5933"/>
      <c r="E5933" s="488"/>
      <c r="F5933"/>
      <c r="G5933"/>
      <c r="H5933" s="488"/>
    </row>
    <row r="5934" spans="1:8" s="10" customFormat="1">
      <c r="A5934" s="134"/>
      <c r="B5934" s="134"/>
      <c r="C5934"/>
      <c r="D5934"/>
      <c r="E5934" s="488"/>
      <c r="F5934"/>
      <c r="G5934"/>
      <c r="H5934" s="488"/>
    </row>
    <row r="5935" spans="1:8" s="10" customFormat="1">
      <c r="A5935" s="134"/>
      <c r="B5935" s="134"/>
      <c r="C5935"/>
      <c r="D5935"/>
      <c r="E5935" s="488"/>
      <c r="F5935"/>
      <c r="G5935"/>
      <c r="H5935" s="488"/>
    </row>
    <row r="5936" spans="1:8" s="10" customFormat="1">
      <c r="A5936" s="134"/>
      <c r="B5936" s="134"/>
      <c r="C5936"/>
      <c r="D5936"/>
      <c r="E5936" s="488"/>
      <c r="F5936"/>
      <c r="G5936"/>
      <c r="H5936" s="488"/>
    </row>
    <row r="5937" spans="1:8" s="10" customFormat="1">
      <c r="A5937" s="134"/>
      <c r="B5937" s="134"/>
      <c r="C5937"/>
      <c r="D5937"/>
      <c r="E5937" s="488"/>
      <c r="F5937"/>
      <c r="G5937"/>
      <c r="H5937" s="488"/>
    </row>
    <row r="5938" spans="1:8" s="10" customFormat="1">
      <c r="A5938" s="134"/>
      <c r="B5938" s="134"/>
      <c r="C5938"/>
      <c r="D5938"/>
      <c r="E5938" s="488"/>
      <c r="F5938"/>
      <c r="G5938"/>
      <c r="H5938" s="488"/>
    </row>
    <row r="5939" spans="1:8" s="10" customFormat="1">
      <c r="A5939" s="134"/>
      <c r="B5939" s="134"/>
      <c r="C5939"/>
      <c r="D5939"/>
      <c r="E5939" s="488"/>
      <c r="F5939"/>
      <c r="G5939"/>
      <c r="H5939" s="488"/>
    </row>
    <row r="5940" spans="1:8" s="10" customFormat="1">
      <c r="A5940" s="134"/>
      <c r="B5940" s="134"/>
      <c r="C5940"/>
      <c r="D5940"/>
      <c r="E5940" s="488"/>
      <c r="F5940"/>
      <c r="G5940"/>
      <c r="H5940" s="488"/>
    </row>
    <row r="5941" spans="1:8" s="10" customFormat="1">
      <c r="A5941" s="134"/>
      <c r="B5941" s="134"/>
      <c r="C5941"/>
      <c r="D5941"/>
      <c r="E5941" s="488"/>
      <c r="F5941"/>
      <c r="G5941"/>
      <c r="H5941" s="488"/>
    </row>
    <row r="5942" spans="1:8" s="10" customFormat="1">
      <c r="A5942" s="134"/>
      <c r="B5942" s="134"/>
      <c r="C5942"/>
      <c r="D5942"/>
      <c r="E5942" s="488"/>
      <c r="F5942"/>
      <c r="G5942"/>
      <c r="H5942" s="488"/>
    </row>
    <row r="5943" spans="1:8" s="10" customFormat="1">
      <c r="A5943" s="134"/>
      <c r="B5943" s="134"/>
      <c r="C5943"/>
      <c r="D5943"/>
      <c r="E5943" s="488"/>
      <c r="F5943"/>
      <c r="G5943"/>
      <c r="H5943" s="488"/>
    </row>
    <row r="5944" spans="1:8" s="10" customFormat="1">
      <c r="A5944" s="134"/>
      <c r="B5944" s="134"/>
      <c r="C5944"/>
      <c r="D5944"/>
      <c r="E5944" s="488"/>
      <c r="F5944"/>
      <c r="G5944"/>
      <c r="H5944" s="488"/>
    </row>
    <row r="5945" spans="1:8" s="10" customFormat="1">
      <c r="A5945" s="134"/>
      <c r="B5945" s="134"/>
      <c r="C5945"/>
      <c r="D5945"/>
      <c r="E5945" s="488"/>
      <c r="F5945"/>
      <c r="G5945"/>
      <c r="H5945" s="488"/>
    </row>
    <row r="5946" spans="1:8" s="10" customFormat="1">
      <c r="A5946" s="134"/>
      <c r="B5946" s="134"/>
      <c r="C5946"/>
      <c r="D5946"/>
      <c r="E5946" s="488"/>
      <c r="F5946"/>
      <c r="G5946"/>
      <c r="H5946" s="488"/>
    </row>
    <row r="5947" spans="1:8" s="10" customFormat="1">
      <c r="A5947" s="134"/>
      <c r="B5947" s="134"/>
      <c r="C5947"/>
      <c r="D5947"/>
      <c r="E5947" s="488"/>
      <c r="F5947"/>
      <c r="G5947"/>
      <c r="H5947" s="488"/>
    </row>
    <row r="5948" spans="1:8" s="10" customFormat="1">
      <c r="A5948" s="134"/>
      <c r="B5948" s="134"/>
      <c r="C5948"/>
      <c r="D5948"/>
      <c r="E5948" s="488"/>
      <c r="F5948"/>
      <c r="G5948"/>
      <c r="H5948" s="488"/>
    </row>
    <row r="5949" spans="1:8" s="10" customFormat="1">
      <c r="A5949" s="134"/>
      <c r="B5949" s="134"/>
      <c r="C5949"/>
      <c r="D5949"/>
      <c r="E5949" s="488"/>
      <c r="F5949"/>
      <c r="G5949"/>
      <c r="H5949" s="488"/>
    </row>
    <row r="5950" spans="1:8" s="10" customFormat="1">
      <c r="A5950" s="134"/>
      <c r="B5950" s="134"/>
      <c r="C5950"/>
      <c r="D5950"/>
      <c r="E5950" s="488"/>
      <c r="F5950"/>
      <c r="G5950"/>
      <c r="H5950" s="488"/>
    </row>
    <row r="5951" spans="1:8" s="10" customFormat="1">
      <c r="A5951" s="134"/>
      <c r="B5951" s="134"/>
      <c r="C5951"/>
      <c r="D5951"/>
      <c r="E5951" s="488"/>
      <c r="F5951"/>
      <c r="G5951"/>
      <c r="H5951" s="488"/>
    </row>
    <row r="5952" spans="1:8" s="10" customFormat="1">
      <c r="A5952" s="134"/>
      <c r="B5952" s="134"/>
      <c r="C5952"/>
      <c r="D5952"/>
      <c r="E5952" s="488"/>
      <c r="F5952"/>
      <c r="G5952"/>
      <c r="H5952" s="488"/>
    </row>
    <row r="5953" spans="1:8" s="10" customFormat="1">
      <c r="A5953" s="134"/>
      <c r="B5953" s="134"/>
      <c r="C5953"/>
      <c r="D5953"/>
      <c r="E5953" s="488"/>
      <c r="F5953"/>
      <c r="G5953"/>
      <c r="H5953" s="488"/>
    </row>
    <row r="5954" spans="1:8" s="10" customFormat="1">
      <c r="A5954" s="134"/>
      <c r="B5954" s="134"/>
      <c r="C5954"/>
      <c r="D5954"/>
      <c r="E5954" s="488"/>
      <c r="F5954"/>
      <c r="G5954"/>
      <c r="H5954" s="488"/>
    </row>
    <row r="5955" spans="1:8" s="10" customFormat="1">
      <c r="A5955" s="134"/>
      <c r="B5955" s="134"/>
      <c r="C5955"/>
      <c r="D5955"/>
      <c r="E5955" s="488"/>
      <c r="F5955"/>
      <c r="G5955"/>
      <c r="H5955" s="488"/>
    </row>
    <row r="5956" spans="1:8" s="10" customFormat="1">
      <c r="A5956" s="134"/>
      <c r="B5956" s="134"/>
      <c r="C5956"/>
      <c r="D5956"/>
      <c r="E5956" s="488"/>
      <c r="F5956"/>
      <c r="G5956"/>
      <c r="H5956" s="488"/>
    </row>
    <row r="5957" spans="1:8" s="10" customFormat="1">
      <c r="A5957" s="134"/>
      <c r="B5957" s="134"/>
      <c r="C5957"/>
      <c r="D5957"/>
      <c r="E5957" s="488"/>
      <c r="F5957"/>
      <c r="G5957"/>
      <c r="H5957" s="488"/>
    </row>
    <row r="5958" spans="1:8" s="10" customFormat="1">
      <c r="A5958" s="134"/>
      <c r="B5958" s="134"/>
      <c r="C5958"/>
      <c r="D5958"/>
      <c r="E5958" s="488"/>
      <c r="F5958"/>
      <c r="G5958"/>
      <c r="H5958" s="488"/>
    </row>
    <row r="5959" spans="1:8" s="10" customFormat="1">
      <c r="A5959" s="134"/>
      <c r="B5959" s="134"/>
      <c r="C5959"/>
      <c r="D5959"/>
      <c r="E5959" s="488"/>
      <c r="F5959"/>
      <c r="G5959"/>
      <c r="H5959" s="488"/>
    </row>
    <row r="5960" spans="1:8" s="10" customFormat="1">
      <c r="A5960" s="134"/>
      <c r="B5960" s="134"/>
      <c r="C5960"/>
      <c r="D5960"/>
      <c r="E5960" s="488"/>
      <c r="F5960"/>
      <c r="G5960"/>
      <c r="H5960" s="488"/>
    </row>
    <row r="5961" spans="1:8" s="10" customFormat="1">
      <c r="A5961" s="134"/>
      <c r="B5961" s="134"/>
      <c r="C5961"/>
      <c r="D5961"/>
      <c r="E5961" s="488"/>
      <c r="F5961"/>
      <c r="G5961"/>
      <c r="H5961" s="488"/>
    </row>
    <row r="5962" spans="1:8" s="10" customFormat="1">
      <c r="A5962" s="134"/>
      <c r="B5962" s="134"/>
      <c r="C5962"/>
      <c r="D5962"/>
      <c r="E5962" s="488"/>
      <c r="F5962"/>
      <c r="G5962"/>
      <c r="H5962" s="488"/>
    </row>
    <row r="5963" spans="1:8" s="10" customFormat="1">
      <c r="A5963" s="134"/>
      <c r="B5963" s="134"/>
      <c r="C5963"/>
      <c r="D5963"/>
      <c r="E5963" s="488"/>
      <c r="F5963"/>
      <c r="G5963"/>
      <c r="H5963" s="488"/>
    </row>
    <row r="5964" spans="1:8" s="10" customFormat="1">
      <c r="A5964" s="134"/>
      <c r="B5964" s="134"/>
      <c r="C5964"/>
      <c r="D5964"/>
      <c r="E5964" s="488"/>
      <c r="F5964"/>
      <c r="G5964"/>
      <c r="H5964" s="488"/>
    </row>
    <row r="5965" spans="1:8" s="10" customFormat="1">
      <c r="A5965" s="134"/>
      <c r="B5965" s="134"/>
      <c r="C5965"/>
      <c r="D5965"/>
      <c r="E5965" s="488"/>
      <c r="F5965"/>
      <c r="G5965"/>
      <c r="H5965" s="488"/>
    </row>
    <row r="5966" spans="1:8" s="10" customFormat="1">
      <c r="A5966" s="134"/>
      <c r="B5966" s="134"/>
      <c r="C5966"/>
      <c r="D5966"/>
      <c r="E5966" s="488"/>
      <c r="F5966"/>
      <c r="G5966"/>
      <c r="H5966" s="488"/>
    </row>
    <row r="5967" spans="1:8" s="10" customFormat="1">
      <c r="A5967" s="134"/>
      <c r="B5967" s="134"/>
      <c r="C5967"/>
      <c r="D5967"/>
      <c r="E5967" s="488"/>
      <c r="F5967"/>
      <c r="G5967"/>
      <c r="H5967" s="488"/>
    </row>
    <row r="5968" spans="1:8" s="10" customFormat="1">
      <c r="A5968" s="134"/>
      <c r="B5968" s="134"/>
      <c r="C5968"/>
      <c r="D5968"/>
      <c r="E5968" s="488"/>
      <c r="F5968"/>
      <c r="G5968"/>
      <c r="H5968" s="488"/>
    </row>
    <row r="5969" spans="1:8" s="10" customFormat="1">
      <c r="A5969" s="134"/>
      <c r="B5969" s="134"/>
      <c r="C5969"/>
      <c r="D5969"/>
      <c r="E5969" s="488"/>
      <c r="F5969"/>
      <c r="G5969"/>
      <c r="H5969" s="488"/>
    </row>
    <row r="5970" spans="1:8" s="10" customFormat="1">
      <c r="A5970" s="134"/>
      <c r="B5970" s="134"/>
      <c r="C5970"/>
      <c r="D5970"/>
      <c r="E5970" s="488"/>
      <c r="F5970"/>
      <c r="G5970"/>
      <c r="H5970" s="488"/>
    </row>
    <row r="5971" spans="1:8" s="10" customFormat="1">
      <c r="A5971" s="134"/>
      <c r="B5971" s="134"/>
      <c r="C5971"/>
      <c r="D5971"/>
      <c r="E5971" s="488"/>
      <c r="F5971"/>
      <c r="G5971"/>
      <c r="H5971" s="488"/>
    </row>
    <row r="5972" spans="1:8" s="10" customFormat="1">
      <c r="A5972" s="134"/>
      <c r="B5972" s="134"/>
      <c r="C5972"/>
      <c r="D5972"/>
      <c r="E5972" s="488"/>
      <c r="F5972"/>
      <c r="G5972"/>
      <c r="H5972" s="488"/>
    </row>
    <row r="5973" spans="1:8" s="10" customFormat="1">
      <c r="A5973" s="134"/>
      <c r="B5973" s="134"/>
      <c r="C5973"/>
      <c r="D5973"/>
      <c r="E5973" s="488"/>
      <c r="F5973"/>
      <c r="G5973"/>
      <c r="H5973" s="488"/>
    </row>
    <row r="5974" spans="1:8" s="10" customFormat="1">
      <c r="A5974" s="134"/>
      <c r="B5974" s="134"/>
      <c r="C5974"/>
      <c r="D5974"/>
      <c r="E5974" s="488"/>
      <c r="F5974"/>
      <c r="G5974"/>
      <c r="H5974" s="488"/>
    </row>
    <row r="5975" spans="1:8" s="10" customFormat="1">
      <c r="A5975" s="134"/>
      <c r="B5975" s="134"/>
      <c r="C5975"/>
      <c r="D5975"/>
      <c r="E5975" s="488"/>
      <c r="F5975"/>
      <c r="G5975"/>
      <c r="H5975" s="488"/>
    </row>
    <row r="5976" spans="1:8" s="10" customFormat="1">
      <c r="A5976" s="134"/>
      <c r="B5976" s="134"/>
      <c r="C5976"/>
      <c r="D5976"/>
      <c r="E5976" s="488"/>
      <c r="F5976"/>
      <c r="G5976"/>
      <c r="H5976" s="488"/>
    </row>
    <row r="5977" spans="1:8" s="10" customFormat="1">
      <c r="A5977" s="134"/>
      <c r="B5977" s="134"/>
      <c r="C5977"/>
      <c r="D5977"/>
      <c r="E5977" s="488"/>
      <c r="F5977"/>
      <c r="G5977"/>
      <c r="H5977" s="488"/>
    </row>
    <row r="5978" spans="1:8" s="10" customFormat="1">
      <c r="A5978" s="134"/>
      <c r="B5978" s="134"/>
      <c r="C5978"/>
      <c r="D5978"/>
      <c r="E5978" s="488"/>
      <c r="F5978"/>
      <c r="G5978"/>
      <c r="H5978" s="488"/>
    </row>
    <row r="5979" spans="1:8" s="10" customFormat="1">
      <c r="A5979" s="134"/>
      <c r="B5979" s="134"/>
      <c r="C5979"/>
      <c r="D5979"/>
      <c r="E5979" s="488"/>
      <c r="F5979"/>
      <c r="G5979"/>
      <c r="H5979" s="488"/>
    </row>
    <row r="5980" spans="1:8" s="10" customFormat="1">
      <c r="A5980" s="134"/>
      <c r="B5980" s="134"/>
      <c r="C5980"/>
      <c r="D5980"/>
      <c r="E5980" s="488"/>
      <c r="F5980"/>
      <c r="G5980"/>
      <c r="H5980" s="488"/>
    </row>
    <row r="5981" spans="1:8" s="10" customFormat="1">
      <c r="A5981" s="134"/>
      <c r="B5981" s="134"/>
      <c r="C5981"/>
      <c r="D5981"/>
      <c r="E5981" s="488"/>
      <c r="F5981"/>
      <c r="G5981"/>
      <c r="H5981" s="488"/>
    </row>
    <row r="5982" spans="1:8" s="10" customFormat="1">
      <c r="A5982" s="134"/>
      <c r="B5982" s="134"/>
      <c r="C5982"/>
      <c r="D5982"/>
      <c r="E5982" s="488"/>
      <c r="F5982"/>
      <c r="G5982"/>
      <c r="H5982" s="488"/>
    </row>
    <row r="5983" spans="1:8" s="10" customFormat="1">
      <c r="A5983" s="134"/>
      <c r="B5983" s="134"/>
      <c r="C5983"/>
      <c r="D5983"/>
      <c r="E5983" s="488"/>
      <c r="F5983"/>
      <c r="G5983"/>
      <c r="H5983" s="488"/>
    </row>
    <row r="5984" spans="1:8" s="10" customFormat="1">
      <c r="A5984" s="134"/>
      <c r="B5984" s="134"/>
      <c r="C5984"/>
      <c r="D5984"/>
      <c r="E5984" s="488"/>
      <c r="F5984"/>
      <c r="G5984"/>
      <c r="H5984" s="488"/>
    </row>
    <row r="5985" spans="1:8" s="10" customFormat="1">
      <c r="A5985" s="134"/>
      <c r="B5985" s="134"/>
      <c r="C5985"/>
      <c r="D5985"/>
      <c r="E5985" s="488"/>
      <c r="F5985"/>
      <c r="G5985"/>
      <c r="H5985" s="488"/>
    </row>
    <row r="5986" spans="1:8" s="10" customFormat="1">
      <c r="A5986" s="134"/>
      <c r="B5986" s="134"/>
      <c r="C5986"/>
      <c r="D5986"/>
      <c r="E5986" s="488"/>
      <c r="F5986"/>
      <c r="G5986"/>
      <c r="H5986" s="488"/>
    </row>
    <row r="5987" spans="1:8" s="10" customFormat="1">
      <c r="A5987" s="134"/>
      <c r="B5987" s="134"/>
      <c r="C5987"/>
      <c r="D5987"/>
      <c r="E5987" s="488"/>
      <c r="F5987"/>
      <c r="G5987"/>
      <c r="H5987" s="488"/>
    </row>
    <row r="5988" spans="1:8" s="10" customFormat="1">
      <c r="A5988" s="134"/>
      <c r="B5988" s="134"/>
      <c r="C5988"/>
      <c r="D5988"/>
      <c r="E5988" s="488"/>
      <c r="F5988"/>
      <c r="G5988"/>
      <c r="H5988" s="488"/>
    </row>
    <row r="5989" spans="1:8" s="10" customFormat="1">
      <c r="A5989" s="134"/>
      <c r="B5989" s="134"/>
      <c r="C5989"/>
      <c r="D5989"/>
      <c r="E5989" s="488"/>
      <c r="F5989"/>
      <c r="G5989"/>
      <c r="H5989" s="488"/>
    </row>
    <row r="5990" spans="1:8" s="10" customFormat="1">
      <c r="A5990" s="134"/>
      <c r="B5990" s="134"/>
      <c r="C5990"/>
      <c r="D5990"/>
      <c r="E5990" s="488"/>
      <c r="F5990"/>
      <c r="G5990"/>
      <c r="H5990" s="488"/>
    </row>
    <row r="5991" spans="1:8" s="10" customFormat="1">
      <c r="A5991" s="134"/>
      <c r="B5991" s="134"/>
      <c r="C5991"/>
      <c r="D5991"/>
      <c r="E5991" s="488"/>
      <c r="F5991"/>
      <c r="G5991"/>
      <c r="H5991" s="488"/>
    </row>
    <row r="5992" spans="1:8" s="10" customFormat="1">
      <c r="A5992" s="134"/>
      <c r="B5992" s="134"/>
      <c r="C5992"/>
      <c r="D5992"/>
      <c r="E5992" s="488"/>
      <c r="F5992"/>
      <c r="G5992"/>
      <c r="H5992" s="488"/>
    </row>
    <row r="5993" spans="1:8" s="10" customFormat="1">
      <c r="A5993" s="134"/>
      <c r="B5993" s="134"/>
      <c r="C5993"/>
      <c r="D5993"/>
      <c r="E5993" s="488"/>
      <c r="F5993"/>
      <c r="G5993"/>
      <c r="H5993" s="488"/>
    </row>
    <row r="5994" spans="1:8" s="10" customFormat="1">
      <c r="A5994" s="134"/>
      <c r="B5994" s="134"/>
      <c r="C5994"/>
      <c r="D5994"/>
      <c r="E5994" s="488"/>
      <c r="F5994"/>
      <c r="G5994"/>
      <c r="H5994" s="488"/>
    </row>
    <row r="5995" spans="1:8" s="10" customFormat="1">
      <c r="A5995" s="134"/>
      <c r="B5995" s="134"/>
      <c r="C5995"/>
      <c r="D5995"/>
      <c r="E5995" s="488"/>
      <c r="F5995"/>
      <c r="G5995"/>
      <c r="H5995" s="488"/>
    </row>
    <row r="5996" spans="1:8" s="10" customFormat="1">
      <c r="A5996" s="134"/>
      <c r="B5996" s="134"/>
      <c r="C5996"/>
      <c r="D5996"/>
      <c r="E5996" s="488"/>
      <c r="F5996"/>
      <c r="G5996"/>
      <c r="H5996" s="488"/>
    </row>
    <row r="5997" spans="1:8" s="10" customFormat="1">
      <c r="A5997" s="134"/>
      <c r="B5997" s="134"/>
      <c r="C5997"/>
      <c r="D5997"/>
      <c r="E5997" s="488"/>
      <c r="F5997"/>
      <c r="G5997"/>
      <c r="H5997" s="488"/>
    </row>
    <row r="5998" spans="1:8" s="10" customFormat="1">
      <c r="A5998" s="134"/>
      <c r="B5998" s="134"/>
      <c r="C5998"/>
      <c r="D5998"/>
      <c r="E5998" s="488"/>
      <c r="F5998"/>
      <c r="G5998"/>
      <c r="H5998" s="488"/>
    </row>
    <row r="5999" spans="1:8" s="10" customFormat="1">
      <c r="A5999" s="134"/>
      <c r="B5999" s="134"/>
      <c r="C5999"/>
      <c r="D5999"/>
      <c r="E5999" s="488"/>
      <c r="F5999"/>
      <c r="G5999"/>
      <c r="H5999" s="488"/>
    </row>
    <row r="6000" spans="1:8" s="10" customFormat="1">
      <c r="A6000" s="134"/>
      <c r="B6000" s="134"/>
      <c r="C6000"/>
      <c r="D6000"/>
      <c r="E6000" s="488"/>
      <c r="F6000"/>
      <c r="G6000"/>
      <c r="H6000" s="488"/>
    </row>
    <row r="6001" spans="1:8" s="10" customFormat="1">
      <c r="A6001" s="134"/>
      <c r="B6001" s="134"/>
      <c r="C6001"/>
      <c r="D6001"/>
      <c r="E6001" s="488"/>
      <c r="F6001"/>
      <c r="G6001"/>
      <c r="H6001" s="488"/>
    </row>
    <row r="6002" spans="1:8" s="10" customFormat="1">
      <c r="A6002" s="134"/>
      <c r="B6002" s="134"/>
      <c r="C6002"/>
      <c r="D6002"/>
      <c r="E6002" s="488"/>
      <c r="F6002"/>
      <c r="G6002"/>
      <c r="H6002" s="488"/>
    </row>
    <row r="6003" spans="1:8" s="10" customFormat="1">
      <c r="A6003" s="134"/>
      <c r="B6003" s="134"/>
      <c r="C6003"/>
      <c r="D6003"/>
      <c r="E6003" s="488"/>
      <c r="F6003"/>
      <c r="G6003"/>
      <c r="H6003" s="488"/>
    </row>
    <row r="6004" spans="1:8" s="10" customFormat="1">
      <c r="A6004" s="134"/>
      <c r="B6004" s="134"/>
      <c r="C6004"/>
      <c r="D6004"/>
      <c r="E6004" s="488"/>
      <c r="F6004"/>
      <c r="G6004"/>
      <c r="H6004" s="488"/>
    </row>
    <row r="6005" spans="1:8" s="10" customFormat="1">
      <c r="A6005" s="134"/>
      <c r="B6005" s="134"/>
      <c r="C6005"/>
      <c r="D6005"/>
      <c r="E6005" s="488"/>
      <c r="F6005"/>
      <c r="G6005"/>
      <c r="H6005" s="488"/>
    </row>
    <row r="6006" spans="1:8" s="10" customFormat="1">
      <c r="A6006" s="134"/>
      <c r="B6006" s="134"/>
      <c r="C6006"/>
      <c r="D6006"/>
      <c r="E6006" s="488"/>
      <c r="F6006"/>
      <c r="G6006"/>
      <c r="H6006" s="488"/>
    </row>
    <row r="6007" spans="1:8" s="10" customFormat="1">
      <c r="A6007" s="134"/>
      <c r="B6007" s="134"/>
      <c r="C6007"/>
      <c r="D6007"/>
      <c r="E6007" s="488"/>
      <c r="F6007"/>
      <c r="G6007"/>
      <c r="H6007" s="488"/>
    </row>
    <row r="6008" spans="1:8" s="10" customFormat="1">
      <c r="A6008" s="134"/>
      <c r="B6008" s="134"/>
      <c r="C6008"/>
      <c r="D6008"/>
      <c r="E6008" s="488"/>
      <c r="F6008"/>
      <c r="G6008"/>
      <c r="H6008" s="488"/>
    </row>
    <row r="6009" spans="1:8" s="10" customFormat="1">
      <c r="A6009" s="134"/>
      <c r="B6009" s="134"/>
      <c r="C6009"/>
      <c r="D6009"/>
      <c r="E6009" s="488"/>
      <c r="F6009"/>
      <c r="G6009"/>
      <c r="H6009" s="488"/>
    </row>
    <row r="6010" spans="1:8" s="10" customFormat="1">
      <c r="A6010" s="134"/>
      <c r="B6010" s="134"/>
      <c r="C6010"/>
      <c r="D6010"/>
      <c r="E6010" s="488"/>
      <c r="F6010"/>
      <c r="G6010"/>
      <c r="H6010" s="488"/>
    </row>
    <row r="6011" spans="1:8" s="10" customFormat="1">
      <c r="A6011" s="134"/>
      <c r="B6011" s="134"/>
      <c r="C6011"/>
      <c r="D6011"/>
      <c r="E6011" s="488"/>
      <c r="F6011"/>
      <c r="G6011"/>
      <c r="H6011" s="488"/>
    </row>
    <row r="6012" spans="1:8" s="10" customFormat="1">
      <c r="A6012" s="134"/>
      <c r="B6012" s="134"/>
      <c r="C6012"/>
      <c r="D6012"/>
      <c r="E6012" s="488"/>
      <c r="F6012"/>
      <c r="G6012"/>
      <c r="H6012" s="488"/>
    </row>
    <row r="6013" spans="1:8" s="10" customFormat="1">
      <c r="A6013" s="134"/>
      <c r="B6013" s="134"/>
      <c r="C6013"/>
      <c r="D6013"/>
      <c r="E6013" s="488"/>
      <c r="F6013"/>
      <c r="G6013"/>
      <c r="H6013" s="488"/>
    </row>
    <row r="6014" spans="1:8" s="10" customFormat="1">
      <c r="A6014" s="134"/>
      <c r="B6014" s="134"/>
      <c r="C6014"/>
      <c r="D6014"/>
      <c r="E6014" s="488"/>
      <c r="F6014"/>
      <c r="G6014"/>
      <c r="H6014" s="488"/>
    </row>
    <row r="6015" spans="1:8" s="10" customFormat="1">
      <c r="A6015" s="134"/>
      <c r="B6015" s="134"/>
      <c r="C6015"/>
      <c r="D6015"/>
      <c r="E6015" s="488"/>
      <c r="F6015"/>
      <c r="G6015"/>
      <c r="H6015" s="488"/>
    </row>
    <row r="6016" spans="1:8" s="10" customFormat="1">
      <c r="A6016" s="134"/>
      <c r="B6016" s="134"/>
      <c r="C6016"/>
      <c r="D6016"/>
      <c r="E6016" s="488"/>
      <c r="F6016"/>
      <c r="G6016"/>
      <c r="H6016" s="488"/>
    </row>
    <row r="6017" spans="1:8" s="10" customFormat="1">
      <c r="A6017" s="134"/>
      <c r="B6017" s="134"/>
      <c r="C6017"/>
      <c r="D6017"/>
      <c r="E6017" s="488"/>
      <c r="F6017"/>
      <c r="G6017"/>
      <c r="H6017" s="488"/>
    </row>
    <row r="6018" spans="1:8" s="10" customFormat="1">
      <c r="A6018" s="134"/>
      <c r="B6018" s="134"/>
      <c r="C6018"/>
      <c r="D6018"/>
      <c r="E6018" s="488"/>
      <c r="F6018"/>
      <c r="G6018"/>
      <c r="H6018" s="488"/>
    </row>
    <row r="6019" spans="1:8" s="10" customFormat="1">
      <c r="A6019" s="134"/>
      <c r="B6019" s="134"/>
      <c r="C6019"/>
      <c r="D6019"/>
      <c r="E6019" s="488"/>
      <c r="F6019"/>
      <c r="G6019"/>
      <c r="H6019" s="488"/>
    </row>
    <row r="6020" spans="1:8" s="10" customFormat="1">
      <c r="A6020" s="134"/>
      <c r="B6020" s="134"/>
      <c r="C6020"/>
      <c r="D6020"/>
      <c r="E6020" s="488"/>
      <c r="F6020"/>
      <c r="G6020"/>
      <c r="H6020" s="488"/>
    </row>
    <row r="6021" spans="1:8" s="10" customFormat="1">
      <c r="A6021" s="134"/>
      <c r="B6021" s="134"/>
      <c r="C6021"/>
      <c r="D6021"/>
      <c r="E6021" s="488"/>
      <c r="F6021"/>
      <c r="G6021"/>
      <c r="H6021" s="488"/>
    </row>
    <row r="6022" spans="1:8" s="10" customFormat="1">
      <c r="A6022" s="134"/>
      <c r="B6022" s="134"/>
      <c r="C6022"/>
      <c r="D6022"/>
      <c r="E6022" s="488"/>
      <c r="F6022"/>
      <c r="G6022"/>
      <c r="H6022" s="488"/>
    </row>
    <row r="6023" spans="1:8" s="10" customFormat="1">
      <c r="A6023" s="134"/>
      <c r="B6023" s="134"/>
      <c r="C6023"/>
      <c r="D6023"/>
      <c r="E6023" s="488"/>
      <c r="F6023"/>
      <c r="G6023"/>
      <c r="H6023" s="488"/>
    </row>
    <row r="6024" spans="1:8" s="10" customFormat="1">
      <c r="A6024" s="134"/>
      <c r="B6024" s="134"/>
      <c r="C6024"/>
      <c r="D6024"/>
      <c r="E6024" s="488"/>
      <c r="F6024"/>
      <c r="G6024"/>
      <c r="H6024" s="488"/>
    </row>
    <row r="6025" spans="1:8" s="10" customFormat="1">
      <c r="A6025" s="134"/>
      <c r="B6025" s="134"/>
      <c r="C6025"/>
      <c r="D6025"/>
      <c r="E6025" s="488"/>
      <c r="F6025"/>
      <c r="G6025"/>
      <c r="H6025" s="488"/>
    </row>
    <row r="6026" spans="1:8" s="10" customFormat="1">
      <c r="A6026" s="134"/>
      <c r="B6026" s="134"/>
      <c r="C6026"/>
      <c r="D6026"/>
      <c r="E6026" s="488"/>
      <c r="F6026"/>
      <c r="G6026"/>
      <c r="H6026" s="488"/>
    </row>
    <row r="6027" spans="1:8" s="10" customFormat="1">
      <c r="A6027" s="134"/>
      <c r="B6027" s="134"/>
      <c r="C6027"/>
      <c r="D6027"/>
      <c r="E6027" s="488"/>
      <c r="F6027"/>
      <c r="G6027"/>
      <c r="H6027" s="488"/>
    </row>
    <row r="6028" spans="1:8" s="10" customFormat="1">
      <c r="A6028" s="134"/>
      <c r="B6028" s="134"/>
      <c r="C6028"/>
      <c r="D6028"/>
      <c r="E6028" s="488"/>
      <c r="F6028"/>
      <c r="G6028"/>
      <c r="H6028" s="488"/>
    </row>
    <row r="6029" spans="1:8" s="10" customFormat="1">
      <c r="A6029" s="134"/>
      <c r="B6029" s="134"/>
      <c r="C6029"/>
      <c r="D6029"/>
      <c r="E6029" s="488"/>
      <c r="F6029"/>
      <c r="G6029"/>
      <c r="H6029" s="488"/>
    </row>
    <row r="6030" spans="1:8" s="10" customFormat="1">
      <c r="A6030" s="134"/>
      <c r="B6030" s="134"/>
      <c r="C6030"/>
      <c r="D6030"/>
      <c r="E6030" s="488"/>
      <c r="F6030"/>
      <c r="G6030"/>
      <c r="H6030" s="488"/>
    </row>
    <row r="6031" spans="1:8" s="10" customFormat="1">
      <c r="A6031" s="134"/>
      <c r="B6031" s="134"/>
      <c r="C6031"/>
      <c r="D6031"/>
      <c r="E6031" s="488"/>
      <c r="F6031"/>
      <c r="G6031"/>
      <c r="H6031" s="488"/>
    </row>
    <row r="6032" spans="1:8" s="10" customFormat="1">
      <c r="A6032" s="134"/>
      <c r="B6032" s="134"/>
      <c r="C6032"/>
      <c r="D6032"/>
      <c r="E6032" s="488"/>
      <c r="F6032"/>
      <c r="G6032"/>
      <c r="H6032" s="488"/>
    </row>
    <row r="6033" spans="1:8" s="10" customFormat="1">
      <c r="A6033" s="134"/>
      <c r="B6033" s="134"/>
      <c r="C6033"/>
      <c r="D6033"/>
      <c r="E6033" s="488"/>
      <c r="F6033"/>
      <c r="G6033"/>
      <c r="H6033" s="488"/>
    </row>
    <row r="6034" spans="1:8" s="10" customFormat="1">
      <c r="A6034" s="134"/>
      <c r="B6034" s="134"/>
      <c r="C6034"/>
      <c r="D6034"/>
      <c r="E6034" s="488"/>
      <c r="F6034"/>
      <c r="G6034"/>
      <c r="H6034" s="488"/>
    </row>
    <row r="6035" spans="1:8" s="10" customFormat="1">
      <c r="A6035" s="134"/>
      <c r="B6035" s="134"/>
      <c r="C6035"/>
      <c r="D6035"/>
      <c r="E6035" s="488"/>
      <c r="F6035"/>
      <c r="G6035"/>
      <c r="H6035" s="488"/>
    </row>
    <row r="6036" spans="1:8" s="10" customFormat="1">
      <c r="A6036" s="134"/>
      <c r="B6036" s="134"/>
      <c r="C6036"/>
      <c r="D6036"/>
      <c r="E6036" s="488"/>
      <c r="F6036"/>
      <c r="G6036"/>
      <c r="H6036" s="488"/>
    </row>
    <row r="6037" spans="1:8" s="10" customFormat="1">
      <c r="A6037" s="134"/>
      <c r="B6037" s="134"/>
      <c r="C6037"/>
      <c r="D6037"/>
      <c r="E6037" s="488"/>
      <c r="F6037"/>
      <c r="G6037"/>
      <c r="H6037" s="488"/>
    </row>
    <row r="6038" spans="1:8" s="10" customFormat="1">
      <c r="A6038" s="134"/>
      <c r="B6038" s="134"/>
      <c r="C6038"/>
      <c r="D6038"/>
      <c r="E6038" s="488"/>
      <c r="F6038"/>
      <c r="G6038"/>
      <c r="H6038" s="488"/>
    </row>
    <row r="6039" spans="1:8" s="10" customFormat="1">
      <c r="A6039" s="134"/>
      <c r="B6039" s="134"/>
      <c r="C6039"/>
      <c r="D6039"/>
      <c r="E6039" s="488"/>
      <c r="F6039"/>
      <c r="G6039"/>
      <c r="H6039" s="488"/>
    </row>
    <row r="6040" spans="1:8" s="10" customFormat="1">
      <c r="A6040" s="134"/>
      <c r="B6040" s="134"/>
      <c r="C6040"/>
      <c r="D6040"/>
      <c r="E6040" s="488"/>
      <c r="F6040"/>
      <c r="G6040"/>
      <c r="H6040" s="488"/>
    </row>
    <row r="6041" spans="1:8" s="10" customFormat="1">
      <c r="A6041" s="134"/>
      <c r="B6041" s="134"/>
      <c r="C6041"/>
      <c r="D6041"/>
      <c r="E6041" s="488"/>
      <c r="F6041"/>
      <c r="G6041"/>
      <c r="H6041" s="488"/>
    </row>
    <row r="6042" spans="1:8" s="10" customFormat="1">
      <c r="A6042" s="134"/>
      <c r="B6042" s="134"/>
      <c r="C6042"/>
      <c r="D6042"/>
      <c r="E6042" s="488"/>
      <c r="F6042"/>
      <c r="G6042"/>
      <c r="H6042" s="488"/>
    </row>
    <row r="6043" spans="1:8" s="10" customFormat="1">
      <c r="A6043" s="134"/>
      <c r="B6043" s="134"/>
      <c r="C6043"/>
      <c r="D6043"/>
      <c r="E6043" s="488"/>
      <c r="F6043"/>
      <c r="G6043"/>
      <c r="H6043" s="488"/>
    </row>
    <row r="6044" spans="1:8" s="10" customFormat="1">
      <c r="A6044" s="134"/>
      <c r="B6044" s="134"/>
      <c r="C6044"/>
      <c r="D6044"/>
      <c r="E6044" s="488"/>
      <c r="F6044"/>
      <c r="G6044"/>
      <c r="H6044" s="488"/>
    </row>
    <row r="6045" spans="1:8" s="10" customFormat="1">
      <c r="A6045" s="134"/>
      <c r="B6045" s="134"/>
      <c r="C6045"/>
      <c r="D6045"/>
      <c r="E6045" s="488"/>
      <c r="F6045"/>
      <c r="G6045"/>
      <c r="H6045" s="488"/>
    </row>
    <row r="6046" spans="1:8" s="10" customFormat="1">
      <c r="A6046" s="134"/>
      <c r="B6046" s="134"/>
      <c r="C6046"/>
      <c r="D6046"/>
      <c r="E6046" s="488"/>
      <c r="F6046"/>
      <c r="G6046"/>
      <c r="H6046" s="488"/>
    </row>
    <row r="6047" spans="1:8" s="10" customFormat="1">
      <c r="A6047" s="134"/>
      <c r="B6047" s="134"/>
      <c r="C6047"/>
      <c r="D6047"/>
      <c r="E6047" s="488"/>
      <c r="F6047"/>
      <c r="G6047"/>
      <c r="H6047" s="488"/>
    </row>
    <row r="6048" spans="1:8" s="10" customFormat="1">
      <c r="A6048" s="134"/>
      <c r="B6048" s="134"/>
      <c r="C6048"/>
      <c r="D6048"/>
      <c r="E6048" s="488"/>
      <c r="F6048"/>
      <c r="G6048"/>
      <c r="H6048" s="488"/>
    </row>
    <row r="6049" spans="1:8" s="10" customFormat="1">
      <c r="A6049" s="134"/>
      <c r="B6049" s="134"/>
      <c r="C6049"/>
      <c r="D6049"/>
      <c r="E6049" s="488"/>
      <c r="F6049"/>
      <c r="G6049"/>
      <c r="H6049" s="488"/>
    </row>
    <row r="6050" spans="1:8" s="10" customFormat="1">
      <c r="A6050" s="134"/>
      <c r="B6050" s="134"/>
      <c r="C6050"/>
      <c r="D6050"/>
      <c r="E6050" s="488"/>
      <c r="F6050"/>
      <c r="G6050"/>
      <c r="H6050" s="488"/>
    </row>
    <row r="6051" spans="1:8" s="10" customFormat="1">
      <c r="A6051" s="134"/>
      <c r="B6051" s="134"/>
      <c r="C6051"/>
      <c r="D6051"/>
      <c r="E6051" s="488"/>
      <c r="F6051"/>
      <c r="G6051"/>
      <c r="H6051" s="488"/>
    </row>
    <row r="6052" spans="1:8" s="10" customFormat="1">
      <c r="A6052" s="134"/>
      <c r="B6052" s="134"/>
      <c r="C6052"/>
      <c r="D6052"/>
      <c r="E6052" s="488"/>
      <c r="F6052"/>
      <c r="G6052"/>
      <c r="H6052" s="488"/>
    </row>
    <row r="6053" spans="1:8" s="10" customFormat="1">
      <c r="A6053" s="134"/>
      <c r="B6053" s="134"/>
      <c r="C6053"/>
      <c r="D6053"/>
      <c r="E6053" s="488"/>
      <c r="F6053"/>
      <c r="G6053"/>
      <c r="H6053" s="488"/>
    </row>
    <row r="6054" spans="1:8" s="10" customFormat="1">
      <c r="A6054" s="134"/>
      <c r="B6054" s="134"/>
      <c r="C6054"/>
      <c r="D6054"/>
      <c r="E6054" s="488"/>
      <c r="F6054"/>
      <c r="G6054"/>
      <c r="H6054" s="488"/>
    </row>
    <row r="6055" spans="1:8" s="10" customFormat="1">
      <c r="A6055" s="134"/>
      <c r="B6055" s="134"/>
      <c r="C6055"/>
      <c r="D6055"/>
      <c r="E6055" s="488"/>
      <c r="F6055"/>
      <c r="G6055"/>
      <c r="H6055" s="488"/>
    </row>
    <row r="6056" spans="1:8" s="10" customFormat="1">
      <c r="A6056" s="134"/>
      <c r="B6056" s="134"/>
      <c r="C6056"/>
      <c r="D6056"/>
      <c r="E6056" s="488"/>
      <c r="F6056"/>
      <c r="G6056"/>
      <c r="H6056" s="488"/>
    </row>
    <row r="6057" spans="1:8" s="10" customFormat="1">
      <c r="A6057" s="134"/>
      <c r="B6057" s="134"/>
      <c r="C6057"/>
      <c r="D6057"/>
      <c r="E6057" s="488"/>
      <c r="F6057"/>
      <c r="G6057"/>
      <c r="H6057" s="488"/>
    </row>
    <row r="6058" spans="1:8" s="10" customFormat="1">
      <c r="A6058" s="134"/>
      <c r="B6058" s="134"/>
      <c r="C6058"/>
      <c r="D6058"/>
      <c r="E6058" s="488"/>
      <c r="F6058"/>
      <c r="G6058"/>
      <c r="H6058" s="488"/>
    </row>
    <row r="6059" spans="1:8" s="10" customFormat="1">
      <c r="A6059" s="134"/>
      <c r="B6059" s="134"/>
      <c r="C6059"/>
      <c r="D6059"/>
      <c r="E6059" s="488"/>
      <c r="F6059"/>
      <c r="G6059"/>
      <c r="H6059" s="488"/>
    </row>
    <row r="6060" spans="1:8" s="10" customFormat="1">
      <c r="A6060" s="134"/>
      <c r="B6060" s="134"/>
      <c r="C6060"/>
      <c r="D6060"/>
      <c r="E6060" s="488"/>
      <c r="F6060"/>
      <c r="G6060"/>
      <c r="H6060" s="488"/>
    </row>
    <row r="6061" spans="1:8" s="10" customFormat="1">
      <c r="A6061" s="134"/>
      <c r="B6061" s="134"/>
      <c r="C6061"/>
      <c r="D6061"/>
      <c r="E6061" s="488"/>
      <c r="F6061"/>
      <c r="G6061"/>
      <c r="H6061" s="488"/>
    </row>
    <row r="6062" spans="1:8" s="10" customFormat="1">
      <c r="A6062" s="134"/>
      <c r="B6062" s="134"/>
      <c r="C6062"/>
      <c r="D6062"/>
      <c r="E6062" s="488"/>
      <c r="F6062"/>
      <c r="G6062"/>
      <c r="H6062" s="488"/>
    </row>
    <row r="6063" spans="1:8" s="10" customFormat="1">
      <c r="A6063" s="134"/>
      <c r="B6063" s="134"/>
      <c r="C6063"/>
      <c r="D6063"/>
      <c r="E6063" s="488"/>
      <c r="F6063"/>
      <c r="G6063"/>
      <c r="H6063" s="488"/>
    </row>
    <row r="6064" spans="1:8" s="10" customFormat="1">
      <c r="A6064" s="134"/>
      <c r="B6064" s="134"/>
      <c r="C6064"/>
      <c r="D6064"/>
      <c r="E6064" s="488"/>
      <c r="F6064"/>
      <c r="G6064"/>
      <c r="H6064" s="488"/>
    </row>
    <row r="6065" spans="1:8" s="10" customFormat="1">
      <c r="A6065" s="134"/>
      <c r="B6065" s="134"/>
      <c r="C6065"/>
      <c r="D6065"/>
      <c r="E6065" s="488"/>
      <c r="F6065"/>
      <c r="G6065"/>
      <c r="H6065" s="488"/>
    </row>
    <row r="6066" spans="1:8" s="10" customFormat="1">
      <c r="A6066" s="134"/>
      <c r="B6066" s="134"/>
      <c r="C6066"/>
      <c r="D6066"/>
      <c r="E6066" s="488"/>
      <c r="F6066"/>
      <c r="G6066"/>
      <c r="H6066" s="488"/>
    </row>
    <row r="6067" spans="1:8" s="10" customFormat="1">
      <c r="A6067" s="134"/>
      <c r="B6067" s="134"/>
      <c r="C6067"/>
      <c r="D6067"/>
      <c r="E6067" s="488"/>
      <c r="F6067"/>
      <c r="G6067"/>
      <c r="H6067" s="488"/>
    </row>
    <row r="6068" spans="1:8" s="10" customFormat="1">
      <c r="A6068" s="134"/>
      <c r="B6068" s="134"/>
      <c r="C6068"/>
      <c r="D6068"/>
      <c r="E6068" s="488"/>
      <c r="F6068"/>
      <c r="G6068"/>
      <c r="H6068" s="488"/>
    </row>
    <row r="6069" spans="1:8" s="10" customFormat="1">
      <c r="A6069" s="134"/>
      <c r="B6069" s="134"/>
      <c r="C6069"/>
      <c r="D6069"/>
      <c r="E6069" s="488"/>
      <c r="F6069"/>
      <c r="G6069"/>
      <c r="H6069" s="488"/>
    </row>
    <row r="6070" spans="1:8" s="10" customFormat="1">
      <c r="A6070" s="134"/>
      <c r="B6070" s="134"/>
      <c r="C6070"/>
      <c r="D6070"/>
      <c r="E6070" s="488"/>
      <c r="F6070"/>
      <c r="G6070"/>
      <c r="H6070" s="488"/>
    </row>
    <row r="6071" spans="1:8" s="10" customFormat="1">
      <c r="A6071" s="134"/>
      <c r="B6071" s="134"/>
      <c r="C6071"/>
      <c r="D6071"/>
      <c r="E6071" s="488"/>
      <c r="F6071"/>
      <c r="G6071"/>
      <c r="H6071" s="488"/>
    </row>
    <row r="6072" spans="1:8" s="10" customFormat="1">
      <c r="A6072" s="134"/>
      <c r="B6072" s="134"/>
      <c r="C6072"/>
      <c r="D6072"/>
      <c r="E6072" s="488"/>
      <c r="F6072"/>
      <c r="G6072"/>
      <c r="H6072" s="488"/>
    </row>
    <row r="6073" spans="1:8" s="10" customFormat="1">
      <c r="A6073" s="134"/>
      <c r="B6073" s="134"/>
      <c r="C6073"/>
      <c r="D6073"/>
      <c r="E6073" s="488"/>
      <c r="F6073"/>
      <c r="G6073"/>
      <c r="H6073" s="488"/>
    </row>
    <row r="6074" spans="1:8" s="10" customFormat="1">
      <c r="A6074" s="134"/>
      <c r="B6074" s="134"/>
      <c r="C6074"/>
      <c r="D6074"/>
      <c r="E6074" s="488"/>
      <c r="F6074"/>
      <c r="G6074"/>
      <c r="H6074" s="488"/>
    </row>
    <row r="6075" spans="1:8" s="10" customFormat="1">
      <c r="A6075" s="134"/>
      <c r="B6075" s="134"/>
      <c r="C6075"/>
      <c r="D6075"/>
      <c r="E6075" s="488"/>
      <c r="F6075"/>
      <c r="G6075"/>
      <c r="H6075" s="488"/>
    </row>
    <row r="6076" spans="1:8" s="10" customFormat="1">
      <c r="A6076" s="134"/>
      <c r="B6076" s="134"/>
      <c r="C6076"/>
      <c r="D6076"/>
      <c r="E6076" s="488"/>
      <c r="F6076"/>
      <c r="G6076"/>
      <c r="H6076" s="488"/>
    </row>
    <row r="6077" spans="1:8" s="10" customFormat="1">
      <c r="A6077" s="134"/>
      <c r="B6077" s="134"/>
      <c r="C6077"/>
      <c r="D6077"/>
      <c r="E6077" s="488"/>
      <c r="F6077"/>
      <c r="G6077"/>
      <c r="H6077" s="488"/>
    </row>
    <row r="6078" spans="1:8" s="10" customFormat="1">
      <c r="A6078" s="134"/>
      <c r="B6078" s="134"/>
      <c r="C6078"/>
      <c r="D6078"/>
      <c r="E6078" s="488"/>
      <c r="F6078"/>
      <c r="G6078"/>
      <c r="H6078" s="488"/>
    </row>
    <row r="6079" spans="1:8" s="10" customFormat="1">
      <c r="A6079" s="134"/>
      <c r="B6079" s="134"/>
      <c r="C6079"/>
      <c r="D6079"/>
      <c r="E6079" s="488"/>
      <c r="F6079"/>
      <c r="G6079"/>
      <c r="H6079" s="488"/>
    </row>
    <row r="6080" spans="1:8" s="10" customFormat="1">
      <c r="A6080" s="134"/>
      <c r="B6080" s="134"/>
      <c r="C6080"/>
      <c r="D6080"/>
      <c r="E6080" s="488"/>
      <c r="F6080"/>
      <c r="G6080"/>
      <c r="H6080" s="488"/>
    </row>
    <row r="6081" spans="1:8" s="10" customFormat="1">
      <c r="A6081" s="134"/>
      <c r="B6081" s="134"/>
      <c r="C6081"/>
      <c r="D6081"/>
      <c r="E6081" s="488"/>
      <c r="F6081"/>
      <c r="G6081"/>
      <c r="H6081" s="488"/>
    </row>
    <row r="6082" spans="1:8" s="10" customFormat="1">
      <c r="A6082" s="134"/>
      <c r="B6082" s="134"/>
      <c r="C6082"/>
      <c r="D6082"/>
      <c r="E6082" s="488"/>
      <c r="F6082"/>
      <c r="G6082"/>
      <c r="H6082" s="488"/>
    </row>
    <row r="6083" spans="1:8" s="10" customFormat="1">
      <c r="A6083" s="134"/>
      <c r="B6083" s="134"/>
      <c r="C6083"/>
      <c r="D6083"/>
      <c r="E6083" s="488"/>
      <c r="F6083"/>
      <c r="G6083"/>
      <c r="H6083" s="488"/>
    </row>
    <row r="6084" spans="1:8" s="10" customFormat="1">
      <c r="A6084" s="134"/>
      <c r="B6084" s="134"/>
      <c r="C6084"/>
      <c r="D6084"/>
      <c r="E6084" s="488"/>
      <c r="F6084"/>
      <c r="G6084"/>
      <c r="H6084" s="488"/>
    </row>
    <row r="6085" spans="1:8" s="10" customFormat="1">
      <c r="A6085" s="134"/>
      <c r="B6085" s="134"/>
      <c r="C6085"/>
      <c r="D6085"/>
      <c r="E6085" s="488"/>
      <c r="F6085"/>
      <c r="G6085"/>
      <c r="H6085" s="488"/>
    </row>
    <row r="6086" spans="1:8" s="10" customFormat="1">
      <c r="A6086" s="134"/>
      <c r="B6086" s="134"/>
      <c r="C6086"/>
      <c r="D6086"/>
      <c r="E6086" s="488"/>
      <c r="F6086"/>
      <c r="G6086"/>
      <c r="H6086" s="488"/>
    </row>
    <row r="6087" spans="1:8" s="10" customFormat="1">
      <c r="A6087" s="134"/>
      <c r="B6087" s="134"/>
      <c r="C6087"/>
      <c r="D6087"/>
      <c r="E6087" s="488"/>
      <c r="F6087"/>
      <c r="G6087"/>
      <c r="H6087" s="488"/>
    </row>
    <row r="6088" spans="1:8" s="10" customFormat="1">
      <c r="A6088" s="134"/>
      <c r="B6088" s="134"/>
      <c r="C6088"/>
      <c r="D6088"/>
      <c r="E6088" s="488"/>
      <c r="F6088"/>
      <c r="G6088"/>
      <c r="H6088" s="488"/>
    </row>
    <row r="6089" spans="1:8" s="10" customFormat="1">
      <c r="A6089" s="134"/>
      <c r="B6089" s="134"/>
      <c r="C6089"/>
      <c r="D6089"/>
      <c r="E6089" s="488"/>
      <c r="F6089"/>
      <c r="G6089"/>
      <c r="H6089" s="488"/>
    </row>
    <row r="6090" spans="1:8" s="10" customFormat="1">
      <c r="A6090" s="134"/>
      <c r="B6090" s="134"/>
      <c r="C6090"/>
      <c r="D6090"/>
      <c r="E6090" s="488"/>
      <c r="F6090"/>
      <c r="G6090"/>
      <c r="H6090" s="488"/>
    </row>
    <row r="6091" spans="1:8" s="10" customFormat="1">
      <c r="A6091" s="134"/>
      <c r="B6091" s="134"/>
      <c r="C6091"/>
      <c r="D6091"/>
      <c r="E6091" s="488"/>
      <c r="F6091"/>
      <c r="G6091"/>
      <c r="H6091" s="488"/>
    </row>
    <row r="6092" spans="1:8" s="10" customFormat="1">
      <c r="A6092" s="134"/>
      <c r="B6092" s="134"/>
      <c r="C6092"/>
      <c r="D6092"/>
      <c r="E6092" s="488"/>
      <c r="F6092"/>
      <c r="G6092"/>
      <c r="H6092" s="488"/>
    </row>
    <row r="6093" spans="1:8" s="10" customFormat="1">
      <c r="A6093" s="134"/>
      <c r="B6093" s="134"/>
      <c r="C6093"/>
      <c r="D6093"/>
      <c r="E6093" s="488"/>
      <c r="F6093"/>
      <c r="G6093"/>
      <c r="H6093" s="488"/>
    </row>
    <row r="6094" spans="1:8" s="10" customFormat="1">
      <c r="A6094" s="134"/>
      <c r="B6094" s="134"/>
      <c r="C6094"/>
      <c r="D6094"/>
      <c r="E6094" s="488"/>
      <c r="F6094"/>
      <c r="G6094"/>
      <c r="H6094" s="488"/>
    </row>
    <row r="6095" spans="1:8" s="10" customFormat="1">
      <c r="A6095" s="134"/>
      <c r="B6095" s="134"/>
      <c r="C6095"/>
      <c r="D6095"/>
      <c r="E6095" s="488"/>
      <c r="F6095"/>
      <c r="G6095"/>
      <c r="H6095" s="488"/>
    </row>
    <row r="6096" spans="1:8" s="10" customFormat="1">
      <c r="A6096" s="134"/>
      <c r="B6096" s="134"/>
      <c r="C6096"/>
      <c r="D6096"/>
      <c r="E6096" s="488"/>
      <c r="F6096"/>
      <c r="G6096"/>
      <c r="H6096" s="488"/>
    </row>
    <row r="6097" spans="1:8" s="10" customFormat="1">
      <c r="A6097" s="134"/>
      <c r="B6097" s="134"/>
      <c r="C6097"/>
      <c r="D6097"/>
      <c r="E6097" s="488"/>
      <c r="F6097"/>
      <c r="G6097"/>
      <c r="H6097" s="488"/>
    </row>
    <row r="6098" spans="1:8" s="10" customFormat="1">
      <c r="A6098" s="134"/>
      <c r="B6098" s="134"/>
      <c r="C6098"/>
      <c r="D6098"/>
      <c r="E6098" s="488"/>
      <c r="F6098"/>
      <c r="G6098"/>
      <c r="H6098" s="488"/>
    </row>
    <row r="6099" spans="1:8" s="10" customFormat="1">
      <c r="A6099" s="134"/>
      <c r="B6099" s="134"/>
      <c r="C6099"/>
      <c r="D6099"/>
      <c r="E6099" s="488"/>
      <c r="F6099"/>
      <c r="G6099"/>
      <c r="H6099" s="488"/>
    </row>
    <row r="6100" spans="1:8" s="10" customFormat="1">
      <c r="A6100" s="134"/>
      <c r="B6100" s="134"/>
      <c r="C6100"/>
      <c r="D6100"/>
      <c r="E6100" s="488"/>
      <c r="F6100"/>
      <c r="G6100"/>
      <c r="H6100" s="488"/>
    </row>
    <row r="6101" spans="1:8" s="10" customFormat="1">
      <c r="A6101" s="134"/>
      <c r="B6101" s="134"/>
      <c r="C6101"/>
      <c r="D6101"/>
      <c r="E6101" s="488"/>
      <c r="F6101"/>
      <c r="G6101"/>
      <c r="H6101" s="488"/>
    </row>
    <row r="6102" spans="1:8" s="10" customFormat="1">
      <c r="A6102" s="134"/>
      <c r="B6102" s="134"/>
      <c r="C6102"/>
      <c r="D6102"/>
      <c r="E6102" s="488"/>
      <c r="F6102"/>
      <c r="G6102"/>
      <c r="H6102" s="488"/>
    </row>
    <row r="6103" spans="1:8" s="10" customFormat="1">
      <c r="A6103" s="134"/>
      <c r="B6103" s="134"/>
      <c r="C6103"/>
      <c r="D6103"/>
      <c r="E6103" s="488"/>
      <c r="F6103"/>
      <c r="G6103"/>
      <c r="H6103" s="488"/>
    </row>
    <row r="6104" spans="1:8" s="10" customFormat="1">
      <c r="A6104" s="134"/>
      <c r="B6104" s="134"/>
      <c r="C6104"/>
      <c r="D6104"/>
      <c r="E6104" s="488"/>
      <c r="F6104"/>
      <c r="G6104"/>
      <c r="H6104" s="488"/>
    </row>
    <row r="6105" spans="1:8" s="10" customFormat="1">
      <c r="A6105" s="134"/>
      <c r="B6105" s="134"/>
      <c r="C6105"/>
      <c r="D6105"/>
      <c r="E6105" s="488"/>
      <c r="F6105"/>
      <c r="G6105"/>
      <c r="H6105" s="488"/>
    </row>
    <row r="6106" spans="1:8" s="10" customFormat="1">
      <c r="A6106" s="134"/>
      <c r="B6106" s="134"/>
      <c r="C6106"/>
      <c r="D6106"/>
      <c r="E6106" s="488"/>
      <c r="F6106"/>
      <c r="G6106"/>
      <c r="H6106" s="488"/>
    </row>
    <row r="6107" spans="1:8" s="10" customFormat="1">
      <c r="A6107" s="134"/>
      <c r="B6107" s="134"/>
      <c r="C6107"/>
      <c r="D6107"/>
      <c r="E6107" s="488"/>
      <c r="F6107"/>
      <c r="G6107"/>
      <c r="H6107" s="488"/>
    </row>
    <row r="6108" spans="1:8" s="10" customFormat="1">
      <c r="A6108" s="134"/>
      <c r="B6108" s="134"/>
      <c r="C6108"/>
      <c r="D6108"/>
      <c r="E6108" s="488"/>
      <c r="F6108"/>
      <c r="G6108"/>
      <c r="H6108" s="488"/>
    </row>
    <row r="6109" spans="1:8" s="10" customFormat="1">
      <c r="A6109" s="134"/>
      <c r="B6109" s="134"/>
      <c r="C6109"/>
      <c r="D6109"/>
      <c r="E6109" s="488"/>
      <c r="F6109"/>
      <c r="G6109"/>
      <c r="H6109" s="488"/>
    </row>
    <row r="6110" spans="1:8" s="10" customFormat="1">
      <c r="A6110" s="134"/>
      <c r="B6110" s="134"/>
      <c r="C6110"/>
      <c r="D6110"/>
      <c r="E6110" s="488"/>
      <c r="F6110"/>
      <c r="G6110"/>
      <c r="H6110" s="488"/>
    </row>
    <row r="6111" spans="1:8" s="10" customFormat="1">
      <c r="A6111" s="134"/>
      <c r="B6111" s="134"/>
      <c r="C6111"/>
      <c r="D6111"/>
      <c r="E6111" s="488"/>
      <c r="F6111"/>
      <c r="G6111"/>
      <c r="H6111" s="488"/>
    </row>
    <row r="6112" spans="1:8" s="10" customFormat="1">
      <c r="A6112" s="134"/>
      <c r="B6112" s="134"/>
      <c r="C6112"/>
      <c r="D6112"/>
      <c r="E6112" s="488"/>
      <c r="F6112"/>
      <c r="G6112"/>
      <c r="H6112" s="488"/>
    </row>
    <row r="6113" spans="1:8" s="10" customFormat="1">
      <c r="A6113" s="134"/>
      <c r="B6113" s="134"/>
      <c r="C6113"/>
      <c r="D6113"/>
      <c r="E6113" s="488"/>
      <c r="F6113"/>
      <c r="G6113"/>
      <c r="H6113" s="488"/>
    </row>
    <row r="6114" spans="1:8" s="10" customFormat="1">
      <c r="A6114" s="134"/>
      <c r="B6114" s="134"/>
      <c r="C6114"/>
      <c r="D6114"/>
      <c r="E6114" s="488"/>
      <c r="F6114"/>
      <c r="G6114"/>
      <c r="H6114" s="488"/>
    </row>
    <row r="6115" spans="1:8" s="10" customFormat="1">
      <c r="A6115" s="134"/>
      <c r="B6115" s="134"/>
      <c r="C6115"/>
      <c r="D6115"/>
      <c r="E6115" s="488"/>
      <c r="F6115"/>
      <c r="G6115"/>
      <c r="H6115" s="488"/>
    </row>
    <row r="6116" spans="1:8" s="10" customFormat="1">
      <c r="A6116" s="134"/>
      <c r="B6116" s="134"/>
      <c r="C6116"/>
      <c r="D6116"/>
      <c r="E6116" s="488"/>
      <c r="F6116"/>
      <c r="G6116"/>
      <c r="H6116" s="488"/>
    </row>
    <row r="6117" spans="1:8" s="10" customFormat="1">
      <c r="A6117" s="134"/>
      <c r="B6117" s="134"/>
      <c r="C6117"/>
      <c r="D6117"/>
      <c r="E6117" s="488"/>
      <c r="F6117"/>
      <c r="G6117"/>
      <c r="H6117" s="488"/>
    </row>
    <row r="6118" spans="1:8" s="10" customFormat="1">
      <c r="A6118" s="134"/>
      <c r="B6118" s="134"/>
      <c r="C6118"/>
      <c r="D6118"/>
      <c r="E6118" s="488"/>
      <c r="F6118"/>
      <c r="G6118"/>
      <c r="H6118" s="488"/>
    </row>
    <row r="6119" spans="1:8" s="10" customFormat="1">
      <c r="A6119" s="134"/>
      <c r="B6119" s="134"/>
      <c r="C6119"/>
      <c r="D6119"/>
      <c r="E6119" s="488"/>
      <c r="F6119"/>
      <c r="G6119"/>
      <c r="H6119" s="488"/>
    </row>
    <row r="6120" spans="1:8" s="10" customFormat="1">
      <c r="A6120" s="134"/>
      <c r="B6120" s="134"/>
      <c r="C6120"/>
      <c r="D6120"/>
      <c r="E6120" s="488"/>
      <c r="F6120"/>
      <c r="G6120"/>
      <c r="H6120" s="488"/>
    </row>
    <row r="6121" spans="1:8" s="10" customFormat="1">
      <c r="A6121" s="134"/>
      <c r="B6121" s="134"/>
      <c r="C6121"/>
      <c r="D6121"/>
      <c r="E6121" s="488"/>
      <c r="F6121"/>
      <c r="G6121"/>
      <c r="H6121" s="488"/>
    </row>
    <row r="6122" spans="1:8" s="10" customFormat="1">
      <c r="A6122" s="134"/>
      <c r="B6122" s="134"/>
      <c r="C6122"/>
      <c r="D6122"/>
      <c r="E6122" s="488"/>
      <c r="F6122"/>
      <c r="G6122"/>
      <c r="H6122" s="488"/>
    </row>
    <row r="6123" spans="1:8" s="10" customFormat="1">
      <c r="A6123" s="134"/>
      <c r="B6123" s="134"/>
      <c r="C6123"/>
      <c r="D6123"/>
      <c r="E6123" s="488"/>
      <c r="F6123"/>
      <c r="G6123"/>
      <c r="H6123" s="488"/>
    </row>
    <row r="6124" spans="1:8" s="10" customFormat="1">
      <c r="A6124" s="134"/>
      <c r="B6124" s="134"/>
      <c r="C6124"/>
      <c r="D6124"/>
      <c r="E6124" s="488"/>
      <c r="F6124"/>
      <c r="G6124"/>
      <c r="H6124" s="488"/>
    </row>
    <row r="6125" spans="1:8" s="10" customFormat="1">
      <c r="A6125" s="134"/>
      <c r="B6125" s="134"/>
      <c r="C6125"/>
      <c r="D6125"/>
      <c r="E6125" s="488"/>
      <c r="F6125"/>
      <c r="G6125"/>
      <c r="H6125" s="488"/>
    </row>
    <row r="6126" spans="1:8" s="10" customFormat="1">
      <c r="A6126" s="134"/>
      <c r="B6126" s="134"/>
      <c r="C6126"/>
      <c r="D6126"/>
      <c r="E6126" s="488"/>
      <c r="F6126"/>
      <c r="G6126"/>
      <c r="H6126" s="488"/>
    </row>
    <row r="6127" spans="1:8" s="10" customFormat="1">
      <c r="A6127" s="134"/>
      <c r="B6127" s="134"/>
      <c r="C6127"/>
      <c r="D6127"/>
      <c r="E6127" s="488"/>
      <c r="F6127"/>
      <c r="G6127"/>
      <c r="H6127" s="488"/>
    </row>
    <row r="6128" spans="1:8" s="10" customFormat="1">
      <c r="A6128" s="134"/>
      <c r="B6128" s="134"/>
      <c r="C6128"/>
      <c r="D6128"/>
      <c r="E6128" s="488"/>
      <c r="F6128"/>
      <c r="G6128"/>
      <c r="H6128" s="488"/>
    </row>
    <row r="6129" spans="1:8" s="10" customFormat="1">
      <c r="A6129" s="134"/>
      <c r="B6129" s="134"/>
      <c r="C6129"/>
      <c r="D6129"/>
      <c r="E6129" s="488"/>
      <c r="F6129"/>
      <c r="G6129"/>
      <c r="H6129" s="488"/>
    </row>
    <row r="6130" spans="1:8" s="10" customFormat="1">
      <c r="A6130" s="134"/>
      <c r="B6130" s="134"/>
      <c r="C6130"/>
      <c r="D6130"/>
      <c r="E6130" s="488"/>
      <c r="F6130"/>
      <c r="G6130"/>
      <c r="H6130" s="488"/>
    </row>
    <row r="6131" spans="1:8" s="10" customFormat="1">
      <c r="A6131" s="134"/>
      <c r="B6131" s="134"/>
      <c r="C6131"/>
      <c r="D6131"/>
      <c r="E6131" s="488"/>
      <c r="F6131"/>
      <c r="G6131"/>
      <c r="H6131" s="488"/>
    </row>
    <row r="6132" spans="1:8" s="10" customFormat="1">
      <c r="A6132" s="134"/>
      <c r="B6132" s="134"/>
      <c r="C6132"/>
      <c r="D6132"/>
      <c r="E6132" s="488"/>
      <c r="F6132"/>
      <c r="G6132"/>
      <c r="H6132" s="488"/>
    </row>
    <row r="6133" spans="1:8" s="10" customFormat="1">
      <c r="A6133" s="134"/>
      <c r="B6133" s="134"/>
      <c r="C6133"/>
      <c r="D6133"/>
      <c r="E6133" s="488"/>
      <c r="F6133"/>
      <c r="G6133"/>
      <c r="H6133" s="488"/>
    </row>
    <row r="6134" spans="1:8" s="10" customFormat="1">
      <c r="A6134" s="134"/>
      <c r="B6134" s="134"/>
      <c r="C6134"/>
      <c r="D6134"/>
      <c r="E6134" s="488"/>
      <c r="F6134"/>
      <c r="G6134"/>
      <c r="H6134" s="488"/>
    </row>
    <row r="6135" spans="1:8" s="10" customFormat="1">
      <c r="A6135" s="134"/>
      <c r="B6135" s="134"/>
      <c r="C6135"/>
      <c r="D6135"/>
      <c r="E6135" s="488"/>
      <c r="F6135"/>
      <c r="G6135"/>
      <c r="H6135" s="488"/>
    </row>
    <row r="6136" spans="1:8" s="10" customFormat="1">
      <c r="A6136" s="134"/>
      <c r="B6136" s="134"/>
      <c r="C6136"/>
      <c r="D6136"/>
      <c r="E6136" s="488"/>
      <c r="F6136"/>
      <c r="G6136"/>
      <c r="H6136" s="488"/>
    </row>
    <row r="6137" spans="1:8" s="10" customFormat="1">
      <c r="A6137" s="134"/>
      <c r="B6137" s="134"/>
      <c r="C6137"/>
      <c r="D6137"/>
      <c r="E6137" s="488"/>
      <c r="F6137"/>
      <c r="G6137"/>
      <c r="H6137" s="488"/>
    </row>
    <row r="6138" spans="1:8" s="10" customFormat="1">
      <c r="A6138" s="134"/>
      <c r="B6138" s="134"/>
      <c r="C6138"/>
      <c r="D6138"/>
      <c r="E6138" s="488"/>
      <c r="F6138"/>
      <c r="G6138"/>
      <c r="H6138" s="488"/>
    </row>
    <row r="6139" spans="1:8" s="10" customFormat="1">
      <c r="A6139" s="134"/>
      <c r="B6139" s="134"/>
      <c r="C6139"/>
      <c r="D6139"/>
      <c r="E6139" s="488"/>
      <c r="F6139"/>
      <c r="G6139"/>
      <c r="H6139" s="488"/>
    </row>
    <row r="6140" spans="1:8" s="10" customFormat="1">
      <c r="A6140" s="134"/>
      <c r="B6140" s="134"/>
      <c r="C6140"/>
      <c r="D6140"/>
      <c r="E6140" s="488"/>
      <c r="F6140"/>
      <c r="G6140"/>
      <c r="H6140" s="488"/>
    </row>
    <row r="6141" spans="1:8" s="10" customFormat="1">
      <c r="A6141" s="134"/>
      <c r="B6141" s="134"/>
      <c r="C6141"/>
      <c r="D6141"/>
      <c r="E6141" s="488"/>
      <c r="F6141"/>
      <c r="G6141"/>
      <c r="H6141" s="488"/>
    </row>
    <row r="6142" spans="1:8" s="10" customFormat="1">
      <c r="A6142" s="134"/>
      <c r="B6142" s="134"/>
      <c r="C6142"/>
      <c r="D6142"/>
      <c r="E6142" s="488"/>
      <c r="F6142"/>
      <c r="G6142"/>
      <c r="H6142" s="488"/>
    </row>
    <row r="6143" spans="1:8" s="10" customFormat="1">
      <c r="A6143" s="134"/>
      <c r="B6143" s="134"/>
      <c r="C6143"/>
      <c r="D6143"/>
      <c r="E6143" s="488"/>
      <c r="F6143"/>
      <c r="G6143"/>
      <c r="H6143" s="488"/>
    </row>
    <row r="6144" spans="1:8" s="10" customFormat="1">
      <c r="A6144" s="134"/>
      <c r="B6144" s="134"/>
      <c r="C6144"/>
      <c r="D6144"/>
      <c r="E6144" s="488"/>
      <c r="F6144"/>
      <c r="G6144"/>
      <c r="H6144" s="488"/>
    </row>
    <row r="6145" spans="1:8" s="10" customFormat="1">
      <c r="A6145" s="134"/>
      <c r="B6145" s="134"/>
      <c r="C6145"/>
      <c r="D6145"/>
      <c r="E6145" s="488"/>
      <c r="F6145"/>
      <c r="G6145"/>
      <c r="H6145" s="488"/>
    </row>
    <row r="6146" spans="1:8" s="10" customFormat="1">
      <c r="A6146" s="134"/>
      <c r="B6146" s="134"/>
      <c r="C6146"/>
      <c r="D6146"/>
      <c r="E6146" s="488"/>
      <c r="F6146"/>
      <c r="G6146"/>
      <c r="H6146" s="488"/>
    </row>
    <row r="6147" spans="1:8" s="10" customFormat="1">
      <c r="A6147" s="134"/>
      <c r="B6147" s="134"/>
      <c r="C6147"/>
      <c r="D6147"/>
      <c r="E6147" s="488"/>
      <c r="F6147"/>
      <c r="G6147"/>
      <c r="H6147" s="488"/>
    </row>
    <row r="6148" spans="1:8" s="10" customFormat="1">
      <c r="A6148" s="134"/>
      <c r="B6148" s="134"/>
      <c r="C6148"/>
      <c r="D6148"/>
      <c r="E6148" s="488"/>
      <c r="F6148"/>
      <c r="G6148"/>
      <c r="H6148" s="488"/>
    </row>
    <row r="6149" spans="1:8" s="10" customFormat="1">
      <c r="A6149" s="134"/>
      <c r="B6149" s="134"/>
      <c r="C6149"/>
      <c r="D6149"/>
      <c r="E6149" s="488"/>
      <c r="F6149"/>
      <c r="G6149"/>
      <c r="H6149" s="488"/>
    </row>
    <row r="6150" spans="1:8" s="10" customFormat="1">
      <c r="A6150" s="134"/>
      <c r="B6150" s="134"/>
      <c r="C6150"/>
      <c r="D6150"/>
      <c r="E6150" s="488"/>
      <c r="F6150"/>
      <c r="G6150"/>
      <c r="H6150" s="488"/>
    </row>
    <row r="6151" spans="1:8" s="10" customFormat="1">
      <c r="A6151" s="134"/>
      <c r="B6151" s="134"/>
      <c r="C6151"/>
      <c r="D6151"/>
      <c r="E6151" s="488"/>
      <c r="F6151"/>
      <c r="G6151"/>
      <c r="H6151" s="488"/>
    </row>
    <row r="6152" spans="1:8" s="10" customFormat="1">
      <c r="A6152" s="134"/>
      <c r="B6152" s="134"/>
      <c r="C6152"/>
      <c r="D6152"/>
      <c r="E6152" s="488"/>
      <c r="F6152"/>
      <c r="G6152"/>
      <c r="H6152" s="488"/>
    </row>
    <row r="6153" spans="1:8" s="10" customFormat="1">
      <c r="A6153" s="134"/>
      <c r="B6153" s="134"/>
      <c r="C6153"/>
      <c r="D6153"/>
      <c r="E6153" s="488"/>
      <c r="F6153"/>
      <c r="G6153"/>
      <c r="H6153" s="488"/>
    </row>
    <row r="6154" spans="1:8" s="10" customFormat="1">
      <c r="A6154" s="134"/>
      <c r="B6154" s="134"/>
      <c r="C6154"/>
      <c r="D6154"/>
      <c r="E6154" s="488"/>
      <c r="F6154"/>
      <c r="G6154"/>
      <c r="H6154" s="488"/>
    </row>
    <row r="6155" spans="1:8" s="10" customFormat="1">
      <c r="A6155" s="134"/>
      <c r="B6155" s="134"/>
      <c r="C6155"/>
      <c r="D6155"/>
      <c r="E6155" s="488"/>
      <c r="F6155"/>
      <c r="G6155"/>
      <c r="H6155" s="488"/>
    </row>
    <row r="6156" spans="1:8" s="10" customFormat="1">
      <c r="A6156" s="134"/>
      <c r="B6156" s="134"/>
      <c r="C6156"/>
      <c r="D6156"/>
      <c r="E6156" s="488"/>
      <c r="F6156"/>
      <c r="G6156"/>
      <c r="H6156" s="488"/>
    </row>
    <row r="6157" spans="1:8" s="10" customFormat="1">
      <c r="A6157" s="134"/>
      <c r="B6157" s="134"/>
      <c r="C6157"/>
      <c r="D6157"/>
      <c r="E6157" s="488"/>
      <c r="F6157"/>
      <c r="G6157"/>
      <c r="H6157" s="488"/>
    </row>
    <row r="6158" spans="1:8" s="10" customFormat="1">
      <c r="A6158" s="134"/>
      <c r="B6158" s="134"/>
      <c r="C6158"/>
      <c r="D6158"/>
      <c r="E6158" s="488"/>
      <c r="F6158"/>
      <c r="G6158"/>
      <c r="H6158" s="488"/>
    </row>
    <row r="6159" spans="1:8" s="10" customFormat="1">
      <c r="A6159" s="134"/>
      <c r="B6159" s="134"/>
      <c r="C6159"/>
      <c r="D6159"/>
      <c r="E6159" s="488"/>
      <c r="F6159"/>
      <c r="G6159"/>
      <c r="H6159" s="488"/>
    </row>
    <row r="6160" spans="1:8" s="10" customFormat="1">
      <c r="A6160" s="134"/>
      <c r="B6160" s="134"/>
      <c r="C6160"/>
      <c r="D6160"/>
      <c r="E6160" s="488"/>
      <c r="F6160"/>
      <c r="G6160"/>
      <c r="H6160" s="488"/>
    </row>
    <row r="6161" spans="1:8" s="10" customFormat="1">
      <c r="A6161" s="134"/>
      <c r="B6161" s="134"/>
      <c r="C6161"/>
      <c r="D6161"/>
      <c r="E6161" s="488"/>
      <c r="F6161"/>
      <c r="G6161"/>
      <c r="H6161" s="488"/>
    </row>
    <row r="6162" spans="1:8" s="10" customFormat="1">
      <c r="A6162" s="134"/>
      <c r="B6162" s="134"/>
      <c r="C6162"/>
      <c r="D6162"/>
      <c r="E6162" s="488"/>
      <c r="F6162"/>
      <c r="G6162"/>
      <c r="H6162" s="488"/>
    </row>
    <row r="6163" spans="1:8" s="10" customFormat="1">
      <c r="A6163" s="134"/>
      <c r="B6163" s="134"/>
      <c r="C6163"/>
      <c r="D6163"/>
      <c r="E6163" s="488"/>
      <c r="F6163"/>
      <c r="G6163"/>
      <c r="H6163" s="488"/>
    </row>
    <row r="6164" spans="1:8" s="10" customFormat="1">
      <c r="A6164" s="134"/>
      <c r="B6164" s="134"/>
      <c r="C6164"/>
      <c r="D6164"/>
      <c r="E6164" s="488"/>
      <c r="F6164"/>
      <c r="G6164"/>
      <c r="H6164" s="488"/>
    </row>
    <row r="6165" spans="1:8" s="10" customFormat="1">
      <c r="A6165" s="134"/>
      <c r="B6165" s="134"/>
      <c r="C6165"/>
      <c r="D6165"/>
      <c r="E6165" s="488"/>
      <c r="F6165"/>
      <c r="G6165"/>
      <c r="H6165" s="488"/>
    </row>
    <row r="6166" spans="1:8" s="10" customFormat="1">
      <c r="A6166" s="134"/>
      <c r="B6166" s="134"/>
      <c r="C6166"/>
      <c r="D6166"/>
      <c r="E6166" s="488"/>
      <c r="F6166"/>
      <c r="G6166"/>
      <c r="H6166" s="488"/>
    </row>
    <row r="6167" spans="1:8" s="10" customFormat="1">
      <c r="A6167" s="134"/>
      <c r="B6167" s="134"/>
      <c r="C6167"/>
      <c r="D6167"/>
      <c r="E6167" s="488"/>
      <c r="F6167"/>
      <c r="G6167"/>
      <c r="H6167" s="488"/>
    </row>
    <row r="6168" spans="1:8" s="10" customFormat="1">
      <c r="A6168" s="134"/>
      <c r="B6168" s="134"/>
      <c r="C6168"/>
      <c r="D6168"/>
      <c r="E6168" s="488"/>
      <c r="F6168"/>
      <c r="G6168"/>
      <c r="H6168" s="488"/>
    </row>
    <row r="6169" spans="1:8" s="10" customFormat="1">
      <c r="A6169" s="134"/>
      <c r="B6169" s="134"/>
      <c r="C6169"/>
      <c r="D6169"/>
      <c r="E6169" s="488"/>
      <c r="F6169"/>
      <c r="G6169"/>
      <c r="H6169" s="488"/>
    </row>
    <row r="6170" spans="1:8" s="10" customFormat="1">
      <c r="A6170" s="134"/>
      <c r="B6170" s="134"/>
      <c r="C6170"/>
      <c r="D6170"/>
      <c r="E6170" s="488"/>
      <c r="F6170"/>
      <c r="G6170"/>
      <c r="H6170" s="488"/>
    </row>
    <row r="6171" spans="1:8" s="10" customFormat="1">
      <c r="A6171" s="134"/>
      <c r="B6171" s="134"/>
      <c r="C6171"/>
      <c r="D6171"/>
      <c r="E6171" s="488"/>
      <c r="F6171"/>
      <c r="G6171"/>
      <c r="H6171" s="488"/>
    </row>
    <row r="6172" spans="1:8" s="10" customFormat="1">
      <c r="A6172" s="134"/>
      <c r="B6172" s="134"/>
      <c r="C6172"/>
      <c r="D6172"/>
      <c r="E6172" s="488"/>
      <c r="F6172"/>
      <c r="G6172"/>
      <c r="H6172" s="488"/>
    </row>
    <row r="6173" spans="1:8" s="10" customFormat="1">
      <c r="A6173" s="134"/>
      <c r="B6173" s="134"/>
      <c r="C6173"/>
      <c r="D6173"/>
      <c r="E6173" s="488"/>
      <c r="F6173"/>
      <c r="G6173"/>
      <c r="H6173" s="488"/>
    </row>
    <row r="6174" spans="1:8" s="10" customFormat="1">
      <c r="A6174" s="134"/>
      <c r="B6174" s="134"/>
      <c r="C6174"/>
      <c r="D6174"/>
      <c r="E6174" s="488"/>
      <c r="F6174"/>
      <c r="G6174"/>
      <c r="H6174" s="488"/>
    </row>
    <row r="6175" spans="1:8" s="10" customFormat="1">
      <c r="A6175" s="134"/>
      <c r="B6175" s="134"/>
      <c r="C6175"/>
      <c r="D6175"/>
      <c r="E6175" s="488"/>
      <c r="F6175"/>
      <c r="G6175"/>
      <c r="H6175" s="488"/>
    </row>
    <row r="6176" spans="1:8" s="10" customFormat="1">
      <c r="A6176" s="134"/>
      <c r="B6176" s="134"/>
      <c r="C6176"/>
      <c r="D6176"/>
      <c r="E6176" s="488"/>
      <c r="F6176"/>
      <c r="G6176"/>
      <c r="H6176" s="488"/>
    </row>
    <row r="6177" spans="1:8" s="10" customFormat="1">
      <c r="A6177" s="134"/>
      <c r="B6177" s="134"/>
      <c r="C6177"/>
      <c r="D6177"/>
      <c r="E6177" s="488"/>
      <c r="F6177"/>
      <c r="G6177"/>
      <c r="H6177" s="488"/>
    </row>
    <row r="6178" spans="1:8" s="10" customFormat="1">
      <c r="A6178" s="134"/>
      <c r="B6178" s="134"/>
      <c r="C6178"/>
      <c r="D6178"/>
      <c r="E6178" s="488"/>
      <c r="F6178"/>
      <c r="G6178"/>
      <c r="H6178" s="488"/>
    </row>
    <row r="6179" spans="1:8" s="10" customFormat="1">
      <c r="A6179" s="134"/>
      <c r="B6179" s="134"/>
      <c r="C6179"/>
      <c r="D6179"/>
      <c r="E6179" s="488"/>
      <c r="F6179"/>
      <c r="G6179"/>
      <c r="H6179" s="488"/>
    </row>
    <row r="6180" spans="1:8" s="10" customFormat="1">
      <c r="A6180" s="134"/>
      <c r="B6180" s="134"/>
      <c r="C6180"/>
      <c r="D6180"/>
      <c r="E6180" s="488"/>
      <c r="F6180"/>
      <c r="G6180"/>
      <c r="H6180" s="488"/>
    </row>
    <row r="6181" spans="1:8" s="10" customFormat="1">
      <c r="A6181" s="134"/>
      <c r="B6181" s="134"/>
      <c r="C6181"/>
      <c r="D6181"/>
      <c r="E6181" s="488"/>
      <c r="F6181"/>
      <c r="G6181"/>
      <c r="H6181" s="488"/>
    </row>
    <row r="6182" spans="1:8" s="10" customFormat="1">
      <c r="A6182" s="134"/>
      <c r="B6182" s="134"/>
      <c r="C6182"/>
      <c r="D6182"/>
      <c r="E6182" s="488"/>
      <c r="F6182"/>
      <c r="G6182"/>
      <c r="H6182" s="488"/>
    </row>
    <row r="6183" spans="1:8" s="10" customFormat="1">
      <c r="A6183" s="134"/>
      <c r="B6183" s="134"/>
      <c r="C6183"/>
      <c r="D6183"/>
      <c r="E6183" s="488"/>
      <c r="F6183"/>
      <c r="G6183"/>
      <c r="H6183" s="488"/>
    </row>
    <row r="6184" spans="1:8" s="10" customFormat="1">
      <c r="A6184" s="134"/>
      <c r="B6184" s="134"/>
      <c r="C6184"/>
      <c r="D6184"/>
      <c r="E6184" s="488"/>
      <c r="F6184"/>
      <c r="G6184"/>
      <c r="H6184" s="488"/>
    </row>
    <row r="6185" spans="1:8" s="10" customFormat="1">
      <c r="A6185" s="134"/>
      <c r="B6185" s="134"/>
      <c r="C6185"/>
      <c r="D6185"/>
      <c r="E6185" s="488"/>
      <c r="F6185"/>
      <c r="G6185"/>
      <c r="H6185" s="488"/>
    </row>
    <row r="6186" spans="1:8" s="10" customFormat="1">
      <c r="A6186" s="134"/>
      <c r="B6186" s="134"/>
      <c r="C6186"/>
      <c r="D6186"/>
      <c r="E6186" s="488"/>
      <c r="F6186"/>
      <c r="G6186"/>
      <c r="H6186" s="488"/>
    </row>
    <row r="6187" spans="1:8" s="10" customFormat="1">
      <c r="A6187" s="134"/>
      <c r="B6187" s="134"/>
      <c r="C6187"/>
      <c r="D6187"/>
      <c r="E6187" s="488"/>
      <c r="F6187"/>
      <c r="G6187"/>
      <c r="H6187" s="488"/>
    </row>
    <row r="6188" spans="1:8" s="10" customFormat="1">
      <c r="A6188" s="134"/>
      <c r="B6188" s="134"/>
      <c r="C6188"/>
      <c r="D6188"/>
      <c r="E6188" s="488"/>
      <c r="F6188"/>
      <c r="G6188"/>
      <c r="H6188" s="488"/>
    </row>
    <row r="6189" spans="1:8" s="10" customFormat="1">
      <c r="A6189" s="134"/>
      <c r="B6189" s="134"/>
      <c r="C6189"/>
      <c r="D6189"/>
      <c r="E6189" s="488"/>
      <c r="F6189"/>
      <c r="G6189"/>
      <c r="H6189" s="488"/>
    </row>
    <row r="6190" spans="1:8" s="10" customFormat="1">
      <c r="A6190" s="134"/>
      <c r="B6190" s="134"/>
      <c r="C6190"/>
      <c r="D6190"/>
      <c r="E6190" s="488"/>
      <c r="F6190"/>
      <c r="G6190"/>
      <c r="H6190" s="488"/>
    </row>
    <row r="6191" spans="1:8" s="10" customFormat="1">
      <c r="A6191" s="134"/>
      <c r="B6191" s="134"/>
      <c r="C6191"/>
      <c r="D6191"/>
      <c r="E6191" s="488"/>
      <c r="F6191"/>
      <c r="G6191"/>
      <c r="H6191" s="488"/>
    </row>
    <row r="6192" spans="1:8" s="10" customFormat="1">
      <c r="A6192" s="134"/>
      <c r="B6192" s="134"/>
      <c r="C6192"/>
      <c r="D6192"/>
      <c r="E6192" s="488"/>
      <c r="F6192"/>
      <c r="G6192"/>
      <c r="H6192" s="488"/>
    </row>
    <row r="6193" spans="1:8" s="10" customFormat="1">
      <c r="A6193" s="134"/>
      <c r="B6193" s="134"/>
      <c r="C6193"/>
      <c r="D6193"/>
      <c r="E6193" s="488"/>
      <c r="F6193"/>
      <c r="G6193"/>
      <c r="H6193" s="488"/>
    </row>
    <row r="6194" spans="1:8" s="10" customFormat="1">
      <c r="A6194" s="134"/>
      <c r="B6194" s="134"/>
      <c r="C6194"/>
      <c r="D6194"/>
      <c r="E6194" s="488"/>
      <c r="F6194"/>
      <c r="G6194"/>
      <c r="H6194" s="488"/>
    </row>
    <row r="6195" spans="1:8" s="10" customFormat="1">
      <c r="A6195" s="134"/>
      <c r="B6195" s="134"/>
      <c r="C6195"/>
      <c r="D6195"/>
      <c r="E6195" s="488"/>
      <c r="F6195"/>
      <c r="G6195"/>
      <c r="H6195" s="488"/>
    </row>
    <row r="6196" spans="1:8" s="10" customFormat="1">
      <c r="A6196" s="134"/>
      <c r="B6196" s="134"/>
      <c r="C6196"/>
      <c r="D6196"/>
      <c r="E6196" s="488"/>
      <c r="F6196"/>
      <c r="G6196"/>
      <c r="H6196" s="488"/>
    </row>
    <row r="6197" spans="1:8" s="10" customFormat="1">
      <c r="A6197" s="134"/>
      <c r="B6197" s="134"/>
      <c r="C6197"/>
      <c r="D6197"/>
      <c r="E6197" s="488"/>
      <c r="F6197"/>
      <c r="G6197"/>
      <c r="H6197" s="488"/>
    </row>
    <row r="6198" spans="1:8" s="10" customFormat="1">
      <c r="A6198" s="134"/>
      <c r="B6198" s="134"/>
      <c r="C6198"/>
      <c r="D6198"/>
      <c r="E6198" s="488"/>
      <c r="F6198"/>
      <c r="G6198"/>
      <c r="H6198" s="488"/>
    </row>
    <row r="6199" spans="1:8" s="10" customFormat="1">
      <c r="A6199" s="134"/>
      <c r="B6199" s="134"/>
      <c r="C6199"/>
      <c r="D6199"/>
      <c r="E6199" s="488"/>
      <c r="F6199"/>
      <c r="G6199"/>
      <c r="H6199" s="488"/>
    </row>
    <row r="6200" spans="1:8" s="10" customFormat="1">
      <c r="A6200" s="134"/>
      <c r="B6200" s="134"/>
      <c r="C6200"/>
      <c r="D6200"/>
      <c r="E6200" s="488"/>
      <c r="F6200"/>
      <c r="G6200"/>
      <c r="H6200" s="488"/>
    </row>
    <row r="6201" spans="1:8" s="10" customFormat="1">
      <c r="A6201" s="134"/>
      <c r="B6201" s="134"/>
      <c r="C6201"/>
      <c r="D6201"/>
      <c r="E6201" s="488"/>
      <c r="F6201"/>
      <c r="G6201"/>
      <c r="H6201" s="488"/>
    </row>
    <row r="6202" spans="1:8" s="10" customFormat="1">
      <c r="A6202" s="134"/>
      <c r="B6202" s="134"/>
      <c r="C6202"/>
      <c r="D6202"/>
      <c r="E6202" s="488"/>
      <c r="F6202"/>
      <c r="G6202"/>
      <c r="H6202" s="488"/>
    </row>
    <row r="6203" spans="1:8" s="10" customFormat="1">
      <c r="A6203" s="134"/>
      <c r="B6203" s="134"/>
      <c r="C6203"/>
      <c r="D6203"/>
      <c r="E6203" s="488"/>
      <c r="F6203"/>
      <c r="G6203"/>
      <c r="H6203" s="488"/>
    </row>
    <row r="6204" spans="1:8" s="10" customFormat="1">
      <c r="A6204" s="134"/>
      <c r="B6204" s="134"/>
      <c r="C6204"/>
      <c r="D6204"/>
      <c r="E6204" s="488"/>
      <c r="F6204"/>
      <c r="G6204"/>
      <c r="H6204" s="488"/>
    </row>
    <row r="6205" spans="1:8" s="10" customFormat="1">
      <c r="A6205" s="134"/>
      <c r="B6205" s="134"/>
      <c r="C6205"/>
      <c r="D6205"/>
      <c r="E6205" s="488"/>
      <c r="F6205"/>
      <c r="G6205"/>
      <c r="H6205" s="488"/>
    </row>
    <row r="6206" spans="1:8" s="10" customFormat="1">
      <c r="A6206" s="134"/>
      <c r="B6206" s="134"/>
      <c r="C6206"/>
      <c r="D6206"/>
      <c r="E6206" s="488"/>
      <c r="F6206"/>
      <c r="G6206"/>
      <c r="H6206" s="488"/>
    </row>
    <row r="6207" spans="1:8" s="10" customFormat="1">
      <c r="A6207" s="134"/>
      <c r="B6207" s="134"/>
      <c r="C6207"/>
      <c r="D6207"/>
      <c r="E6207" s="488"/>
      <c r="F6207"/>
      <c r="G6207"/>
      <c r="H6207" s="488"/>
    </row>
    <row r="6208" spans="1:8" s="10" customFormat="1">
      <c r="A6208" s="134"/>
      <c r="B6208" s="134"/>
      <c r="C6208"/>
      <c r="D6208"/>
      <c r="E6208" s="488"/>
      <c r="F6208"/>
      <c r="G6208"/>
      <c r="H6208" s="488"/>
    </row>
    <row r="6209" spans="1:8" s="10" customFormat="1">
      <c r="A6209" s="134"/>
      <c r="B6209" s="134"/>
      <c r="C6209"/>
      <c r="D6209"/>
      <c r="E6209" s="488"/>
      <c r="F6209"/>
      <c r="G6209"/>
      <c r="H6209" s="488"/>
    </row>
    <row r="6210" spans="1:8" s="10" customFormat="1">
      <c r="A6210" s="134"/>
      <c r="B6210" s="134"/>
      <c r="C6210"/>
      <c r="D6210"/>
      <c r="E6210" s="488"/>
      <c r="F6210"/>
      <c r="G6210"/>
      <c r="H6210" s="488"/>
    </row>
    <row r="6211" spans="1:8" s="10" customFormat="1">
      <c r="A6211" s="134"/>
      <c r="B6211" s="134"/>
      <c r="C6211"/>
      <c r="D6211"/>
      <c r="E6211" s="488"/>
      <c r="F6211"/>
      <c r="G6211"/>
      <c r="H6211" s="488"/>
    </row>
    <row r="6212" spans="1:8" s="10" customFormat="1">
      <c r="A6212" s="134"/>
      <c r="B6212" s="134"/>
      <c r="C6212"/>
      <c r="D6212"/>
      <c r="E6212" s="488"/>
      <c r="F6212"/>
      <c r="G6212"/>
      <c r="H6212" s="488"/>
    </row>
    <row r="6213" spans="1:8" s="10" customFormat="1">
      <c r="A6213" s="134"/>
      <c r="B6213" s="134"/>
      <c r="C6213"/>
      <c r="D6213"/>
      <c r="E6213" s="488"/>
      <c r="F6213"/>
      <c r="G6213"/>
      <c r="H6213" s="488"/>
    </row>
    <row r="6214" spans="1:8" s="10" customFormat="1">
      <c r="A6214" s="134"/>
      <c r="B6214" s="134"/>
      <c r="C6214"/>
      <c r="D6214"/>
      <c r="E6214" s="488"/>
      <c r="F6214"/>
      <c r="G6214"/>
      <c r="H6214" s="488"/>
    </row>
    <row r="6215" spans="1:8" s="10" customFormat="1">
      <c r="A6215" s="134"/>
      <c r="B6215" s="134"/>
      <c r="C6215"/>
      <c r="D6215"/>
      <c r="E6215" s="488"/>
      <c r="F6215"/>
      <c r="G6215"/>
      <c r="H6215" s="488"/>
    </row>
    <row r="6216" spans="1:8" s="10" customFormat="1">
      <c r="A6216" s="134"/>
      <c r="B6216" s="134"/>
      <c r="C6216"/>
      <c r="D6216"/>
      <c r="E6216" s="488"/>
      <c r="F6216"/>
      <c r="G6216"/>
      <c r="H6216" s="488"/>
    </row>
    <row r="6217" spans="1:8" s="10" customFormat="1">
      <c r="A6217" s="134"/>
      <c r="B6217" s="134"/>
      <c r="C6217"/>
      <c r="D6217"/>
      <c r="E6217" s="488"/>
      <c r="F6217"/>
      <c r="G6217"/>
      <c r="H6217" s="488"/>
    </row>
    <row r="6218" spans="1:8" s="10" customFormat="1">
      <c r="A6218" s="134"/>
      <c r="B6218" s="134"/>
      <c r="C6218"/>
      <c r="D6218"/>
      <c r="E6218" s="488"/>
      <c r="F6218"/>
      <c r="G6218"/>
      <c r="H6218" s="488"/>
    </row>
    <row r="6219" spans="1:8" s="10" customFormat="1">
      <c r="A6219" s="134"/>
      <c r="B6219" s="134"/>
      <c r="C6219"/>
      <c r="D6219"/>
      <c r="E6219" s="488"/>
      <c r="F6219"/>
      <c r="G6219"/>
      <c r="H6219" s="488"/>
    </row>
    <row r="6220" spans="1:8" s="10" customFormat="1">
      <c r="A6220" s="134"/>
      <c r="B6220" s="134"/>
      <c r="C6220"/>
      <c r="D6220"/>
      <c r="E6220" s="488"/>
      <c r="F6220"/>
      <c r="G6220"/>
      <c r="H6220" s="488"/>
    </row>
    <row r="6221" spans="1:8" s="10" customFormat="1">
      <c r="A6221" s="134"/>
      <c r="B6221" s="134"/>
      <c r="C6221"/>
      <c r="D6221"/>
      <c r="E6221" s="488"/>
      <c r="F6221"/>
      <c r="G6221"/>
      <c r="H6221" s="488"/>
    </row>
    <row r="6222" spans="1:8" s="10" customFormat="1">
      <c r="A6222" s="134"/>
      <c r="B6222" s="134"/>
      <c r="C6222"/>
      <c r="D6222"/>
      <c r="E6222" s="488"/>
      <c r="F6222"/>
      <c r="G6222"/>
      <c r="H6222" s="488"/>
    </row>
    <row r="6223" spans="1:8" s="10" customFormat="1">
      <c r="A6223" s="134"/>
      <c r="B6223" s="134"/>
      <c r="C6223"/>
      <c r="D6223"/>
      <c r="E6223" s="488"/>
      <c r="F6223"/>
      <c r="G6223"/>
      <c r="H6223" s="488"/>
    </row>
    <row r="6224" spans="1:8" s="10" customFormat="1">
      <c r="A6224" s="134"/>
      <c r="B6224" s="134"/>
      <c r="C6224"/>
      <c r="D6224"/>
      <c r="E6224" s="488"/>
      <c r="F6224"/>
      <c r="G6224"/>
      <c r="H6224" s="488"/>
    </row>
    <row r="6225" spans="1:8" s="10" customFormat="1">
      <c r="A6225" s="134"/>
      <c r="B6225" s="134"/>
      <c r="C6225"/>
      <c r="D6225"/>
      <c r="E6225" s="488"/>
      <c r="F6225"/>
      <c r="G6225"/>
      <c r="H6225" s="488"/>
    </row>
    <row r="6226" spans="1:8" s="10" customFormat="1">
      <c r="A6226" s="134"/>
      <c r="B6226" s="134"/>
      <c r="C6226"/>
      <c r="D6226"/>
      <c r="E6226" s="488"/>
      <c r="F6226"/>
      <c r="G6226"/>
      <c r="H6226" s="488"/>
    </row>
    <row r="6227" spans="1:8" s="10" customFormat="1">
      <c r="A6227" s="134"/>
      <c r="B6227" s="134"/>
      <c r="C6227"/>
      <c r="D6227"/>
      <c r="E6227" s="488"/>
      <c r="F6227"/>
      <c r="G6227"/>
      <c r="H6227" s="488"/>
    </row>
    <row r="6228" spans="1:8" s="10" customFormat="1">
      <c r="A6228" s="134"/>
      <c r="B6228" s="134"/>
      <c r="C6228"/>
      <c r="D6228"/>
      <c r="E6228" s="488"/>
      <c r="F6228"/>
      <c r="G6228"/>
      <c r="H6228" s="488"/>
    </row>
    <row r="6229" spans="1:8" s="10" customFormat="1">
      <c r="A6229" s="134"/>
      <c r="B6229" s="134"/>
      <c r="C6229"/>
      <c r="D6229"/>
      <c r="E6229" s="488"/>
      <c r="F6229"/>
      <c r="G6229"/>
      <c r="H6229" s="488"/>
    </row>
    <row r="6230" spans="1:8" s="10" customFormat="1">
      <c r="A6230" s="134"/>
      <c r="B6230" s="134"/>
      <c r="C6230"/>
      <c r="D6230"/>
      <c r="E6230" s="488"/>
      <c r="F6230"/>
      <c r="G6230"/>
      <c r="H6230" s="488"/>
    </row>
    <row r="6231" spans="1:8" s="10" customFormat="1">
      <c r="A6231" s="134"/>
      <c r="B6231" s="134"/>
      <c r="C6231"/>
      <c r="D6231"/>
      <c r="E6231" s="488"/>
      <c r="F6231"/>
      <c r="G6231"/>
      <c r="H6231" s="488"/>
    </row>
    <row r="6232" spans="1:8" s="10" customFormat="1">
      <c r="A6232" s="134"/>
      <c r="B6232" s="134"/>
      <c r="C6232"/>
      <c r="D6232"/>
      <c r="E6232" s="488"/>
      <c r="F6232"/>
      <c r="G6232"/>
      <c r="H6232" s="488"/>
    </row>
    <row r="6233" spans="1:8" s="10" customFormat="1">
      <c r="A6233" s="134"/>
      <c r="B6233" s="134"/>
      <c r="C6233"/>
      <c r="D6233"/>
      <c r="E6233" s="488"/>
      <c r="F6233"/>
      <c r="G6233"/>
      <c r="H6233" s="488"/>
    </row>
    <row r="6234" spans="1:8" s="10" customFormat="1">
      <c r="A6234" s="134"/>
      <c r="B6234" s="134"/>
      <c r="C6234"/>
      <c r="D6234"/>
      <c r="E6234" s="488"/>
      <c r="F6234"/>
      <c r="G6234"/>
      <c r="H6234" s="488"/>
    </row>
    <row r="6235" spans="1:8" s="10" customFormat="1">
      <c r="A6235" s="134"/>
      <c r="B6235" s="134"/>
      <c r="C6235"/>
      <c r="D6235"/>
      <c r="E6235" s="488"/>
      <c r="F6235"/>
      <c r="G6235"/>
      <c r="H6235" s="488"/>
    </row>
    <row r="6236" spans="1:8" s="10" customFormat="1">
      <c r="A6236" s="134"/>
      <c r="B6236" s="134"/>
      <c r="C6236"/>
      <c r="D6236"/>
      <c r="E6236" s="488"/>
      <c r="F6236"/>
      <c r="G6236"/>
      <c r="H6236" s="488"/>
    </row>
    <row r="6237" spans="1:8" s="10" customFormat="1">
      <c r="A6237" s="134"/>
      <c r="B6237" s="134"/>
      <c r="C6237"/>
      <c r="D6237"/>
      <c r="E6237" s="488"/>
      <c r="F6237"/>
      <c r="G6237"/>
      <c r="H6237" s="488"/>
    </row>
    <row r="6238" spans="1:8" s="10" customFormat="1">
      <c r="A6238" s="134"/>
      <c r="B6238" s="134"/>
      <c r="C6238"/>
      <c r="D6238"/>
      <c r="E6238" s="488"/>
      <c r="F6238"/>
      <c r="G6238"/>
      <c r="H6238" s="488"/>
    </row>
    <row r="6239" spans="1:8" s="10" customFormat="1">
      <c r="A6239" s="134"/>
      <c r="B6239" s="134"/>
      <c r="C6239"/>
      <c r="D6239"/>
      <c r="E6239" s="488"/>
      <c r="F6239"/>
      <c r="G6239"/>
      <c r="H6239" s="488"/>
    </row>
    <row r="6240" spans="1:8" s="10" customFormat="1">
      <c r="A6240" s="134"/>
      <c r="B6240" s="134"/>
      <c r="C6240"/>
      <c r="D6240"/>
      <c r="E6240" s="488"/>
      <c r="F6240"/>
      <c r="G6240"/>
      <c r="H6240" s="488"/>
    </row>
    <row r="6241" spans="1:8" s="10" customFormat="1">
      <c r="A6241" s="134"/>
      <c r="B6241" s="134"/>
      <c r="C6241"/>
      <c r="D6241"/>
      <c r="E6241" s="488"/>
      <c r="F6241"/>
      <c r="G6241"/>
      <c r="H6241" s="488"/>
    </row>
    <row r="6242" spans="1:8" s="10" customFormat="1">
      <c r="A6242" s="134"/>
      <c r="B6242" s="134"/>
      <c r="C6242"/>
      <c r="D6242"/>
      <c r="E6242" s="488"/>
      <c r="F6242"/>
      <c r="G6242"/>
      <c r="H6242" s="488"/>
    </row>
    <row r="6243" spans="1:8" s="10" customFormat="1">
      <c r="A6243" s="134"/>
      <c r="B6243" s="134"/>
      <c r="C6243"/>
      <c r="D6243"/>
      <c r="E6243" s="488"/>
      <c r="F6243"/>
      <c r="G6243"/>
      <c r="H6243" s="488"/>
    </row>
    <row r="6244" spans="1:8" s="10" customFormat="1">
      <c r="A6244" s="134"/>
      <c r="B6244" s="134"/>
      <c r="C6244"/>
      <c r="D6244"/>
      <c r="E6244" s="488"/>
      <c r="F6244"/>
      <c r="G6244"/>
      <c r="H6244" s="488"/>
    </row>
    <row r="6245" spans="1:8" s="10" customFormat="1">
      <c r="A6245" s="134"/>
      <c r="B6245" s="134"/>
      <c r="C6245"/>
      <c r="D6245"/>
      <c r="E6245" s="488"/>
      <c r="F6245"/>
      <c r="G6245"/>
      <c r="H6245" s="488"/>
    </row>
    <row r="6246" spans="1:8" s="10" customFormat="1">
      <c r="A6246" s="134"/>
      <c r="B6246" s="134"/>
      <c r="C6246"/>
      <c r="D6246"/>
      <c r="E6246" s="488"/>
      <c r="F6246"/>
      <c r="G6246"/>
      <c r="H6246" s="488"/>
    </row>
    <row r="6247" spans="1:8" s="10" customFormat="1">
      <c r="A6247" s="134"/>
      <c r="B6247" s="134"/>
      <c r="C6247"/>
      <c r="D6247"/>
      <c r="E6247" s="488"/>
      <c r="F6247"/>
      <c r="G6247"/>
      <c r="H6247" s="488"/>
    </row>
    <row r="6248" spans="1:8" s="10" customFormat="1">
      <c r="A6248" s="134"/>
      <c r="B6248" s="134"/>
      <c r="C6248"/>
      <c r="D6248"/>
      <c r="E6248" s="488"/>
      <c r="F6248"/>
      <c r="G6248"/>
      <c r="H6248" s="488"/>
    </row>
    <row r="6249" spans="1:8" s="10" customFormat="1">
      <c r="A6249" s="134"/>
      <c r="B6249" s="134"/>
      <c r="C6249"/>
      <c r="D6249"/>
      <c r="E6249" s="488"/>
      <c r="F6249"/>
      <c r="G6249"/>
      <c r="H6249" s="488"/>
    </row>
    <row r="6250" spans="1:8" s="10" customFormat="1">
      <c r="A6250" s="134"/>
      <c r="B6250" s="134"/>
      <c r="C6250"/>
      <c r="D6250"/>
      <c r="E6250" s="488"/>
      <c r="F6250"/>
      <c r="G6250"/>
      <c r="H6250" s="488"/>
    </row>
    <row r="6251" spans="1:8" s="10" customFormat="1">
      <c r="A6251" s="134"/>
      <c r="B6251" s="134"/>
      <c r="C6251"/>
      <c r="D6251"/>
      <c r="E6251" s="488"/>
      <c r="F6251"/>
      <c r="G6251"/>
      <c r="H6251" s="488"/>
    </row>
    <row r="6252" spans="1:8" s="10" customFormat="1">
      <c r="A6252" s="134"/>
      <c r="B6252" s="134"/>
      <c r="C6252"/>
      <c r="D6252"/>
      <c r="E6252" s="488"/>
      <c r="F6252"/>
      <c r="G6252"/>
      <c r="H6252" s="488"/>
    </row>
    <row r="6253" spans="1:8" s="10" customFormat="1">
      <c r="A6253" s="134"/>
      <c r="B6253" s="134"/>
      <c r="C6253"/>
      <c r="D6253"/>
      <c r="E6253" s="488"/>
      <c r="F6253"/>
      <c r="G6253"/>
      <c r="H6253" s="488"/>
    </row>
    <row r="6254" spans="1:8" s="10" customFormat="1">
      <c r="A6254" s="134"/>
      <c r="B6254" s="134"/>
      <c r="C6254"/>
      <c r="D6254"/>
      <c r="E6254" s="488"/>
      <c r="F6254"/>
      <c r="G6254"/>
      <c r="H6254" s="488"/>
    </row>
    <row r="6255" spans="1:8" s="10" customFormat="1">
      <c r="A6255" s="134"/>
      <c r="B6255" s="134"/>
      <c r="C6255"/>
      <c r="D6255"/>
      <c r="E6255" s="488"/>
      <c r="F6255"/>
      <c r="G6255"/>
      <c r="H6255" s="488"/>
    </row>
    <row r="6256" spans="1:8" s="10" customFormat="1">
      <c r="A6256" s="134"/>
      <c r="B6256" s="134"/>
      <c r="C6256"/>
      <c r="D6256"/>
      <c r="E6256" s="488"/>
      <c r="F6256"/>
      <c r="G6256"/>
      <c r="H6256" s="488"/>
    </row>
    <row r="6257" spans="1:8" s="10" customFormat="1">
      <c r="A6257" s="134"/>
      <c r="B6257" s="134"/>
      <c r="C6257"/>
      <c r="D6257"/>
      <c r="E6257" s="488"/>
      <c r="F6257"/>
      <c r="G6257"/>
      <c r="H6257" s="488"/>
    </row>
    <row r="6258" spans="1:8" s="10" customFormat="1">
      <c r="A6258" s="134"/>
      <c r="B6258" s="134"/>
      <c r="C6258"/>
      <c r="D6258"/>
      <c r="E6258" s="488"/>
      <c r="F6258"/>
      <c r="G6258"/>
      <c r="H6258" s="488"/>
    </row>
    <row r="6259" spans="1:8" s="10" customFormat="1">
      <c r="A6259" s="134"/>
      <c r="B6259" s="134"/>
      <c r="C6259"/>
      <c r="D6259"/>
      <c r="E6259" s="488"/>
      <c r="F6259"/>
      <c r="G6259"/>
      <c r="H6259" s="488"/>
    </row>
    <row r="6260" spans="1:8" s="10" customFormat="1">
      <c r="A6260" s="134"/>
      <c r="B6260" s="134"/>
      <c r="C6260"/>
      <c r="D6260"/>
      <c r="E6260" s="488"/>
      <c r="F6260"/>
      <c r="G6260"/>
      <c r="H6260" s="488"/>
    </row>
    <row r="6261" spans="1:8" s="10" customFormat="1">
      <c r="A6261" s="134"/>
      <c r="B6261" s="134"/>
      <c r="C6261"/>
      <c r="D6261"/>
      <c r="E6261" s="488"/>
      <c r="F6261"/>
      <c r="G6261"/>
      <c r="H6261" s="488"/>
    </row>
    <row r="6262" spans="1:8" s="10" customFormat="1">
      <c r="A6262" s="134"/>
      <c r="B6262" s="134"/>
      <c r="C6262"/>
      <c r="D6262"/>
      <c r="E6262" s="488"/>
      <c r="F6262"/>
      <c r="G6262"/>
      <c r="H6262" s="488"/>
    </row>
    <row r="6263" spans="1:8" s="10" customFormat="1">
      <c r="A6263" s="134"/>
      <c r="B6263" s="134"/>
      <c r="C6263"/>
      <c r="D6263"/>
      <c r="E6263" s="488"/>
      <c r="F6263"/>
      <c r="G6263"/>
      <c r="H6263" s="488"/>
    </row>
    <row r="6264" spans="1:8" s="10" customFormat="1">
      <c r="A6264" s="134"/>
      <c r="B6264" s="134"/>
      <c r="C6264"/>
      <c r="D6264"/>
      <c r="E6264" s="488"/>
      <c r="F6264"/>
      <c r="G6264"/>
      <c r="H6264" s="488"/>
    </row>
    <row r="6265" spans="1:8" s="10" customFormat="1">
      <c r="A6265" s="134"/>
      <c r="B6265" s="134"/>
      <c r="C6265"/>
      <c r="D6265"/>
      <c r="E6265" s="488"/>
      <c r="F6265"/>
      <c r="G6265"/>
      <c r="H6265" s="488"/>
    </row>
    <row r="6266" spans="1:8" s="10" customFormat="1">
      <c r="A6266" s="134"/>
      <c r="B6266" s="134"/>
      <c r="C6266"/>
      <c r="D6266"/>
      <c r="E6266" s="488"/>
      <c r="F6266"/>
      <c r="G6266"/>
      <c r="H6266" s="488"/>
    </row>
    <row r="6267" spans="1:8" s="10" customFormat="1">
      <c r="A6267" s="134"/>
      <c r="B6267" s="134"/>
      <c r="C6267"/>
      <c r="D6267"/>
      <c r="E6267" s="488"/>
      <c r="F6267"/>
      <c r="G6267"/>
      <c r="H6267" s="488"/>
    </row>
    <row r="6268" spans="1:8" s="10" customFormat="1">
      <c r="A6268" s="134"/>
      <c r="B6268" s="134"/>
      <c r="C6268"/>
      <c r="D6268"/>
      <c r="E6268" s="488"/>
      <c r="F6268"/>
      <c r="G6268"/>
      <c r="H6268" s="488"/>
    </row>
    <row r="6269" spans="1:8" s="10" customFormat="1">
      <c r="A6269" s="134"/>
      <c r="B6269" s="134"/>
      <c r="C6269"/>
      <c r="D6269"/>
      <c r="E6269" s="488"/>
      <c r="F6269"/>
      <c r="G6269"/>
      <c r="H6269" s="488"/>
    </row>
    <row r="6270" spans="1:8" s="10" customFormat="1">
      <c r="A6270" s="134"/>
      <c r="B6270" s="134"/>
      <c r="C6270"/>
      <c r="D6270"/>
      <c r="E6270" s="488"/>
      <c r="F6270"/>
      <c r="G6270"/>
      <c r="H6270" s="488"/>
    </row>
    <row r="6271" spans="1:8" s="10" customFormat="1">
      <c r="A6271" s="134"/>
      <c r="B6271" s="134"/>
      <c r="C6271"/>
      <c r="D6271"/>
      <c r="E6271" s="488"/>
      <c r="F6271"/>
      <c r="G6271"/>
      <c r="H6271" s="488"/>
    </row>
    <row r="6272" spans="1:8" s="10" customFormat="1">
      <c r="A6272" s="134"/>
      <c r="B6272" s="134"/>
      <c r="C6272"/>
      <c r="D6272"/>
      <c r="E6272" s="488"/>
      <c r="F6272"/>
      <c r="G6272"/>
      <c r="H6272" s="488"/>
    </row>
    <row r="6273" spans="1:8" s="10" customFormat="1">
      <c r="A6273" s="134"/>
      <c r="B6273" s="134"/>
      <c r="C6273"/>
      <c r="D6273"/>
      <c r="E6273" s="488"/>
      <c r="F6273"/>
      <c r="G6273"/>
      <c r="H6273" s="488"/>
    </row>
    <row r="6274" spans="1:8" s="10" customFormat="1">
      <c r="A6274" s="134"/>
      <c r="B6274" s="134"/>
      <c r="C6274"/>
      <c r="D6274"/>
      <c r="E6274" s="488"/>
      <c r="F6274"/>
      <c r="G6274"/>
      <c r="H6274" s="488"/>
    </row>
    <row r="6275" spans="1:8" s="10" customFormat="1">
      <c r="A6275" s="134"/>
      <c r="B6275" s="134"/>
      <c r="C6275"/>
      <c r="D6275"/>
      <c r="E6275" s="488"/>
      <c r="F6275"/>
      <c r="G6275"/>
      <c r="H6275" s="488"/>
    </row>
    <row r="6276" spans="1:8" s="10" customFormat="1">
      <c r="A6276" s="134"/>
      <c r="B6276" s="134"/>
      <c r="C6276"/>
      <c r="D6276"/>
      <c r="E6276" s="488"/>
      <c r="F6276"/>
      <c r="G6276"/>
      <c r="H6276" s="488"/>
    </row>
    <row r="6277" spans="1:8" s="10" customFormat="1">
      <c r="A6277" s="134"/>
      <c r="B6277" s="134"/>
      <c r="C6277"/>
      <c r="D6277"/>
      <c r="E6277" s="488"/>
      <c r="F6277"/>
      <c r="G6277"/>
      <c r="H6277" s="488"/>
    </row>
    <row r="6278" spans="1:8" s="10" customFormat="1">
      <c r="A6278" s="134"/>
      <c r="B6278" s="134"/>
      <c r="C6278"/>
      <c r="D6278"/>
      <c r="E6278" s="488"/>
      <c r="F6278"/>
      <c r="G6278"/>
      <c r="H6278" s="488"/>
    </row>
    <row r="6279" spans="1:8" s="10" customFormat="1">
      <c r="A6279" s="134"/>
      <c r="B6279" s="134"/>
      <c r="C6279"/>
      <c r="D6279"/>
      <c r="E6279" s="488"/>
      <c r="F6279"/>
      <c r="G6279"/>
      <c r="H6279" s="488"/>
    </row>
    <row r="6280" spans="1:8" s="10" customFormat="1">
      <c r="A6280" s="134"/>
      <c r="B6280" s="134"/>
      <c r="C6280"/>
      <c r="D6280"/>
      <c r="E6280" s="488"/>
      <c r="F6280"/>
      <c r="G6280"/>
      <c r="H6280" s="488"/>
    </row>
    <row r="6281" spans="1:8" s="10" customFormat="1">
      <c r="A6281" s="134"/>
      <c r="B6281" s="134"/>
      <c r="C6281"/>
      <c r="D6281"/>
      <c r="E6281" s="488"/>
      <c r="F6281"/>
      <c r="G6281"/>
      <c r="H6281" s="488"/>
    </row>
    <row r="6282" spans="1:8" s="10" customFormat="1">
      <c r="A6282" s="134"/>
      <c r="B6282" s="134"/>
      <c r="C6282"/>
      <c r="D6282"/>
      <c r="E6282" s="488"/>
      <c r="F6282"/>
      <c r="G6282"/>
      <c r="H6282" s="488"/>
    </row>
    <row r="6283" spans="1:8" s="10" customFormat="1">
      <c r="A6283" s="134"/>
      <c r="B6283" s="134"/>
      <c r="C6283"/>
      <c r="D6283"/>
      <c r="E6283" s="488"/>
      <c r="F6283"/>
      <c r="G6283"/>
      <c r="H6283" s="488"/>
    </row>
    <row r="6284" spans="1:8" s="10" customFormat="1">
      <c r="A6284" s="134"/>
      <c r="B6284" s="134"/>
      <c r="C6284"/>
      <c r="D6284"/>
      <c r="E6284" s="488"/>
      <c r="F6284"/>
      <c r="G6284"/>
      <c r="H6284" s="488"/>
    </row>
    <row r="6285" spans="1:8" s="10" customFormat="1">
      <c r="A6285" s="134"/>
      <c r="B6285" s="134"/>
      <c r="C6285"/>
      <c r="D6285"/>
      <c r="E6285" s="488"/>
      <c r="F6285"/>
      <c r="G6285"/>
      <c r="H6285" s="488"/>
    </row>
    <row r="6286" spans="1:8" s="10" customFormat="1">
      <c r="A6286" s="134"/>
      <c r="B6286" s="134"/>
      <c r="C6286"/>
      <c r="D6286"/>
      <c r="E6286" s="488"/>
      <c r="F6286"/>
      <c r="G6286"/>
      <c r="H6286" s="488"/>
    </row>
    <row r="6287" spans="1:8" s="10" customFormat="1">
      <c r="A6287" s="134"/>
      <c r="B6287" s="134"/>
      <c r="C6287"/>
      <c r="D6287"/>
      <c r="E6287" s="488"/>
      <c r="F6287"/>
      <c r="G6287"/>
      <c r="H6287" s="488"/>
    </row>
    <row r="6288" spans="1:8" s="10" customFormat="1">
      <c r="A6288" s="134"/>
      <c r="B6288" s="134"/>
      <c r="C6288"/>
      <c r="D6288"/>
      <c r="E6288" s="488"/>
      <c r="F6288"/>
      <c r="G6288"/>
      <c r="H6288" s="488"/>
    </row>
    <row r="6289" spans="1:8" s="10" customFormat="1">
      <c r="A6289" s="134"/>
      <c r="B6289" s="134"/>
      <c r="C6289"/>
      <c r="D6289"/>
      <c r="E6289" s="488"/>
      <c r="F6289"/>
      <c r="G6289"/>
      <c r="H6289" s="488"/>
    </row>
    <row r="6290" spans="1:8" s="10" customFormat="1">
      <c r="A6290" s="134"/>
      <c r="B6290" s="134"/>
      <c r="C6290"/>
      <c r="D6290"/>
      <c r="E6290" s="488"/>
      <c r="F6290"/>
      <c r="G6290"/>
      <c r="H6290" s="488"/>
    </row>
    <row r="6291" spans="1:8" s="10" customFormat="1">
      <c r="A6291" s="134"/>
      <c r="B6291" s="134"/>
      <c r="C6291"/>
      <c r="D6291"/>
      <c r="E6291" s="488"/>
      <c r="F6291"/>
      <c r="G6291"/>
      <c r="H6291" s="488"/>
    </row>
    <row r="6292" spans="1:8" s="10" customFormat="1">
      <c r="A6292" s="134"/>
      <c r="B6292" s="134"/>
      <c r="C6292"/>
      <c r="D6292"/>
      <c r="E6292" s="488"/>
      <c r="F6292"/>
      <c r="G6292"/>
      <c r="H6292" s="488"/>
    </row>
    <row r="6293" spans="1:8" s="10" customFormat="1">
      <c r="A6293" s="134"/>
      <c r="B6293" s="134"/>
      <c r="C6293"/>
      <c r="D6293"/>
      <c r="E6293" s="488"/>
      <c r="F6293"/>
      <c r="G6293"/>
      <c r="H6293" s="488"/>
    </row>
    <row r="6294" spans="1:8" s="10" customFormat="1">
      <c r="A6294" s="134"/>
      <c r="B6294" s="134"/>
      <c r="C6294"/>
      <c r="D6294"/>
      <c r="E6294" s="488"/>
      <c r="F6294"/>
      <c r="G6294"/>
      <c r="H6294" s="488"/>
    </row>
    <row r="6295" spans="1:8" s="10" customFormat="1">
      <c r="A6295" s="134"/>
      <c r="B6295" s="134"/>
      <c r="C6295"/>
      <c r="D6295"/>
      <c r="E6295" s="488"/>
      <c r="F6295"/>
      <c r="G6295"/>
      <c r="H6295" s="488"/>
    </row>
    <row r="6296" spans="1:8" s="10" customFormat="1">
      <c r="A6296" s="134"/>
      <c r="B6296" s="134"/>
      <c r="C6296"/>
      <c r="D6296"/>
      <c r="E6296" s="488"/>
      <c r="F6296"/>
      <c r="G6296"/>
      <c r="H6296" s="488"/>
    </row>
    <row r="6297" spans="1:8" s="10" customFormat="1">
      <c r="A6297" s="134"/>
      <c r="B6297" s="134"/>
      <c r="C6297"/>
      <c r="D6297"/>
      <c r="E6297" s="488"/>
      <c r="F6297"/>
      <c r="G6297"/>
      <c r="H6297" s="488"/>
    </row>
    <row r="6298" spans="1:8" s="10" customFormat="1">
      <c r="A6298" s="134"/>
      <c r="B6298" s="134"/>
      <c r="C6298"/>
      <c r="D6298"/>
      <c r="E6298" s="488"/>
      <c r="F6298"/>
      <c r="G6298"/>
      <c r="H6298" s="488"/>
    </row>
    <row r="6299" spans="1:8" s="10" customFormat="1">
      <c r="A6299" s="134"/>
      <c r="B6299" s="134"/>
      <c r="C6299"/>
      <c r="D6299"/>
      <c r="E6299" s="488"/>
      <c r="F6299"/>
      <c r="G6299"/>
      <c r="H6299" s="488"/>
    </row>
    <row r="6300" spans="1:8" s="10" customFormat="1">
      <c r="A6300" s="134"/>
      <c r="B6300" s="134"/>
      <c r="C6300"/>
      <c r="D6300"/>
      <c r="E6300" s="488"/>
      <c r="F6300"/>
      <c r="G6300"/>
      <c r="H6300" s="488"/>
    </row>
    <row r="6301" spans="1:8" s="10" customFormat="1">
      <c r="A6301" s="134"/>
      <c r="B6301" s="134"/>
      <c r="C6301"/>
      <c r="D6301"/>
      <c r="E6301" s="488"/>
      <c r="F6301"/>
      <c r="G6301"/>
      <c r="H6301" s="488"/>
    </row>
    <row r="6302" spans="1:8" s="10" customFormat="1">
      <c r="A6302" s="134"/>
      <c r="B6302" s="134"/>
      <c r="C6302"/>
      <c r="D6302"/>
      <c r="E6302" s="488"/>
      <c r="F6302"/>
      <c r="G6302"/>
      <c r="H6302" s="488"/>
    </row>
    <row r="6303" spans="1:8" s="10" customFormat="1">
      <c r="A6303" s="134"/>
      <c r="B6303" s="134"/>
      <c r="C6303"/>
      <c r="D6303"/>
      <c r="E6303" s="488"/>
      <c r="F6303"/>
      <c r="G6303"/>
      <c r="H6303" s="488"/>
    </row>
    <row r="6304" spans="1:8" s="10" customFormat="1">
      <c r="A6304" s="134"/>
      <c r="B6304" s="134"/>
      <c r="C6304"/>
      <c r="D6304"/>
      <c r="E6304" s="488"/>
      <c r="F6304"/>
      <c r="G6304"/>
      <c r="H6304" s="488"/>
    </row>
    <row r="6305" spans="1:8" s="10" customFormat="1">
      <c r="A6305" s="134"/>
      <c r="B6305" s="134"/>
      <c r="C6305"/>
      <c r="D6305"/>
      <c r="E6305" s="488"/>
      <c r="F6305"/>
      <c r="G6305"/>
      <c r="H6305" s="488"/>
    </row>
    <row r="6306" spans="1:8" s="10" customFormat="1">
      <c r="A6306" s="134"/>
      <c r="B6306" s="134"/>
      <c r="C6306"/>
      <c r="D6306"/>
      <c r="E6306" s="488"/>
      <c r="F6306"/>
      <c r="G6306"/>
      <c r="H6306" s="488"/>
    </row>
    <row r="6307" spans="1:8" s="10" customFormat="1">
      <c r="A6307" s="134"/>
      <c r="B6307" s="134"/>
      <c r="C6307"/>
      <c r="D6307"/>
      <c r="E6307" s="488"/>
      <c r="F6307"/>
      <c r="G6307"/>
      <c r="H6307" s="488"/>
    </row>
    <row r="6308" spans="1:8" s="10" customFormat="1">
      <c r="A6308" s="134"/>
      <c r="B6308" s="134"/>
      <c r="C6308"/>
      <c r="D6308"/>
      <c r="E6308" s="488"/>
      <c r="F6308"/>
      <c r="G6308"/>
      <c r="H6308" s="488"/>
    </row>
    <row r="6309" spans="1:8" s="10" customFormat="1">
      <c r="A6309" s="134"/>
      <c r="B6309" s="134"/>
      <c r="C6309"/>
      <c r="D6309"/>
      <c r="E6309" s="488"/>
      <c r="F6309"/>
      <c r="G6309"/>
      <c r="H6309" s="488"/>
    </row>
    <row r="6310" spans="1:8" s="10" customFormat="1">
      <c r="A6310" s="134"/>
      <c r="B6310" s="134"/>
      <c r="C6310"/>
      <c r="D6310"/>
      <c r="E6310" s="488"/>
      <c r="F6310"/>
      <c r="G6310"/>
      <c r="H6310" s="488"/>
    </row>
    <row r="6311" spans="1:8" s="10" customFormat="1">
      <c r="A6311" s="134"/>
      <c r="B6311" s="134"/>
      <c r="C6311"/>
      <c r="D6311"/>
      <c r="E6311" s="488"/>
      <c r="F6311"/>
      <c r="G6311"/>
      <c r="H6311" s="488"/>
    </row>
    <row r="6312" spans="1:8" s="10" customFormat="1">
      <c r="A6312" s="134"/>
      <c r="B6312" s="134"/>
      <c r="C6312"/>
      <c r="D6312"/>
      <c r="E6312" s="488"/>
      <c r="F6312"/>
      <c r="G6312"/>
      <c r="H6312" s="488"/>
    </row>
    <row r="6313" spans="1:8" s="10" customFormat="1">
      <c r="A6313" s="134"/>
      <c r="B6313" s="134"/>
      <c r="C6313"/>
      <c r="D6313"/>
      <c r="E6313" s="488"/>
      <c r="F6313"/>
      <c r="G6313"/>
      <c r="H6313" s="488"/>
    </row>
    <row r="6314" spans="1:8" s="10" customFormat="1">
      <c r="A6314" s="134"/>
      <c r="B6314" s="134"/>
      <c r="C6314"/>
      <c r="D6314"/>
      <c r="E6314" s="488"/>
      <c r="F6314"/>
      <c r="G6314"/>
      <c r="H6314" s="488"/>
    </row>
    <row r="6315" spans="1:8" s="10" customFormat="1">
      <c r="A6315" s="134"/>
      <c r="B6315" s="134"/>
      <c r="C6315"/>
      <c r="D6315"/>
      <c r="E6315" s="488"/>
      <c r="F6315"/>
      <c r="G6315"/>
      <c r="H6315" s="488"/>
    </row>
    <row r="6316" spans="1:8" s="10" customFormat="1">
      <c r="A6316" s="134"/>
      <c r="B6316" s="134"/>
      <c r="C6316"/>
      <c r="D6316"/>
      <c r="E6316" s="488"/>
      <c r="F6316"/>
      <c r="G6316"/>
      <c r="H6316" s="488"/>
    </row>
    <row r="6317" spans="1:8" s="10" customFormat="1">
      <c r="A6317" s="134"/>
      <c r="B6317" s="134"/>
      <c r="C6317"/>
      <c r="D6317"/>
      <c r="E6317" s="488"/>
      <c r="F6317"/>
      <c r="G6317"/>
      <c r="H6317" s="488"/>
    </row>
    <row r="6318" spans="1:8" s="10" customFormat="1">
      <c r="A6318" s="134"/>
      <c r="B6318" s="134"/>
      <c r="C6318"/>
      <c r="D6318"/>
      <c r="E6318" s="488"/>
      <c r="F6318"/>
      <c r="G6318"/>
      <c r="H6318" s="488"/>
    </row>
    <row r="6319" spans="1:8" s="10" customFormat="1">
      <c r="A6319" s="134"/>
      <c r="B6319" s="134"/>
      <c r="C6319"/>
      <c r="D6319"/>
      <c r="E6319" s="488"/>
      <c r="F6319"/>
      <c r="G6319"/>
      <c r="H6319" s="488"/>
    </row>
    <row r="6320" spans="1:8" s="10" customFormat="1">
      <c r="A6320" s="134"/>
      <c r="B6320" s="134"/>
      <c r="C6320"/>
      <c r="D6320"/>
      <c r="E6320" s="488"/>
      <c r="F6320"/>
      <c r="G6320"/>
      <c r="H6320" s="488"/>
    </row>
    <row r="6321" spans="1:8" s="10" customFormat="1">
      <c r="A6321" s="134"/>
      <c r="B6321" s="134"/>
      <c r="C6321"/>
      <c r="D6321"/>
      <c r="E6321" s="488"/>
      <c r="F6321"/>
      <c r="G6321"/>
      <c r="H6321" s="488"/>
    </row>
    <row r="6322" spans="1:8" s="10" customFormat="1">
      <c r="A6322" s="134"/>
      <c r="B6322" s="134"/>
      <c r="C6322"/>
      <c r="D6322"/>
      <c r="E6322" s="488"/>
      <c r="F6322"/>
      <c r="G6322"/>
      <c r="H6322" s="488"/>
    </row>
    <row r="6323" spans="1:8" s="10" customFormat="1">
      <c r="A6323" s="134"/>
      <c r="B6323" s="134"/>
      <c r="C6323"/>
      <c r="D6323"/>
      <c r="E6323" s="488"/>
      <c r="F6323"/>
      <c r="G6323"/>
      <c r="H6323" s="488"/>
    </row>
    <row r="6324" spans="1:8" s="10" customFormat="1">
      <c r="A6324" s="134"/>
      <c r="B6324" s="134"/>
      <c r="C6324"/>
      <c r="D6324"/>
      <c r="E6324" s="488"/>
      <c r="F6324"/>
      <c r="G6324"/>
      <c r="H6324" s="488"/>
    </row>
    <row r="6325" spans="1:8" s="10" customFormat="1">
      <c r="A6325" s="134"/>
      <c r="B6325" s="134"/>
      <c r="C6325"/>
      <c r="D6325"/>
      <c r="E6325" s="488"/>
      <c r="F6325"/>
      <c r="G6325"/>
      <c r="H6325" s="488"/>
    </row>
    <row r="6326" spans="1:8" s="10" customFormat="1">
      <c r="A6326" s="134"/>
      <c r="B6326" s="134"/>
      <c r="C6326"/>
      <c r="D6326"/>
      <c r="E6326" s="488"/>
      <c r="F6326"/>
      <c r="G6326"/>
      <c r="H6326" s="488"/>
    </row>
    <row r="6327" spans="1:8" s="10" customFormat="1">
      <c r="A6327" s="134"/>
      <c r="B6327" s="134"/>
      <c r="C6327"/>
      <c r="D6327"/>
      <c r="E6327" s="488"/>
      <c r="F6327"/>
      <c r="G6327"/>
      <c r="H6327" s="488"/>
    </row>
    <row r="6328" spans="1:8" s="10" customFormat="1">
      <c r="A6328" s="134"/>
      <c r="B6328" s="134"/>
      <c r="C6328"/>
      <c r="D6328"/>
      <c r="E6328" s="488"/>
      <c r="F6328"/>
      <c r="G6328"/>
      <c r="H6328" s="488"/>
    </row>
    <row r="6329" spans="1:8" s="10" customFormat="1">
      <c r="A6329" s="134"/>
      <c r="B6329" s="134"/>
      <c r="C6329"/>
      <c r="D6329"/>
      <c r="E6329" s="488"/>
      <c r="F6329"/>
      <c r="G6329"/>
      <c r="H6329" s="488"/>
    </row>
    <row r="6330" spans="1:8" s="10" customFormat="1">
      <c r="A6330" s="134"/>
      <c r="B6330" s="134"/>
      <c r="C6330"/>
      <c r="D6330"/>
      <c r="E6330" s="488"/>
      <c r="F6330"/>
      <c r="G6330"/>
      <c r="H6330" s="488"/>
    </row>
    <row r="6331" spans="1:8" s="10" customFormat="1">
      <c r="A6331" s="134"/>
      <c r="B6331" s="134"/>
      <c r="C6331"/>
      <c r="D6331"/>
      <c r="E6331" s="488"/>
      <c r="F6331"/>
      <c r="G6331"/>
      <c r="H6331" s="488"/>
    </row>
    <row r="6332" spans="1:8" s="10" customFormat="1">
      <c r="A6332" s="134"/>
      <c r="B6332" s="134"/>
      <c r="C6332"/>
      <c r="D6332"/>
      <c r="E6332" s="488"/>
      <c r="F6332"/>
      <c r="G6332"/>
      <c r="H6332" s="488"/>
    </row>
    <row r="6333" spans="1:8" s="10" customFormat="1">
      <c r="A6333" s="134"/>
      <c r="B6333" s="134"/>
      <c r="C6333"/>
      <c r="D6333"/>
      <c r="E6333" s="488"/>
      <c r="F6333"/>
      <c r="G6333"/>
      <c r="H6333" s="488"/>
    </row>
    <row r="6334" spans="1:8" s="10" customFormat="1">
      <c r="A6334" s="134"/>
      <c r="B6334" s="134"/>
      <c r="C6334"/>
      <c r="D6334"/>
      <c r="E6334" s="488"/>
      <c r="F6334"/>
      <c r="G6334"/>
      <c r="H6334" s="488"/>
    </row>
    <row r="6335" spans="1:8" s="10" customFormat="1">
      <c r="A6335" s="134"/>
      <c r="B6335" s="134"/>
      <c r="C6335"/>
      <c r="D6335"/>
      <c r="E6335" s="488"/>
      <c r="F6335"/>
      <c r="G6335"/>
      <c r="H6335" s="488"/>
    </row>
    <row r="6336" spans="1:8" s="10" customFormat="1">
      <c r="A6336" s="134"/>
      <c r="B6336" s="134"/>
      <c r="C6336"/>
      <c r="D6336"/>
      <c r="E6336" s="488"/>
      <c r="F6336"/>
      <c r="G6336"/>
      <c r="H6336" s="488"/>
    </row>
    <row r="6337" spans="1:8" s="10" customFormat="1">
      <c r="A6337" s="134"/>
      <c r="B6337" s="134"/>
      <c r="C6337"/>
      <c r="D6337"/>
      <c r="E6337" s="488"/>
      <c r="F6337"/>
      <c r="G6337"/>
      <c r="H6337" s="488"/>
    </row>
    <row r="6338" spans="1:8" s="10" customFormat="1">
      <c r="A6338" s="134"/>
      <c r="B6338" s="134"/>
      <c r="C6338"/>
      <c r="D6338"/>
      <c r="E6338" s="488"/>
      <c r="F6338"/>
      <c r="G6338"/>
      <c r="H6338" s="488"/>
    </row>
    <row r="6339" spans="1:8" s="10" customFormat="1">
      <c r="A6339" s="134"/>
      <c r="B6339" s="134"/>
      <c r="C6339"/>
      <c r="D6339"/>
      <c r="E6339" s="488"/>
      <c r="F6339"/>
      <c r="G6339"/>
      <c r="H6339" s="488"/>
    </row>
    <row r="6340" spans="1:8" s="10" customFormat="1">
      <c r="A6340" s="134"/>
      <c r="B6340" s="134"/>
      <c r="C6340"/>
      <c r="D6340"/>
      <c r="E6340" s="488"/>
      <c r="F6340"/>
      <c r="G6340"/>
      <c r="H6340" s="488"/>
    </row>
    <row r="6341" spans="1:8" s="10" customFormat="1">
      <c r="A6341" s="134"/>
      <c r="B6341" s="134"/>
      <c r="C6341"/>
      <c r="D6341"/>
      <c r="E6341" s="488"/>
      <c r="F6341"/>
      <c r="G6341"/>
      <c r="H6341" s="488"/>
    </row>
    <row r="6342" spans="1:8" s="10" customFormat="1">
      <c r="A6342" s="134"/>
      <c r="B6342" s="134"/>
      <c r="C6342"/>
      <c r="D6342"/>
      <c r="E6342" s="488"/>
      <c r="F6342"/>
      <c r="G6342"/>
      <c r="H6342" s="488"/>
    </row>
    <row r="6343" spans="1:8" s="10" customFormat="1">
      <c r="A6343" s="134"/>
      <c r="B6343" s="134"/>
      <c r="C6343"/>
      <c r="D6343"/>
      <c r="E6343" s="488"/>
      <c r="F6343"/>
      <c r="G6343"/>
      <c r="H6343" s="488"/>
    </row>
    <row r="6344" spans="1:8" s="10" customFormat="1">
      <c r="A6344" s="134"/>
      <c r="B6344" s="134"/>
      <c r="C6344"/>
      <c r="D6344"/>
      <c r="E6344" s="488"/>
      <c r="F6344"/>
      <c r="G6344"/>
      <c r="H6344" s="488"/>
    </row>
    <row r="6345" spans="1:8" s="10" customFormat="1">
      <c r="A6345" s="134"/>
      <c r="B6345" s="134"/>
      <c r="C6345"/>
      <c r="D6345"/>
      <c r="E6345" s="488"/>
      <c r="F6345"/>
      <c r="G6345"/>
      <c r="H6345" s="488"/>
    </row>
    <row r="6346" spans="1:8" s="10" customFormat="1">
      <c r="A6346" s="134"/>
      <c r="B6346" s="134"/>
      <c r="C6346"/>
      <c r="D6346"/>
      <c r="E6346" s="488"/>
      <c r="F6346"/>
      <c r="G6346"/>
      <c r="H6346" s="488"/>
    </row>
    <row r="6347" spans="1:8" s="10" customFormat="1">
      <c r="A6347" s="134"/>
      <c r="B6347" s="134"/>
      <c r="C6347"/>
      <c r="D6347"/>
      <c r="E6347" s="488"/>
      <c r="F6347"/>
      <c r="G6347"/>
      <c r="H6347" s="488"/>
    </row>
    <row r="6348" spans="1:8" s="10" customFormat="1">
      <c r="A6348" s="134"/>
      <c r="B6348" s="134"/>
      <c r="C6348"/>
      <c r="D6348"/>
      <c r="E6348" s="488"/>
      <c r="F6348"/>
      <c r="G6348"/>
      <c r="H6348" s="488"/>
    </row>
    <row r="6349" spans="1:8" s="10" customFormat="1">
      <c r="A6349" s="134"/>
      <c r="B6349" s="134"/>
      <c r="C6349"/>
      <c r="D6349"/>
      <c r="E6349" s="488"/>
      <c r="F6349"/>
      <c r="G6349"/>
      <c r="H6349" s="488"/>
    </row>
    <row r="6350" spans="1:8" s="10" customFormat="1">
      <c r="A6350" s="134"/>
      <c r="B6350" s="134"/>
      <c r="C6350"/>
      <c r="D6350"/>
      <c r="E6350" s="488"/>
      <c r="F6350"/>
      <c r="G6350"/>
      <c r="H6350" s="488"/>
    </row>
    <row r="6351" spans="1:8" s="10" customFormat="1">
      <c r="A6351" s="134"/>
      <c r="B6351" s="134"/>
      <c r="C6351"/>
      <c r="D6351"/>
      <c r="E6351" s="488"/>
      <c r="F6351"/>
      <c r="G6351"/>
      <c r="H6351" s="488"/>
    </row>
    <row r="6352" spans="1:8" s="10" customFormat="1">
      <c r="A6352" s="134"/>
      <c r="B6352" s="134"/>
      <c r="C6352"/>
      <c r="D6352"/>
      <c r="E6352" s="488"/>
      <c r="F6352"/>
      <c r="G6352"/>
      <c r="H6352" s="488"/>
    </row>
    <row r="6353" spans="1:8" s="10" customFormat="1">
      <c r="A6353" s="134"/>
      <c r="B6353" s="134"/>
      <c r="C6353"/>
      <c r="D6353"/>
      <c r="E6353" s="488"/>
      <c r="F6353"/>
      <c r="G6353"/>
      <c r="H6353" s="488"/>
    </row>
    <row r="6354" spans="1:8" s="10" customFormat="1">
      <c r="A6354" s="134"/>
      <c r="B6354" s="134"/>
      <c r="C6354"/>
      <c r="D6354"/>
      <c r="E6354" s="488"/>
      <c r="F6354"/>
      <c r="G6354"/>
      <c r="H6354" s="488"/>
    </row>
    <row r="6355" spans="1:8" s="10" customFormat="1">
      <c r="A6355" s="134"/>
      <c r="B6355" s="134"/>
      <c r="C6355"/>
      <c r="D6355"/>
      <c r="E6355" s="488"/>
      <c r="F6355"/>
      <c r="G6355"/>
      <c r="H6355" s="488"/>
    </row>
    <row r="6356" spans="1:8" s="10" customFormat="1">
      <c r="A6356" s="134"/>
      <c r="B6356" s="134"/>
      <c r="C6356"/>
      <c r="D6356"/>
      <c r="E6356" s="488"/>
      <c r="F6356"/>
      <c r="G6356"/>
      <c r="H6356" s="488"/>
    </row>
    <row r="6357" spans="1:8" s="10" customFormat="1">
      <c r="A6357" s="134"/>
      <c r="B6357" s="134"/>
      <c r="C6357"/>
      <c r="D6357"/>
      <c r="E6357" s="488"/>
      <c r="F6357"/>
      <c r="G6357"/>
      <c r="H6357" s="488"/>
    </row>
    <row r="6358" spans="1:8" s="10" customFormat="1">
      <c r="A6358" s="134"/>
      <c r="B6358" s="134"/>
      <c r="C6358"/>
      <c r="D6358"/>
      <c r="E6358" s="488"/>
      <c r="F6358"/>
      <c r="G6358"/>
      <c r="H6358" s="488"/>
    </row>
    <row r="6359" spans="1:8" s="10" customFormat="1">
      <c r="A6359" s="134"/>
      <c r="B6359" s="134"/>
      <c r="C6359"/>
      <c r="D6359"/>
      <c r="E6359" s="488"/>
      <c r="F6359"/>
      <c r="G6359"/>
      <c r="H6359" s="488"/>
    </row>
    <row r="6360" spans="1:8" s="10" customFormat="1">
      <c r="A6360" s="134"/>
      <c r="B6360" s="134"/>
      <c r="C6360"/>
      <c r="D6360"/>
      <c r="E6360" s="488"/>
      <c r="F6360"/>
      <c r="G6360"/>
      <c r="H6360" s="488"/>
    </row>
    <row r="6361" spans="1:8" s="10" customFormat="1">
      <c r="A6361" s="134"/>
      <c r="B6361" s="134"/>
      <c r="C6361"/>
      <c r="D6361"/>
      <c r="E6361" s="488"/>
      <c r="F6361"/>
      <c r="G6361"/>
      <c r="H6361" s="488"/>
    </row>
    <row r="6362" spans="1:8" s="10" customFormat="1">
      <c r="A6362" s="134"/>
      <c r="B6362" s="134"/>
      <c r="C6362"/>
      <c r="D6362"/>
      <c r="E6362" s="488"/>
      <c r="F6362"/>
      <c r="G6362"/>
      <c r="H6362" s="488"/>
    </row>
    <row r="6363" spans="1:8" s="10" customFormat="1">
      <c r="A6363" s="134"/>
      <c r="B6363" s="134"/>
      <c r="C6363"/>
      <c r="D6363"/>
      <c r="E6363" s="488"/>
      <c r="F6363"/>
      <c r="G6363"/>
      <c r="H6363" s="488"/>
    </row>
    <row r="6364" spans="1:8" s="10" customFormat="1">
      <c r="A6364" s="134"/>
      <c r="B6364" s="134"/>
      <c r="C6364"/>
      <c r="D6364"/>
      <c r="E6364" s="488"/>
      <c r="F6364"/>
      <c r="G6364"/>
      <c r="H6364" s="488"/>
    </row>
    <row r="6365" spans="1:8" s="10" customFormat="1">
      <c r="A6365" s="134"/>
      <c r="B6365" s="134"/>
      <c r="C6365"/>
      <c r="D6365"/>
      <c r="E6365" s="488"/>
      <c r="F6365"/>
      <c r="G6365"/>
      <c r="H6365" s="488"/>
    </row>
    <row r="6366" spans="1:8" s="10" customFormat="1">
      <c r="A6366" s="134"/>
      <c r="B6366" s="134"/>
      <c r="C6366"/>
      <c r="D6366"/>
      <c r="E6366" s="488"/>
      <c r="F6366"/>
      <c r="G6366"/>
      <c r="H6366" s="488"/>
    </row>
    <row r="6367" spans="1:8" s="10" customFormat="1">
      <c r="A6367" s="134"/>
      <c r="B6367" s="134"/>
      <c r="C6367"/>
      <c r="D6367"/>
      <c r="E6367" s="488"/>
      <c r="F6367"/>
      <c r="G6367"/>
      <c r="H6367" s="488"/>
    </row>
    <row r="6368" spans="1:8" s="10" customFormat="1">
      <c r="A6368" s="134"/>
      <c r="B6368" s="134"/>
      <c r="C6368"/>
      <c r="D6368"/>
      <c r="E6368" s="488"/>
      <c r="F6368"/>
      <c r="G6368"/>
      <c r="H6368" s="488"/>
    </row>
    <row r="6369" spans="1:8" s="10" customFormat="1">
      <c r="A6369" s="134"/>
      <c r="B6369" s="134"/>
      <c r="C6369"/>
      <c r="D6369"/>
      <c r="E6369" s="488"/>
      <c r="F6369"/>
      <c r="G6369"/>
      <c r="H6369" s="488"/>
    </row>
    <row r="6370" spans="1:8" s="10" customFormat="1">
      <c r="A6370" s="134"/>
      <c r="B6370" s="134"/>
      <c r="C6370"/>
      <c r="D6370"/>
      <c r="E6370" s="488"/>
      <c r="F6370"/>
      <c r="G6370"/>
      <c r="H6370" s="488"/>
    </row>
    <row r="6371" spans="1:8" s="10" customFormat="1">
      <c r="A6371" s="134"/>
      <c r="B6371" s="134"/>
      <c r="C6371"/>
      <c r="D6371"/>
      <c r="E6371" s="488"/>
      <c r="F6371"/>
      <c r="G6371"/>
      <c r="H6371" s="488"/>
    </row>
    <row r="6372" spans="1:8" s="10" customFormat="1">
      <c r="A6372" s="134"/>
      <c r="B6372" s="134"/>
      <c r="C6372"/>
      <c r="D6372"/>
      <c r="E6372" s="488"/>
      <c r="F6372"/>
      <c r="G6372"/>
      <c r="H6372" s="488"/>
    </row>
    <row r="6373" spans="1:8" s="10" customFormat="1">
      <c r="A6373" s="134"/>
      <c r="B6373" s="134"/>
      <c r="C6373"/>
      <c r="D6373"/>
      <c r="E6373" s="488"/>
      <c r="F6373"/>
      <c r="G6373"/>
      <c r="H6373" s="488"/>
    </row>
    <row r="6374" spans="1:8" s="10" customFormat="1">
      <c r="A6374" s="134"/>
      <c r="B6374" s="134"/>
      <c r="C6374"/>
      <c r="D6374"/>
      <c r="E6374" s="488"/>
      <c r="F6374"/>
      <c r="G6374"/>
      <c r="H6374" s="488"/>
    </row>
    <row r="6375" spans="1:8" s="10" customFormat="1">
      <c r="A6375" s="134"/>
      <c r="B6375" s="134"/>
      <c r="C6375"/>
      <c r="D6375"/>
      <c r="E6375" s="488"/>
      <c r="F6375"/>
      <c r="G6375"/>
      <c r="H6375" s="488"/>
    </row>
    <row r="6376" spans="1:8" s="10" customFormat="1">
      <c r="A6376" s="134"/>
      <c r="B6376" s="134"/>
      <c r="C6376"/>
      <c r="D6376"/>
      <c r="E6376" s="488"/>
      <c r="F6376"/>
      <c r="G6376"/>
      <c r="H6376" s="488"/>
    </row>
    <row r="6377" spans="1:8" s="10" customFormat="1">
      <c r="A6377" s="134"/>
      <c r="B6377" s="134"/>
      <c r="C6377"/>
      <c r="D6377"/>
      <c r="E6377" s="488"/>
      <c r="F6377"/>
      <c r="G6377"/>
      <c r="H6377" s="488"/>
    </row>
    <row r="6378" spans="1:8" s="10" customFormat="1">
      <c r="A6378" s="134"/>
      <c r="B6378" s="134"/>
      <c r="C6378"/>
      <c r="D6378"/>
      <c r="E6378" s="488"/>
      <c r="F6378"/>
      <c r="G6378"/>
      <c r="H6378" s="488"/>
    </row>
    <row r="6379" spans="1:8" s="10" customFormat="1">
      <c r="A6379" s="134"/>
      <c r="B6379" s="134"/>
      <c r="C6379"/>
      <c r="D6379"/>
      <c r="E6379" s="488"/>
      <c r="F6379"/>
      <c r="G6379"/>
      <c r="H6379" s="488"/>
    </row>
    <row r="6380" spans="1:8" s="10" customFormat="1">
      <c r="A6380" s="134"/>
      <c r="B6380" s="134"/>
      <c r="C6380"/>
      <c r="D6380"/>
      <c r="E6380" s="488"/>
      <c r="F6380"/>
      <c r="G6380"/>
      <c r="H6380" s="488"/>
    </row>
    <row r="6381" spans="1:8" s="10" customFormat="1">
      <c r="A6381" s="134"/>
      <c r="B6381" s="134"/>
      <c r="C6381"/>
      <c r="D6381"/>
      <c r="E6381" s="488"/>
      <c r="F6381"/>
      <c r="G6381"/>
      <c r="H6381" s="488"/>
    </row>
    <row r="6382" spans="1:8" s="10" customFormat="1">
      <c r="A6382" s="134"/>
      <c r="B6382" s="134"/>
      <c r="C6382"/>
      <c r="D6382"/>
      <c r="E6382" s="488"/>
      <c r="F6382"/>
      <c r="G6382"/>
      <c r="H6382" s="488"/>
    </row>
    <row r="6383" spans="1:8" s="10" customFormat="1">
      <c r="A6383" s="134"/>
      <c r="B6383" s="134"/>
      <c r="C6383"/>
      <c r="D6383"/>
      <c r="E6383" s="488"/>
      <c r="F6383"/>
      <c r="G6383"/>
      <c r="H6383" s="488"/>
    </row>
    <row r="6384" spans="1:8" s="10" customFormat="1">
      <c r="A6384" s="134"/>
      <c r="B6384" s="134"/>
      <c r="C6384"/>
      <c r="D6384"/>
      <c r="E6384" s="488"/>
      <c r="F6384"/>
      <c r="G6384"/>
      <c r="H6384" s="488"/>
    </row>
    <row r="6385" spans="1:8" s="10" customFormat="1">
      <c r="A6385" s="134"/>
      <c r="B6385" s="134"/>
      <c r="C6385"/>
      <c r="D6385"/>
      <c r="E6385" s="488"/>
      <c r="F6385"/>
      <c r="G6385"/>
      <c r="H6385" s="488"/>
    </row>
    <row r="6386" spans="1:8" s="10" customFormat="1">
      <c r="A6386" s="134"/>
      <c r="B6386" s="134"/>
      <c r="C6386"/>
      <c r="D6386"/>
      <c r="E6386" s="488"/>
      <c r="F6386"/>
      <c r="G6386"/>
      <c r="H6386" s="488"/>
    </row>
    <row r="6387" spans="1:8" s="10" customFormat="1">
      <c r="A6387" s="134"/>
      <c r="B6387" s="134"/>
      <c r="C6387"/>
      <c r="D6387"/>
      <c r="E6387" s="488"/>
      <c r="F6387"/>
      <c r="G6387"/>
      <c r="H6387" s="488"/>
    </row>
    <row r="6388" spans="1:8" s="10" customFormat="1">
      <c r="A6388" s="134"/>
      <c r="B6388" s="134"/>
      <c r="C6388"/>
      <c r="D6388"/>
      <c r="E6388" s="488"/>
      <c r="F6388"/>
      <c r="G6388"/>
      <c r="H6388" s="488"/>
    </row>
    <row r="6389" spans="1:8" s="10" customFormat="1">
      <c r="A6389" s="134"/>
      <c r="B6389" s="134"/>
      <c r="C6389"/>
      <c r="D6389"/>
      <c r="E6389" s="488"/>
      <c r="F6389"/>
      <c r="G6389"/>
      <c r="H6389" s="488"/>
    </row>
    <row r="6390" spans="1:8" s="10" customFormat="1">
      <c r="A6390" s="134"/>
      <c r="B6390" s="134"/>
      <c r="C6390"/>
      <c r="D6390"/>
      <c r="E6390" s="488"/>
      <c r="F6390"/>
      <c r="G6390"/>
      <c r="H6390" s="488"/>
    </row>
    <row r="6391" spans="1:8" s="10" customFormat="1">
      <c r="A6391" s="134"/>
      <c r="B6391" s="134"/>
      <c r="C6391"/>
      <c r="D6391"/>
      <c r="E6391" s="488"/>
      <c r="F6391"/>
      <c r="G6391"/>
      <c r="H6391" s="488"/>
    </row>
    <row r="6392" spans="1:8" s="10" customFormat="1">
      <c r="A6392" s="134"/>
      <c r="B6392" s="134"/>
      <c r="C6392"/>
      <c r="D6392"/>
      <c r="E6392" s="488"/>
      <c r="F6392"/>
      <c r="G6392"/>
      <c r="H6392" s="488"/>
    </row>
    <row r="6393" spans="1:8" s="10" customFormat="1">
      <c r="A6393" s="134"/>
      <c r="B6393" s="134"/>
      <c r="C6393"/>
      <c r="D6393"/>
      <c r="E6393" s="488"/>
      <c r="F6393"/>
      <c r="G6393"/>
      <c r="H6393" s="488"/>
    </row>
    <row r="6394" spans="1:8" s="10" customFormat="1">
      <c r="A6394" s="134"/>
      <c r="B6394" s="134"/>
      <c r="C6394"/>
      <c r="D6394"/>
      <c r="E6394" s="488"/>
      <c r="F6394"/>
      <c r="G6394"/>
      <c r="H6394" s="488"/>
    </row>
    <row r="6395" spans="1:8" s="10" customFormat="1">
      <c r="A6395" s="134"/>
      <c r="B6395" s="134"/>
      <c r="C6395"/>
      <c r="D6395"/>
      <c r="E6395" s="488"/>
      <c r="F6395"/>
      <c r="G6395"/>
      <c r="H6395" s="488"/>
    </row>
    <row r="6396" spans="1:8" s="10" customFormat="1">
      <c r="A6396" s="134"/>
      <c r="B6396" s="134"/>
      <c r="C6396"/>
      <c r="D6396"/>
      <c r="E6396" s="488"/>
      <c r="F6396"/>
      <c r="G6396"/>
      <c r="H6396" s="488"/>
    </row>
    <row r="6397" spans="1:8" s="10" customFormat="1">
      <c r="A6397" s="134"/>
      <c r="B6397" s="134"/>
      <c r="C6397"/>
      <c r="D6397"/>
      <c r="E6397" s="488"/>
      <c r="F6397"/>
      <c r="G6397"/>
      <c r="H6397" s="488"/>
    </row>
    <row r="6398" spans="1:8" s="10" customFormat="1">
      <c r="A6398" s="134"/>
      <c r="B6398" s="134"/>
      <c r="C6398"/>
      <c r="D6398"/>
      <c r="E6398" s="488"/>
      <c r="F6398"/>
      <c r="G6398"/>
      <c r="H6398" s="488"/>
    </row>
    <row r="6399" spans="1:8" s="10" customFormat="1">
      <c r="A6399" s="134"/>
      <c r="B6399" s="134"/>
      <c r="C6399"/>
      <c r="D6399"/>
      <c r="E6399" s="488"/>
      <c r="F6399"/>
      <c r="G6399"/>
      <c r="H6399" s="488"/>
    </row>
    <row r="6400" spans="1:8" s="10" customFormat="1">
      <c r="A6400" s="134"/>
      <c r="B6400" s="134"/>
      <c r="C6400"/>
      <c r="D6400"/>
      <c r="E6400" s="488"/>
      <c r="F6400"/>
      <c r="G6400"/>
      <c r="H6400" s="488"/>
    </row>
    <row r="6401" spans="1:8" s="10" customFormat="1">
      <c r="A6401" s="134"/>
      <c r="B6401" s="134"/>
      <c r="C6401"/>
      <c r="D6401"/>
      <c r="E6401" s="488"/>
      <c r="F6401"/>
      <c r="G6401"/>
      <c r="H6401" s="488"/>
    </row>
    <row r="6402" spans="1:8" s="10" customFormat="1">
      <c r="A6402" s="134"/>
      <c r="B6402" s="134"/>
      <c r="C6402"/>
      <c r="D6402"/>
      <c r="E6402" s="488"/>
      <c r="F6402"/>
      <c r="G6402"/>
      <c r="H6402" s="488"/>
    </row>
    <row r="6403" spans="1:8" s="10" customFormat="1">
      <c r="A6403" s="134"/>
      <c r="B6403" s="134"/>
      <c r="C6403"/>
      <c r="D6403"/>
      <c r="E6403" s="488"/>
      <c r="F6403"/>
      <c r="G6403"/>
      <c r="H6403" s="488"/>
    </row>
    <row r="6404" spans="1:8" s="10" customFormat="1">
      <c r="A6404" s="134"/>
      <c r="B6404" s="134"/>
      <c r="C6404"/>
      <c r="D6404"/>
      <c r="E6404" s="488"/>
      <c r="F6404"/>
      <c r="G6404"/>
      <c r="H6404" s="488"/>
    </row>
    <row r="6405" spans="1:8" s="10" customFormat="1">
      <c r="A6405" s="134"/>
      <c r="B6405" s="134"/>
      <c r="C6405"/>
      <c r="D6405"/>
      <c r="E6405" s="488"/>
      <c r="F6405"/>
      <c r="G6405"/>
      <c r="H6405" s="488"/>
    </row>
    <row r="6406" spans="1:8" s="10" customFormat="1">
      <c r="A6406" s="134"/>
      <c r="B6406" s="134"/>
      <c r="C6406"/>
      <c r="D6406"/>
      <c r="E6406" s="488"/>
      <c r="F6406"/>
      <c r="G6406"/>
      <c r="H6406" s="488"/>
    </row>
    <row r="6407" spans="1:8" s="10" customFormat="1">
      <c r="A6407" s="134"/>
      <c r="B6407" s="134"/>
      <c r="C6407"/>
      <c r="D6407"/>
      <c r="E6407" s="488"/>
      <c r="F6407"/>
      <c r="G6407"/>
      <c r="H6407" s="488"/>
    </row>
    <row r="6408" spans="1:8" s="10" customFormat="1">
      <c r="A6408" s="134"/>
      <c r="B6408" s="134"/>
      <c r="C6408"/>
      <c r="D6408"/>
      <c r="E6408" s="488"/>
      <c r="F6408"/>
      <c r="G6408"/>
      <c r="H6408" s="488"/>
    </row>
    <row r="6409" spans="1:8" s="10" customFormat="1">
      <c r="A6409" s="134"/>
      <c r="B6409" s="134"/>
      <c r="C6409"/>
      <c r="D6409"/>
      <c r="E6409" s="488"/>
      <c r="F6409"/>
      <c r="G6409"/>
      <c r="H6409" s="488"/>
    </row>
    <row r="6410" spans="1:8" s="10" customFormat="1">
      <c r="A6410" s="134"/>
      <c r="B6410" s="134"/>
      <c r="C6410"/>
      <c r="D6410"/>
      <c r="E6410" s="488"/>
      <c r="F6410"/>
      <c r="G6410"/>
      <c r="H6410" s="488"/>
    </row>
    <row r="6411" spans="1:8" s="10" customFormat="1">
      <c r="A6411" s="134"/>
      <c r="B6411" s="134"/>
      <c r="C6411"/>
      <c r="D6411"/>
      <c r="E6411" s="488"/>
      <c r="F6411"/>
      <c r="G6411"/>
      <c r="H6411" s="488"/>
    </row>
    <row r="6412" spans="1:8" s="10" customFormat="1">
      <c r="A6412" s="134"/>
      <c r="B6412" s="134"/>
      <c r="C6412"/>
      <c r="D6412"/>
      <c r="E6412" s="488"/>
      <c r="F6412"/>
      <c r="G6412"/>
      <c r="H6412" s="488"/>
    </row>
    <row r="6413" spans="1:8" s="10" customFormat="1">
      <c r="A6413" s="134"/>
      <c r="B6413" s="134"/>
      <c r="C6413"/>
      <c r="D6413"/>
      <c r="E6413" s="488"/>
      <c r="F6413"/>
      <c r="G6413"/>
      <c r="H6413" s="488"/>
    </row>
    <row r="6414" spans="1:8" s="10" customFormat="1">
      <c r="A6414" s="134"/>
      <c r="B6414" s="134"/>
      <c r="C6414"/>
      <c r="D6414"/>
      <c r="E6414" s="488"/>
      <c r="F6414"/>
      <c r="G6414"/>
      <c r="H6414" s="488"/>
    </row>
    <row r="6415" spans="1:8" s="10" customFormat="1">
      <c r="A6415" s="134"/>
      <c r="B6415" s="134"/>
      <c r="C6415"/>
      <c r="D6415"/>
      <c r="E6415" s="488"/>
      <c r="F6415"/>
      <c r="G6415"/>
      <c r="H6415" s="488"/>
    </row>
    <row r="6416" spans="1:8" s="10" customFormat="1">
      <c r="A6416" s="134"/>
      <c r="B6416" s="134"/>
      <c r="C6416"/>
      <c r="D6416"/>
      <c r="E6416" s="488"/>
      <c r="F6416"/>
      <c r="G6416"/>
      <c r="H6416" s="488"/>
    </row>
    <row r="6417" spans="1:8" s="10" customFormat="1">
      <c r="A6417" s="134"/>
      <c r="B6417" s="134"/>
      <c r="C6417"/>
      <c r="D6417"/>
      <c r="E6417" s="488"/>
      <c r="F6417"/>
      <c r="G6417"/>
      <c r="H6417" s="488"/>
    </row>
    <row r="6418" spans="1:8" s="10" customFormat="1">
      <c r="A6418" s="134"/>
      <c r="B6418" s="134"/>
      <c r="C6418"/>
      <c r="D6418"/>
      <c r="E6418" s="488"/>
      <c r="F6418"/>
      <c r="G6418"/>
      <c r="H6418" s="488"/>
    </row>
    <row r="6419" spans="1:8" s="10" customFormat="1">
      <c r="A6419" s="134"/>
      <c r="B6419" s="134"/>
      <c r="C6419"/>
      <c r="D6419"/>
      <c r="E6419" s="488"/>
      <c r="F6419"/>
      <c r="G6419"/>
      <c r="H6419" s="488"/>
    </row>
    <row r="6420" spans="1:8" s="10" customFormat="1">
      <c r="A6420" s="134"/>
      <c r="B6420" s="134"/>
      <c r="C6420"/>
      <c r="D6420"/>
      <c r="E6420" s="488"/>
      <c r="F6420"/>
      <c r="G6420"/>
      <c r="H6420" s="488"/>
    </row>
    <row r="6421" spans="1:8" s="10" customFormat="1">
      <c r="A6421" s="134"/>
      <c r="B6421" s="134"/>
      <c r="C6421"/>
      <c r="D6421"/>
      <c r="E6421" s="488"/>
      <c r="F6421"/>
      <c r="G6421"/>
      <c r="H6421" s="488"/>
    </row>
    <row r="6422" spans="1:8" s="10" customFormat="1">
      <c r="A6422" s="134"/>
      <c r="B6422" s="134"/>
      <c r="C6422"/>
      <c r="D6422"/>
      <c r="E6422" s="488"/>
      <c r="F6422"/>
      <c r="G6422"/>
      <c r="H6422" s="488"/>
    </row>
    <row r="6423" spans="1:8" s="10" customFormat="1">
      <c r="A6423" s="134"/>
      <c r="B6423" s="134"/>
      <c r="C6423"/>
      <c r="D6423"/>
      <c r="E6423" s="488"/>
      <c r="F6423"/>
      <c r="G6423"/>
      <c r="H6423" s="488"/>
    </row>
    <row r="6424" spans="1:8" s="10" customFormat="1">
      <c r="A6424" s="134"/>
      <c r="B6424" s="134"/>
      <c r="C6424"/>
      <c r="D6424"/>
      <c r="E6424" s="488"/>
      <c r="F6424"/>
      <c r="G6424"/>
      <c r="H6424" s="488"/>
    </row>
    <row r="6425" spans="1:8" s="10" customFormat="1">
      <c r="A6425" s="134"/>
      <c r="B6425" s="134"/>
      <c r="C6425"/>
      <c r="D6425"/>
      <c r="E6425" s="488"/>
      <c r="F6425"/>
      <c r="G6425"/>
      <c r="H6425" s="488"/>
    </row>
    <row r="6426" spans="1:8" s="10" customFormat="1">
      <c r="A6426" s="134"/>
      <c r="B6426" s="134"/>
      <c r="C6426"/>
      <c r="D6426"/>
      <c r="E6426" s="488"/>
      <c r="F6426"/>
      <c r="G6426"/>
      <c r="H6426" s="488"/>
    </row>
    <row r="6427" spans="1:8" s="10" customFormat="1">
      <c r="A6427" s="134"/>
      <c r="B6427" s="134"/>
      <c r="C6427"/>
      <c r="D6427"/>
      <c r="E6427" s="488"/>
      <c r="F6427"/>
      <c r="G6427"/>
      <c r="H6427" s="488"/>
    </row>
    <row r="6428" spans="1:8" s="10" customFormat="1">
      <c r="A6428" s="134"/>
      <c r="B6428" s="134"/>
      <c r="C6428"/>
      <c r="D6428"/>
      <c r="E6428" s="488"/>
      <c r="F6428"/>
      <c r="G6428"/>
      <c r="H6428" s="488"/>
    </row>
    <row r="6429" spans="1:8" s="10" customFormat="1">
      <c r="A6429" s="134"/>
      <c r="B6429" s="134"/>
      <c r="C6429"/>
      <c r="D6429"/>
      <c r="E6429" s="488"/>
      <c r="F6429"/>
      <c r="G6429"/>
      <c r="H6429" s="488"/>
    </row>
    <row r="6430" spans="1:8" s="10" customFormat="1">
      <c r="A6430" s="134"/>
      <c r="B6430" s="134"/>
      <c r="C6430"/>
      <c r="D6430"/>
      <c r="E6430" s="488"/>
      <c r="F6430"/>
      <c r="G6430"/>
      <c r="H6430" s="488"/>
    </row>
    <row r="6431" spans="1:8" s="10" customFormat="1">
      <c r="A6431" s="134"/>
      <c r="B6431" s="134"/>
      <c r="C6431"/>
      <c r="D6431"/>
      <c r="E6431" s="488"/>
      <c r="F6431"/>
      <c r="G6431"/>
      <c r="H6431" s="488"/>
    </row>
    <row r="6432" spans="1:8" s="10" customFormat="1">
      <c r="A6432" s="134"/>
      <c r="B6432" s="134"/>
      <c r="C6432"/>
      <c r="D6432"/>
      <c r="E6432" s="488"/>
      <c r="F6432"/>
      <c r="G6432"/>
      <c r="H6432" s="488"/>
    </row>
    <row r="6433" spans="1:8" s="10" customFormat="1">
      <c r="A6433" s="134"/>
      <c r="B6433" s="134"/>
      <c r="C6433"/>
      <c r="D6433"/>
      <c r="E6433" s="488"/>
      <c r="F6433"/>
      <c r="G6433"/>
      <c r="H6433" s="488"/>
    </row>
    <row r="6434" spans="1:8" s="10" customFormat="1">
      <c r="A6434" s="134"/>
      <c r="B6434" s="134"/>
      <c r="C6434"/>
      <c r="D6434"/>
      <c r="E6434" s="488"/>
      <c r="F6434"/>
      <c r="G6434"/>
      <c r="H6434" s="488"/>
    </row>
    <row r="6435" spans="1:8" s="10" customFormat="1">
      <c r="A6435" s="134"/>
      <c r="B6435" s="134"/>
      <c r="C6435"/>
      <c r="D6435"/>
      <c r="E6435" s="488"/>
      <c r="F6435"/>
      <c r="G6435"/>
      <c r="H6435" s="488"/>
    </row>
    <row r="6436" spans="1:8" s="10" customFormat="1">
      <c r="A6436" s="134"/>
      <c r="B6436" s="134"/>
      <c r="C6436"/>
      <c r="D6436"/>
      <c r="E6436" s="488"/>
      <c r="F6436"/>
      <c r="G6436"/>
      <c r="H6436" s="488"/>
    </row>
    <row r="6437" spans="1:8" s="10" customFormat="1">
      <c r="A6437" s="134"/>
      <c r="B6437" s="134"/>
      <c r="C6437"/>
      <c r="D6437"/>
      <c r="E6437" s="488"/>
      <c r="F6437"/>
      <c r="G6437"/>
      <c r="H6437" s="488"/>
    </row>
    <row r="6438" spans="1:8" s="10" customFormat="1">
      <c r="A6438" s="134"/>
      <c r="B6438" s="134"/>
      <c r="C6438"/>
      <c r="D6438"/>
      <c r="E6438" s="488"/>
      <c r="F6438"/>
      <c r="G6438"/>
      <c r="H6438" s="488"/>
    </row>
    <row r="6439" spans="1:8" s="10" customFormat="1">
      <c r="A6439" s="134"/>
      <c r="B6439" s="134"/>
      <c r="C6439"/>
      <c r="D6439"/>
      <c r="E6439" s="488"/>
      <c r="F6439"/>
      <c r="G6439"/>
      <c r="H6439" s="488"/>
    </row>
    <row r="6440" spans="1:8" s="10" customFormat="1">
      <c r="A6440" s="134"/>
      <c r="B6440" s="134"/>
      <c r="C6440"/>
      <c r="D6440"/>
      <c r="E6440" s="488"/>
      <c r="F6440"/>
      <c r="G6440"/>
      <c r="H6440" s="488"/>
    </row>
    <row r="6441" spans="1:8" s="10" customFormat="1">
      <c r="A6441" s="134"/>
      <c r="B6441" s="134"/>
      <c r="C6441"/>
      <c r="D6441"/>
      <c r="E6441" s="488"/>
      <c r="F6441"/>
      <c r="G6441"/>
      <c r="H6441" s="488"/>
    </row>
    <row r="6442" spans="1:8" s="10" customFormat="1">
      <c r="A6442" s="134"/>
      <c r="B6442" s="134"/>
      <c r="C6442"/>
      <c r="D6442"/>
      <c r="E6442" s="488"/>
      <c r="F6442"/>
      <c r="G6442"/>
      <c r="H6442" s="488"/>
    </row>
    <row r="6443" spans="1:8" s="10" customFormat="1">
      <c r="A6443" s="134"/>
      <c r="B6443" s="134"/>
      <c r="C6443"/>
      <c r="D6443"/>
      <c r="E6443" s="488"/>
      <c r="F6443"/>
      <c r="G6443"/>
      <c r="H6443" s="488"/>
    </row>
    <row r="6444" spans="1:8" s="10" customFormat="1">
      <c r="A6444" s="134"/>
      <c r="B6444" s="134"/>
      <c r="C6444"/>
      <c r="D6444"/>
      <c r="E6444" s="488"/>
      <c r="F6444"/>
      <c r="G6444"/>
      <c r="H6444" s="488"/>
    </row>
    <row r="6445" spans="1:8" s="10" customFormat="1">
      <c r="A6445" s="134"/>
      <c r="B6445" s="134"/>
      <c r="C6445"/>
      <c r="D6445"/>
      <c r="E6445" s="488"/>
      <c r="F6445"/>
      <c r="G6445"/>
      <c r="H6445" s="488"/>
    </row>
    <row r="6446" spans="1:8" s="10" customFormat="1">
      <c r="A6446" s="134"/>
      <c r="B6446" s="134"/>
      <c r="C6446"/>
      <c r="D6446"/>
      <c r="E6446" s="488"/>
      <c r="F6446"/>
      <c r="G6446"/>
      <c r="H6446" s="488"/>
    </row>
    <row r="6447" spans="1:8" s="10" customFormat="1">
      <c r="A6447" s="134"/>
      <c r="B6447" s="134"/>
      <c r="C6447"/>
      <c r="D6447"/>
      <c r="E6447" s="488"/>
      <c r="F6447"/>
      <c r="G6447"/>
      <c r="H6447" s="488"/>
    </row>
    <row r="6448" spans="1:8" s="10" customFormat="1">
      <c r="A6448" s="134"/>
      <c r="B6448" s="134"/>
      <c r="C6448"/>
      <c r="D6448"/>
      <c r="E6448" s="488"/>
      <c r="F6448"/>
      <c r="G6448"/>
      <c r="H6448" s="488"/>
    </row>
    <row r="6449" spans="1:8" s="10" customFormat="1">
      <c r="A6449" s="134"/>
      <c r="B6449" s="134"/>
      <c r="C6449"/>
      <c r="D6449"/>
      <c r="E6449" s="488"/>
      <c r="F6449"/>
      <c r="G6449"/>
      <c r="H6449" s="488"/>
    </row>
    <row r="6450" spans="1:8" s="10" customFormat="1">
      <c r="A6450" s="134"/>
      <c r="B6450" s="134"/>
      <c r="C6450"/>
      <c r="D6450"/>
      <c r="E6450" s="488"/>
      <c r="F6450"/>
      <c r="G6450"/>
      <c r="H6450" s="488"/>
    </row>
    <row r="6451" spans="1:8" s="10" customFormat="1">
      <c r="A6451" s="134"/>
      <c r="B6451" s="134"/>
      <c r="C6451"/>
      <c r="D6451"/>
      <c r="E6451" s="488"/>
      <c r="F6451"/>
      <c r="G6451"/>
      <c r="H6451" s="488"/>
    </row>
    <row r="6452" spans="1:8" s="10" customFormat="1">
      <c r="A6452" s="134"/>
      <c r="B6452" s="134"/>
      <c r="C6452"/>
      <c r="D6452"/>
      <c r="E6452" s="488"/>
      <c r="F6452"/>
      <c r="G6452"/>
      <c r="H6452" s="488"/>
    </row>
    <row r="6453" spans="1:8" s="10" customFormat="1">
      <c r="A6453" s="134"/>
      <c r="B6453" s="134"/>
      <c r="C6453"/>
      <c r="D6453"/>
      <c r="E6453" s="488"/>
      <c r="F6453"/>
      <c r="G6453"/>
      <c r="H6453" s="488"/>
    </row>
    <row r="6454" spans="1:8" s="10" customFormat="1">
      <c r="A6454" s="134"/>
      <c r="B6454" s="134"/>
      <c r="C6454"/>
      <c r="D6454"/>
      <c r="E6454" s="488"/>
      <c r="F6454"/>
      <c r="G6454"/>
      <c r="H6454" s="488"/>
    </row>
    <row r="6455" spans="1:8" s="10" customFormat="1">
      <c r="A6455" s="134"/>
      <c r="B6455" s="134"/>
      <c r="C6455"/>
      <c r="D6455"/>
      <c r="E6455" s="488"/>
      <c r="F6455"/>
      <c r="G6455"/>
      <c r="H6455" s="488"/>
    </row>
    <row r="6456" spans="1:8" s="10" customFormat="1">
      <c r="A6456" s="134"/>
      <c r="B6456" s="134"/>
      <c r="C6456"/>
      <c r="D6456"/>
      <c r="E6456" s="488"/>
      <c r="F6456"/>
      <c r="G6456"/>
      <c r="H6456" s="488"/>
    </row>
    <row r="6457" spans="1:8" s="10" customFormat="1">
      <c r="A6457" s="134"/>
      <c r="B6457" s="134"/>
      <c r="C6457"/>
      <c r="D6457"/>
      <c r="E6457" s="488"/>
      <c r="F6457"/>
      <c r="G6457"/>
      <c r="H6457" s="488"/>
    </row>
    <row r="6458" spans="1:8" s="10" customFormat="1">
      <c r="A6458" s="134"/>
      <c r="B6458" s="134"/>
      <c r="C6458"/>
      <c r="D6458"/>
      <c r="E6458" s="488"/>
      <c r="F6458"/>
      <c r="G6458"/>
      <c r="H6458" s="488"/>
    </row>
    <row r="6459" spans="1:8" s="10" customFormat="1">
      <c r="A6459" s="134"/>
      <c r="B6459" s="134"/>
      <c r="C6459"/>
      <c r="D6459"/>
      <c r="E6459" s="488"/>
      <c r="F6459"/>
      <c r="G6459"/>
      <c r="H6459" s="488"/>
    </row>
    <row r="6460" spans="1:8" s="10" customFormat="1">
      <c r="A6460" s="134"/>
      <c r="B6460" s="134"/>
      <c r="C6460"/>
      <c r="D6460"/>
      <c r="E6460" s="488"/>
      <c r="F6460"/>
      <c r="G6460"/>
      <c r="H6460" s="488"/>
    </row>
    <row r="6461" spans="1:8" s="10" customFormat="1">
      <c r="A6461" s="134"/>
      <c r="B6461" s="134"/>
      <c r="C6461"/>
      <c r="D6461"/>
      <c r="E6461" s="488"/>
      <c r="F6461"/>
      <c r="G6461"/>
      <c r="H6461" s="488"/>
    </row>
    <row r="6462" spans="1:8" s="10" customFormat="1">
      <c r="A6462" s="134"/>
      <c r="B6462" s="134"/>
      <c r="C6462"/>
      <c r="D6462"/>
      <c r="E6462" s="488"/>
      <c r="F6462"/>
      <c r="G6462"/>
      <c r="H6462" s="488"/>
    </row>
    <row r="6463" spans="1:8" s="10" customFormat="1">
      <c r="A6463" s="134"/>
      <c r="B6463" s="134"/>
      <c r="C6463"/>
      <c r="D6463"/>
      <c r="E6463" s="488"/>
      <c r="F6463"/>
      <c r="G6463"/>
      <c r="H6463" s="488"/>
    </row>
    <row r="6464" spans="1:8" s="10" customFormat="1">
      <c r="A6464" s="134"/>
      <c r="B6464" s="134"/>
      <c r="C6464"/>
      <c r="D6464"/>
      <c r="E6464" s="488"/>
      <c r="F6464"/>
      <c r="G6464"/>
      <c r="H6464" s="488"/>
    </row>
    <row r="6465" spans="1:8" s="10" customFormat="1">
      <c r="A6465" s="134"/>
      <c r="B6465" s="134"/>
      <c r="C6465"/>
      <c r="D6465"/>
      <c r="E6465" s="488"/>
      <c r="F6465"/>
      <c r="G6465"/>
      <c r="H6465" s="488"/>
    </row>
    <row r="6466" spans="1:8" s="10" customFormat="1">
      <c r="A6466" s="134"/>
      <c r="B6466" s="134"/>
      <c r="C6466"/>
      <c r="D6466"/>
      <c r="E6466" s="488"/>
      <c r="F6466"/>
      <c r="G6466"/>
      <c r="H6466" s="488"/>
    </row>
    <row r="6467" spans="1:8" s="10" customFormat="1">
      <c r="A6467" s="134"/>
      <c r="B6467" s="134"/>
      <c r="C6467"/>
      <c r="D6467"/>
      <c r="E6467" s="488"/>
      <c r="F6467"/>
      <c r="G6467"/>
      <c r="H6467" s="488"/>
    </row>
    <row r="6468" spans="1:8" s="10" customFormat="1">
      <c r="A6468" s="134"/>
      <c r="B6468" s="134"/>
      <c r="C6468"/>
      <c r="D6468"/>
      <c r="E6468" s="488"/>
      <c r="F6468"/>
      <c r="G6468"/>
      <c r="H6468" s="488"/>
    </row>
    <row r="6469" spans="1:8" s="10" customFormat="1">
      <c r="A6469" s="134"/>
      <c r="B6469" s="134"/>
      <c r="C6469"/>
      <c r="D6469"/>
      <c r="E6469" s="488"/>
      <c r="F6469"/>
      <c r="G6469"/>
      <c r="H6469" s="488"/>
    </row>
    <row r="6470" spans="1:8" s="10" customFormat="1">
      <c r="A6470" s="134"/>
      <c r="B6470" s="134"/>
      <c r="C6470"/>
      <c r="D6470"/>
      <c r="E6470" s="488"/>
      <c r="F6470"/>
      <c r="G6470"/>
      <c r="H6470" s="488"/>
    </row>
    <row r="6471" spans="1:8" s="10" customFormat="1">
      <c r="A6471" s="134"/>
      <c r="B6471" s="134"/>
      <c r="C6471"/>
      <c r="D6471"/>
      <c r="E6471" s="488"/>
      <c r="F6471"/>
      <c r="G6471"/>
      <c r="H6471" s="488"/>
    </row>
    <row r="6472" spans="1:8" s="10" customFormat="1">
      <c r="A6472" s="134"/>
      <c r="B6472" s="134"/>
      <c r="C6472"/>
      <c r="D6472"/>
      <c r="E6472" s="488"/>
      <c r="F6472"/>
      <c r="G6472"/>
      <c r="H6472" s="488"/>
    </row>
    <row r="6473" spans="1:8" s="10" customFormat="1">
      <c r="A6473" s="134"/>
      <c r="B6473" s="134"/>
      <c r="C6473"/>
      <c r="D6473"/>
      <c r="E6473" s="488"/>
      <c r="F6473"/>
      <c r="G6473"/>
      <c r="H6473" s="488"/>
    </row>
    <row r="6474" spans="1:8" s="10" customFormat="1">
      <c r="A6474" s="134"/>
      <c r="B6474" s="134"/>
      <c r="C6474"/>
      <c r="D6474"/>
      <c r="E6474" s="488"/>
      <c r="F6474"/>
      <c r="G6474"/>
      <c r="H6474" s="488"/>
    </row>
    <row r="6475" spans="1:8" s="10" customFormat="1">
      <c r="A6475" s="134"/>
      <c r="B6475" s="134"/>
      <c r="C6475"/>
      <c r="D6475"/>
      <c r="E6475" s="488"/>
      <c r="F6475"/>
      <c r="G6475"/>
      <c r="H6475" s="488"/>
    </row>
    <row r="6476" spans="1:8" s="10" customFormat="1">
      <c r="A6476" s="134"/>
      <c r="B6476" s="134"/>
      <c r="C6476"/>
      <c r="D6476"/>
      <c r="E6476" s="488"/>
      <c r="F6476"/>
      <c r="G6476"/>
      <c r="H6476" s="488"/>
    </row>
    <row r="6477" spans="1:8" s="10" customFormat="1">
      <c r="A6477" s="134"/>
      <c r="B6477" s="134"/>
      <c r="C6477"/>
      <c r="D6477"/>
      <c r="E6477" s="488"/>
      <c r="F6477"/>
      <c r="G6477"/>
      <c r="H6477" s="488"/>
    </row>
    <row r="6478" spans="1:8" s="10" customFormat="1">
      <c r="A6478" s="134"/>
      <c r="B6478" s="134"/>
      <c r="C6478"/>
      <c r="D6478"/>
      <c r="E6478" s="488"/>
      <c r="F6478"/>
      <c r="G6478"/>
      <c r="H6478" s="488"/>
    </row>
    <row r="6479" spans="1:8" s="10" customFormat="1">
      <c r="A6479" s="134"/>
      <c r="B6479" s="134"/>
      <c r="C6479"/>
      <c r="D6479"/>
      <c r="E6479" s="488"/>
      <c r="F6479"/>
      <c r="G6479"/>
      <c r="H6479" s="488"/>
    </row>
    <row r="6480" spans="1:8" s="10" customFormat="1">
      <c r="A6480" s="134"/>
      <c r="B6480" s="134"/>
      <c r="C6480"/>
      <c r="D6480"/>
      <c r="E6480" s="488"/>
      <c r="F6480"/>
      <c r="G6480"/>
      <c r="H6480" s="488"/>
    </row>
    <row r="6481" spans="1:8" s="10" customFormat="1">
      <c r="A6481" s="134"/>
      <c r="B6481" s="134"/>
      <c r="C6481"/>
      <c r="D6481"/>
      <c r="E6481" s="488"/>
      <c r="F6481"/>
      <c r="G6481"/>
      <c r="H6481" s="488"/>
    </row>
    <row r="6482" spans="1:8" s="10" customFormat="1">
      <c r="A6482" s="134"/>
      <c r="B6482" s="134"/>
      <c r="C6482"/>
      <c r="D6482"/>
      <c r="E6482" s="488"/>
      <c r="F6482"/>
      <c r="G6482"/>
      <c r="H6482" s="488"/>
    </row>
    <row r="6483" spans="1:8" s="10" customFormat="1">
      <c r="A6483" s="134"/>
      <c r="B6483" s="134"/>
      <c r="C6483"/>
      <c r="D6483"/>
      <c r="E6483" s="488"/>
      <c r="F6483"/>
      <c r="G6483"/>
      <c r="H6483" s="488"/>
    </row>
    <row r="6484" spans="1:8" s="10" customFormat="1">
      <c r="A6484" s="134"/>
      <c r="B6484" s="134"/>
      <c r="C6484"/>
      <c r="D6484"/>
      <c r="E6484" s="488"/>
      <c r="F6484"/>
      <c r="G6484"/>
      <c r="H6484" s="488"/>
    </row>
    <row r="6485" spans="1:8" s="10" customFormat="1">
      <c r="A6485" s="134"/>
      <c r="B6485" s="134"/>
      <c r="C6485"/>
      <c r="D6485"/>
      <c r="E6485" s="488"/>
      <c r="F6485"/>
      <c r="G6485"/>
      <c r="H6485" s="488"/>
    </row>
    <row r="6486" spans="1:8" s="10" customFormat="1">
      <c r="A6486" s="134"/>
      <c r="B6486" s="134"/>
      <c r="C6486"/>
      <c r="D6486"/>
      <c r="E6486" s="488"/>
      <c r="F6486"/>
      <c r="G6486"/>
      <c r="H6486" s="488"/>
    </row>
    <row r="6487" spans="1:8" s="10" customFormat="1">
      <c r="A6487" s="134"/>
      <c r="B6487" s="134"/>
      <c r="C6487"/>
      <c r="D6487"/>
      <c r="E6487" s="488"/>
      <c r="F6487"/>
      <c r="G6487"/>
      <c r="H6487" s="488"/>
    </row>
    <row r="6488" spans="1:8" s="10" customFormat="1">
      <c r="A6488" s="134"/>
      <c r="B6488" s="134"/>
      <c r="C6488"/>
      <c r="D6488"/>
      <c r="E6488" s="488"/>
      <c r="F6488"/>
      <c r="G6488"/>
      <c r="H6488" s="488"/>
    </row>
    <row r="6489" spans="1:8" s="10" customFormat="1">
      <c r="A6489" s="134"/>
      <c r="B6489" s="134"/>
      <c r="C6489"/>
      <c r="D6489"/>
      <c r="E6489" s="488"/>
      <c r="F6489"/>
      <c r="G6489"/>
      <c r="H6489" s="488"/>
    </row>
    <row r="6490" spans="1:8" s="10" customFormat="1">
      <c r="A6490" s="134"/>
      <c r="B6490" s="134"/>
      <c r="C6490"/>
      <c r="D6490"/>
      <c r="E6490" s="488"/>
      <c r="F6490"/>
      <c r="G6490"/>
      <c r="H6490" s="488"/>
    </row>
    <row r="6491" spans="1:8" s="10" customFormat="1">
      <c r="A6491" s="134"/>
      <c r="B6491" s="134"/>
      <c r="C6491"/>
      <c r="D6491"/>
      <c r="E6491" s="488"/>
      <c r="F6491"/>
      <c r="G6491"/>
      <c r="H6491" s="488"/>
    </row>
    <row r="6492" spans="1:8" s="10" customFormat="1">
      <c r="A6492" s="134"/>
      <c r="B6492" s="134"/>
      <c r="C6492"/>
      <c r="D6492"/>
      <c r="E6492" s="488"/>
      <c r="F6492"/>
      <c r="G6492"/>
      <c r="H6492" s="488"/>
    </row>
    <row r="6493" spans="1:8" s="10" customFormat="1">
      <c r="A6493" s="134"/>
      <c r="B6493" s="134"/>
      <c r="C6493"/>
      <c r="D6493"/>
      <c r="E6493" s="488"/>
      <c r="F6493"/>
      <c r="G6493"/>
      <c r="H6493" s="488"/>
    </row>
    <row r="6494" spans="1:8" s="10" customFormat="1">
      <c r="A6494" s="134"/>
      <c r="B6494" s="134"/>
      <c r="C6494"/>
      <c r="D6494"/>
      <c r="E6494" s="488"/>
      <c r="F6494"/>
      <c r="G6494"/>
      <c r="H6494" s="488"/>
    </row>
    <row r="6495" spans="1:8" s="10" customFormat="1">
      <c r="A6495" s="134"/>
      <c r="B6495" s="134"/>
      <c r="C6495"/>
      <c r="D6495"/>
      <c r="E6495" s="488"/>
      <c r="F6495"/>
      <c r="G6495"/>
      <c r="H6495" s="488"/>
    </row>
    <row r="6496" spans="1:8" s="10" customFormat="1">
      <c r="A6496" s="134"/>
      <c r="B6496" s="134"/>
      <c r="C6496"/>
      <c r="D6496"/>
      <c r="E6496" s="488"/>
      <c r="F6496"/>
      <c r="G6496"/>
      <c r="H6496" s="488"/>
    </row>
    <row r="6497" spans="1:8" s="10" customFormat="1">
      <c r="A6497" s="134"/>
      <c r="B6497" s="134"/>
      <c r="C6497"/>
      <c r="D6497"/>
      <c r="E6497" s="488"/>
      <c r="F6497"/>
      <c r="G6497"/>
      <c r="H6497" s="488"/>
    </row>
    <row r="6498" spans="1:8" s="10" customFormat="1">
      <c r="A6498" s="134"/>
      <c r="B6498" s="134"/>
      <c r="C6498"/>
      <c r="D6498"/>
      <c r="E6498" s="488"/>
      <c r="F6498"/>
      <c r="G6498"/>
      <c r="H6498" s="488"/>
    </row>
    <row r="6499" spans="1:8" s="10" customFormat="1">
      <c r="A6499" s="134"/>
      <c r="B6499" s="134"/>
      <c r="C6499"/>
      <c r="D6499"/>
      <c r="E6499" s="488"/>
      <c r="F6499"/>
      <c r="G6499"/>
      <c r="H6499" s="488"/>
    </row>
    <row r="6500" spans="1:8" s="10" customFormat="1">
      <c r="A6500" s="134"/>
      <c r="B6500" s="134"/>
      <c r="C6500"/>
      <c r="D6500"/>
      <c r="E6500" s="488"/>
      <c r="F6500"/>
      <c r="G6500"/>
      <c r="H6500" s="488"/>
    </row>
    <row r="6501" spans="1:8" s="10" customFormat="1">
      <c r="A6501" s="134"/>
      <c r="B6501" s="134"/>
      <c r="C6501"/>
      <c r="D6501"/>
      <c r="E6501" s="488"/>
      <c r="F6501"/>
      <c r="G6501"/>
      <c r="H6501" s="488"/>
    </row>
    <row r="6502" spans="1:8" s="10" customFormat="1">
      <c r="A6502" s="134"/>
      <c r="B6502" s="134"/>
      <c r="C6502"/>
      <c r="D6502"/>
      <c r="E6502" s="488"/>
      <c r="F6502"/>
      <c r="G6502"/>
      <c r="H6502" s="488"/>
    </row>
    <row r="6503" spans="1:8" s="10" customFormat="1">
      <c r="A6503" s="134"/>
      <c r="B6503" s="134"/>
      <c r="C6503"/>
      <c r="D6503"/>
      <c r="E6503" s="488"/>
      <c r="F6503"/>
      <c r="G6503"/>
      <c r="H6503" s="488"/>
    </row>
    <row r="6504" spans="1:8" s="10" customFormat="1">
      <c r="A6504" s="134"/>
      <c r="B6504" s="134"/>
      <c r="C6504"/>
      <c r="D6504"/>
      <c r="E6504" s="488"/>
      <c r="F6504"/>
      <c r="G6504"/>
      <c r="H6504" s="488"/>
    </row>
    <row r="6505" spans="1:8" s="10" customFormat="1">
      <c r="A6505" s="134"/>
      <c r="B6505" s="134"/>
      <c r="C6505"/>
      <c r="D6505"/>
      <c r="E6505" s="488"/>
      <c r="F6505"/>
      <c r="G6505"/>
      <c r="H6505" s="488"/>
    </row>
    <row r="6506" spans="1:8" s="10" customFormat="1">
      <c r="A6506" s="134"/>
      <c r="B6506" s="134"/>
      <c r="C6506"/>
      <c r="D6506"/>
      <c r="E6506" s="488"/>
      <c r="F6506"/>
      <c r="G6506"/>
      <c r="H6506" s="488"/>
    </row>
    <row r="6507" spans="1:8" s="10" customFormat="1">
      <c r="A6507" s="134"/>
      <c r="B6507" s="134"/>
      <c r="C6507"/>
      <c r="D6507"/>
      <c r="E6507" s="488"/>
      <c r="F6507"/>
      <c r="G6507"/>
      <c r="H6507" s="488"/>
    </row>
    <row r="6508" spans="1:8" s="10" customFormat="1">
      <c r="A6508" s="134"/>
      <c r="B6508" s="134"/>
      <c r="C6508"/>
      <c r="D6508"/>
      <c r="E6508" s="488"/>
      <c r="F6508"/>
      <c r="G6508"/>
      <c r="H6508" s="488"/>
    </row>
    <row r="6509" spans="1:8" s="10" customFormat="1">
      <c r="A6509" s="134"/>
      <c r="B6509" s="134"/>
      <c r="C6509"/>
      <c r="D6509"/>
      <c r="E6509" s="488"/>
      <c r="F6509"/>
      <c r="G6509"/>
      <c r="H6509" s="488"/>
    </row>
    <row r="6510" spans="1:8" s="10" customFormat="1">
      <c r="A6510" s="134"/>
      <c r="B6510" s="134"/>
      <c r="C6510"/>
      <c r="D6510"/>
      <c r="E6510" s="488"/>
      <c r="F6510"/>
      <c r="G6510"/>
      <c r="H6510" s="488"/>
    </row>
    <row r="6511" spans="1:8" s="10" customFormat="1">
      <c r="A6511" s="134"/>
      <c r="B6511" s="134"/>
      <c r="C6511"/>
      <c r="D6511"/>
      <c r="E6511" s="488"/>
      <c r="F6511"/>
      <c r="G6511"/>
      <c r="H6511" s="488"/>
    </row>
    <row r="6512" spans="1:8" s="10" customFormat="1">
      <c r="A6512" s="134"/>
      <c r="B6512" s="134"/>
      <c r="C6512"/>
      <c r="D6512"/>
      <c r="E6512" s="488"/>
      <c r="F6512"/>
      <c r="G6512"/>
      <c r="H6512" s="488"/>
    </row>
    <row r="6513" spans="1:8" s="10" customFormat="1">
      <c r="A6513" s="134"/>
      <c r="B6513" s="134"/>
      <c r="C6513"/>
      <c r="D6513"/>
      <c r="E6513" s="488"/>
      <c r="F6513"/>
      <c r="G6513"/>
      <c r="H6513" s="488"/>
    </row>
    <row r="6514" spans="1:8" s="10" customFormat="1">
      <c r="A6514" s="134"/>
      <c r="B6514" s="134"/>
      <c r="C6514"/>
      <c r="D6514"/>
      <c r="E6514" s="488"/>
      <c r="F6514"/>
      <c r="G6514"/>
      <c r="H6514" s="488"/>
    </row>
    <row r="6515" spans="1:8" s="10" customFormat="1">
      <c r="A6515" s="134"/>
      <c r="B6515" s="134"/>
      <c r="C6515"/>
      <c r="D6515"/>
      <c r="E6515" s="488"/>
      <c r="F6515"/>
      <c r="G6515"/>
      <c r="H6515" s="488"/>
    </row>
    <row r="6516" spans="1:8" s="10" customFormat="1">
      <c r="A6516" s="134"/>
      <c r="B6516" s="134"/>
      <c r="C6516"/>
      <c r="D6516"/>
      <c r="E6516" s="488"/>
      <c r="F6516"/>
      <c r="G6516"/>
      <c r="H6516" s="488"/>
    </row>
    <row r="6517" spans="1:8" s="10" customFormat="1">
      <c r="A6517" s="134"/>
      <c r="B6517" s="134"/>
      <c r="C6517"/>
      <c r="D6517"/>
      <c r="E6517" s="488"/>
      <c r="F6517"/>
      <c r="G6517"/>
      <c r="H6517" s="488"/>
    </row>
    <row r="6518" spans="1:8" s="10" customFormat="1">
      <c r="A6518" s="134"/>
      <c r="B6518" s="134"/>
      <c r="C6518"/>
      <c r="D6518"/>
      <c r="E6518" s="488"/>
      <c r="F6518"/>
      <c r="G6518"/>
      <c r="H6518" s="488"/>
    </row>
    <row r="6519" spans="1:8" s="10" customFormat="1">
      <c r="A6519" s="134"/>
      <c r="B6519" s="134"/>
      <c r="C6519"/>
      <c r="D6519"/>
      <c r="E6519" s="488"/>
      <c r="F6519"/>
      <c r="G6519"/>
      <c r="H6519" s="488"/>
    </row>
    <row r="6520" spans="1:8" s="10" customFormat="1">
      <c r="A6520" s="134"/>
      <c r="B6520" s="134"/>
      <c r="C6520"/>
      <c r="D6520"/>
      <c r="E6520" s="488"/>
      <c r="F6520"/>
      <c r="G6520"/>
      <c r="H6520" s="488"/>
    </row>
    <row r="6521" spans="1:8" s="10" customFormat="1">
      <c r="A6521" s="134"/>
      <c r="B6521" s="134"/>
      <c r="C6521"/>
      <c r="D6521"/>
      <c r="E6521" s="488"/>
      <c r="F6521"/>
      <c r="G6521"/>
      <c r="H6521" s="488"/>
    </row>
    <row r="6522" spans="1:8" s="10" customFormat="1">
      <c r="A6522" s="134"/>
      <c r="B6522" s="134"/>
      <c r="C6522"/>
      <c r="D6522"/>
      <c r="E6522" s="488"/>
      <c r="F6522"/>
      <c r="G6522"/>
      <c r="H6522" s="488"/>
    </row>
    <row r="6523" spans="1:8" s="10" customFormat="1">
      <c r="A6523" s="134"/>
      <c r="B6523" s="134"/>
      <c r="C6523"/>
      <c r="D6523"/>
      <c r="E6523" s="488"/>
      <c r="F6523"/>
      <c r="G6523"/>
      <c r="H6523" s="488"/>
    </row>
    <row r="6524" spans="1:8" s="10" customFormat="1">
      <c r="A6524" s="134"/>
      <c r="B6524" s="134"/>
      <c r="C6524"/>
      <c r="D6524"/>
      <c r="E6524" s="488"/>
      <c r="F6524"/>
      <c r="G6524"/>
      <c r="H6524" s="488"/>
    </row>
    <row r="6525" spans="1:8" s="10" customFormat="1">
      <c r="A6525" s="134"/>
      <c r="B6525" s="134"/>
      <c r="C6525"/>
      <c r="D6525"/>
      <c r="E6525" s="488"/>
      <c r="F6525"/>
      <c r="G6525"/>
      <c r="H6525" s="488"/>
    </row>
    <row r="6526" spans="1:8" s="10" customFormat="1">
      <c r="A6526" s="134"/>
      <c r="B6526" s="134"/>
      <c r="C6526"/>
      <c r="D6526"/>
      <c r="E6526" s="488"/>
      <c r="F6526"/>
      <c r="G6526"/>
      <c r="H6526" s="488"/>
    </row>
    <row r="6527" spans="1:8" s="10" customFormat="1">
      <c r="A6527" s="134"/>
      <c r="B6527" s="134"/>
      <c r="C6527"/>
      <c r="D6527"/>
      <c r="E6527" s="488"/>
      <c r="F6527"/>
      <c r="G6527"/>
      <c r="H6527" s="488"/>
    </row>
    <row r="6528" spans="1:8" s="10" customFormat="1">
      <c r="A6528" s="134"/>
      <c r="B6528" s="134"/>
      <c r="C6528"/>
      <c r="D6528"/>
      <c r="E6528" s="488"/>
      <c r="F6528"/>
      <c r="G6528"/>
      <c r="H6528" s="488"/>
    </row>
    <row r="6529" spans="1:8" s="10" customFormat="1">
      <c r="A6529" s="134"/>
      <c r="B6529" s="134"/>
      <c r="C6529"/>
      <c r="D6529"/>
      <c r="E6529" s="488"/>
      <c r="F6529"/>
      <c r="G6529"/>
      <c r="H6529" s="488"/>
    </row>
    <row r="6530" spans="1:8" s="10" customFormat="1">
      <c r="A6530" s="134"/>
      <c r="B6530" s="134"/>
      <c r="C6530"/>
      <c r="D6530"/>
      <c r="E6530" s="488"/>
      <c r="F6530"/>
      <c r="G6530"/>
      <c r="H6530" s="488"/>
    </row>
    <row r="6531" spans="1:8" s="10" customFormat="1">
      <c r="A6531" s="134"/>
      <c r="B6531" s="134"/>
      <c r="C6531"/>
      <c r="D6531"/>
      <c r="E6531" s="488"/>
      <c r="F6531"/>
      <c r="G6531"/>
      <c r="H6531" s="488"/>
    </row>
    <row r="6532" spans="1:8" s="10" customFormat="1">
      <c r="A6532" s="134"/>
      <c r="B6532" s="134"/>
      <c r="C6532"/>
      <c r="D6532"/>
      <c r="E6532" s="488"/>
      <c r="F6532"/>
      <c r="G6532"/>
      <c r="H6532" s="488"/>
    </row>
    <row r="6533" spans="1:8" s="10" customFormat="1">
      <c r="A6533" s="134"/>
      <c r="B6533" s="134"/>
      <c r="C6533"/>
      <c r="D6533"/>
      <c r="E6533" s="488"/>
      <c r="F6533"/>
      <c r="G6533"/>
      <c r="H6533" s="488"/>
    </row>
    <row r="6534" spans="1:8" s="10" customFormat="1">
      <c r="A6534" s="134"/>
      <c r="B6534" s="134"/>
      <c r="C6534"/>
      <c r="D6534"/>
      <c r="E6534" s="488"/>
      <c r="F6534"/>
      <c r="G6534"/>
      <c r="H6534" s="488"/>
    </row>
    <row r="6535" spans="1:8" s="10" customFormat="1">
      <c r="A6535" s="134"/>
      <c r="B6535" s="134"/>
      <c r="C6535"/>
      <c r="D6535"/>
      <c r="E6535" s="488"/>
      <c r="F6535"/>
      <c r="G6535"/>
      <c r="H6535" s="488"/>
    </row>
    <row r="6536" spans="1:8" s="10" customFormat="1">
      <c r="A6536" s="134"/>
      <c r="B6536" s="134"/>
      <c r="C6536"/>
      <c r="D6536"/>
      <c r="E6536" s="488"/>
      <c r="F6536"/>
      <c r="G6536"/>
      <c r="H6536" s="488"/>
    </row>
    <row r="6537" spans="1:8" s="10" customFormat="1">
      <c r="A6537" s="134"/>
      <c r="B6537" s="134"/>
      <c r="C6537"/>
      <c r="D6537"/>
      <c r="E6537" s="488"/>
      <c r="F6537"/>
      <c r="G6537"/>
      <c r="H6537" s="488"/>
    </row>
    <row r="6538" spans="1:8" s="10" customFormat="1">
      <c r="A6538" s="134"/>
      <c r="B6538" s="134"/>
      <c r="C6538"/>
      <c r="D6538"/>
      <c r="E6538" s="488"/>
      <c r="F6538"/>
      <c r="G6538"/>
      <c r="H6538" s="488"/>
    </row>
    <row r="6539" spans="1:8" s="10" customFormat="1">
      <c r="A6539" s="134"/>
      <c r="B6539" s="134"/>
      <c r="C6539"/>
      <c r="D6539"/>
      <c r="E6539" s="488"/>
      <c r="F6539"/>
      <c r="G6539"/>
      <c r="H6539" s="488"/>
    </row>
    <row r="6540" spans="1:8" s="10" customFormat="1">
      <c r="A6540" s="134"/>
      <c r="B6540" s="134"/>
      <c r="C6540"/>
      <c r="D6540"/>
      <c r="E6540" s="488"/>
      <c r="F6540"/>
      <c r="G6540"/>
      <c r="H6540" s="488"/>
    </row>
    <row r="6541" spans="1:8" s="10" customFormat="1">
      <c r="A6541" s="134"/>
      <c r="B6541" s="134"/>
      <c r="C6541"/>
      <c r="D6541"/>
      <c r="E6541" s="488"/>
      <c r="F6541"/>
      <c r="G6541"/>
      <c r="H6541" s="488"/>
    </row>
    <row r="6542" spans="1:8" s="10" customFormat="1">
      <c r="A6542" s="134"/>
      <c r="B6542" s="134"/>
      <c r="C6542"/>
      <c r="D6542"/>
      <c r="E6542" s="488"/>
      <c r="F6542"/>
      <c r="G6542"/>
      <c r="H6542" s="488"/>
    </row>
    <row r="6543" spans="1:8" s="10" customFormat="1">
      <c r="A6543" s="134"/>
      <c r="B6543" s="134"/>
      <c r="C6543"/>
      <c r="D6543"/>
      <c r="E6543" s="488"/>
      <c r="F6543"/>
      <c r="G6543"/>
      <c r="H6543" s="488"/>
    </row>
    <row r="6544" spans="1:8" s="10" customFormat="1">
      <c r="A6544" s="134"/>
      <c r="B6544" s="134"/>
      <c r="C6544"/>
      <c r="D6544"/>
      <c r="E6544" s="488"/>
      <c r="F6544"/>
      <c r="G6544"/>
      <c r="H6544" s="488"/>
    </row>
    <row r="6545" spans="1:8" s="10" customFormat="1">
      <c r="A6545" s="134"/>
      <c r="B6545" s="134"/>
      <c r="C6545"/>
      <c r="D6545"/>
      <c r="E6545" s="488"/>
      <c r="F6545"/>
      <c r="G6545"/>
      <c r="H6545" s="488"/>
    </row>
    <row r="6546" spans="1:8" s="10" customFormat="1">
      <c r="A6546" s="134"/>
      <c r="B6546" s="134"/>
      <c r="C6546"/>
      <c r="D6546"/>
      <c r="E6546" s="488"/>
      <c r="F6546"/>
      <c r="G6546"/>
      <c r="H6546" s="488"/>
    </row>
    <row r="6547" spans="1:8" s="10" customFormat="1">
      <c r="A6547" s="134"/>
      <c r="B6547" s="134"/>
      <c r="C6547"/>
      <c r="D6547"/>
      <c r="E6547" s="488"/>
      <c r="F6547"/>
      <c r="G6547"/>
      <c r="H6547" s="488"/>
    </row>
    <row r="6548" spans="1:8" s="10" customFormat="1">
      <c r="A6548" s="134"/>
      <c r="B6548" s="134"/>
      <c r="C6548"/>
      <c r="D6548"/>
      <c r="E6548" s="488"/>
      <c r="F6548"/>
      <c r="G6548"/>
      <c r="H6548" s="488"/>
    </row>
    <row r="6549" spans="1:8" s="10" customFormat="1">
      <c r="A6549" s="134"/>
      <c r="B6549" s="134"/>
      <c r="C6549"/>
      <c r="D6549"/>
      <c r="E6549" s="488"/>
      <c r="F6549"/>
      <c r="G6549"/>
      <c r="H6549" s="488"/>
    </row>
    <row r="6550" spans="1:8" s="10" customFormat="1">
      <c r="A6550" s="134"/>
      <c r="B6550" s="134"/>
      <c r="C6550"/>
      <c r="D6550"/>
      <c r="E6550" s="488"/>
      <c r="F6550"/>
      <c r="G6550"/>
      <c r="H6550" s="488"/>
    </row>
    <row r="6551" spans="1:8" s="10" customFormat="1">
      <c r="A6551" s="134"/>
      <c r="B6551" s="134"/>
      <c r="C6551"/>
      <c r="D6551"/>
      <c r="E6551" s="488"/>
      <c r="F6551"/>
      <c r="G6551"/>
      <c r="H6551" s="488"/>
    </row>
    <row r="6552" spans="1:8" s="10" customFormat="1">
      <c r="A6552" s="134"/>
      <c r="B6552" s="134"/>
      <c r="C6552"/>
      <c r="D6552"/>
      <c r="E6552" s="488"/>
      <c r="F6552"/>
      <c r="G6552"/>
      <c r="H6552" s="488"/>
    </row>
    <row r="6553" spans="1:8" s="10" customFormat="1">
      <c r="A6553" s="134"/>
      <c r="B6553" s="134"/>
      <c r="C6553"/>
      <c r="D6553"/>
      <c r="E6553" s="488"/>
      <c r="F6553"/>
      <c r="G6553"/>
      <c r="H6553" s="488"/>
    </row>
    <row r="6554" spans="1:8" s="10" customFormat="1">
      <c r="A6554" s="134"/>
      <c r="B6554" s="134"/>
      <c r="C6554"/>
      <c r="D6554"/>
      <c r="E6554" s="488"/>
      <c r="F6554"/>
      <c r="G6554"/>
      <c r="H6554" s="488"/>
    </row>
    <row r="6555" spans="1:8" s="10" customFormat="1">
      <c r="A6555" s="134"/>
      <c r="B6555" s="134"/>
      <c r="C6555"/>
      <c r="D6555"/>
      <c r="E6555" s="488"/>
      <c r="F6555"/>
      <c r="G6555"/>
      <c r="H6555" s="488"/>
    </row>
    <row r="6556" spans="1:8" s="10" customFormat="1">
      <c r="A6556" s="134"/>
      <c r="B6556" s="134"/>
      <c r="C6556"/>
      <c r="D6556"/>
      <c r="E6556" s="488"/>
      <c r="F6556"/>
      <c r="G6556"/>
      <c r="H6556" s="488"/>
    </row>
    <row r="6557" spans="1:8" s="10" customFormat="1">
      <c r="A6557" s="134"/>
      <c r="B6557" s="134"/>
      <c r="C6557"/>
      <c r="D6557"/>
      <c r="E6557" s="488"/>
      <c r="F6557"/>
      <c r="G6557"/>
      <c r="H6557" s="488"/>
    </row>
    <row r="6558" spans="1:8" s="10" customFormat="1">
      <c r="A6558" s="134"/>
      <c r="B6558" s="134"/>
      <c r="C6558"/>
      <c r="D6558"/>
      <c r="E6558" s="488"/>
      <c r="F6558"/>
      <c r="G6558"/>
      <c r="H6558" s="488"/>
    </row>
    <row r="6559" spans="1:8" s="10" customFormat="1">
      <c r="A6559" s="134"/>
      <c r="B6559" s="134"/>
      <c r="C6559"/>
      <c r="D6559"/>
      <c r="E6559" s="488"/>
      <c r="F6559"/>
      <c r="G6559"/>
      <c r="H6559" s="488"/>
    </row>
    <row r="6560" spans="1:8" s="10" customFormat="1">
      <c r="A6560" s="134"/>
      <c r="B6560" s="134"/>
      <c r="C6560"/>
      <c r="D6560"/>
      <c r="E6560" s="488"/>
      <c r="F6560"/>
      <c r="G6560"/>
      <c r="H6560" s="488"/>
    </row>
    <row r="6561" spans="1:8" s="10" customFormat="1">
      <c r="A6561" s="134"/>
      <c r="B6561" s="134"/>
      <c r="C6561"/>
      <c r="D6561"/>
      <c r="E6561" s="488"/>
      <c r="F6561"/>
      <c r="G6561"/>
      <c r="H6561" s="488"/>
    </row>
    <row r="6562" spans="1:8" s="10" customFormat="1">
      <c r="A6562" s="134"/>
      <c r="B6562" s="134"/>
      <c r="C6562"/>
      <c r="D6562"/>
      <c r="E6562" s="488"/>
      <c r="F6562"/>
      <c r="G6562"/>
      <c r="H6562" s="488"/>
    </row>
    <row r="6563" spans="1:8" s="10" customFormat="1">
      <c r="A6563" s="134"/>
      <c r="B6563" s="134"/>
      <c r="C6563"/>
      <c r="D6563"/>
      <c r="E6563" s="488"/>
      <c r="F6563"/>
      <c r="G6563"/>
      <c r="H6563" s="488"/>
    </row>
    <row r="6564" spans="1:8" s="10" customFormat="1">
      <c r="A6564" s="134"/>
      <c r="B6564" s="134"/>
      <c r="C6564"/>
      <c r="D6564"/>
      <c r="E6564" s="488"/>
      <c r="F6564"/>
      <c r="G6564"/>
      <c r="H6564" s="488"/>
    </row>
    <row r="6565" spans="1:8" s="10" customFormat="1">
      <c r="A6565" s="134"/>
      <c r="B6565" s="134"/>
      <c r="C6565"/>
      <c r="D6565"/>
      <c r="E6565" s="488"/>
      <c r="F6565"/>
      <c r="G6565"/>
      <c r="H6565" s="488"/>
    </row>
    <row r="6566" spans="1:8" s="10" customFormat="1">
      <c r="A6566" s="134"/>
      <c r="B6566" s="134"/>
      <c r="C6566"/>
      <c r="D6566"/>
      <c r="E6566" s="488"/>
      <c r="F6566"/>
      <c r="G6566"/>
      <c r="H6566" s="488"/>
    </row>
    <row r="6567" spans="1:8" s="10" customFormat="1">
      <c r="A6567" s="134"/>
      <c r="B6567" s="134"/>
      <c r="C6567"/>
      <c r="D6567"/>
      <c r="E6567" s="488"/>
      <c r="F6567"/>
      <c r="G6567"/>
      <c r="H6567" s="488"/>
    </row>
    <row r="6568" spans="1:8" s="10" customFormat="1">
      <c r="A6568" s="134"/>
      <c r="B6568" s="134"/>
      <c r="C6568"/>
      <c r="D6568"/>
      <c r="E6568" s="488"/>
      <c r="F6568"/>
      <c r="G6568"/>
      <c r="H6568" s="488"/>
    </row>
    <row r="6569" spans="1:8" s="10" customFormat="1">
      <c r="A6569" s="134"/>
      <c r="B6569" s="134"/>
      <c r="C6569"/>
      <c r="D6569"/>
      <c r="E6569" s="488"/>
      <c r="F6569"/>
      <c r="G6569"/>
      <c r="H6569" s="488"/>
    </row>
    <row r="6570" spans="1:8" s="10" customFormat="1">
      <c r="A6570" s="134"/>
      <c r="B6570" s="134"/>
      <c r="C6570"/>
      <c r="D6570"/>
      <c r="E6570" s="488"/>
      <c r="F6570"/>
      <c r="G6570"/>
      <c r="H6570" s="488"/>
    </row>
    <row r="6571" spans="1:8" s="10" customFormat="1">
      <c r="A6571" s="134"/>
      <c r="B6571" s="134"/>
      <c r="C6571"/>
      <c r="D6571"/>
      <c r="E6571" s="488"/>
      <c r="F6571"/>
      <c r="G6571"/>
      <c r="H6571" s="488"/>
    </row>
    <row r="6572" spans="1:8" s="10" customFormat="1">
      <c r="A6572" s="134"/>
      <c r="B6572" s="134"/>
      <c r="C6572"/>
      <c r="D6572"/>
      <c r="E6572" s="488"/>
      <c r="F6572"/>
      <c r="G6572"/>
      <c r="H6572" s="488"/>
    </row>
    <row r="6573" spans="1:8" s="10" customFormat="1">
      <c r="A6573" s="134"/>
      <c r="B6573" s="134"/>
      <c r="C6573"/>
      <c r="D6573"/>
      <c r="E6573" s="488"/>
      <c r="F6573"/>
      <c r="G6573"/>
      <c r="H6573" s="488"/>
    </row>
    <row r="6574" spans="1:8" s="10" customFormat="1">
      <c r="A6574" s="134"/>
      <c r="B6574" s="134"/>
      <c r="C6574"/>
      <c r="D6574"/>
      <c r="E6574" s="488"/>
      <c r="F6574"/>
      <c r="G6574"/>
      <c r="H6574" s="488"/>
    </row>
    <row r="6575" spans="1:8" s="10" customFormat="1">
      <c r="A6575" s="134"/>
      <c r="B6575" s="134"/>
      <c r="C6575"/>
      <c r="D6575"/>
      <c r="E6575" s="488"/>
      <c r="F6575"/>
      <c r="G6575"/>
      <c r="H6575" s="488"/>
    </row>
    <row r="6576" spans="1:8" s="10" customFormat="1">
      <c r="A6576" s="134"/>
      <c r="B6576" s="134"/>
      <c r="C6576"/>
      <c r="D6576"/>
      <c r="E6576" s="488"/>
      <c r="F6576"/>
      <c r="G6576"/>
      <c r="H6576" s="488"/>
    </row>
    <row r="6577" spans="1:8" s="10" customFormat="1">
      <c r="A6577" s="134"/>
      <c r="B6577" s="134"/>
      <c r="C6577"/>
      <c r="D6577"/>
      <c r="E6577" s="488"/>
      <c r="F6577"/>
      <c r="G6577"/>
      <c r="H6577" s="488"/>
    </row>
    <row r="6578" spans="1:8" s="10" customFormat="1">
      <c r="A6578" s="134"/>
      <c r="B6578" s="134"/>
      <c r="C6578"/>
      <c r="D6578"/>
      <c r="E6578" s="488"/>
      <c r="F6578"/>
      <c r="G6578"/>
      <c r="H6578" s="488"/>
    </row>
    <row r="6579" spans="1:8" s="10" customFormat="1">
      <c r="A6579" s="134"/>
      <c r="B6579" s="134"/>
      <c r="C6579"/>
      <c r="D6579"/>
      <c r="E6579" s="488"/>
      <c r="F6579"/>
      <c r="G6579"/>
      <c r="H6579" s="488"/>
    </row>
    <row r="6580" spans="1:8" s="10" customFormat="1">
      <c r="A6580" s="134"/>
      <c r="B6580" s="134"/>
      <c r="C6580"/>
      <c r="D6580"/>
      <c r="E6580" s="488"/>
      <c r="F6580"/>
      <c r="G6580"/>
      <c r="H6580" s="488"/>
    </row>
    <row r="6581" spans="1:8" s="10" customFormat="1">
      <c r="A6581" s="134"/>
      <c r="B6581" s="134"/>
      <c r="C6581"/>
      <c r="D6581"/>
      <c r="E6581" s="488"/>
      <c r="F6581"/>
      <c r="G6581"/>
      <c r="H6581" s="488"/>
    </row>
    <row r="6582" spans="1:8" s="10" customFormat="1">
      <c r="A6582" s="134"/>
      <c r="B6582" s="134"/>
      <c r="C6582"/>
      <c r="D6582"/>
      <c r="E6582" s="488"/>
      <c r="F6582"/>
      <c r="G6582"/>
      <c r="H6582" s="488"/>
    </row>
    <row r="6583" spans="1:8" s="10" customFormat="1">
      <c r="A6583" s="134"/>
      <c r="B6583" s="134"/>
      <c r="C6583"/>
      <c r="D6583"/>
      <c r="E6583" s="488"/>
      <c r="F6583"/>
      <c r="G6583"/>
      <c r="H6583" s="488"/>
    </row>
    <row r="6584" spans="1:8" s="10" customFormat="1">
      <c r="A6584" s="134"/>
      <c r="B6584" s="134"/>
      <c r="C6584"/>
      <c r="D6584"/>
      <c r="E6584" s="488"/>
      <c r="F6584"/>
      <c r="G6584"/>
      <c r="H6584" s="488"/>
    </row>
    <row r="6585" spans="1:8" s="10" customFormat="1">
      <c r="A6585" s="134"/>
      <c r="B6585" s="134"/>
      <c r="C6585"/>
      <c r="D6585"/>
      <c r="E6585" s="488"/>
      <c r="F6585"/>
      <c r="G6585"/>
      <c r="H6585" s="488"/>
    </row>
    <row r="6586" spans="1:8" s="10" customFormat="1">
      <c r="A6586" s="134"/>
      <c r="B6586" s="134"/>
      <c r="C6586"/>
      <c r="D6586"/>
      <c r="E6586" s="488"/>
      <c r="F6586"/>
      <c r="G6586"/>
      <c r="H6586" s="488"/>
    </row>
    <row r="6587" spans="1:8" s="10" customFormat="1">
      <c r="A6587" s="134"/>
      <c r="B6587" s="134"/>
      <c r="C6587"/>
      <c r="D6587"/>
      <c r="E6587" s="488"/>
      <c r="F6587"/>
      <c r="G6587"/>
      <c r="H6587" s="488"/>
    </row>
    <row r="6588" spans="1:8" s="10" customFormat="1">
      <c r="A6588" s="134"/>
      <c r="B6588" s="134"/>
      <c r="C6588"/>
      <c r="D6588"/>
      <c r="E6588" s="488"/>
      <c r="F6588"/>
      <c r="G6588"/>
      <c r="H6588" s="488"/>
    </row>
    <row r="6589" spans="1:8" s="10" customFormat="1">
      <c r="A6589" s="134"/>
      <c r="B6589" s="134"/>
      <c r="C6589"/>
      <c r="D6589"/>
      <c r="E6589" s="488"/>
      <c r="F6589"/>
      <c r="G6589"/>
      <c r="H6589" s="488"/>
    </row>
    <row r="6590" spans="1:8" s="10" customFormat="1">
      <c r="A6590" s="134"/>
      <c r="B6590" s="134"/>
      <c r="C6590"/>
      <c r="D6590"/>
      <c r="E6590" s="488"/>
      <c r="F6590"/>
      <c r="G6590"/>
      <c r="H6590" s="488"/>
    </row>
    <row r="6591" spans="1:8" s="10" customFormat="1">
      <c r="A6591" s="134"/>
      <c r="B6591" s="134"/>
      <c r="C6591"/>
      <c r="D6591"/>
      <c r="E6591" s="488"/>
      <c r="F6591"/>
      <c r="G6591"/>
      <c r="H6591" s="488"/>
    </row>
    <row r="6592" spans="1:8" s="10" customFormat="1">
      <c r="A6592" s="134"/>
      <c r="B6592" s="134"/>
      <c r="C6592"/>
      <c r="D6592"/>
      <c r="E6592" s="488"/>
      <c r="F6592"/>
      <c r="G6592"/>
      <c r="H6592" s="488"/>
    </row>
    <row r="6593" spans="1:8" s="10" customFormat="1">
      <c r="A6593" s="134"/>
      <c r="B6593" s="134"/>
      <c r="C6593"/>
      <c r="D6593"/>
      <c r="E6593" s="488"/>
      <c r="F6593"/>
      <c r="G6593"/>
      <c r="H6593" s="488"/>
    </row>
    <row r="6594" spans="1:8" s="10" customFormat="1">
      <c r="A6594" s="134"/>
      <c r="B6594" s="134"/>
      <c r="C6594"/>
      <c r="D6594"/>
      <c r="E6594" s="488"/>
      <c r="F6594"/>
      <c r="G6594"/>
      <c r="H6594" s="488"/>
    </row>
    <row r="6595" spans="1:8" s="10" customFormat="1">
      <c r="A6595" s="134"/>
      <c r="B6595" s="134"/>
      <c r="C6595"/>
      <c r="D6595"/>
      <c r="E6595" s="488"/>
      <c r="F6595"/>
      <c r="G6595"/>
      <c r="H6595" s="488"/>
    </row>
    <row r="6596" spans="1:8" s="10" customFormat="1">
      <c r="A6596" s="134"/>
      <c r="B6596" s="134"/>
      <c r="C6596"/>
      <c r="D6596"/>
      <c r="E6596" s="488"/>
      <c r="F6596"/>
      <c r="G6596"/>
      <c r="H6596" s="488"/>
    </row>
    <row r="6597" spans="1:8" s="10" customFormat="1">
      <c r="A6597" s="134"/>
      <c r="B6597" s="134"/>
      <c r="C6597"/>
      <c r="D6597"/>
      <c r="E6597" s="488"/>
      <c r="F6597"/>
      <c r="G6597"/>
      <c r="H6597" s="488"/>
    </row>
    <row r="6598" spans="1:8" s="10" customFormat="1">
      <c r="A6598" s="134"/>
      <c r="B6598" s="134"/>
      <c r="C6598"/>
      <c r="D6598"/>
      <c r="E6598" s="488"/>
      <c r="F6598"/>
      <c r="G6598"/>
      <c r="H6598" s="488"/>
    </row>
    <row r="6599" spans="1:8" s="10" customFormat="1">
      <c r="A6599" s="134"/>
      <c r="B6599" s="134"/>
      <c r="C6599"/>
      <c r="D6599"/>
      <c r="E6599" s="488"/>
      <c r="F6599"/>
      <c r="G6599"/>
      <c r="H6599" s="488"/>
    </row>
    <row r="6600" spans="1:8" s="10" customFormat="1">
      <c r="A6600" s="134"/>
      <c r="B6600" s="134"/>
      <c r="C6600"/>
      <c r="D6600"/>
      <c r="E6600" s="488"/>
      <c r="F6600"/>
      <c r="G6600"/>
      <c r="H6600" s="488"/>
    </row>
    <row r="6601" spans="1:8" s="10" customFormat="1">
      <c r="A6601" s="134"/>
      <c r="B6601" s="134"/>
      <c r="C6601"/>
      <c r="D6601"/>
      <c r="E6601" s="488"/>
      <c r="F6601"/>
      <c r="G6601"/>
      <c r="H6601" s="488"/>
    </row>
    <row r="6602" spans="1:8" s="10" customFormat="1">
      <c r="A6602" s="134"/>
      <c r="B6602" s="134"/>
      <c r="C6602"/>
      <c r="D6602"/>
      <c r="E6602" s="488"/>
      <c r="F6602"/>
      <c r="G6602"/>
      <c r="H6602" s="488"/>
    </row>
    <row r="6603" spans="1:8" s="10" customFormat="1">
      <c r="A6603" s="134"/>
      <c r="B6603" s="134"/>
      <c r="C6603"/>
      <c r="D6603"/>
      <c r="E6603" s="488"/>
      <c r="F6603"/>
      <c r="G6603"/>
      <c r="H6603" s="488"/>
    </row>
    <row r="6604" spans="1:8" s="10" customFormat="1">
      <c r="A6604" s="134"/>
      <c r="B6604" s="134"/>
      <c r="C6604"/>
      <c r="D6604"/>
      <c r="E6604" s="488"/>
      <c r="F6604"/>
      <c r="G6604"/>
      <c r="H6604" s="488"/>
    </row>
    <row r="6605" spans="1:8" s="10" customFormat="1">
      <c r="A6605" s="134"/>
      <c r="B6605" s="134"/>
      <c r="C6605"/>
      <c r="D6605"/>
      <c r="E6605" s="488"/>
      <c r="F6605"/>
      <c r="G6605"/>
      <c r="H6605" s="488"/>
    </row>
    <row r="6606" spans="1:8" s="10" customFormat="1">
      <c r="A6606" s="134"/>
      <c r="B6606" s="134"/>
      <c r="C6606"/>
      <c r="D6606"/>
      <c r="E6606" s="488"/>
      <c r="F6606"/>
      <c r="G6606"/>
      <c r="H6606" s="488"/>
    </row>
    <row r="6607" spans="1:8" s="10" customFormat="1">
      <c r="A6607" s="134"/>
      <c r="B6607" s="134"/>
      <c r="C6607"/>
      <c r="D6607"/>
      <c r="E6607" s="488"/>
      <c r="F6607"/>
      <c r="G6607"/>
      <c r="H6607" s="488"/>
    </row>
    <row r="6608" spans="1:8" s="10" customFormat="1">
      <c r="A6608" s="134"/>
      <c r="B6608" s="134"/>
      <c r="C6608"/>
      <c r="D6608"/>
      <c r="E6608" s="488"/>
      <c r="F6608"/>
      <c r="G6608"/>
      <c r="H6608" s="488"/>
    </row>
    <row r="6609" spans="1:8" s="10" customFormat="1">
      <c r="A6609" s="134"/>
      <c r="B6609" s="134"/>
      <c r="C6609"/>
      <c r="D6609"/>
      <c r="E6609" s="488"/>
      <c r="F6609"/>
      <c r="G6609"/>
      <c r="H6609" s="488"/>
    </row>
    <row r="6610" spans="1:8" s="10" customFormat="1">
      <c r="A6610" s="134"/>
      <c r="B6610" s="134"/>
      <c r="C6610"/>
      <c r="D6610"/>
      <c r="E6610" s="488"/>
      <c r="F6610"/>
      <c r="G6610"/>
      <c r="H6610" s="488"/>
    </row>
    <row r="6611" spans="1:8" s="10" customFormat="1">
      <c r="A6611" s="134"/>
      <c r="B6611" s="134"/>
      <c r="C6611"/>
      <c r="D6611"/>
      <c r="E6611" s="488"/>
      <c r="F6611"/>
      <c r="G6611"/>
      <c r="H6611" s="488"/>
    </row>
    <row r="6612" spans="1:8" s="10" customFormat="1">
      <c r="A6612" s="134"/>
      <c r="B6612" s="134"/>
      <c r="C6612"/>
      <c r="D6612"/>
      <c r="E6612" s="488"/>
      <c r="F6612"/>
      <c r="G6612"/>
      <c r="H6612" s="488"/>
    </row>
    <row r="6613" spans="1:8" s="10" customFormat="1">
      <c r="A6613" s="134"/>
      <c r="B6613" s="134"/>
      <c r="C6613"/>
      <c r="D6613"/>
      <c r="E6613" s="488"/>
      <c r="F6613"/>
      <c r="G6613"/>
      <c r="H6613" s="488"/>
    </row>
    <row r="6614" spans="1:8" s="10" customFormat="1">
      <c r="A6614" s="134"/>
      <c r="B6614" s="134"/>
      <c r="C6614"/>
      <c r="D6614"/>
      <c r="E6614" s="488"/>
      <c r="F6614"/>
      <c r="G6614"/>
      <c r="H6614" s="488"/>
    </row>
    <row r="6615" spans="1:8" s="10" customFormat="1">
      <c r="A6615" s="134"/>
      <c r="B6615" s="134"/>
      <c r="C6615"/>
      <c r="D6615"/>
      <c r="E6615" s="488"/>
      <c r="F6615"/>
      <c r="G6615"/>
      <c r="H6615" s="488"/>
    </row>
    <row r="6616" spans="1:8" s="10" customFormat="1">
      <c r="A6616" s="134"/>
      <c r="B6616" s="134"/>
      <c r="C6616"/>
      <c r="D6616"/>
      <c r="E6616" s="488"/>
      <c r="F6616"/>
      <c r="G6616"/>
      <c r="H6616" s="488"/>
    </row>
    <row r="6617" spans="1:8" s="10" customFormat="1">
      <c r="A6617" s="134"/>
      <c r="B6617" s="134"/>
      <c r="C6617"/>
      <c r="D6617"/>
      <c r="E6617" s="488"/>
      <c r="F6617"/>
      <c r="G6617"/>
      <c r="H6617" s="488"/>
    </row>
    <row r="6618" spans="1:8" s="10" customFormat="1">
      <c r="A6618" s="134"/>
      <c r="B6618" s="134"/>
      <c r="C6618"/>
      <c r="D6618"/>
      <c r="E6618" s="488"/>
      <c r="F6618"/>
      <c r="G6618"/>
      <c r="H6618" s="488"/>
    </row>
    <row r="6619" spans="1:8" s="10" customFormat="1">
      <c r="A6619" s="134"/>
      <c r="B6619" s="134"/>
      <c r="C6619"/>
      <c r="D6619"/>
      <c r="E6619" s="488"/>
      <c r="F6619"/>
      <c r="G6619"/>
      <c r="H6619" s="488"/>
    </row>
    <row r="6620" spans="1:8" s="10" customFormat="1">
      <c r="A6620" s="134"/>
      <c r="B6620" s="134"/>
      <c r="C6620"/>
      <c r="D6620"/>
      <c r="E6620" s="488"/>
      <c r="F6620"/>
      <c r="G6620"/>
      <c r="H6620" s="488"/>
    </row>
    <row r="6621" spans="1:8" s="10" customFormat="1">
      <c r="A6621" s="134"/>
      <c r="B6621" s="134"/>
      <c r="C6621"/>
      <c r="D6621"/>
      <c r="E6621" s="488"/>
      <c r="F6621"/>
      <c r="G6621"/>
      <c r="H6621" s="488"/>
    </row>
    <row r="6622" spans="1:8" s="10" customFormat="1">
      <c r="A6622" s="134"/>
      <c r="B6622" s="134"/>
      <c r="C6622"/>
      <c r="D6622"/>
      <c r="E6622" s="488"/>
      <c r="F6622"/>
      <c r="G6622"/>
      <c r="H6622" s="488"/>
    </row>
    <row r="6623" spans="1:8" s="10" customFormat="1">
      <c r="A6623" s="134"/>
      <c r="B6623" s="134"/>
      <c r="C6623"/>
      <c r="D6623"/>
      <c r="E6623" s="488"/>
      <c r="F6623"/>
      <c r="G6623"/>
      <c r="H6623" s="488"/>
    </row>
    <row r="6624" spans="1:8" s="10" customFormat="1">
      <c r="A6624" s="134"/>
      <c r="B6624" s="134"/>
      <c r="C6624"/>
      <c r="D6624"/>
      <c r="E6624" s="488"/>
      <c r="F6624"/>
      <c r="G6624"/>
      <c r="H6624" s="488"/>
    </row>
    <row r="6625" spans="1:8" s="10" customFormat="1">
      <c r="A6625" s="134"/>
      <c r="B6625" s="134"/>
      <c r="C6625"/>
      <c r="D6625"/>
      <c r="E6625" s="488"/>
      <c r="F6625"/>
      <c r="G6625"/>
      <c r="H6625" s="488"/>
    </row>
    <row r="6626" spans="1:8" s="10" customFormat="1">
      <c r="A6626" s="134"/>
      <c r="B6626" s="134"/>
      <c r="C6626"/>
      <c r="D6626"/>
      <c r="E6626" s="488"/>
      <c r="F6626"/>
      <c r="G6626"/>
      <c r="H6626" s="488"/>
    </row>
    <row r="6627" spans="1:8" s="10" customFormat="1">
      <c r="A6627" s="134"/>
      <c r="B6627" s="134"/>
      <c r="C6627"/>
      <c r="D6627"/>
      <c r="E6627" s="488"/>
      <c r="F6627"/>
      <c r="G6627"/>
      <c r="H6627" s="488"/>
    </row>
    <row r="6628" spans="1:8" s="10" customFormat="1">
      <c r="A6628" s="134"/>
      <c r="B6628" s="134"/>
      <c r="C6628"/>
      <c r="D6628"/>
      <c r="E6628" s="488"/>
      <c r="F6628"/>
      <c r="G6628"/>
      <c r="H6628" s="488"/>
    </row>
    <row r="6629" spans="1:8" s="10" customFormat="1">
      <c r="A6629" s="134"/>
      <c r="B6629" s="134"/>
      <c r="C6629"/>
      <c r="D6629"/>
      <c r="E6629" s="488"/>
      <c r="F6629"/>
      <c r="G6629"/>
      <c r="H6629" s="488"/>
    </row>
    <row r="6630" spans="1:8" s="10" customFormat="1">
      <c r="A6630" s="134"/>
      <c r="B6630" s="134"/>
      <c r="C6630"/>
      <c r="D6630"/>
      <c r="E6630" s="488"/>
      <c r="F6630"/>
      <c r="G6630"/>
      <c r="H6630" s="488"/>
    </row>
    <row r="6631" spans="1:8" s="10" customFormat="1">
      <c r="A6631" s="134"/>
      <c r="B6631" s="134"/>
      <c r="C6631"/>
      <c r="D6631"/>
      <c r="E6631" s="488"/>
      <c r="F6631"/>
      <c r="G6631"/>
      <c r="H6631" s="488"/>
    </row>
    <row r="6632" spans="1:8" s="10" customFormat="1">
      <c r="A6632" s="134"/>
      <c r="B6632" s="134"/>
      <c r="C6632"/>
      <c r="D6632"/>
      <c r="E6632" s="488"/>
      <c r="F6632"/>
      <c r="G6632"/>
      <c r="H6632" s="488"/>
    </row>
    <row r="6633" spans="1:8" s="10" customFormat="1">
      <c r="A6633" s="134"/>
      <c r="B6633" s="134"/>
      <c r="C6633"/>
      <c r="D6633"/>
      <c r="E6633" s="488"/>
      <c r="F6633"/>
      <c r="G6633"/>
      <c r="H6633" s="488"/>
    </row>
    <row r="6634" spans="1:8" s="10" customFormat="1">
      <c r="A6634" s="134"/>
      <c r="B6634" s="134"/>
      <c r="C6634"/>
      <c r="D6634"/>
      <c r="E6634" s="488"/>
      <c r="F6634"/>
      <c r="G6634"/>
      <c r="H6634" s="488"/>
    </row>
    <row r="6635" spans="1:8" s="10" customFormat="1">
      <c r="A6635" s="134"/>
      <c r="B6635" s="134"/>
      <c r="C6635"/>
      <c r="D6635"/>
      <c r="E6635" s="488"/>
      <c r="F6635"/>
      <c r="G6635"/>
      <c r="H6635" s="488"/>
    </row>
    <row r="6636" spans="1:8" s="10" customFormat="1">
      <c r="A6636" s="134"/>
      <c r="B6636" s="134"/>
      <c r="C6636"/>
      <c r="D6636"/>
      <c r="E6636" s="488"/>
      <c r="F6636"/>
      <c r="G6636"/>
      <c r="H6636" s="488"/>
    </row>
    <row r="6637" spans="1:8" s="10" customFormat="1">
      <c r="A6637" s="134"/>
      <c r="B6637" s="134"/>
      <c r="C6637"/>
      <c r="D6637"/>
      <c r="E6637" s="488"/>
      <c r="F6637"/>
      <c r="G6637"/>
      <c r="H6637" s="488"/>
    </row>
    <row r="6638" spans="1:8" s="10" customFormat="1">
      <c r="A6638" s="134"/>
      <c r="B6638" s="134"/>
      <c r="C6638"/>
      <c r="D6638"/>
      <c r="E6638" s="488"/>
      <c r="F6638"/>
      <c r="G6638"/>
      <c r="H6638" s="488"/>
    </row>
    <row r="6639" spans="1:8" s="10" customFormat="1">
      <c r="A6639" s="134"/>
      <c r="B6639" s="134"/>
      <c r="C6639"/>
      <c r="D6639"/>
      <c r="E6639" s="488"/>
      <c r="F6639"/>
      <c r="G6639"/>
      <c r="H6639" s="488"/>
    </row>
    <row r="6640" spans="1:8" s="10" customFormat="1">
      <c r="A6640" s="134"/>
      <c r="B6640" s="134"/>
      <c r="C6640"/>
      <c r="D6640"/>
      <c r="E6640" s="488"/>
      <c r="F6640"/>
      <c r="G6640"/>
      <c r="H6640" s="488"/>
    </row>
    <row r="6641" spans="1:8" s="10" customFormat="1">
      <c r="A6641" s="134"/>
      <c r="B6641" s="134"/>
      <c r="C6641"/>
      <c r="D6641"/>
      <c r="E6641" s="488"/>
      <c r="F6641"/>
      <c r="G6641"/>
      <c r="H6641" s="488"/>
    </row>
    <row r="6642" spans="1:8" s="10" customFormat="1">
      <c r="A6642" s="134"/>
      <c r="B6642" s="134"/>
      <c r="C6642"/>
      <c r="D6642"/>
      <c r="E6642" s="488"/>
      <c r="F6642"/>
      <c r="G6642"/>
      <c r="H6642" s="488"/>
    </row>
    <row r="6643" spans="1:8" s="10" customFormat="1">
      <c r="A6643" s="134"/>
      <c r="B6643" s="134"/>
      <c r="C6643"/>
      <c r="D6643"/>
      <c r="E6643" s="488"/>
      <c r="F6643"/>
      <c r="G6643"/>
      <c r="H6643" s="488"/>
    </row>
    <row r="6644" spans="1:8" s="10" customFormat="1">
      <c r="A6644" s="134"/>
      <c r="B6644" s="134"/>
      <c r="C6644"/>
      <c r="D6644"/>
      <c r="E6644" s="488"/>
      <c r="F6644"/>
      <c r="G6644"/>
      <c r="H6644" s="488"/>
    </row>
    <row r="6645" spans="1:8" s="10" customFormat="1">
      <c r="A6645" s="134"/>
      <c r="B6645" s="134"/>
      <c r="C6645"/>
      <c r="D6645"/>
      <c r="E6645" s="488"/>
      <c r="F6645"/>
      <c r="G6645"/>
      <c r="H6645" s="488"/>
    </row>
    <row r="6646" spans="1:8" s="10" customFormat="1">
      <c r="A6646" s="134"/>
      <c r="B6646" s="134"/>
      <c r="C6646"/>
      <c r="D6646"/>
      <c r="E6646" s="488"/>
      <c r="F6646"/>
      <c r="G6646"/>
      <c r="H6646" s="488"/>
    </row>
    <row r="6647" spans="1:8" s="10" customFormat="1">
      <c r="A6647" s="134"/>
      <c r="B6647" s="134"/>
      <c r="C6647"/>
      <c r="D6647"/>
      <c r="E6647" s="488"/>
      <c r="F6647"/>
      <c r="G6647"/>
      <c r="H6647" s="488"/>
    </row>
    <row r="6648" spans="1:8" s="10" customFormat="1">
      <c r="A6648" s="134"/>
      <c r="B6648" s="134"/>
      <c r="C6648"/>
      <c r="D6648"/>
      <c r="E6648" s="488"/>
      <c r="F6648"/>
      <c r="G6648"/>
      <c r="H6648" s="488"/>
    </row>
    <row r="6649" spans="1:8" s="10" customFormat="1">
      <c r="A6649" s="134"/>
      <c r="B6649" s="134"/>
      <c r="C6649"/>
      <c r="D6649"/>
      <c r="E6649" s="488"/>
      <c r="F6649"/>
      <c r="G6649"/>
      <c r="H6649" s="488"/>
    </row>
    <row r="6650" spans="1:8" s="10" customFormat="1">
      <c r="A6650" s="134"/>
      <c r="B6650" s="134"/>
      <c r="C6650"/>
      <c r="D6650"/>
      <c r="E6650" s="488"/>
      <c r="F6650"/>
      <c r="G6650"/>
      <c r="H6650" s="488"/>
    </row>
    <row r="6651" spans="1:8" s="10" customFormat="1">
      <c r="A6651" s="134"/>
      <c r="B6651" s="134"/>
      <c r="C6651"/>
      <c r="D6651"/>
      <c r="E6651" s="488"/>
      <c r="F6651"/>
      <c r="G6651"/>
      <c r="H6651" s="488"/>
    </row>
    <row r="6652" spans="1:8" s="10" customFormat="1">
      <c r="A6652" s="134"/>
      <c r="B6652" s="134"/>
      <c r="C6652"/>
      <c r="D6652"/>
      <c r="E6652" s="488"/>
      <c r="F6652"/>
      <c r="G6652"/>
      <c r="H6652" s="488"/>
    </row>
    <row r="6653" spans="1:8" s="10" customFormat="1">
      <c r="A6653" s="134"/>
      <c r="B6653" s="134"/>
      <c r="C6653"/>
      <c r="D6653"/>
      <c r="E6653" s="488"/>
      <c r="F6653"/>
      <c r="G6653"/>
      <c r="H6653" s="488"/>
    </row>
    <row r="6654" spans="1:8" s="10" customFormat="1">
      <c r="A6654" s="134"/>
      <c r="B6654" s="134"/>
      <c r="C6654"/>
      <c r="D6654"/>
      <c r="E6654" s="488"/>
      <c r="F6654"/>
      <c r="G6654"/>
      <c r="H6654" s="488"/>
    </row>
    <row r="6655" spans="1:8" s="10" customFormat="1">
      <c r="A6655" s="134"/>
      <c r="B6655" s="134"/>
      <c r="C6655"/>
      <c r="D6655"/>
      <c r="E6655" s="488"/>
      <c r="F6655"/>
      <c r="G6655"/>
      <c r="H6655" s="488"/>
    </row>
    <row r="6656" spans="1:8" s="10" customFormat="1">
      <c r="A6656" s="134"/>
      <c r="B6656" s="134"/>
      <c r="C6656"/>
      <c r="D6656"/>
      <c r="E6656" s="488"/>
      <c r="F6656"/>
      <c r="G6656"/>
      <c r="H6656" s="488"/>
    </row>
    <row r="6657" spans="1:8" s="10" customFormat="1">
      <c r="A6657" s="134"/>
      <c r="B6657" s="134"/>
      <c r="C6657"/>
      <c r="D6657"/>
      <c r="E6657" s="488"/>
      <c r="F6657"/>
      <c r="G6657"/>
      <c r="H6657" s="488"/>
    </row>
    <row r="6658" spans="1:8" s="10" customFormat="1">
      <c r="A6658" s="134"/>
      <c r="B6658" s="134"/>
      <c r="C6658"/>
      <c r="D6658"/>
      <c r="E6658" s="488"/>
      <c r="F6658"/>
      <c r="G6658"/>
      <c r="H6658" s="488"/>
    </row>
    <row r="6659" spans="1:8" s="10" customFormat="1">
      <c r="A6659" s="134"/>
      <c r="B6659" s="134"/>
      <c r="C6659"/>
      <c r="D6659"/>
      <c r="E6659" s="488"/>
      <c r="F6659"/>
      <c r="G6659"/>
      <c r="H6659" s="488"/>
    </row>
    <row r="6660" spans="1:8" s="10" customFormat="1">
      <c r="A6660" s="134"/>
      <c r="B6660" s="134"/>
      <c r="C6660"/>
      <c r="D6660"/>
      <c r="E6660" s="488"/>
      <c r="F6660"/>
      <c r="G6660"/>
      <c r="H6660" s="488"/>
    </row>
    <row r="6661" spans="1:8" s="10" customFormat="1">
      <c r="A6661" s="134"/>
      <c r="B6661" s="134"/>
      <c r="C6661"/>
      <c r="D6661"/>
      <c r="E6661" s="488"/>
      <c r="F6661"/>
      <c r="G6661"/>
      <c r="H6661" s="488"/>
    </row>
    <row r="6662" spans="1:8" s="10" customFormat="1">
      <c r="A6662" s="134"/>
      <c r="B6662" s="134"/>
      <c r="C6662"/>
      <c r="D6662"/>
      <c r="E6662" s="488"/>
      <c r="F6662"/>
      <c r="G6662"/>
      <c r="H6662" s="488"/>
    </row>
    <row r="6663" spans="1:8" s="10" customFormat="1">
      <c r="A6663" s="134"/>
      <c r="B6663" s="134"/>
      <c r="C6663"/>
      <c r="D6663"/>
      <c r="E6663" s="488"/>
      <c r="F6663"/>
      <c r="G6663"/>
      <c r="H6663" s="488"/>
    </row>
    <row r="6664" spans="1:8" s="10" customFormat="1">
      <c r="A6664" s="134"/>
      <c r="B6664" s="134"/>
      <c r="C6664"/>
      <c r="D6664"/>
      <c r="E6664" s="488"/>
      <c r="F6664"/>
      <c r="G6664"/>
      <c r="H6664" s="488"/>
    </row>
    <row r="6665" spans="1:8" s="10" customFormat="1">
      <c r="A6665" s="134"/>
      <c r="B6665" s="134"/>
      <c r="C6665"/>
      <c r="D6665"/>
      <c r="E6665" s="488"/>
      <c r="F6665"/>
      <c r="G6665"/>
      <c r="H6665" s="488"/>
    </row>
    <row r="6666" spans="1:8" s="10" customFormat="1">
      <c r="A6666" s="134"/>
      <c r="B6666" s="134"/>
      <c r="C6666"/>
      <c r="D6666"/>
      <c r="E6666" s="488"/>
      <c r="F6666"/>
      <c r="G6666"/>
      <c r="H6666" s="488"/>
    </row>
    <row r="6667" spans="1:8" s="10" customFormat="1">
      <c r="A6667" s="134"/>
      <c r="B6667" s="134"/>
      <c r="C6667"/>
      <c r="D6667"/>
      <c r="E6667" s="488"/>
      <c r="F6667"/>
      <c r="G6667"/>
      <c r="H6667" s="488"/>
    </row>
    <row r="6668" spans="1:8" s="10" customFormat="1">
      <c r="A6668" s="134"/>
      <c r="B6668" s="134"/>
      <c r="C6668"/>
      <c r="D6668"/>
      <c r="E6668" s="488"/>
      <c r="F6668"/>
      <c r="G6668"/>
      <c r="H6668" s="488"/>
    </row>
    <row r="6669" spans="1:8" s="10" customFormat="1">
      <c r="A6669" s="134"/>
      <c r="B6669" s="134"/>
      <c r="C6669"/>
      <c r="D6669"/>
      <c r="E6669" s="488"/>
      <c r="F6669"/>
      <c r="G6669"/>
      <c r="H6669" s="488"/>
    </row>
    <row r="6670" spans="1:8" s="10" customFormat="1">
      <c r="A6670" s="134"/>
      <c r="B6670" s="134"/>
      <c r="C6670"/>
      <c r="D6670"/>
      <c r="E6670" s="488"/>
      <c r="F6670"/>
      <c r="G6670"/>
      <c r="H6670" s="488"/>
    </row>
    <row r="6671" spans="1:8" s="10" customFormat="1">
      <c r="A6671" s="134"/>
      <c r="B6671" s="134"/>
      <c r="C6671"/>
      <c r="D6671"/>
      <c r="E6671" s="488"/>
      <c r="F6671"/>
      <c r="G6671"/>
      <c r="H6671" s="488"/>
    </row>
    <row r="6672" spans="1:8" s="10" customFormat="1">
      <c r="A6672" s="134"/>
      <c r="B6672" s="134"/>
      <c r="C6672"/>
      <c r="D6672"/>
      <c r="E6672" s="488"/>
      <c r="F6672"/>
      <c r="G6672"/>
      <c r="H6672" s="488"/>
    </row>
    <row r="6673" spans="1:8" s="10" customFormat="1">
      <c r="A6673" s="134"/>
      <c r="B6673" s="134"/>
      <c r="C6673"/>
      <c r="D6673"/>
      <c r="E6673" s="488"/>
      <c r="F6673"/>
      <c r="G6673"/>
      <c r="H6673" s="488"/>
    </row>
    <row r="6674" spans="1:8" s="10" customFormat="1">
      <c r="A6674" s="134"/>
      <c r="B6674" s="134"/>
      <c r="C6674"/>
      <c r="D6674"/>
      <c r="E6674" s="488"/>
      <c r="F6674"/>
      <c r="G6674"/>
      <c r="H6674" s="488"/>
    </row>
    <row r="6675" spans="1:8" s="10" customFormat="1">
      <c r="A6675" s="134"/>
      <c r="B6675" s="134"/>
      <c r="C6675"/>
      <c r="D6675"/>
      <c r="E6675" s="488"/>
      <c r="F6675"/>
      <c r="G6675"/>
      <c r="H6675" s="488"/>
    </row>
    <row r="6676" spans="1:8" s="10" customFormat="1">
      <c r="A6676" s="134"/>
      <c r="B6676" s="134"/>
      <c r="C6676"/>
      <c r="D6676"/>
      <c r="E6676" s="488"/>
      <c r="F6676"/>
      <c r="G6676"/>
      <c r="H6676" s="488"/>
    </row>
    <row r="6677" spans="1:8" s="10" customFormat="1">
      <c r="A6677" s="134"/>
      <c r="B6677" s="134"/>
      <c r="C6677"/>
      <c r="D6677"/>
      <c r="E6677" s="488"/>
      <c r="F6677"/>
      <c r="G6677"/>
      <c r="H6677" s="488"/>
    </row>
    <row r="6678" spans="1:8" s="10" customFormat="1">
      <c r="A6678" s="134"/>
      <c r="B6678" s="134"/>
      <c r="C6678"/>
      <c r="D6678"/>
      <c r="E6678" s="488"/>
      <c r="F6678"/>
      <c r="G6678"/>
      <c r="H6678" s="488"/>
    </row>
    <row r="6679" spans="1:8" s="10" customFormat="1">
      <c r="A6679" s="134"/>
      <c r="B6679" s="134"/>
      <c r="C6679"/>
      <c r="D6679"/>
      <c r="E6679" s="488"/>
      <c r="F6679"/>
      <c r="G6679"/>
      <c r="H6679" s="488"/>
    </row>
    <row r="6680" spans="1:8" s="10" customFormat="1">
      <c r="A6680" s="134"/>
      <c r="B6680" s="134"/>
      <c r="C6680"/>
      <c r="D6680"/>
      <c r="E6680" s="488"/>
      <c r="F6680"/>
      <c r="G6680"/>
      <c r="H6680" s="488"/>
    </row>
    <row r="6681" spans="1:8" s="10" customFormat="1">
      <c r="A6681" s="134"/>
      <c r="B6681" s="134"/>
      <c r="C6681"/>
      <c r="D6681"/>
      <c r="E6681" s="488"/>
      <c r="F6681"/>
      <c r="G6681"/>
      <c r="H6681" s="488"/>
    </row>
    <row r="6682" spans="1:8" s="10" customFormat="1">
      <c r="A6682" s="134"/>
      <c r="B6682" s="134"/>
      <c r="C6682"/>
      <c r="D6682"/>
      <c r="E6682" s="488"/>
      <c r="F6682"/>
      <c r="G6682"/>
      <c r="H6682" s="488"/>
    </row>
    <row r="6683" spans="1:8" s="10" customFormat="1">
      <c r="A6683" s="134"/>
      <c r="B6683" s="134"/>
      <c r="C6683"/>
      <c r="D6683"/>
      <c r="E6683" s="488"/>
      <c r="F6683"/>
      <c r="G6683"/>
      <c r="H6683" s="488"/>
    </row>
    <row r="6684" spans="1:8" s="10" customFormat="1">
      <c r="A6684" s="134"/>
      <c r="B6684" s="134"/>
      <c r="C6684"/>
      <c r="D6684"/>
      <c r="E6684" s="488"/>
      <c r="F6684"/>
      <c r="G6684"/>
      <c r="H6684" s="488"/>
    </row>
    <row r="6685" spans="1:8" s="10" customFormat="1">
      <c r="A6685" s="134"/>
      <c r="B6685" s="134"/>
      <c r="C6685"/>
      <c r="D6685"/>
      <c r="E6685" s="488"/>
      <c r="F6685"/>
      <c r="G6685"/>
      <c r="H6685" s="488"/>
    </row>
    <row r="6686" spans="1:8" s="10" customFormat="1">
      <c r="A6686" s="134"/>
      <c r="B6686" s="134"/>
      <c r="C6686"/>
      <c r="D6686"/>
      <c r="E6686" s="488"/>
      <c r="F6686"/>
      <c r="G6686"/>
      <c r="H6686" s="488"/>
    </row>
    <row r="6687" spans="1:8" s="10" customFormat="1">
      <c r="A6687" s="134"/>
      <c r="B6687" s="134"/>
      <c r="C6687"/>
      <c r="D6687"/>
      <c r="E6687" s="488"/>
      <c r="F6687"/>
      <c r="G6687"/>
      <c r="H6687" s="488"/>
    </row>
    <row r="6688" spans="1:8" s="10" customFormat="1">
      <c r="A6688" s="134"/>
      <c r="B6688" s="134"/>
      <c r="C6688"/>
      <c r="D6688"/>
      <c r="E6688" s="488"/>
      <c r="F6688"/>
      <c r="G6688"/>
      <c r="H6688" s="488"/>
    </row>
    <row r="6689" spans="1:8" s="10" customFormat="1">
      <c r="A6689" s="134"/>
      <c r="B6689" s="134"/>
      <c r="C6689"/>
      <c r="D6689"/>
      <c r="E6689" s="488"/>
      <c r="F6689"/>
      <c r="G6689"/>
      <c r="H6689" s="488"/>
    </row>
    <row r="6690" spans="1:8" s="10" customFormat="1">
      <c r="A6690" s="134"/>
      <c r="B6690" s="134"/>
      <c r="C6690"/>
      <c r="D6690"/>
      <c r="E6690" s="488"/>
      <c r="F6690"/>
      <c r="G6690"/>
      <c r="H6690" s="488"/>
    </row>
    <row r="6691" spans="1:8" s="10" customFormat="1">
      <c r="A6691" s="134"/>
      <c r="B6691" s="134"/>
      <c r="C6691"/>
      <c r="D6691"/>
      <c r="E6691" s="488"/>
      <c r="F6691"/>
      <c r="G6691"/>
      <c r="H6691" s="488"/>
    </row>
    <row r="6692" spans="1:8" s="10" customFormat="1">
      <c r="A6692" s="134"/>
      <c r="B6692" s="134"/>
      <c r="C6692"/>
      <c r="D6692"/>
      <c r="E6692" s="488"/>
      <c r="F6692"/>
      <c r="G6692"/>
      <c r="H6692" s="488"/>
    </row>
    <row r="6693" spans="1:8" s="10" customFormat="1">
      <c r="A6693" s="134"/>
      <c r="B6693" s="134"/>
      <c r="C6693"/>
      <c r="D6693"/>
      <c r="E6693" s="488"/>
      <c r="F6693"/>
      <c r="G6693"/>
      <c r="H6693" s="488"/>
    </row>
    <row r="6694" spans="1:8" s="10" customFormat="1">
      <c r="A6694" s="134"/>
      <c r="B6694" s="134"/>
      <c r="C6694"/>
      <c r="D6694"/>
      <c r="E6694" s="488"/>
      <c r="F6694"/>
      <c r="G6694"/>
      <c r="H6694" s="488"/>
    </row>
    <row r="6695" spans="1:8" s="10" customFormat="1">
      <c r="A6695" s="134"/>
      <c r="B6695" s="134"/>
      <c r="C6695"/>
      <c r="D6695"/>
      <c r="E6695" s="488"/>
      <c r="F6695"/>
      <c r="G6695"/>
      <c r="H6695" s="488"/>
    </row>
    <row r="6696" spans="1:8" s="10" customFormat="1">
      <c r="A6696" s="134"/>
      <c r="B6696" s="134"/>
      <c r="C6696"/>
      <c r="D6696"/>
      <c r="E6696" s="488"/>
      <c r="F6696"/>
      <c r="G6696"/>
      <c r="H6696" s="488"/>
    </row>
    <row r="6697" spans="1:8" s="10" customFormat="1">
      <c r="A6697" s="134"/>
      <c r="B6697" s="134"/>
      <c r="C6697"/>
      <c r="D6697"/>
      <c r="E6697" s="488"/>
      <c r="F6697"/>
      <c r="G6697"/>
      <c r="H6697" s="488"/>
    </row>
    <row r="6698" spans="1:8" s="10" customFormat="1">
      <c r="A6698" s="134"/>
      <c r="B6698" s="134"/>
      <c r="C6698"/>
      <c r="D6698"/>
      <c r="E6698" s="488"/>
      <c r="F6698"/>
      <c r="G6698"/>
      <c r="H6698" s="488"/>
    </row>
    <row r="6699" spans="1:8" s="10" customFormat="1">
      <c r="A6699" s="134"/>
      <c r="B6699" s="134"/>
      <c r="C6699"/>
      <c r="D6699"/>
      <c r="E6699" s="488"/>
      <c r="F6699"/>
      <c r="G6699"/>
      <c r="H6699" s="488"/>
    </row>
    <row r="6700" spans="1:8" s="10" customFormat="1">
      <c r="A6700" s="134"/>
      <c r="B6700" s="134"/>
      <c r="C6700"/>
      <c r="D6700"/>
      <c r="E6700" s="488"/>
      <c r="F6700"/>
      <c r="G6700"/>
      <c r="H6700" s="488"/>
    </row>
    <row r="6701" spans="1:8" s="10" customFormat="1">
      <c r="A6701" s="134"/>
      <c r="B6701" s="134"/>
      <c r="C6701"/>
      <c r="D6701"/>
      <c r="E6701" s="488"/>
      <c r="F6701"/>
      <c r="G6701"/>
      <c r="H6701" s="488"/>
    </row>
    <row r="6702" spans="1:8" s="10" customFormat="1">
      <c r="A6702" s="134"/>
      <c r="B6702" s="134"/>
      <c r="C6702"/>
      <c r="D6702"/>
      <c r="E6702" s="488"/>
      <c r="F6702"/>
      <c r="G6702"/>
      <c r="H6702" s="488"/>
    </row>
    <row r="6703" spans="1:8" s="10" customFormat="1">
      <c r="A6703" s="134"/>
      <c r="B6703" s="134"/>
      <c r="C6703"/>
      <c r="D6703"/>
      <c r="E6703" s="488"/>
      <c r="F6703"/>
      <c r="G6703"/>
      <c r="H6703" s="488"/>
    </row>
    <row r="6704" spans="1:8" s="10" customFormat="1">
      <c r="A6704" s="134"/>
      <c r="B6704" s="134"/>
      <c r="C6704"/>
      <c r="D6704"/>
      <c r="E6704" s="488"/>
      <c r="F6704"/>
      <c r="G6704"/>
      <c r="H6704" s="488"/>
    </row>
    <row r="6705" spans="1:8" s="10" customFormat="1">
      <c r="A6705" s="134"/>
      <c r="B6705" s="134"/>
      <c r="C6705"/>
      <c r="D6705"/>
      <c r="E6705" s="488"/>
      <c r="F6705"/>
      <c r="G6705"/>
      <c r="H6705" s="488"/>
    </row>
    <row r="6706" spans="1:8" s="10" customFormat="1">
      <c r="A6706" s="134"/>
      <c r="B6706" s="134"/>
      <c r="C6706"/>
      <c r="D6706"/>
      <c r="E6706" s="488"/>
      <c r="F6706"/>
      <c r="G6706"/>
      <c r="H6706" s="488"/>
    </row>
    <row r="6707" spans="1:8" s="10" customFormat="1">
      <c r="A6707" s="134"/>
      <c r="B6707" s="134"/>
      <c r="C6707"/>
      <c r="D6707"/>
      <c r="E6707" s="488"/>
      <c r="F6707"/>
      <c r="G6707"/>
      <c r="H6707" s="488"/>
    </row>
    <row r="6708" spans="1:8" s="10" customFormat="1">
      <c r="A6708" s="134"/>
      <c r="B6708" s="134"/>
      <c r="C6708"/>
      <c r="D6708"/>
      <c r="E6708" s="488"/>
      <c r="F6708"/>
      <c r="G6708"/>
      <c r="H6708" s="488"/>
    </row>
    <row r="6709" spans="1:8" s="10" customFormat="1">
      <c r="A6709" s="134"/>
      <c r="B6709" s="134"/>
      <c r="C6709"/>
      <c r="D6709"/>
      <c r="E6709" s="488"/>
      <c r="F6709"/>
      <c r="G6709"/>
      <c r="H6709" s="488"/>
    </row>
    <row r="6710" spans="1:8" s="10" customFormat="1">
      <c r="A6710" s="134"/>
      <c r="B6710" s="134"/>
      <c r="C6710"/>
      <c r="D6710"/>
      <c r="E6710" s="488"/>
      <c r="F6710"/>
      <c r="G6710"/>
      <c r="H6710" s="488"/>
    </row>
    <row r="6711" spans="1:8" s="10" customFormat="1">
      <c r="A6711" s="134"/>
      <c r="B6711" s="134"/>
      <c r="C6711"/>
      <c r="D6711"/>
      <c r="E6711" s="488"/>
      <c r="F6711"/>
      <c r="G6711"/>
      <c r="H6711" s="488"/>
    </row>
    <row r="6712" spans="1:8" s="10" customFormat="1">
      <c r="A6712" s="134"/>
      <c r="B6712" s="134"/>
      <c r="C6712"/>
      <c r="D6712"/>
      <c r="E6712" s="488"/>
      <c r="F6712"/>
      <c r="G6712"/>
      <c r="H6712" s="488"/>
    </row>
    <row r="6713" spans="1:8" s="10" customFormat="1">
      <c r="A6713" s="134"/>
      <c r="B6713" s="134"/>
      <c r="C6713"/>
      <c r="D6713"/>
      <c r="E6713" s="488"/>
      <c r="F6713"/>
      <c r="G6713"/>
      <c r="H6713" s="488"/>
    </row>
    <row r="6714" spans="1:8" s="10" customFormat="1">
      <c r="A6714" s="134"/>
      <c r="B6714" s="134"/>
      <c r="C6714"/>
      <c r="D6714"/>
      <c r="E6714" s="488"/>
      <c r="F6714"/>
      <c r="G6714"/>
      <c r="H6714" s="488"/>
    </row>
    <row r="6715" spans="1:8" s="10" customFormat="1">
      <c r="A6715" s="134"/>
      <c r="B6715" s="134"/>
      <c r="C6715"/>
      <c r="D6715"/>
      <c r="E6715" s="488"/>
      <c r="F6715"/>
      <c r="G6715"/>
      <c r="H6715" s="488"/>
    </row>
    <row r="6716" spans="1:8" s="10" customFormat="1">
      <c r="A6716" s="134"/>
      <c r="B6716" s="134"/>
      <c r="C6716"/>
      <c r="D6716"/>
      <c r="E6716" s="488"/>
      <c r="F6716"/>
      <c r="G6716"/>
      <c r="H6716" s="488"/>
    </row>
    <row r="6717" spans="1:8" s="10" customFormat="1">
      <c r="A6717" s="134"/>
      <c r="B6717" s="134"/>
      <c r="C6717"/>
      <c r="D6717"/>
      <c r="E6717" s="488"/>
      <c r="F6717"/>
      <c r="G6717"/>
      <c r="H6717" s="488"/>
    </row>
    <row r="6718" spans="1:8" s="10" customFormat="1">
      <c r="A6718" s="134"/>
      <c r="B6718" s="134"/>
      <c r="C6718"/>
      <c r="D6718"/>
      <c r="E6718" s="488"/>
      <c r="F6718"/>
      <c r="G6718"/>
      <c r="H6718" s="488"/>
    </row>
    <row r="6719" spans="1:8" s="10" customFormat="1">
      <c r="A6719" s="134"/>
      <c r="B6719" s="134"/>
      <c r="C6719"/>
      <c r="D6719"/>
      <c r="E6719" s="488"/>
      <c r="F6719"/>
      <c r="G6719"/>
      <c r="H6719" s="488"/>
    </row>
    <row r="6720" spans="1:8" s="10" customFormat="1">
      <c r="A6720" s="134"/>
      <c r="B6720" s="134"/>
      <c r="C6720"/>
      <c r="D6720"/>
      <c r="E6720" s="488"/>
      <c r="F6720"/>
      <c r="G6720"/>
      <c r="H6720" s="488"/>
    </row>
    <row r="6721" spans="1:8" s="10" customFormat="1">
      <c r="A6721" s="134"/>
      <c r="B6721" s="134"/>
      <c r="C6721"/>
      <c r="D6721"/>
      <c r="E6721" s="488"/>
      <c r="F6721"/>
      <c r="G6721"/>
      <c r="H6721" s="488"/>
    </row>
    <row r="6722" spans="1:8" s="10" customFormat="1">
      <c r="A6722" s="134"/>
      <c r="B6722" s="134"/>
      <c r="C6722"/>
      <c r="D6722"/>
      <c r="E6722" s="488"/>
      <c r="F6722"/>
      <c r="G6722"/>
      <c r="H6722" s="488"/>
    </row>
    <row r="6723" spans="1:8" s="10" customFormat="1">
      <c r="A6723" s="134"/>
      <c r="B6723" s="134"/>
      <c r="C6723"/>
      <c r="D6723"/>
      <c r="E6723" s="488"/>
      <c r="F6723"/>
      <c r="G6723"/>
      <c r="H6723" s="488"/>
    </row>
    <row r="6724" spans="1:8" s="10" customFormat="1">
      <c r="A6724" s="134"/>
      <c r="B6724" s="134"/>
      <c r="C6724"/>
      <c r="D6724"/>
      <c r="E6724" s="488"/>
      <c r="F6724"/>
      <c r="G6724"/>
      <c r="H6724" s="488"/>
    </row>
    <row r="6725" spans="1:8" s="10" customFormat="1">
      <c r="A6725" s="134"/>
      <c r="B6725" s="134"/>
      <c r="C6725"/>
      <c r="D6725"/>
      <c r="E6725" s="488"/>
      <c r="F6725"/>
      <c r="G6725"/>
      <c r="H6725" s="488"/>
    </row>
    <row r="6726" spans="1:8" s="10" customFormat="1">
      <c r="A6726" s="134"/>
      <c r="B6726" s="134"/>
      <c r="C6726"/>
      <c r="D6726"/>
      <c r="E6726" s="488"/>
      <c r="F6726"/>
      <c r="G6726"/>
      <c r="H6726" s="488"/>
    </row>
    <row r="6727" spans="1:8" s="10" customFormat="1">
      <c r="A6727" s="134"/>
      <c r="B6727" s="134"/>
      <c r="C6727"/>
      <c r="D6727"/>
      <c r="E6727" s="488"/>
      <c r="F6727"/>
      <c r="G6727"/>
      <c r="H6727" s="488"/>
    </row>
    <row r="6728" spans="1:8" s="10" customFormat="1">
      <c r="A6728" s="134"/>
      <c r="B6728" s="134"/>
      <c r="C6728"/>
      <c r="D6728"/>
      <c r="E6728" s="488"/>
      <c r="F6728"/>
      <c r="G6728"/>
      <c r="H6728" s="488"/>
    </row>
    <row r="6729" spans="1:8" s="10" customFormat="1">
      <c r="A6729" s="134"/>
      <c r="B6729" s="134"/>
      <c r="C6729"/>
      <c r="D6729"/>
      <c r="E6729" s="488"/>
      <c r="F6729"/>
      <c r="G6729"/>
      <c r="H6729" s="488"/>
    </row>
    <row r="6730" spans="1:8" s="10" customFormat="1">
      <c r="A6730" s="134"/>
      <c r="B6730" s="134"/>
      <c r="C6730"/>
      <c r="D6730"/>
      <c r="E6730" s="488"/>
      <c r="F6730"/>
      <c r="G6730"/>
      <c r="H6730" s="488"/>
    </row>
    <row r="6731" spans="1:8" s="10" customFormat="1">
      <c r="A6731" s="134"/>
      <c r="B6731" s="134"/>
      <c r="C6731"/>
      <c r="D6731"/>
      <c r="E6731" s="488"/>
      <c r="F6731"/>
      <c r="G6731"/>
      <c r="H6731" s="488"/>
    </row>
    <row r="6732" spans="1:8" s="10" customFormat="1">
      <c r="A6732" s="134"/>
      <c r="B6732" s="134"/>
      <c r="C6732"/>
      <c r="D6732"/>
      <c r="E6732" s="488"/>
      <c r="F6732"/>
      <c r="G6732"/>
      <c r="H6732" s="488"/>
    </row>
    <row r="6733" spans="1:8" s="10" customFormat="1">
      <c r="A6733" s="134"/>
      <c r="B6733" s="134"/>
      <c r="C6733"/>
      <c r="D6733"/>
      <c r="E6733" s="488"/>
      <c r="F6733"/>
      <c r="G6733"/>
      <c r="H6733" s="488"/>
    </row>
    <row r="6734" spans="1:8" s="10" customFormat="1">
      <c r="A6734" s="134"/>
      <c r="B6734" s="134"/>
      <c r="C6734"/>
      <c r="D6734"/>
      <c r="E6734" s="488"/>
      <c r="F6734"/>
      <c r="G6734"/>
      <c r="H6734" s="488"/>
    </row>
    <row r="6735" spans="1:8" s="10" customFormat="1">
      <c r="A6735" s="134"/>
      <c r="B6735" s="134"/>
      <c r="C6735"/>
      <c r="D6735"/>
      <c r="E6735" s="488"/>
      <c r="F6735"/>
      <c r="G6735"/>
      <c r="H6735" s="488"/>
    </row>
    <row r="6736" spans="1:8" s="10" customFormat="1">
      <c r="A6736" s="134"/>
      <c r="B6736" s="134"/>
      <c r="C6736"/>
      <c r="D6736"/>
      <c r="E6736" s="488"/>
      <c r="F6736"/>
      <c r="G6736"/>
      <c r="H6736" s="488"/>
    </row>
    <row r="6737" spans="1:8" s="10" customFormat="1">
      <c r="A6737" s="134"/>
      <c r="B6737" s="134"/>
      <c r="C6737"/>
      <c r="D6737"/>
      <c r="E6737" s="488"/>
      <c r="F6737"/>
      <c r="G6737"/>
      <c r="H6737" s="488"/>
    </row>
    <row r="6738" spans="1:8" s="10" customFormat="1">
      <c r="A6738" s="134"/>
      <c r="B6738" s="134"/>
      <c r="C6738"/>
      <c r="D6738"/>
      <c r="E6738" s="488"/>
      <c r="F6738"/>
      <c r="G6738"/>
      <c r="H6738" s="488"/>
    </row>
    <row r="6739" spans="1:8" s="10" customFormat="1">
      <c r="A6739" s="134"/>
      <c r="B6739" s="134"/>
      <c r="C6739"/>
      <c r="D6739"/>
      <c r="E6739" s="488"/>
      <c r="F6739"/>
      <c r="G6739"/>
      <c r="H6739" s="488"/>
    </row>
    <row r="6740" spans="1:8" s="10" customFormat="1">
      <c r="A6740" s="134"/>
      <c r="B6740" s="134"/>
      <c r="C6740"/>
      <c r="D6740"/>
      <c r="E6740" s="488"/>
      <c r="F6740"/>
      <c r="G6740"/>
      <c r="H6740" s="488"/>
    </row>
    <row r="6741" spans="1:8" s="10" customFormat="1">
      <c r="A6741" s="134"/>
      <c r="B6741" s="134"/>
      <c r="C6741"/>
      <c r="D6741"/>
      <c r="E6741" s="488"/>
      <c r="F6741"/>
      <c r="G6741"/>
      <c r="H6741" s="488"/>
    </row>
    <row r="6742" spans="1:8" s="10" customFormat="1">
      <c r="A6742" s="134"/>
      <c r="B6742" s="134"/>
      <c r="C6742"/>
      <c r="D6742"/>
      <c r="E6742" s="488"/>
      <c r="F6742"/>
      <c r="G6742"/>
      <c r="H6742" s="488"/>
    </row>
    <row r="6743" spans="1:8" s="10" customFormat="1">
      <c r="A6743" s="134"/>
      <c r="B6743" s="134"/>
      <c r="C6743"/>
      <c r="D6743"/>
      <c r="E6743" s="488"/>
      <c r="F6743"/>
      <c r="G6743"/>
      <c r="H6743" s="488"/>
    </row>
    <row r="6744" spans="1:8" s="10" customFormat="1">
      <c r="A6744" s="134"/>
      <c r="B6744" s="134"/>
      <c r="C6744"/>
      <c r="D6744"/>
      <c r="E6744" s="488"/>
      <c r="F6744"/>
      <c r="G6744"/>
      <c r="H6744" s="488"/>
    </row>
    <row r="6745" spans="1:8" s="10" customFormat="1">
      <c r="A6745" s="134"/>
      <c r="B6745" s="134"/>
      <c r="C6745"/>
      <c r="D6745"/>
      <c r="E6745" s="488"/>
      <c r="F6745"/>
      <c r="G6745"/>
      <c r="H6745" s="488"/>
    </row>
    <row r="6746" spans="1:8" s="10" customFormat="1">
      <c r="A6746" s="134"/>
      <c r="B6746" s="134"/>
      <c r="C6746"/>
      <c r="D6746"/>
      <c r="E6746" s="488"/>
      <c r="F6746"/>
      <c r="G6746"/>
      <c r="H6746" s="488"/>
    </row>
    <row r="6747" spans="1:8" s="10" customFormat="1">
      <c r="A6747" s="134"/>
      <c r="B6747" s="134"/>
      <c r="C6747"/>
      <c r="D6747"/>
      <c r="E6747" s="488"/>
      <c r="F6747"/>
      <c r="G6747"/>
      <c r="H6747" s="488"/>
    </row>
    <row r="6748" spans="1:8" s="10" customFormat="1">
      <c r="A6748" s="134"/>
      <c r="B6748" s="134"/>
      <c r="C6748"/>
      <c r="D6748"/>
      <c r="E6748" s="488"/>
      <c r="F6748"/>
      <c r="G6748"/>
      <c r="H6748" s="488"/>
    </row>
    <row r="6749" spans="1:8" s="10" customFormat="1">
      <c r="A6749" s="134"/>
      <c r="B6749" s="134"/>
      <c r="C6749"/>
      <c r="D6749"/>
      <c r="E6749" s="488"/>
      <c r="F6749"/>
      <c r="G6749"/>
      <c r="H6749" s="488"/>
    </row>
    <row r="6750" spans="1:8" s="10" customFormat="1">
      <c r="A6750" s="134"/>
      <c r="B6750" s="134"/>
      <c r="C6750"/>
      <c r="D6750"/>
      <c r="E6750" s="488"/>
      <c r="F6750"/>
      <c r="G6750"/>
      <c r="H6750" s="488"/>
    </row>
    <row r="6751" spans="1:8" s="10" customFormat="1">
      <c r="A6751" s="134"/>
      <c r="B6751" s="134"/>
      <c r="C6751"/>
      <c r="D6751"/>
      <c r="E6751" s="488"/>
      <c r="F6751"/>
      <c r="G6751"/>
      <c r="H6751" s="488"/>
    </row>
    <row r="6752" spans="1:8" s="10" customFormat="1">
      <c r="A6752" s="134"/>
      <c r="B6752" s="134"/>
      <c r="C6752"/>
      <c r="D6752"/>
      <c r="E6752" s="488"/>
      <c r="F6752"/>
      <c r="G6752"/>
      <c r="H6752" s="488"/>
    </row>
    <row r="6753" spans="1:8" s="10" customFormat="1">
      <c r="A6753" s="134"/>
      <c r="B6753" s="134"/>
      <c r="C6753"/>
      <c r="D6753"/>
      <c r="E6753" s="488"/>
      <c r="F6753"/>
      <c r="G6753"/>
      <c r="H6753" s="488"/>
    </row>
    <row r="6754" spans="1:8" s="10" customFormat="1">
      <c r="A6754" s="134"/>
      <c r="B6754" s="134"/>
      <c r="C6754"/>
      <c r="D6754"/>
      <c r="E6754" s="488"/>
      <c r="F6754"/>
      <c r="G6754"/>
      <c r="H6754" s="488"/>
    </row>
    <row r="6755" spans="1:8" s="10" customFormat="1">
      <c r="A6755" s="134"/>
      <c r="B6755" s="134"/>
      <c r="C6755"/>
      <c r="D6755"/>
      <c r="E6755" s="488"/>
      <c r="F6755"/>
      <c r="G6755"/>
      <c r="H6755" s="488"/>
    </row>
    <row r="6756" spans="1:8" s="10" customFormat="1">
      <c r="A6756" s="134"/>
      <c r="B6756" s="134"/>
      <c r="C6756"/>
      <c r="D6756"/>
      <c r="E6756" s="488"/>
      <c r="F6756"/>
      <c r="G6756"/>
      <c r="H6756" s="488"/>
    </row>
    <row r="6757" spans="1:8" s="10" customFormat="1">
      <c r="A6757" s="134"/>
      <c r="B6757" s="134"/>
      <c r="C6757"/>
      <c r="D6757"/>
      <c r="E6757" s="488"/>
      <c r="F6757"/>
      <c r="G6757"/>
      <c r="H6757" s="488"/>
    </row>
    <row r="6758" spans="1:8" s="10" customFormat="1">
      <c r="A6758" s="134"/>
      <c r="B6758" s="134"/>
      <c r="C6758"/>
      <c r="D6758"/>
      <c r="E6758" s="488"/>
      <c r="F6758"/>
      <c r="G6758"/>
      <c r="H6758" s="488"/>
    </row>
    <row r="6759" spans="1:8" s="10" customFormat="1">
      <c r="A6759" s="134"/>
      <c r="B6759" s="134"/>
      <c r="C6759"/>
      <c r="D6759"/>
      <c r="E6759" s="488"/>
      <c r="F6759"/>
      <c r="G6759"/>
      <c r="H6759" s="488"/>
    </row>
    <row r="6760" spans="1:8" s="10" customFormat="1">
      <c r="A6760" s="134"/>
      <c r="B6760" s="134"/>
      <c r="C6760"/>
      <c r="D6760"/>
      <c r="E6760" s="488"/>
      <c r="F6760"/>
      <c r="G6760"/>
      <c r="H6760" s="488"/>
    </row>
    <row r="6761" spans="1:8" s="10" customFormat="1">
      <c r="A6761" s="134"/>
      <c r="B6761" s="134"/>
      <c r="C6761"/>
      <c r="D6761"/>
      <c r="E6761" s="488"/>
      <c r="F6761"/>
      <c r="G6761"/>
      <c r="H6761" s="488"/>
    </row>
    <row r="6762" spans="1:8" s="10" customFormat="1">
      <c r="A6762" s="134"/>
      <c r="B6762" s="134"/>
      <c r="C6762"/>
      <c r="D6762"/>
      <c r="E6762" s="488"/>
      <c r="F6762"/>
      <c r="G6762"/>
      <c r="H6762" s="488"/>
    </row>
    <row r="6763" spans="1:8" s="10" customFormat="1">
      <c r="A6763" s="134"/>
      <c r="B6763" s="134"/>
      <c r="C6763"/>
      <c r="D6763"/>
      <c r="E6763" s="488"/>
      <c r="F6763"/>
      <c r="G6763"/>
      <c r="H6763" s="488"/>
    </row>
    <row r="6764" spans="1:8" s="10" customFormat="1">
      <c r="A6764" s="134"/>
      <c r="B6764" s="134"/>
      <c r="C6764"/>
      <c r="D6764"/>
      <c r="E6764" s="488"/>
      <c r="F6764"/>
      <c r="G6764"/>
      <c r="H6764" s="488"/>
    </row>
    <row r="6765" spans="1:8" s="10" customFormat="1">
      <c r="A6765" s="134"/>
      <c r="B6765" s="134"/>
      <c r="C6765"/>
      <c r="D6765"/>
      <c r="E6765" s="488"/>
      <c r="F6765"/>
      <c r="G6765"/>
      <c r="H6765" s="488"/>
    </row>
    <row r="6766" spans="1:8" s="10" customFormat="1">
      <c r="A6766" s="134"/>
      <c r="B6766" s="134"/>
      <c r="C6766"/>
      <c r="D6766"/>
      <c r="E6766" s="488"/>
      <c r="F6766"/>
      <c r="G6766"/>
      <c r="H6766" s="488"/>
    </row>
    <row r="6767" spans="1:8" s="10" customFormat="1">
      <c r="A6767" s="134"/>
      <c r="B6767" s="134"/>
      <c r="C6767"/>
      <c r="D6767"/>
      <c r="E6767" s="488"/>
      <c r="F6767"/>
      <c r="G6767"/>
      <c r="H6767" s="488"/>
    </row>
    <row r="6768" spans="1:8" s="10" customFormat="1">
      <c r="A6768" s="134"/>
      <c r="B6768" s="134"/>
      <c r="C6768"/>
      <c r="D6768"/>
      <c r="E6768" s="488"/>
      <c r="F6768"/>
      <c r="G6768"/>
      <c r="H6768" s="488"/>
    </row>
    <row r="6769" spans="1:8" s="10" customFormat="1">
      <c r="A6769" s="134"/>
      <c r="B6769" s="134"/>
      <c r="C6769"/>
      <c r="D6769"/>
      <c r="E6769" s="488"/>
      <c r="F6769"/>
      <c r="G6769"/>
      <c r="H6769" s="488"/>
    </row>
    <row r="6770" spans="1:8" s="10" customFormat="1">
      <c r="A6770" s="134"/>
      <c r="B6770" s="134"/>
      <c r="C6770"/>
      <c r="D6770"/>
      <c r="E6770" s="488"/>
      <c r="F6770"/>
      <c r="G6770"/>
      <c r="H6770" s="488"/>
    </row>
    <row r="6771" spans="1:8" s="10" customFormat="1">
      <c r="A6771" s="134"/>
      <c r="B6771" s="134"/>
      <c r="C6771"/>
      <c r="D6771"/>
      <c r="E6771" s="488"/>
      <c r="F6771"/>
      <c r="G6771"/>
      <c r="H6771" s="488"/>
    </row>
    <row r="6772" spans="1:8" s="10" customFormat="1">
      <c r="A6772" s="134"/>
      <c r="B6772" s="134"/>
      <c r="C6772"/>
      <c r="D6772"/>
      <c r="E6772" s="488"/>
      <c r="F6772"/>
      <c r="G6772"/>
      <c r="H6772" s="488"/>
    </row>
    <row r="6773" spans="1:8" s="10" customFormat="1">
      <c r="A6773" s="134"/>
      <c r="B6773" s="134"/>
      <c r="C6773"/>
      <c r="D6773"/>
      <c r="E6773" s="488"/>
      <c r="F6773"/>
      <c r="G6773"/>
      <c r="H6773" s="488"/>
    </row>
    <row r="6774" spans="1:8" s="10" customFormat="1">
      <c r="A6774" s="134"/>
      <c r="B6774" s="134"/>
      <c r="C6774"/>
      <c r="D6774"/>
      <c r="E6774" s="488"/>
      <c r="F6774"/>
      <c r="G6774"/>
      <c r="H6774" s="488"/>
    </row>
    <row r="6775" spans="1:8" s="10" customFormat="1">
      <c r="A6775" s="134"/>
      <c r="B6775" s="134"/>
      <c r="C6775"/>
      <c r="D6775"/>
      <c r="E6775" s="488"/>
      <c r="F6775"/>
      <c r="G6775"/>
      <c r="H6775" s="488"/>
    </row>
    <row r="6776" spans="1:8" s="10" customFormat="1">
      <c r="A6776" s="134"/>
      <c r="B6776" s="134"/>
      <c r="C6776"/>
      <c r="D6776"/>
      <c r="E6776" s="488"/>
      <c r="F6776"/>
      <c r="G6776"/>
      <c r="H6776" s="488"/>
    </row>
    <row r="6777" spans="1:8" s="10" customFormat="1">
      <c r="A6777" s="134"/>
      <c r="B6777" s="134"/>
      <c r="C6777"/>
      <c r="D6777"/>
      <c r="E6777" s="488"/>
      <c r="F6777"/>
      <c r="G6777"/>
      <c r="H6777" s="488"/>
    </row>
    <row r="6778" spans="1:8" s="10" customFormat="1">
      <c r="A6778" s="134"/>
      <c r="B6778" s="134"/>
      <c r="C6778"/>
      <c r="D6778"/>
      <c r="E6778" s="488"/>
      <c r="F6778"/>
      <c r="G6778"/>
      <c r="H6778" s="488"/>
    </row>
    <row r="6779" spans="1:8" s="10" customFormat="1">
      <c r="A6779" s="134"/>
      <c r="B6779" s="134"/>
      <c r="C6779"/>
      <c r="D6779"/>
      <c r="E6779" s="488"/>
      <c r="F6779"/>
      <c r="G6779"/>
      <c r="H6779" s="488"/>
    </row>
    <row r="6780" spans="1:8" s="10" customFormat="1">
      <c r="A6780" s="134"/>
      <c r="B6780" s="134"/>
      <c r="C6780"/>
      <c r="D6780"/>
      <c r="E6780" s="488"/>
      <c r="F6780"/>
      <c r="G6780"/>
      <c r="H6780" s="488"/>
    </row>
    <row r="6781" spans="1:8" s="10" customFormat="1">
      <c r="A6781" s="134"/>
      <c r="B6781" s="134"/>
      <c r="C6781"/>
      <c r="D6781"/>
      <c r="E6781" s="488"/>
      <c r="F6781"/>
      <c r="G6781"/>
      <c r="H6781" s="488"/>
    </row>
    <row r="6782" spans="1:8" s="10" customFormat="1">
      <c r="A6782" s="134"/>
      <c r="B6782" s="134"/>
      <c r="C6782"/>
      <c r="D6782"/>
      <c r="E6782" s="488"/>
      <c r="F6782"/>
      <c r="G6782"/>
      <c r="H6782" s="488"/>
    </row>
    <row r="6783" spans="1:8" s="10" customFormat="1">
      <c r="A6783" s="134"/>
      <c r="B6783" s="134"/>
      <c r="C6783"/>
      <c r="D6783"/>
      <c r="E6783" s="488"/>
      <c r="F6783"/>
      <c r="G6783"/>
      <c r="H6783" s="488"/>
    </row>
    <row r="6784" spans="1:8" s="10" customFormat="1">
      <c r="A6784" s="134"/>
      <c r="B6784" s="134"/>
      <c r="C6784"/>
      <c r="D6784"/>
      <c r="E6784" s="488"/>
      <c r="F6784"/>
      <c r="G6784"/>
      <c r="H6784" s="488"/>
    </row>
    <row r="6785" spans="1:8" s="10" customFormat="1">
      <c r="A6785" s="134"/>
      <c r="B6785" s="134"/>
      <c r="C6785"/>
      <c r="D6785"/>
      <c r="E6785" s="488"/>
      <c r="F6785"/>
      <c r="G6785"/>
      <c r="H6785" s="488"/>
    </row>
    <row r="6786" spans="1:8" s="10" customFormat="1">
      <c r="A6786" s="134"/>
      <c r="B6786" s="134"/>
      <c r="C6786"/>
      <c r="D6786"/>
      <c r="E6786" s="488"/>
      <c r="F6786"/>
      <c r="G6786"/>
      <c r="H6786" s="488"/>
    </row>
    <row r="6787" spans="1:8" s="10" customFormat="1">
      <c r="A6787" s="134"/>
      <c r="B6787" s="134"/>
      <c r="C6787"/>
      <c r="D6787"/>
      <c r="E6787" s="488"/>
      <c r="F6787"/>
      <c r="G6787"/>
      <c r="H6787" s="488"/>
    </row>
    <row r="6788" spans="1:8" s="10" customFormat="1">
      <c r="A6788" s="134"/>
      <c r="B6788" s="134"/>
      <c r="C6788"/>
      <c r="D6788"/>
      <c r="E6788" s="488"/>
      <c r="F6788"/>
      <c r="G6788"/>
      <c r="H6788" s="488"/>
    </row>
    <row r="6789" spans="1:8" s="10" customFormat="1">
      <c r="A6789" s="134"/>
      <c r="B6789" s="134"/>
      <c r="C6789"/>
      <c r="D6789"/>
      <c r="E6789" s="488"/>
      <c r="F6789"/>
      <c r="G6789"/>
      <c r="H6789" s="488"/>
    </row>
    <row r="6790" spans="1:8" s="10" customFormat="1">
      <c r="A6790" s="134"/>
      <c r="B6790" s="134"/>
      <c r="C6790"/>
      <c r="D6790"/>
      <c r="E6790" s="488"/>
      <c r="F6790"/>
      <c r="G6790"/>
      <c r="H6790" s="488"/>
    </row>
    <row r="6791" spans="1:8" s="10" customFormat="1">
      <c r="A6791" s="134"/>
      <c r="B6791" s="134"/>
      <c r="C6791"/>
      <c r="D6791"/>
      <c r="E6791" s="488"/>
      <c r="F6791"/>
      <c r="G6791"/>
      <c r="H6791" s="488"/>
    </row>
    <row r="6792" spans="1:8" s="10" customFormat="1">
      <c r="A6792" s="134"/>
      <c r="B6792" s="134"/>
      <c r="C6792"/>
      <c r="D6792"/>
      <c r="E6792" s="488"/>
      <c r="F6792"/>
      <c r="G6792"/>
      <c r="H6792" s="488"/>
    </row>
    <row r="6793" spans="1:8" s="10" customFormat="1">
      <c r="A6793" s="134"/>
      <c r="B6793" s="134"/>
      <c r="C6793"/>
      <c r="D6793"/>
      <c r="E6793" s="488"/>
      <c r="F6793"/>
      <c r="G6793"/>
      <c r="H6793" s="488"/>
    </row>
    <row r="6794" spans="1:8" s="10" customFormat="1">
      <c r="A6794" s="134"/>
      <c r="B6794" s="134"/>
      <c r="C6794"/>
      <c r="D6794"/>
      <c r="E6794" s="488"/>
      <c r="F6794"/>
      <c r="G6794"/>
      <c r="H6794" s="488"/>
    </row>
    <row r="6795" spans="1:8" s="10" customFormat="1">
      <c r="A6795" s="134"/>
      <c r="B6795" s="134"/>
      <c r="C6795"/>
      <c r="D6795"/>
      <c r="E6795" s="488"/>
      <c r="F6795"/>
      <c r="G6795"/>
      <c r="H6795" s="488"/>
    </row>
    <row r="6796" spans="1:8" s="10" customFormat="1">
      <c r="A6796" s="134"/>
      <c r="B6796" s="134"/>
      <c r="C6796"/>
      <c r="D6796"/>
      <c r="E6796" s="488"/>
      <c r="F6796"/>
      <c r="G6796"/>
      <c r="H6796" s="488"/>
    </row>
    <row r="6797" spans="1:8" s="10" customFormat="1">
      <c r="A6797" s="134"/>
      <c r="B6797" s="134"/>
      <c r="C6797"/>
      <c r="D6797"/>
      <c r="E6797" s="488"/>
      <c r="F6797"/>
      <c r="G6797"/>
      <c r="H6797" s="488"/>
    </row>
    <row r="6798" spans="1:8" s="10" customFormat="1">
      <c r="A6798" s="134"/>
      <c r="B6798" s="134"/>
      <c r="C6798"/>
      <c r="D6798"/>
      <c r="E6798" s="488"/>
      <c r="F6798"/>
      <c r="G6798"/>
      <c r="H6798" s="488"/>
    </row>
    <row r="6799" spans="1:8" s="10" customFormat="1">
      <c r="A6799" s="134"/>
      <c r="B6799" s="134"/>
      <c r="C6799"/>
      <c r="D6799"/>
      <c r="E6799" s="488"/>
      <c r="F6799"/>
      <c r="G6799"/>
      <c r="H6799" s="488"/>
    </row>
    <row r="6800" spans="1:8" s="10" customFormat="1">
      <c r="A6800" s="134"/>
      <c r="B6800" s="134"/>
      <c r="C6800"/>
      <c r="D6800"/>
      <c r="E6800" s="488"/>
      <c r="F6800"/>
      <c r="G6800"/>
      <c r="H6800" s="488"/>
    </row>
    <row r="6801" spans="1:8" s="10" customFormat="1">
      <c r="A6801" s="134"/>
      <c r="B6801" s="134"/>
      <c r="C6801"/>
      <c r="D6801"/>
      <c r="E6801" s="488"/>
      <c r="F6801"/>
      <c r="G6801"/>
      <c r="H6801" s="488"/>
    </row>
    <row r="6802" spans="1:8" s="10" customFormat="1">
      <c r="A6802" s="134"/>
      <c r="B6802" s="134"/>
      <c r="C6802"/>
      <c r="D6802"/>
      <c r="E6802" s="488"/>
      <c r="F6802"/>
      <c r="G6802"/>
      <c r="H6802" s="488"/>
    </row>
    <row r="6803" spans="1:8" s="10" customFormat="1">
      <c r="A6803" s="134"/>
      <c r="B6803" s="134"/>
      <c r="C6803"/>
      <c r="D6803"/>
      <c r="E6803" s="488"/>
      <c r="F6803"/>
      <c r="G6803"/>
      <c r="H6803" s="488"/>
    </row>
    <row r="6804" spans="1:8" s="10" customFormat="1">
      <c r="A6804" s="134"/>
      <c r="B6804" s="134"/>
      <c r="C6804"/>
      <c r="D6804"/>
      <c r="E6804" s="488"/>
      <c r="F6804"/>
      <c r="G6804"/>
      <c r="H6804" s="488"/>
    </row>
    <row r="6805" spans="1:8" s="10" customFormat="1">
      <c r="A6805" s="134"/>
      <c r="B6805" s="134"/>
      <c r="C6805"/>
      <c r="D6805"/>
      <c r="E6805" s="488"/>
      <c r="F6805"/>
      <c r="G6805"/>
      <c r="H6805" s="488"/>
    </row>
    <row r="6806" spans="1:8" s="10" customFormat="1">
      <c r="A6806" s="134"/>
      <c r="B6806" s="134"/>
      <c r="C6806"/>
      <c r="D6806"/>
      <c r="E6806" s="488"/>
      <c r="F6806"/>
      <c r="G6806"/>
      <c r="H6806" s="488"/>
    </row>
    <row r="6807" spans="1:8" s="10" customFormat="1">
      <c r="A6807" s="134"/>
      <c r="B6807" s="134"/>
      <c r="C6807"/>
      <c r="D6807"/>
      <c r="E6807" s="488"/>
      <c r="F6807"/>
      <c r="G6807"/>
      <c r="H6807" s="488"/>
    </row>
    <row r="6808" spans="1:8" s="10" customFormat="1">
      <c r="A6808" s="134"/>
      <c r="B6808" s="134"/>
      <c r="C6808"/>
      <c r="D6808"/>
      <c r="E6808" s="488"/>
      <c r="F6808"/>
      <c r="G6808"/>
      <c r="H6808" s="488"/>
    </row>
    <row r="6809" spans="1:8" s="10" customFormat="1">
      <c r="A6809" s="134"/>
      <c r="B6809" s="134"/>
      <c r="C6809"/>
      <c r="D6809"/>
      <c r="E6809" s="488"/>
      <c r="F6809"/>
      <c r="G6809"/>
      <c r="H6809" s="488"/>
    </row>
    <row r="6810" spans="1:8" s="10" customFormat="1">
      <c r="A6810" s="134"/>
      <c r="B6810" s="134"/>
      <c r="C6810"/>
      <c r="D6810"/>
      <c r="E6810" s="488"/>
      <c r="F6810"/>
      <c r="G6810"/>
      <c r="H6810" s="488"/>
    </row>
    <row r="6811" spans="1:8" s="10" customFormat="1">
      <c r="A6811" s="134"/>
      <c r="B6811" s="134"/>
      <c r="C6811"/>
      <c r="D6811"/>
      <c r="E6811" s="488"/>
      <c r="F6811"/>
      <c r="G6811"/>
      <c r="H6811" s="488"/>
    </row>
    <row r="6812" spans="1:8" s="10" customFormat="1">
      <c r="A6812" s="134"/>
      <c r="B6812" s="134"/>
      <c r="C6812"/>
      <c r="D6812"/>
      <c r="E6812" s="488"/>
      <c r="F6812"/>
      <c r="G6812"/>
      <c r="H6812" s="488"/>
    </row>
    <row r="6813" spans="1:8" s="10" customFormat="1">
      <c r="A6813" s="134"/>
      <c r="B6813" s="134"/>
      <c r="C6813"/>
      <c r="D6813"/>
      <c r="E6813" s="488"/>
      <c r="F6813"/>
      <c r="G6813"/>
      <c r="H6813" s="488"/>
    </row>
    <row r="6814" spans="1:8" s="10" customFormat="1">
      <c r="A6814" s="134"/>
      <c r="B6814" s="134"/>
      <c r="C6814"/>
      <c r="D6814"/>
      <c r="E6814" s="488"/>
      <c r="F6814"/>
      <c r="G6814"/>
      <c r="H6814" s="488"/>
    </row>
    <row r="6815" spans="1:8" s="10" customFormat="1">
      <c r="A6815" s="134"/>
      <c r="B6815" s="134"/>
      <c r="C6815"/>
      <c r="D6815"/>
      <c r="E6815" s="488"/>
      <c r="F6815"/>
      <c r="G6815"/>
      <c r="H6815" s="488"/>
    </row>
    <row r="6816" spans="1:8" s="10" customFormat="1">
      <c r="A6816" s="134"/>
      <c r="B6816" s="134"/>
      <c r="C6816"/>
      <c r="D6816"/>
      <c r="E6816" s="488"/>
      <c r="F6816"/>
      <c r="G6816"/>
      <c r="H6816" s="488"/>
    </row>
    <row r="6817" spans="1:8" s="10" customFormat="1">
      <c r="A6817" s="134"/>
      <c r="B6817" s="134"/>
      <c r="C6817"/>
      <c r="D6817"/>
      <c r="E6817" s="488"/>
      <c r="F6817"/>
      <c r="G6817"/>
      <c r="H6817" s="488"/>
    </row>
    <row r="6818" spans="1:8" s="10" customFormat="1">
      <c r="A6818" s="134"/>
      <c r="B6818" s="134"/>
      <c r="C6818"/>
      <c r="D6818"/>
      <c r="E6818" s="488"/>
      <c r="F6818"/>
      <c r="G6818"/>
      <c r="H6818" s="488"/>
    </row>
    <row r="6819" spans="1:8" s="10" customFormat="1">
      <c r="A6819" s="134"/>
      <c r="B6819" s="134"/>
      <c r="C6819"/>
      <c r="D6819"/>
      <c r="E6819" s="488"/>
      <c r="F6819"/>
      <c r="G6819"/>
      <c r="H6819" s="488"/>
    </row>
    <row r="6820" spans="1:8" s="10" customFormat="1">
      <c r="A6820" s="134"/>
      <c r="B6820" s="134"/>
      <c r="C6820"/>
      <c r="D6820"/>
      <c r="E6820" s="488"/>
      <c r="F6820"/>
      <c r="G6820"/>
      <c r="H6820" s="488"/>
    </row>
    <row r="6821" spans="1:8" s="10" customFormat="1">
      <c r="A6821" s="134"/>
      <c r="B6821" s="134"/>
      <c r="C6821"/>
      <c r="D6821"/>
      <c r="E6821" s="488"/>
      <c r="F6821"/>
      <c r="G6821"/>
      <c r="H6821" s="488"/>
    </row>
    <row r="6822" spans="1:8" s="10" customFormat="1">
      <c r="A6822" s="134"/>
      <c r="B6822" s="134"/>
      <c r="C6822"/>
      <c r="D6822"/>
      <c r="E6822" s="488"/>
      <c r="F6822"/>
      <c r="G6822"/>
      <c r="H6822" s="488"/>
    </row>
    <row r="6823" spans="1:8" s="10" customFormat="1">
      <c r="A6823" s="134"/>
      <c r="B6823" s="134"/>
      <c r="C6823"/>
      <c r="D6823"/>
      <c r="E6823" s="488"/>
      <c r="F6823"/>
      <c r="G6823"/>
      <c r="H6823" s="488"/>
    </row>
    <row r="6824" spans="1:8" s="10" customFormat="1">
      <c r="A6824" s="134"/>
      <c r="B6824" s="134"/>
      <c r="C6824"/>
      <c r="D6824"/>
      <c r="E6824" s="488"/>
      <c r="F6824"/>
      <c r="G6824"/>
      <c r="H6824" s="488"/>
    </row>
    <row r="6825" spans="1:8" s="10" customFormat="1">
      <c r="A6825" s="134"/>
      <c r="B6825" s="134"/>
      <c r="C6825"/>
      <c r="D6825"/>
      <c r="E6825" s="488"/>
      <c r="F6825"/>
      <c r="G6825"/>
      <c r="H6825" s="488"/>
    </row>
    <row r="6826" spans="1:8" s="10" customFormat="1">
      <c r="A6826" s="134"/>
      <c r="B6826" s="134"/>
      <c r="C6826"/>
      <c r="D6826"/>
      <c r="E6826" s="488"/>
      <c r="F6826"/>
      <c r="G6826"/>
      <c r="H6826" s="488"/>
    </row>
    <row r="6827" spans="1:8" s="10" customFormat="1">
      <c r="A6827" s="134"/>
      <c r="B6827" s="134"/>
      <c r="C6827"/>
      <c r="D6827"/>
      <c r="E6827" s="488"/>
      <c r="F6827"/>
      <c r="G6827"/>
      <c r="H6827" s="488"/>
    </row>
    <row r="6828" spans="1:8" s="10" customFormat="1">
      <c r="A6828" s="134"/>
      <c r="B6828" s="134"/>
      <c r="C6828"/>
      <c r="D6828"/>
      <c r="E6828" s="488"/>
      <c r="F6828"/>
      <c r="G6828"/>
      <c r="H6828" s="488"/>
    </row>
    <row r="6829" spans="1:8" s="10" customFormat="1">
      <c r="A6829" s="134"/>
      <c r="B6829" s="134"/>
      <c r="C6829"/>
      <c r="D6829"/>
      <c r="E6829" s="488"/>
      <c r="F6829"/>
      <c r="G6829"/>
      <c r="H6829" s="488"/>
    </row>
    <row r="6830" spans="1:8" s="10" customFormat="1">
      <c r="A6830" s="134"/>
      <c r="B6830" s="134"/>
      <c r="C6830"/>
      <c r="D6830"/>
      <c r="E6830" s="488"/>
      <c r="F6830"/>
      <c r="G6830"/>
      <c r="H6830" s="488"/>
    </row>
    <row r="6831" spans="1:8" s="10" customFormat="1">
      <c r="A6831" s="134"/>
      <c r="B6831" s="134"/>
      <c r="C6831"/>
      <c r="D6831"/>
      <c r="E6831" s="488"/>
      <c r="F6831"/>
      <c r="G6831"/>
      <c r="H6831" s="488"/>
    </row>
    <row r="6832" spans="1:8" s="10" customFormat="1">
      <c r="A6832" s="134"/>
      <c r="B6832" s="134"/>
      <c r="C6832"/>
      <c r="D6832"/>
      <c r="E6832" s="488"/>
      <c r="F6832"/>
      <c r="G6832"/>
      <c r="H6832" s="488"/>
    </row>
    <row r="6833" spans="1:8" s="10" customFormat="1">
      <c r="A6833" s="134"/>
      <c r="B6833" s="134"/>
      <c r="C6833"/>
      <c r="D6833"/>
      <c r="E6833" s="488"/>
      <c r="F6833"/>
      <c r="G6833"/>
      <c r="H6833" s="488"/>
    </row>
    <row r="6834" spans="1:8" s="10" customFormat="1">
      <c r="A6834" s="134"/>
      <c r="B6834" s="134"/>
      <c r="C6834"/>
      <c r="D6834"/>
      <c r="E6834" s="488"/>
      <c r="F6834"/>
      <c r="G6834"/>
      <c r="H6834" s="488"/>
    </row>
    <row r="6835" spans="1:8" s="10" customFormat="1">
      <c r="A6835" s="134"/>
      <c r="B6835" s="134"/>
      <c r="C6835"/>
      <c r="D6835"/>
      <c r="E6835" s="488"/>
      <c r="F6835"/>
      <c r="G6835"/>
      <c r="H6835" s="488"/>
    </row>
    <row r="6836" spans="1:8" s="10" customFormat="1">
      <c r="A6836" s="134"/>
      <c r="B6836" s="134"/>
      <c r="C6836"/>
      <c r="D6836"/>
      <c r="E6836" s="488"/>
      <c r="F6836"/>
      <c r="G6836"/>
      <c r="H6836" s="488"/>
    </row>
    <row r="6837" spans="1:8" s="10" customFormat="1">
      <c r="A6837" s="134"/>
      <c r="B6837" s="134"/>
      <c r="C6837"/>
      <c r="D6837"/>
      <c r="E6837" s="488"/>
      <c r="F6837"/>
      <c r="G6837"/>
      <c r="H6837" s="488"/>
    </row>
    <row r="6838" spans="1:8" s="10" customFormat="1">
      <c r="A6838" s="134"/>
      <c r="B6838" s="134"/>
      <c r="C6838"/>
      <c r="D6838"/>
      <c r="E6838" s="488"/>
      <c r="F6838"/>
      <c r="G6838"/>
      <c r="H6838" s="488"/>
    </row>
    <row r="6839" spans="1:8" s="10" customFormat="1">
      <c r="A6839" s="134"/>
      <c r="B6839" s="134"/>
      <c r="C6839"/>
      <c r="D6839"/>
      <c r="E6839" s="488"/>
      <c r="F6839"/>
      <c r="G6839"/>
      <c r="H6839" s="488"/>
    </row>
    <row r="6840" spans="1:8" s="10" customFormat="1">
      <c r="A6840" s="134"/>
      <c r="B6840" s="134"/>
      <c r="C6840"/>
      <c r="D6840"/>
      <c r="E6840" s="488"/>
      <c r="F6840"/>
      <c r="G6840"/>
      <c r="H6840" s="488"/>
    </row>
    <row r="6841" spans="1:8" s="10" customFormat="1">
      <c r="A6841" s="134"/>
      <c r="B6841" s="134"/>
      <c r="C6841"/>
      <c r="D6841"/>
      <c r="E6841" s="488"/>
      <c r="F6841"/>
      <c r="G6841"/>
      <c r="H6841" s="488"/>
    </row>
    <row r="6842" spans="1:8" s="10" customFormat="1">
      <c r="A6842" s="134"/>
      <c r="B6842" s="134"/>
      <c r="C6842"/>
      <c r="D6842"/>
      <c r="E6842" s="488"/>
      <c r="F6842"/>
      <c r="G6842"/>
      <c r="H6842" s="488"/>
    </row>
    <row r="6843" spans="1:8" s="10" customFormat="1">
      <c r="A6843" s="134"/>
      <c r="B6843" s="134"/>
      <c r="C6843"/>
      <c r="D6843"/>
      <c r="E6843" s="488"/>
      <c r="F6843"/>
      <c r="G6843"/>
      <c r="H6843" s="488"/>
    </row>
    <row r="6844" spans="1:8" s="10" customFormat="1">
      <c r="A6844" s="134"/>
      <c r="B6844" s="134"/>
      <c r="C6844"/>
      <c r="D6844"/>
      <c r="E6844" s="488"/>
      <c r="F6844"/>
      <c r="G6844"/>
      <c r="H6844" s="488"/>
    </row>
    <row r="6845" spans="1:8" s="10" customFormat="1">
      <c r="A6845" s="134"/>
      <c r="B6845" s="134"/>
      <c r="C6845"/>
      <c r="D6845"/>
      <c r="E6845" s="488"/>
      <c r="F6845"/>
      <c r="G6845"/>
      <c r="H6845" s="488"/>
    </row>
    <row r="6846" spans="1:8" s="10" customFormat="1">
      <c r="A6846" s="134"/>
      <c r="B6846" s="134"/>
      <c r="C6846"/>
      <c r="D6846"/>
      <c r="E6846" s="488"/>
      <c r="F6846"/>
      <c r="G6846"/>
      <c r="H6846" s="488"/>
    </row>
    <row r="6847" spans="1:8" s="10" customFormat="1">
      <c r="A6847" s="134"/>
      <c r="B6847" s="134"/>
      <c r="C6847"/>
      <c r="D6847"/>
      <c r="E6847" s="488"/>
      <c r="F6847"/>
      <c r="G6847"/>
      <c r="H6847" s="488"/>
    </row>
    <row r="6848" spans="1:8" s="10" customFormat="1">
      <c r="A6848" s="134"/>
      <c r="B6848" s="134"/>
      <c r="C6848"/>
      <c r="D6848"/>
      <c r="E6848" s="488"/>
      <c r="F6848"/>
      <c r="G6848"/>
      <c r="H6848" s="488"/>
    </row>
    <row r="6849" spans="1:8" s="10" customFormat="1">
      <c r="A6849" s="134"/>
      <c r="B6849" s="134"/>
      <c r="C6849"/>
      <c r="D6849"/>
      <c r="E6849" s="488"/>
      <c r="F6849"/>
      <c r="G6849"/>
      <c r="H6849" s="488"/>
    </row>
    <row r="6850" spans="1:8" s="10" customFormat="1">
      <c r="A6850" s="134"/>
      <c r="B6850" s="134"/>
      <c r="C6850"/>
      <c r="D6850"/>
      <c r="E6850" s="488"/>
      <c r="F6850"/>
      <c r="G6850"/>
      <c r="H6850" s="488"/>
    </row>
    <row r="6851" spans="1:8" s="10" customFormat="1">
      <c r="A6851" s="134"/>
      <c r="B6851" s="134"/>
      <c r="C6851"/>
      <c r="D6851"/>
      <c r="E6851" s="488"/>
      <c r="F6851"/>
      <c r="G6851"/>
      <c r="H6851" s="488"/>
    </row>
    <row r="6852" spans="1:8" s="10" customFormat="1">
      <c r="A6852" s="134"/>
      <c r="B6852" s="134"/>
      <c r="C6852"/>
      <c r="D6852"/>
      <c r="E6852" s="488"/>
      <c r="F6852"/>
      <c r="G6852"/>
      <c r="H6852" s="488"/>
    </row>
    <row r="6853" spans="1:8" s="10" customFormat="1">
      <c r="A6853" s="134"/>
      <c r="B6853" s="134"/>
      <c r="C6853"/>
      <c r="D6853"/>
      <c r="E6853" s="488"/>
      <c r="F6853"/>
      <c r="G6853"/>
      <c r="H6853" s="488"/>
    </row>
    <row r="6854" spans="1:8" s="10" customFormat="1">
      <c r="A6854" s="134"/>
      <c r="B6854" s="134"/>
      <c r="C6854"/>
      <c r="D6854"/>
      <c r="E6854" s="488"/>
      <c r="F6854"/>
      <c r="G6854"/>
      <c r="H6854" s="488"/>
    </row>
    <row r="6855" spans="1:8" s="10" customFormat="1">
      <c r="A6855" s="134"/>
      <c r="B6855" s="134"/>
      <c r="C6855"/>
      <c r="D6855"/>
      <c r="E6855" s="488"/>
      <c r="F6855"/>
      <c r="G6855"/>
      <c r="H6855" s="488"/>
    </row>
    <row r="6856" spans="1:8" s="10" customFormat="1">
      <c r="A6856" s="134"/>
      <c r="B6856" s="134"/>
      <c r="C6856"/>
      <c r="D6856"/>
      <c r="E6856" s="488"/>
      <c r="F6856"/>
      <c r="G6856"/>
      <c r="H6856" s="488"/>
    </row>
    <row r="6857" spans="1:8" s="10" customFormat="1">
      <c r="A6857" s="134"/>
      <c r="B6857" s="134"/>
      <c r="C6857"/>
      <c r="D6857"/>
      <c r="E6857" s="488"/>
      <c r="F6857"/>
      <c r="G6857"/>
      <c r="H6857" s="488"/>
    </row>
    <row r="6858" spans="1:8" s="10" customFormat="1">
      <c r="A6858" s="134"/>
      <c r="B6858" s="134"/>
      <c r="C6858"/>
      <c r="D6858"/>
      <c r="E6858" s="488"/>
      <c r="F6858"/>
      <c r="G6858"/>
      <c r="H6858" s="488"/>
    </row>
    <row r="6859" spans="1:8" s="10" customFormat="1">
      <c r="A6859" s="134"/>
      <c r="B6859" s="134"/>
      <c r="C6859"/>
      <c r="D6859"/>
      <c r="E6859" s="488"/>
      <c r="F6859"/>
      <c r="G6859"/>
      <c r="H6859" s="488"/>
    </row>
    <row r="6860" spans="1:8" s="10" customFormat="1">
      <c r="A6860" s="134"/>
      <c r="B6860" s="134"/>
      <c r="C6860"/>
      <c r="D6860"/>
      <c r="E6860" s="488"/>
      <c r="F6860"/>
      <c r="G6860"/>
      <c r="H6860" s="488"/>
    </row>
    <row r="6861" spans="1:8" s="10" customFormat="1">
      <c r="A6861" s="134"/>
      <c r="B6861" s="134"/>
      <c r="C6861"/>
      <c r="D6861"/>
      <c r="E6861" s="488"/>
      <c r="F6861"/>
      <c r="G6861"/>
      <c r="H6861" s="488"/>
    </row>
    <row r="6862" spans="1:8" s="10" customFormat="1">
      <c r="A6862" s="134"/>
      <c r="B6862" s="134"/>
      <c r="C6862"/>
      <c r="D6862"/>
      <c r="E6862" s="488"/>
      <c r="F6862"/>
      <c r="G6862"/>
      <c r="H6862" s="488"/>
    </row>
    <row r="6863" spans="1:8" s="10" customFormat="1">
      <c r="A6863" s="134"/>
      <c r="B6863" s="134"/>
      <c r="C6863"/>
      <c r="D6863"/>
      <c r="E6863" s="488"/>
      <c r="F6863"/>
      <c r="G6863"/>
      <c r="H6863" s="488"/>
    </row>
    <row r="6864" spans="1:8" s="10" customFormat="1">
      <c r="A6864" s="134"/>
      <c r="B6864" s="134"/>
      <c r="C6864"/>
      <c r="D6864"/>
      <c r="E6864" s="488"/>
      <c r="F6864"/>
      <c r="G6864"/>
      <c r="H6864" s="488"/>
    </row>
    <row r="6865" spans="1:8" s="10" customFormat="1">
      <c r="A6865" s="134"/>
      <c r="B6865" s="134"/>
      <c r="C6865"/>
      <c r="D6865"/>
      <c r="E6865" s="488"/>
      <c r="F6865"/>
      <c r="G6865"/>
      <c r="H6865" s="488"/>
    </row>
    <row r="6866" spans="1:8" s="10" customFormat="1">
      <c r="A6866" s="134"/>
      <c r="B6866" s="134"/>
      <c r="C6866"/>
      <c r="D6866"/>
      <c r="E6866" s="488"/>
      <c r="F6866"/>
      <c r="G6866"/>
      <c r="H6866" s="488"/>
    </row>
    <row r="6867" spans="1:8" s="10" customFormat="1">
      <c r="A6867" s="134"/>
      <c r="B6867" s="134"/>
      <c r="C6867"/>
      <c r="D6867"/>
      <c r="E6867" s="488"/>
      <c r="F6867"/>
      <c r="G6867"/>
      <c r="H6867" s="488"/>
    </row>
    <row r="6868" spans="1:8" s="10" customFormat="1">
      <c r="A6868" s="134"/>
      <c r="B6868" s="134"/>
      <c r="C6868"/>
      <c r="D6868"/>
      <c r="E6868" s="488"/>
      <c r="F6868"/>
      <c r="G6868"/>
      <c r="H6868" s="488"/>
    </row>
    <row r="6869" spans="1:8" s="10" customFormat="1">
      <c r="A6869" s="134"/>
      <c r="B6869" s="134"/>
      <c r="C6869"/>
      <c r="D6869"/>
      <c r="E6869" s="488"/>
      <c r="F6869"/>
      <c r="G6869"/>
      <c r="H6869" s="488"/>
    </row>
    <row r="6870" spans="1:8" s="10" customFormat="1">
      <c r="A6870" s="134"/>
      <c r="B6870" s="134"/>
      <c r="C6870"/>
      <c r="D6870"/>
      <c r="E6870" s="488"/>
      <c r="F6870"/>
      <c r="G6870"/>
      <c r="H6870" s="488"/>
    </row>
    <row r="6871" spans="1:8" s="10" customFormat="1">
      <c r="A6871" s="134"/>
      <c r="B6871" s="134"/>
      <c r="C6871"/>
      <c r="D6871"/>
      <c r="E6871" s="488"/>
      <c r="F6871"/>
      <c r="G6871"/>
      <c r="H6871" s="488"/>
    </row>
    <row r="6872" spans="1:8" s="10" customFormat="1">
      <c r="A6872" s="134"/>
      <c r="B6872" s="134"/>
      <c r="C6872"/>
      <c r="D6872"/>
      <c r="E6872" s="488"/>
      <c r="F6872"/>
      <c r="G6872"/>
      <c r="H6872" s="488"/>
    </row>
    <row r="6873" spans="1:8" s="10" customFormat="1">
      <c r="A6873" s="134"/>
      <c r="B6873" s="134"/>
      <c r="C6873"/>
      <c r="D6873"/>
      <c r="E6873" s="488"/>
      <c r="F6873"/>
      <c r="G6873"/>
      <c r="H6873" s="488"/>
    </row>
    <row r="6874" spans="1:8" s="10" customFormat="1">
      <c r="A6874" s="134"/>
      <c r="B6874" s="134"/>
      <c r="C6874"/>
      <c r="D6874"/>
      <c r="E6874" s="488"/>
      <c r="F6874"/>
      <c r="G6874"/>
      <c r="H6874" s="488"/>
    </row>
    <row r="6875" spans="1:8" s="10" customFormat="1">
      <c r="A6875" s="134"/>
      <c r="B6875" s="134"/>
      <c r="C6875"/>
      <c r="D6875"/>
      <c r="E6875" s="488"/>
      <c r="F6875"/>
      <c r="G6875"/>
      <c r="H6875" s="488"/>
    </row>
    <row r="6876" spans="1:8" s="10" customFormat="1">
      <c r="A6876" s="134"/>
      <c r="B6876" s="134"/>
      <c r="C6876"/>
      <c r="D6876"/>
      <c r="E6876" s="488"/>
      <c r="F6876"/>
      <c r="G6876"/>
      <c r="H6876" s="488"/>
    </row>
    <row r="6877" spans="1:8" s="10" customFormat="1">
      <c r="A6877" s="134"/>
      <c r="B6877" s="134"/>
      <c r="C6877"/>
      <c r="D6877"/>
      <c r="E6877" s="488"/>
      <c r="F6877"/>
      <c r="G6877"/>
      <c r="H6877" s="488"/>
    </row>
    <row r="6878" spans="1:8" s="10" customFormat="1">
      <c r="A6878" s="134"/>
      <c r="B6878" s="134"/>
      <c r="C6878"/>
      <c r="D6878"/>
      <c r="E6878" s="488"/>
      <c r="F6878"/>
      <c r="G6878"/>
      <c r="H6878" s="488"/>
    </row>
    <row r="6879" spans="1:8" s="10" customFormat="1">
      <c r="A6879" s="134"/>
      <c r="B6879" s="134"/>
      <c r="C6879"/>
      <c r="D6879"/>
      <c r="E6879" s="488"/>
      <c r="F6879"/>
      <c r="G6879"/>
      <c r="H6879" s="488"/>
    </row>
    <row r="6880" spans="1:8" s="10" customFormat="1">
      <c r="A6880" s="134"/>
      <c r="B6880" s="134"/>
      <c r="C6880"/>
      <c r="D6880"/>
      <c r="E6880" s="488"/>
      <c r="F6880"/>
      <c r="G6880"/>
      <c r="H6880" s="488"/>
    </row>
    <row r="6881" spans="1:8" s="10" customFormat="1">
      <c r="A6881" s="134"/>
      <c r="B6881" s="134"/>
      <c r="C6881"/>
      <c r="D6881"/>
      <c r="E6881" s="488"/>
      <c r="F6881"/>
      <c r="G6881"/>
      <c r="H6881" s="488"/>
    </row>
    <row r="6882" spans="1:8" s="10" customFormat="1">
      <c r="A6882" s="134"/>
      <c r="B6882" s="134"/>
      <c r="C6882"/>
      <c r="D6882"/>
      <c r="E6882" s="488"/>
      <c r="F6882"/>
      <c r="G6882"/>
      <c r="H6882" s="488"/>
    </row>
    <row r="6883" spans="1:8" s="10" customFormat="1">
      <c r="A6883" s="134"/>
      <c r="B6883" s="134"/>
      <c r="C6883"/>
      <c r="D6883"/>
      <c r="E6883" s="488"/>
      <c r="F6883"/>
      <c r="G6883"/>
      <c r="H6883" s="488"/>
    </row>
    <row r="6884" spans="1:8" s="10" customFormat="1">
      <c r="A6884" s="134"/>
      <c r="B6884" s="134"/>
      <c r="C6884"/>
      <c r="D6884"/>
      <c r="E6884" s="488"/>
      <c r="F6884"/>
      <c r="G6884"/>
      <c r="H6884" s="488"/>
    </row>
    <row r="6885" spans="1:8" s="10" customFormat="1">
      <c r="A6885" s="134"/>
      <c r="B6885" s="134"/>
      <c r="C6885"/>
      <c r="D6885"/>
      <c r="E6885" s="488"/>
      <c r="F6885"/>
      <c r="G6885"/>
      <c r="H6885" s="488"/>
    </row>
    <row r="6886" spans="1:8" s="10" customFormat="1">
      <c r="A6886" s="134"/>
      <c r="B6886" s="134"/>
      <c r="C6886"/>
      <c r="D6886"/>
      <c r="E6886" s="488"/>
      <c r="F6886"/>
      <c r="G6886"/>
      <c r="H6886" s="488"/>
    </row>
    <row r="6887" spans="1:8" s="10" customFormat="1">
      <c r="A6887" s="134"/>
      <c r="B6887" s="134"/>
      <c r="C6887"/>
      <c r="D6887"/>
      <c r="E6887" s="488"/>
      <c r="F6887"/>
      <c r="G6887"/>
      <c r="H6887" s="488"/>
    </row>
    <row r="6888" spans="1:8" s="10" customFormat="1">
      <c r="A6888" s="134"/>
      <c r="B6888" s="134"/>
      <c r="C6888"/>
      <c r="D6888"/>
      <c r="E6888" s="488"/>
      <c r="F6888"/>
      <c r="G6888"/>
      <c r="H6888" s="488"/>
    </row>
    <row r="6889" spans="1:8" s="10" customFormat="1">
      <c r="A6889" s="134"/>
      <c r="B6889" s="134"/>
      <c r="C6889"/>
      <c r="D6889"/>
      <c r="E6889" s="488"/>
      <c r="F6889"/>
      <c r="G6889"/>
      <c r="H6889" s="488"/>
    </row>
    <row r="6890" spans="1:8" s="10" customFormat="1">
      <c r="A6890" s="134"/>
      <c r="B6890" s="134"/>
      <c r="C6890"/>
      <c r="D6890"/>
      <c r="E6890" s="488"/>
      <c r="F6890"/>
      <c r="G6890"/>
      <c r="H6890" s="488"/>
    </row>
    <row r="6891" spans="1:8" s="10" customFormat="1">
      <c r="A6891" s="134"/>
      <c r="B6891" s="134"/>
      <c r="C6891"/>
      <c r="D6891"/>
      <c r="E6891" s="488"/>
      <c r="F6891"/>
      <c r="G6891"/>
      <c r="H6891" s="488"/>
    </row>
    <row r="6892" spans="1:8" s="10" customFormat="1">
      <c r="A6892" s="134"/>
      <c r="B6892" s="134"/>
      <c r="C6892"/>
      <c r="D6892"/>
      <c r="E6892" s="488"/>
      <c r="F6892"/>
      <c r="G6892"/>
      <c r="H6892" s="488"/>
    </row>
    <row r="6893" spans="1:8" s="10" customFormat="1">
      <c r="A6893" s="134"/>
      <c r="B6893" s="134"/>
      <c r="C6893"/>
      <c r="D6893"/>
      <c r="E6893" s="488"/>
      <c r="F6893"/>
      <c r="G6893"/>
      <c r="H6893" s="488"/>
    </row>
    <row r="6894" spans="1:8" s="10" customFormat="1">
      <c r="A6894" s="134"/>
      <c r="B6894" s="134"/>
      <c r="C6894"/>
      <c r="D6894"/>
      <c r="E6894" s="488"/>
      <c r="F6894"/>
      <c r="G6894"/>
      <c r="H6894" s="488"/>
    </row>
    <row r="6895" spans="1:8" s="10" customFormat="1">
      <c r="A6895" s="134"/>
      <c r="B6895" s="134"/>
      <c r="C6895"/>
      <c r="D6895"/>
      <c r="E6895" s="488"/>
      <c r="F6895"/>
      <c r="G6895"/>
      <c r="H6895" s="488"/>
    </row>
    <row r="6896" spans="1:8" s="10" customFormat="1">
      <c r="A6896" s="134"/>
      <c r="B6896" s="134"/>
      <c r="C6896"/>
      <c r="D6896"/>
      <c r="E6896" s="488"/>
      <c r="F6896"/>
      <c r="G6896"/>
      <c r="H6896" s="488"/>
    </row>
    <row r="6897" spans="1:8" s="10" customFormat="1">
      <c r="A6897" s="134"/>
      <c r="B6897" s="134"/>
      <c r="C6897"/>
      <c r="D6897"/>
      <c r="E6897" s="488"/>
      <c r="F6897"/>
      <c r="G6897"/>
      <c r="H6897" s="488"/>
    </row>
    <row r="6898" spans="1:8" s="10" customFormat="1">
      <c r="A6898" s="134"/>
      <c r="B6898" s="134"/>
      <c r="C6898"/>
      <c r="D6898"/>
      <c r="E6898" s="488"/>
      <c r="F6898"/>
      <c r="G6898"/>
      <c r="H6898" s="488"/>
    </row>
    <row r="6899" spans="1:8" s="10" customFormat="1">
      <c r="A6899" s="134"/>
      <c r="B6899" s="134"/>
      <c r="C6899"/>
      <c r="D6899"/>
      <c r="E6899" s="488"/>
      <c r="F6899"/>
      <c r="G6899"/>
      <c r="H6899" s="488"/>
    </row>
    <row r="6900" spans="1:8" s="10" customFormat="1">
      <c r="A6900" s="134"/>
      <c r="B6900" s="134"/>
      <c r="C6900"/>
      <c r="D6900"/>
      <c r="E6900" s="488"/>
      <c r="F6900"/>
      <c r="G6900"/>
      <c r="H6900" s="488"/>
    </row>
    <row r="6901" spans="1:8" s="10" customFormat="1">
      <c r="A6901" s="134"/>
      <c r="B6901" s="134"/>
      <c r="C6901"/>
      <c r="D6901"/>
      <c r="E6901" s="488"/>
      <c r="F6901"/>
      <c r="G6901"/>
      <c r="H6901" s="488"/>
    </row>
    <row r="6902" spans="1:8" s="10" customFormat="1">
      <c r="A6902" s="134"/>
      <c r="B6902" s="134"/>
      <c r="C6902"/>
      <c r="D6902"/>
      <c r="E6902" s="488"/>
      <c r="F6902"/>
      <c r="G6902"/>
      <c r="H6902" s="488"/>
    </row>
    <row r="6903" spans="1:8" s="10" customFormat="1">
      <c r="A6903" s="134"/>
      <c r="B6903" s="134"/>
      <c r="C6903"/>
      <c r="D6903"/>
      <c r="E6903" s="488"/>
      <c r="F6903"/>
      <c r="G6903"/>
      <c r="H6903" s="488"/>
    </row>
    <row r="6904" spans="1:8" s="10" customFormat="1">
      <c r="A6904" s="134"/>
      <c r="B6904" s="134"/>
      <c r="C6904"/>
      <c r="D6904"/>
      <c r="E6904" s="488"/>
      <c r="F6904"/>
      <c r="G6904"/>
      <c r="H6904" s="488"/>
    </row>
    <row r="6905" spans="1:8" s="10" customFormat="1">
      <c r="A6905" s="134"/>
      <c r="B6905" s="134"/>
      <c r="C6905"/>
      <c r="D6905"/>
      <c r="E6905" s="488"/>
      <c r="F6905"/>
      <c r="G6905"/>
      <c r="H6905" s="488"/>
    </row>
    <row r="6906" spans="1:8" s="10" customFormat="1">
      <c r="A6906" s="134"/>
      <c r="B6906" s="134"/>
      <c r="C6906"/>
      <c r="D6906"/>
      <c r="E6906" s="488"/>
      <c r="F6906"/>
      <c r="G6906"/>
      <c r="H6906" s="488"/>
    </row>
    <row r="6907" spans="1:8" s="10" customFormat="1">
      <c r="A6907" s="134"/>
      <c r="B6907" s="134"/>
      <c r="C6907"/>
      <c r="D6907"/>
      <c r="E6907" s="488"/>
      <c r="F6907"/>
      <c r="G6907"/>
      <c r="H6907" s="488"/>
    </row>
    <row r="6908" spans="1:8" s="10" customFormat="1">
      <c r="A6908" s="134"/>
      <c r="B6908" s="134"/>
      <c r="C6908"/>
      <c r="D6908"/>
      <c r="E6908" s="488"/>
      <c r="F6908"/>
      <c r="G6908"/>
      <c r="H6908" s="488"/>
    </row>
    <row r="6909" spans="1:8" s="10" customFormat="1">
      <c r="A6909" s="134"/>
      <c r="B6909" s="134"/>
      <c r="C6909"/>
      <c r="D6909"/>
      <c r="E6909" s="488"/>
      <c r="F6909"/>
      <c r="G6909"/>
      <c r="H6909" s="488"/>
    </row>
    <row r="6910" spans="1:8" s="10" customFormat="1">
      <c r="A6910" s="134"/>
      <c r="B6910" s="134"/>
      <c r="C6910"/>
      <c r="D6910"/>
      <c r="E6910" s="488"/>
      <c r="F6910"/>
      <c r="G6910"/>
      <c r="H6910" s="488"/>
    </row>
    <row r="6911" spans="1:8" s="10" customFormat="1">
      <c r="A6911" s="134"/>
      <c r="B6911" s="134"/>
      <c r="C6911"/>
      <c r="D6911"/>
      <c r="E6911" s="488"/>
      <c r="F6911"/>
      <c r="G6911"/>
      <c r="H6911" s="488"/>
    </row>
    <row r="6912" spans="1:8" s="10" customFormat="1">
      <c r="A6912" s="134"/>
      <c r="B6912" s="134"/>
      <c r="C6912"/>
      <c r="D6912"/>
      <c r="E6912" s="488"/>
      <c r="F6912"/>
      <c r="G6912"/>
      <c r="H6912" s="488"/>
    </row>
    <row r="6913" spans="1:8" s="10" customFormat="1">
      <c r="A6913" s="134"/>
      <c r="B6913" s="134"/>
      <c r="C6913"/>
      <c r="D6913"/>
      <c r="E6913" s="488"/>
      <c r="F6913"/>
      <c r="G6913"/>
      <c r="H6913" s="488"/>
    </row>
    <row r="6914" spans="1:8" s="10" customFormat="1">
      <c r="A6914" s="134"/>
      <c r="B6914" s="134"/>
      <c r="C6914"/>
      <c r="D6914"/>
      <c r="E6914" s="488"/>
      <c r="F6914"/>
      <c r="G6914"/>
      <c r="H6914" s="488"/>
    </row>
    <row r="6915" spans="1:8" s="10" customFormat="1">
      <c r="A6915" s="134"/>
      <c r="B6915" s="134"/>
      <c r="C6915"/>
      <c r="D6915"/>
      <c r="E6915" s="488"/>
      <c r="F6915"/>
      <c r="G6915"/>
      <c r="H6915" s="488"/>
    </row>
    <row r="6916" spans="1:8" s="10" customFormat="1">
      <c r="A6916" s="134"/>
      <c r="B6916" s="134"/>
      <c r="C6916"/>
      <c r="D6916"/>
      <c r="E6916" s="488"/>
      <c r="F6916"/>
      <c r="G6916"/>
      <c r="H6916" s="488"/>
    </row>
    <row r="6917" spans="1:8" s="10" customFormat="1">
      <c r="A6917" s="134"/>
      <c r="B6917" s="134"/>
      <c r="C6917"/>
      <c r="D6917"/>
      <c r="E6917" s="488"/>
      <c r="F6917"/>
      <c r="G6917"/>
      <c r="H6917" s="488"/>
    </row>
    <row r="6918" spans="1:8" s="10" customFormat="1">
      <c r="A6918" s="134"/>
      <c r="B6918" s="134"/>
      <c r="C6918"/>
      <c r="D6918"/>
      <c r="E6918" s="488"/>
      <c r="F6918"/>
      <c r="G6918"/>
      <c r="H6918" s="488"/>
    </row>
    <row r="6919" spans="1:8" s="10" customFormat="1">
      <c r="A6919" s="134"/>
      <c r="B6919" s="134"/>
      <c r="C6919"/>
      <c r="D6919"/>
      <c r="E6919" s="488"/>
      <c r="F6919"/>
      <c r="G6919"/>
      <c r="H6919" s="488"/>
    </row>
    <row r="6920" spans="1:8" s="10" customFormat="1">
      <c r="A6920" s="134"/>
      <c r="B6920" s="134"/>
      <c r="C6920"/>
      <c r="D6920"/>
      <c r="E6920" s="488"/>
      <c r="F6920"/>
      <c r="G6920"/>
      <c r="H6920" s="488"/>
    </row>
    <row r="6921" spans="1:8" s="10" customFormat="1">
      <c r="A6921" s="134"/>
      <c r="B6921" s="134"/>
      <c r="C6921"/>
      <c r="D6921"/>
      <c r="E6921" s="488"/>
      <c r="F6921"/>
      <c r="G6921"/>
      <c r="H6921" s="488"/>
    </row>
    <row r="6922" spans="1:8" s="10" customFormat="1">
      <c r="A6922" s="134"/>
      <c r="B6922" s="134"/>
      <c r="C6922"/>
      <c r="D6922"/>
      <c r="E6922" s="488"/>
      <c r="F6922"/>
      <c r="G6922"/>
      <c r="H6922" s="488"/>
    </row>
    <row r="6923" spans="1:8" s="10" customFormat="1">
      <c r="A6923" s="134"/>
      <c r="B6923" s="134"/>
      <c r="C6923"/>
      <c r="D6923"/>
      <c r="E6923" s="488"/>
      <c r="F6923"/>
      <c r="G6923"/>
      <c r="H6923" s="488"/>
    </row>
    <row r="6924" spans="1:8" s="10" customFormat="1">
      <c r="A6924" s="134"/>
      <c r="B6924" s="134"/>
      <c r="C6924"/>
      <c r="D6924"/>
      <c r="E6924" s="488"/>
      <c r="F6924"/>
      <c r="G6924"/>
      <c r="H6924" s="488"/>
    </row>
    <row r="6925" spans="1:8" s="10" customFormat="1">
      <c r="A6925" s="134"/>
      <c r="B6925" s="134"/>
      <c r="C6925"/>
      <c r="D6925"/>
      <c r="E6925" s="488"/>
      <c r="F6925"/>
      <c r="G6925"/>
      <c r="H6925" s="488"/>
    </row>
    <row r="6926" spans="1:8" s="10" customFormat="1">
      <c r="A6926" s="134"/>
      <c r="B6926" s="134"/>
      <c r="C6926"/>
      <c r="D6926"/>
      <c r="E6926" s="488"/>
      <c r="F6926"/>
      <c r="G6926"/>
      <c r="H6926" s="488"/>
    </row>
    <row r="6927" spans="1:8" s="10" customFormat="1">
      <c r="A6927" s="134"/>
      <c r="B6927" s="134"/>
      <c r="C6927"/>
      <c r="D6927"/>
      <c r="E6927" s="488"/>
      <c r="F6927"/>
      <c r="G6927"/>
      <c r="H6927" s="488"/>
    </row>
    <row r="6928" spans="1:8" s="10" customFormat="1">
      <c r="A6928" s="134"/>
      <c r="B6928" s="134"/>
      <c r="C6928"/>
      <c r="D6928"/>
      <c r="E6928" s="488"/>
      <c r="F6928"/>
      <c r="G6928"/>
      <c r="H6928" s="488"/>
    </row>
    <row r="6929" spans="1:8" s="10" customFormat="1">
      <c r="A6929" s="134"/>
      <c r="B6929" s="134"/>
      <c r="C6929"/>
      <c r="D6929"/>
      <c r="E6929" s="488"/>
      <c r="F6929"/>
      <c r="G6929"/>
      <c r="H6929" s="488"/>
    </row>
    <row r="6930" spans="1:8" s="10" customFormat="1">
      <c r="A6930" s="134"/>
      <c r="B6930" s="134"/>
      <c r="C6930"/>
      <c r="D6930"/>
      <c r="E6930" s="488"/>
      <c r="F6930"/>
      <c r="G6930"/>
      <c r="H6930" s="488"/>
    </row>
    <row r="6931" spans="1:8" s="10" customFormat="1">
      <c r="A6931" s="134"/>
      <c r="B6931" s="134"/>
      <c r="C6931"/>
      <c r="D6931"/>
      <c r="E6931" s="488"/>
      <c r="F6931"/>
      <c r="G6931"/>
      <c r="H6931" s="488"/>
    </row>
    <row r="6932" spans="1:8" s="10" customFormat="1">
      <c r="A6932" s="134"/>
      <c r="B6932" s="134"/>
      <c r="C6932"/>
      <c r="D6932"/>
      <c r="E6932" s="488"/>
      <c r="F6932"/>
      <c r="G6932"/>
      <c r="H6932" s="488"/>
    </row>
    <row r="6933" spans="1:8" s="10" customFormat="1">
      <c r="A6933" s="134"/>
      <c r="B6933" s="134"/>
      <c r="C6933"/>
      <c r="D6933"/>
      <c r="E6933" s="488"/>
      <c r="F6933"/>
      <c r="G6933"/>
      <c r="H6933" s="488"/>
    </row>
    <row r="6934" spans="1:8" s="10" customFormat="1">
      <c r="A6934" s="134"/>
      <c r="B6934" s="134"/>
      <c r="C6934"/>
      <c r="D6934"/>
      <c r="E6934" s="488"/>
      <c r="F6934"/>
      <c r="G6934"/>
      <c r="H6934" s="488"/>
    </row>
    <row r="6935" spans="1:8" s="10" customFormat="1">
      <c r="A6935" s="134"/>
      <c r="B6935" s="134"/>
      <c r="C6935"/>
      <c r="D6935"/>
      <c r="E6935" s="488"/>
      <c r="F6935"/>
      <c r="G6935"/>
      <c r="H6935" s="488"/>
    </row>
    <row r="6936" spans="1:8" s="10" customFormat="1">
      <c r="A6936" s="134"/>
      <c r="B6936" s="134"/>
      <c r="C6936"/>
      <c r="D6936"/>
      <c r="E6936" s="488"/>
      <c r="F6936"/>
      <c r="G6936"/>
      <c r="H6936" s="488"/>
    </row>
    <row r="6937" spans="1:8" s="10" customFormat="1">
      <c r="A6937" s="134"/>
      <c r="B6937" s="134"/>
      <c r="C6937"/>
      <c r="D6937"/>
      <c r="E6937" s="488"/>
      <c r="F6937"/>
      <c r="G6937"/>
      <c r="H6937" s="488"/>
    </row>
    <row r="6938" spans="1:8" s="10" customFormat="1">
      <c r="A6938" s="134"/>
      <c r="B6938" s="134"/>
      <c r="C6938"/>
      <c r="D6938"/>
      <c r="E6938" s="488"/>
      <c r="F6938"/>
      <c r="G6938"/>
      <c r="H6938" s="488"/>
    </row>
    <row r="6939" spans="1:8" s="10" customFormat="1">
      <c r="A6939" s="134"/>
      <c r="B6939" s="134"/>
      <c r="C6939"/>
      <c r="D6939"/>
      <c r="E6939" s="488"/>
      <c r="F6939"/>
      <c r="G6939"/>
      <c r="H6939" s="488"/>
    </row>
    <row r="6940" spans="1:8" s="10" customFormat="1">
      <c r="A6940" s="134"/>
      <c r="B6940" s="134"/>
      <c r="C6940"/>
      <c r="D6940"/>
      <c r="E6940" s="488"/>
      <c r="F6940"/>
      <c r="G6940"/>
      <c r="H6940" s="488"/>
    </row>
    <row r="6941" spans="1:8" s="10" customFormat="1">
      <c r="A6941" s="134"/>
      <c r="B6941" s="134"/>
      <c r="C6941"/>
      <c r="D6941"/>
      <c r="E6941" s="488"/>
      <c r="F6941"/>
      <c r="G6941"/>
      <c r="H6941" s="488"/>
    </row>
    <row r="6942" spans="1:8" s="10" customFormat="1">
      <c r="A6942" s="134"/>
      <c r="B6942" s="134"/>
      <c r="C6942"/>
      <c r="D6942"/>
      <c r="E6942" s="488"/>
      <c r="F6942"/>
      <c r="G6942"/>
      <c r="H6942" s="488"/>
    </row>
    <row r="6943" spans="1:8" s="10" customFormat="1">
      <c r="A6943" s="134"/>
      <c r="B6943" s="134"/>
      <c r="C6943"/>
      <c r="D6943"/>
      <c r="E6943" s="488"/>
      <c r="F6943"/>
      <c r="G6943"/>
      <c r="H6943" s="488"/>
    </row>
    <row r="6944" spans="1:8" s="10" customFormat="1">
      <c r="A6944" s="134"/>
      <c r="B6944" s="134"/>
      <c r="C6944"/>
      <c r="D6944"/>
      <c r="E6944" s="488"/>
      <c r="F6944"/>
      <c r="G6944"/>
      <c r="H6944" s="488"/>
    </row>
    <row r="6945" spans="1:8" s="10" customFormat="1">
      <c r="A6945" s="134"/>
      <c r="B6945" s="134"/>
      <c r="C6945"/>
      <c r="D6945"/>
      <c r="E6945" s="488"/>
      <c r="F6945"/>
      <c r="G6945"/>
      <c r="H6945" s="488"/>
    </row>
    <row r="6946" spans="1:8" s="10" customFormat="1">
      <c r="A6946" s="134"/>
      <c r="B6946" s="134"/>
      <c r="C6946"/>
      <c r="D6946"/>
      <c r="E6946" s="488"/>
      <c r="F6946"/>
      <c r="G6946"/>
      <c r="H6946" s="488"/>
    </row>
    <row r="6947" spans="1:8" s="10" customFormat="1">
      <c r="A6947" s="134"/>
      <c r="B6947" s="134"/>
      <c r="C6947"/>
      <c r="D6947"/>
      <c r="E6947" s="488"/>
      <c r="F6947"/>
      <c r="G6947"/>
      <c r="H6947" s="488"/>
    </row>
    <row r="6948" spans="1:8" s="10" customFormat="1">
      <c r="A6948" s="134"/>
      <c r="B6948" s="134"/>
      <c r="C6948"/>
      <c r="D6948"/>
      <c r="E6948" s="488"/>
      <c r="F6948"/>
      <c r="G6948"/>
      <c r="H6948" s="488"/>
    </row>
    <row r="6949" spans="1:8" s="10" customFormat="1">
      <c r="A6949" s="134"/>
      <c r="B6949" s="134"/>
      <c r="C6949"/>
      <c r="D6949"/>
      <c r="E6949" s="488"/>
      <c r="F6949"/>
      <c r="G6949"/>
      <c r="H6949" s="488"/>
    </row>
    <row r="6950" spans="1:8" s="10" customFormat="1">
      <c r="A6950" s="134"/>
      <c r="B6950" s="134"/>
      <c r="C6950"/>
      <c r="D6950"/>
      <c r="E6950" s="488"/>
      <c r="F6950"/>
      <c r="G6950"/>
      <c r="H6950" s="488"/>
    </row>
    <row r="6951" spans="1:8" s="10" customFormat="1">
      <c r="A6951" s="134"/>
      <c r="B6951" s="134"/>
      <c r="C6951"/>
      <c r="D6951"/>
      <c r="E6951" s="488"/>
      <c r="F6951"/>
      <c r="G6951"/>
      <c r="H6951" s="488"/>
    </row>
    <row r="6952" spans="1:8" s="10" customFormat="1">
      <c r="A6952" s="134"/>
      <c r="B6952" s="134"/>
      <c r="C6952"/>
      <c r="D6952"/>
      <c r="E6952" s="488"/>
      <c r="F6952"/>
      <c r="G6952"/>
      <c r="H6952" s="488"/>
    </row>
    <row r="6953" spans="1:8" s="10" customFormat="1">
      <c r="A6953" s="134"/>
      <c r="B6953" s="134"/>
      <c r="C6953"/>
      <c r="D6953"/>
      <c r="E6953" s="488"/>
      <c r="F6953"/>
      <c r="G6953"/>
      <c r="H6953" s="488"/>
    </row>
    <row r="6954" spans="1:8" s="10" customFormat="1">
      <c r="A6954" s="134"/>
      <c r="B6954" s="134"/>
      <c r="C6954"/>
      <c r="D6954"/>
      <c r="E6954" s="488"/>
      <c r="F6954"/>
      <c r="G6954"/>
      <c r="H6954" s="488"/>
    </row>
    <row r="6955" spans="1:8" s="10" customFormat="1">
      <c r="A6955" s="134"/>
      <c r="B6955" s="134"/>
      <c r="C6955"/>
      <c r="D6955"/>
      <c r="E6955" s="488"/>
      <c r="F6955"/>
      <c r="G6955"/>
      <c r="H6955" s="488"/>
    </row>
    <row r="6956" spans="1:8" s="10" customFormat="1">
      <c r="A6956" s="134"/>
      <c r="B6956" s="134"/>
      <c r="C6956"/>
      <c r="D6956"/>
      <c r="E6956" s="488"/>
      <c r="F6956"/>
      <c r="G6956"/>
      <c r="H6956" s="488"/>
    </row>
    <row r="6957" spans="1:8" s="10" customFormat="1">
      <c r="A6957" s="134"/>
      <c r="B6957" s="134"/>
      <c r="C6957"/>
      <c r="D6957"/>
      <c r="E6957" s="488"/>
      <c r="F6957"/>
      <c r="G6957"/>
      <c r="H6957" s="488"/>
    </row>
    <row r="6958" spans="1:8" s="10" customFormat="1">
      <c r="A6958" s="134"/>
      <c r="B6958" s="134"/>
      <c r="C6958"/>
      <c r="D6958"/>
      <c r="E6958" s="488"/>
      <c r="F6958"/>
      <c r="G6958"/>
      <c r="H6958" s="488"/>
    </row>
    <row r="6959" spans="1:8" s="10" customFormat="1">
      <c r="A6959" s="134"/>
      <c r="B6959" s="134"/>
      <c r="C6959"/>
      <c r="D6959"/>
      <c r="E6959" s="488"/>
      <c r="F6959"/>
      <c r="G6959"/>
      <c r="H6959" s="488"/>
    </row>
    <row r="6960" spans="1:8" s="10" customFormat="1">
      <c r="A6960" s="134"/>
      <c r="B6960" s="134"/>
      <c r="C6960"/>
      <c r="D6960"/>
      <c r="E6960" s="488"/>
      <c r="F6960"/>
      <c r="G6960"/>
      <c r="H6960" s="488"/>
    </row>
    <row r="6961" spans="1:8" s="10" customFormat="1">
      <c r="A6961" s="134"/>
      <c r="B6961" s="134"/>
      <c r="C6961"/>
      <c r="D6961"/>
      <c r="E6961" s="488"/>
      <c r="F6961"/>
      <c r="G6961"/>
      <c r="H6961" s="488"/>
    </row>
    <row r="6962" spans="1:8" s="10" customFormat="1">
      <c r="A6962" s="134"/>
      <c r="B6962" s="134"/>
      <c r="C6962"/>
      <c r="D6962"/>
      <c r="E6962" s="488"/>
      <c r="F6962"/>
      <c r="G6962"/>
      <c r="H6962" s="488"/>
    </row>
    <row r="6963" spans="1:8" s="10" customFormat="1">
      <c r="A6963" s="134"/>
      <c r="B6963" s="134"/>
      <c r="C6963"/>
      <c r="D6963"/>
      <c r="E6963" s="488"/>
      <c r="F6963"/>
      <c r="G6963"/>
      <c r="H6963" s="488"/>
    </row>
    <row r="6964" spans="1:8" s="10" customFormat="1">
      <c r="A6964" s="134"/>
      <c r="B6964" s="134"/>
      <c r="C6964"/>
      <c r="D6964"/>
      <c r="E6964" s="488"/>
      <c r="F6964"/>
      <c r="G6964"/>
      <c r="H6964" s="488"/>
    </row>
    <row r="6965" spans="1:8" s="10" customFormat="1">
      <c r="A6965" s="134"/>
      <c r="B6965" s="134"/>
      <c r="C6965"/>
      <c r="D6965"/>
      <c r="E6965" s="488"/>
      <c r="F6965"/>
      <c r="G6965"/>
      <c r="H6965" s="488"/>
    </row>
    <row r="6966" spans="1:8" s="10" customFormat="1">
      <c r="A6966" s="134"/>
      <c r="B6966" s="134"/>
      <c r="C6966"/>
      <c r="D6966"/>
      <c r="E6966" s="488"/>
      <c r="F6966"/>
      <c r="G6966"/>
      <c r="H6966" s="488"/>
    </row>
    <row r="6967" spans="1:8" s="10" customFormat="1">
      <c r="A6967" s="134"/>
      <c r="B6967" s="134"/>
      <c r="C6967"/>
      <c r="D6967"/>
      <c r="E6967" s="488"/>
      <c r="F6967"/>
      <c r="G6967"/>
      <c r="H6967" s="488"/>
    </row>
    <row r="6968" spans="1:8" s="10" customFormat="1">
      <c r="A6968" s="134"/>
      <c r="B6968" s="134"/>
      <c r="C6968"/>
      <c r="D6968"/>
      <c r="E6968" s="488"/>
      <c r="F6968"/>
      <c r="G6968"/>
      <c r="H6968" s="488"/>
    </row>
    <row r="6969" spans="1:8" s="10" customFormat="1">
      <c r="A6969" s="134"/>
      <c r="B6969" s="134"/>
      <c r="C6969"/>
      <c r="D6969"/>
      <c r="E6969" s="488"/>
      <c r="F6969"/>
      <c r="G6969"/>
      <c r="H6969" s="488"/>
    </row>
    <row r="6970" spans="1:8" s="10" customFormat="1">
      <c r="A6970" s="134"/>
      <c r="B6970" s="134"/>
      <c r="C6970"/>
      <c r="D6970"/>
      <c r="E6970" s="488"/>
      <c r="F6970"/>
      <c r="G6970"/>
      <c r="H6970" s="488"/>
    </row>
    <row r="6971" spans="1:8" s="10" customFormat="1">
      <c r="A6971" s="134"/>
      <c r="B6971" s="134"/>
      <c r="C6971"/>
      <c r="D6971"/>
      <c r="E6971" s="488"/>
      <c r="F6971"/>
      <c r="G6971"/>
      <c r="H6971" s="488"/>
    </row>
    <row r="6972" spans="1:8" s="10" customFormat="1">
      <c r="A6972" s="134"/>
      <c r="B6972" s="134"/>
      <c r="C6972"/>
      <c r="D6972"/>
      <c r="E6972" s="488"/>
      <c r="F6972"/>
      <c r="G6972"/>
      <c r="H6972" s="488"/>
    </row>
    <row r="6973" spans="1:8" s="10" customFormat="1">
      <c r="A6973" s="134"/>
      <c r="B6973" s="134"/>
      <c r="C6973"/>
      <c r="D6973"/>
      <c r="E6973" s="488"/>
      <c r="F6973"/>
      <c r="G6973"/>
      <c r="H6973" s="488"/>
    </row>
    <row r="6974" spans="1:8" s="10" customFormat="1">
      <c r="A6974" s="134"/>
      <c r="B6974" s="134"/>
      <c r="C6974"/>
      <c r="D6974"/>
      <c r="E6974" s="488"/>
      <c r="F6974"/>
      <c r="G6974"/>
      <c r="H6974" s="488"/>
    </row>
    <row r="6975" spans="1:8" s="10" customFormat="1">
      <c r="A6975" s="134"/>
      <c r="B6975" s="134"/>
      <c r="C6975"/>
      <c r="D6975"/>
      <c r="E6975" s="488"/>
      <c r="F6975"/>
      <c r="G6975"/>
      <c r="H6975" s="488"/>
    </row>
    <row r="6976" spans="1:8" s="10" customFormat="1">
      <c r="A6976" s="134"/>
      <c r="B6976" s="134"/>
      <c r="C6976"/>
      <c r="D6976"/>
      <c r="E6976" s="488"/>
      <c r="F6976"/>
      <c r="G6976"/>
      <c r="H6976" s="488"/>
    </row>
    <row r="6977" spans="1:8" s="10" customFormat="1">
      <c r="A6977" s="134"/>
      <c r="B6977" s="134"/>
      <c r="C6977"/>
      <c r="D6977"/>
      <c r="E6977" s="488"/>
      <c r="F6977"/>
      <c r="G6977"/>
      <c r="H6977" s="488"/>
    </row>
    <row r="6978" spans="1:8" s="10" customFormat="1">
      <c r="A6978" s="134"/>
      <c r="B6978" s="134"/>
      <c r="C6978"/>
      <c r="D6978"/>
      <c r="E6978" s="488"/>
      <c r="F6978"/>
      <c r="G6978"/>
      <c r="H6978" s="488"/>
    </row>
    <row r="6979" spans="1:8" s="10" customFormat="1">
      <c r="A6979" s="134"/>
      <c r="B6979" s="134"/>
      <c r="C6979"/>
      <c r="D6979"/>
      <c r="E6979" s="488"/>
      <c r="F6979"/>
      <c r="G6979"/>
      <c r="H6979" s="488"/>
    </row>
    <row r="6980" spans="1:8" s="10" customFormat="1">
      <c r="A6980" s="134"/>
      <c r="B6980" s="134"/>
      <c r="C6980"/>
      <c r="D6980"/>
      <c r="E6980" s="488"/>
      <c r="F6980"/>
      <c r="G6980"/>
      <c r="H6980" s="488"/>
    </row>
    <row r="6981" spans="1:8" s="10" customFormat="1">
      <c r="A6981" s="134"/>
      <c r="B6981" s="134"/>
      <c r="C6981"/>
      <c r="D6981"/>
      <c r="E6981" s="488"/>
      <c r="F6981"/>
      <c r="G6981"/>
      <c r="H6981" s="488"/>
    </row>
    <row r="6982" spans="1:8" s="10" customFormat="1">
      <c r="A6982" s="134"/>
      <c r="B6982" s="134"/>
      <c r="C6982"/>
      <c r="D6982"/>
      <c r="E6982" s="488"/>
      <c r="F6982"/>
      <c r="G6982"/>
      <c r="H6982" s="488"/>
    </row>
    <row r="6983" spans="1:8" s="10" customFormat="1">
      <c r="A6983" s="134"/>
      <c r="B6983" s="134"/>
      <c r="C6983"/>
      <c r="D6983"/>
      <c r="E6983" s="488"/>
      <c r="F6983"/>
      <c r="G6983"/>
      <c r="H6983" s="488"/>
    </row>
    <row r="6984" spans="1:8" s="10" customFormat="1">
      <c r="A6984" s="134"/>
      <c r="B6984" s="134"/>
      <c r="C6984"/>
      <c r="D6984"/>
      <c r="E6984" s="488"/>
      <c r="F6984"/>
      <c r="G6984"/>
      <c r="H6984" s="488"/>
    </row>
    <row r="6985" spans="1:8" s="10" customFormat="1">
      <c r="A6985" s="134"/>
      <c r="B6985" s="134"/>
      <c r="C6985"/>
      <c r="D6985"/>
      <c r="E6985" s="488"/>
      <c r="F6985"/>
      <c r="G6985"/>
      <c r="H6985" s="488"/>
    </row>
    <row r="6986" spans="1:8" s="10" customFormat="1">
      <c r="A6986" s="134"/>
      <c r="B6986" s="134"/>
      <c r="C6986"/>
      <c r="D6986"/>
      <c r="E6986" s="488"/>
      <c r="F6986"/>
      <c r="G6986"/>
      <c r="H6986" s="488"/>
    </row>
    <row r="6987" spans="1:8" s="10" customFormat="1">
      <c r="A6987" s="134"/>
      <c r="B6987" s="134"/>
      <c r="C6987"/>
      <c r="D6987"/>
      <c r="E6987" s="488"/>
      <c r="F6987"/>
      <c r="G6987"/>
      <c r="H6987" s="488"/>
    </row>
    <row r="6988" spans="1:8" s="10" customFormat="1">
      <c r="A6988" s="134"/>
      <c r="B6988" s="134"/>
      <c r="C6988"/>
      <c r="D6988"/>
      <c r="E6988" s="488"/>
      <c r="F6988"/>
      <c r="G6988"/>
      <c r="H6988" s="488"/>
    </row>
    <row r="6989" spans="1:8" s="10" customFormat="1">
      <c r="A6989" s="134"/>
      <c r="B6989" s="134"/>
      <c r="C6989"/>
      <c r="D6989"/>
      <c r="E6989" s="488"/>
      <c r="F6989"/>
      <c r="G6989"/>
      <c r="H6989" s="488"/>
    </row>
    <row r="6990" spans="1:8" s="10" customFormat="1">
      <c r="A6990" s="134"/>
      <c r="B6990" s="134"/>
      <c r="C6990"/>
      <c r="D6990"/>
      <c r="E6990" s="488"/>
      <c r="F6990"/>
      <c r="G6990"/>
      <c r="H6990" s="488"/>
    </row>
    <row r="6991" spans="1:8" s="10" customFormat="1">
      <c r="A6991" s="134"/>
      <c r="B6991" s="134"/>
      <c r="C6991"/>
      <c r="D6991"/>
      <c r="E6991" s="488"/>
      <c r="F6991"/>
      <c r="G6991"/>
      <c r="H6991" s="488"/>
    </row>
    <row r="6992" spans="1:8" s="10" customFormat="1">
      <c r="A6992" s="134"/>
      <c r="B6992" s="134"/>
      <c r="C6992"/>
      <c r="D6992"/>
      <c r="E6992" s="488"/>
      <c r="F6992"/>
      <c r="G6992"/>
      <c r="H6992" s="488"/>
    </row>
    <row r="6993" spans="1:8" s="10" customFormat="1">
      <c r="A6993" s="134"/>
      <c r="B6993" s="134"/>
      <c r="C6993"/>
      <c r="D6993"/>
      <c r="E6993" s="488"/>
      <c r="F6993"/>
      <c r="G6993"/>
      <c r="H6993" s="488"/>
    </row>
    <row r="6994" spans="1:8" s="10" customFormat="1">
      <c r="A6994" s="134"/>
      <c r="B6994" s="134"/>
      <c r="C6994"/>
      <c r="D6994"/>
      <c r="E6994" s="488"/>
      <c r="F6994"/>
      <c r="G6994"/>
      <c r="H6994" s="488"/>
    </row>
    <row r="6995" spans="1:8" s="10" customFormat="1">
      <c r="A6995" s="134"/>
      <c r="B6995" s="134"/>
      <c r="C6995"/>
      <c r="D6995"/>
      <c r="E6995" s="488"/>
      <c r="F6995"/>
      <c r="G6995"/>
      <c r="H6995" s="488"/>
    </row>
    <row r="6996" spans="1:8" s="10" customFormat="1">
      <c r="A6996" s="134"/>
      <c r="B6996" s="134"/>
      <c r="C6996"/>
      <c r="D6996"/>
      <c r="E6996" s="488"/>
      <c r="F6996"/>
      <c r="G6996"/>
      <c r="H6996" s="488"/>
    </row>
    <row r="6997" spans="1:8" s="10" customFormat="1">
      <c r="A6997" s="134"/>
      <c r="B6997" s="134"/>
      <c r="C6997"/>
      <c r="D6997"/>
      <c r="E6997" s="488"/>
      <c r="F6997"/>
      <c r="G6997"/>
      <c r="H6997" s="488"/>
    </row>
    <row r="6998" spans="1:8" s="10" customFormat="1">
      <c r="A6998" s="134"/>
      <c r="B6998" s="134"/>
      <c r="C6998"/>
      <c r="D6998"/>
      <c r="E6998" s="488"/>
      <c r="F6998"/>
      <c r="G6998"/>
      <c r="H6998" s="488"/>
    </row>
    <row r="6999" spans="1:8" s="10" customFormat="1">
      <c r="A6999" s="134"/>
      <c r="B6999" s="134"/>
      <c r="C6999"/>
      <c r="D6999"/>
      <c r="E6999" s="488"/>
      <c r="F6999"/>
      <c r="G6999"/>
      <c r="H6999" s="488"/>
    </row>
    <row r="7000" spans="1:8" s="10" customFormat="1">
      <c r="A7000" s="134"/>
      <c r="B7000" s="134"/>
      <c r="C7000"/>
      <c r="D7000"/>
      <c r="E7000" s="488"/>
      <c r="F7000"/>
      <c r="G7000"/>
      <c r="H7000" s="488"/>
    </row>
    <row r="7001" spans="1:8" s="10" customFormat="1">
      <c r="A7001" s="134"/>
      <c r="B7001" s="134"/>
      <c r="C7001"/>
      <c r="D7001"/>
      <c r="E7001" s="488"/>
      <c r="F7001"/>
      <c r="G7001"/>
      <c r="H7001" s="488"/>
    </row>
    <row r="7002" spans="1:8" s="10" customFormat="1">
      <c r="A7002" s="134"/>
      <c r="B7002" s="134"/>
      <c r="C7002"/>
      <c r="D7002"/>
      <c r="E7002" s="488"/>
      <c r="F7002"/>
      <c r="G7002"/>
      <c r="H7002" s="488"/>
    </row>
    <row r="7003" spans="1:8" s="10" customFormat="1">
      <c r="A7003" s="134"/>
      <c r="B7003" s="134"/>
      <c r="C7003"/>
      <c r="D7003"/>
      <c r="E7003" s="488"/>
      <c r="F7003"/>
      <c r="G7003"/>
      <c r="H7003" s="488"/>
    </row>
    <row r="7004" spans="1:8" s="10" customFormat="1">
      <c r="A7004" s="134"/>
      <c r="B7004" s="134"/>
      <c r="C7004"/>
      <c r="D7004"/>
      <c r="E7004" s="488"/>
      <c r="F7004"/>
      <c r="G7004"/>
      <c r="H7004" s="488"/>
    </row>
    <row r="7005" spans="1:8" s="10" customFormat="1">
      <c r="A7005" s="134"/>
      <c r="B7005" s="134"/>
      <c r="C7005"/>
      <c r="D7005"/>
      <c r="E7005" s="488"/>
      <c r="F7005"/>
      <c r="G7005"/>
      <c r="H7005" s="488"/>
    </row>
    <row r="7006" spans="1:8" s="10" customFormat="1">
      <c r="A7006" s="134"/>
      <c r="B7006" s="134"/>
      <c r="C7006"/>
      <c r="D7006"/>
      <c r="E7006" s="488"/>
      <c r="F7006"/>
      <c r="G7006"/>
      <c r="H7006" s="488"/>
    </row>
    <row r="7007" spans="1:8" s="10" customFormat="1">
      <c r="A7007" s="134"/>
      <c r="B7007" s="134"/>
      <c r="C7007"/>
      <c r="D7007"/>
      <c r="E7007" s="488"/>
      <c r="F7007"/>
      <c r="G7007"/>
      <c r="H7007" s="488"/>
    </row>
    <row r="7008" spans="1:8" s="10" customFormat="1">
      <c r="A7008" s="134"/>
      <c r="B7008" s="134"/>
      <c r="C7008"/>
      <c r="D7008"/>
      <c r="E7008" s="488"/>
      <c r="F7008"/>
      <c r="G7008"/>
      <c r="H7008" s="488"/>
    </row>
    <row r="7009" spans="1:8" s="10" customFormat="1">
      <c r="A7009" s="134"/>
      <c r="B7009" s="134"/>
      <c r="C7009"/>
      <c r="D7009"/>
      <c r="E7009" s="488"/>
      <c r="F7009"/>
      <c r="G7009"/>
      <c r="H7009" s="488"/>
    </row>
    <row r="7010" spans="1:8" s="10" customFormat="1">
      <c r="A7010" s="134"/>
      <c r="B7010" s="134"/>
      <c r="C7010"/>
      <c r="D7010"/>
      <c r="E7010" s="488"/>
      <c r="F7010"/>
      <c r="G7010"/>
      <c r="H7010" s="488"/>
    </row>
    <row r="7011" spans="1:8" s="10" customFormat="1">
      <c r="A7011" s="134"/>
      <c r="B7011" s="134"/>
      <c r="C7011"/>
      <c r="D7011"/>
      <c r="E7011" s="488"/>
      <c r="F7011"/>
      <c r="G7011"/>
      <c r="H7011" s="488"/>
    </row>
    <row r="7012" spans="1:8" s="10" customFormat="1">
      <c r="A7012" s="134"/>
      <c r="B7012" s="134"/>
      <c r="C7012"/>
      <c r="D7012"/>
      <c r="E7012" s="488"/>
      <c r="F7012"/>
      <c r="G7012"/>
      <c r="H7012" s="488"/>
    </row>
    <row r="7013" spans="1:8" s="10" customFormat="1">
      <c r="A7013" s="134"/>
      <c r="B7013" s="134"/>
      <c r="C7013"/>
      <c r="D7013"/>
      <c r="E7013" s="488"/>
      <c r="F7013"/>
      <c r="G7013"/>
      <c r="H7013" s="488"/>
    </row>
    <row r="7014" spans="1:8" s="10" customFormat="1">
      <c r="A7014" s="134"/>
      <c r="B7014" s="134"/>
      <c r="C7014"/>
      <c r="D7014"/>
      <c r="E7014" s="488"/>
      <c r="F7014"/>
      <c r="G7014"/>
      <c r="H7014" s="488"/>
    </row>
    <row r="7015" spans="1:8" s="10" customFormat="1">
      <c r="A7015" s="134"/>
      <c r="B7015" s="134"/>
      <c r="C7015"/>
      <c r="D7015"/>
      <c r="E7015" s="488"/>
      <c r="F7015"/>
      <c r="G7015"/>
      <c r="H7015" s="488"/>
    </row>
    <row r="7016" spans="1:8" s="10" customFormat="1">
      <c r="A7016" s="134"/>
      <c r="B7016" s="134"/>
      <c r="C7016"/>
      <c r="D7016"/>
      <c r="E7016" s="488"/>
      <c r="F7016"/>
      <c r="G7016"/>
      <c r="H7016" s="488"/>
    </row>
    <row r="7017" spans="1:8" s="10" customFormat="1">
      <c r="A7017" s="134"/>
      <c r="B7017" s="134"/>
      <c r="C7017"/>
      <c r="D7017"/>
      <c r="E7017" s="488"/>
      <c r="F7017"/>
      <c r="G7017"/>
      <c r="H7017" s="488"/>
    </row>
    <row r="7018" spans="1:8" s="10" customFormat="1">
      <c r="A7018" s="134"/>
      <c r="B7018" s="134"/>
      <c r="C7018"/>
      <c r="D7018"/>
      <c r="E7018" s="488"/>
      <c r="F7018"/>
      <c r="G7018"/>
      <c r="H7018" s="488"/>
    </row>
    <row r="7019" spans="1:8" s="10" customFormat="1">
      <c r="A7019" s="134"/>
      <c r="B7019" s="134"/>
      <c r="C7019"/>
      <c r="D7019"/>
      <c r="E7019" s="488"/>
      <c r="F7019"/>
      <c r="G7019"/>
      <c r="H7019" s="488"/>
    </row>
    <row r="7020" spans="1:8" s="10" customFormat="1">
      <c r="A7020" s="134"/>
      <c r="B7020" s="134"/>
      <c r="C7020"/>
      <c r="D7020"/>
      <c r="E7020" s="488"/>
      <c r="F7020"/>
      <c r="G7020"/>
      <c r="H7020" s="488"/>
    </row>
    <row r="7021" spans="1:8" s="10" customFormat="1">
      <c r="A7021" s="134"/>
      <c r="B7021" s="134"/>
      <c r="C7021"/>
      <c r="D7021"/>
      <c r="E7021" s="488"/>
      <c r="F7021"/>
      <c r="G7021"/>
      <c r="H7021" s="488"/>
    </row>
    <row r="7022" spans="1:8" s="10" customFormat="1">
      <c r="A7022" s="134"/>
      <c r="B7022" s="134"/>
      <c r="C7022"/>
      <c r="D7022"/>
      <c r="E7022" s="488"/>
      <c r="F7022"/>
      <c r="G7022"/>
      <c r="H7022" s="488"/>
    </row>
    <row r="7023" spans="1:8" s="10" customFormat="1">
      <c r="A7023" s="134"/>
      <c r="B7023" s="134"/>
      <c r="C7023"/>
      <c r="D7023"/>
      <c r="E7023" s="488"/>
      <c r="F7023"/>
      <c r="G7023"/>
      <c r="H7023" s="488"/>
    </row>
    <row r="7024" spans="1:8" s="10" customFormat="1">
      <c r="A7024" s="134"/>
      <c r="B7024" s="134"/>
      <c r="C7024"/>
      <c r="D7024"/>
      <c r="E7024" s="488"/>
      <c r="F7024"/>
      <c r="G7024"/>
      <c r="H7024" s="488"/>
    </row>
    <row r="7025" spans="1:8" s="10" customFormat="1">
      <c r="A7025" s="134"/>
      <c r="B7025" s="134"/>
      <c r="C7025"/>
      <c r="D7025"/>
      <c r="E7025" s="488"/>
      <c r="F7025"/>
      <c r="G7025"/>
      <c r="H7025" s="488"/>
    </row>
    <row r="7026" spans="1:8" s="10" customFormat="1">
      <c r="A7026" s="134"/>
      <c r="B7026" s="134"/>
      <c r="C7026"/>
      <c r="D7026"/>
      <c r="E7026" s="488"/>
      <c r="F7026"/>
      <c r="G7026"/>
      <c r="H7026" s="488"/>
    </row>
    <row r="7027" spans="1:8" s="10" customFormat="1">
      <c r="A7027" s="134"/>
      <c r="B7027" s="134"/>
      <c r="C7027"/>
      <c r="D7027"/>
      <c r="E7027" s="488"/>
      <c r="F7027"/>
      <c r="G7027"/>
      <c r="H7027" s="488"/>
    </row>
    <row r="7028" spans="1:8" s="10" customFormat="1">
      <c r="A7028" s="134"/>
      <c r="B7028" s="134"/>
      <c r="C7028"/>
      <c r="D7028"/>
      <c r="E7028" s="488"/>
      <c r="F7028"/>
      <c r="G7028"/>
      <c r="H7028" s="488"/>
    </row>
    <row r="7029" spans="1:8" s="10" customFormat="1">
      <c r="A7029" s="134"/>
      <c r="B7029" s="134"/>
      <c r="C7029"/>
      <c r="D7029"/>
      <c r="E7029" s="488"/>
      <c r="F7029"/>
      <c r="G7029"/>
      <c r="H7029" s="488"/>
    </row>
    <row r="7030" spans="1:8" s="10" customFormat="1">
      <c r="A7030" s="134"/>
      <c r="B7030" s="134"/>
      <c r="C7030"/>
      <c r="D7030"/>
      <c r="E7030" s="488"/>
      <c r="F7030"/>
      <c r="G7030"/>
      <c r="H7030" s="488"/>
    </row>
    <row r="7031" spans="1:8" s="10" customFormat="1">
      <c r="A7031" s="134"/>
      <c r="B7031" s="134"/>
      <c r="C7031"/>
      <c r="D7031"/>
      <c r="E7031" s="488"/>
      <c r="F7031"/>
      <c r="G7031"/>
      <c r="H7031" s="488"/>
    </row>
    <row r="7032" spans="1:8" s="10" customFormat="1">
      <c r="A7032" s="134"/>
      <c r="B7032" s="134"/>
      <c r="C7032"/>
      <c r="D7032"/>
      <c r="E7032" s="488"/>
      <c r="F7032"/>
      <c r="G7032"/>
      <c r="H7032" s="488"/>
    </row>
    <row r="7033" spans="1:8" s="10" customFormat="1">
      <c r="A7033" s="134"/>
      <c r="B7033" s="134"/>
      <c r="C7033"/>
      <c r="D7033"/>
      <c r="E7033" s="488"/>
      <c r="F7033"/>
      <c r="G7033"/>
      <c r="H7033" s="488"/>
    </row>
    <row r="7034" spans="1:8" s="10" customFormat="1">
      <c r="A7034" s="134"/>
      <c r="B7034" s="134"/>
      <c r="C7034"/>
      <c r="D7034"/>
      <c r="E7034" s="488"/>
      <c r="F7034"/>
      <c r="G7034"/>
      <c r="H7034" s="488"/>
    </row>
    <row r="7035" spans="1:8" s="10" customFormat="1">
      <c r="A7035" s="134"/>
      <c r="B7035" s="134"/>
      <c r="C7035"/>
      <c r="D7035"/>
      <c r="E7035" s="488"/>
      <c r="F7035"/>
      <c r="G7035"/>
      <c r="H7035" s="488"/>
    </row>
    <row r="7036" spans="1:8" s="10" customFormat="1">
      <c r="A7036" s="134"/>
      <c r="B7036" s="134"/>
      <c r="C7036"/>
      <c r="D7036"/>
      <c r="E7036" s="488"/>
      <c r="F7036"/>
      <c r="G7036"/>
      <c r="H7036" s="488"/>
    </row>
    <row r="7037" spans="1:8" s="10" customFormat="1">
      <c r="A7037" s="134"/>
      <c r="B7037" s="134"/>
      <c r="C7037"/>
      <c r="D7037"/>
      <c r="E7037" s="488"/>
      <c r="F7037"/>
      <c r="G7037"/>
      <c r="H7037" s="488"/>
    </row>
    <row r="7038" spans="1:8" s="10" customFormat="1">
      <c r="A7038" s="134"/>
      <c r="B7038" s="134"/>
      <c r="C7038"/>
      <c r="D7038"/>
      <c r="E7038" s="488"/>
      <c r="F7038"/>
      <c r="G7038"/>
      <c r="H7038" s="488"/>
    </row>
    <row r="7039" spans="1:8" s="10" customFormat="1">
      <c r="A7039" s="134"/>
      <c r="B7039" s="134"/>
      <c r="C7039"/>
      <c r="D7039"/>
      <c r="E7039" s="488"/>
      <c r="F7039"/>
      <c r="G7039"/>
      <c r="H7039" s="488"/>
    </row>
    <row r="7040" spans="1:8" s="10" customFormat="1">
      <c r="A7040" s="134"/>
      <c r="B7040" s="134"/>
      <c r="C7040"/>
      <c r="D7040"/>
      <c r="E7040" s="488"/>
      <c r="F7040"/>
      <c r="G7040"/>
      <c r="H7040" s="488"/>
    </row>
    <row r="7041" spans="1:8" s="10" customFormat="1">
      <c r="A7041" s="134"/>
      <c r="B7041" s="134"/>
      <c r="C7041"/>
      <c r="D7041"/>
      <c r="E7041" s="488"/>
      <c r="F7041"/>
      <c r="G7041"/>
      <c r="H7041" s="488"/>
    </row>
    <row r="7042" spans="1:8" s="10" customFormat="1">
      <c r="A7042" s="134"/>
      <c r="B7042" s="134"/>
      <c r="C7042"/>
      <c r="D7042"/>
      <c r="E7042" s="488"/>
      <c r="F7042"/>
      <c r="G7042"/>
      <c r="H7042" s="488"/>
    </row>
    <row r="7043" spans="1:8" s="10" customFormat="1">
      <c r="A7043" s="134"/>
      <c r="B7043" s="134"/>
      <c r="C7043"/>
      <c r="D7043"/>
      <c r="E7043" s="488"/>
      <c r="F7043"/>
      <c r="G7043"/>
      <c r="H7043" s="488"/>
    </row>
    <row r="7044" spans="1:8" s="10" customFormat="1">
      <c r="A7044" s="134"/>
      <c r="B7044" s="134"/>
      <c r="C7044"/>
      <c r="D7044"/>
      <c r="E7044" s="488"/>
      <c r="F7044"/>
      <c r="G7044"/>
      <c r="H7044" s="488"/>
    </row>
    <row r="7045" spans="1:8" s="10" customFormat="1">
      <c r="A7045" s="134"/>
      <c r="B7045" s="134"/>
      <c r="C7045"/>
      <c r="D7045"/>
      <c r="E7045" s="488"/>
      <c r="F7045"/>
      <c r="G7045"/>
      <c r="H7045" s="488"/>
    </row>
    <row r="7046" spans="1:8" s="10" customFormat="1">
      <c r="A7046" s="134"/>
      <c r="B7046" s="134"/>
      <c r="C7046"/>
      <c r="D7046"/>
      <c r="E7046" s="488"/>
      <c r="F7046"/>
      <c r="G7046"/>
      <c r="H7046" s="488"/>
    </row>
    <row r="7047" spans="1:8" s="10" customFormat="1">
      <c r="A7047" s="134"/>
      <c r="B7047" s="134"/>
      <c r="C7047"/>
      <c r="D7047"/>
      <c r="E7047" s="488"/>
      <c r="F7047"/>
      <c r="G7047"/>
      <c r="H7047" s="488"/>
    </row>
    <row r="7048" spans="1:8" s="10" customFormat="1">
      <c r="A7048" s="134"/>
      <c r="B7048" s="134"/>
      <c r="C7048"/>
      <c r="D7048"/>
      <c r="E7048" s="488"/>
      <c r="F7048"/>
      <c r="G7048"/>
      <c r="H7048" s="488"/>
    </row>
    <row r="7049" spans="1:8" s="10" customFormat="1">
      <c r="A7049" s="134"/>
      <c r="B7049" s="134"/>
      <c r="C7049"/>
      <c r="D7049"/>
      <c r="E7049" s="488"/>
      <c r="F7049"/>
      <c r="G7049"/>
      <c r="H7049" s="488"/>
    </row>
    <row r="7050" spans="1:8" s="10" customFormat="1">
      <c r="A7050" s="134"/>
      <c r="B7050" s="134"/>
      <c r="C7050"/>
      <c r="D7050"/>
      <c r="E7050" s="488"/>
      <c r="F7050"/>
      <c r="G7050"/>
      <c r="H7050" s="488"/>
    </row>
    <row r="7051" spans="1:8" s="10" customFormat="1">
      <c r="A7051" s="134"/>
      <c r="B7051" s="134"/>
      <c r="C7051"/>
      <c r="D7051"/>
      <c r="E7051" s="488"/>
      <c r="F7051"/>
      <c r="G7051"/>
      <c r="H7051" s="488"/>
    </row>
    <row r="7052" spans="1:8" s="10" customFormat="1">
      <c r="A7052" s="134"/>
      <c r="B7052" s="134"/>
      <c r="C7052"/>
      <c r="D7052"/>
      <c r="E7052" s="488"/>
      <c r="F7052"/>
      <c r="G7052"/>
      <c r="H7052" s="488"/>
    </row>
    <row r="7053" spans="1:8" s="10" customFormat="1">
      <c r="A7053" s="134"/>
      <c r="B7053" s="134"/>
      <c r="C7053"/>
      <c r="D7053"/>
      <c r="E7053" s="488"/>
      <c r="F7053"/>
      <c r="G7053"/>
      <c r="H7053" s="488"/>
    </row>
    <row r="7054" spans="1:8" s="10" customFormat="1">
      <c r="A7054" s="134"/>
      <c r="B7054" s="134"/>
      <c r="C7054"/>
      <c r="D7054"/>
      <c r="E7054" s="488"/>
      <c r="F7054"/>
      <c r="G7054"/>
      <c r="H7054" s="488"/>
    </row>
    <row r="7055" spans="1:8" s="10" customFormat="1">
      <c r="A7055" s="134"/>
      <c r="B7055" s="134"/>
      <c r="C7055"/>
      <c r="D7055"/>
      <c r="E7055" s="488"/>
      <c r="F7055"/>
      <c r="G7055"/>
      <c r="H7055" s="488"/>
    </row>
    <row r="7056" spans="1:8" s="10" customFormat="1">
      <c r="A7056" s="134"/>
      <c r="B7056" s="134"/>
      <c r="C7056"/>
      <c r="D7056"/>
      <c r="E7056" s="488"/>
      <c r="F7056"/>
      <c r="G7056"/>
      <c r="H7056" s="488"/>
    </row>
    <row r="7057" spans="1:8" s="10" customFormat="1">
      <c r="A7057" s="134"/>
      <c r="B7057" s="134"/>
      <c r="C7057"/>
      <c r="D7057"/>
      <c r="E7057" s="488"/>
      <c r="F7057"/>
      <c r="G7057"/>
      <c r="H7057" s="488"/>
    </row>
    <row r="7058" spans="1:8" s="10" customFormat="1">
      <c r="A7058" s="134"/>
      <c r="B7058" s="134"/>
      <c r="C7058"/>
      <c r="D7058"/>
      <c r="E7058" s="488"/>
      <c r="F7058"/>
      <c r="G7058"/>
      <c r="H7058" s="488"/>
    </row>
    <row r="7059" spans="1:8" s="10" customFormat="1">
      <c r="A7059" s="134"/>
      <c r="B7059" s="134"/>
      <c r="C7059"/>
      <c r="D7059"/>
      <c r="E7059" s="488"/>
      <c r="F7059"/>
      <c r="G7059"/>
      <c r="H7059" s="488"/>
    </row>
    <row r="7060" spans="1:8" s="10" customFormat="1">
      <c r="A7060" s="134"/>
      <c r="B7060" s="134"/>
      <c r="C7060"/>
      <c r="D7060"/>
      <c r="E7060" s="488"/>
      <c r="F7060"/>
      <c r="G7060"/>
      <c r="H7060" s="488"/>
    </row>
    <row r="7061" spans="1:8" s="10" customFormat="1">
      <c r="A7061" s="134"/>
      <c r="B7061" s="134"/>
      <c r="C7061"/>
      <c r="D7061"/>
      <c r="E7061" s="488"/>
      <c r="F7061"/>
      <c r="G7061"/>
      <c r="H7061" s="488"/>
    </row>
    <row r="7062" spans="1:8" s="10" customFormat="1">
      <c r="A7062" s="134"/>
      <c r="B7062" s="134"/>
      <c r="C7062"/>
      <c r="D7062"/>
      <c r="E7062" s="488"/>
      <c r="F7062"/>
      <c r="G7062"/>
      <c r="H7062" s="488"/>
    </row>
    <row r="7063" spans="1:8" s="10" customFormat="1">
      <c r="A7063" s="134"/>
      <c r="B7063" s="134"/>
      <c r="C7063"/>
      <c r="D7063"/>
      <c r="E7063" s="488"/>
      <c r="F7063"/>
      <c r="G7063"/>
      <c r="H7063" s="488"/>
    </row>
    <row r="7064" spans="1:8" s="10" customFormat="1">
      <c r="A7064" s="134"/>
      <c r="B7064" s="134"/>
      <c r="C7064"/>
      <c r="D7064"/>
      <c r="E7064" s="488"/>
      <c r="F7064"/>
      <c r="G7064"/>
      <c r="H7064" s="488"/>
    </row>
    <row r="7065" spans="1:8" s="10" customFormat="1">
      <c r="A7065" s="134"/>
      <c r="B7065" s="134"/>
      <c r="C7065"/>
      <c r="D7065"/>
      <c r="E7065" s="488"/>
      <c r="F7065"/>
      <c r="G7065"/>
      <c r="H7065" s="488"/>
    </row>
    <row r="7066" spans="1:8" s="10" customFormat="1">
      <c r="A7066" s="134"/>
      <c r="B7066" s="134"/>
      <c r="C7066"/>
      <c r="D7066"/>
      <c r="E7066" s="488"/>
      <c r="F7066"/>
      <c r="G7066"/>
      <c r="H7066" s="488"/>
    </row>
    <row r="7067" spans="1:8" s="10" customFormat="1">
      <c r="A7067" s="134"/>
      <c r="B7067" s="134"/>
      <c r="C7067"/>
      <c r="D7067"/>
      <c r="E7067" s="488"/>
      <c r="F7067"/>
      <c r="G7067"/>
      <c r="H7067" s="488"/>
    </row>
    <row r="7068" spans="1:8" s="10" customFormat="1">
      <c r="A7068" s="134"/>
      <c r="B7068" s="134"/>
      <c r="C7068"/>
      <c r="D7068"/>
      <c r="E7068" s="488"/>
      <c r="F7068"/>
      <c r="G7068"/>
      <c r="H7068" s="488"/>
    </row>
    <row r="7069" spans="1:8" s="10" customFormat="1">
      <c r="A7069" s="134"/>
      <c r="B7069" s="134"/>
      <c r="C7069"/>
      <c r="D7069"/>
      <c r="E7069" s="488"/>
      <c r="F7069"/>
      <c r="G7069"/>
      <c r="H7069" s="488"/>
    </row>
    <row r="7070" spans="1:8" s="10" customFormat="1">
      <c r="A7070" s="134"/>
      <c r="B7070" s="134"/>
      <c r="C7070"/>
      <c r="D7070"/>
      <c r="E7070" s="488"/>
      <c r="F7070"/>
      <c r="G7070"/>
      <c r="H7070" s="488"/>
    </row>
    <row r="7071" spans="1:8" s="10" customFormat="1">
      <c r="A7071" s="134"/>
      <c r="B7071" s="134"/>
      <c r="C7071"/>
      <c r="D7071"/>
      <c r="E7071" s="488"/>
      <c r="F7071"/>
      <c r="G7071"/>
      <c r="H7071" s="488"/>
    </row>
    <row r="7072" spans="1:8" s="10" customFormat="1">
      <c r="A7072" s="134"/>
      <c r="B7072" s="134"/>
      <c r="C7072"/>
      <c r="D7072"/>
      <c r="E7072" s="488"/>
      <c r="F7072"/>
      <c r="G7072"/>
      <c r="H7072" s="488"/>
    </row>
    <row r="7073" spans="1:8" s="10" customFormat="1">
      <c r="A7073" s="134"/>
      <c r="B7073" s="134"/>
      <c r="C7073"/>
      <c r="D7073"/>
      <c r="E7073" s="488"/>
      <c r="F7073"/>
      <c r="G7073"/>
      <c r="H7073" s="488"/>
    </row>
    <row r="7074" spans="1:8" s="10" customFormat="1">
      <c r="A7074" s="134"/>
      <c r="B7074" s="134"/>
      <c r="C7074"/>
      <c r="D7074"/>
      <c r="E7074" s="488"/>
      <c r="F7074"/>
      <c r="G7074"/>
      <c r="H7074" s="488"/>
    </row>
    <row r="7075" spans="1:8" s="10" customFormat="1">
      <c r="A7075" s="134"/>
      <c r="B7075" s="134"/>
      <c r="C7075"/>
      <c r="D7075"/>
      <c r="E7075" s="488"/>
      <c r="F7075"/>
      <c r="G7075"/>
      <c r="H7075" s="488"/>
    </row>
    <row r="7076" spans="1:8" s="10" customFormat="1">
      <c r="A7076" s="134"/>
      <c r="B7076" s="134"/>
      <c r="C7076"/>
      <c r="D7076"/>
      <c r="E7076" s="488"/>
      <c r="F7076"/>
      <c r="G7076"/>
      <c r="H7076" s="488"/>
    </row>
    <row r="7077" spans="1:8" s="10" customFormat="1">
      <c r="A7077" s="134"/>
      <c r="B7077" s="134"/>
      <c r="C7077"/>
      <c r="D7077"/>
      <c r="E7077" s="488"/>
      <c r="F7077"/>
      <c r="G7077"/>
      <c r="H7077" s="488"/>
    </row>
    <row r="7078" spans="1:8" s="10" customFormat="1">
      <c r="A7078" s="134"/>
      <c r="B7078" s="134"/>
      <c r="C7078"/>
      <c r="D7078"/>
      <c r="E7078" s="488"/>
      <c r="F7078"/>
      <c r="G7078"/>
      <c r="H7078" s="488"/>
    </row>
    <row r="7079" spans="1:8" s="10" customFormat="1">
      <c r="A7079" s="134"/>
      <c r="B7079" s="134"/>
      <c r="C7079"/>
      <c r="D7079"/>
      <c r="E7079" s="488"/>
      <c r="F7079"/>
      <c r="G7079"/>
      <c r="H7079" s="488"/>
    </row>
    <row r="7080" spans="1:8" s="10" customFormat="1">
      <c r="A7080" s="134"/>
      <c r="B7080" s="134"/>
      <c r="C7080"/>
      <c r="D7080"/>
      <c r="E7080" s="488"/>
      <c r="F7080"/>
      <c r="G7080"/>
      <c r="H7080" s="488"/>
    </row>
    <row r="7081" spans="1:8" s="10" customFormat="1">
      <c r="A7081" s="134"/>
      <c r="B7081" s="134"/>
      <c r="C7081"/>
      <c r="D7081"/>
      <c r="E7081" s="488"/>
      <c r="F7081"/>
      <c r="G7081"/>
      <c r="H7081" s="488"/>
    </row>
    <row r="7082" spans="1:8" s="10" customFormat="1">
      <c r="A7082" s="134"/>
      <c r="B7082" s="134"/>
      <c r="C7082"/>
      <c r="D7082"/>
      <c r="E7082" s="488"/>
      <c r="F7082"/>
      <c r="G7082"/>
      <c r="H7082" s="488"/>
    </row>
    <row r="7083" spans="1:8" s="10" customFormat="1">
      <c r="A7083" s="134"/>
      <c r="B7083" s="134"/>
      <c r="C7083"/>
      <c r="D7083"/>
      <c r="E7083" s="488"/>
      <c r="F7083"/>
      <c r="G7083"/>
      <c r="H7083" s="488"/>
    </row>
    <row r="7084" spans="1:8" s="10" customFormat="1">
      <c r="A7084" s="134"/>
      <c r="B7084" s="134"/>
      <c r="C7084"/>
      <c r="D7084"/>
      <c r="E7084" s="488"/>
      <c r="F7084"/>
      <c r="G7084"/>
      <c r="H7084" s="488"/>
    </row>
    <row r="7085" spans="1:8" s="10" customFormat="1">
      <c r="A7085" s="134"/>
      <c r="B7085" s="134"/>
      <c r="C7085"/>
      <c r="D7085"/>
      <c r="E7085" s="488"/>
      <c r="F7085"/>
      <c r="G7085"/>
      <c r="H7085" s="488"/>
    </row>
    <row r="7086" spans="1:8" s="10" customFormat="1">
      <c r="A7086" s="134"/>
      <c r="B7086" s="134"/>
      <c r="C7086"/>
      <c r="D7086"/>
      <c r="E7086" s="488"/>
      <c r="F7086"/>
      <c r="G7086"/>
      <c r="H7086" s="488"/>
    </row>
    <row r="7087" spans="1:8" s="10" customFormat="1">
      <c r="A7087" s="134"/>
      <c r="B7087" s="134"/>
      <c r="C7087"/>
      <c r="D7087"/>
      <c r="E7087" s="488"/>
      <c r="F7087"/>
      <c r="G7087"/>
      <c r="H7087" s="488"/>
    </row>
    <row r="7088" spans="1:8" s="10" customFormat="1">
      <c r="A7088" s="134"/>
      <c r="B7088" s="134"/>
      <c r="C7088"/>
      <c r="D7088"/>
      <c r="E7088" s="488"/>
      <c r="F7088"/>
      <c r="G7088"/>
      <c r="H7088" s="488"/>
    </row>
    <row r="7089" spans="1:8" s="10" customFormat="1">
      <c r="A7089" s="134"/>
      <c r="B7089" s="134"/>
      <c r="C7089"/>
      <c r="D7089"/>
      <c r="E7089" s="488"/>
      <c r="F7089"/>
      <c r="G7089"/>
      <c r="H7089" s="488"/>
    </row>
    <row r="7090" spans="1:8" s="10" customFormat="1">
      <c r="A7090" s="134"/>
      <c r="B7090" s="134"/>
      <c r="C7090"/>
      <c r="D7090"/>
      <c r="E7090" s="488"/>
      <c r="F7090"/>
      <c r="G7090"/>
      <c r="H7090" s="488"/>
    </row>
    <row r="7091" spans="1:8" s="10" customFormat="1">
      <c r="A7091" s="134"/>
      <c r="B7091" s="134"/>
      <c r="C7091"/>
      <c r="D7091"/>
      <c r="E7091" s="488"/>
      <c r="F7091"/>
      <c r="G7091"/>
      <c r="H7091" s="488"/>
    </row>
    <row r="7092" spans="1:8" s="10" customFormat="1">
      <c r="A7092" s="134"/>
      <c r="B7092" s="134"/>
      <c r="C7092"/>
      <c r="D7092"/>
      <c r="E7092" s="488"/>
      <c r="F7092"/>
      <c r="G7092"/>
      <c r="H7092" s="488"/>
    </row>
    <row r="7093" spans="1:8" s="10" customFormat="1">
      <c r="A7093" s="134"/>
      <c r="B7093" s="134"/>
      <c r="C7093"/>
      <c r="D7093"/>
      <c r="E7093" s="488"/>
      <c r="F7093"/>
      <c r="G7093"/>
      <c r="H7093" s="488"/>
    </row>
    <row r="7094" spans="1:8" s="10" customFormat="1">
      <c r="A7094" s="134"/>
      <c r="B7094" s="134"/>
      <c r="C7094"/>
      <c r="D7094"/>
      <c r="E7094" s="488"/>
      <c r="F7094"/>
      <c r="G7094"/>
      <c r="H7094" s="488"/>
    </row>
    <row r="7095" spans="1:8" s="10" customFormat="1">
      <c r="A7095" s="134"/>
      <c r="B7095" s="134"/>
      <c r="C7095"/>
      <c r="D7095"/>
      <c r="E7095" s="488"/>
      <c r="F7095"/>
      <c r="G7095"/>
      <c r="H7095" s="488"/>
    </row>
    <row r="7096" spans="1:8" s="10" customFormat="1">
      <c r="A7096" s="134"/>
      <c r="B7096" s="134"/>
      <c r="C7096"/>
      <c r="D7096"/>
      <c r="E7096" s="488"/>
      <c r="F7096"/>
      <c r="G7096"/>
      <c r="H7096" s="488"/>
    </row>
    <row r="7097" spans="1:8" s="10" customFormat="1">
      <c r="A7097" s="134"/>
      <c r="B7097" s="134"/>
      <c r="C7097"/>
      <c r="D7097"/>
      <c r="E7097" s="488"/>
      <c r="F7097"/>
      <c r="G7097"/>
      <c r="H7097" s="488"/>
    </row>
    <row r="7098" spans="1:8" s="10" customFormat="1">
      <c r="A7098" s="134"/>
      <c r="B7098" s="134"/>
      <c r="C7098"/>
      <c r="D7098"/>
      <c r="E7098" s="488"/>
      <c r="F7098"/>
      <c r="G7098"/>
      <c r="H7098" s="488"/>
    </row>
    <row r="7099" spans="1:8" s="10" customFormat="1">
      <c r="A7099" s="134"/>
      <c r="B7099" s="134"/>
      <c r="C7099"/>
      <c r="D7099"/>
      <c r="E7099" s="488"/>
      <c r="F7099"/>
      <c r="G7099"/>
      <c r="H7099" s="488"/>
    </row>
    <row r="7100" spans="1:8" s="10" customFormat="1">
      <c r="A7100" s="134"/>
      <c r="B7100" s="134"/>
      <c r="C7100"/>
      <c r="D7100"/>
      <c r="E7100" s="488"/>
      <c r="F7100"/>
      <c r="G7100"/>
      <c r="H7100" s="488"/>
    </row>
    <row r="7101" spans="1:8" s="10" customFormat="1">
      <c r="A7101" s="134"/>
      <c r="B7101" s="134"/>
      <c r="C7101"/>
      <c r="D7101"/>
      <c r="E7101" s="488"/>
      <c r="F7101"/>
      <c r="G7101"/>
      <c r="H7101" s="488"/>
    </row>
    <row r="7102" spans="1:8" s="10" customFormat="1">
      <c r="A7102" s="134"/>
      <c r="B7102" s="134"/>
      <c r="C7102"/>
      <c r="D7102"/>
      <c r="E7102" s="488"/>
      <c r="F7102"/>
      <c r="G7102"/>
      <c r="H7102" s="488"/>
    </row>
    <row r="7103" spans="1:8" s="10" customFormat="1">
      <c r="A7103" s="134"/>
      <c r="B7103" s="134"/>
      <c r="C7103"/>
      <c r="D7103"/>
      <c r="E7103" s="488"/>
      <c r="F7103"/>
      <c r="G7103"/>
      <c r="H7103" s="488"/>
    </row>
    <row r="7104" spans="1:8" s="10" customFormat="1">
      <c r="A7104" s="134"/>
      <c r="B7104" s="134"/>
      <c r="C7104"/>
      <c r="D7104"/>
      <c r="E7104" s="488"/>
      <c r="F7104"/>
      <c r="G7104"/>
      <c r="H7104" s="488"/>
    </row>
    <row r="7105" spans="1:8" s="10" customFormat="1">
      <c r="A7105" s="134"/>
      <c r="B7105" s="134"/>
      <c r="C7105"/>
      <c r="D7105"/>
      <c r="E7105" s="488"/>
      <c r="F7105"/>
      <c r="G7105"/>
      <c r="H7105" s="488"/>
    </row>
    <row r="7106" spans="1:8" s="10" customFormat="1">
      <c r="A7106" s="134"/>
      <c r="B7106" s="134"/>
      <c r="C7106"/>
      <c r="D7106"/>
      <c r="E7106" s="488"/>
      <c r="F7106"/>
      <c r="G7106"/>
      <c r="H7106" s="488"/>
    </row>
    <row r="7107" spans="1:8" s="10" customFormat="1">
      <c r="A7107" s="134"/>
      <c r="B7107" s="134"/>
      <c r="C7107"/>
      <c r="D7107"/>
      <c r="E7107" s="488"/>
      <c r="F7107"/>
      <c r="G7107"/>
      <c r="H7107" s="488"/>
    </row>
    <row r="7108" spans="1:8" s="10" customFormat="1">
      <c r="A7108" s="134"/>
      <c r="B7108" s="134"/>
      <c r="C7108"/>
      <c r="D7108"/>
      <c r="E7108" s="488"/>
      <c r="F7108"/>
      <c r="G7108"/>
      <c r="H7108" s="488"/>
    </row>
    <row r="7109" spans="1:8" s="10" customFormat="1">
      <c r="A7109" s="134"/>
      <c r="B7109" s="134"/>
      <c r="C7109"/>
      <c r="D7109"/>
      <c r="E7109" s="488"/>
      <c r="F7109"/>
      <c r="G7109"/>
      <c r="H7109" s="488"/>
    </row>
    <row r="7110" spans="1:8" s="10" customFormat="1">
      <c r="A7110" s="134"/>
      <c r="B7110" s="134"/>
      <c r="C7110"/>
      <c r="D7110"/>
      <c r="E7110" s="488"/>
      <c r="F7110"/>
      <c r="G7110"/>
      <c r="H7110" s="488"/>
    </row>
    <row r="7111" spans="1:8" s="10" customFormat="1">
      <c r="A7111" s="134"/>
      <c r="B7111" s="134"/>
      <c r="C7111"/>
      <c r="D7111"/>
      <c r="E7111" s="488"/>
      <c r="F7111"/>
      <c r="G7111"/>
      <c r="H7111" s="488"/>
    </row>
    <row r="7112" spans="1:8" s="10" customFormat="1">
      <c r="A7112" s="134"/>
      <c r="B7112" s="134"/>
      <c r="C7112"/>
      <c r="D7112"/>
      <c r="E7112" s="488"/>
      <c r="F7112"/>
      <c r="G7112"/>
      <c r="H7112" s="488"/>
    </row>
    <row r="7113" spans="1:8" s="10" customFormat="1">
      <c r="A7113" s="134"/>
      <c r="B7113" s="134"/>
      <c r="C7113"/>
      <c r="D7113"/>
      <c r="E7113" s="488"/>
      <c r="F7113"/>
      <c r="G7113"/>
      <c r="H7113" s="488"/>
    </row>
    <row r="7114" spans="1:8" s="10" customFormat="1">
      <c r="A7114" s="134"/>
      <c r="B7114" s="134"/>
      <c r="C7114"/>
      <c r="D7114"/>
      <c r="E7114" s="488"/>
      <c r="F7114"/>
      <c r="G7114"/>
      <c r="H7114" s="488"/>
    </row>
    <row r="7115" spans="1:8" s="10" customFormat="1">
      <c r="A7115" s="134"/>
      <c r="B7115" s="134"/>
      <c r="C7115"/>
      <c r="D7115"/>
      <c r="E7115" s="488"/>
      <c r="F7115"/>
      <c r="G7115"/>
      <c r="H7115" s="488"/>
    </row>
    <row r="7116" spans="1:8" s="10" customFormat="1">
      <c r="A7116" s="134"/>
      <c r="B7116" s="134"/>
      <c r="C7116"/>
      <c r="D7116"/>
      <c r="E7116" s="488"/>
      <c r="F7116"/>
      <c r="G7116"/>
      <c r="H7116" s="488"/>
    </row>
    <row r="7117" spans="1:8" s="10" customFormat="1">
      <c r="A7117" s="134"/>
      <c r="B7117" s="134"/>
      <c r="C7117"/>
      <c r="D7117"/>
      <c r="E7117" s="488"/>
      <c r="F7117"/>
      <c r="G7117"/>
      <c r="H7117" s="488"/>
    </row>
    <row r="7118" spans="1:8" s="10" customFormat="1">
      <c r="A7118" s="134"/>
      <c r="B7118" s="134"/>
      <c r="C7118"/>
      <c r="D7118"/>
      <c r="E7118" s="488"/>
      <c r="F7118"/>
      <c r="G7118"/>
      <c r="H7118" s="488"/>
    </row>
    <row r="7119" spans="1:8" s="10" customFormat="1">
      <c r="A7119" s="134"/>
      <c r="B7119" s="134"/>
      <c r="C7119"/>
      <c r="D7119"/>
      <c r="E7119" s="488"/>
      <c r="F7119"/>
      <c r="G7119"/>
      <c r="H7119" s="488"/>
    </row>
    <row r="7120" spans="1:8" s="10" customFormat="1">
      <c r="A7120" s="134"/>
      <c r="B7120" s="134"/>
      <c r="C7120"/>
      <c r="D7120"/>
      <c r="E7120" s="488"/>
      <c r="F7120"/>
      <c r="G7120"/>
      <c r="H7120" s="488"/>
    </row>
    <row r="7121" spans="1:8" s="10" customFormat="1">
      <c r="A7121" s="134"/>
      <c r="B7121" s="134"/>
      <c r="C7121"/>
      <c r="D7121"/>
      <c r="E7121" s="488"/>
      <c r="F7121"/>
      <c r="G7121"/>
      <c r="H7121" s="488"/>
    </row>
    <row r="7122" spans="1:8" s="10" customFormat="1">
      <c r="A7122" s="134"/>
      <c r="B7122" s="134"/>
      <c r="C7122"/>
      <c r="D7122"/>
      <c r="E7122" s="488"/>
      <c r="F7122"/>
      <c r="G7122"/>
      <c r="H7122" s="488"/>
    </row>
    <row r="7123" spans="1:8" s="10" customFormat="1">
      <c r="A7123" s="134"/>
      <c r="B7123" s="134"/>
      <c r="C7123"/>
      <c r="D7123"/>
      <c r="E7123" s="488"/>
      <c r="F7123"/>
      <c r="G7123"/>
      <c r="H7123" s="488"/>
    </row>
    <row r="7124" spans="1:8" s="10" customFormat="1">
      <c r="A7124" s="134"/>
      <c r="B7124" s="134"/>
      <c r="C7124"/>
      <c r="D7124"/>
      <c r="E7124" s="488"/>
      <c r="F7124"/>
      <c r="G7124"/>
      <c r="H7124" s="488"/>
    </row>
    <row r="7125" spans="1:8" s="10" customFormat="1">
      <c r="A7125" s="134"/>
      <c r="B7125" s="134"/>
      <c r="C7125"/>
      <c r="D7125"/>
      <c r="E7125" s="488"/>
      <c r="F7125"/>
      <c r="G7125"/>
      <c r="H7125" s="488"/>
    </row>
    <row r="7126" spans="1:8" s="10" customFormat="1">
      <c r="A7126" s="134"/>
      <c r="B7126" s="134"/>
      <c r="C7126"/>
      <c r="D7126"/>
      <c r="E7126" s="488"/>
      <c r="F7126"/>
      <c r="G7126"/>
      <c r="H7126" s="488"/>
    </row>
    <row r="7127" spans="1:8" s="10" customFormat="1">
      <c r="A7127" s="134"/>
      <c r="B7127" s="134"/>
      <c r="C7127"/>
      <c r="D7127"/>
      <c r="E7127" s="488"/>
      <c r="F7127"/>
      <c r="G7127"/>
      <c r="H7127" s="488"/>
    </row>
    <row r="7128" spans="1:8" s="10" customFormat="1">
      <c r="A7128" s="134"/>
      <c r="B7128" s="134"/>
      <c r="C7128"/>
      <c r="D7128"/>
      <c r="E7128" s="488"/>
      <c r="F7128"/>
      <c r="G7128"/>
      <c r="H7128" s="488"/>
    </row>
    <row r="7129" spans="1:8" s="10" customFormat="1">
      <c r="A7129" s="134"/>
      <c r="B7129" s="134"/>
      <c r="C7129"/>
      <c r="D7129"/>
      <c r="E7129" s="488"/>
      <c r="F7129"/>
      <c r="G7129"/>
      <c r="H7129" s="488"/>
    </row>
    <row r="7130" spans="1:8" s="10" customFormat="1">
      <c r="A7130" s="134"/>
      <c r="B7130" s="134"/>
      <c r="C7130"/>
      <c r="D7130"/>
      <c r="E7130" s="488"/>
      <c r="F7130"/>
      <c r="G7130"/>
      <c r="H7130" s="488"/>
    </row>
    <row r="7131" spans="1:8" s="10" customFormat="1">
      <c r="A7131" s="134"/>
      <c r="B7131" s="134"/>
      <c r="C7131"/>
      <c r="D7131"/>
      <c r="E7131" s="488"/>
      <c r="F7131"/>
      <c r="G7131"/>
      <c r="H7131" s="488"/>
    </row>
    <row r="7132" spans="1:8" s="10" customFormat="1">
      <c r="A7132" s="134"/>
      <c r="B7132" s="134"/>
      <c r="C7132"/>
      <c r="D7132"/>
      <c r="E7132" s="488"/>
      <c r="F7132"/>
      <c r="G7132"/>
      <c r="H7132" s="488"/>
    </row>
    <row r="7133" spans="1:8" s="10" customFormat="1">
      <c r="A7133" s="134"/>
      <c r="B7133" s="134"/>
      <c r="C7133"/>
      <c r="D7133"/>
      <c r="E7133" s="488"/>
      <c r="F7133"/>
      <c r="G7133"/>
      <c r="H7133" s="488"/>
    </row>
    <row r="7134" spans="1:8" s="10" customFormat="1">
      <c r="A7134" s="134"/>
      <c r="B7134" s="134"/>
      <c r="C7134"/>
      <c r="D7134"/>
      <c r="E7134" s="488"/>
      <c r="F7134"/>
      <c r="G7134"/>
      <c r="H7134" s="488"/>
    </row>
    <row r="7135" spans="1:8" s="10" customFormat="1">
      <c r="A7135" s="134"/>
      <c r="B7135" s="134"/>
      <c r="C7135"/>
      <c r="D7135"/>
      <c r="E7135" s="488"/>
      <c r="F7135"/>
      <c r="G7135"/>
      <c r="H7135" s="488"/>
    </row>
    <row r="7136" spans="1:8" s="10" customFormat="1">
      <c r="A7136" s="134"/>
      <c r="B7136" s="134"/>
      <c r="C7136"/>
      <c r="D7136"/>
      <c r="E7136" s="488"/>
      <c r="F7136"/>
      <c r="G7136"/>
      <c r="H7136" s="488"/>
    </row>
    <row r="7137" spans="1:8" s="10" customFormat="1">
      <c r="A7137" s="134"/>
      <c r="B7137" s="134"/>
      <c r="C7137"/>
      <c r="D7137"/>
      <c r="E7137" s="488"/>
      <c r="F7137"/>
      <c r="G7137"/>
      <c r="H7137" s="488"/>
    </row>
    <row r="7138" spans="1:8" s="10" customFormat="1">
      <c r="A7138" s="134"/>
      <c r="B7138" s="134"/>
      <c r="C7138"/>
      <c r="D7138"/>
      <c r="E7138" s="488"/>
      <c r="F7138"/>
      <c r="G7138"/>
      <c r="H7138" s="488"/>
    </row>
    <row r="7139" spans="1:8" s="10" customFormat="1">
      <c r="A7139" s="134"/>
      <c r="B7139" s="134"/>
      <c r="C7139"/>
      <c r="D7139"/>
      <c r="E7139" s="488"/>
      <c r="F7139"/>
      <c r="G7139"/>
      <c r="H7139" s="488"/>
    </row>
    <row r="7140" spans="1:8" s="10" customFormat="1">
      <c r="A7140" s="134"/>
      <c r="B7140" s="134"/>
      <c r="C7140"/>
      <c r="D7140"/>
      <c r="E7140" s="488"/>
      <c r="F7140"/>
      <c r="G7140"/>
      <c r="H7140" s="488"/>
    </row>
    <row r="7141" spans="1:8" s="10" customFormat="1">
      <c r="A7141" s="134"/>
      <c r="B7141" s="134"/>
      <c r="C7141"/>
      <c r="D7141"/>
      <c r="E7141" s="488"/>
      <c r="F7141"/>
      <c r="G7141"/>
      <c r="H7141" s="488"/>
    </row>
    <row r="7142" spans="1:8" s="10" customFormat="1">
      <c r="A7142" s="134"/>
      <c r="B7142" s="134"/>
      <c r="C7142"/>
      <c r="D7142"/>
      <c r="E7142" s="488"/>
      <c r="F7142"/>
      <c r="G7142"/>
      <c r="H7142" s="488"/>
    </row>
    <row r="7143" spans="1:8" s="10" customFormat="1">
      <c r="A7143" s="134"/>
      <c r="B7143" s="134"/>
      <c r="C7143"/>
      <c r="D7143"/>
      <c r="E7143" s="488"/>
      <c r="F7143"/>
      <c r="G7143"/>
      <c r="H7143" s="488"/>
    </row>
    <row r="7144" spans="1:8" s="10" customFormat="1">
      <c r="A7144" s="134"/>
      <c r="B7144" s="134"/>
      <c r="C7144"/>
      <c r="D7144"/>
      <c r="E7144" s="488"/>
      <c r="F7144"/>
      <c r="G7144"/>
      <c r="H7144" s="488"/>
    </row>
    <row r="7145" spans="1:8" s="10" customFormat="1">
      <c r="A7145" s="134"/>
      <c r="B7145" s="134"/>
      <c r="C7145"/>
      <c r="D7145"/>
      <c r="E7145" s="488"/>
      <c r="F7145"/>
      <c r="G7145"/>
      <c r="H7145" s="488"/>
    </row>
    <row r="7146" spans="1:8" s="10" customFormat="1">
      <c r="A7146" s="134"/>
      <c r="B7146" s="134"/>
      <c r="C7146"/>
      <c r="D7146"/>
      <c r="E7146" s="488"/>
      <c r="F7146"/>
      <c r="G7146"/>
      <c r="H7146" s="488"/>
    </row>
    <row r="7147" spans="1:8" s="10" customFormat="1">
      <c r="A7147" s="134"/>
      <c r="B7147" s="134"/>
      <c r="C7147"/>
      <c r="D7147"/>
      <c r="E7147" s="488"/>
      <c r="F7147"/>
      <c r="G7147"/>
      <c r="H7147" s="488"/>
    </row>
    <row r="7148" spans="1:8" s="10" customFormat="1">
      <c r="A7148" s="134"/>
      <c r="B7148" s="134"/>
      <c r="C7148"/>
      <c r="D7148"/>
      <c r="E7148" s="488"/>
      <c r="F7148"/>
      <c r="G7148"/>
      <c r="H7148" s="488"/>
    </row>
    <row r="7149" spans="1:8" s="10" customFormat="1">
      <c r="A7149" s="134"/>
      <c r="B7149" s="134"/>
      <c r="C7149"/>
      <c r="D7149"/>
      <c r="E7149" s="488"/>
      <c r="F7149"/>
      <c r="G7149"/>
      <c r="H7149" s="488"/>
    </row>
    <row r="7150" spans="1:8" s="10" customFormat="1">
      <c r="A7150" s="134"/>
      <c r="B7150" s="134"/>
      <c r="C7150"/>
      <c r="D7150"/>
      <c r="E7150" s="488"/>
      <c r="F7150"/>
      <c r="G7150"/>
      <c r="H7150" s="488"/>
    </row>
    <row r="7151" spans="1:8" s="10" customFormat="1">
      <c r="A7151" s="134"/>
      <c r="B7151" s="134"/>
      <c r="C7151"/>
      <c r="D7151"/>
      <c r="E7151" s="488"/>
      <c r="F7151"/>
      <c r="G7151"/>
      <c r="H7151" s="488"/>
    </row>
    <row r="7152" spans="1:8" s="10" customFormat="1">
      <c r="A7152" s="134"/>
      <c r="B7152" s="134"/>
      <c r="C7152"/>
      <c r="D7152"/>
      <c r="E7152" s="488"/>
      <c r="F7152"/>
      <c r="G7152"/>
      <c r="H7152" s="488"/>
    </row>
    <row r="7153" spans="1:8" s="10" customFormat="1">
      <c r="A7153" s="134"/>
      <c r="B7153" s="134"/>
      <c r="C7153"/>
      <c r="D7153"/>
      <c r="E7153" s="488"/>
      <c r="F7153"/>
      <c r="G7153"/>
      <c r="H7153" s="488"/>
    </row>
    <row r="7154" spans="1:8" s="10" customFormat="1">
      <c r="A7154" s="134"/>
      <c r="B7154" s="134"/>
      <c r="C7154"/>
      <c r="D7154"/>
      <c r="E7154" s="488"/>
      <c r="F7154"/>
      <c r="G7154"/>
      <c r="H7154" s="488"/>
    </row>
    <row r="7155" spans="1:8" s="10" customFormat="1">
      <c r="A7155" s="134"/>
      <c r="B7155" s="134"/>
      <c r="C7155"/>
      <c r="D7155"/>
      <c r="E7155" s="488"/>
      <c r="F7155"/>
      <c r="G7155"/>
      <c r="H7155" s="488"/>
    </row>
    <row r="7156" spans="1:8" s="10" customFormat="1">
      <c r="A7156" s="134"/>
      <c r="B7156" s="134"/>
      <c r="C7156"/>
      <c r="D7156"/>
      <c r="E7156" s="488"/>
      <c r="F7156"/>
      <c r="G7156"/>
      <c r="H7156" s="488"/>
    </row>
    <row r="7157" spans="1:8" s="10" customFormat="1">
      <c r="A7157" s="134"/>
      <c r="B7157" s="134"/>
      <c r="C7157"/>
      <c r="D7157"/>
      <c r="E7157" s="488"/>
      <c r="F7157"/>
      <c r="G7157"/>
      <c r="H7157" s="488"/>
    </row>
    <row r="7158" spans="1:8" s="10" customFormat="1">
      <c r="A7158" s="134"/>
      <c r="B7158" s="134"/>
      <c r="C7158"/>
      <c r="D7158"/>
      <c r="E7158" s="488"/>
      <c r="F7158"/>
      <c r="G7158"/>
      <c r="H7158" s="488"/>
    </row>
    <row r="7159" spans="1:8" s="10" customFormat="1">
      <c r="A7159" s="134"/>
      <c r="B7159" s="134"/>
      <c r="C7159"/>
      <c r="D7159"/>
      <c r="E7159" s="488"/>
      <c r="F7159"/>
      <c r="G7159"/>
      <c r="H7159" s="488"/>
    </row>
    <row r="7160" spans="1:8" s="10" customFormat="1">
      <c r="A7160" s="134"/>
      <c r="B7160" s="134"/>
      <c r="C7160"/>
      <c r="D7160"/>
      <c r="E7160" s="488"/>
      <c r="F7160"/>
      <c r="G7160"/>
      <c r="H7160" s="488"/>
    </row>
    <row r="7161" spans="1:8" s="10" customFormat="1">
      <c r="A7161" s="134"/>
      <c r="B7161" s="134"/>
      <c r="C7161"/>
      <c r="D7161"/>
      <c r="E7161" s="488"/>
      <c r="F7161"/>
      <c r="G7161"/>
      <c r="H7161" s="488"/>
    </row>
    <row r="7162" spans="1:8" s="10" customFormat="1">
      <c r="A7162" s="134"/>
      <c r="B7162" s="134"/>
      <c r="C7162"/>
      <c r="D7162"/>
      <c r="E7162" s="488"/>
      <c r="F7162"/>
      <c r="G7162"/>
      <c r="H7162" s="488"/>
    </row>
    <row r="7163" spans="1:8" s="10" customFormat="1">
      <c r="A7163" s="134"/>
      <c r="B7163" s="134"/>
      <c r="C7163"/>
      <c r="D7163"/>
      <c r="E7163" s="488"/>
      <c r="F7163"/>
      <c r="G7163"/>
      <c r="H7163" s="488"/>
    </row>
    <row r="7164" spans="1:8" s="10" customFormat="1">
      <c r="A7164" s="134"/>
      <c r="B7164" s="134"/>
      <c r="C7164"/>
      <c r="D7164"/>
      <c r="E7164" s="488"/>
      <c r="F7164"/>
      <c r="G7164"/>
      <c r="H7164" s="488"/>
    </row>
    <row r="7165" spans="1:8" s="10" customFormat="1">
      <c r="A7165" s="134"/>
      <c r="B7165" s="134"/>
      <c r="C7165"/>
      <c r="D7165"/>
      <c r="E7165" s="488"/>
      <c r="F7165"/>
      <c r="G7165"/>
      <c r="H7165" s="488"/>
    </row>
    <row r="7166" spans="1:8" s="10" customFormat="1">
      <c r="A7166" s="134"/>
      <c r="B7166" s="134"/>
      <c r="C7166"/>
      <c r="D7166"/>
      <c r="E7166" s="488"/>
      <c r="F7166"/>
      <c r="G7166"/>
      <c r="H7166" s="488"/>
    </row>
    <row r="7167" spans="1:8" s="10" customFormat="1">
      <c r="A7167" s="134"/>
      <c r="B7167" s="134"/>
      <c r="C7167"/>
      <c r="D7167"/>
      <c r="E7167" s="488"/>
      <c r="F7167"/>
      <c r="G7167"/>
      <c r="H7167" s="488"/>
    </row>
    <row r="7168" spans="1:8" s="10" customFormat="1">
      <c r="A7168" s="134"/>
      <c r="B7168" s="134"/>
      <c r="C7168"/>
      <c r="D7168"/>
      <c r="E7168" s="488"/>
      <c r="F7168"/>
      <c r="G7168"/>
      <c r="H7168" s="488"/>
    </row>
    <row r="7169" spans="1:8" s="10" customFormat="1">
      <c r="A7169" s="134"/>
      <c r="B7169" s="134"/>
      <c r="C7169"/>
      <c r="D7169"/>
      <c r="E7169" s="488"/>
      <c r="F7169"/>
      <c r="G7169"/>
      <c r="H7169" s="488"/>
    </row>
    <row r="7170" spans="1:8" s="10" customFormat="1">
      <c r="A7170" s="134"/>
      <c r="B7170" s="134"/>
      <c r="C7170"/>
      <c r="D7170"/>
      <c r="E7170" s="488"/>
      <c r="F7170"/>
      <c r="G7170"/>
      <c r="H7170" s="488"/>
    </row>
    <row r="7171" spans="1:8" s="10" customFormat="1">
      <c r="A7171" s="134"/>
      <c r="B7171" s="134"/>
      <c r="C7171"/>
      <c r="D7171"/>
      <c r="E7171" s="488"/>
      <c r="F7171"/>
      <c r="G7171"/>
      <c r="H7171" s="488"/>
    </row>
    <row r="7172" spans="1:8" s="10" customFormat="1">
      <c r="A7172" s="134"/>
      <c r="B7172" s="134"/>
      <c r="C7172"/>
      <c r="D7172"/>
      <c r="E7172" s="488"/>
      <c r="F7172"/>
      <c r="G7172"/>
      <c r="H7172" s="488"/>
    </row>
    <row r="7173" spans="1:8" s="10" customFormat="1">
      <c r="A7173" s="134"/>
      <c r="B7173" s="134"/>
      <c r="C7173"/>
      <c r="D7173"/>
      <c r="E7173" s="488"/>
      <c r="F7173"/>
      <c r="G7173"/>
      <c r="H7173" s="488"/>
    </row>
    <row r="7174" spans="1:8" s="10" customFormat="1">
      <c r="A7174" s="134"/>
      <c r="B7174" s="134"/>
      <c r="C7174"/>
      <c r="D7174"/>
      <c r="E7174" s="488"/>
      <c r="F7174"/>
      <c r="G7174"/>
      <c r="H7174" s="488"/>
    </row>
    <row r="7175" spans="1:8" s="10" customFormat="1">
      <c r="A7175" s="134"/>
      <c r="B7175" s="134"/>
      <c r="C7175"/>
      <c r="D7175"/>
      <c r="E7175" s="488"/>
      <c r="F7175"/>
      <c r="G7175"/>
      <c r="H7175" s="488"/>
    </row>
    <row r="7176" spans="1:8" s="10" customFormat="1">
      <c r="A7176" s="134"/>
      <c r="B7176" s="134"/>
      <c r="C7176"/>
      <c r="D7176"/>
      <c r="E7176" s="488"/>
      <c r="F7176"/>
      <c r="G7176"/>
      <c r="H7176" s="488"/>
    </row>
    <row r="7177" spans="1:8" s="10" customFormat="1">
      <c r="A7177" s="134"/>
      <c r="B7177" s="134"/>
      <c r="C7177"/>
      <c r="D7177"/>
      <c r="E7177" s="488"/>
      <c r="F7177"/>
      <c r="G7177"/>
      <c r="H7177" s="488"/>
    </row>
    <row r="7178" spans="1:8" s="10" customFormat="1">
      <c r="A7178" s="134"/>
      <c r="B7178" s="134"/>
      <c r="C7178"/>
      <c r="D7178"/>
      <c r="E7178" s="488"/>
      <c r="F7178"/>
      <c r="G7178"/>
      <c r="H7178" s="488"/>
    </row>
    <row r="7179" spans="1:8" s="10" customFormat="1">
      <c r="A7179" s="134"/>
      <c r="B7179" s="134"/>
      <c r="C7179"/>
      <c r="D7179"/>
      <c r="E7179" s="488"/>
      <c r="F7179"/>
      <c r="G7179"/>
      <c r="H7179" s="488"/>
    </row>
    <row r="7180" spans="1:8" s="10" customFormat="1">
      <c r="A7180" s="134"/>
      <c r="B7180" s="134"/>
      <c r="C7180"/>
      <c r="D7180"/>
      <c r="E7180" s="488"/>
      <c r="F7180"/>
      <c r="G7180"/>
      <c r="H7180" s="488"/>
    </row>
    <row r="7181" spans="1:8" s="10" customFormat="1">
      <c r="A7181" s="134"/>
      <c r="B7181" s="134"/>
      <c r="C7181"/>
      <c r="D7181"/>
      <c r="E7181" s="488"/>
      <c r="F7181"/>
      <c r="G7181"/>
      <c r="H7181" s="488"/>
    </row>
    <row r="7182" spans="1:8" s="10" customFormat="1">
      <c r="A7182" s="134"/>
      <c r="B7182" s="134"/>
      <c r="C7182"/>
      <c r="D7182"/>
      <c r="E7182" s="488"/>
      <c r="F7182"/>
      <c r="G7182"/>
      <c r="H7182" s="488"/>
    </row>
    <row r="7183" spans="1:8" s="10" customFormat="1">
      <c r="A7183" s="134"/>
      <c r="B7183" s="134"/>
      <c r="C7183"/>
      <c r="D7183"/>
      <c r="E7183" s="488"/>
      <c r="F7183"/>
      <c r="G7183"/>
      <c r="H7183" s="488"/>
    </row>
    <row r="7184" spans="1:8" s="10" customFormat="1">
      <c r="A7184" s="134"/>
      <c r="B7184" s="134"/>
      <c r="C7184"/>
      <c r="D7184"/>
      <c r="E7184" s="488"/>
      <c r="F7184"/>
      <c r="G7184"/>
      <c r="H7184" s="488"/>
    </row>
    <row r="7185" spans="1:8" s="10" customFormat="1">
      <c r="A7185" s="134"/>
      <c r="B7185" s="134"/>
      <c r="C7185"/>
      <c r="D7185"/>
      <c r="E7185" s="488"/>
      <c r="F7185"/>
      <c r="G7185"/>
      <c r="H7185" s="488"/>
    </row>
    <row r="7186" spans="1:8" s="10" customFormat="1">
      <c r="A7186" s="134"/>
      <c r="B7186" s="134"/>
      <c r="C7186"/>
      <c r="D7186"/>
      <c r="E7186" s="488"/>
      <c r="F7186"/>
      <c r="G7186"/>
      <c r="H7186" s="488"/>
    </row>
    <row r="7187" spans="1:8" s="10" customFormat="1">
      <c r="A7187" s="134"/>
      <c r="B7187" s="134"/>
      <c r="C7187"/>
      <c r="D7187"/>
      <c r="E7187" s="488"/>
      <c r="F7187"/>
      <c r="G7187"/>
      <c r="H7187" s="488"/>
    </row>
    <row r="7188" spans="1:8" s="10" customFormat="1">
      <c r="A7188" s="134"/>
      <c r="B7188" s="134"/>
      <c r="C7188"/>
      <c r="D7188"/>
      <c r="E7188" s="488"/>
      <c r="F7188"/>
      <c r="G7188"/>
      <c r="H7188" s="488"/>
    </row>
    <row r="7189" spans="1:8" s="10" customFormat="1">
      <c r="A7189" s="134"/>
      <c r="B7189" s="134"/>
      <c r="C7189"/>
      <c r="D7189"/>
      <c r="E7189" s="488"/>
      <c r="F7189"/>
      <c r="G7189"/>
      <c r="H7189" s="488"/>
    </row>
    <row r="7190" spans="1:8" s="10" customFormat="1">
      <c r="A7190" s="134"/>
      <c r="B7190" s="134"/>
      <c r="C7190"/>
      <c r="D7190"/>
      <c r="E7190" s="488"/>
      <c r="F7190"/>
      <c r="G7190"/>
      <c r="H7190" s="488"/>
    </row>
    <row r="7191" spans="1:8" s="10" customFormat="1">
      <c r="A7191" s="134"/>
      <c r="B7191" s="134"/>
      <c r="C7191"/>
      <c r="D7191"/>
      <c r="E7191" s="488"/>
      <c r="F7191"/>
      <c r="G7191"/>
      <c r="H7191" s="488"/>
    </row>
    <row r="7192" spans="1:8" s="10" customFormat="1">
      <c r="A7192" s="134"/>
      <c r="B7192" s="134"/>
      <c r="C7192"/>
      <c r="D7192"/>
      <c r="E7192" s="488"/>
      <c r="F7192"/>
      <c r="G7192"/>
      <c r="H7192" s="488"/>
    </row>
    <row r="7193" spans="1:8" s="10" customFormat="1">
      <c r="A7193" s="134"/>
      <c r="B7193" s="134"/>
      <c r="C7193"/>
      <c r="D7193"/>
      <c r="E7193" s="488"/>
      <c r="F7193"/>
      <c r="G7193"/>
      <c r="H7193" s="488"/>
    </row>
    <row r="7194" spans="1:8" s="10" customFormat="1">
      <c r="A7194" s="134"/>
      <c r="B7194" s="134"/>
      <c r="C7194"/>
      <c r="D7194"/>
      <c r="E7194" s="488"/>
      <c r="F7194"/>
      <c r="G7194"/>
      <c r="H7194" s="488"/>
    </row>
    <row r="7195" spans="1:8" s="10" customFormat="1">
      <c r="A7195" s="134"/>
      <c r="B7195" s="134"/>
      <c r="C7195"/>
      <c r="D7195"/>
      <c r="E7195" s="488"/>
      <c r="F7195"/>
      <c r="G7195"/>
      <c r="H7195" s="488"/>
    </row>
    <row r="7196" spans="1:8" s="10" customFormat="1">
      <c r="A7196" s="134"/>
      <c r="B7196" s="134"/>
      <c r="C7196"/>
      <c r="D7196"/>
      <c r="E7196" s="488"/>
      <c r="F7196"/>
      <c r="G7196"/>
      <c r="H7196" s="488"/>
    </row>
    <row r="7197" spans="1:8" s="10" customFormat="1">
      <c r="A7197" s="134"/>
      <c r="B7197" s="134"/>
      <c r="C7197"/>
      <c r="D7197"/>
      <c r="E7197" s="488"/>
      <c r="F7197"/>
      <c r="G7197"/>
      <c r="H7197" s="488"/>
    </row>
    <row r="7198" spans="1:8" s="10" customFormat="1">
      <c r="A7198" s="134"/>
      <c r="B7198" s="134"/>
      <c r="C7198"/>
      <c r="D7198"/>
      <c r="E7198" s="488"/>
      <c r="F7198"/>
      <c r="G7198"/>
      <c r="H7198" s="488"/>
    </row>
    <row r="7199" spans="1:8" s="10" customFormat="1">
      <c r="A7199" s="134"/>
      <c r="B7199" s="134"/>
      <c r="C7199"/>
      <c r="D7199"/>
      <c r="E7199" s="488"/>
      <c r="F7199"/>
      <c r="G7199"/>
      <c r="H7199" s="488"/>
    </row>
    <row r="7200" spans="1:8" s="10" customFormat="1">
      <c r="A7200" s="134"/>
      <c r="B7200" s="134"/>
      <c r="C7200"/>
      <c r="D7200"/>
      <c r="E7200" s="488"/>
      <c r="F7200"/>
      <c r="G7200"/>
      <c r="H7200" s="488"/>
    </row>
    <row r="7201" spans="1:8" s="10" customFormat="1">
      <c r="A7201" s="134"/>
      <c r="B7201" s="134"/>
      <c r="C7201"/>
      <c r="D7201"/>
      <c r="E7201" s="488"/>
      <c r="F7201"/>
      <c r="G7201"/>
      <c r="H7201" s="488"/>
    </row>
    <row r="7202" spans="1:8" s="10" customFormat="1">
      <c r="A7202" s="134"/>
      <c r="B7202" s="134"/>
      <c r="C7202"/>
      <c r="D7202"/>
      <c r="E7202" s="488"/>
      <c r="F7202"/>
      <c r="G7202"/>
      <c r="H7202" s="488"/>
    </row>
    <row r="7203" spans="1:8" s="10" customFormat="1">
      <c r="A7203" s="134"/>
      <c r="B7203" s="134"/>
      <c r="C7203"/>
      <c r="D7203"/>
      <c r="E7203" s="488"/>
      <c r="F7203"/>
      <c r="G7203"/>
      <c r="H7203" s="488"/>
    </row>
    <row r="7204" spans="1:8" s="10" customFormat="1">
      <c r="A7204" s="134"/>
      <c r="B7204" s="134"/>
      <c r="C7204"/>
      <c r="D7204"/>
      <c r="E7204" s="488"/>
      <c r="F7204"/>
      <c r="G7204"/>
      <c r="H7204" s="488"/>
    </row>
    <row r="7205" spans="1:8" s="10" customFormat="1">
      <c r="A7205" s="134"/>
      <c r="B7205" s="134"/>
      <c r="C7205"/>
      <c r="D7205"/>
      <c r="E7205" s="488"/>
      <c r="F7205"/>
      <c r="G7205"/>
      <c r="H7205" s="488"/>
    </row>
    <row r="7206" spans="1:8" s="10" customFormat="1">
      <c r="A7206" s="134"/>
      <c r="B7206" s="134"/>
      <c r="C7206"/>
      <c r="D7206"/>
      <c r="E7206" s="488"/>
      <c r="F7206"/>
      <c r="G7206"/>
      <c r="H7206" s="488"/>
    </row>
    <row r="7207" spans="1:8" s="10" customFormat="1">
      <c r="A7207" s="134"/>
      <c r="B7207" s="134"/>
      <c r="C7207"/>
      <c r="D7207"/>
      <c r="E7207" s="488"/>
      <c r="F7207"/>
      <c r="G7207"/>
      <c r="H7207" s="488"/>
    </row>
    <row r="7208" spans="1:8" s="10" customFormat="1">
      <c r="A7208" s="134"/>
      <c r="B7208" s="134"/>
      <c r="C7208"/>
      <c r="D7208"/>
      <c r="E7208" s="488"/>
      <c r="F7208"/>
      <c r="G7208"/>
      <c r="H7208" s="488"/>
    </row>
    <row r="7209" spans="1:8" s="10" customFormat="1">
      <c r="A7209" s="134"/>
      <c r="B7209" s="134"/>
      <c r="C7209"/>
      <c r="D7209"/>
      <c r="E7209" s="488"/>
      <c r="F7209"/>
      <c r="G7209"/>
      <c r="H7209" s="488"/>
    </row>
    <row r="7210" spans="1:8" s="10" customFormat="1">
      <c r="A7210" s="134"/>
      <c r="B7210" s="134"/>
      <c r="C7210"/>
      <c r="D7210"/>
      <c r="E7210" s="488"/>
      <c r="F7210"/>
      <c r="G7210"/>
      <c r="H7210" s="488"/>
    </row>
    <row r="7211" spans="1:8" s="10" customFormat="1">
      <c r="A7211" s="134"/>
      <c r="B7211" s="134"/>
      <c r="C7211"/>
      <c r="D7211"/>
      <c r="E7211" s="488"/>
      <c r="F7211"/>
      <c r="G7211"/>
      <c r="H7211" s="488"/>
    </row>
    <row r="7212" spans="1:8" s="10" customFormat="1">
      <c r="A7212" s="134"/>
      <c r="B7212" s="134"/>
      <c r="C7212"/>
      <c r="D7212"/>
      <c r="E7212" s="488"/>
      <c r="F7212"/>
      <c r="G7212"/>
      <c r="H7212" s="488"/>
    </row>
    <row r="7213" spans="1:8" s="10" customFormat="1">
      <c r="A7213" s="134"/>
      <c r="B7213" s="134"/>
      <c r="C7213"/>
      <c r="D7213"/>
      <c r="E7213" s="488"/>
      <c r="F7213"/>
      <c r="G7213"/>
      <c r="H7213" s="488"/>
    </row>
    <row r="7214" spans="1:8" s="10" customFormat="1">
      <c r="A7214" s="134"/>
      <c r="B7214" s="134"/>
      <c r="C7214"/>
      <c r="D7214"/>
      <c r="E7214" s="488"/>
      <c r="F7214"/>
      <c r="G7214"/>
      <c r="H7214" s="488"/>
    </row>
    <row r="7215" spans="1:8" s="10" customFormat="1">
      <c r="A7215" s="134"/>
      <c r="B7215" s="134"/>
      <c r="C7215"/>
      <c r="D7215"/>
      <c r="E7215" s="488"/>
      <c r="F7215"/>
      <c r="G7215"/>
      <c r="H7215" s="488"/>
    </row>
    <row r="7216" spans="1:8" s="10" customFormat="1">
      <c r="A7216" s="134"/>
      <c r="B7216" s="134"/>
      <c r="C7216"/>
      <c r="D7216"/>
      <c r="E7216" s="488"/>
      <c r="F7216"/>
      <c r="G7216"/>
      <c r="H7216" s="488"/>
    </row>
    <row r="7217" spans="1:8" s="10" customFormat="1">
      <c r="A7217" s="134"/>
      <c r="B7217" s="134"/>
      <c r="C7217"/>
      <c r="D7217"/>
      <c r="E7217" s="488"/>
      <c r="F7217"/>
      <c r="G7217"/>
      <c r="H7217" s="488"/>
    </row>
    <row r="7218" spans="1:8" s="10" customFormat="1">
      <c r="A7218" s="134"/>
      <c r="B7218" s="134"/>
      <c r="C7218"/>
      <c r="D7218"/>
      <c r="E7218" s="488"/>
      <c r="F7218"/>
      <c r="G7218"/>
      <c r="H7218" s="488"/>
    </row>
    <row r="7219" spans="1:8" s="10" customFormat="1">
      <c r="A7219" s="134"/>
      <c r="B7219" s="134"/>
      <c r="C7219"/>
      <c r="D7219"/>
      <c r="E7219" s="488"/>
      <c r="F7219"/>
      <c r="G7219"/>
      <c r="H7219" s="488"/>
    </row>
    <row r="7220" spans="1:8" s="10" customFormat="1">
      <c r="A7220" s="134"/>
      <c r="B7220" s="134"/>
      <c r="C7220"/>
      <c r="D7220"/>
      <c r="E7220" s="488"/>
      <c r="F7220"/>
      <c r="G7220"/>
      <c r="H7220" s="488"/>
    </row>
    <row r="7221" spans="1:8" s="10" customFormat="1">
      <c r="A7221" s="134"/>
      <c r="B7221" s="134"/>
      <c r="C7221"/>
      <c r="D7221"/>
      <c r="E7221" s="488"/>
      <c r="F7221"/>
      <c r="G7221"/>
      <c r="H7221" s="488"/>
    </row>
    <row r="7222" spans="1:8" s="10" customFormat="1">
      <c r="A7222" s="134"/>
      <c r="B7222" s="134"/>
      <c r="C7222"/>
      <c r="D7222"/>
      <c r="E7222" s="488"/>
      <c r="F7222"/>
      <c r="G7222"/>
      <c r="H7222" s="488"/>
    </row>
    <row r="7223" spans="1:8" s="10" customFormat="1">
      <c r="A7223" s="134"/>
      <c r="B7223" s="134"/>
      <c r="C7223"/>
      <c r="D7223"/>
      <c r="E7223" s="488"/>
      <c r="F7223"/>
      <c r="G7223"/>
      <c r="H7223" s="488"/>
    </row>
    <row r="7224" spans="1:8" s="10" customFormat="1">
      <c r="A7224" s="134"/>
      <c r="B7224" s="134"/>
      <c r="C7224"/>
      <c r="D7224"/>
      <c r="E7224" s="488"/>
      <c r="F7224"/>
      <c r="G7224"/>
      <c r="H7224" s="488"/>
    </row>
    <row r="7225" spans="1:8" s="10" customFormat="1">
      <c r="A7225" s="134"/>
      <c r="B7225" s="134"/>
      <c r="C7225"/>
      <c r="D7225"/>
      <c r="E7225" s="488"/>
      <c r="F7225"/>
      <c r="G7225"/>
      <c r="H7225" s="488"/>
    </row>
    <row r="7226" spans="1:8" s="10" customFormat="1">
      <c r="A7226" s="134"/>
      <c r="B7226" s="134"/>
      <c r="C7226"/>
      <c r="D7226"/>
      <c r="E7226" s="488"/>
      <c r="F7226"/>
      <c r="G7226"/>
      <c r="H7226" s="488"/>
    </row>
    <row r="7227" spans="1:8" s="10" customFormat="1">
      <c r="A7227" s="134"/>
      <c r="B7227" s="134"/>
      <c r="C7227"/>
      <c r="D7227"/>
      <c r="E7227" s="488"/>
      <c r="F7227"/>
      <c r="G7227"/>
      <c r="H7227" s="488"/>
    </row>
    <row r="7228" spans="1:8" s="10" customFormat="1">
      <c r="A7228" s="134"/>
      <c r="B7228" s="134"/>
      <c r="C7228"/>
      <c r="D7228"/>
      <c r="E7228" s="488"/>
      <c r="F7228"/>
      <c r="G7228"/>
      <c r="H7228" s="488"/>
    </row>
    <row r="7229" spans="1:8" s="10" customFormat="1">
      <c r="A7229" s="134"/>
      <c r="B7229" s="134"/>
      <c r="C7229"/>
      <c r="D7229"/>
      <c r="E7229" s="488"/>
      <c r="F7229"/>
      <c r="G7229"/>
      <c r="H7229" s="488"/>
    </row>
    <row r="7230" spans="1:8" s="10" customFormat="1">
      <c r="A7230" s="134"/>
      <c r="B7230" s="134"/>
      <c r="C7230"/>
      <c r="D7230"/>
      <c r="E7230" s="488"/>
      <c r="F7230"/>
      <c r="G7230"/>
      <c r="H7230" s="488"/>
    </row>
    <row r="7231" spans="1:8" s="10" customFormat="1">
      <c r="A7231" s="134"/>
      <c r="B7231" s="134"/>
      <c r="C7231"/>
      <c r="D7231"/>
      <c r="E7231" s="488"/>
      <c r="F7231"/>
      <c r="G7231"/>
      <c r="H7231" s="488"/>
    </row>
    <row r="7232" spans="1:8" s="10" customFormat="1">
      <c r="A7232" s="134"/>
      <c r="B7232" s="134"/>
      <c r="C7232"/>
      <c r="D7232"/>
      <c r="E7232" s="488"/>
      <c r="F7232"/>
      <c r="G7232"/>
      <c r="H7232" s="488"/>
    </row>
    <row r="7233" spans="1:8" s="10" customFormat="1">
      <c r="A7233" s="134"/>
      <c r="B7233" s="134"/>
      <c r="C7233"/>
      <c r="D7233"/>
      <c r="E7233" s="488"/>
      <c r="F7233"/>
      <c r="G7233"/>
      <c r="H7233" s="488"/>
    </row>
    <row r="7234" spans="1:8" s="10" customFormat="1">
      <c r="A7234" s="134"/>
      <c r="B7234" s="134"/>
      <c r="C7234"/>
      <c r="D7234"/>
      <c r="E7234" s="488"/>
      <c r="F7234"/>
      <c r="G7234"/>
      <c r="H7234" s="488"/>
    </row>
    <row r="7235" spans="1:8" s="10" customFormat="1">
      <c r="A7235" s="134"/>
      <c r="B7235" s="134"/>
      <c r="C7235"/>
      <c r="D7235"/>
      <c r="E7235" s="488"/>
      <c r="F7235"/>
      <c r="G7235"/>
      <c r="H7235" s="488"/>
    </row>
    <row r="7236" spans="1:8" s="10" customFormat="1">
      <c r="A7236" s="134"/>
      <c r="B7236" s="134"/>
      <c r="C7236"/>
      <c r="D7236"/>
      <c r="E7236" s="488"/>
      <c r="F7236"/>
      <c r="G7236"/>
      <c r="H7236" s="488"/>
    </row>
    <row r="7237" spans="1:8" s="10" customFormat="1">
      <c r="A7237" s="134"/>
      <c r="B7237" s="134"/>
      <c r="C7237"/>
      <c r="D7237"/>
      <c r="E7237" s="488"/>
      <c r="F7237"/>
      <c r="G7237"/>
      <c r="H7237" s="488"/>
    </row>
    <row r="7238" spans="1:8" s="10" customFormat="1">
      <c r="A7238" s="134"/>
      <c r="B7238" s="134"/>
      <c r="C7238"/>
      <c r="D7238"/>
      <c r="E7238" s="488"/>
      <c r="F7238"/>
      <c r="G7238"/>
      <c r="H7238" s="488"/>
    </row>
    <row r="7239" spans="1:8" s="10" customFormat="1">
      <c r="A7239" s="134"/>
      <c r="B7239" s="134"/>
      <c r="C7239"/>
      <c r="D7239"/>
      <c r="E7239" s="488"/>
      <c r="F7239"/>
      <c r="G7239"/>
      <c r="H7239" s="488"/>
    </row>
    <row r="7240" spans="1:8" s="10" customFormat="1">
      <c r="A7240" s="134"/>
      <c r="B7240" s="134"/>
      <c r="C7240"/>
      <c r="D7240"/>
      <c r="E7240" s="488"/>
      <c r="F7240"/>
      <c r="G7240"/>
      <c r="H7240" s="488"/>
    </row>
    <row r="7241" spans="1:8" s="10" customFormat="1">
      <c r="A7241" s="134"/>
      <c r="B7241" s="134"/>
      <c r="C7241"/>
      <c r="D7241"/>
      <c r="E7241" s="488"/>
      <c r="F7241"/>
      <c r="G7241"/>
      <c r="H7241" s="488"/>
    </row>
    <row r="7242" spans="1:8" s="10" customFormat="1">
      <c r="A7242" s="134"/>
      <c r="B7242" s="134"/>
      <c r="C7242"/>
      <c r="D7242"/>
      <c r="E7242" s="488"/>
      <c r="F7242"/>
      <c r="G7242"/>
      <c r="H7242" s="488"/>
    </row>
    <row r="7243" spans="1:8" s="10" customFormat="1">
      <c r="A7243" s="134"/>
      <c r="B7243" s="134"/>
      <c r="C7243"/>
      <c r="D7243"/>
      <c r="E7243" s="488"/>
      <c r="F7243"/>
      <c r="G7243"/>
      <c r="H7243" s="488"/>
    </row>
    <row r="7244" spans="1:8" s="10" customFormat="1">
      <c r="A7244" s="134"/>
      <c r="B7244" s="134"/>
      <c r="C7244"/>
      <c r="D7244"/>
      <c r="E7244" s="488"/>
      <c r="F7244"/>
      <c r="G7244"/>
      <c r="H7244" s="488"/>
    </row>
    <row r="7245" spans="1:8" s="10" customFormat="1">
      <c r="A7245" s="134"/>
      <c r="B7245" s="134"/>
      <c r="C7245"/>
      <c r="D7245"/>
      <c r="E7245" s="488"/>
      <c r="F7245"/>
      <c r="G7245"/>
      <c r="H7245" s="488"/>
    </row>
    <row r="7246" spans="1:8" s="10" customFormat="1">
      <c r="A7246" s="134"/>
      <c r="B7246" s="134"/>
      <c r="C7246"/>
      <c r="D7246"/>
      <c r="E7246" s="488"/>
      <c r="F7246"/>
      <c r="G7246"/>
      <c r="H7246" s="488"/>
    </row>
    <row r="7247" spans="1:8" s="10" customFormat="1">
      <c r="A7247" s="134"/>
      <c r="B7247" s="134"/>
      <c r="C7247"/>
      <c r="D7247"/>
      <c r="E7247" s="488"/>
      <c r="F7247"/>
      <c r="G7247"/>
      <c r="H7247" s="488"/>
    </row>
    <row r="7248" spans="1:8" s="10" customFormat="1">
      <c r="A7248" s="134"/>
      <c r="B7248" s="134"/>
      <c r="C7248"/>
      <c r="D7248"/>
      <c r="E7248" s="488"/>
      <c r="F7248"/>
      <c r="G7248"/>
      <c r="H7248" s="488"/>
    </row>
    <row r="7249" spans="1:8" s="10" customFormat="1">
      <c r="A7249" s="134"/>
      <c r="B7249" s="134"/>
      <c r="C7249"/>
      <c r="D7249"/>
      <c r="E7249" s="488"/>
      <c r="F7249"/>
      <c r="G7249"/>
      <c r="H7249" s="488"/>
    </row>
    <row r="7250" spans="1:8" s="10" customFormat="1">
      <c r="A7250" s="134"/>
      <c r="B7250" s="134"/>
      <c r="C7250"/>
      <c r="D7250"/>
      <c r="E7250" s="488"/>
      <c r="F7250"/>
      <c r="G7250"/>
      <c r="H7250" s="488"/>
    </row>
    <row r="7251" spans="1:8" s="10" customFormat="1">
      <c r="A7251" s="134"/>
      <c r="B7251" s="134"/>
      <c r="C7251"/>
      <c r="D7251"/>
      <c r="E7251" s="488"/>
      <c r="F7251"/>
      <c r="G7251"/>
      <c r="H7251" s="488"/>
    </row>
    <row r="7252" spans="1:8" s="10" customFormat="1">
      <c r="A7252" s="134"/>
      <c r="B7252" s="134"/>
      <c r="C7252"/>
      <c r="D7252"/>
      <c r="E7252" s="488"/>
      <c r="F7252"/>
      <c r="G7252"/>
      <c r="H7252" s="488"/>
    </row>
    <row r="7253" spans="1:8" s="10" customFormat="1">
      <c r="A7253" s="134"/>
      <c r="B7253" s="134"/>
      <c r="C7253"/>
      <c r="D7253"/>
      <c r="E7253" s="488"/>
      <c r="F7253"/>
      <c r="G7253"/>
      <c r="H7253" s="488"/>
    </row>
    <row r="7254" spans="1:8" s="10" customFormat="1">
      <c r="A7254" s="134"/>
      <c r="B7254" s="134"/>
      <c r="C7254"/>
      <c r="D7254"/>
      <c r="E7254" s="488"/>
      <c r="F7254"/>
      <c r="G7254"/>
      <c r="H7254" s="488"/>
    </row>
    <row r="7255" spans="1:8" s="10" customFormat="1">
      <c r="A7255" s="134"/>
      <c r="B7255" s="134"/>
      <c r="C7255"/>
      <c r="D7255"/>
      <c r="E7255" s="488"/>
      <c r="F7255"/>
      <c r="G7255"/>
      <c r="H7255" s="488"/>
    </row>
    <row r="7256" spans="1:8" s="10" customFormat="1">
      <c r="A7256" s="134"/>
      <c r="B7256" s="134"/>
      <c r="C7256"/>
      <c r="D7256"/>
      <c r="E7256" s="488"/>
      <c r="F7256"/>
      <c r="G7256"/>
      <c r="H7256" s="488"/>
    </row>
    <row r="7257" spans="1:8" s="10" customFormat="1">
      <c r="A7257" s="134"/>
      <c r="B7257" s="134"/>
      <c r="C7257"/>
      <c r="D7257"/>
      <c r="E7257" s="488"/>
      <c r="F7257"/>
      <c r="G7257"/>
      <c r="H7257" s="488"/>
    </row>
    <row r="7258" spans="1:8" s="10" customFormat="1">
      <c r="A7258" s="134"/>
      <c r="B7258" s="134"/>
      <c r="C7258"/>
      <c r="D7258"/>
      <c r="E7258" s="488"/>
      <c r="F7258"/>
      <c r="G7258"/>
      <c r="H7258" s="488"/>
    </row>
    <row r="7259" spans="1:8" s="10" customFormat="1">
      <c r="A7259" s="134"/>
      <c r="B7259" s="134"/>
      <c r="C7259"/>
      <c r="D7259"/>
      <c r="E7259" s="488"/>
      <c r="F7259"/>
      <c r="G7259"/>
      <c r="H7259" s="488"/>
    </row>
    <row r="7260" spans="1:8" s="10" customFormat="1">
      <c r="A7260" s="134"/>
      <c r="B7260" s="134"/>
      <c r="C7260"/>
      <c r="D7260"/>
      <c r="E7260" s="488"/>
      <c r="F7260"/>
      <c r="G7260"/>
      <c r="H7260" s="488"/>
    </row>
    <row r="7261" spans="1:8" s="10" customFormat="1">
      <c r="A7261" s="134"/>
      <c r="B7261" s="134"/>
      <c r="C7261"/>
      <c r="D7261"/>
      <c r="E7261" s="488"/>
      <c r="F7261"/>
      <c r="G7261"/>
      <c r="H7261" s="488"/>
    </row>
    <row r="7262" spans="1:8" s="10" customFormat="1">
      <c r="A7262" s="134"/>
      <c r="B7262" s="134"/>
      <c r="C7262"/>
      <c r="D7262"/>
      <c r="E7262" s="488"/>
      <c r="F7262"/>
      <c r="G7262"/>
      <c r="H7262" s="488"/>
    </row>
    <row r="7263" spans="1:8" s="10" customFormat="1">
      <c r="A7263" s="134"/>
      <c r="B7263" s="134"/>
      <c r="C7263"/>
      <c r="D7263"/>
      <c r="E7263" s="488"/>
      <c r="F7263"/>
      <c r="G7263"/>
      <c r="H7263" s="488"/>
    </row>
    <row r="7264" spans="1:8" s="10" customFormat="1">
      <c r="A7264" s="134"/>
      <c r="B7264" s="134"/>
      <c r="C7264"/>
      <c r="D7264"/>
      <c r="E7264" s="488"/>
      <c r="F7264"/>
      <c r="G7264"/>
      <c r="H7264" s="488"/>
    </row>
    <row r="7265" spans="1:8" s="10" customFormat="1">
      <c r="A7265" s="134"/>
      <c r="B7265" s="134"/>
      <c r="C7265"/>
      <c r="D7265"/>
      <c r="E7265" s="488"/>
      <c r="F7265"/>
      <c r="G7265"/>
      <c r="H7265" s="488"/>
    </row>
    <row r="7266" spans="1:8" s="10" customFormat="1">
      <c r="A7266" s="134"/>
      <c r="B7266" s="134"/>
      <c r="C7266"/>
      <c r="D7266"/>
      <c r="E7266" s="488"/>
      <c r="F7266"/>
      <c r="G7266"/>
      <c r="H7266" s="488"/>
    </row>
    <row r="7267" spans="1:8" s="10" customFormat="1">
      <c r="A7267" s="134"/>
      <c r="B7267" s="134"/>
      <c r="C7267"/>
      <c r="D7267"/>
      <c r="E7267" s="488"/>
      <c r="F7267"/>
      <c r="G7267"/>
      <c r="H7267" s="488"/>
    </row>
    <row r="7268" spans="1:8" s="10" customFormat="1">
      <c r="A7268" s="134"/>
      <c r="B7268" s="134"/>
      <c r="C7268"/>
      <c r="D7268"/>
      <c r="E7268" s="488"/>
      <c r="F7268"/>
      <c r="G7268"/>
      <c r="H7268" s="488"/>
    </row>
    <row r="7269" spans="1:8" s="10" customFormat="1">
      <c r="A7269" s="134"/>
      <c r="B7269" s="134"/>
      <c r="C7269"/>
      <c r="D7269"/>
      <c r="E7269" s="488"/>
      <c r="F7269"/>
      <c r="G7269"/>
      <c r="H7269" s="488"/>
    </row>
    <row r="7270" spans="1:8" s="10" customFormat="1">
      <c r="A7270" s="134"/>
      <c r="B7270" s="134"/>
      <c r="C7270"/>
      <c r="D7270"/>
      <c r="E7270" s="488"/>
      <c r="F7270"/>
      <c r="G7270"/>
      <c r="H7270" s="488"/>
    </row>
    <row r="7271" spans="1:8" s="10" customFormat="1">
      <c r="A7271" s="134"/>
      <c r="B7271" s="134"/>
      <c r="C7271"/>
      <c r="D7271"/>
      <c r="E7271" s="488"/>
      <c r="F7271"/>
      <c r="G7271"/>
      <c r="H7271" s="488"/>
    </row>
    <row r="7272" spans="1:8" s="10" customFormat="1">
      <c r="A7272" s="134"/>
      <c r="B7272" s="134"/>
      <c r="C7272"/>
      <c r="D7272"/>
      <c r="E7272" s="488"/>
      <c r="F7272"/>
      <c r="G7272"/>
      <c r="H7272" s="488"/>
    </row>
    <row r="7273" spans="1:8" s="10" customFormat="1">
      <c r="A7273" s="134"/>
      <c r="B7273" s="134"/>
      <c r="C7273"/>
      <c r="D7273"/>
      <c r="E7273" s="488"/>
      <c r="F7273"/>
      <c r="G7273"/>
      <c r="H7273" s="488"/>
    </row>
    <row r="7274" spans="1:8" s="10" customFormat="1">
      <c r="A7274" s="134"/>
      <c r="B7274" s="134"/>
      <c r="C7274"/>
      <c r="D7274"/>
      <c r="E7274" s="488"/>
      <c r="F7274"/>
      <c r="G7274"/>
      <c r="H7274" s="488"/>
    </row>
    <row r="7275" spans="1:8" s="10" customFormat="1">
      <c r="A7275" s="134"/>
      <c r="B7275" s="134"/>
      <c r="C7275"/>
      <c r="D7275"/>
      <c r="E7275" s="488"/>
      <c r="F7275"/>
      <c r="G7275"/>
      <c r="H7275" s="488"/>
    </row>
    <row r="7276" spans="1:8" s="10" customFormat="1">
      <c r="A7276" s="134"/>
      <c r="B7276" s="134"/>
      <c r="C7276"/>
      <c r="D7276"/>
      <c r="E7276" s="488"/>
      <c r="F7276"/>
      <c r="G7276"/>
      <c r="H7276" s="488"/>
    </row>
    <row r="7277" spans="1:8" s="10" customFormat="1">
      <c r="A7277" s="134"/>
      <c r="B7277" s="134"/>
      <c r="C7277"/>
      <c r="D7277"/>
      <c r="E7277" s="488"/>
      <c r="F7277"/>
      <c r="G7277"/>
      <c r="H7277" s="488"/>
    </row>
    <row r="7278" spans="1:8" s="10" customFormat="1">
      <c r="A7278" s="134"/>
      <c r="B7278" s="134"/>
      <c r="C7278"/>
      <c r="D7278"/>
      <c r="E7278" s="488"/>
      <c r="F7278"/>
      <c r="G7278"/>
      <c r="H7278" s="488"/>
    </row>
    <row r="7279" spans="1:8" s="10" customFormat="1">
      <c r="A7279" s="134"/>
      <c r="B7279" s="134"/>
      <c r="C7279"/>
      <c r="D7279"/>
      <c r="E7279" s="488"/>
      <c r="F7279"/>
      <c r="G7279"/>
      <c r="H7279" s="488"/>
    </row>
    <row r="7280" spans="1:8" s="10" customFormat="1">
      <c r="A7280" s="134"/>
      <c r="B7280" s="134"/>
      <c r="C7280"/>
      <c r="D7280"/>
      <c r="E7280" s="488"/>
      <c r="F7280"/>
      <c r="G7280"/>
      <c r="H7280" s="488"/>
    </row>
    <row r="7281" spans="1:8" s="10" customFormat="1">
      <c r="A7281" s="134"/>
      <c r="B7281" s="134"/>
      <c r="C7281"/>
      <c r="D7281"/>
      <c r="E7281" s="488"/>
      <c r="F7281"/>
      <c r="G7281"/>
      <c r="H7281" s="488"/>
    </row>
    <row r="7282" spans="1:8" s="10" customFormat="1">
      <c r="A7282" s="134"/>
      <c r="B7282" s="134"/>
      <c r="C7282"/>
      <c r="D7282"/>
      <c r="E7282" s="488"/>
      <c r="F7282"/>
      <c r="G7282"/>
      <c r="H7282" s="488"/>
    </row>
    <row r="7283" spans="1:8" s="10" customFormat="1">
      <c r="A7283" s="134"/>
      <c r="B7283" s="134"/>
      <c r="C7283"/>
      <c r="D7283"/>
      <c r="E7283" s="488"/>
      <c r="F7283"/>
      <c r="G7283"/>
      <c r="H7283" s="488"/>
    </row>
    <row r="7284" spans="1:8" s="10" customFormat="1">
      <c r="A7284" s="134"/>
      <c r="B7284" s="134"/>
      <c r="C7284"/>
      <c r="D7284"/>
      <c r="E7284" s="488"/>
      <c r="F7284"/>
      <c r="G7284"/>
      <c r="H7284" s="488"/>
    </row>
    <row r="7285" spans="1:8" s="10" customFormat="1">
      <c r="A7285" s="134"/>
      <c r="B7285" s="134"/>
      <c r="C7285"/>
      <c r="D7285"/>
      <c r="E7285" s="488"/>
      <c r="F7285"/>
      <c r="G7285"/>
      <c r="H7285" s="488"/>
    </row>
    <row r="7286" spans="1:8" s="10" customFormat="1">
      <c r="A7286" s="134"/>
      <c r="B7286" s="134"/>
      <c r="C7286"/>
      <c r="D7286"/>
      <c r="E7286" s="488"/>
      <c r="F7286"/>
      <c r="G7286"/>
      <c r="H7286" s="488"/>
    </row>
    <row r="7287" spans="1:8" s="10" customFormat="1">
      <c r="A7287" s="134"/>
      <c r="B7287" s="134"/>
      <c r="C7287"/>
      <c r="D7287"/>
      <c r="E7287" s="488"/>
      <c r="F7287"/>
      <c r="G7287"/>
      <c r="H7287" s="488"/>
    </row>
    <row r="7288" spans="1:8" s="10" customFormat="1">
      <c r="A7288" s="134"/>
      <c r="B7288" s="134"/>
      <c r="C7288"/>
      <c r="D7288"/>
      <c r="E7288" s="488"/>
      <c r="F7288"/>
      <c r="G7288"/>
      <c r="H7288" s="488"/>
    </row>
    <row r="7289" spans="1:8" s="10" customFormat="1">
      <c r="A7289" s="134"/>
      <c r="B7289" s="134"/>
      <c r="C7289"/>
      <c r="D7289"/>
      <c r="E7289" s="488"/>
      <c r="F7289"/>
      <c r="G7289"/>
      <c r="H7289" s="488"/>
    </row>
    <row r="7290" spans="1:8" s="10" customFormat="1">
      <c r="A7290" s="134"/>
      <c r="B7290" s="134"/>
      <c r="C7290"/>
      <c r="D7290"/>
      <c r="E7290" s="488"/>
      <c r="F7290"/>
      <c r="G7290"/>
      <c r="H7290" s="488"/>
    </row>
    <row r="7291" spans="1:8" s="10" customFormat="1">
      <c r="A7291" s="134"/>
      <c r="B7291" s="134"/>
      <c r="C7291"/>
      <c r="D7291"/>
      <c r="E7291" s="488"/>
      <c r="F7291"/>
      <c r="G7291"/>
      <c r="H7291" s="488"/>
    </row>
    <row r="7292" spans="1:8" s="10" customFormat="1">
      <c r="A7292" s="134"/>
      <c r="B7292" s="134"/>
      <c r="C7292"/>
      <c r="D7292"/>
      <c r="E7292" s="488"/>
      <c r="F7292"/>
      <c r="G7292"/>
      <c r="H7292" s="488"/>
    </row>
    <row r="7293" spans="1:8" s="10" customFormat="1">
      <c r="A7293" s="134"/>
      <c r="B7293" s="134"/>
      <c r="C7293"/>
      <c r="D7293"/>
      <c r="E7293" s="488"/>
      <c r="F7293"/>
      <c r="G7293"/>
      <c r="H7293" s="488"/>
    </row>
    <row r="7294" spans="1:8" s="10" customFormat="1">
      <c r="A7294" s="134"/>
      <c r="B7294" s="134"/>
      <c r="C7294"/>
      <c r="D7294"/>
      <c r="E7294" s="488"/>
      <c r="F7294"/>
      <c r="G7294"/>
      <c r="H7294" s="488"/>
    </row>
    <row r="7295" spans="1:8" s="10" customFormat="1">
      <c r="A7295" s="134"/>
      <c r="B7295" s="134"/>
      <c r="C7295"/>
      <c r="D7295"/>
      <c r="E7295" s="488"/>
      <c r="F7295"/>
      <c r="G7295"/>
      <c r="H7295" s="488"/>
    </row>
    <row r="7296" spans="1:8" s="10" customFormat="1">
      <c r="A7296" s="134"/>
      <c r="B7296" s="134"/>
      <c r="C7296"/>
      <c r="D7296"/>
      <c r="E7296" s="488"/>
      <c r="F7296"/>
      <c r="G7296"/>
      <c r="H7296" s="488"/>
    </row>
    <row r="7297" spans="1:8" s="10" customFormat="1">
      <c r="A7297" s="134"/>
      <c r="B7297" s="134"/>
      <c r="C7297"/>
      <c r="D7297"/>
      <c r="E7297" s="488"/>
      <c r="F7297"/>
      <c r="G7297"/>
      <c r="H7297" s="488"/>
    </row>
    <row r="7298" spans="1:8" s="10" customFormat="1">
      <c r="A7298" s="134"/>
      <c r="B7298" s="134"/>
      <c r="C7298"/>
      <c r="D7298"/>
      <c r="E7298" s="488"/>
      <c r="F7298"/>
      <c r="G7298"/>
      <c r="H7298" s="488"/>
    </row>
    <row r="7299" spans="1:8" s="10" customFormat="1">
      <c r="A7299" s="134"/>
      <c r="B7299" s="134"/>
      <c r="C7299"/>
      <c r="D7299"/>
      <c r="E7299" s="488"/>
      <c r="F7299"/>
      <c r="G7299"/>
      <c r="H7299" s="488"/>
    </row>
    <row r="7300" spans="1:8" s="10" customFormat="1">
      <c r="A7300" s="134"/>
      <c r="B7300" s="134"/>
      <c r="C7300"/>
      <c r="D7300"/>
      <c r="E7300" s="488"/>
      <c r="F7300"/>
      <c r="G7300"/>
      <c r="H7300" s="488"/>
    </row>
    <row r="7301" spans="1:8" s="10" customFormat="1">
      <c r="A7301" s="134"/>
      <c r="B7301" s="134"/>
      <c r="C7301"/>
      <c r="D7301"/>
      <c r="E7301" s="488"/>
      <c r="F7301"/>
      <c r="G7301"/>
      <c r="H7301" s="488"/>
    </row>
    <row r="7302" spans="1:8" s="10" customFormat="1">
      <c r="A7302" s="134"/>
      <c r="B7302" s="134"/>
      <c r="C7302"/>
      <c r="D7302"/>
      <c r="E7302" s="488"/>
      <c r="F7302"/>
      <c r="G7302"/>
      <c r="H7302" s="488"/>
    </row>
    <row r="7303" spans="1:8" s="10" customFormat="1">
      <c r="A7303" s="134"/>
      <c r="B7303" s="134"/>
      <c r="C7303"/>
      <c r="D7303"/>
      <c r="E7303" s="488"/>
      <c r="F7303"/>
      <c r="G7303"/>
      <c r="H7303" s="488"/>
    </row>
    <row r="7304" spans="1:8" s="10" customFormat="1">
      <c r="A7304" s="134"/>
      <c r="B7304" s="134"/>
      <c r="C7304"/>
      <c r="D7304"/>
      <c r="E7304" s="488"/>
      <c r="F7304"/>
      <c r="G7304"/>
      <c r="H7304" s="488"/>
    </row>
    <row r="7305" spans="1:8" s="10" customFormat="1">
      <c r="A7305" s="134"/>
      <c r="B7305" s="134"/>
      <c r="C7305"/>
      <c r="D7305"/>
      <c r="E7305" s="488"/>
      <c r="F7305"/>
      <c r="G7305"/>
      <c r="H7305" s="488"/>
    </row>
    <row r="7306" spans="1:8" s="10" customFormat="1">
      <c r="A7306" s="134"/>
      <c r="B7306" s="134"/>
      <c r="C7306"/>
      <c r="D7306"/>
      <c r="E7306" s="488"/>
      <c r="F7306"/>
      <c r="G7306"/>
      <c r="H7306" s="488"/>
    </row>
    <row r="7307" spans="1:8" s="10" customFormat="1">
      <c r="A7307" s="134"/>
      <c r="B7307" s="134"/>
      <c r="C7307"/>
      <c r="D7307"/>
      <c r="E7307" s="488"/>
      <c r="F7307"/>
      <c r="G7307"/>
      <c r="H7307" s="488"/>
    </row>
    <row r="7308" spans="1:8" s="10" customFormat="1">
      <c r="A7308" s="134"/>
      <c r="B7308" s="134"/>
      <c r="C7308"/>
      <c r="D7308"/>
      <c r="E7308" s="488"/>
      <c r="F7308"/>
      <c r="G7308"/>
      <c r="H7308" s="488"/>
    </row>
    <row r="7309" spans="1:8" s="10" customFormat="1">
      <c r="A7309" s="134"/>
      <c r="B7309" s="134"/>
      <c r="C7309"/>
      <c r="D7309"/>
      <c r="E7309" s="488"/>
      <c r="F7309"/>
      <c r="G7309"/>
      <c r="H7309" s="488"/>
    </row>
    <row r="7310" spans="1:8" s="10" customFormat="1">
      <c r="A7310" s="134"/>
      <c r="B7310" s="134"/>
      <c r="C7310"/>
      <c r="D7310"/>
      <c r="E7310" s="488"/>
      <c r="F7310"/>
      <c r="G7310"/>
      <c r="H7310" s="488"/>
    </row>
    <row r="7311" spans="1:8" s="10" customFormat="1">
      <c r="A7311" s="134"/>
      <c r="B7311" s="134"/>
      <c r="C7311"/>
      <c r="D7311"/>
      <c r="E7311" s="488"/>
      <c r="F7311"/>
      <c r="G7311"/>
      <c r="H7311" s="488"/>
    </row>
    <row r="7312" spans="1:8" s="10" customFormat="1">
      <c r="A7312" s="134"/>
      <c r="B7312" s="134"/>
      <c r="C7312"/>
      <c r="D7312"/>
      <c r="E7312" s="488"/>
      <c r="F7312"/>
      <c r="G7312"/>
      <c r="H7312" s="488"/>
    </row>
    <row r="7313" spans="1:8" s="10" customFormat="1">
      <c r="A7313" s="134"/>
      <c r="B7313" s="134"/>
      <c r="C7313"/>
      <c r="D7313"/>
      <c r="E7313" s="488"/>
      <c r="F7313"/>
      <c r="G7313"/>
      <c r="H7313" s="488"/>
    </row>
    <row r="7314" spans="1:8" s="10" customFormat="1">
      <c r="A7314" s="134"/>
      <c r="B7314" s="134"/>
      <c r="C7314"/>
      <c r="D7314"/>
      <c r="E7314" s="488"/>
      <c r="F7314"/>
      <c r="G7314"/>
      <c r="H7314" s="488"/>
    </row>
    <row r="7315" spans="1:8" s="10" customFormat="1">
      <c r="A7315" s="134"/>
      <c r="B7315" s="134"/>
      <c r="C7315"/>
      <c r="D7315"/>
      <c r="E7315" s="488"/>
      <c r="F7315"/>
      <c r="G7315"/>
      <c r="H7315" s="488"/>
    </row>
    <row r="7316" spans="1:8" s="10" customFormat="1">
      <c r="A7316" s="134"/>
      <c r="B7316" s="134"/>
      <c r="C7316"/>
      <c r="D7316"/>
      <c r="E7316" s="488"/>
      <c r="F7316"/>
      <c r="G7316"/>
      <c r="H7316" s="488"/>
    </row>
    <row r="7317" spans="1:8" s="10" customFormat="1">
      <c r="A7317" s="134"/>
      <c r="B7317" s="134"/>
      <c r="C7317"/>
      <c r="D7317"/>
      <c r="E7317" s="488"/>
      <c r="F7317"/>
      <c r="G7317"/>
      <c r="H7317" s="488"/>
    </row>
    <row r="7318" spans="1:8" s="10" customFormat="1">
      <c r="A7318" s="134"/>
      <c r="B7318" s="134"/>
      <c r="C7318"/>
      <c r="D7318"/>
      <c r="E7318" s="488"/>
      <c r="F7318"/>
      <c r="G7318"/>
      <c r="H7318" s="488"/>
    </row>
    <row r="7319" spans="1:8" s="10" customFormat="1">
      <c r="A7319" s="134"/>
      <c r="B7319" s="134"/>
      <c r="C7319"/>
      <c r="D7319"/>
      <c r="E7319" s="488"/>
      <c r="F7319"/>
      <c r="G7319"/>
      <c r="H7319" s="488"/>
    </row>
    <row r="7320" spans="1:8" s="10" customFormat="1">
      <c r="A7320" s="134"/>
      <c r="B7320" s="134"/>
      <c r="C7320"/>
      <c r="D7320"/>
      <c r="E7320" s="488"/>
      <c r="F7320"/>
      <c r="G7320"/>
      <c r="H7320" s="488"/>
    </row>
    <row r="7321" spans="1:8" s="10" customFormat="1">
      <c r="A7321" s="134"/>
      <c r="B7321" s="134"/>
      <c r="C7321"/>
      <c r="D7321"/>
      <c r="E7321" s="488"/>
      <c r="F7321"/>
      <c r="G7321"/>
      <c r="H7321" s="488"/>
    </row>
    <row r="7322" spans="1:8" s="10" customFormat="1">
      <c r="A7322" s="134"/>
      <c r="B7322" s="134"/>
      <c r="C7322"/>
      <c r="D7322"/>
      <c r="E7322" s="488"/>
      <c r="F7322"/>
      <c r="G7322"/>
      <c r="H7322" s="488"/>
    </row>
    <row r="7323" spans="1:8" s="10" customFormat="1">
      <c r="A7323" s="134"/>
      <c r="B7323" s="134"/>
      <c r="C7323"/>
      <c r="D7323"/>
      <c r="E7323" s="488"/>
      <c r="F7323"/>
      <c r="G7323"/>
      <c r="H7323" s="488"/>
    </row>
    <row r="7324" spans="1:8" s="10" customFormat="1">
      <c r="A7324" s="134"/>
      <c r="B7324" s="134"/>
      <c r="C7324"/>
      <c r="D7324"/>
      <c r="E7324" s="488"/>
      <c r="F7324"/>
      <c r="G7324"/>
      <c r="H7324" s="488"/>
    </row>
    <row r="7325" spans="1:8" s="10" customFormat="1">
      <c r="A7325" s="134"/>
      <c r="B7325" s="134"/>
      <c r="C7325"/>
      <c r="D7325"/>
      <c r="E7325" s="488"/>
      <c r="F7325"/>
      <c r="G7325"/>
      <c r="H7325" s="488"/>
    </row>
    <row r="7326" spans="1:8" s="10" customFormat="1">
      <c r="A7326" s="134"/>
      <c r="B7326" s="134"/>
      <c r="C7326"/>
      <c r="D7326"/>
      <c r="E7326" s="488"/>
      <c r="F7326"/>
      <c r="G7326"/>
      <c r="H7326" s="488"/>
    </row>
    <row r="7327" spans="1:8" s="10" customFormat="1">
      <c r="A7327" s="134"/>
      <c r="B7327" s="134"/>
      <c r="C7327"/>
      <c r="D7327"/>
      <c r="E7327" s="488"/>
      <c r="F7327"/>
      <c r="G7327"/>
      <c r="H7327" s="488"/>
    </row>
    <row r="7328" spans="1:8" s="10" customFormat="1">
      <c r="A7328" s="134"/>
      <c r="B7328" s="134"/>
      <c r="C7328"/>
      <c r="D7328"/>
      <c r="E7328" s="488"/>
      <c r="F7328"/>
      <c r="G7328"/>
      <c r="H7328" s="488"/>
    </row>
    <row r="7329" spans="1:8" s="10" customFormat="1">
      <c r="A7329" s="134"/>
      <c r="B7329" s="134"/>
      <c r="C7329"/>
      <c r="D7329"/>
      <c r="E7329" s="488"/>
      <c r="F7329"/>
      <c r="G7329"/>
      <c r="H7329" s="488"/>
    </row>
    <row r="7330" spans="1:8" s="10" customFormat="1">
      <c r="A7330" s="134"/>
      <c r="B7330" s="134"/>
      <c r="C7330"/>
      <c r="D7330"/>
      <c r="E7330" s="488"/>
      <c r="F7330"/>
      <c r="G7330"/>
      <c r="H7330" s="488"/>
    </row>
    <row r="7331" spans="1:8" s="10" customFormat="1">
      <c r="A7331" s="134"/>
      <c r="B7331" s="134"/>
      <c r="C7331"/>
      <c r="D7331"/>
      <c r="E7331" s="488"/>
      <c r="F7331"/>
      <c r="G7331"/>
      <c r="H7331" s="488"/>
    </row>
    <row r="7332" spans="1:8" s="10" customFormat="1">
      <c r="A7332" s="134"/>
      <c r="B7332" s="134"/>
      <c r="C7332"/>
      <c r="D7332"/>
      <c r="E7332" s="488"/>
      <c r="F7332"/>
      <c r="G7332"/>
      <c r="H7332" s="488"/>
    </row>
    <row r="7333" spans="1:8" s="10" customFormat="1">
      <c r="A7333" s="134"/>
      <c r="B7333" s="134"/>
      <c r="C7333"/>
      <c r="D7333"/>
      <c r="E7333" s="488"/>
      <c r="F7333"/>
      <c r="G7333"/>
      <c r="H7333" s="488"/>
    </row>
    <row r="7334" spans="1:8" s="10" customFormat="1">
      <c r="A7334" s="134"/>
      <c r="B7334" s="134"/>
      <c r="C7334"/>
      <c r="D7334"/>
      <c r="E7334" s="488"/>
      <c r="F7334"/>
      <c r="G7334"/>
      <c r="H7334" s="488"/>
    </row>
    <row r="7335" spans="1:8" s="10" customFormat="1">
      <c r="A7335" s="134"/>
      <c r="B7335" s="134"/>
      <c r="C7335"/>
      <c r="D7335"/>
      <c r="E7335" s="488"/>
      <c r="F7335"/>
      <c r="G7335"/>
      <c r="H7335" s="488"/>
    </row>
    <row r="7336" spans="1:8" s="10" customFormat="1">
      <c r="A7336" s="134"/>
      <c r="B7336" s="134"/>
      <c r="C7336"/>
      <c r="D7336"/>
      <c r="E7336" s="488"/>
      <c r="F7336"/>
      <c r="G7336"/>
      <c r="H7336" s="488"/>
    </row>
    <row r="7337" spans="1:8" s="10" customFormat="1">
      <c r="A7337" s="134"/>
      <c r="B7337" s="134"/>
      <c r="C7337"/>
      <c r="D7337"/>
      <c r="E7337" s="488"/>
      <c r="F7337"/>
      <c r="G7337"/>
      <c r="H7337" s="488"/>
    </row>
    <row r="7338" spans="1:8" s="10" customFormat="1">
      <c r="A7338" s="134"/>
      <c r="B7338" s="134"/>
      <c r="C7338"/>
      <c r="D7338"/>
      <c r="E7338" s="488"/>
      <c r="F7338"/>
      <c r="G7338"/>
      <c r="H7338" s="488"/>
    </row>
    <row r="7339" spans="1:8" s="10" customFormat="1">
      <c r="A7339" s="134"/>
      <c r="B7339" s="134"/>
      <c r="C7339"/>
      <c r="D7339"/>
      <c r="E7339" s="488"/>
      <c r="F7339"/>
      <c r="G7339"/>
      <c r="H7339" s="488"/>
    </row>
    <row r="7340" spans="1:8" s="10" customFormat="1">
      <c r="A7340" s="134"/>
      <c r="B7340" s="134"/>
      <c r="C7340"/>
      <c r="D7340"/>
      <c r="E7340" s="488"/>
      <c r="F7340"/>
      <c r="G7340"/>
      <c r="H7340" s="488"/>
    </row>
    <row r="7341" spans="1:8" s="10" customFormat="1">
      <c r="A7341" s="134"/>
      <c r="B7341" s="134"/>
      <c r="C7341"/>
      <c r="D7341"/>
      <c r="E7341" s="488"/>
      <c r="F7341"/>
      <c r="G7341"/>
      <c r="H7341" s="488"/>
    </row>
    <row r="7342" spans="1:8" s="10" customFormat="1">
      <c r="A7342" s="134"/>
      <c r="B7342" s="134"/>
      <c r="C7342"/>
      <c r="D7342"/>
      <c r="E7342" s="488"/>
      <c r="F7342"/>
      <c r="G7342"/>
      <c r="H7342" s="488"/>
    </row>
    <row r="7343" spans="1:8" s="10" customFormat="1">
      <c r="A7343" s="134"/>
      <c r="B7343" s="134"/>
      <c r="C7343"/>
      <c r="D7343"/>
      <c r="E7343" s="488"/>
      <c r="F7343"/>
      <c r="G7343"/>
      <c r="H7343" s="488"/>
    </row>
    <row r="7344" spans="1:8" s="10" customFormat="1">
      <c r="A7344" s="134"/>
      <c r="B7344" s="134"/>
      <c r="C7344"/>
      <c r="D7344"/>
      <c r="E7344" s="488"/>
      <c r="F7344"/>
      <c r="G7344"/>
      <c r="H7344" s="488"/>
    </row>
    <row r="7345" spans="1:8" s="10" customFormat="1">
      <c r="A7345" s="134"/>
      <c r="B7345" s="134"/>
      <c r="C7345"/>
      <c r="D7345"/>
      <c r="E7345" s="488"/>
      <c r="F7345"/>
      <c r="G7345"/>
      <c r="H7345" s="488"/>
    </row>
    <row r="7346" spans="1:8" s="10" customFormat="1">
      <c r="A7346" s="134"/>
      <c r="B7346" s="134"/>
      <c r="C7346"/>
      <c r="D7346"/>
      <c r="E7346" s="488"/>
      <c r="F7346"/>
      <c r="G7346"/>
      <c r="H7346" s="488"/>
    </row>
    <row r="7347" spans="1:8" s="10" customFormat="1">
      <c r="A7347" s="134"/>
      <c r="B7347" s="134"/>
      <c r="C7347"/>
      <c r="D7347"/>
      <c r="E7347" s="488"/>
      <c r="F7347"/>
      <c r="G7347"/>
      <c r="H7347" s="488"/>
    </row>
    <row r="7348" spans="1:8" s="10" customFormat="1">
      <c r="A7348" s="134"/>
      <c r="B7348" s="134"/>
      <c r="C7348"/>
      <c r="D7348"/>
      <c r="E7348" s="488"/>
      <c r="F7348"/>
      <c r="G7348"/>
      <c r="H7348" s="488"/>
    </row>
    <row r="7349" spans="1:8" s="10" customFormat="1">
      <c r="A7349" s="134"/>
      <c r="B7349" s="134"/>
      <c r="C7349"/>
      <c r="D7349"/>
      <c r="E7349" s="488"/>
      <c r="F7349"/>
      <c r="G7349"/>
      <c r="H7349" s="488"/>
    </row>
    <row r="7350" spans="1:8" s="10" customFormat="1">
      <c r="A7350" s="134"/>
      <c r="B7350" s="134"/>
      <c r="C7350"/>
      <c r="D7350"/>
      <c r="E7350" s="488"/>
      <c r="F7350"/>
      <c r="G7350"/>
      <c r="H7350" s="488"/>
    </row>
    <row r="7351" spans="1:8" s="10" customFormat="1">
      <c r="A7351" s="134"/>
      <c r="B7351" s="134"/>
      <c r="C7351"/>
      <c r="D7351"/>
      <c r="E7351" s="488"/>
      <c r="F7351"/>
      <c r="G7351"/>
      <c r="H7351" s="488"/>
    </row>
    <row r="7352" spans="1:8" s="10" customFormat="1">
      <c r="A7352" s="134"/>
      <c r="B7352" s="134"/>
      <c r="C7352"/>
      <c r="D7352"/>
      <c r="E7352" s="488"/>
      <c r="F7352"/>
      <c r="G7352"/>
      <c r="H7352" s="488"/>
    </row>
    <row r="7353" spans="1:8" s="10" customFormat="1">
      <c r="A7353" s="134"/>
      <c r="B7353" s="134"/>
      <c r="C7353"/>
      <c r="D7353"/>
      <c r="E7353" s="488"/>
      <c r="F7353"/>
      <c r="G7353"/>
      <c r="H7353" s="488"/>
    </row>
    <row r="7354" spans="1:8" s="10" customFormat="1">
      <c r="A7354" s="134"/>
      <c r="B7354" s="134"/>
      <c r="C7354"/>
      <c r="D7354"/>
      <c r="E7354" s="488"/>
      <c r="F7354"/>
      <c r="G7354"/>
      <c r="H7354" s="488"/>
    </row>
    <row r="7355" spans="1:8" s="10" customFormat="1">
      <c r="A7355" s="134"/>
      <c r="B7355" s="134"/>
      <c r="C7355"/>
      <c r="D7355"/>
      <c r="E7355" s="488"/>
      <c r="F7355"/>
      <c r="G7355"/>
      <c r="H7355" s="488"/>
    </row>
    <row r="7356" spans="1:8" s="10" customFormat="1">
      <c r="A7356" s="134"/>
      <c r="B7356" s="134"/>
      <c r="C7356"/>
      <c r="D7356"/>
      <c r="E7356" s="488"/>
      <c r="F7356"/>
      <c r="G7356"/>
      <c r="H7356" s="488"/>
    </row>
    <row r="7357" spans="1:8" s="10" customFormat="1">
      <c r="A7357" s="134"/>
      <c r="B7357" s="134"/>
      <c r="C7357"/>
      <c r="D7357"/>
      <c r="E7357" s="488"/>
      <c r="F7357"/>
      <c r="G7357"/>
      <c r="H7357" s="488"/>
    </row>
    <row r="7358" spans="1:8" s="10" customFormat="1">
      <c r="A7358" s="134"/>
      <c r="B7358" s="134"/>
      <c r="C7358"/>
      <c r="D7358"/>
      <c r="E7358" s="488"/>
      <c r="F7358"/>
      <c r="G7358"/>
      <c r="H7358" s="488"/>
    </row>
    <row r="7359" spans="1:8" s="10" customFormat="1">
      <c r="A7359" s="134"/>
      <c r="B7359" s="134"/>
      <c r="C7359"/>
      <c r="D7359"/>
      <c r="E7359" s="488"/>
      <c r="F7359"/>
      <c r="G7359"/>
      <c r="H7359" s="488"/>
    </row>
    <row r="7360" spans="1:8" s="10" customFormat="1">
      <c r="A7360" s="134"/>
      <c r="B7360" s="134"/>
      <c r="C7360"/>
      <c r="D7360"/>
      <c r="E7360" s="488"/>
      <c r="F7360"/>
      <c r="G7360"/>
      <c r="H7360" s="488"/>
    </row>
    <row r="7361" spans="1:8" s="10" customFormat="1">
      <c r="A7361" s="134"/>
      <c r="B7361" s="134"/>
      <c r="C7361"/>
      <c r="D7361"/>
      <c r="E7361" s="488"/>
      <c r="F7361"/>
      <c r="G7361"/>
      <c r="H7361" s="488"/>
    </row>
    <row r="7362" spans="1:8" s="10" customFormat="1">
      <c r="A7362" s="134"/>
      <c r="B7362" s="134"/>
      <c r="C7362"/>
      <c r="D7362"/>
      <c r="E7362" s="488"/>
      <c r="F7362"/>
      <c r="G7362"/>
      <c r="H7362" s="488"/>
    </row>
    <row r="7363" spans="1:8" s="10" customFormat="1">
      <c r="A7363" s="134"/>
      <c r="B7363" s="134"/>
      <c r="C7363"/>
      <c r="D7363"/>
      <c r="E7363" s="488"/>
      <c r="F7363"/>
      <c r="G7363"/>
      <c r="H7363" s="488"/>
    </row>
    <row r="7364" spans="1:8" s="10" customFormat="1">
      <c r="A7364" s="134"/>
      <c r="B7364" s="134"/>
      <c r="C7364"/>
      <c r="D7364"/>
      <c r="E7364" s="488"/>
      <c r="F7364"/>
      <c r="G7364"/>
      <c r="H7364" s="488"/>
    </row>
    <row r="7365" spans="1:8" s="10" customFormat="1">
      <c r="A7365" s="134"/>
      <c r="B7365" s="134"/>
      <c r="C7365"/>
      <c r="D7365"/>
      <c r="E7365" s="488"/>
      <c r="F7365"/>
      <c r="G7365"/>
      <c r="H7365" s="488"/>
    </row>
    <row r="7366" spans="1:8" s="10" customFormat="1">
      <c r="A7366" s="134"/>
      <c r="B7366" s="134"/>
      <c r="C7366"/>
      <c r="D7366"/>
      <c r="E7366" s="488"/>
      <c r="F7366"/>
      <c r="G7366"/>
      <c r="H7366" s="488"/>
    </row>
    <row r="7367" spans="1:8" s="10" customFormat="1">
      <c r="A7367" s="134"/>
      <c r="B7367" s="134"/>
      <c r="C7367"/>
      <c r="D7367"/>
      <c r="E7367" s="488"/>
      <c r="F7367"/>
      <c r="G7367"/>
      <c r="H7367" s="488"/>
    </row>
    <row r="7368" spans="1:8" s="10" customFormat="1">
      <c r="A7368" s="134"/>
      <c r="B7368" s="134"/>
      <c r="C7368"/>
      <c r="D7368"/>
      <c r="E7368" s="488"/>
      <c r="F7368"/>
      <c r="G7368"/>
      <c r="H7368" s="488"/>
    </row>
    <row r="7369" spans="1:8" s="10" customFormat="1">
      <c r="A7369" s="134"/>
      <c r="B7369" s="134"/>
      <c r="C7369"/>
      <c r="D7369"/>
      <c r="E7369" s="488"/>
      <c r="F7369"/>
      <c r="G7369"/>
      <c r="H7369" s="488"/>
    </row>
    <row r="7370" spans="1:8" s="10" customFormat="1">
      <c r="A7370" s="134"/>
      <c r="B7370" s="134"/>
      <c r="C7370"/>
      <c r="D7370"/>
      <c r="E7370" s="488"/>
      <c r="F7370"/>
      <c r="G7370"/>
      <c r="H7370" s="488"/>
    </row>
    <row r="7371" spans="1:8" s="10" customFormat="1">
      <c r="A7371" s="134"/>
      <c r="B7371" s="134"/>
      <c r="C7371"/>
      <c r="D7371"/>
      <c r="E7371" s="488"/>
      <c r="F7371"/>
      <c r="G7371"/>
      <c r="H7371" s="488"/>
    </row>
    <row r="7372" spans="1:8" s="10" customFormat="1">
      <c r="A7372" s="134"/>
      <c r="B7372" s="134"/>
      <c r="C7372"/>
      <c r="D7372"/>
      <c r="E7372" s="488"/>
      <c r="F7372"/>
      <c r="G7372"/>
      <c r="H7372" s="488"/>
    </row>
    <row r="7373" spans="1:8" s="10" customFormat="1">
      <c r="A7373" s="134"/>
      <c r="B7373" s="134"/>
      <c r="C7373"/>
      <c r="D7373"/>
      <c r="E7373" s="488"/>
      <c r="F7373"/>
      <c r="G7373"/>
      <c r="H7373" s="488"/>
    </row>
    <row r="7374" spans="1:8" s="10" customFormat="1">
      <c r="A7374" s="134"/>
      <c r="B7374" s="134"/>
      <c r="C7374"/>
      <c r="D7374"/>
      <c r="E7374" s="488"/>
      <c r="F7374"/>
      <c r="G7374"/>
      <c r="H7374" s="488"/>
    </row>
    <row r="7375" spans="1:8" s="10" customFormat="1">
      <c r="A7375" s="134"/>
      <c r="B7375" s="134"/>
      <c r="C7375"/>
      <c r="D7375"/>
      <c r="E7375" s="488"/>
      <c r="F7375"/>
      <c r="G7375"/>
      <c r="H7375" s="488"/>
    </row>
    <row r="7376" spans="1:8" s="10" customFormat="1">
      <c r="A7376" s="134"/>
      <c r="B7376" s="134"/>
      <c r="C7376"/>
      <c r="D7376"/>
      <c r="E7376" s="488"/>
      <c r="F7376"/>
      <c r="G7376"/>
      <c r="H7376" s="488"/>
    </row>
    <row r="7377" spans="1:8" s="10" customFormat="1">
      <c r="A7377" s="134"/>
      <c r="B7377" s="134"/>
      <c r="C7377"/>
      <c r="D7377"/>
      <c r="E7377" s="488"/>
      <c r="F7377"/>
      <c r="G7377"/>
      <c r="H7377" s="488"/>
    </row>
    <row r="7378" spans="1:8" s="10" customFormat="1">
      <c r="A7378" s="134"/>
      <c r="B7378" s="134"/>
      <c r="C7378"/>
      <c r="D7378"/>
      <c r="E7378" s="488"/>
      <c r="F7378"/>
      <c r="G7378"/>
      <c r="H7378" s="488"/>
    </row>
    <row r="7379" spans="1:8" s="10" customFormat="1">
      <c r="A7379" s="134"/>
      <c r="B7379" s="134"/>
      <c r="C7379"/>
      <c r="D7379"/>
      <c r="E7379" s="488"/>
      <c r="F7379"/>
      <c r="G7379"/>
      <c r="H7379" s="488"/>
    </row>
    <row r="7380" spans="1:8" s="10" customFormat="1">
      <c r="A7380" s="134"/>
      <c r="B7380" s="134"/>
      <c r="C7380"/>
      <c r="D7380"/>
      <c r="E7380" s="488"/>
      <c r="F7380"/>
      <c r="G7380"/>
      <c r="H7380" s="488"/>
    </row>
    <row r="7381" spans="1:8" s="10" customFormat="1">
      <c r="A7381" s="134"/>
      <c r="B7381" s="134"/>
      <c r="C7381"/>
      <c r="D7381"/>
      <c r="E7381" s="488"/>
      <c r="F7381"/>
      <c r="G7381"/>
      <c r="H7381" s="488"/>
    </row>
    <row r="7382" spans="1:8" s="10" customFormat="1">
      <c r="A7382" s="134"/>
      <c r="B7382" s="134"/>
      <c r="C7382"/>
      <c r="D7382"/>
      <c r="E7382" s="488"/>
      <c r="F7382"/>
      <c r="G7382"/>
      <c r="H7382" s="488"/>
    </row>
    <row r="7383" spans="1:8" s="10" customFormat="1">
      <c r="A7383" s="134"/>
      <c r="B7383" s="134"/>
      <c r="C7383"/>
      <c r="D7383"/>
      <c r="E7383" s="488"/>
      <c r="F7383"/>
      <c r="G7383"/>
      <c r="H7383" s="488"/>
    </row>
    <row r="7384" spans="1:8" s="10" customFormat="1">
      <c r="A7384" s="134"/>
      <c r="B7384" s="134"/>
      <c r="C7384"/>
      <c r="D7384"/>
      <c r="E7384" s="488"/>
      <c r="F7384"/>
      <c r="G7384"/>
      <c r="H7384" s="488"/>
    </row>
    <row r="7385" spans="1:8" s="10" customFormat="1">
      <c r="A7385" s="134"/>
      <c r="B7385" s="134"/>
      <c r="C7385"/>
      <c r="D7385"/>
      <c r="E7385" s="488"/>
      <c r="F7385"/>
      <c r="G7385"/>
      <c r="H7385" s="488"/>
    </row>
    <row r="7386" spans="1:8" s="10" customFormat="1">
      <c r="A7386" s="134"/>
      <c r="B7386" s="134"/>
      <c r="C7386"/>
      <c r="D7386"/>
      <c r="E7386" s="488"/>
      <c r="F7386"/>
      <c r="G7386"/>
      <c r="H7386" s="488"/>
    </row>
    <row r="7387" spans="1:8" s="10" customFormat="1">
      <c r="A7387" s="134"/>
      <c r="B7387" s="134"/>
      <c r="C7387"/>
      <c r="D7387"/>
      <c r="E7387" s="488"/>
      <c r="F7387"/>
      <c r="G7387"/>
      <c r="H7387" s="488"/>
    </row>
    <row r="7388" spans="1:8" s="10" customFormat="1">
      <c r="A7388" s="134"/>
      <c r="B7388" s="134"/>
      <c r="C7388"/>
      <c r="D7388"/>
      <c r="E7388" s="488"/>
      <c r="F7388"/>
      <c r="G7388"/>
      <c r="H7388" s="488"/>
    </row>
    <row r="7389" spans="1:8" s="10" customFormat="1">
      <c r="A7389" s="134"/>
      <c r="B7389" s="134"/>
      <c r="C7389"/>
      <c r="D7389"/>
      <c r="E7389" s="488"/>
      <c r="F7389"/>
      <c r="G7389"/>
      <c r="H7389" s="488"/>
    </row>
    <row r="7390" spans="1:8" s="10" customFormat="1">
      <c r="A7390" s="134"/>
      <c r="B7390" s="134"/>
      <c r="C7390"/>
      <c r="D7390"/>
      <c r="E7390" s="488"/>
      <c r="F7390"/>
      <c r="G7390"/>
      <c r="H7390" s="488"/>
    </row>
    <row r="7391" spans="1:8" s="10" customFormat="1">
      <c r="A7391" s="134"/>
      <c r="B7391" s="134"/>
      <c r="C7391"/>
      <c r="D7391"/>
      <c r="E7391" s="488"/>
      <c r="F7391"/>
      <c r="G7391"/>
      <c r="H7391" s="488"/>
    </row>
    <row r="7392" spans="1:8" s="10" customFormat="1">
      <c r="A7392" s="134"/>
      <c r="B7392" s="134"/>
      <c r="C7392"/>
      <c r="D7392"/>
      <c r="E7392" s="488"/>
      <c r="F7392"/>
      <c r="G7392"/>
      <c r="H7392" s="488"/>
    </row>
    <row r="7393" spans="1:8" s="10" customFormat="1">
      <c r="A7393" s="134"/>
      <c r="B7393" s="134"/>
      <c r="C7393"/>
      <c r="D7393"/>
      <c r="E7393" s="488"/>
      <c r="F7393"/>
      <c r="G7393"/>
      <c r="H7393" s="488"/>
    </row>
    <row r="7394" spans="1:8" s="10" customFormat="1">
      <c r="A7394" s="134"/>
      <c r="B7394" s="134"/>
      <c r="C7394"/>
      <c r="D7394"/>
      <c r="E7394" s="488"/>
      <c r="F7394"/>
      <c r="G7394"/>
      <c r="H7394" s="488"/>
    </row>
    <row r="7395" spans="1:8" s="10" customFormat="1">
      <c r="A7395" s="134"/>
      <c r="B7395" s="134"/>
      <c r="C7395"/>
      <c r="D7395"/>
      <c r="E7395" s="488"/>
      <c r="F7395"/>
      <c r="G7395"/>
      <c r="H7395" s="488"/>
    </row>
    <row r="7396" spans="1:8" s="10" customFormat="1">
      <c r="A7396" s="134"/>
      <c r="B7396" s="134"/>
      <c r="C7396"/>
      <c r="D7396"/>
      <c r="E7396" s="488"/>
      <c r="F7396"/>
      <c r="G7396"/>
      <c r="H7396" s="488"/>
    </row>
    <row r="7397" spans="1:8" s="10" customFormat="1">
      <c r="A7397" s="134"/>
      <c r="B7397" s="134"/>
      <c r="C7397"/>
      <c r="D7397"/>
      <c r="E7397" s="488"/>
      <c r="F7397"/>
      <c r="G7397"/>
      <c r="H7397" s="488"/>
    </row>
    <row r="7398" spans="1:8" s="10" customFormat="1">
      <c r="A7398" s="134"/>
      <c r="B7398" s="134"/>
      <c r="C7398"/>
      <c r="D7398"/>
      <c r="E7398" s="488"/>
      <c r="F7398"/>
      <c r="G7398"/>
      <c r="H7398" s="488"/>
    </row>
    <row r="7399" spans="1:8" s="10" customFormat="1">
      <c r="A7399" s="134"/>
      <c r="B7399" s="134"/>
      <c r="C7399"/>
      <c r="D7399"/>
      <c r="E7399" s="488"/>
      <c r="F7399"/>
      <c r="G7399"/>
      <c r="H7399" s="488"/>
    </row>
    <row r="7400" spans="1:8" s="10" customFormat="1">
      <c r="A7400" s="134"/>
      <c r="B7400" s="134"/>
      <c r="C7400"/>
      <c r="D7400"/>
      <c r="E7400" s="488"/>
      <c r="F7400"/>
      <c r="G7400"/>
      <c r="H7400" s="488"/>
    </row>
    <row r="7401" spans="1:8" s="10" customFormat="1">
      <c r="A7401" s="134"/>
      <c r="B7401" s="134"/>
      <c r="C7401"/>
      <c r="D7401"/>
      <c r="E7401" s="488"/>
      <c r="F7401"/>
      <c r="G7401"/>
      <c r="H7401" s="488"/>
    </row>
    <row r="7402" spans="1:8" s="10" customFormat="1">
      <c r="A7402" s="134"/>
      <c r="B7402" s="134"/>
      <c r="C7402"/>
      <c r="D7402"/>
      <c r="E7402" s="488"/>
      <c r="F7402"/>
      <c r="G7402"/>
      <c r="H7402" s="488"/>
    </row>
    <row r="7403" spans="1:8" s="10" customFormat="1">
      <c r="A7403" s="134"/>
      <c r="B7403" s="134"/>
      <c r="C7403"/>
      <c r="D7403"/>
      <c r="E7403" s="488"/>
      <c r="F7403"/>
      <c r="G7403"/>
      <c r="H7403" s="488"/>
    </row>
    <row r="7404" spans="1:8" s="10" customFormat="1">
      <c r="A7404" s="134"/>
      <c r="B7404" s="134"/>
      <c r="C7404"/>
      <c r="D7404"/>
      <c r="E7404" s="488"/>
      <c r="F7404"/>
      <c r="G7404"/>
      <c r="H7404" s="488"/>
    </row>
    <row r="7405" spans="1:8" s="10" customFormat="1">
      <c r="A7405" s="134"/>
      <c r="B7405" s="134"/>
      <c r="C7405"/>
      <c r="D7405"/>
      <c r="E7405" s="488"/>
      <c r="F7405"/>
      <c r="G7405"/>
      <c r="H7405" s="488"/>
    </row>
    <row r="7406" spans="1:8" s="10" customFormat="1">
      <c r="A7406" s="134"/>
      <c r="B7406" s="134"/>
      <c r="C7406"/>
      <c r="D7406"/>
      <c r="E7406" s="488"/>
      <c r="F7406"/>
      <c r="G7406"/>
      <c r="H7406" s="488"/>
    </row>
    <row r="7407" spans="1:8" s="10" customFormat="1">
      <c r="A7407" s="134"/>
      <c r="B7407" s="134"/>
      <c r="C7407"/>
      <c r="D7407"/>
      <c r="E7407" s="488"/>
      <c r="F7407"/>
      <c r="G7407"/>
      <c r="H7407" s="488"/>
    </row>
    <row r="7408" spans="1:8" s="10" customFormat="1">
      <c r="A7408" s="134"/>
      <c r="B7408" s="134"/>
      <c r="C7408"/>
      <c r="D7408"/>
      <c r="E7408" s="488"/>
      <c r="F7408"/>
      <c r="G7408"/>
      <c r="H7408" s="488"/>
    </row>
    <row r="7409" spans="1:8" s="10" customFormat="1">
      <c r="A7409" s="134"/>
      <c r="B7409" s="134"/>
      <c r="C7409"/>
      <c r="D7409"/>
      <c r="E7409" s="488"/>
      <c r="F7409"/>
      <c r="G7409"/>
      <c r="H7409" s="488"/>
    </row>
    <row r="7410" spans="1:8" s="10" customFormat="1">
      <c r="A7410" s="134"/>
      <c r="B7410" s="134"/>
      <c r="C7410"/>
      <c r="D7410"/>
      <c r="E7410" s="488"/>
      <c r="F7410"/>
      <c r="G7410"/>
      <c r="H7410" s="488"/>
    </row>
    <row r="7411" spans="1:8" s="10" customFormat="1">
      <c r="A7411" s="134"/>
      <c r="B7411" s="134"/>
      <c r="C7411"/>
      <c r="D7411"/>
      <c r="E7411" s="488"/>
      <c r="F7411"/>
      <c r="G7411"/>
      <c r="H7411" s="488"/>
    </row>
    <row r="7412" spans="1:8" s="10" customFormat="1">
      <c r="A7412" s="134"/>
      <c r="B7412" s="134"/>
      <c r="C7412"/>
      <c r="D7412"/>
      <c r="E7412" s="488"/>
      <c r="F7412"/>
      <c r="G7412"/>
      <c r="H7412" s="488"/>
    </row>
    <row r="7413" spans="1:8" s="10" customFormat="1">
      <c r="A7413" s="134"/>
      <c r="B7413" s="134"/>
      <c r="C7413"/>
      <c r="D7413"/>
      <c r="E7413" s="488"/>
      <c r="F7413"/>
      <c r="G7413"/>
      <c r="H7413" s="488"/>
    </row>
    <row r="7414" spans="1:8" s="10" customFormat="1">
      <c r="A7414" s="134"/>
      <c r="B7414" s="134"/>
      <c r="C7414"/>
      <c r="D7414"/>
      <c r="E7414" s="488"/>
      <c r="F7414"/>
      <c r="G7414"/>
      <c r="H7414" s="488"/>
    </row>
    <row r="7415" spans="1:8" s="10" customFormat="1">
      <c r="A7415" s="134"/>
      <c r="B7415" s="134"/>
      <c r="C7415"/>
      <c r="D7415"/>
      <c r="E7415" s="488"/>
      <c r="F7415"/>
      <c r="G7415"/>
      <c r="H7415" s="488"/>
    </row>
    <row r="7416" spans="1:8" s="10" customFormat="1">
      <c r="A7416" s="134"/>
      <c r="B7416" s="134"/>
      <c r="C7416"/>
      <c r="D7416"/>
      <c r="E7416" s="488"/>
      <c r="F7416"/>
      <c r="G7416"/>
      <c r="H7416" s="488"/>
    </row>
    <row r="7417" spans="1:8" s="10" customFormat="1">
      <c r="A7417" s="134"/>
      <c r="B7417" s="134"/>
      <c r="C7417"/>
      <c r="D7417"/>
      <c r="E7417" s="488"/>
      <c r="F7417"/>
      <c r="G7417"/>
      <c r="H7417" s="488"/>
    </row>
    <row r="7418" spans="1:8" s="10" customFormat="1">
      <c r="A7418" s="134"/>
      <c r="B7418" s="134"/>
      <c r="C7418"/>
      <c r="D7418"/>
      <c r="E7418" s="488"/>
      <c r="F7418"/>
      <c r="G7418"/>
      <c r="H7418" s="488"/>
    </row>
    <row r="7419" spans="1:8" s="10" customFormat="1">
      <c r="A7419" s="134"/>
      <c r="B7419" s="134"/>
      <c r="C7419"/>
      <c r="D7419"/>
      <c r="E7419" s="488"/>
      <c r="F7419"/>
      <c r="G7419"/>
      <c r="H7419" s="488"/>
    </row>
    <row r="7420" spans="1:8" s="10" customFormat="1">
      <c r="A7420" s="134"/>
      <c r="B7420" s="134"/>
      <c r="C7420"/>
      <c r="D7420"/>
      <c r="E7420" s="488"/>
      <c r="F7420"/>
      <c r="G7420"/>
      <c r="H7420" s="488"/>
    </row>
    <row r="7421" spans="1:8" s="10" customFormat="1">
      <c r="A7421" s="134"/>
      <c r="B7421" s="134"/>
      <c r="C7421"/>
      <c r="D7421"/>
      <c r="E7421" s="488"/>
      <c r="F7421"/>
      <c r="G7421"/>
      <c r="H7421" s="488"/>
    </row>
    <row r="7422" spans="1:8" s="10" customFormat="1">
      <c r="A7422" s="134"/>
      <c r="B7422" s="134"/>
      <c r="C7422"/>
      <c r="D7422"/>
      <c r="E7422" s="488"/>
      <c r="F7422"/>
      <c r="G7422"/>
      <c r="H7422" s="488"/>
    </row>
    <row r="7423" spans="1:8" s="10" customFormat="1">
      <c r="A7423" s="134"/>
      <c r="B7423" s="134"/>
      <c r="C7423"/>
      <c r="D7423"/>
      <c r="E7423" s="488"/>
      <c r="F7423"/>
      <c r="G7423"/>
      <c r="H7423" s="488"/>
    </row>
    <row r="7424" spans="1:8" s="10" customFormat="1">
      <c r="A7424" s="134"/>
      <c r="B7424" s="134"/>
      <c r="C7424"/>
      <c r="D7424"/>
      <c r="E7424" s="488"/>
      <c r="F7424"/>
      <c r="G7424"/>
      <c r="H7424" s="488"/>
    </row>
    <row r="7425" spans="1:8" s="10" customFormat="1">
      <c r="A7425" s="134"/>
      <c r="B7425" s="134"/>
      <c r="C7425"/>
      <c r="D7425"/>
      <c r="E7425" s="488"/>
      <c r="F7425"/>
      <c r="G7425"/>
      <c r="H7425" s="488"/>
    </row>
    <row r="7426" spans="1:8" s="10" customFormat="1">
      <c r="A7426" s="134"/>
      <c r="B7426" s="134"/>
      <c r="C7426"/>
      <c r="D7426"/>
      <c r="E7426" s="488"/>
      <c r="F7426"/>
      <c r="G7426"/>
      <c r="H7426" s="488"/>
    </row>
    <row r="7427" spans="1:8" s="10" customFormat="1">
      <c r="A7427" s="134"/>
      <c r="B7427" s="134"/>
      <c r="C7427"/>
      <c r="D7427"/>
      <c r="E7427" s="488"/>
      <c r="F7427"/>
      <c r="G7427"/>
      <c r="H7427" s="488"/>
    </row>
    <row r="7428" spans="1:8" s="10" customFormat="1">
      <c r="A7428" s="134"/>
      <c r="B7428" s="134"/>
      <c r="C7428"/>
      <c r="D7428"/>
      <c r="E7428" s="488"/>
      <c r="F7428"/>
      <c r="G7428"/>
      <c r="H7428" s="488"/>
    </row>
    <row r="7429" spans="1:8" s="10" customFormat="1">
      <c r="A7429" s="134"/>
      <c r="B7429" s="134"/>
      <c r="C7429"/>
      <c r="D7429"/>
      <c r="E7429" s="488"/>
      <c r="F7429"/>
      <c r="G7429"/>
      <c r="H7429" s="488"/>
    </row>
    <row r="7430" spans="1:8" s="10" customFormat="1">
      <c r="A7430" s="134"/>
      <c r="B7430" s="134"/>
      <c r="C7430"/>
      <c r="D7430"/>
      <c r="E7430" s="488"/>
      <c r="F7430"/>
      <c r="G7430"/>
      <c r="H7430" s="488"/>
    </row>
    <row r="7431" spans="1:8" s="10" customFormat="1">
      <c r="A7431" s="134"/>
      <c r="B7431" s="134"/>
      <c r="C7431"/>
      <c r="D7431"/>
      <c r="E7431" s="488"/>
      <c r="F7431"/>
      <c r="G7431"/>
      <c r="H7431" s="488"/>
    </row>
    <row r="7432" spans="1:8" s="10" customFormat="1">
      <c r="A7432" s="134"/>
      <c r="B7432" s="134"/>
      <c r="C7432"/>
      <c r="D7432"/>
      <c r="E7432" s="488"/>
      <c r="F7432"/>
      <c r="G7432"/>
      <c r="H7432" s="488"/>
    </row>
    <row r="7433" spans="1:8" s="10" customFormat="1">
      <c r="A7433" s="134"/>
      <c r="B7433" s="134"/>
      <c r="C7433"/>
      <c r="D7433"/>
      <c r="E7433" s="488"/>
      <c r="F7433"/>
      <c r="G7433"/>
      <c r="H7433" s="488"/>
    </row>
    <row r="7434" spans="1:8" s="10" customFormat="1">
      <c r="A7434" s="134"/>
      <c r="B7434" s="134"/>
      <c r="C7434"/>
      <c r="D7434"/>
      <c r="E7434" s="488"/>
      <c r="F7434"/>
      <c r="G7434"/>
      <c r="H7434" s="488"/>
    </row>
    <row r="7435" spans="1:8" s="10" customFormat="1">
      <c r="A7435" s="134"/>
      <c r="B7435" s="134"/>
      <c r="C7435"/>
      <c r="D7435"/>
      <c r="E7435" s="488"/>
      <c r="F7435"/>
      <c r="G7435"/>
      <c r="H7435" s="488"/>
    </row>
    <row r="7436" spans="1:8" s="10" customFormat="1">
      <c r="A7436" s="134"/>
      <c r="B7436" s="134"/>
      <c r="C7436"/>
      <c r="D7436"/>
      <c r="E7436" s="488"/>
      <c r="F7436"/>
      <c r="G7436"/>
      <c r="H7436" s="488"/>
    </row>
    <row r="7437" spans="1:8" s="10" customFormat="1">
      <c r="A7437" s="134"/>
      <c r="B7437" s="134"/>
      <c r="C7437"/>
      <c r="D7437"/>
      <c r="E7437" s="488"/>
      <c r="F7437"/>
      <c r="G7437"/>
      <c r="H7437" s="488"/>
    </row>
    <row r="7438" spans="1:8" s="10" customFormat="1">
      <c r="A7438" s="134"/>
      <c r="B7438" s="134"/>
      <c r="C7438"/>
      <c r="D7438"/>
      <c r="E7438" s="488"/>
      <c r="F7438"/>
      <c r="G7438"/>
      <c r="H7438" s="488"/>
    </row>
    <row r="7439" spans="1:8" s="10" customFormat="1">
      <c r="A7439" s="134"/>
      <c r="B7439" s="134"/>
      <c r="C7439"/>
      <c r="D7439"/>
      <c r="E7439" s="488"/>
      <c r="F7439"/>
      <c r="G7439"/>
      <c r="H7439" s="488"/>
    </row>
    <row r="7440" spans="1:8" s="10" customFormat="1">
      <c r="A7440" s="134"/>
      <c r="B7440" s="134"/>
      <c r="C7440"/>
      <c r="D7440"/>
      <c r="E7440" s="488"/>
      <c r="F7440"/>
      <c r="G7440"/>
      <c r="H7440" s="488"/>
    </row>
    <row r="7441" spans="1:8" s="10" customFormat="1">
      <c r="A7441" s="134"/>
      <c r="B7441" s="134"/>
      <c r="C7441"/>
      <c r="D7441"/>
      <c r="E7441" s="488"/>
      <c r="F7441"/>
      <c r="G7441"/>
      <c r="H7441" s="488"/>
    </row>
    <row r="7442" spans="1:8" s="10" customFormat="1">
      <c r="A7442" s="134"/>
      <c r="B7442" s="134"/>
      <c r="C7442"/>
      <c r="D7442"/>
      <c r="E7442" s="488"/>
      <c r="F7442"/>
      <c r="G7442"/>
      <c r="H7442" s="488"/>
    </row>
    <row r="7443" spans="1:8" s="10" customFormat="1">
      <c r="A7443" s="134"/>
      <c r="B7443" s="134"/>
      <c r="C7443"/>
      <c r="D7443"/>
      <c r="E7443" s="488"/>
      <c r="F7443"/>
      <c r="G7443"/>
      <c r="H7443" s="488"/>
    </row>
    <row r="7444" spans="1:8" s="10" customFormat="1">
      <c r="A7444" s="134"/>
      <c r="B7444" s="134"/>
      <c r="C7444"/>
      <c r="D7444"/>
      <c r="E7444" s="488"/>
      <c r="F7444"/>
      <c r="G7444"/>
      <c r="H7444" s="488"/>
    </row>
    <row r="7445" spans="1:8" s="10" customFormat="1">
      <c r="A7445" s="134"/>
      <c r="B7445" s="134"/>
      <c r="C7445"/>
      <c r="D7445"/>
      <c r="E7445" s="488"/>
      <c r="F7445"/>
      <c r="G7445"/>
      <c r="H7445" s="488"/>
    </row>
    <row r="7446" spans="1:8" s="10" customFormat="1">
      <c r="A7446" s="134"/>
      <c r="B7446" s="134"/>
      <c r="C7446"/>
      <c r="D7446"/>
      <c r="E7446" s="488"/>
      <c r="F7446"/>
      <c r="G7446"/>
      <c r="H7446" s="488"/>
    </row>
    <row r="7447" spans="1:8" s="10" customFormat="1">
      <c r="A7447" s="134"/>
      <c r="B7447" s="134"/>
      <c r="C7447"/>
      <c r="D7447"/>
      <c r="E7447" s="488"/>
      <c r="F7447"/>
      <c r="G7447"/>
      <c r="H7447" s="488"/>
    </row>
    <row r="7448" spans="1:8" s="10" customFormat="1">
      <c r="A7448" s="134"/>
      <c r="B7448" s="134"/>
      <c r="C7448"/>
      <c r="D7448"/>
      <c r="E7448" s="488"/>
      <c r="F7448"/>
      <c r="G7448"/>
      <c r="H7448" s="488"/>
    </row>
    <row r="7449" spans="1:8" s="10" customFormat="1">
      <c r="A7449" s="134"/>
      <c r="B7449" s="134"/>
      <c r="C7449"/>
      <c r="D7449"/>
      <c r="E7449" s="488"/>
      <c r="F7449"/>
      <c r="G7449"/>
      <c r="H7449" s="488"/>
    </row>
    <row r="7450" spans="1:8" s="10" customFormat="1">
      <c r="A7450" s="134"/>
      <c r="B7450" s="134"/>
      <c r="C7450"/>
      <c r="D7450"/>
      <c r="E7450" s="488"/>
      <c r="F7450"/>
      <c r="G7450"/>
      <c r="H7450" s="488"/>
    </row>
    <row r="7451" spans="1:8" s="10" customFormat="1">
      <c r="A7451" s="134"/>
      <c r="B7451" s="134"/>
      <c r="C7451"/>
      <c r="D7451"/>
      <c r="E7451" s="488"/>
      <c r="F7451"/>
      <c r="G7451"/>
      <c r="H7451" s="488"/>
    </row>
    <row r="7452" spans="1:8" s="10" customFormat="1">
      <c r="A7452" s="134"/>
      <c r="B7452" s="134"/>
      <c r="C7452"/>
      <c r="D7452"/>
      <c r="E7452" s="488"/>
      <c r="F7452"/>
      <c r="G7452"/>
      <c r="H7452" s="488"/>
    </row>
    <row r="7453" spans="1:8" s="10" customFormat="1">
      <c r="A7453" s="134"/>
      <c r="B7453" s="134"/>
      <c r="C7453"/>
      <c r="D7453"/>
      <c r="E7453" s="488"/>
      <c r="F7453"/>
      <c r="G7453"/>
      <c r="H7453" s="488"/>
    </row>
    <row r="7454" spans="1:8" s="10" customFormat="1">
      <c r="A7454" s="134"/>
      <c r="B7454" s="134"/>
      <c r="C7454"/>
      <c r="D7454"/>
      <c r="E7454" s="488"/>
      <c r="F7454"/>
      <c r="G7454"/>
      <c r="H7454" s="488"/>
    </row>
    <row r="7455" spans="1:8" s="10" customFormat="1">
      <c r="A7455" s="134"/>
      <c r="B7455" s="134"/>
      <c r="C7455"/>
      <c r="D7455"/>
      <c r="E7455" s="488"/>
      <c r="F7455"/>
      <c r="G7455"/>
      <c r="H7455" s="488"/>
    </row>
    <row r="7456" spans="1:8" s="10" customFormat="1">
      <c r="A7456" s="134"/>
      <c r="B7456" s="134"/>
      <c r="C7456"/>
      <c r="D7456"/>
      <c r="E7456" s="488"/>
      <c r="F7456"/>
      <c r="G7456"/>
      <c r="H7456" s="488"/>
    </row>
    <row r="7457" spans="1:8" s="10" customFormat="1">
      <c r="A7457" s="134"/>
      <c r="B7457" s="134"/>
      <c r="C7457"/>
      <c r="D7457"/>
      <c r="E7457" s="488"/>
      <c r="F7457"/>
      <c r="G7457"/>
      <c r="H7457" s="488"/>
    </row>
    <row r="7458" spans="1:8" s="10" customFormat="1">
      <c r="A7458" s="134"/>
      <c r="B7458" s="134"/>
      <c r="C7458"/>
      <c r="D7458"/>
      <c r="E7458" s="488"/>
      <c r="F7458"/>
      <c r="G7458"/>
      <c r="H7458" s="488"/>
    </row>
    <row r="7459" spans="1:8" s="10" customFormat="1">
      <c r="A7459" s="134"/>
      <c r="B7459" s="134"/>
      <c r="C7459"/>
      <c r="D7459"/>
      <c r="E7459" s="488"/>
      <c r="F7459"/>
      <c r="G7459"/>
      <c r="H7459" s="488"/>
    </row>
    <row r="7460" spans="1:8" s="10" customFormat="1">
      <c r="A7460" s="134"/>
      <c r="B7460" s="134"/>
      <c r="C7460"/>
      <c r="D7460"/>
      <c r="E7460" s="488"/>
      <c r="F7460"/>
      <c r="G7460"/>
      <c r="H7460" s="488"/>
    </row>
    <row r="7461" spans="1:8" s="10" customFormat="1">
      <c r="A7461" s="134"/>
      <c r="B7461" s="134"/>
      <c r="C7461"/>
      <c r="D7461"/>
      <c r="E7461" s="488"/>
      <c r="F7461"/>
      <c r="G7461"/>
      <c r="H7461" s="488"/>
    </row>
    <row r="7462" spans="1:8" s="10" customFormat="1">
      <c r="A7462" s="134"/>
      <c r="B7462" s="134"/>
      <c r="C7462"/>
      <c r="D7462"/>
      <c r="E7462" s="488"/>
      <c r="F7462"/>
      <c r="G7462"/>
      <c r="H7462" s="488"/>
    </row>
    <row r="7463" spans="1:8" s="10" customFormat="1">
      <c r="A7463" s="134"/>
      <c r="B7463" s="134"/>
      <c r="C7463"/>
      <c r="D7463"/>
      <c r="E7463" s="488"/>
      <c r="F7463"/>
      <c r="G7463"/>
      <c r="H7463" s="488"/>
    </row>
    <row r="7464" spans="1:8" s="10" customFormat="1">
      <c r="A7464" s="134"/>
      <c r="B7464" s="134"/>
      <c r="C7464"/>
      <c r="D7464"/>
      <c r="E7464" s="488"/>
      <c r="F7464"/>
      <c r="G7464"/>
      <c r="H7464" s="488"/>
    </row>
    <row r="7465" spans="1:8" s="10" customFormat="1">
      <c r="A7465" s="134"/>
      <c r="B7465" s="134"/>
      <c r="C7465"/>
      <c r="D7465"/>
      <c r="E7465" s="488"/>
      <c r="F7465"/>
      <c r="G7465"/>
      <c r="H7465" s="488"/>
    </row>
    <row r="7466" spans="1:8" s="10" customFormat="1">
      <c r="A7466" s="134"/>
      <c r="B7466" s="134"/>
      <c r="C7466"/>
      <c r="D7466"/>
      <c r="E7466" s="488"/>
      <c r="F7466"/>
      <c r="G7466"/>
      <c r="H7466" s="488"/>
    </row>
    <row r="7467" spans="1:8" s="10" customFormat="1">
      <c r="A7467" s="134"/>
      <c r="B7467" s="134"/>
      <c r="C7467"/>
      <c r="D7467"/>
      <c r="E7467" s="488"/>
      <c r="F7467"/>
      <c r="G7467"/>
      <c r="H7467" s="488"/>
    </row>
    <row r="7468" spans="1:8" s="10" customFormat="1">
      <c r="A7468" s="134"/>
      <c r="B7468" s="134"/>
      <c r="C7468"/>
      <c r="D7468"/>
      <c r="E7468" s="488"/>
      <c r="F7468"/>
      <c r="G7468"/>
      <c r="H7468" s="488"/>
    </row>
    <row r="7469" spans="1:8" s="10" customFormat="1">
      <c r="A7469" s="134"/>
      <c r="B7469" s="134"/>
      <c r="C7469"/>
      <c r="D7469"/>
      <c r="E7469" s="488"/>
      <c r="F7469"/>
      <c r="G7469"/>
      <c r="H7469" s="488"/>
    </row>
    <row r="7470" spans="1:8" s="10" customFormat="1">
      <c r="A7470" s="134"/>
      <c r="B7470" s="134"/>
      <c r="C7470"/>
      <c r="D7470"/>
      <c r="E7470" s="488"/>
      <c r="F7470"/>
      <c r="G7470"/>
      <c r="H7470" s="488"/>
    </row>
    <row r="7471" spans="1:8" s="10" customFormat="1">
      <c r="A7471" s="134"/>
      <c r="B7471" s="134"/>
      <c r="C7471"/>
      <c r="D7471"/>
      <c r="E7471" s="488"/>
      <c r="F7471"/>
      <c r="G7471"/>
      <c r="H7471" s="488"/>
    </row>
    <row r="7472" spans="1:8" s="10" customFormat="1">
      <c r="A7472" s="134"/>
      <c r="B7472" s="134"/>
      <c r="C7472"/>
      <c r="D7472"/>
      <c r="E7472" s="488"/>
      <c r="F7472"/>
      <c r="G7472"/>
      <c r="H7472" s="488"/>
    </row>
    <row r="7473" spans="1:8" s="10" customFormat="1">
      <c r="A7473" s="134"/>
      <c r="B7473" s="134"/>
      <c r="C7473"/>
      <c r="D7473"/>
      <c r="E7473" s="488"/>
      <c r="F7473"/>
      <c r="G7473"/>
      <c r="H7473" s="488"/>
    </row>
    <row r="7474" spans="1:8" s="10" customFormat="1">
      <c r="A7474" s="134"/>
      <c r="B7474" s="134"/>
      <c r="C7474"/>
      <c r="D7474"/>
      <c r="E7474" s="488"/>
      <c r="F7474"/>
      <c r="G7474"/>
      <c r="H7474" s="488"/>
    </row>
    <row r="7475" spans="1:8" s="10" customFormat="1">
      <c r="A7475" s="134"/>
      <c r="B7475" s="134"/>
      <c r="C7475"/>
      <c r="D7475"/>
      <c r="E7475" s="488"/>
      <c r="F7475"/>
      <c r="G7475"/>
      <c r="H7475" s="488"/>
    </row>
    <row r="7476" spans="1:8" s="10" customFormat="1">
      <c r="A7476" s="134"/>
      <c r="B7476" s="134"/>
      <c r="C7476"/>
      <c r="D7476"/>
      <c r="E7476" s="488"/>
      <c r="F7476"/>
      <c r="G7476"/>
      <c r="H7476" s="488"/>
    </row>
    <row r="7477" spans="1:8" s="10" customFormat="1">
      <c r="A7477" s="134"/>
      <c r="B7477" s="134"/>
      <c r="C7477"/>
      <c r="D7477"/>
      <c r="E7477" s="488"/>
      <c r="F7477"/>
      <c r="G7477"/>
      <c r="H7477" s="488"/>
    </row>
    <row r="7478" spans="1:8" s="10" customFormat="1">
      <c r="A7478" s="134"/>
      <c r="B7478" s="134"/>
      <c r="C7478"/>
      <c r="D7478"/>
      <c r="E7478" s="488"/>
      <c r="F7478"/>
      <c r="G7478"/>
      <c r="H7478" s="488"/>
    </row>
    <row r="7479" spans="1:8" s="10" customFormat="1">
      <c r="A7479" s="134"/>
      <c r="B7479" s="134"/>
      <c r="C7479"/>
      <c r="D7479"/>
      <c r="E7479" s="488"/>
      <c r="F7479"/>
      <c r="G7479"/>
      <c r="H7479" s="488"/>
    </row>
    <row r="7480" spans="1:8" s="10" customFormat="1">
      <c r="A7480" s="134"/>
      <c r="B7480" s="134"/>
      <c r="C7480"/>
      <c r="D7480"/>
      <c r="E7480" s="488"/>
      <c r="F7480"/>
      <c r="G7480"/>
      <c r="H7480" s="488"/>
    </row>
    <row r="7481" spans="1:8" s="10" customFormat="1">
      <c r="A7481" s="134"/>
      <c r="B7481" s="134"/>
      <c r="C7481"/>
      <c r="D7481"/>
      <c r="E7481" s="488"/>
      <c r="F7481"/>
      <c r="G7481"/>
      <c r="H7481" s="488"/>
    </row>
    <row r="7482" spans="1:8" s="10" customFormat="1">
      <c r="A7482" s="134"/>
      <c r="B7482" s="134"/>
      <c r="C7482"/>
      <c r="D7482"/>
      <c r="E7482" s="488"/>
      <c r="F7482"/>
      <c r="G7482"/>
      <c r="H7482" s="488"/>
    </row>
    <row r="7483" spans="1:8" s="10" customFormat="1">
      <c r="A7483" s="134"/>
      <c r="B7483" s="134"/>
      <c r="C7483"/>
      <c r="D7483"/>
      <c r="E7483" s="488"/>
      <c r="F7483"/>
      <c r="G7483"/>
      <c r="H7483" s="488"/>
    </row>
    <row r="7484" spans="1:8" s="10" customFormat="1">
      <c r="A7484" s="134"/>
      <c r="B7484" s="134"/>
      <c r="C7484"/>
      <c r="D7484"/>
      <c r="E7484" s="488"/>
      <c r="F7484"/>
      <c r="G7484"/>
      <c r="H7484" s="488"/>
    </row>
    <row r="7485" spans="1:8" s="10" customFormat="1">
      <c r="A7485" s="134"/>
      <c r="B7485" s="134"/>
      <c r="C7485"/>
      <c r="D7485"/>
      <c r="E7485" s="488"/>
      <c r="F7485"/>
      <c r="G7485"/>
      <c r="H7485" s="488"/>
    </row>
    <row r="7486" spans="1:8" s="10" customFormat="1">
      <c r="A7486" s="134"/>
      <c r="B7486" s="134"/>
      <c r="C7486"/>
      <c r="D7486"/>
      <c r="E7486" s="488"/>
      <c r="F7486"/>
      <c r="G7486"/>
      <c r="H7486" s="488"/>
    </row>
    <row r="7487" spans="1:8" s="10" customFormat="1">
      <c r="A7487" s="134"/>
      <c r="B7487" s="134"/>
      <c r="C7487"/>
      <c r="D7487"/>
      <c r="E7487" s="488"/>
      <c r="F7487"/>
      <c r="G7487"/>
      <c r="H7487" s="488"/>
    </row>
    <row r="7488" spans="1:8" s="10" customFormat="1">
      <c r="A7488" s="134"/>
      <c r="B7488" s="134"/>
      <c r="C7488"/>
      <c r="D7488"/>
      <c r="E7488" s="488"/>
      <c r="F7488"/>
      <c r="G7488"/>
      <c r="H7488" s="488"/>
    </row>
    <row r="7489" spans="1:8" s="10" customFormat="1">
      <c r="A7489" s="134"/>
      <c r="B7489" s="134"/>
      <c r="C7489"/>
      <c r="D7489"/>
      <c r="E7489" s="488"/>
      <c r="F7489"/>
      <c r="G7489"/>
      <c r="H7489" s="488"/>
    </row>
    <row r="7490" spans="1:8" s="10" customFormat="1">
      <c r="A7490" s="134"/>
      <c r="B7490" s="134"/>
      <c r="C7490"/>
      <c r="D7490"/>
      <c r="E7490" s="488"/>
      <c r="F7490"/>
      <c r="G7490"/>
      <c r="H7490" s="488"/>
    </row>
    <row r="7491" spans="1:8" s="10" customFormat="1">
      <c r="A7491" s="134"/>
      <c r="B7491" s="134"/>
      <c r="C7491"/>
      <c r="D7491"/>
      <c r="E7491" s="488"/>
      <c r="F7491"/>
      <c r="G7491"/>
      <c r="H7491" s="488"/>
    </row>
    <row r="7492" spans="1:8" s="10" customFormat="1">
      <c r="A7492" s="134"/>
      <c r="B7492" s="134"/>
      <c r="C7492"/>
      <c r="D7492"/>
      <c r="E7492" s="488"/>
      <c r="F7492"/>
      <c r="G7492"/>
      <c r="H7492" s="488"/>
    </row>
    <row r="7493" spans="1:8" s="10" customFormat="1">
      <c r="A7493" s="134"/>
      <c r="B7493" s="134"/>
      <c r="C7493"/>
      <c r="D7493"/>
      <c r="E7493" s="488"/>
      <c r="F7493"/>
      <c r="G7493"/>
      <c r="H7493" s="488"/>
    </row>
    <row r="7494" spans="1:8" s="10" customFormat="1">
      <c r="A7494" s="134"/>
      <c r="B7494" s="134"/>
      <c r="C7494"/>
      <c r="D7494"/>
      <c r="E7494" s="488"/>
      <c r="F7494"/>
      <c r="G7494"/>
      <c r="H7494" s="488"/>
    </row>
    <row r="7495" spans="1:8" s="10" customFormat="1">
      <c r="A7495" s="134"/>
      <c r="B7495" s="134"/>
      <c r="C7495"/>
      <c r="D7495"/>
      <c r="E7495" s="488"/>
      <c r="F7495"/>
      <c r="G7495"/>
      <c r="H7495" s="488"/>
    </row>
    <row r="7496" spans="1:8" s="10" customFormat="1">
      <c r="A7496" s="134"/>
      <c r="B7496" s="134"/>
      <c r="C7496"/>
      <c r="D7496"/>
      <c r="E7496" s="488"/>
      <c r="F7496"/>
      <c r="G7496"/>
      <c r="H7496" s="488"/>
    </row>
    <row r="7497" spans="1:8" s="10" customFormat="1">
      <c r="A7497" s="134"/>
      <c r="B7497" s="134"/>
      <c r="C7497"/>
      <c r="D7497"/>
      <c r="E7497" s="488"/>
      <c r="F7497"/>
      <c r="G7497"/>
      <c r="H7497" s="488"/>
    </row>
    <row r="7498" spans="1:8" s="10" customFormat="1">
      <c r="A7498" s="134"/>
      <c r="B7498" s="134"/>
      <c r="C7498"/>
      <c r="D7498"/>
      <c r="E7498" s="488"/>
      <c r="F7498"/>
      <c r="G7498"/>
      <c r="H7498" s="488"/>
    </row>
    <row r="7499" spans="1:8" s="10" customFormat="1">
      <c r="A7499" s="134"/>
      <c r="B7499" s="134"/>
      <c r="C7499"/>
      <c r="D7499"/>
      <c r="E7499" s="488"/>
      <c r="F7499"/>
      <c r="G7499"/>
      <c r="H7499" s="488"/>
    </row>
    <row r="7500" spans="1:8" s="10" customFormat="1">
      <c r="A7500" s="134"/>
      <c r="B7500" s="134"/>
      <c r="C7500"/>
      <c r="D7500"/>
      <c r="E7500" s="488"/>
      <c r="F7500"/>
      <c r="G7500"/>
      <c r="H7500" s="488"/>
    </row>
    <row r="7501" spans="1:8" s="10" customFormat="1">
      <c r="A7501" s="134"/>
      <c r="B7501" s="134"/>
      <c r="C7501"/>
      <c r="D7501"/>
      <c r="E7501" s="488"/>
      <c r="F7501"/>
      <c r="G7501"/>
      <c r="H7501" s="488"/>
    </row>
    <row r="7502" spans="1:8" s="10" customFormat="1">
      <c r="A7502" s="134"/>
      <c r="B7502" s="134"/>
      <c r="C7502"/>
      <c r="D7502"/>
      <c r="E7502" s="488"/>
      <c r="F7502"/>
      <c r="G7502"/>
      <c r="H7502" s="488"/>
    </row>
    <row r="7503" spans="1:8" s="10" customFormat="1">
      <c r="A7503" s="134"/>
      <c r="B7503" s="134"/>
      <c r="C7503"/>
      <c r="D7503"/>
      <c r="E7503" s="488"/>
      <c r="F7503"/>
      <c r="G7503"/>
      <c r="H7503" s="488"/>
    </row>
    <row r="7504" spans="1:8" s="10" customFormat="1">
      <c r="A7504" s="134"/>
      <c r="B7504" s="134"/>
      <c r="C7504"/>
      <c r="D7504"/>
      <c r="E7504" s="488"/>
      <c r="F7504"/>
      <c r="G7504"/>
      <c r="H7504" s="488"/>
    </row>
    <row r="7505" spans="1:8" s="10" customFormat="1">
      <c r="A7505" s="134"/>
      <c r="B7505" s="134"/>
      <c r="C7505"/>
      <c r="D7505"/>
      <c r="E7505" s="488"/>
      <c r="F7505"/>
      <c r="G7505"/>
      <c r="H7505" s="488"/>
    </row>
    <row r="7506" spans="1:8" s="10" customFormat="1">
      <c r="A7506" s="134"/>
      <c r="B7506" s="134"/>
      <c r="C7506"/>
      <c r="D7506"/>
      <c r="E7506" s="488"/>
      <c r="F7506"/>
      <c r="G7506"/>
      <c r="H7506" s="488"/>
    </row>
    <row r="7507" spans="1:8" s="10" customFormat="1">
      <c r="A7507" s="134"/>
      <c r="B7507" s="134"/>
      <c r="C7507"/>
      <c r="D7507"/>
      <c r="E7507" s="488"/>
      <c r="F7507"/>
      <c r="G7507"/>
      <c r="H7507" s="488"/>
    </row>
    <row r="7508" spans="1:8" s="10" customFormat="1">
      <c r="A7508" s="134"/>
      <c r="B7508" s="134"/>
      <c r="C7508"/>
      <c r="D7508"/>
      <c r="E7508" s="488"/>
      <c r="F7508"/>
      <c r="G7508"/>
      <c r="H7508" s="488"/>
    </row>
    <row r="7509" spans="1:8" s="10" customFormat="1">
      <c r="A7509" s="134"/>
      <c r="B7509" s="134"/>
      <c r="C7509"/>
      <c r="D7509"/>
      <c r="E7509" s="488"/>
      <c r="F7509"/>
      <c r="G7509"/>
      <c r="H7509" s="488"/>
    </row>
    <row r="7510" spans="1:8" s="10" customFormat="1">
      <c r="A7510" s="134"/>
      <c r="B7510" s="134"/>
      <c r="C7510"/>
      <c r="D7510"/>
      <c r="E7510" s="488"/>
      <c r="F7510"/>
      <c r="G7510"/>
      <c r="H7510" s="488"/>
    </row>
    <row r="7511" spans="1:8" s="10" customFormat="1">
      <c r="A7511" s="134"/>
      <c r="B7511" s="134"/>
      <c r="C7511"/>
      <c r="D7511"/>
      <c r="E7511" s="488"/>
      <c r="F7511"/>
      <c r="G7511"/>
      <c r="H7511" s="488"/>
    </row>
    <row r="7512" spans="1:8" s="10" customFormat="1">
      <c r="A7512" s="134"/>
      <c r="B7512" s="134"/>
      <c r="C7512"/>
      <c r="D7512"/>
      <c r="E7512" s="488"/>
      <c r="F7512"/>
      <c r="G7512"/>
      <c r="H7512" s="488"/>
    </row>
    <row r="7513" spans="1:8" s="10" customFormat="1">
      <c r="A7513" s="134"/>
      <c r="B7513" s="134"/>
      <c r="C7513"/>
      <c r="D7513"/>
      <c r="E7513" s="488"/>
      <c r="F7513"/>
      <c r="G7513"/>
      <c r="H7513" s="488"/>
    </row>
    <row r="7514" spans="1:8" s="10" customFormat="1">
      <c r="A7514" s="134"/>
      <c r="B7514" s="134"/>
      <c r="C7514"/>
      <c r="D7514"/>
      <c r="E7514" s="488"/>
      <c r="F7514"/>
      <c r="G7514"/>
      <c r="H7514" s="488"/>
    </row>
    <row r="7515" spans="1:8" s="10" customFormat="1">
      <c r="A7515" s="134"/>
      <c r="B7515" s="134"/>
      <c r="C7515"/>
      <c r="D7515"/>
      <c r="E7515" s="488"/>
      <c r="F7515"/>
      <c r="G7515"/>
      <c r="H7515" s="488"/>
    </row>
    <row r="7516" spans="1:8" s="10" customFormat="1">
      <c r="A7516" s="134"/>
      <c r="B7516" s="134"/>
      <c r="C7516"/>
      <c r="D7516"/>
      <c r="E7516" s="488"/>
      <c r="F7516"/>
      <c r="G7516"/>
      <c r="H7516" s="488"/>
    </row>
    <row r="7517" spans="1:8" s="10" customFormat="1">
      <c r="A7517" s="134"/>
      <c r="B7517" s="134"/>
      <c r="C7517"/>
      <c r="D7517"/>
      <c r="E7517" s="488"/>
      <c r="F7517"/>
      <c r="G7517"/>
      <c r="H7517" s="488"/>
    </row>
    <row r="7518" spans="1:8" s="10" customFormat="1">
      <c r="A7518" s="134"/>
      <c r="B7518" s="134"/>
      <c r="C7518"/>
      <c r="D7518"/>
      <c r="E7518" s="488"/>
      <c r="F7518"/>
      <c r="G7518"/>
      <c r="H7518" s="488"/>
    </row>
    <row r="7519" spans="1:8" s="10" customFormat="1">
      <c r="A7519" s="134"/>
      <c r="B7519" s="134"/>
      <c r="C7519"/>
      <c r="D7519"/>
      <c r="E7519" s="488"/>
      <c r="F7519"/>
      <c r="G7519"/>
      <c r="H7519" s="488"/>
    </row>
    <row r="7520" spans="1:8" s="10" customFormat="1">
      <c r="A7520" s="134"/>
      <c r="B7520" s="134"/>
      <c r="C7520"/>
      <c r="D7520"/>
      <c r="E7520" s="488"/>
      <c r="F7520"/>
      <c r="G7520"/>
      <c r="H7520" s="488"/>
    </row>
    <row r="7521" spans="1:8" s="10" customFormat="1">
      <c r="A7521" s="134"/>
      <c r="B7521" s="134"/>
      <c r="C7521"/>
      <c r="D7521"/>
      <c r="E7521" s="488"/>
      <c r="F7521"/>
      <c r="G7521"/>
      <c r="H7521" s="488"/>
    </row>
    <row r="7522" spans="1:8" s="10" customFormat="1">
      <c r="A7522" s="134"/>
      <c r="B7522" s="134"/>
      <c r="C7522"/>
      <c r="D7522"/>
      <c r="E7522" s="488"/>
      <c r="F7522"/>
      <c r="G7522"/>
      <c r="H7522" s="488"/>
    </row>
    <row r="7523" spans="1:8" s="10" customFormat="1">
      <c r="A7523" s="134"/>
      <c r="B7523" s="134"/>
      <c r="C7523"/>
      <c r="D7523"/>
      <c r="E7523" s="488"/>
      <c r="F7523"/>
      <c r="G7523"/>
      <c r="H7523" s="488"/>
    </row>
    <row r="7524" spans="1:8" s="10" customFormat="1">
      <c r="A7524" s="134"/>
      <c r="B7524" s="134"/>
      <c r="C7524"/>
      <c r="D7524"/>
      <c r="E7524" s="488"/>
      <c r="F7524"/>
      <c r="G7524"/>
      <c r="H7524" s="488"/>
    </row>
    <row r="7525" spans="1:8" s="10" customFormat="1">
      <c r="A7525" s="134"/>
      <c r="B7525" s="134"/>
      <c r="C7525"/>
      <c r="D7525"/>
      <c r="E7525" s="488"/>
      <c r="F7525"/>
      <c r="G7525"/>
      <c r="H7525" s="488"/>
    </row>
    <row r="7526" spans="1:8" s="10" customFormat="1">
      <c r="A7526" s="134"/>
      <c r="B7526" s="134"/>
      <c r="C7526"/>
      <c r="D7526"/>
      <c r="E7526" s="488"/>
      <c r="F7526"/>
      <c r="G7526"/>
      <c r="H7526" s="488"/>
    </row>
    <row r="7527" spans="1:8" s="10" customFormat="1">
      <c r="A7527" s="134"/>
      <c r="B7527" s="134"/>
      <c r="C7527"/>
      <c r="D7527"/>
      <c r="E7527" s="488"/>
      <c r="F7527"/>
      <c r="G7527"/>
      <c r="H7527" s="488"/>
    </row>
    <row r="7528" spans="1:8" s="10" customFormat="1">
      <c r="A7528" s="134"/>
      <c r="B7528" s="134"/>
      <c r="C7528"/>
      <c r="D7528"/>
      <c r="E7528" s="488"/>
      <c r="F7528"/>
      <c r="G7528"/>
      <c r="H7528" s="488"/>
    </row>
    <row r="7529" spans="1:8" s="10" customFormat="1">
      <c r="A7529" s="134"/>
      <c r="B7529" s="134"/>
      <c r="C7529"/>
      <c r="D7529"/>
      <c r="E7529" s="488"/>
      <c r="F7529"/>
      <c r="G7529"/>
      <c r="H7529" s="488"/>
    </row>
    <row r="7530" spans="1:8" s="10" customFormat="1">
      <c r="A7530" s="134"/>
      <c r="B7530" s="134"/>
      <c r="C7530"/>
      <c r="D7530"/>
      <c r="E7530" s="488"/>
      <c r="F7530"/>
      <c r="G7530"/>
      <c r="H7530" s="488"/>
    </row>
    <row r="7531" spans="1:8" s="10" customFormat="1">
      <c r="A7531" s="134"/>
      <c r="B7531" s="134"/>
      <c r="C7531"/>
      <c r="D7531"/>
      <c r="E7531" s="488"/>
      <c r="F7531"/>
      <c r="G7531"/>
      <c r="H7531" s="488"/>
    </row>
    <row r="7532" spans="1:8" s="10" customFormat="1">
      <c r="A7532" s="134"/>
      <c r="B7532" s="134"/>
      <c r="C7532"/>
      <c r="D7532"/>
      <c r="E7532" s="488"/>
      <c r="F7532"/>
      <c r="G7532"/>
      <c r="H7532" s="488"/>
    </row>
    <row r="7533" spans="1:8" s="10" customFormat="1">
      <c r="A7533" s="134"/>
      <c r="B7533" s="134"/>
      <c r="C7533"/>
      <c r="D7533"/>
      <c r="E7533" s="488"/>
      <c r="F7533"/>
      <c r="G7533"/>
      <c r="H7533" s="488"/>
    </row>
    <row r="7534" spans="1:8" s="10" customFormat="1">
      <c r="A7534" s="134"/>
      <c r="B7534" s="134"/>
      <c r="C7534"/>
      <c r="D7534"/>
      <c r="E7534" s="488"/>
      <c r="F7534"/>
      <c r="G7534"/>
      <c r="H7534" s="488"/>
    </row>
    <row r="7535" spans="1:8" s="10" customFormat="1">
      <c r="A7535" s="134"/>
      <c r="B7535" s="134"/>
      <c r="C7535"/>
      <c r="D7535"/>
      <c r="E7535" s="488"/>
      <c r="F7535"/>
      <c r="G7535"/>
      <c r="H7535" s="488"/>
    </row>
    <row r="7536" spans="1:8" s="10" customFormat="1">
      <c r="A7536" s="134"/>
      <c r="B7536" s="134"/>
      <c r="C7536"/>
      <c r="D7536"/>
      <c r="E7536" s="488"/>
      <c r="F7536"/>
      <c r="G7536"/>
      <c r="H7536" s="488"/>
    </row>
    <row r="7537" spans="1:8" s="10" customFormat="1">
      <c r="A7537" s="134"/>
      <c r="B7537" s="134"/>
      <c r="C7537"/>
      <c r="D7537"/>
      <c r="E7537" s="488"/>
      <c r="F7537"/>
      <c r="G7537"/>
      <c r="H7537" s="488"/>
    </row>
    <row r="7538" spans="1:8" s="10" customFormat="1">
      <c r="A7538" s="134"/>
      <c r="B7538" s="134"/>
      <c r="C7538"/>
      <c r="D7538"/>
      <c r="E7538" s="488"/>
      <c r="F7538"/>
      <c r="G7538"/>
      <c r="H7538" s="488"/>
    </row>
    <row r="7539" spans="1:8" s="10" customFormat="1">
      <c r="A7539" s="134"/>
      <c r="B7539" s="134"/>
      <c r="C7539"/>
      <c r="D7539"/>
      <c r="E7539" s="488"/>
      <c r="F7539"/>
      <c r="G7539"/>
      <c r="H7539" s="488"/>
    </row>
    <row r="7540" spans="1:8" s="10" customFormat="1">
      <c r="A7540" s="134"/>
      <c r="B7540" s="134"/>
      <c r="C7540"/>
      <c r="D7540"/>
      <c r="E7540" s="488"/>
      <c r="F7540"/>
      <c r="G7540"/>
      <c r="H7540" s="488"/>
    </row>
    <row r="7541" spans="1:8" s="10" customFormat="1">
      <c r="A7541" s="134"/>
      <c r="B7541" s="134"/>
      <c r="C7541"/>
      <c r="D7541"/>
      <c r="E7541" s="488"/>
      <c r="F7541"/>
      <c r="G7541"/>
      <c r="H7541" s="488"/>
    </row>
    <row r="7542" spans="1:8" s="10" customFormat="1">
      <c r="A7542" s="134"/>
      <c r="B7542" s="134"/>
      <c r="C7542"/>
      <c r="D7542"/>
      <c r="E7542" s="488"/>
      <c r="F7542"/>
      <c r="G7542"/>
      <c r="H7542" s="488"/>
    </row>
    <row r="7543" spans="1:8" s="10" customFormat="1">
      <c r="A7543" s="134"/>
      <c r="B7543" s="134"/>
      <c r="C7543"/>
      <c r="D7543"/>
      <c r="E7543" s="488"/>
      <c r="F7543"/>
      <c r="G7543"/>
      <c r="H7543" s="488"/>
    </row>
    <row r="7544" spans="1:8" s="10" customFormat="1">
      <c r="A7544" s="134"/>
      <c r="B7544" s="134"/>
      <c r="C7544"/>
      <c r="D7544"/>
      <c r="E7544" s="488"/>
      <c r="F7544"/>
      <c r="G7544"/>
      <c r="H7544" s="488"/>
    </row>
    <row r="7545" spans="1:8" s="10" customFormat="1">
      <c r="A7545" s="134"/>
      <c r="B7545" s="134"/>
      <c r="C7545"/>
      <c r="D7545"/>
      <c r="E7545" s="488"/>
      <c r="F7545"/>
      <c r="G7545"/>
      <c r="H7545" s="488"/>
    </row>
    <row r="7546" spans="1:8" s="10" customFormat="1">
      <c r="A7546" s="134"/>
      <c r="B7546" s="134"/>
      <c r="C7546"/>
      <c r="D7546"/>
      <c r="E7546" s="488"/>
      <c r="F7546"/>
      <c r="G7546"/>
      <c r="H7546" s="488"/>
    </row>
    <row r="7547" spans="1:8" s="10" customFormat="1">
      <c r="A7547" s="134"/>
      <c r="B7547" s="134"/>
      <c r="C7547"/>
      <c r="D7547"/>
      <c r="E7547" s="488"/>
      <c r="F7547"/>
      <c r="G7547"/>
      <c r="H7547" s="488"/>
    </row>
    <row r="7548" spans="1:8" s="10" customFormat="1">
      <c r="A7548" s="134"/>
      <c r="B7548" s="134"/>
      <c r="C7548"/>
      <c r="D7548"/>
      <c r="E7548" s="488"/>
      <c r="F7548"/>
      <c r="G7548"/>
      <c r="H7548" s="488"/>
    </row>
    <row r="7549" spans="1:8" s="10" customFormat="1">
      <c r="A7549" s="134"/>
      <c r="B7549" s="134"/>
      <c r="C7549"/>
      <c r="D7549"/>
      <c r="E7549" s="488"/>
      <c r="F7549"/>
      <c r="G7549"/>
      <c r="H7549" s="488"/>
    </row>
    <row r="7550" spans="1:8" s="10" customFormat="1">
      <c r="A7550" s="134"/>
      <c r="B7550" s="134"/>
      <c r="C7550"/>
      <c r="D7550"/>
      <c r="E7550" s="488"/>
      <c r="F7550"/>
      <c r="G7550"/>
      <c r="H7550" s="488"/>
    </row>
    <row r="7551" spans="1:8" s="10" customFormat="1">
      <c r="A7551" s="134"/>
      <c r="B7551" s="134"/>
      <c r="C7551"/>
      <c r="D7551"/>
      <c r="E7551" s="488"/>
      <c r="F7551"/>
      <c r="G7551"/>
      <c r="H7551" s="488"/>
    </row>
    <row r="7552" spans="1:8" s="10" customFormat="1">
      <c r="A7552" s="134"/>
      <c r="B7552" s="134"/>
      <c r="C7552"/>
      <c r="D7552"/>
      <c r="E7552" s="488"/>
      <c r="F7552"/>
      <c r="G7552"/>
      <c r="H7552" s="488"/>
    </row>
    <row r="7553" spans="1:8" s="10" customFormat="1">
      <c r="A7553" s="134"/>
      <c r="B7553" s="134"/>
      <c r="C7553"/>
      <c r="D7553"/>
      <c r="E7553" s="488"/>
      <c r="F7553"/>
      <c r="G7553"/>
      <c r="H7553" s="488"/>
    </row>
    <row r="7554" spans="1:8" s="10" customFormat="1">
      <c r="A7554" s="134"/>
      <c r="B7554" s="134"/>
      <c r="C7554"/>
      <c r="D7554"/>
      <c r="E7554" s="488"/>
      <c r="F7554"/>
      <c r="G7554"/>
      <c r="H7554" s="488"/>
    </row>
    <row r="7555" spans="1:8" s="10" customFormat="1">
      <c r="A7555" s="134"/>
      <c r="B7555" s="134"/>
      <c r="C7555"/>
      <c r="D7555"/>
      <c r="E7555" s="488"/>
      <c r="F7555"/>
      <c r="G7555"/>
      <c r="H7555" s="488"/>
    </row>
    <row r="7556" spans="1:8" s="10" customFormat="1">
      <c r="A7556" s="134"/>
      <c r="B7556" s="134"/>
      <c r="C7556"/>
      <c r="D7556"/>
      <c r="E7556" s="488"/>
      <c r="F7556"/>
      <c r="G7556"/>
      <c r="H7556" s="488"/>
    </row>
    <row r="7557" spans="1:8" s="10" customFormat="1">
      <c r="A7557" s="134"/>
      <c r="B7557" s="134"/>
      <c r="C7557"/>
      <c r="D7557"/>
      <c r="E7557" s="488"/>
      <c r="F7557"/>
      <c r="G7557"/>
      <c r="H7557" s="488"/>
    </row>
    <row r="7558" spans="1:8" s="10" customFormat="1">
      <c r="A7558" s="134"/>
      <c r="B7558" s="134"/>
      <c r="C7558"/>
      <c r="D7558"/>
      <c r="E7558" s="488"/>
      <c r="F7558"/>
      <c r="G7558"/>
      <c r="H7558" s="488"/>
    </row>
    <row r="7559" spans="1:8" s="10" customFormat="1">
      <c r="A7559" s="134"/>
      <c r="B7559" s="134"/>
      <c r="C7559"/>
      <c r="D7559"/>
      <c r="E7559" s="488"/>
      <c r="F7559"/>
      <c r="G7559"/>
      <c r="H7559" s="488"/>
    </row>
    <row r="7560" spans="1:8" s="10" customFormat="1">
      <c r="A7560" s="134"/>
      <c r="B7560" s="134"/>
      <c r="C7560"/>
      <c r="D7560"/>
      <c r="E7560" s="488"/>
      <c r="F7560"/>
      <c r="G7560"/>
      <c r="H7560" s="488"/>
    </row>
    <row r="7561" spans="1:8" s="10" customFormat="1">
      <c r="A7561" s="134"/>
      <c r="B7561" s="134"/>
      <c r="C7561"/>
      <c r="D7561"/>
      <c r="E7561" s="488"/>
      <c r="F7561"/>
      <c r="G7561"/>
      <c r="H7561" s="488"/>
    </row>
    <row r="7562" spans="1:8" s="10" customFormat="1">
      <c r="A7562" s="134"/>
      <c r="B7562" s="134"/>
      <c r="C7562"/>
      <c r="D7562"/>
      <c r="E7562" s="488"/>
      <c r="F7562"/>
      <c r="G7562"/>
      <c r="H7562" s="488"/>
    </row>
    <row r="7563" spans="1:8" s="10" customFormat="1">
      <c r="A7563" s="134"/>
      <c r="B7563" s="134"/>
      <c r="C7563"/>
      <c r="D7563"/>
      <c r="E7563" s="488"/>
      <c r="F7563"/>
      <c r="G7563"/>
      <c r="H7563" s="488"/>
    </row>
    <row r="7564" spans="1:8" s="10" customFormat="1">
      <c r="A7564" s="134"/>
      <c r="B7564" s="134"/>
      <c r="C7564"/>
      <c r="D7564"/>
      <c r="E7564" s="488"/>
      <c r="F7564"/>
      <c r="G7564"/>
      <c r="H7564" s="488"/>
    </row>
    <row r="7565" spans="1:8" s="10" customFormat="1">
      <c r="A7565" s="134"/>
      <c r="B7565" s="134"/>
      <c r="C7565"/>
      <c r="D7565"/>
      <c r="E7565" s="488"/>
      <c r="F7565"/>
      <c r="G7565"/>
      <c r="H7565" s="488"/>
    </row>
    <row r="7566" spans="1:8" s="10" customFormat="1">
      <c r="A7566" s="134"/>
      <c r="B7566" s="134"/>
      <c r="C7566"/>
      <c r="D7566"/>
      <c r="E7566" s="488"/>
      <c r="F7566"/>
      <c r="G7566"/>
      <c r="H7566" s="488"/>
    </row>
    <row r="7567" spans="1:8" s="10" customFormat="1">
      <c r="A7567" s="134"/>
      <c r="B7567" s="134"/>
      <c r="C7567"/>
      <c r="D7567"/>
      <c r="E7567" s="488"/>
      <c r="F7567"/>
      <c r="G7567"/>
      <c r="H7567" s="488"/>
    </row>
    <row r="7568" spans="1:8" s="10" customFormat="1">
      <c r="A7568" s="134"/>
      <c r="B7568" s="134"/>
      <c r="C7568"/>
      <c r="D7568"/>
      <c r="E7568" s="488"/>
      <c r="F7568"/>
      <c r="G7568"/>
      <c r="H7568" s="488"/>
    </row>
    <row r="7569" spans="1:8" s="10" customFormat="1">
      <c r="A7569" s="134"/>
      <c r="B7569" s="134"/>
      <c r="C7569"/>
      <c r="D7569"/>
      <c r="E7569" s="488"/>
      <c r="F7569"/>
      <c r="G7569"/>
      <c r="H7569" s="488"/>
    </row>
    <row r="7570" spans="1:8" s="10" customFormat="1">
      <c r="A7570" s="134"/>
      <c r="B7570" s="134"/>
      <c r="C7570"/>
      <c r="D7570"/>
      <c r="E7570" s="488"/>
      <c r="F7570"/>
      <c r="G7570"/>
      <c r="H7570" s="488"/>
    </row>
    <row r="7571" spans="1:8" s="10" customFormat="1">
      <c r="A7571" s="134"/>
      <c r="B7571" s="134"/>
      <c r="C7571"/>
      <c r="D7571"/>
      <c r="E7571" s="488"/>
      <c r="F7571"/>
      <c r="G7571"/>
      <c r="H7571" s="488"/>
    </row>
    <row r="7572" spans="1:8" s="10" customFormat="1">
      <c r="A7572" s="134"/>
      <c r="B7572" s="134"/>
      <c r="C7572"/>
      <c r="D7572"/>
      <c r="E7572" s="488"/>
      <c r="F7572"/>
      <c r="G7572"/>
      <c r="H7572" s="488"/>
    </row>
    <row r="7573" spans="1:8" s="10" customFormat="1">
      <c r="A7573" s="134"/>
      <c r="B7573" s="134"/>
      <c r="C7573"/>
      <c r="D7573"/>
      <c r="E7573" s="488"/>
      <c r="F7573"/>
      <c r="G7573"/>
      <c r="H7573" s="488"/>
    </row>
    <row r="7574" spans="1:8" s="10" customFormat="1">
      <c r="A7574" s="134"/>
      <c r="B7574" s="134"/>
      <c r="C7574"/>
      <c r="D7574"/>
      <c r="E7574" s="488"/>
      <c r="F7574"/>
      <c r="G7574"/>
      <c r="H7574" s="488"/>
    </row>
    <row r="7575" spans="1:8" s="10" customFormat="1">
      <c r="A7575" s="134"/>
      <c r="B7575" s="134"/>
      <c r="C7575"/>
      <c r="D7575"/>
      <c r="E7575" s="488"/>
      <c r="F7575"/>
      <c r="G7575"/>
      <c r="H7575" s="488"/>
    </row>
    <row r="7576" spans="1:8" s="10" customFormat="1">
      <c r="A7576" s="134"/>
      <c r="B7576" s="134"/>
      <c r="C7576"/>
      <c r="D7576"/>
      <c r="E7576" s="488"/>
      <c r="F7576"/>
      <c r="G7576"/>
      <c r="H7576" s="488"/>
    </row>
    <row r="7577" spans="1:8" s="10" customFormat="1">
      <c r="A7577" s="134"/>
      <c r="B7577" s="134"/>
      <c r="C7577"/>
      <c r="D7577"/>
      <c r="E7577" s="488"/>
      <c r="F7577"/>
      <c r="G7577"/>
      <c r="H7577" s="488"/>
    </row>
    <row r="7578" spans="1:8" s="10" customFormat="1">
      <c r="A7578" s="134"/>
      <c r="B7578" s="134"/>
      <c r="C7578"/>
      <c r="D7578"/>
      <c r="E7578" s="488"/>
      <c r="F7578"/>
      <c r="G7578"/>
      <c r="H7578" s="488"/>
    </row>
    <row r="7579" spans="1:8" s="10" customFormat="1">
      <c r="A7579" s="134"/>
      <c r="B7579" s="134"/>
      <c r="C7579"/>
      <c r="D7579"/>
      <c r="E7579" s="488"/>
      <c r="F7579"/>
      <c r="G7579"/>
      <c r="H7579" s="488"/>
    </row>
    <row r="7580" spans="1:8" s="10" customFormat="1">
      <c r="A7580" s="134"/>
      <c r="B7580" s="134"/>
      <c r="C7580"/>
      <c r="D7580"/>
      <c r="E7580" s="488"/>
      <c r="F7580"/>
      <c r="G7580"/>
      <c r="H7580" s="488"/>
    </row>
    <row r="7581" spans="1:8" s="10" customFormat="1">
      <c r="A7581" s="134"/>
      <c r="B7581" s="134"/>
      <c r="C7581"/>
      <c r="D7581"/>
      <c r="E7581" s="488"/>
      <c r="F7581"/>
      <c r="G7581"/>
      <c r="H7581" s="488"/>
    </row>
    <row r="7582" spans="1:8" s="10" customFormat="1">
      <c r="A7582" s="134"/>
      <c r="B7582" s="134"/>
      <c r="C7582"/>
      <c r="D7582"/>
      <c r="E7582" s="488"/>
      <c r="F7582"/>
      <c r="G7582"/>
      <c r="H7582" s="488"/>
    </row>
    <row r="7583" spans="1:8" s="10" customFormat="1">
      <c r="A7583" s="134"/>
      <c r="B7583" s="134"/>
      <c r="C7583"/>
      <c r="D7583"/>
      <c r="E7583" s="488"/>
      <c r="F7583"/>
      <c r="G7583"/>
      <c r="H7583" s="488"/>
    </row>
    <row r="7584" spans="1:8" s="10" customFormat="1">
      <c r="A7584" s="134"/>
      <c r="B7584" s="134"/>
      <c r="C7584"/>
      <c r="D7584"/>
      <c r="E7584" s="488"/>
      <c r="F7584"/>
      <c r="G7584"/>
      <c r="H7584" s="488"/>
    </row>
    <row r="7585" spans="1:8" s="10" customFormat="1">
      <c r="A7585" s="134"/>
      <c r="B7585" s="134"/>
      <c r="C7585"/>
      <c r="D7585"/>
      <c r="E7585" s="488"/>
      <c r="F7585"/>
      <c r="G7585"/>
      <c r="H7585" s="488"/>
    </row>
    <row r="7586" spans="1:8" s="10" customFormat="1">
      <c r="A7586" s="134"/>
      <c r="B7586" s="134"/>
      <c r="C7586"/>
      <c r="D7586"/>
      <c r="E7586" s="488"/>
      <c r="F7586"/>
      <c r="G7586"/>
      <c r="H7586" s="488"/>
    </row>
    <row r="7587" spans="1:8" s="10" customFormat="1">
      <c r="A7587" s="134"/>
      <c r="B7587" s="134"/>
      <c r="C7587"/>
      <c r="D7587"/>
      <c r="E7587" s="488"/>
      <c r="F7587"/>
      <c r="G7587"/>
      <c r="H7587" s="488"/>
    </row>
    <row r="7588" spans="1:8" s="10" customFormat="1">
      <c r="A7588" s="134"/>
      <c r="B7588" s="134"/>
      <c r="C7588"/>
      <c r="D7588"/>
      <c r="E7588" s="488"/>
      <c r="F7588"/>
      <c r="G7588"/>
      <c r="H7588" s="488"/>
    </row>
    <row r="7589" spans="1:8" s="10" customFormat="1">
      <c r="A7589" s="134"/>
      <c r="B7589" s="134"/>
      <c r="C7589"/>
      <c r="D7589"/>
      <c r="E7589" s="488"/>
      <c r="F7589"/>
      <c r="G7589"/>
      <c r="H7589" s="488"/>
    </row>
    <row r="7590" spans="1:8" s="10" customFormat="1">
      <c r="A7590" s="134"/>
      <c r="B7590" s="134"/>
      <c r="C7590"/>
      <c r="D7590"/>
      <c r="E7590" s="488"/>
      <c r="F7590"/>
      <c r="G7590"/>
      <c r="H7590" s="488"/>
    </row>
    <row r="7591" spans="1:8" s="10" customFormat="1">
      <c r="A7591" s="134"/>
      <c r="B7591" s="134"/>
      <c r="C7591"/>
      <c r="D7591"/>
      <c r="E7591" s="488"/>
      <c r="F7591"/>
      <c r="G7591"/>
      <c r="H7591" s="488"/>
    </row>
    <row r="7592" spans="1:8" s="10" customFormat="1">
      <c r="A7592" s="134"/>
      <c r="B7592" s="134"/>
      <c r="C7592"/>
      <c r="D7592"/>
      <c r="E7592" s="488"/>
      <c r="F7592"/>
      <c r="G7592"/>
      <c r="H7592" s="488"/>
    </row>
    <row r="7593" spans="1:8" s="10" customFormat="1">
      <c r="A7593" s="134"/>
      <c r="B7593" s="134"/>
      <c r="C7593"/>
      <c r="D7593"/>
      <c r="E7593" s="488"/>
      <c r="F7593"/>
      <c r="G7593"/>
      <c r="H7593" s="488"/>
    </row>
    <row r="7594" spans="1:8" s="10" customFormat="1">
      <c r="A7594" s="134"/>
      <c r="B7594" s="134"/>
      <c r="C7594"/>
      <c r="D7594"/>
      <c r="E7594" s="488"/>
      <c r="F7594"/>
      <c r="G7594"/>
      <c r="H7594" s="488"/>
    </row>
    <row r="7595" spans="1:8" s="10" customFormat="1">
      <c r="A7595" s="134"/>
      <c r="B7595" s="134"/>
      <c r="C7595"/>
      <c r="D7595"/>
      <c r="E7595" s="488"/>
      <c r="F7595"/>
      <c r="G7595"/>
      <c r="H7595" s="488"/>
    </row>
    <row r="7596" spans="1:8" s="10" customFormat="1">
      <c r="A7596" s="134"/>
      <c r="B7596" s="134"/>
      <c r="C7596"/>
      <c r="D7596"/>
      <c r="E7596" s="488"/>
      <c r="F7596"/>
      <c r="G7596"/>
      <c r="H7596" s="488"/>
    </row>
    <row r="7597" spans="1:8" s="10" customFormat="1">
      <c r="A7597" s="134"/>
      <c r="B7597" s="134"/>
      <c r="C7597"/>
      <c r="D7597"/>
      <c r="E7597" s="488"/>
      <c r="F7597"/>
      <c r="G7597"/>
      <c r="H7597" s="488"/>
    </row>
    <row r="7598" spans="1:8" s="10" customFormat="1">
      <c r="A7598" s="134"/>
      <c r="B7598" s="134"/>
      <c r="C7598"/>
      <c r="D7598"/>
      <c r="E7598" s="488"/>
      <c r="F7598"/>
      <c r="G7598"/>
      <c r="H7598" s="488"/>
    </row>
    <row r="7599" spans="1:8" s="10" customFormat="1">
      <c r="A7599" s="134"/>
      <c r="B7599" s="134"/>
      <c r="C7599"/>
      <c r="D7599"/>
      <c r="E7599" s="488"/>
      <c r="F7599"/>
      <c r="G7599"/>
      <c r="H7599" s="488"/>
    </row>
    <row r="7600" spans="1:8" s="10" customFormat="1">
      <c r="A7600" s="134"/>
      <c r="B7600" s="134"/>
      <c r="C7600"/>
      <c r="D7600"/>
      <c r="E7600" s="488"/>
      <c r="F7600"/>
      <c r="G7600"/>
      <c r="H7600" s="488"/>
    </row>
    <row r="7601" spans="1:8" s="10" customFormat="1">
      <c r="A7601" s="134"/>
      <c r="B7601" s="134"/>
      <c r="C7601"/>
      <c r="D7601"/>
      <c r="E7601" s="488"/>
      <c r="F7601"/>
      <c r="G7601"/>
      <c r="H7601" s="488"/>
    </row>
    <row r="7602" spans="1:8" s="10" customFormat="1">
      <c r="A7602" s="134"/>
      <c r="B7602" s="134"/>
      <c r="C7602"/>
      <c r="D7602"/>
      <c r="E7602" s="488"/>
      <c r="F7602"/>
      <c r="G7602"/>
      <c r="H7602" s="488"/>
    </row>
    <row r="7603" spans="1:8" s="10" customFormat="1">
      <c r="A7603" s="134"/>
      <c r="B7603" s="134"/>
      <c r="C7603"/>
      <c r="D7603"/>
      <c r="E7603" s="488"/>
      <c r="F7603"/>
      <c r="G7603"/>
      <c r="H7603" s="488"/>
    </row>
    <row r="7604" spans="1:8" s="10" customFormat="1">
      <c r="A7604" s="134"/>
      <c r="B7604" s="134"/>
      <c r="C7604"/>
      <c r="D7604"/>
      <c r="E7604" s="488"/>
      <c r="F7604"/>
      <c r="G7604"/>
      <c r="H7604" s="488"/>
    </row>
    <row r="7605" spans="1:8" s="10" customFormat="1">
      <c r="A7605" s="134"/>
      <c r="B7605" s="134"/>
      <c r="C7605"/>
      <c r="D7605"/>
      <c r="E7605" s="488"/>
      <c r="F7605"/>
      <c r="G7605"/>
      <c r="H7605" s="488"/>
    </row>
    <row r="7606" spans="1:8" s="10" customFormat="1">
      <c r="A7606" s="134"/>
      <c r="B7606" s="134"/>
      <c r="C7606"/>
      <c r="D7606"/>
      <c r="E7606" s="488"/>
      <c r="F7606"/>
      <c r="G7606"/>
      <c r="H7606" s="488"/>
    </row>
    <row r="7607" spans="1:8" s="10" customFormat="1">
      <c r="A7607" s="134"/>
      <c r="B7607" s="134"/>
      <c r="C7607"/>
      <c r="D7607"/>
      <c r="E7607" s="488"/>
      <c r="F7607"/>
      <c r="G7607"/>
      <c r="H7607" s="488"/>
    </row>
    <row r="7608" spans="1:8" s="10" customFormat="1">
      <c r="A7608" s="134"/>
      <c r="B7608" s="134"/>
      <c r="C7608"/>
      <c r="D7608"/>
      <c r="E7608" s="488"/>
      <c r="F7608"/>
      <c r="G7608"/>
      <c r="H7608" s="488"/>
    </row>
    <row r="7609" spans="1:8" s="10" customFormat="1">
      <c r="A7609" s="134"/>
      <c r="B7609" s="134"/>
      <c r="C7609"/>
      <c r="D7609"/>
      <c r="E7609" s="488"/>
      <c r="F7609"/>
      <c r="G7609"/>
      <c r="H7609" s="488"/>
    </row>
    <row r="7610" spans="1:8" s="10" customFormat="1">
      <c r="A7610" s="134"/>
      <c r="B7610" s="134"/>
      <c r="C7610"/>
      <c r="D7610"/>
      <c r="E7610" s="488"/>
      <c r="F7610"/>
      <c r="G7610"/>
      <c r="H7610" s="488"/>
    </row>
    <row r="7611" spans="1:8" s="10" customFormat="1">
      <c r="A7611" s="134"/>
      <c r="B7611" s="134"/>
      <c r="C7611"/>
      <c r="D7611"/>
      <c r="E7611" s="488"/>
      <c r="F7611"/>
      <c r="G7611"/>
      <c r="H7611" s="488"/>
    </row>
    <row r="7612" spans="1:8" s="10" customFormat="1">
      <c r="A7612" s="134"/>
      <c r="B7612" s="134"/>
      <c r="C7612"/>
      <c r="D7612"/>
      <c r="E7612" s="488"/>
      <c r="F7612"/>
      <c r="G7612"/>
      <c r="H7612" s="488"/>
    </row>
    <row r="7613" spans="1:8" s="10" customFormat="1">
      <c r="A7613" s="134"/>
      <c r="B7613" s="134"/>
      <c r="C7613"/>
      <c r="D7613"/>
      <c r="E7613" s="488"/>
      <c r="F7613"/>
      <c r="G7613"/>
      <c r="H7613" s="488"/>
    </row>
    <row r="7614" spans="1:8" s="10" customFormat="1">
      <c r="A7614" s="134"/>
      <c r="B7614" s="134"/>
      <c r="C7614"/>
      <c r="D7614"/>
      <c r="E7614" s="488"/>
      <c r="F7614"/>
      <c r="G7614"/>
      <c r="H7614" s="488"/>
    </row>
    <row r="7615" spans="1:8" s="10" customFormat="1">
      <c r="A7615" s="134"/>
      <c r="B7615" s="134"/>
      <c r="C7615"/>
      <c r="D7615"/>
      <c r="E7615" s="488"/>
      <c r="F7615"/>
      <c r="G7615"/>
      <c r="H7615" s="488"/>
    </row>
    <row r="7616" spans="1:8" s="10" customFormat="1">
      <c r="A7616" s="134"/>
      <c r="B7616" s="134"/>
      <c r="C7616"/>
      <c r="D7616"/>
      <c r="E7616" s="488"/>
      <c r="F7616"/>
      <c r="G7616"/>
      <c r="H7616" s="488"/>
    </row>
    <row r="7617" spans="1:8" s="10" customFormat="1">
      <c r="A7617" s="134"/>
      <c r="B7617" s="134"/>
      <c r="C7617"/>
      <c r="D7617"/>
      <c r="E7617" s="488"/>
      <c r="F7617"/>
      <c r="G7617"/>
      <c r="H7617" s="488"/>
    </row>
    <row r="7618" spans="1:8" s="10" customFormat="1">
      <c r="A7618" s="134"/>
      <c r="B7618" s="134"/>
      <c r="C7618"/>
      <c r="D7618"/>
      <c r="E7618" s="488"/>
      <c r="F7618"/>
      <c r="G7618"/>
      <c r="H7618" s="488"/>
    </row>
    <row r="7619" spans="1:8" s="10" customFormat="1">
      <c r="A7619" s="134"/>
      <c r="B7619" s="134"/>
      <c r="C7619"/>
      <c r="D7619"/>
      <c r="E7619" s="488"/>
      <c r="F7619"/>
      <c r="G7619"/>
      <c r="H7619" s="488"/>
    </row>
    <row r="7620" spans="1:8" s="10" customFormat="1">
      <c r="A7620" s="134"/>
      <c r="B7620" s="134"/>
      <c r="C7620"/>
      <c r="D7620"/>
      <c r="E7620" s="488"/>
      <c r="F7620"/>
      <c r="G7620"/>
      <c r="H7620" s="488"/>
    </row>
    <row r="7621" spans="1:8" s="10" customFormat="1">
      <c r="A7621" s="134"/>
      <c r="B7621" s="134"/>
      <c r="C7621"/>
      <c r="D7621"/>
      <c r="E7621" s="488"/>
      <c r="F7621"/>
      <c r="G7621"/>
      <c r="H7621" s="488"/>
    </row>
    <row r="7622" spans="1:8" s="10" customFormat="1">
      <c r="A7622" s="134"/>
      <c r="B7622" s="134"/>
      <c r="C7622"/>
      <c r="D7622"/>
      <c r="E7622" s="488"/>
      <c r="F7622"/>
      <c r="G7622"/>
      <c r="H7622" s="488"/>
    </row>
    <row r="7623" spans="1:8" s="10" customFormat="1">
      <c r="A7623" s="134"/>
      <c r="B7623" s="134"/>
      <c r="C7623"/>
      <c r="D7623"/>
      <c r="E7623" s="488"/>
      <c r="F7623"/>
      <c r="G7623"/>
      <c r="H7623" s="488"/>
    </row>
    <row r="7624" spans="1:8" s="10" customFormat="1">
      <c r="A7624" s="134"/>
      <c r="B7624" s="134"/>
      <c r="C7624"/>
      <c r="D7624"/>
      <c r="E7624" s="488"/>
      <c r="F7624"/>
      <c r="G7624"/>
      <c r="H7624" s="488"/>
    </row>
    <row r="7625" spans="1:8" s="10" customFormat="1">
      <c r="A7625" s="134"/>
      <c r="B7625" s="134"/>
      <c r="C7625"/>
      <c r="D7625"/>
      <c r="E7625" s="488"/>
      <c r="F7625"/>
      <c r="G7625"/>
      <c r="H7625" s="488"/>
    </row>
    <row r="7626" spans="1:8" s="10" customFormat="1">
      <c r="A7626" s="134"/>
      <c r="B7626" s="134"/>
      <c r="C7626"/>
      <c r="D7626"/>
      <c r="E7626" s="488"/>
      <c r="F7626"/>
      <c r="G7626"/>
      <c r="H7626" s="488"/>
    </row>
    <row r="7627" spans="1:8" s="10" customFormat="1">
      <c r="A7627" s="134"/>
      <c r="B7627" s="134"/>
      <c r="C7627"/>
      <c r="D7627"/>
      <c r="E7627" s="488"/>
      <c r="F7627"/>
      <c r="G7627"/>
      <c r="H7627" s="488"/>
    </row>
    <row r="7628" spans="1:8" s="10" customFormat="1">
      <c r="A7628" s="134"/>
      <c r="B7628" s="134"/>
      <c r="C7628"/>
      <c r="D7628"/>
      <c r="E7628" s="488"/>
      <c r="F7628"/>
      <c r="G7628"/>
      <c r="H7628" s="488"/>
    </row>
    <row r="7629" spans="1:8" s="10" customFormat="1">
      <c r="A7629" s="134"/>
      <c r="B7629" s="134"/>
      <c r="C7629"/>
      <c r="D7629"/>
      <c r="E7629" s="488"/>
      <c r="F7629"/>
      <c r="G7629"/>
      <c r="H7629" s="488"/>
    </row>
    <row r="7630" spans="1:8" s="10" customFormat="1">
      <c r="A7630" s="134"/>
      <c r="B7630" s="134"/>
      <c r="C7630"/>
      <c r="D7630"/>
      <c r="E7630" s="488"/>
      <c r="F7630"/>
      <c r="G7630"/>
      <c r="H7630" s="488"/>
    </row>
    <row r="7631" spans="1:8" s="10" customFormat="1">
      <c r="A7631" s="134"/>
      <c r="B7631" s="134"/>
      <c r="C7631"/>
      <c r="D7631"/>
      <c r="E7631" s="488"/>
      <c r="F7631"/>
      <c r="G7631"/>
      <c r="H7631" s="488"/>
    </row>
    <row r="7632" spans="1:8" s="10" customFormat="1">
      <c r="A7632" s="134"/>
      <c r="B7632" s="134"/>
      <c r="C7632"/>
      <c r="D7632"/>
      <c r="E7632" s="488"/>
      <c r="F7632"/>
      <c r="G7632"/>
      <c r="H7632" s="488"/>
    </row>
    <row r="7633" spans="1:8" s="10" customFormat="1">
      <c r="A7633" s="134"/>
      <c r="B7633" s="134"/>
      <c r="C7633"/>
      <c r="D7633"/>
      <c r="E7633" s="488"/>
      <c r="F7633"/>
      <c r="G7633"/>
      <c r="H7633" s="488"/>
    </row>
    <row r="7634" spans="1:8" s="10" customFormat="1">
      <c r="A7634" s="134"/>
      <c r="B7634" s="134"/>
      <c r="C7634"/>
      <c r="D7634"/>
      <c r="E7634" s="488"/>
      <c r="F7634"/>
      <c r="G7634"/>
      <c r="H7634" s="488"/>
    </row>
    <row r="7635" spans="1:8" s="10" customFormat="1">
      <c r="A7635" s="134"/>
      <c r="B7635" s="134"/>
      <c r="C7635"/>
      <c r="D7635"/>
      <c r="E7635" s="488"/>
      <c r="F7635"/>
      <c r="G7635"/>
      <c r="H7635" s="488"/>
    </row>
    <row r="7636" spans="1:8" s="10" customFormat="1">
      <c r="A7636" s="134"/>
      <c r="B7636" s="134"/>
      <c r="C7636"/>
      <c r="D7636"/>
      <c r="E7636" s="488"/>
      <c r="F7636"/>
      <c r="G7636"/>
      <c r="H7636" s="488"/>
    </row>
    <row r="7637" spans="1:8" s="10" customFormat="1">
      <c r="A7637" s="134"/>
      <c r="B7637" s="134"/>
      <c r="C7637"/>
      <c r="D7637"/>
      <c r="E7637" s="488"/>
      <c r="F7637"/>
      <c r="G7637"/>
      <c r="H7637" s="488"/>
    </row>
    <row r="7638" spans="1:8" s="10" customFormat="1">
      <c r="A7638" s="134"/>
      <c r="B7638" s="134"/>
      <c r="C7638"/>
      <c r="D7638"/>
      <c r="E7638" s="488"/>
      <c r="F7638"/>
      <c r="G7638"/>
      <c r="H7638" s="488"/>
    </row>
    <row r="7639" spans="1:8" s="10" customFormat="1">
      <c r="A7639" s="134"/>
      <c r="B7639" s="134"/>
      <c r="C7639"/>
      <c r="D7639"/>
      <c r="E7639" s="488"/>
      <c r="F7639"/>
      <c r="G7639"/>
      <c r="H7639" s="488"/>
    </row>
    <row r="7640" spans="1:8" s="10" customFormat="1">
      <c r="A7640" s="134"/>
      <c r="B7640" s="134"/>
      <c r="C7640"/>
      <c r="D7640"/>
      <c r="E7640" s="488"/>
      <c r="F7640"/>
      <c r="G7640"/>
      <c r="H7640" s="488"/>
    </row>
    <row r="7641" spans="1:8" s="10" customFormat="1">
      <c r="A7641" s="134"/>
      <c r="B7641" s="134"/>
      <c r="C7641"/>
      <c r="D7641"/>
      <c r="E7641" s="488"/>
      <c r="F7641"/>
      <c r="G7641"/>
      <c r="H7641" s="488"/>
    </row>
    <row r="7642" spans="1:8" s="10" customFormat="1">
      <c r="A7642" s="134"/>
      <c r="B7642" s="134"/>
      <c r="C7642"/>
      <c r="D7642"/>
      <c r="E7642" s="488"/>
      <c r="F7642"/>
      <c r="G7642"/>
      <c r="H7642" s="488"/>
    </row>
    <row r="7643" spans="1:8" s="10" customFormat="1">
      <c r="A7643" s="134"/>
      <c r="B7643" s="134"/>
      <c r="C7643"/>
      <c r="D7643"/>
      <c r="E7643" s="488"/>
      <c r="F7643"/>
      <c r="G7643"/>
      <c r="H7643" s="488"/>
    </row>
    <row r="7644" spans="1:8" s="10" customFormat="1">
      <c r="A7644" s="134"/>
      <c r="B7644" s="134"/>
      <c r="C7644"/>
      <c r="D7644"/>
      <c r="E7644" s="488"/>
      <c r="F7644"/>
      <c r="G7644"/>
      <c r="H7644" s="488"/>
    </row>
    <row r="7645" spans="1:8" s="10" customFormat="1">
      <c r="A7645" s="134"/>
      <c r="B7645" s="134"/>
      <c r="C7645"/>
      <c r="D7645"/>
      <c r="E7645" s="488"/>
      <c r="F7645"/>
      <c r="G7645"/>
      <c r="H7645" s="488"/>
    </row>
    <row r="7646" spans="1:8" s="10" customFormat="1">
      <c r="A7646" s="134"/>
      <c r="B7646" s="134"/>
      <c r="C7646"/>
      <c r="D7646"/>
      <c r="E7646" s="488"/>
      <c r="F7646"/>
      <c r="G7646"/>
      <c r="H7646" s="488"/>
    </row>
    <row r="7647" spans="1:8" s="10" customFormat="1">
      <c r="A7647" s="134"/>
      <c r="B7647" s="134"/>
      <c r="C7647"/>
      <c r="D7647"/>
      <c r="E7647" s="488"/>
      <c r="F7647"/>
      <c r="G7647"/>
      <c r="H7647" s="488"/>
    </row>
    <row r="7648" spans="1:8" s="10" customFormat="1">
      <c r="A7648" s="134"/>
      <c r="B7648" s="134"/>
      <c r="C7648"/>
      <c r="D7648"/>
      <c r="E7648" s="488"/>
      <c r="F7648"/>
      <c r="G7648"/>
      <c r="H7648" s="488"/>
    </row>
    <row r="7649" spans="1:8" s="10" customFormat="1">
      <c r="A7649" s="134"/>
      <c r="B7649" s="134"/>
      <c r="C7649"/>
      <c r="D7649"/>
      <c r="E7649" s="488"/>
      <c r="F7649"/>
      <c r="G7649"/>
      <c r="H7649" s="488"/>
    </row>
    <row r="7650" spans="1:8" s="10" customFormat="1">
      <c r="A7650" s="134"/>
      <c r="B7650" s="134"/>
      <c r="C7650"/>
      <c r="D7650"/>
      <c r="E7650" s="488"/>
      <c r="F7650"/>
      <c r="G7650"/>
      <c r="H7650" s="488"/>
    </row>
    <row r="7651" spans="1:8" s="10" customFormat="1">
      <c r="A7651" s="134"/>
      <c r="B7651" s="134"/>
      <c r="C7651"/>
      <c r="D7651"/>
      <c r="E7651" s="488"/>
      <c r="F7651"/>
      <c r="G7651"/>
      <c r="H7651" s="488"/>
    </row>
    <row r="7652" spans="1:8" s="10" customFormat="1">
      <c r="A7652" s="134"/>
      <c r="B7652" s="134"/>
      <c r="C7652"/>
      <c r="D7652"/>
      <c r="E7652" s="488"/>
      <c r="F7652"/>
      <c r="G7652"/>
      <c r="H7652" s="488"/>
    </row>
    <row r="7653" spans="1:8" s="10" customFormat="1">
      <c r="A7653" s="134"/>
      <c r="B7653" s="134"/>
      <c r="C7653"/>
      <c r="D7653"/>
      <c r="E7653" s="488"/>
      <c r="F7653"/>
      <c r="G7653"/>
      <c r="H7653" s="488"/>
    </row>
    <row r="7654" spans="1:8" s="10" customFormat="1">
      <c r="A7654" s="134"/>
      <c r="B7654" s="134"/>
      <c r="C7654"/>
      <c r="D7654"/>
      <c r="E7654" s="488"/>
      <c r="F7654"/>
      <c r="G7654"/>
      <c r="H7654" s="488"/>
    </row>
    <row r="7655" spans="1:8" s="10" customFormat="1">
      <c r="A7655" s="134"/>
      <c r="B7655" s="134"/>
      <c r="C7655"/>
      <c r="D7655"/>
      <c r="E7655" s="488"/>
      <c r="F7655"/>
      <c r="G7655"/>
      <c r="H7655" s="488"/>
    </row>
    <row r="7656" spans="1:8" s="10" customFormat="1">
      <c r="A7656" s="134"/>
      <c r="B7656" s="134"/>
      <c r="C7656"/>
      <c r="D7656"/>
      <c r="E7656" s="488"/>
      <c r="F7656"/>
      <c r="G7656"/>
      <c r="H7656" s="488"/>
    </row>
    <row r="7657" spans="1:8" s="10" customFormat="1">
      <c r="A7657" s="134"/>
      <c r="B7657" s="134"/>
      <c r="C7657"/>
      <c r="D7657"/>
      <c r="E7657" s="488"/>
      <c r="F7657"/>
      <c r="G7657"/>
      <c r="H7657" s="488"/>
    </row>
    <row r="7658" spans="1:8" s="10" customFormat="1">
      <c r="A7658" s="134"/>
      <c r="B7658" s="134"/>
      <c r="C7658"/>
      <c r="D7658"/>
      <c r="E7658" s="488"/>
      <c r="F7658"/>
      <c r="G7658"/>
      <c r="H7658" s="488"/>
    </row>
    <row r="7659" spans="1:8" s="10" customFormat="1">
      <c r="A7659" s="134"/>
      <c r="B7659" s="134"/>
      <c r="C7659"/>
      <c r="D7659"/>
      <c r="E7659" s="488"/>
      <c r="F7659"/>
      <c r="G7659"/>
      <c r="H7659" s="488"/>
    </row>
    <row r="7660" spans="1:8" s="10" customFormat="1">
      <c r="A7660" s="134"/>
      <c r="B7660" s="134"/>
      <c r="C7660"/>
      <c r="D7660"/>
      <c r="E7660" s="488"/>
      <c r="F7660"/>
      <c r="G7660"/>
      <c r="H7660" s="488"/>
    </row>
    <row r="7661" spans="1:8" s="10" customFormat="1">
      <c r="A7661" s="134"/>
      <c r="B7661" s="134"/>
      <c r="C7661"/>
      <c r="D7661"/>
      <c r="E7661" s="488"/>
      <c r="F7661"/>
      <c r="G7661"/>
      <c r="H7661" s="488"/>
    </row>
    <row r="7662" spans="1:8" s="10" customFormat="1">
      <c r="A7662" s="134"/>
      <c r="B7662" s="134"/>
      <c r="C7662"/>
      <c r="D7662"/>
      <c r="E7662" s="488"/>
      <c r="F7662"/>
      <c r="G7662"/>
      <c r="H7662" s="488"/>
    </row>
    <row r="7663" spans="1:8" s="10" customFormat="1">
      <c r="A7663" s="134"/>
      <c r="B7663" s="134"/>
      <c r="C7663"/>
      <c r="D7663"/>
      <c r="E7663" s="488"/>
      <c r="F7663"/>
      <c r="G7663"/>
      <c r="H7663" s="488"/>
    </row>
    <row r="7664" spans="1:8" s="10" customFormat="1">
      <c r="A7664" s="134"/>
      <c r="B7664" s="134"/>
      <c r="C7664"/>
      <c r="D7664"/>
      <c r="E7664" s="488"/>
      <c r="F7664"/>
      <c r="G7664"/>
      <c r="H7664" s="488"/>
    </row>
    <row r="7665" spans="1:8" s="10" customFormat="1">
      <c r="A7665" s="134"/>
      <c r="B7665" s="134"/>
      <c r="C7665"/>
      <c r="D7665"/>
      <c r="E7665" s="488"/>
      <c r="F7665"/>
      <c r="G7665"/>
      <c r="H7665" s="488"/>
    </row>
    <row r="7666" spans="1:8" s="10" customFormat="1">
      <c r="A7666" s="134"/>
      <c r="B7666" s="134"/>
      <c r="C7666"/>
      <c r="D7666"/>
      <c r="E7666" s="488"/>
      <c r="F7666"/>
      <c r="G7666"/>
      <c r="H7666" s="488"/>
    </row>
    <row r="7667" spans="1:8" s="10" customFormat="1">
      <c r="A7667" s="134"/>
      <c r="B7667" s="134"/>
      <c r="C7667"/>
      <c r="D7667"/>
      <c r="E7667" s="488"/>
      <c r="F7667"/>
      <c r="G7667"/>
      <c r="H7667" s="488"/>
    </row>
    <row r="7668" spans="1:8" s="10" customFormat="1">
      <c r="A7668" s="134"/>
      <c r="B7668" s="134"/>
      <c r="C7668"/>
      <c r="D7668"/>
      <c r="E7668" s="488"/>
      <c r="F7668"/>
      <c r="G7668"/>
      <c r="H7668" s="488"/>
    </row>
    <row r="7669" spans="1:8" s="10" customFormat="1">
      <c r="A7669" s="134"/>
      <c r="B7669" s="134"/>
      <c r="C7669"/>
      <c r="D7669"/>
      <c r="E7669" s="488"/>
      <c r="F7669"/>
      <c r="G7669"/>
      <c r="H7669" s="488"/>
    </row>
    <row r="7670" spans="1:8" s="10" customFormat="1">
      <c r="A7670" s="134"/>
      <c r="B7670" s="134"/>
      <c r="C7670"/>
      <c r="D7670"/>
      <c r="E7670" s="488"/>
      <c r="F7670"/>
      <c r="G7670"/>
      <c r="H7670" s="488"/>
    </row>
    <row r="7671" spans="1:8" s="10" customFormat="1">
      <c r="A7671" s="134"/>
      <c r="B7671" s="134"/>
      <c r="C7671"/>
      <c r="D7671"/>
      <c r="E7671" s="488"/>
      <c r="F7671"/>
      <c r="G7671"/>
      <c r="H7671" s="488"/>
    </row>
    <row r="7672" spans="1:8" s="10" customFormat="1">
      <c r="A7672" s="134"/>
      <c r="B7672" s="134"/>
      <c r="C7672"/>
      <c r="D7672"/>
      <c r="E7672" s="488"/>
      <c r="F7672"/>
      <c r="G7672"/>
      <c r="H7672" s="488"/>
    </row>
    <row r="7673" spans="1:8" s="10" customFormat="1">
      <c r="A7673" s="134"/>
      <c r="B7673" s="134"/>
      <c r="C7673"/>
      <c r="D7673"/>
      <c r="E7673" s="488"/>
      <c r="F7673"/>
      <c r="G7673"/>
      <c r="H7673" s="488"/>
    </row>
    <row r="7674" spans="1:8" s="10" customFormat="1">
      <c r="A7674" s="134"/>
      <c r="B7674" s="134"/>
      <c r="C7674"/>
      <c r="D7674"/>
      <c r="E7674" s="488"/>
      <c r="F7674"/>
      <c r="G7674"/>
      <c r="H7674" s="488"/>
    </row>
    <row r="7675" spans="1:8" s="10" customFormat="1">
      <c r="A7675" s="134"/>
      <c r="B7675" s="134"/>
      <c r="C7675"/>
      <c r="D7675"/>
      <c r="E7675" s="488"/>
      <c r="F7675"/>
      <c r="G7675"/>
      <c r="H7675" s="488"/>
    </row>
    <row r="7676" spans="1:8" s="10" customFormat="1">
      <c r="A7676" s="134"/>
      <c r="B7676" s="134"/>
      <c r="C7676"/>
      <c r="D7676"/>
      <c r="E7676" s="488"/>
      <c r="F7676"/>
      <c r="G7676"/>
      <c r="H7676" s="488"/>
    </row>
    <row r="7677" spans="1:8" s="10" customFormat="1">
      <c r="A7677" s="134"/>
      <c r="B7677" s="134"/>
      <c r="C7677"/>
      <c r="D7677"/>
      <c r="E7677" s="488"/>
      <c r="F7677"/>
      <c r="G7677"/>
      <c r="H7677" s="488"/>
    </row>
    <row r="7678" spans="1:8" s="10" customFormat="1">
      <c r="A7678" s="134"/>
      <c r="B7678" s="134"/>
      <c r="C7678"/>
      <c r="D7678"/>
      <c r="E7678" s="488"/>
      <c r="F7678"/>
      <c r="G7678"/>
      <c r="H7678" s="488"/>
    </row>
    <row r="7679" spans="1:8" s="10" customFormat="1">
      <c r="A7679" s="134"/>
      <c r="B7679" s="134"/>
      <c r="C7679"/>
      <c r="D7679"/>
      <c r="E7679" s="488"/>
      <c r="F7679"/>
      <c r="G7679"/>
      <c r="H7679" s="488"/>
    </row>
    <row r="7680" spans="1:8" s="10" customFormat="1">
      <c r="A7680" s="134"/>
      <c r="B7680" s="134"/>
      <c r="C7680"/>
      <c r="D7680"/>
      <c r="E7680" s="488"/>
      <c r="F7680"/>
      <c r="G7680"/>
      <c r="H7680" s="488"/>
    </row>
    <row r="7681" spans="1:8" s="10" customFormat="1">
      <c r="A7681" s="134"/>
      <c r="B7681" s="134"/>
      <c r="C7681"/>
      <c r="D7681"/>
      <c r="E7681" s="488"/>
      <c r="F7681"/>
      <c r="G7681"/>
      <c r="H7681" s="488"/>
    </row>
    <row r="7682" spans="1:8" s="10" customFormat="1">
      <c r="A7682" s="134"/>
      <c r="B7682" s="134"/>
      <c r="C7682"/>
      <c r="D7682"/>
      <c r="E7682" s="488"/>
      <c r="F7682"/>
      <c r="G7682"/>
      <c r="H7682" s="488"/>
    </row>
    <row r="7683" spans="1:8" s="10" customFormat="1">
      <c r="A7683" s="134"/>
      <c r="B7683" s="134"/>
      <c r="C7683"/>
      <c r="D7683"/>
      <c r="E7683" s="488"/>
      <c r="F7683"/>
      <c r="G7683"/>
      <c r="H7683" s="488"/>
    </row>
    <row r="7684" spans="1:8" s="10" customFormat="1">
      <c r="A7684" s="134"/>
      <c r="B7684" s="134"/>
      <c r="C7684"/>
      <c r="D7684"/>
      <c r="E7684" s="488"/>
      <c r="F7684"/>
      <c r="G7684"/>
      <c r="H7684" s="488"/>
    </row>
    <row r="7685" spans="1:8" s="10" customFormat="1">
      <c r="A7685" s="134"/>
      <c r="B7685" s="134"/>
      <c r="C7685"/>
      <c r="D7685"/>
      <c r="E7685" s="488"/>
      <c r="F7685"/>
      <c r="G7685"/>
      <c r="H7685" s="488"/>
    </row>
    <row r="7686" spans="1:8" s="10" customFormat="1">
      <c r="A7686" s="134"/>
      <c r="B7686" s="134"/>
      <c r="C7686"/>
      <c r="D7686"/>
      <c r="E7686" s="488"/>
      <c r="F7686"/>
      <c r="G7686"/>
      <c r="H7686" s="488"/>
    </row>
    <row r="7687" spans="1:8" s="10" customFormat="1">
      <c r="A7687" s="134"/>
      <c r="B7687" s="134"/>
      <c r="C7687"/>
      <c r="D7687"/>
      <c r="E7687" s="488"/>
      <c r="F7687"/>
      <c r="G7687"/>
      <c r="H7687" s="488"/>
    </row>
    <row r="7688" spans="1:8" s="10" customFormat="1">
      <c r="A7688" s="134"/>
      <c r="B7688" s="134"/>
      <c r="C7688"/>
      <c r="D7688"/>
      <c r="E7688" s="488"/>
      <c r="F7688"/>
      <c r="G7688"/>
      <c r="H7688" s="488"/>
    </row>
    <row r="7689" spans="1:8" s="10" customFormat="1">
      <c r="A7689" s="134"/>
      <c r="B7689" s="134"/>
      <c r="C7689"/>
      <c r="D7689"/>
      <c r="E7689" s="488"/>
      <c r="F7689"/>
      <c r="G7689"/>
      <c r="H7689" s="488"/>
    </row>
    <row r="7690" spans="1:8" s="10" customFormat="1">
      <c r="A7690" s="134"/>
      <c r="B7690" s="134"/>
      <c r="C7690"/>
      <c r="D7690"/>
      <c r="E7690" s="488"/>
      <c r="F7690"/>
      <c r="G7690"/>
      <c r="H7690" s="488"/>
    </row>
    <row r="7691" spans="1:8" s="10" customFormat="1">
      <c r="A7691" s="134"/>
      <c r="B7691" s="134"/>
      <c r="C7691"/>
      <c r="D7691"/>
      <c r="E7691" s="488"/>
      <c r="F7691"/>
      <c r="G7691"/>
      <c r="H7691" s="488"/>
    </row>
    <row r="7692" spans="1:8" s="10" customFormat="1">
      <c r="A7692" s="134"/>
      <c r="B7692" s="134"/>
      <c r="C7692"/>
      <c r="D7692"/>
      <c r="E7692" s="488"/>
      <c r="F7692"/>
      <c r="G7692"/>
      <c r="H7692" s="488"/>
    </row>
    <row r="7693" spans="1:8" s="10" customFormat="1">
      <c r="A7693" s="134"/>
      <c r="B7693" s="134"/>
      <c r="C7693"/>
      <c r="D7693"/>
      <c r="E7693" s="488"/>
      <c r="F7693"/>
      <c r="G7693"/>
      <c r="H7693" s="488"/>
    </row>
    <row r="7694" spans="1:8" s="10" customFormat="1">
      <c r="A7694" s="134"/>
      <c r="B7694" s="134"/>
      <c r="C7694"/>
      <c r="D7694"/>
      <c r="E7694" s="488"/>
      <c r="F7694"/>
      <c r="G7694"/>
      <c r="H7694" s="488"/>
    </row>
    <row r="7695" spans="1:8" s="10" customFormat="1">
      <c r="A7695" s="134"/>
      <c r="B7695" s="134"/>
      <c r="C7695"/>
      <c r="D7695"/>
      <c r="E7695" s="488"/>
      <c r="F7695"/>
      <c r="G7695"/>
      <c r="H7695" s="488"/>
    </row>
    <row r="7696" spans="1:8" s="10" customFormat="1">
      <c r="A7696" s="134"/>
      <c r="B7696" s="134"/>
      <c r="C7696"/>
      <c r="D7696"/>
      <c r="E7696" s="488"/>
      <c r="F7696"/>
      <c r="G7696"/>
      <c r="H7696" s="488"/>
    </row>
    <row r="7697" spans="1:8" s="10" customFormat="1">
      <c r="A7697" s="134"/>
      <c r="B7697" s="134"/>
      <c r="C7697"/>
      <c r="D7697"/>
      <c r="E7697" s="488"/>
      <c r="F7697"/>
      <c r="G7697"/>
      <c r="H7697" s="488"/>
    </row>
    <row r="7698" spans="1:8" s="10" customFormat="1">
      <c r="A7698" s="134"/>
      <c r="B7698" s="134"/>
      <c r="C7698"/>
      <c r="D7698"/>
      <c r="E7698" s="488"/>
      <c r="F7698"/>
      <c r="G7698"/>
      <c r="H7698" s="488"/>
    </row>
    <row r="7699" spans="1:8" s="10" customFormat="1">
      <c r="A7699" s="134"/>
      <c r="B7699" s="134"/>
      <c r="C7699"/>
      <c r="D7699"/>
      <c r="E7699" s="488"/>
      <c r="F7699"/>
      <c r="G7699"/>
      <c r="H7699" s="488"/>
    </row>
    <row r="7700" spans="1:8" s="10" customFormat="1">
      <c r="A7700" s="134"/>
      <c r="B7700" s="134"/>
      <c r="C7700"/>
      <c r="D7700"/>
      <c r="E7700" s="488"/>
      <c r="F7700"/>
      <c r="G7700"/>
      <c r="H7700" s="488"/>
    </row>
    <row r="7701" spans="1:8" s="10" customFormat="1">
      <c r="A7701" s="134"/>
      <c r="B7701" s="134"/>
      <c r="C7701"/>
      <c r="D7701"/>
      <c r="E7701" s="488"/>
      <c r="F7701"/>
      <c r="G7701"/>
      <c r="H7701" s="488"/>
    </row>
    <row r="7702" spans="1:8" s="10" customFormat="1">
      <c r="A7702" s="134"/>
      <c r="B7702" s="134"/>
      <c r="C7702"/>
      <c r="D7702"/>
      <c r="E7702" s="488"/>
      <c r="F7702"/>
      <c r="G7702"/>
      <c r="H7702" s="488"/>
    </row>
    <row r="7703" spans="1:8" s="10" customFormat="1">
      <c r="A7703" s="134"/>
      <c r="B7703" s="134"/>
      <c r="C7703"/>
      <c r="D7703"/>
      <c r="E7703" s="488"/>
      <c r="F7703"/>
      <c r="G7703"/>
      <c r="H7703" s="488"/>
    </row>
    <row r="7704" spans="1:8" s="10" customFormat="1">
      <c r="A7704" s="134"/>
      <c r="B7704" s="134"/>
      <c r="C7704"/>
      <c r="D7704"/>
      <c r="E7704" s="488"/>
      <c r="F7704"/>
      <c r="G7704"/>
      <c r="H7704" s="488"/>
    </row>
    <row r="7705" spans="1:8" s="10" customFormat="1">
      <c r="A7705" s="134"/>
      <c r="B7705" s="134"/>
      <c r="C7705"/>
      <c r="D7705"/>
      <c r="E7705" s="488"/>
      <c r="F7705"/>
      <c r="G7705"/>
      <c r="H7705" s="488"/>
    </row>
    <row r="7706" spans="1:8" s="10" customFormat="1">
      <c r="A7706" s="134"/>
      <c r="B7706" s="134"/>
      <c r="C7706"/>
      <c r="D7706"/>
      <c r="E7706" s="488"/>
      <c r="F7706"/>
      <c r="G7706"/>
      <c r="H7706" s="488"/>
    </row>
    <row r="7707" spans="1:8" s="10" customFormat="1">
      <c r="A7707" s="134"/>
      <c r="B7707" s="134"/>
      <c r="C7707"/>
      <c r="D7707"/>
      <c r="E7707" s="488"/>
      <c r="F7707"/>
      <c r="G7707"/>
      <c r="H7707" s="488"/>
    </row>
    <row r="7708" spans="1:8" s="10" customFormat="1">
      <c r="A7708" s="134"/>
      <c r="B7708" s="134"/>
      <c r="C7708"/>
      <c r="D7708"/>
      <c r="E7708" s="488"/>
      <c r="F7708"/>
      <c r="G7708"/>
      <c r="H7708" s="488"/>
    </row>
    <row r="7709" spans="1:8" s="10" customFormat="1">
      <c r="A7709" s="134"/>
      <c r="B7709" s="134"/>
      <c r="C7709"/>
      <c r="D7709"/>
      <c r="E7709" s="488"/>
      <c r="F7709"/>
      <c r="G7709"/>
      <c r="H7709" s="488"/>
    </row>
    <row r="7710" spans="1:8" s="10" customFormat="1">
      <c r="A7710" s="134"/>
      <c r="B7710" s="134"/>
      <c r="C7710"/>
      <c r="D7710"/>
      <c r="E7710" s="488"/>
      <c r="F7710"/>
      <c r="G7710"/>
      <c r="H7710" s="488"/>
    </row>
    <row r="7711" spans="1:8" s="10" customFormat="1">
      <c r="A7711" s="134"/>
      <c r="B7711" s="134"/>
      <c r="C7711"/>
      <c r="D7711"/>
      <c r="E7711" s="488"/>
      <c r="F7711"/>
      <c r="G7711"/>
      <c r="H7711" s="488"/>
    </row>
    <row r="7712" spans="1:8" s="10" customFormat="1">
      <c r="A7712" s="134"/>
      <c r="B7712" s="134"/>
      <c r="C7712"/>
      <c r="D7712"/>
      <c r="E7712" s="488"/>
      <c r="F7712"/>
      <c r="G7712"/>
      <c r="H7712" s="488"/>
    </row>
    <row r="7713" spans="1:8" s="10" customFormat="1">
      <c r="A7713" s="134"/>
      <c r="B7713" s="134"/>
      <c r="C7713"/>
      <c r="D7713"/>
      <c r="E7713" s="488"/>
      <c r="F7713"/>
      <c r="G7713"/>
      <c r="H7713" s="488"/>
    </row>
    <row r="7714" spans="1:8" s="10" customFormat="1">
      <c r="A7714" s="134"/>
      <c r="B7714" s="134"/>
      <c r="C7714"/>
      <c r="D7714"/>
      <c r="E7714" s="488"/>
      <c r="F7714"/>
      <c r="G7714"/>
      <c r="H7714" s="488"/>
    </row>
    <row r="7715" spans="1:8" s="10" customFormat="1">
      <c r="A7715" s="134"/>
      <c r="B7715" s="134"/>
      <c r="C7715"/>
      <c r="D7715"/>
      <c r="E7715" s="488"/>
      <c r="F7715"/>
      <c r="G7715"/>
      <c r="H7715" s="488"/>
    </row>
    <row r="7716" spans="1:8" s="10" customFormat="1">
      <c r="A7716" s="134"/>
      <c r="B7716" s="134"/>
      <c r="C7716"/>
      <c r="D7716"/>
      <c r="E7716" s="488"/>
      <c r="F7716"/>
      <c r="G7716"/>
      <c r="H7716" s="488"/>
    </row>
    <row r="7717" spans="1:8" s="10" customFormat="1">
      <c r="A7717" s="134"/>
      <c r="B7717" s="134"/>
      <c r="C7717"/>
      <c r="D7717"/>
      <c r="E7717" s="488"/>
      <c r="F7717"/>
      <c r="G7717"/>
      <c r="H7717" s="488"/>
    </row>
    <row r="7718" spans="1:8" s="10" customFormat="1">
      <c r="A7718" s="134"/>
      <c r="B7718" s="134"/>
      <c r="C7718"/>
      <c r="D7718"/>
      <c r="E7718" s="488"/>
      <c r="F7718"/>
      <c r="G7718"/>
      <c r="H7718" s="488"/>
    </row>
    <row r="7719" spans="1:8" s="10" customFormat="1">
      <c r="A7719" s="134"/>
      <c r="B7719" s="134"/>
      <c r="C7719"/>
      <c r="D7719"/>
      <c r="E7719" s="488"/>
      <c r="F7719"/>
      <c r="G7719"/>
      <c r="H7719" s="488"/>
    </row>
    <row r="7720" spans="1:8" s="10" customFormat="1">
      <c r="A7720" s="134"/>
      <c r="B7720" s="134"/>
      <c r="C7720"/>
      <c r="D7720"/>
      <c r="E7720" s="488"/>
      <c r="F7720"/>
      <c r="G7720"/>
      <c r="H7720" s="488"/>
    </row>
    <row r="7721" spans="1:8" s="10" customFormat="1">
      <c r="A7721" s="134"/>
      <c r="B7721" s="134"/>
      <c r="C7721"/>
      <c r="D7721"/>
      <c r="E7721" s="488"/>
      <c r="F7721"/>
      <c r="G7721"/>
      <c r="H7721" s="488"/>
    </row>
    <row r="7722" spans="1:8" s="10" customFormat="1">
      <c r="A7722" s="134"/>
      <c r="B7722" s="134"/>
      <c r="C7722"/>
      <c r="D7722"/>
      <c r="E7722" s="488"/>
      <c r="F7722"/>
      <c r="G7722"/>
      <c r="H7722" s="488"/>
    </row>
    <row r="7723" spans="1:8" s="10" customFormat="1">
      <c r="A7723" s="134"/>
      <c r="B7723" s="134"/>
      <c r="C7723"/>
      <c r="D7723"/>
      <c r="E7723" s="488"/>
      <c r="F7723"/>
      <c r="G7723"/>
      <c r="H7723" s="488"/>
    </row>
    <row r="7724" spans="1:8" s="10" customFormat="1">
      <c r="A7724" s="134"/>
      <c r="B7724" s="134"/>
      <c r="C7724"/>
      <c r="D7724"/>
      <c r="E7724" s="488"/>
      <c r="F7724"/>
      <c r="G7724"/>
      <c r="H7724" s="488"/>
    </row>
    <row r="7725" spans="1:8" s="10" customFormat="1">
      <c r="A7725" s="134"/>
      <c r="B7725" s="134"/>
      <c r="C7725"/>
      <c r="D7725"/>
      <c r="E7725" s="488"/>
      <c r="F7725"/>
      <c r="G7725"/>
      <c r="H7725" s="488"/>
    </row>
    <row r="7726" spans="1:8" s="10" customFormat="1">
      <c r="A7726" s="134"/>
      <c r="B7726" s="134"/>
      <c r="C7726"/>
      <c r="D7726"/>
      <c r="E7726" s="488"/>
      <c r="F7726"/>
      <c r="G7726"/>
      <c r="H7726" s="488"/>
    </row>
    <row r="7727" spans="1:8" s="10" customFormat="1">
      <c r="A7727" s="134"/>
      <c r="B7727" s="134"/>
      <c r="C7727"/>
      <c r="D7727"/>
      <c r="E7727" s="488"/>
      <c r="F7727"/>
      <c r="G7727"/>
      <c r="H7727" s="488"/>
    </row>
    <row r="7728" spans="1:8" s="10" customFormat="1">
      <c r="A7728" s="134"/>
      <c r="B7728" s="134"/>
      <c r="C7728"/>
      <c r="D7728"/>
      <c r="E7728" s="488"/>
      <c r="F7728"/>
      <c r="G7728"/>
      <c r="H7728" s="488"/>
    </row>
    <row r="7729" spans="1:8" s="10" customFormat="1">
      <c r="A7729" s="134"/>
      <c r="B7729" s="134"/>
      <c r="C7729"/>
      <c r="D7729"/>
      <c r="E7729" s="488"/>
      <c r="F7729"/>
      <c r="G7729"/>
      <c r="H7729" s="488"/>
    </row>
    <row r="7730" spans="1:8" s="10" customFormat="1">
      <c r="A7730" s="134"/>
      <c r="B7730" s="134"/>
      <c r="C7730"/>
      <c r="D7730"/>
      <c r="E7730" s="488"/>
      <c r="F7730"/>
      <c r="G7730"/>
      <c r="H7730" s="488"/>
    </row>
    <row r="7731" spans="1:8" s="10" customFormat="1">
      <c r="A7731" s="134"/>
      <c r="B7731" s="134"/>
      <c r="C7731"/>
      <c r="D7731"/>
      <c r="E7731" s="488"/>
      <c r="F7731"/>
      <c r="G7731"/>
      <c r="H7731" s="488"/>
    </row>
    <row r="7732" spans="1:8" s="10" customFormat="1">
      <c r="A7732" s="134"/>
      <c r="B7732" s="134"/>
      <c r="C7732"/>
      <c r="D7732"/>
      <c r="E7732" s="488"/>
      <c r="F7732"/>
      <c r="G7732"/>
      <c r="H7732" s="488"/>
    </row>
    <row r="7733" spans="1:8" s="10" customFormat="1">
      <c r="A7733" s="134"/>
      <c r="B7733" s="134"/>
      <c r="C7733"/>
      <c r="D7733"/>
      <c r="E7733" s="488"/>
      <c r="F7733"/>
      <c r="G7733"/>
      <c r="H7733" s="488"/>
    </row>
    <row r="7734" spans="1:8" s="10" customFormat="1">
      <c r="A7734" s="134"/>
      <c r="B7734" s="134"/>
      <c r="C7734"/>
      <c r="D7734"/>
      <c r="E7734" s="488"/>
      <c r="F7734"/>
      <c r="G7734"/>
      <c r="H7734" s="488"/>
    </row>
    <row r="7735" spans="1:8" s="10" customFormat="1">
      <c r="A7735" s="134"/>
      <c r="B7735" s="134"/>
      <c r="C7735"/>
      <c r="D7735"/>
      <c r="E7735" s="488"/>
      <c r="F7735"/>
      <c r="G7735"/>
      <c r="H7735" s="488"/>
    </row>
    <row r="7736" spans="1:8" s="10" customFormat="1">
      <c r="A7736" s="134"/>
      <c r="B7736" s="134"/>
      <c r="C7736"/>
      <c r="D7736"/>
      <c r="E7736" s="488"/>
      <c r="F7736"/>
      <c r="G7736"/>
      <c r="H7736" s="488"/>
    </row>
    <row r="7737" spans="1:8" s="10" customFormat="1">
      <c r="A7737" s="134"/>
      <c r="B7737" s="134"/>
      <c r="C7737"/>
      <c r="D7737"/>
      <c r="E7737" s="488"/>
      <c r="F7737"/>
      <c r="G7737"/>
      <c r="H7737" s="488"/>
    </row>
    <row r="7738" spans="1:8" s="10" customFormat="1">
      <c r="A7738" s="134"/>
      <c r="B7738" s="134"/>
      <c r="C7738"/>
      <c r="D7738"/>
      <c r="E7738" s="488"/>
      <c r="F7738"/>
      <c r="G7738"/>
      <c r="H7738" s="488"/>
    </row>
    <row r="7739" spans="1:8" s="10" customFormat="1">
      <c r="A7739" s="134"/>
      <c r="B7739" s="134"/>
      <c r="C7739"/>
      <c r="D7739"/>
      <c r="E7739" s="488"/>
      <c r="F7739"/>
      <c r="G7739"/>
      <c r="H7739" s="488"/>
    </row>
    <row r="7740" spans="1:8" s="10" customFormat="1">
      <c r="A7740" s="134"/>
      <c r="B7740" s="134"/>
      <c r="C7740"/>
      <c r="D7740"/>
      <c r="E7740" s="488"/>
      <c r="F7740"/>
      <c r="G7740"/>
      <c r="H7740" s="488"/>
    </row>
    <row r="7741" spans="1:8" s="10" customFormat="1">
      <c r="A7741" s="134"/>
      <c r="B7741" s="134"/>
      <c r="C7741"/>
      <c r="D7741"/>
      <c r="E7741" s="488"/>
      <c r="F7741"/>
      <c r="G7741"/>
      <c r="H7741" s="488"/>
    </row>
    <row r="7742" spans="1:8" s="10" customFormat="1">
      <c r="A7742" s="134"/>
      <c r="B7742" s="134"/>
      <c r="C7742"/>
      <c r="D7742"/>
      <c r="E7742" s="488"/>
      <c r="F7742"/>
      <c r="G7742"/>
      <c r="H7742" s="488"/>
    </row>
    <row r="7743" spans="1:8" s="10" customFormat="1">
      <c r="A7743" s="134"/>
      <c r="B7743" s="134"/>
      <c r="C7743"/>
      <c r="D7743"/>
      <c r="E7743" s="488"/>
      <c r="F7743"/>
      <c r="G7743"/>
      <c r="H7743" s="488"/>
    </row>
    <row r="7744" spans="1:8" s="10" customFormat="1">
      <c r="A7744" s="134"/>
      <c r="B7744" s="134"/>
      <c r="C7744"/>
      <c r="D7744"/>
      <c r="E7744" s="488"/>
      <c r="F7744"/>
      <c r="G7744"/>
      <c r="H7744" s="488"/>
    </row>
    <row r="7745" spans="1:8" s="10" customFormat="1">
      <c r="A7745" s="134"/>
      <c r="B7745" s="134"/>
      <c r="C7745"/>
      <c r="D7745"/>
      <c r="E7745" s="488"/>
      <c r="F7745"/>
      <c r="G7745"/>
      <c r="H7745" s="488"/>
    </row>
    <row r="7746" spans="1:8" s="10" customFormat="1">
      <c r="A7746" s="134"/>
      <c r="B7746" s="134"/>
      <c r="C7746"/>
      <c r="D7746"/>
      <c r="E7746" s="488"/>
      <c r="F7746"/>
      <c r="G7746"/>
      <c r="H7746" s="488"/>
    </row>
    <row r="7747" spans="1:8" s="10" customFormat="1">
      <c r="A7747" s="134"/>
      <c r="B7747" s="134"/>
      <c r="C7747"/>
      <c r="D7747"/>
      <c r="E7747" s="488"/>
      <c r="F7747"/>
      <c r="G7747"/>
      <c r="H7747" s="488"/>
    </row>
    <row r="7748" spans="1:8" s="10" customFormat="1">
      <c r="A7748" s="134"/>
      <c r="B7748" s="134"/>
      <c r="C7748"/>
      <c r="D7748"/>
      <c r="E7748" s="488"/>
      <c r="F7748"/>
      <c r="G7748"/>
      <c r="H7748" s="488"/>
    </row>
    <row r="7749" spans="1:8" s="10" customFormat="1">
      <c r="A7749" s="134"/>
      <c r="B7749" s="134"/>
      <c r="C7749"/>
      <c r="D7749"/>
      <c r="E7749" s="488"/>
      <c r="F7749"/>
      <c r="G7749"/>
      <c r="H7749" s="488"/>
    </row>
    <row r="7750" spans="1:8" s="10" customFormat="1">
      <c r="A7750" s="134"/>
      <c r="B7750" s="134"/>
      <c r="C7750"/>
      <c r="D7750"/>
      <c r="E7750" s="488"/>
      <c r="F7750"/>
      <c r="G7750"/>
      <c r="H7750" s="488"/>
    </row>
    <row r="7751" spans="1:8" s="10" customFormat="1">
      <c r="A7751" s="134"/>
      <c r="B7751" s="134"/>
      <c r="C7751"/>
      <c r="D7751"/>
      <c r="E7751" s="488"/>
      <c r="F7751"/>
      <c r="G7751"/>
      <c r="H7751" s="488"/>
    </row>
    <row r="7752" spans="1:8" s="10" customFormat="1">
      <c r="A7752" s="134"/>
      <c r="B7752" s="134"/>
      <c r="C7752"/>
      <c r="D7752"/>
      <c r="E7752" s="488"/>
      <c r="F7752"/>
      <c r="G7752"/>
      <c r="H7752" s="488"/>
    </row>
    <row r="7753" spans="1:8" s="10" customFormat="1">
      <c r="A7753" s="134"/>
      <c r="B7753" s="134"/>
      <c r="C7753"/>
      <c r="D7753"/>
      <c r="E7753" s="488"/>
      <c r="F7753"/>
      <c r="G7753"/>
      <c r="H7753" s="488"/>
    </row>
    <row r="7754" spans="1:8" s="10" customFormat="1">
      <c r="A7754" s="134"/>
      <c r="B7754" s="134"/>
      <c r="C7754"/>
      <c r="D7754"/>
      <c r="E7754" s="488"/>
      <c r="F7754"/>
      <c r="G7754"/>
      <c r="H7754" s="488"/>
    </row>
    <row r="7755" spans="1:8" s="10" customFormat="1">
      <c r="A7755" s="134"/>
      <c r="B7755" s="134"/>
      <c r="C7755"/>
      <c r="D7755"/>
      <c r="E7755" s="488"/>
      <c r="F7755"/>
      <c r="G7755"/>
      <c r="H7755" s="488"/>
    </row>
    <row r="7756" spans="1:8" s="10" customFormat="1">
      <c r="A7756" s="134"/>
      <c r="B7756" s="134"/>
      <c r="C7756"/>
      <c r="D7756"/>
      <c r="E7756" s="488"/>
      <c r="F7756"/>
      <c r="G7756"/>
      <c r="H7756" s="488"/>
    </row>
    <row r="7757" spans="1:8" s="10" customFormat="1">
      <c r="A7757" s="134"/>
      <c r="B7757" s="134"/>
      <c r="C7757"/>
      <c r="D7757"/>
      <c r="E7757" s="488"/>
      <c r="F7757"/>
      <c r="G7757"/>
      <c r="H7757" s="488"/>
    </row>
    <row r="7758" spans="1:8" s="10" customFormat="1">
      <c r="A7758" s="134"/>
      <c r="B7758" s="134"/>
      <c r="C7758"/>
      <c r="D7758"/>
      <c r="E7758" s="488"/>
      <c r="F7758"/>
      <c r="G7758"/>
      <c r="H7758" s="488"/>
    </row>
    <row r="7759" spans="1:8" s="10" customFormat="1">
      <c r="A7759" s="134"/>
      <c r="B7759" s="134"/>
      <c r="C7759"/>
      <c r="D7759"/>
      <c r="E7759" s="488"/>
      <c r="F7759"/>
      <c r="G7759"/>
      <c r="H7759" s="488"/>
    </row>
    <row r="7760" spans="1:8" s="10" customFormat="1">
      <c r="A7760" s="134"/>
      <c r="B7760" s="134"/>
      <c r="C7760"/>
      <c r="D7760"/>
      <c r="E7760" s="488"/>
      <c r="F7760"/>
      <c r="G7760"/>
      <c r="H7760" s="488"/>
    </row>
    <row r="7761" spans="1:8" s="10" customFormat="1">
      <c r="A7761" s="134"/>
      <c r="B7761" s="134"/>
      <c r="C7761"/>
      <c r="D7761"/>
      <c r="E7761" s="488"/>
      <c r="F7761"/>
      <c r="G7761"/>
      <c r="H7761" s="488"/>
    </row>
    <row r="7762" spans="1:8" s="10" customFormat="1">
      <c r="A7762" s="134"/>
      <c r="B7762" s="134"/>
      <c r="C7762"/>
      <c r="D7762"/>
      <c r="E7762" s="488"/>
      <c r="F7762"/>
      <c r="G7762"/>
      <c r="H7762" s="488"/>
    </row>
    <row r="7763" spans="1:8" s="10" customFormat="1">
      <c r="A7763" s="134"/>
      <c r="B7763" s="134"/>
      <c r="C7763"/>
      <c r="D7763"/>
      <c r="E7763" s="488"/>
      <c r="F7763"/>
      <c r="G7763"/>
      <c r="H7763" s="488"/>
    </row>
    <row r="7764" spans="1:8" s="10" customFormat="1">
      <c r="A7764" s="134"/>
      <c r="B7764" s="134"/>
      <c r="C7764"/>
      <c r="D7764"/>
      <c r="E7764" s="488"/>
      <c r="F7764"/>
      <c r="G7764"/>
      <c r="H7764" s="488"/>
    </row>
    <row r="7765" spans="1:8" s="10" customFormat="1">
      <c r="A7765" s="134"/>
      <c r="B7765" s="134"/>
      <c r="C7765"/>
      <c r="D7765"/>
      <c r="E7765" s="488"/>
      <c r="F7765"/>
      <c r="G7765"/>
      <c r="H7765" s="488"/>
    </row>
    <row r="7766" spans="1:8" s="10" customFormat="1">
      <c r="A7766" s="134"/>
      <c r="B7766" s="134"/>
      <c r="C7766"/>
      <c r="D7766"/>
      <c r="E7766" s="488"/>
      <c r="F7766"/>
      <c r="G7766"/>
      <c r="H7766" s="488"/>
    </row>
    <row r="7767" spans="1:8" s="10" customFormat="1">
      <c r="A7767" s="134"/>
      <c r="B7767" s="134"/>
      <c r="C7767"/>
      <c r="D7767"/>
      <c r="E7767" s="488"/>
      <c r="F7767"/>
      <c r="G7767"/>
      <c r="H7767" s="488"/>
    </row>
    <row r="7768" spans="1:8" s="10" customFormat="1">
      <c r="A7768" s="134"/>
      <c r="B7768" s="134"/>
      <c r="C7768"/>
      <c r="D7768"/>
      <c r="E7768" s="488"/>
      <c r="F7768"/>
      <c r="G7768"/>
      <c r="H7768" s="488"/>
    </row>
    <row r="7769" spans="1:8" s="10" customFormat="1">
      <c r="A7769" s="134"/>
      <c r="B7769" s="134"/>
      <c r="C7769"/>
      <c r="D7769"/>
      <c r="E7769" s="488"/>
      <c r="F7769"/>
      <c r="G7769"/>
      <c r="H7769" s="488"/>
    </row>
    <row r="7770" spans="1:8" s="10" customFormat="1">
      <c r="A7770" s="134"/>
      <c r="B7770" s="134"/>
      <c r="C7770"/>
      <c r="D7770"/>
      <c r="E7770" s="488"/>
      <c r="F7770"/>
      <c r="G7770"/>
      <c r="H7770" s="488"/>
    </row>
    <row r="7771" spans="1:8" s="10" customFormat="1">
      <c r="A7771" s="134"/>
      <c r="B7771" s="134"/>
      <c r="C7771"/>
      <c r="D7771"/>
      <c r="E7771" s="488"/>
      <c r="F7771"/>
      <c r="G7771"/>
      <c r="H7771" s="488"/>
    </row>
    <row r="7772" spans="1:8" s="10" customFormat="1">
      <c r="A7772" s="134"/>
      <c r="B7772" s="134"/>
      <c r="C7772"/>
      <c r="D7772"/>
      <c r="E7772" s="488"/>
      <c r="F7772"/>
      <c r="G7772"/>
      <c r="H7772" s="488"/>
    </row>
    <row r="7773" spans="1:8" s="10" customFormat="1">
      <c r="A7773" s="134"/>
      <c r="B7773" s="134"/>
      <c r="C7773"/>
      <c r="D7773"/>
      <c r="E7773" s="488"/>
      <c r="F7773"/>
      <c r="G7773"/>
      <c r="H7773" s="488"/>
    </row>
    <row r="7774" spans="1:8" s="10" customFormat="1">
      <c r="A7774" s="134"/>
      <c r="B7774" s="134"/>
      <c r="C7774"/>
      <c r="D7774"/>
      <c r="E7774" s="488"/>
      <c r="F7774"/>
      <c r="G7774"/>
      <c r="H7774" s="488"/>
    </row>
    <row r="7775" spans="1:8" s="10" customFormat="1">
      <c r="A7775" s="134"/>
      <c r="B7775" s="134"/>
      <c r="C7775"/>
      <c r="D7775"/>
      <c r="E7775" s="488"/>
      <c r="F7775"/>
      <c r="G7775"/>
      <c r="H7775" s="488"/>
    </row>
    <row r="7776" spans="1:8" s="10" customFormat="1">
      <c r="A7776" s="134"/>
      <c r="B7776" s="134"/>
      <c r="C7776"/>
      <c r="D7776"/>
      <c r="E7776" s="488"/>
      <c r="F7776"/>
      <c r="G7776"/>
      <c r="H7776" s="488"/>
    </row>
    <row r="7777" spans="1:8" s="10" customFormat="1">
      <c r="A7777" s="134"/>
      <c r="B7777" s="134"/>
      <c r="C7777"/>
      <c r="D7777"/>
      <c r="E7777" s="488"/>
      <c r="F7777"/>
      <c r="G7777"/>
      <c r="H7777" s="488"/>
    </row>
    <row r="7778" spans="1:8" s="10" customFormat="1">
      <c r="A7778" s="134"/>
      <c r="B7778" s="134"/>
      <c r="C7778"/>
      <c r="D7778"/>
      <c r="E7778" s="488"/>
      <c r="F7778"/>
      <c r="G7778"/>
      <c r="H7778" s="488"/>
    </row>
    <row r="7779" spans="1:8" s="10" customFormat="1">
      <c r="A7779" s="134"/>
      <c r="B7779" s="134"/>
      <c r="C7779"/>
      <c r="D7779"/>
      <c r="E7779" s="488"/>
      <c r="F7779"/>
      <c r="G7779"/>
      <c r="H7779" s="488"/>
    </row>
    <row r="7780" spans="1:8" s="10" customFormat="1">
      <c r="A7780" s="134"/>
      <c r="B7780" s="134"/>
      <c r="C7780"/>
      <c r="D7780"/>
      <c r="E7780" s="488"/>
      <c r="F7780"/>
      <c r="G7780"/>
      <c r="H7780" s="488"/>
    </row>
    <row r="7781" spans="1:8" s="10" customFormat="1">
      <c r="A7781" s="134"/>
      <c r="B7781" s="134"/>
      <c r="C7781"/>
      <c r="D7781"/>
      <c r="E7781" s="488"/>
      <c r="F7781"/>
      <c r="G7781"/>
      <c r="H7781" s="488"/>
    </row>
    <row r="7782" spans="1:8" s="10" customFormat="1">
      <c r="A7782" s="134"/>
      <c r="B7782" s="134"/>
      <c r="C7782"/>
      <c r="D7782"/>
      <c r="E7782" s="488"/>
      <c r="F7782"/>
      <c r="G7782"/>
      <c r="H7782" s="488"/>
    </row>
    <row r="7783" spans="1:8" s="10" customFormat="1">
      <c r="A7783" s="134"/>
      <c r="B7783" s="134"/>
      <c r="C7783"/>
      <c r="D7783"/>
      <c r="E7783" s="488"/>
      <c r="F7783"/>
      <c r="G7783"/>
      <c r="H7783" s="488"/>
    </row>
    <row r="7784" spans="1:8" s="10" customFormat="1">
      <c r="A7784" s="134"/>
      <c r="B7784" s="134"/>
      <c r="C7784"/>
      <c r="D7784"/>
      <c r="E7784" s="488"/>
      <c r="F7784"/>
      <c r="G7784"/>
      <c r="H7784" s="488"/>
    </row>
    <row r="7785" spans="1:8" s="10" customFormat="1">
      <c r="A7785" s="134"/>
      <c r="B7785" s="134"/>
      <c r="C7785"/>
      <c r="D7785"/>
      <c r="E7785" s="488"/>
      <c r="F7785"/>
      <c r="G7785"/>
      <c r="H7785" s="488"/>
    </row>
    <row r="7786" spans="1:8" s="10" customFormat="1">
      <c r="A7786" s="134"/>
      <c r="B7786" s="134"/>
      <c r="C7786"/>
      <c r="D7786"/>
      <c r="E7786" s="488"/>
      <c r="F7786"/>
      <c r="G7786"/>
      <c r="H7786" s="488"/>
    </row>
    <row r="7787" spans="1:8" s="10" customFormat="1">
      <c r="A7787" s="134"/>
      <c r="B7787" s="134"/>
      <c r="C7787"/>
      <c r="D7787"/>
      <c r="E7787" s="488"/>
      <c r="F7787"/>
      <c r="G7787"/>
      <c r="H7787" s="488"/>
    </row>
    <row r="7788" spans="1:8" s="10" customFormat="1">
      <c r="A7788" s="134"/>
      <c r="B7788" s="134"/>
      <c r="C7788"/>
      <c r="D7788"/>
      <c r="E7788" s="488"/>
      <c r="F7788"/>
      <c r="G7788"/>
      <c r="H7788" s="488"/>
    </row>
    <row r="7789" spans="1:8" s="10" customFormat="1">
      <c r="A7789" s="134"/>
      <c r="B7789" s="134"/>
      <c r="C7789"/>
      <c r="D7789"/>
      <c r="E7789" s="488"/>
      <c r="F7789"/>
      <c r="G7789"/>
      <c r="H7789" s="488"/>
    </row>
    <row r="7790" spans="1:8" s="10" customFormat="1">
      <c r="A7790" s="134"/>
      <c r="B7790" s="134"/>
      <c r="C7790"/>
      <c r="D7790"/>
      <c r="E7790" s="488"/>
      <c r="F7790"/>
      <c r="G7790"/>
      <c r="H7790" s="488"/>
    </row>
    <row r="7791" spans="1:8" s="10" customFormat="1">
      <c r="A7791" s="134"/>
      <c r="B7791" s="134"/>
      <c r="C7791"/>
      <c r="D7791"/>
      <c r="E7791" s="488"/>
      <c r="F7791"/>
      <c r="G7791"/>
      <c r="H7791" s="488"/>
    </row>
    <row r="7792" spans="1:8" s="10" customFormat="1">
      <c r="A7792" s="134"/>
      <c r="B7792" s="134"/>
      <c r="C7792"/>
      <c r="D7792"/>
      <c r="E7792" s="488"/>
      <c r="F7792"/>
      <c r="G7792"/>
      <c r="H7792" s="488"/>
    </row>
    <row r="7793" spans="1:8" s="10" customFormat="1">
      <c r="A7793" s="134"/>
      <c r="B7793" s="134"/>
      <c r="C7793"/>
      <c r="D7793"/>
      <c r="E7793" s="488"/>
      <c r="F7793"/>
      <c r="G7793"/>
      <c r="H7793" s="488"/>
    </row>
    <row r="7794" spans="1:8" s="10" customFormat="1">
      <c r="A7794" s="134"/>
      <c r="B7794" s="134"/>
      <c r="C7794"/>
      <c r="D7794"/>
      <c r="E7794" s="488"/>
      <c r="F7794"/>
      <c r="G7794"/>
      <c r="H7794" s="488"/>
    </row>
    <row r="7795" spans="1:8" s="10" customFormat="1">
      <c r="A7795" s="134"/>
      <c r="B7795" s="134"/>
      <c r="C7795"/>
      <c r="D7795"/>
      <c r="E7795" s="488"/>
      <c r="F7795"/>
      <c r="G7795"/>
      <c r="H7795" s="488"/>
    </row>
    <row r="7796" spans="1:8" s="10" customFormat="1">
      <c r="A7796" s="134"/>
      <c r="B7796" s="134"/>
      <c r="C7796"/>
      <c r="D7796"/>
      <c r="E7796" s="488"/>
      <c r="F7796"/>
      <c r="G7796"/>
      <c r="H7796" s="488"/>
    </row>
    <row r="7797" spans="1:8" s="10" customFormat="1">
      <c r="A7797" s="134"/>
      <c r="B7797" s="134"/>
      <c r="C7797"/>
      <c r="D7797"/>
      <c r="E7797" s="488"/>
      <c r="F7797"/>
      <c r="G7797"/>
      <c r="H7797" s="488"/>
    </row>
    <row r="7798" spans="1:8" s="10" customFormat="1">
      <c r="A7798" s="134"/>
      <c r="B7798" s="134"/>
      <c r="C7798"/>
      <c r="D7798"/>
      <c r="E7798" s="488"/>
      <c r="F7798"/>
      <c r="G7798"/>
      <c r="H7798" s="488"/>
    </row>
    <row r="7799" spans="1:8" s="10" customFormat="1">
      <c r="A7799" s="134"/>
      <c r="B7799" s="134"/>
      <c r="C7799"/>
      <c r="D7799"/>
      <c r="E7799" s="488"/>
      <c r="F7799"/>
      <c r="G7799"/>
      <c r="H7799" s="488"/>
    </row>
    <row r="7800" spans="1:8" s="10" customFormat="1">
      <c r="A7800" s="134"/>
      <c r="B7800" s="134"/>
      <c r="C7800"/>
      <c r="D7800"/>
      <c r="E7800" s="488"/>
      <c r="F7800"/>
      <c r="G7800"/>
      <c r="H7800" s="488"/>
    </row>
    <row r="7801" spans="1:8" s="10" customFormat="1">
      <c r="A7801" s="134"/>
      <c r="B7801" s="134"/>
      <c r="C7801"/>
      <c r="D7801"/>
      <c r="E7801" s="488"/>
      <c r="F7801"/>
      <c r="G7801"/>
      <c r="H7801" s="488"/>
    </row>
    <row r="7802" spans="1:8" s="10" customFormat="1">
      <c r="A7802" s="134"/>
      <c r="B7802" s="134"/>
      <c r="C7802"/>
      <c r="D7802"/>
      <c r="E7802" s="488"/>
      <c r="F7802"/>
      <c r="G7802"/>
      <c r="H7802" s="488"/>
    </row>
    <row r="7803" spans="1:8" s="10" customFormat="1">
      <c r="A7803" s="134"/>
      <c r="B7803" s="134"/>
      <c r="C7803"/>
      <c r="D7803"/>
      <c r="E7803" s="488"/>
      <c r="F7803"/>
      <c r="G7803"/>
      <c r="H7803" s="488"/>
    </row>
    <row r="7804" spans="1:8" s="10" customFormat="1">
      <c r="A7804" s="134"/>
      <c r="B7804" s="134"/>
      <c r="C7804"/>
      <c r="D7804"/>
      <c r="E7804" s="488"/>
      <c r="F7804"/>
      <c r="G7804"/>
      <c r="H7804" s="488"/>
    </row>
    <row r="7805" spans="1:8" s="10" customFormat="1">
      <c r="A7805" s="134"/>
      <c r="B7805" s="134"/>
      <c r="C7805"/>
      <c r="D7805"/>
      <c r="E7805" s="488"/>
      <c r="F7805"/>
      <c r="G7805"/>
      <c r="H7805" s="488"/>
    </row>
    <row r="7806" spans="1:8" s="10" customFormat="1">
      <c r="A7806" s="134"/>
      <c r="B7806" s="134"/>
      <c r="C7806"/>
      <c r="D7806"/>
      <c r="E7806" s="488"/>
      <c r="F7806"/>
      <c r="G7806"/>
      <c r="H7806" s="488"/>
    </row>
    <row r="7807" spans="1:8" s="10" customFormat="1">
      <c r="A7807" s="134"/>
      <c r="B7807" s="134"/>
      <c r="C7807"/>
      <c r="D7807"/>
      <c r="E7807" s="488"/>
      <c r="F7807"/>
      <c r="G7807"/>
      <c r="H7807" s="488"/>
    </row>
    <row r="7808" spans="1:8" s="10" customFormat="1">
      <c r="A7808" s="134"/>
      <c r="B7808" s="134"/>
      <c r="C7808"/>
      <c r="D7808"/>
      <c r="E7808" s="488"/>
      <c r="F7808"/>
      <c r="G7808"/>
      <c r="H7808" s="488"/>
    </row>
    <row r="7809" spans="1:8" s="10" customFormat="1">
      <c r="A7809" s="134"/>
      <c r="B7809" s="134"/>
      <c r="C7809"/>
      <c r="D7809"/>
      <c r="E7809" s="488"/>
      <c r="F7809"/>
      <c r="G7809"/>
      <c r="H7809" s="488"/>
    </row>
    <row r="7810" spans="1:8" s="10" customFormat="1">
      <c r="A7810" s="134"/>
      <c r="B7810" s="134"/>
      <c r="C7810"/>
      <c r="D7810"/>
      <c r="E7810" s="488"/>
      <c r="F7810"/>
      <c r="G7810"/>
      <c r="H7810" s="488"/>
    </row>
    <row r="7811" spans="1:8" s="10" customFormat="1">
      <c r="A7811" s="134"/>
      <c r="B7811" s="134"/>
      <c r="C7811"/>
      <c r="D7811"/>
      <c r="E7811" s="488"/>
      <c r="F7811"/>
      <c r="G7811"/>
      <c r="H7811" s="488"/>
    </row>
    <row r="7812" spans="1:8" s="10" customFormat="1">
      <c r="A7812" s="134"/>
      <c r="B7812" s="134"/>
      <c r="C7812"/>
      <c r="D7812"/>
      <c r="E7812" s="488"/>
      <c r="F7812"/>
      <c r="G7812"/>
      <c r="H7812" s="488"/>
    </row>
    <row r="7813" spans="1:8" s="10" customFormat="1">
      <c r="A7813" s="134"/>
      <c r="B7813" s="134"/>
      <c r="C7813"/>
      <c r="D7813"/>
      <c r="E7813" s="488"/>
      <c r="F7813"/>
      <c r="G7813"/>
      <c r="H7813" s="488"/>
    </row>
    <row r="7814" spans="1:8" s="10" customFormat="1">
      <c r="A7814" s="134"/>
      <c r="B7814" s="134"/>
      <c r="C7814"/>
      <c r="D7814"/>
      <c r="E7814" s="488"/>
      <c r="F7814"/>
      <c r="G7814"/>
      <c r="H7814" s="488"/>
    </row>
    <row r="7815" spans="1:8" s="10" customFormat="1">
      <c r="A7815" s="134"/>
      <c r="B7815" s="134"/>
      <c r="C7815"/>
      <c r="D7815"/>
      <c r="E7815" s="488"/>
      <c r="F7815"/>
      <c r="G7815"/>
      <c r="H7815" s="488"/>
    </row>
    <row r="7816" spans="1:8" s="10" customFormat="1">
      <c r="A7816" s="134"/>
      <c r="B7816" s="134"/>
      <c r="C7816"/>
      <c r="D7816"/>
      <c r="E7816" s="488"/>
      <c r="F7816"/>
      <c r="G7816"/>
      <c r="H7816" s="488"/>
    </row>
    <row r="7817" spans="1:8" s="10" customFormat="1">
      <c r="A7817" s="134"/>
      <c r="B7817" s="134"/>
      <c r="C7817"/>
      <c r="D7817"/>
      <c r="E7817" s="488"/>
      <c r="F7817"/>
      <c r="G7817"/>
      <c r="H7817" s="488"/>
    </row>
    <row r="7818" spans="1:8" s="10" customFormat="1">
      <c r="A7818" s="134"/>
      <c r="B7818" s="134"/>
      <c r="C7818"/>
      <c r="D7818"/>
      <c r="E7818" s="488"/>
      <c r="F7818"/>
      <c r="G7818"/>
      <c r="H7818" s="488"/>
    </row>
    <row r="7819" spans="1:8" s="10" customFormat="1">
      <c r="A7819" s="134"/>
      <c r="B7819" s="134"/>
      <c r="C7819"/>
      <c r="D7819"/>
      <c r="E7819" s="488"/>
      <c r="F7819"/>
      <c r="G7819"/>
      <c r="H7819" s="488"/>
    </row>
    <row r="7820" spans="1:8" s="10" customFormat="1">
      <c r="A7820" s="134"/>
      <c r="B7820" s="134"/>
      <c r="C7820"/>
      <c r="D7820"/>
      <c r="E7820" s="488"/>
      <c r="F7820"/>
      <c r="G7820"/>
      <c r="H7820" s="488"/>
    </row>
    <row r="7821" spans="1:8" s="10" customFormat="1">
      <c r="A7821" s="134"/>
      <c r="B7821" s="134"/>
      <c r="C7821"/>
      <c r="D7821"/>
      <c r="E7821" s="488"/>
      <c r="F7821"/>
      <c r="G7821"/>
      <c r="H7821" s="488"/>
    </row>
    <row r="7822" spans="1:8" s="10" customFormat="1">
      <c r="A7822" s="134"/>
      <c r="B7822" s="134"/>
      <c r="C7822"/>
      <c r="D7822"/>
      <c r="E7822" s="488"/>
      <c r="F7822"/>
      <c r="G7822"/>
      <c r="H7822" s="488"/>
    </row>
    <row r="7823" spans="1:8" s="10" customFormat="1">
      <c r="A7823" s="134"/>
      <c r="B7823" s="134"/>
      <c r="C7823"/>
      <c r="D7823"/>
      <c r="E7823" s="488"/>
      <c r="F7823"/>
      <c r="G7823"/>
      <c r="H7823" s="488"/>
    </row>
    <row r="7824" spans="1:8" s="10" customFormat="1">
      <c r="A7824" s="134"/>
      <c r="B7824" s="134"/>
      <c r="C7824"/>
      <c r="D7824"/>
      <c r="E7824" s="488"/>
      <c r="F7824"/>
      <c r="G7824"/>
      <c r="H7824" s="488"/>
    </row>
    <row r="7825" spans="1:8" s="10" customFormat="1">
      <c r="A7825" s="134"/>
      <c r="B7825" s="134"/>
      <c r="C7825"/>
      <c r="D7825"/>
      <c r="E7825" s="488"/>
      <c r="F7825"/>
      <c r="G7825"/>
      <c r="H7825" s="488"/>
    </row>
    <row r="7826" spans="1:8" s="10" customFormat="1">
      <c r="A7826" s="134"/>
      <c r="B7826" s="134"/>
      <c r="C7826"/>
      <c r="D7826"/>
      <c r="E7826" s="488"/>
      <c r="F7826"/>
      <c r="G7826"/>
      <c r="H7826" s="488"/>
    </row>
    <row r="7827" spans="1:8" s="10" customFormat="1">
      <c r="A7827" s="134"/>
      <c r="B7827" s="134"/>
      <c r="C7827"/>
      <c r="D7827"/>
      <c r="E7827" s="488"/>
      <c r="F7827"/>
      <c r="G7827"/>
      <c r="H7827" s="488"/>
    </row>
    <row r="7828" spans="1:8" s="10" customFormat="1">
      <c r="A7828" s="134"/>
      <c r="B7828" s="134"/>
      <c r="C7828"/>
      <c r="D7828"/>
      <c r="E7828" s="488"/>
      <c r="F7828"/>
      <c r="G7828"/>
      <c r="H7828" s="488"/>
    </row>
    <row r="7829" spans="1:8" s="10" customFormat="1">
      <c r="A7829" s="134"/>
      <c r="B7829" s="134"/>
      <c r="C7829"/>
      <c r="D7829"/>
      <c r="E7829" s="488"/>
      <c r="F7829"/>
      <c r="G7829"/>
      <c r="H7829" s="488"/>
    </row>
    <row r="7830" spans="1:8" s="10" customFormat="1">
      <c r="A7830" s="134"/>
      <c r="B7830" s="134"/>
      <c r="C7830"/>
      <c r="D7830"/>
      <c r="E7830" s="488"/>
      <c r="F7830"/>
      <c r="G7830"/>
      <c r="H7830" s="488"/>
    </row>
    <row r="7831" spans="1:8" s="10" customFormat="1">
      <c r="A7831" s="134"/>
      <c r="B7831" s="134"/>
      <c r="C7831"/>
      <c r="D7831"/>
      <c r="E7831" s="488"/>
      <c r="F7831"/>
      <c r="G7831"/>
      <c r="H7831" s="488"/>
    </row>
    <row r="7832" spans="1:8" s="10" customFormat="1">
      <c r="A7832" s="134"/>
      <c r="B7832" s="134"/>
      <c r="C7832"/>
      <c r="D7832"/>
      <c r="E7832" s="488"/>
      <c r="F7832"/>
      <c r="G7832"/>
      <c r="H7832" s="488"/>
    </row>
    <row r="7833" spans="1:8" s="10" customFormat="1">
      <c r="A7833" s="134"/>
      <c r="B7833" s="134"/>
      <c r="C7833"/>
      <c r="D7833"/>
      <c r="E7833" s="488"/>
      <c r="F7833"/>
      <c r="G7833"/>
      <c r="H7833" s="488"/>
    </row>
    <row r="7834" spans="1:8" s="10" customFormat="1">
      <c r="A7834" s="134"/>
      <c r="B7834" s="134"/>
      <c r="C7834"/>
      <c r="D7834"/>
      <c r="E7834" s="488"/>
      <c r="F7834"/>
      <c r="G7834"/>
      <c r="H7834" s="488"/>
    </row>
    <row r="7835" spans="1:8" s="10" customFormat="1">
      <c r="A7835" s="134"/>
      <c r="B7835" s="134"/>
      <c r="C7835"/>
      <c r="D7835"/>
      <c r="E7835" s="488"/>
      <c r="F7835"/>
      <c r="G7835"/>
      <c r="H7835" s="488"/>
    </row>
    <row r="7836" spans="1:8" s="10" customFormat="1">
      <c r="A7836" s="134"/>
      <c r="B7836" s="134"/>
      <c r="C7836"/>
      <c r="D7836"/>
      <c r="E7836" s="488"/>
      <c r="F7836"/>
      <c r="G7836"/>
      <c r="H7836" s="488"/>
    </row>
    <row r="7837" spans="1:8" s="10" customFormat="1">
      <c r="A7837" s="134"/>
      <c r="B7837" s="134"/>
      <c r="C7837"/>
      <c r="D7837"/>
      <c r="E7837" s="488"/>
      <c r="F7837"/>
      <c r="G7837"/>
      <c r="H7837" s="488"/>
    </row>
    <row r="7838" spans="1:8" s="10" customFormat="1">
      <c r="A7838" s="134"/>
      <c r="B7838" s="134"/>
      <c r="C7838"/>
      <c r="D7838"/>
      <c r="E7838" s="488"/>
      <c r="F7838"/>
      <c r="G7838"/>
      <c r="H7838" s="488"/>
    </row>
    <row r="7839" spans="1:8" s="10" customFormat="1">
      <c r="A7839" s="134"/>
      <c r="B7839" s="134"/>
      <c r="C7839"/>
      <c r="D7839"/>
      <c r="E7839" s="488"/>
      <c r="F7839"/>
      <c r="G7839"/>
      <c r="H7839" s="488"/>
    </row>
    <row r="7840" spans="1:8" s="10" customFormat="1">
      <c r="A7840" s="134"/>
      <c r="B7840" s="134"/>
      <c r="C7840"/>
      <c r="D7840"/>
      <c r="E7840" s="488"/>
      <c r="F7840"/>
      <c r="G7840"/>
      <c r="H7840" s="488"/>
    </row>
    <row r="7841" spans="1:8" s="10" customFormat="1">
      <c r="A7841" s="134"/>
      <c r="B7841" s="134"/>
      <c r="C7841"/>
      <c r="D7841"/>
      <c r="E7841" s="488"/>
      <c r="F7841"/>
      <c r="G7841"/>
      <c r="H7841" s="488"/>
    </row>
    <row r="7842" spans="1:8" s="10" customFormat="1">
      <c r="A7842" s="134"/>
      <c r="B7842" s="134"/>
      <c r="C7842"/>
      <c r="D7842"/>
      <c r="E7842" s="488"/>
      <c r="F7842"/>
      <c r="G7842"/>
      <c r="H7842" s="488"/>
    </row>
    <row r="7843" spans="1:8" s="10" customFormat="1">
      <c r="A7843" s="134"/>
      <c r="B7843" s="134"/>
      <c r="C7843"/>
      <c r="D7843"/>
      <c r="E7843" s="488"/>
      <c r="F7843"/>
      <c r="G7843"/>
      <c r="H7843" s="488"/>
    </row>
    <row r="7844" spans="1:8" s="10" customFormat="1">
      <c r="A7844" s="134"/>
      <c r="B7844" s="134"/>
      <c r="C7844"/>
      <c r="D7844"/>
      <c r="E7844" s="488"/>
      <c r="F7844"/>
      <c r="G7844"/>
      <c r="H7844" s="488"/>
    </row>
    <row r="7845" spans="1:8" s="10" customFormat="1">
      <c r="A7845" s="134"/>
      <c r="B7845" s="134"/>
      <c r="C7845"/>
      <c r="D7845"/>
      <c r="E7845" s="488"/>
      <c r="F7845"/>
      <c r="G7845"/>
      <c r="H7845" s="488"/>
    </row>
    <row r="7846" spans="1:8" s="10" customFormat="1">
      <c r="A7846" s="134"/>
      <c r="B7846" s="134"/>
      <c r="C7846"/>
      <c r="D7846"/>
      <c r="E7846" s="488"/>
      <c r="F7846"/>
      <c r="G7846"/>
      <c r="H7846" s="488"/>
    </row>
    <row r="7847" spans="1:8" s="10" customFormat="1">
      <c r="A7847" s="134"/>
      <c r="B7847" s="134"/>
      <c r="C7847"/>
      <c r="D7847"/>
      <c r="E7847" s="488"/>
      <c r="F7847"/>
      <c r="G7847"/>
      <c r="H7847" s="488"/>
    </row>
    <row r="7848" spans="1:8" s="10" customFormat="1">
      <c r="A7848" s="134"/>
      <c r="B7848" s="134"/>
      <c r="C7848"/>
      <c r="D7848"/>
      <c r="E7848" s="488"/>
      <c r="F7848"/>
      <c r="G7848"/>
      <c r="H7848" s="488"/>
    </row>
    <row r="7849" spans="1:8" s="10" customFormat="1">
      <c r="A7849" s="134"/>
      <c r="B7849" s="134"/>
      <c r="C7849"/>
      <c r="D7849"/>
      <c r="E7849" s="488"/>
      <c r="F7849"/>
      <c r="G7849"/>
      <c r="H7849" s="488"/>
    </row>
    <row r="7850" spans="1:8" s="10" customFormat="1">
      <c r="A7850" s="134"/>
      <c r="B7850" s="134"/>
      <c r="C7850"/>
      <c r="D7850"/>
      <c r="E7850" s="488"/>
      <c r="F7850"/>
      <c r="G7850"/>
      <c r="H7850" s="488"/>
    </row>
    <row r="7851" spans="1:8" s="10" customFormat="1">
      <c r="A7851" s="134"/>
      <c r="B7851" s="134"/>
      <c r="C7851"/>
      <c r="D7851"/>
      <c r="E7851" s="488"/>
      <c r="F7851"/>
      <c r="G7851"/>
      <c r="H7851" s="488"/>
    </row>
    <row r="7852" spans="1:8" s="10" customFormat="1">
      <c r="A7852" s="134"/>
      <c r="B7852" s="134"/>
      <c r="C7852"/>
      <c r="D7852"/>
      <c r="E7852" s="488"/>
      <c r="F7852"/>
      <c r="G7852"/>
      <c r="H7852" s="488"/>
    </row>
    <row r="7853" spans="1:8" s="10" customFormat="1">
      <c r="A7853" s="134"/>
      <c r="B7853" s="134"/>
      <c r="C7853"/>
      <c r="D7853"/>
      <c r="E7853" s="488"/>
      <c r="F7853"/>
      <c r="G7853"/>
      <c r="H7853" s="488"/>
    </row>
    <row r="7854" spans="1:8" s="10" customFormat="1">
      <c r="A7854" s="134"/>
      <c r="B7854" s="134"/>
      <c r="C7854"/>
      <c r="D7854"/>
      <c r="E7854" s="488"/>
      <c r="F7854"/>
      <c r="G7854"/>
      <c r="H7854" s="488"/>
    </row>
    <row r="7855" spans="1:8" s="10" customFormat="1">
      <c r="A7855" s="134"/>
      <c r="B7855" s="134"/>
      <c r="C7855"/>
      <c r="D7855"/>
      <c r="E7855" s="488"/>
      <c r="F7855"/>
      <c r="G7855"/>
      <c r="H7855" s="488"/>
    </row>
    <row r="7856" spans="1:8" s="10" customFormat="1">
      <c r="A7856" s="134"/>
      <c r="B7856" s="134"/>
      <c r="C7856"/>
      <c r="D7856"/>
      <c r="E7856" s="488"/>
      <c r="F7856"/>
      <c r="G7856"/>
      <c r="H7856" s="488"/>
    </row>
    <row r="7857" spans="1:8" s="10" customFormat="1">
      <c r="A7857" s="134"/>
      <c r="B7857" s="134"/>
      <c r="C7857"/>
      <c r="D7857"/>
      <c r="E7857" s="488"/>
      <c r="F7857"/>
      <c r="G7857"/>
      <c r="H7857" s="488"/>
    </row>
    <row r="7858" spans="1:8" s="10" customFormat="1">
      <c r="A7858" s="134"/>
      <c r="B7858" s="134"/>
      <c r="C7858"/>
      <c r="D7858"/>
      <c r="E7858" s="488"/>
      <c r="F7858"/>
      <c r="G7858"/>
      <c r="H7858" s="488"/>
    </row>
    <row r="7859" spans="1:8" s="10" customFormat="1">
      <c r="A7859" s="134"/>
      <c r="B7859" s="134"/>
      <c r="C7859"/>
      <c r="D7859"/>
      <c r="E7859" s="488"/>
      <c r="F7859"/>
      <c r="G7859"/>
      <c r="H7859" s="488"/>
    </row>
    <row r="7860" spans="1:8" s="10" customFormat="1">
      <c r="A7860" s="134"/>
      <c r="B7860" s="134"/>
      <c r="C7860"/>
      <c r="D7860"/>
      <c r="E7860" s="488"/>
      <c r="F7860"/>
      <c r="G7860"/>
      <c r="H7860" s="488"/>
    </row>
    <row r="7861" spans="1:8" s="10" customFormat="1">
      <c r="A7861" s="134"/>
      <c r="B7861" s="134"/>
      <c r="C7861"/>
      <c r="D7861"/>
      <c r="E7861" s="488"/>
      <c r="F7861"/>
      <c r="G7861"/>
      <c r="H7861" s="488"/>
    </row>
    <row r="7862" spans="1:8" s="10" customFormat="1">
      <c r="A7862" s="134"/>
      <c r="B7862" s="134"/>
      <c r="C7862"/>
      <c r="D7862"/>
      <c r="E7862" s="488"/>
      <c r="F7862"/>
      <c r="G7862"/>
      <c r="H7862" s="488"/>
    </row>
    <row r="7863" spans="1:8" s="10" customFormat="1">
      <c r="A7863" s="134"/>
      <c r="B7863" s="134"/>
      <c r="C7863"/>
      <c r="D7863"/>
      <c r="E7863" s="488"/>
      <c r="F7863"/>
      <c r="G7863"/>
      <c r="H7863" s="488"/>
    </row>
    <row r="7864" spans="1:8" s="10" customFormat="1">
      <c r="A7864" s="134"/>
      <c r="B7864" s="134"/>
      <c r="C7864"/>
      <c r="D7864"/>
      <c r="E7864" s="488"/>
      <c r="F7864"/>
      <c r="G7864"/>
      <c r="H7864" s="488"/>
    </row>
    <row r="7865" spans="1:8" s="10" customFormat="1">
      <c r="A7865" s="134"/>
      <c r="B7865" s="134"/>
      <c r="C7865"/>
      <c r="D7865"/>
      <c r="E7865" s="488"/>
      <c r="F7865"/>
      <c r="G7865"/>
      <c r="H7865" s="488"/>
    </row>
    <row r="7866" spans="1:8" s="10" customFormat="1">
      <c r="A7866" s="134"/>
      <c r="B7866" s="134"/>
      <c r="C7866"/>
      <c r="D7866"/>
      <c r="E7866" s="488"/>
      <c r="F7866"/>
      <c r="G7866"/>
      <c r="H7866" s="488"/>
    </row>
    <row r="7867" spans="1:8" s="10" customFormat="1">
      <c r="A7867" s="134"/>
      <c r="B7867" s="134"/>
      <c r="C7867"/>
      <c r="D7867"/>
      <c r="E7867" s="488"/>
      <c r="F7867"/>
      <c r="G7867"/>
      <c r="H7867" s="488"/>
    </row>
    <row r="7868" spans="1:8" s="10" customFormat="1">
      <c r="A7868" s="134"/>
      <c r="B7868" s="134"/>
      <c r="C7868"/>
      <c r="D7868"/>
      <c r="E7868" s="488"/>
      <c r="F7868"/>
      <c r="G7868"/>
      <c r="H7868" s="488"/>
    </row>
    <row r="7869" spans="1:8" s="10" customFormat="1">
      <c r="A7869" s="134"/>
      <c r="B7869" s="134"/>
      <c r="C7869"/>
      <c r="D7869"/>
      <c r="E7869" s="488"/>
      <c r="F7869"/>
      <c r="G7869"/>
      <c r="H7869" s="488"/>
    </row>
    <row r="7870" spans="1:8" s="10" customFormat="1">
      <c r="A7870" s="134"/>
      <c r="B7870" s="134"/>
      <c r="C7870"/>
      <c r="D7870"/>
      <c r="E7870" s="488"/>
      <c r="F7870"/>
      <c r="G7870"/>
      <c r="H7870" s="488"/>
    </row>
    <row r="7871" spans="1:8" s="10" customFormat="1">
      <c r="A7871" s="134"/>
      <c r="B7871" s="134"/>
      <c r="C7871"/>
      <c r="D7871"/>
      <c r="E7871" s="488"/>
      <c r="F7871"/>
      <c r="G7871"/>
      <c r="H7871" s="488"/>
    </row>
    <row r="7872" spans="1:8" s="10" customFormat="1">
      <c r="A7872" s="134"/>
      <c r="B7872" s="134"/>
      <c r="C7872"/>
      <c r="D7872"/>
      <c r="E7872" s="488"/>
      <c r="F7872"/>
      <c r="G7872"/>
      <c r="H7872" s="488"/>
    </row>
    <row r="7873" spans="1:8" s="10" customFormat="1">
      <c r="A7873" s="134"/>
      <c r="B7873" s="134"/>
      <c r="C7873"/>
      <c r="D7873"/>
      <c r="E7873" s="488"/>
      <c r="F7873"/>
      <c r="G7873"/>
      <c r="H7873" s="488"/>
    </row>
    <row r="7874" spans="1:8" s="10" customFormat="1">
      <c r="A7874" s="134"/>
      <c r="B7874" s="134"/>
      <c r="C7874"/>
      <c r="D7874"/>
      <c r="E7874" s="488"/>
      <c r="F7874"/>
      <c r="G7874"/>
      <c r="H7874" s="488"/>
    </row>
    <row r="7875" spans="1:8" s="10" customFormat="1">
      <c r="A7875" s="134"/>
      <c r="B7875" s="134"/>
      <c r="C7875"/>
      <c r="D7875"/>
      <c r="E7875" s="488"/>
      <c r="F7875"/>
      <c r="G7875"/>
      <c r="H7875" s="488"/>
    </row>
    <row r="7876" spans="1:8" s="10" customFormat="1">
      <c r="A7876" s="134"/>
      <c r="B7876" s="134"/>
      <c r="C7876"/>
      <c r="D7876"/>
      <c r="E7876" s="488"/>
      <c r="F7876"/>
      <c r="G7876"/>
      <c r="H7876" s="488"/>
    </row>
    <row r="7877" spans="1:8" s="10" customFormat="1">
      <c r="A7877" s="134"/>
      <c r="B7877" s="134"/>
      <c r="C7877"/>
      <c r="D7877"/>
      <c r="E7877" s="488"/>
      <c r="F7877"/>
      <c r="G7877"/>
      <c r="H7877" s="488"/>
    </row>
    <row r="7878" spans="1:8" s="10" customFormat="1">
      <c r="A7878" s="134"/>
      <c r="B7878" s="134"/>
      <c r="C7878"/>
      <c r="D7878"/>
      <c r="E7878" s="488"/>
      <c r="F7878"/>
      <c r="G7878"/>
      <c r="H7878" s="488"/>
    </row>
    <row r="7879" spans="1:8" s="10" customFormat="1">
      <c r="A7879" s="134"/>
      <c r="B7879" s="134"/>
      <c r="C7879"/>
      <c r="D7879"/>
      <c r="E7879" s="488"/>
      <c r="F7879"/>
      <c r="G7879"/>
      <c r="H7879" s="488"/>
    </row>
    <row r="7880" spans="1:8" s="10" customFormat="1">
      <c r="A7880" s="134"/>
      <c r="B7880" s="134"/>
      <c r="C7880"/>
      <c r="D7880"/>
      <c r="E7880" s="488"/>
      <c r="F7880"/>
      <c r="G7880"/>
      <c r="H7880" s="488"/>
    </row>
    <row r="7881" spans="1:8" s="10" customFormat="1">
      <c r="A7881" s="134"/>
      <c r="B7881" s="134"/>
      <c r="C7881"/>
      <c r="D7881"/>
      <c r="E7881" s="488"/>
      <c r="F7881"/>
      <c r="G7881"/>
      <c r="H7881" s="488"/>
    </row>
    <row r="7882" spans="1:8" s="10" customFormat="1">
      <c r="A7882" s="134"/>
      <c r="B7882" s="134"/>
      <c r="C7882"/>
      <c r="D7882"/>
      <c r="E7882" s="488"/>
      <c r="F7882"/>
      <c r="G7882"/>
      <c r="H7882" s="488"/>
    </row>
    <row r="7883" spans="1:8" s="10" customFormat="1">
      <c r="A7883" s="134"/>
      <c r="B7883" s="134"/>
      <c r="C7883"/>
      <c r="D7883"/>
      <c r="E7883" s="488"/>
      <c r="F7883"/>
      <c r="G7883"/>
      <c r="H7883" s="488"/>
    </row>
    <row r="7884" spans="1:8" s="10" customFormat="1">
      <c r="A7884" s="134"/>
      <c r="B7884" s="134"/>
      <c r="C7884"/>
      <c r="D7884"/>
      <c r="E7884" s="488"/>
      <c r="F7884"/>
      <c r="G7884"/>
      <c r="H7884" s="488"/>
    </row>
    <row r="7885" spans="1:8" s="10" customFormat="1">
      <c r="A7885" s="134"/>
      <c r="B7885" s="134"/>
      <c r="C7885"/>
      <c r="D7885"/>
      <c r="E7885" s="488"/>
      <c r="F7885"/>
      <c r="G7885"/>
      <c r="H7885" s="488"/>
    </row>
    <row r="7886" spans="1:8" s="10" customFormat="1">
      <c r="A7886" s="134"/>
      <c r="B7886" s="134"/>
      <c r="C7886"/>
      <c r="D7886"/>
      <c r="E7886" s="488"/>
      <c r="F7886"/>
      <c r="G7886"/>
      <c r="H7886" s="488"/>
    </row>
    <row r="7887" spans="1:8" s="10" customFormat="1">
      <c r="A7887" s="134"/>
      <c r="B7887" s="134"/>
      <c r="C7887"/>
      <c r="D7887"/>
      <c r="E7887" s="488"/>
      <c r="F7887"/>
      <c r="G7887"/>
      <c r="H7887" s="488"/>
    </row>
    <row r="7888" spans="1:8" s="10" customFormat="1">
      <c r="A7888" s="134"/>
      <c r="B7888" s="134"/>
      <c r="C7888"/>
      <c r="D7888"/>
      <c r="E7888" s="488"/>
      <c r="F7888"/>
      <c r="G7888"/>
      <c r="H7888" s="488"/>
    </row>
    <row r="7889" spans="1:8" s="10" customFormat="1">
      <c r="A7889" s="134"/>
      <c r="B7889" s="134"/>
      <c r="C7889"/>
      <c r="D7889"/>
      <c r="E7889" s="488"/>
      <c r="F7889"/>
      <c r="G7889"/>
      <c r="H7889" s="488"/>
    </row>
    <row r="7890" spans="1:8" s="10" customFormat="1">
      <c r="A7890" s="134"/>
      <c r="B7890" s="134"/>
      <c r="C7890"/>
      <c r="D7890"/>
      <c r="E7890" s="488"/>
      <c r="F7890"/>
      <c r="G7890"/>
      <c r="H7890" s="488"/>
    </row>
    <row r="7891" spans="1:8" s="10" customFormat="1">
      <c r="A7891" s="134"/>
      <c r="B7891" s="134"/>
      <c r="C7891"/>
      <c r="D7891"/>
      <c r="E7891" s="488"/>
      <c r="F7891"/>
      <c r="G7891"/>
      <c r="H7891" s="488"/>
    </row>
    <row r="7892" spans="1:8" s="10" customFormat="1">
      <c r="A7892" s="134"/>
      <c r="B7892" s="134"/>
      <c r="C7892"/>
      <c r="D7892"/>
      <c r="E7892" s="488"/>
      <c r="F7892"/>
      <c r="G7892"/>
      <c r="H7892" s="488"/>
    </row>
    <row r="7893" spans="1:8" s="10" customFormat="1">
      <c r="A7893" s="134"/>
      <c r="B7893" s="134"/>
      <c r="C7893"/>
      <c r="D7893"/>
      <c r="E7893" s="488"/>
      <c r="F7893"/>
      <c r="G7893"/>
      <c r="H7893" s="488"/>
    </row>
    <row r="7894" spans="1:8" s="10" customFormat="1">
      <c r="A7894" s="134"/>
      <c r="B7894" s="134"/>
      <c r="C7894"/>
      <c r="D7894"/>
      <c r="E7894" s="488"/>
      <c r="F7894"/>
      <c r="G7894"/>
      <c r="H7894" s="488"/>
    </row>
    <row r="7895" spans="1:8" s="10" customFormat="1">
      <c r="A7895" s="134"/>
      <c r="B7895" s="134"/>
      <c r="C7895"/>
      <c r="D7895"/>
      <c r="E7895" s="488"/>
      <c r="F7895"/>
      <c r="G7895"/>
      <c r="H7895" s="488"/>
    </row>
    <row r="7896" spans="1:8" s="10" customFormat="1">
      <c r="A7896" s="134"/>
      <c r="B7896" s="134"/>
      <c r="C7896"/>
      <c r="D7896"/>
      <c r="E7896" s="488"/>
      <c r="F7896"/>
      <c r="G7896"/>
      <c r="H7896" s="488"/>
    </row>
    <row r="7897" spans="1:8" s="10" customFormat="1">
      <c r="A7897" s="134"/>
      <c r="B7897" s="134"/>
      <c r="C7897"/>
      <c r="D7897"/>
      <c r="E7897" s="488"/>
      <c r="F7897"/>
      <c r="G7897"/>
      <c r="H7897" s="488"/>
    </row>
    <row r="7898" spans="1:8" s="10" customFormat="1">
      <c r="A7898" s="134"/>
      <c r="B7898" s="134"/>
      <c r="C7898"/>
      <c r="D7898"/>
      <c r="E7898" s="488"/>
      <c r="F7898"/>
      <c r="G7898"/>
      <c r="H7898" s="488"/>
    </row>
    <row r="7899" spans="1:8" s="10" customFormat="1">
      <c r="A7899" s="134"/>
      <c r="B7899" s="134"/>
      <c r="C7899"/>
      <c r="D7899"/>
      <c r="E7899" s="488"/>
      <c r="F7899"/>
      <c r="G7899"/>
      <c r="H7899" s="488"/>
    </row>
    <row r="7900" spans="1:8" s="10" customFormat="1">
      <c r="A7900" s="134"/>
      <c r="B7900" s="134"/>
      <c r="C7900"/>
      <c r="D7900"/>
      <c r="E7900" s="488"/>
      <c r="F7900"/>
      <c r="G7900"/>
      <c r="H7900" s="488"/>
    </row>
    <row r="7901" spans="1:8" s="10" customFormat="1">
      <c r="A7901" s="134"/>
      <c r="B7901" s="134"/>
      <c r="C7901"/>
      <c r="D7901"/>
      <c r="E7901" s="488"/>
      <c r="F7901"/>
      <c r="G7901"/>
      <c r="H7901" s="488"/>
    </row>
    <row r="7902" spans="1:8" s="10" customFormat="1">
      <c r="A7902" s="134"/>
      <c r="B7902" s="134"/>
      <c r="C7902"/>
      <c r="D7902"/>
      <c r="E7902" s="488"/>
      <c r="F7902"/>
      <c r="G7902"/>
      <c r="H7902" s="488"/>
    </row>
    <row r="7903" spans="1:8" s="10" customFormat="1">
      <c r="A7903" s="134"/>
      <c r="B7903" s="134"/>
      <c r="C7903"/>
      <c r="D7903"/>
      <c r="E7903" s="488"/>
      <c r="F7903"/>
      <c r="G7903"/>
      <c r="H7903" s="488"/>
    </row>
    <row r="7904" spans="1:8" s="10" customFormat="1">
      <c r="A7904" s="134"/>
      <c r="B7904" s="134"/>
      <c r="C7904"/>
      <c r="D7904"/>
      <c r="E7904" s="488"/>
      <c r="F7904"/>
      <c r="G7904"/>
      <c r="H7904" s="488"/>
    </row>
    <row r="7905" spans="1:8" s="10" customFormat="1">
      <c r="A7905" s="134"/>
      <c r="B7905" s="134"/>
      <c r="C7905"/>
      <c r="D7905"/>
      <c r="E7905" s="488"/>
      <c r="F7905"/>
      <c r="G7905"/>
      <c r="H7905" s="488"/>
    </row>
    <row r="7906" spans="1:8" s="10" customFormat="1">
      <c r="A7906" s="134"/>
      <c r="B7906" s="134"/>
      <c r="C7906"/>
      <c r="D7906"/>
      <c r="E7906" s="488"/>
      <c r="F7906"/>
      <c r="G7906"/>
      <c r="H7906" s="488"/>
    </row>
    <row r="7907" spans="1:8" s="10" customFormat="1">
      <c r="A7907" s="134"/>
      <c r="B7907" s="134"/>
      <c r="C7907"/>
      <c r="D7907"/>
      <c r="E7907" s="488"/>
      <c r="F7907"/>
      <c r="G7907"/>
      <c r="H7907" s="488"/>
    </row>
    <row r="7908" spans="1:8" s="10" customFormat="1">
      <c r="A7908" s="134"/>
      <c r="B7908" s="134"/>
      <c r="C7908"/>
      <c r="D7908"/>
      <c r="E7908" s="488"/>
      <c r="F7908"/>
      <c r="G7908"/>
      <c r="H7908" s="488"/>
    </row>
    <row r="7909" spans="1:8" s="10" customFormat="1">
      <c r="A7909" s="134"/>
      <c r="B7909" s="134"/>
      <c r="C7909"/>
      <c r="D7909"/>
      <c r="E7909" s="488"/>
      <c r="F7909"/>
      <c r="G7909"/>
      <c r="H7909" s="488"/>
    </row>
    <row r="7910" spans="1:8" s="10" customFormat="1">
      <c r="A7910" s="134"/>
      <c r="B7910" s="134"/>
      <c r="C7910"/>
      <c r="D7910"/>
      <c r="E7910" s="488"/>
      <c r="F7910"/>
      <c r="G7910"/>
      <c r="H7910" s="488"/>
    </row>
    <row r="7911" spans="1:8" s="10" customFormat="1">
      <c r="A7911" s="134"/>
      <c r="B7911" s="134"/>
      <c r="C7911"/>
      <c r="D7911"/>
      <c r="E7911" s="488"/>
      <c r="F7911"/>
      <c r="G7911"/>
      <c r="H7911" s="488"/>
    </row>
    <row r="7912" spans="1:8" s="10" customFormat="1">
      <c r="A7912" s="134"/>
      <c r="B7912" s="134"/>
      <c r="C7912"/>
      <c r="D7912"/>
      <c r="E7912" s="488"/>
      <c r="F7912"/>
      <c r="G7912"/>
      <c r="H7912" s="488"/>
    </row>
    <row r="7913" spans="1:8" s="10" customFormat="1">
      <c r="A7913" s="134"/>
      <c r="B7913" s="134"/>
      <c r="C7913"/>
      <c r="D7913"/>
      <c r="E7913" s="488"/>
      <c r="F7913"/>
      <c r="G7913"/>
      <c r="H7913" s="488"/>
    </row>
    <row r="7914" spans="1:8" s="10" customFormat="1">
      <c r="A7914" s="134"/>
      <c r="B7914" s="134"/>
      <c r="C7914"/>
      <c r="D7914"/>
      <c r="E7914" s="488"/>
      <c r="F7914"/>
      <c r="G7914"/>
      <c r="H7914" s="488"/>
    </row>
    <row r="7915" spans="1:8" s="10" customFormat="1">
      <c r="A7915" s="134"/>
      <c r="B7915" s="134"/>
      <c r="C7915"/>
      <c r="D7915"/>
      <c r="E7915" s="488"/>
      <c r="F7915"/>
      <c r="G7915"/>
      <c r="H7915" s="488"/>
    </row>
    <row r="7916" spans="1:8" s="10" customFormat="1">
      <c r="A7916" s="134"/>
      <c r="B7916" s="134"/>
      <c r="C7916"/>
      <c r="D7916"/>
      <c r="E7916" s="488"/>
      <c r="F7916"/>
      <c r="G7916"/>
      <c r="H7916" s="488"/>
    </row>
    <row r="7917" spans="1:8" s="10" customFormat="1">
      <c r="A7917" s="134"/>
      <c r="B7917" s="134"/>
      <c r="C7917"/>
      <c r="D7917"/>
      <c r="E7917" s="488"/>
      <c r="F7917"/>
      <c r="G7917"/>
      <c r="H7917" s="488"/>
    </row>
    <row r="7918" spans="1:8" s="10" customFormat="1">
      <c r="A7918" s="134"/>
      <c r="B7918" s="134"/>
      <c r="C7918"/>
      <c r="D7918"/>
      <c r="E7918" s="488"/>
      <c r="F7918"/>
      <c r="G7918"/>
      <c r="H7918" s="488"/>
    </row>
    <row r="7919" spans="1:8" s="10" customFormat="1">
      <c r="A7919" s="134"/>
      <c r="B7919" s="134"/>
      <c r="C7919"/>
      <c r="D7919"/>
      <c r="E7919" s="488"/>
      <c r="F7919"/>
      <c r="G7919"/>
      <c r="H7919" s="488"/>
    </row>
    <row r="7920" spans="1:8" s="10" customFormat="1">
      <c r="A7920" s="134"/>
      <c r="B7920" s="134"/>
      <c r="C7920"/>
      <c r="D7920"/>
      <c r="E7920" s="488"/>
      <c r="F7920"/>
      <c r="G7920"/>
      <c r="H7920" s="488"/>
    </row>
    <row r="7921" spans="1:8" s="10" customFormat="1">
      <c r="A7921" s="134"/>
      <c r="B7921" s="134"/>
      <c r="C7921"/>
      <c r="D7921"/>
      <c r="E7921" s="488"/>
      <c r="F7921"/>
      <c r="G7921"/>
      <c r="H7921" s="488"/>
    </row>
    <row r="7922" spans="1:8" s="10" customFormat="1">
      <c r="A7922" s="134"/>
      <c r="B7922" s="134"/>
      <c r="C7922"/>
      <c r="D7922"/>
      <c r="E7922" s="488"/>
      <c r="F7922"/>
      <c r="G7922"/>
      <c r="H7922" s="488"/>
    </row>
    <row r="7923" spans="1:8" s="10" customFormat="1">
      <c r="A7923" s="134"/>
      <c r="B7923" s="134"/>
      <c r="C7923"/>
      <c r="D7923"/>
      <c r="E7923" s="488"/>
      <c r="F7923"/>
      <c r="G7923"/>
      <c r="H7923" s="488"/>
    </row>
    <row r="7924" spans="1:8" s="10" customFormat="1">
      <c r="A7924" s="134"/>
      <c r="B7924" s="134"/>
      <c r="C7924"/>
      <c r="D7924"/>
      <c r="E7924" s="488"/>
      <c r="F7924"/>
      <c r="G7924"/>
      <c r="H7924" s="488"/>
    </row>
    <row r="7925" spans="1:8" s="10" customFormat="1">
      <c r="A7925" s="134"/>
      <c r="B7925" s="134"/>
      <c r="C7925"/>
      <c r="D7925"/>
      <c r="E7925" s="488"/>
      <c r="F7925"/>
      <c r="G7925"/>
      <c r="H7925" s="488"/>
    </row>
    <row r="7926" spans="1:8" s="10" customFormat="1">
      <c r="A7926" s="134"/>
      <c r="B7926" s="134"/>
      <c r="C7926"/>
      <c r="D7926"/>
      <c r="E7926" s="488"/>
      <c r="F7926"/>
      <c r="G7926"/>
      <c r="H7926" s="488"/>
    </row>
    <row r="7927" spans="1:8" s="10" customFormat="1">
      <c r="A7927" s="134"/>
      <c r="B7927" s="134"/>
      <c r="C7927"/>
      <c r="D7927"/>
      <c r="E7927" s="488"/>
      <c r="F7927"/>
      <c r="G7927"/>
      <c r="H7927" s="488"/>
    </row>
    <row r="7928" spans="1:8" s="10" customFormat="1">
      <c r="A7928" s="134"/>
      <c r="B7928" s="134"/>
      <c r="C7928"/>
      <c r="D7928"/>
      <c r="E7928" s="488"/>
      <c r="F7928"/>
      <c r="G7928"/>
      <c r="H7928" s="488"/>
    </row>
    <row r="7929" spans="1:8" s="10" customFormat="1">
      <c r="A7929" s="134"/>
      <c r="B7929" s="134"/>
      <c r="C7929"/>
      <c r="D7929"/>
      <c r="E7929" s="488"/>
      <c r="F7929"/>
      <c r="G7929"/>
      <c r="H7929" s="488"/>
    </row>
    <row r="7930" spans="1:8" s="10" customFormat="1">
      <c r="A7930" s="134"/>
      <c r="B7930" s="134"/>
      <c r="C7930"/>
      <c r="D7930"/>
      <c r="E7930" s="488"/>
      <c r="F7930"/>
      <c r="G7930"/>
      <c r="H7930" s="488"/>
    </row>
    <row r="7931" spans="1:8" s="10" customFormat="1">
      <c r="A7931" s="134"/>
      <c r="B7931" s="134"/>
      <c r="C7931"/>
      <c r="D7931"/>
      <c r="E7931" s="488"/>
      <c r="F7931"/>
      <c r="G7931"/>
      <c r="H7931" s="488"/>
    </row>
    <row r="7932" spans="1:8" s="10" customFormat="1">
      <c r="A7932" s="134"/>
      <c r="B7932" s="134"/>
      <c r="C7932"/>
      <c r="D7932"/>
      <c r="E7932" s="488"/>
      <c r="F7932"/>
      <c r="G7932"/>
      <c r="H7932" s="488"/>
    </row>
    <row r="7933" spans="1:8" s="10" customFormat="1">
      <c r="A7933" s="134"/>
      <c r="B7933" s="134"/>
      <c r="C7933"/>
      <c r="D7933"/>
      <c r="E7933" s="488"/>
      <c r="F7933"/>
      <c r="G7933"/>
      <c r="H7933" s="488"/>
    </row>
    <row r="7934" spans="1:8" s="10" customFormat="1">
      <c r="A7934" s="134"/>
      <c r="B7934" s="134"/>
      <c r="C7934"/>
      <c r="D7934"/>
      <c r="E7934" s="488"/>
      <c r="F7934"/>
      <c r="G7934"/>
      <c r="H7934" s="488"/>
    </row>
    <row r="7935" spans="1:8" s="10" customFormat="1">
      <c r="A7935" s="134"/>
      <c r="B7935" s="134"/>
      <c r="C7935"/>
      <c r="D7935"/>
      <c r="E7935" s="488"/>
      <c r="F7935"/>
      <c r="G7935"/>
      <c r="H7935" s="488"/>
    </row>
    <row r="7936" spans="1:8" s="10" customFormat="1">
      <c r="A7936" s="134"/>
      <c r="B7936" s="134"/>
      <c r="C7936"/>
      <c r="D7936"/>
      <c r="E7936" s="488"/>
      <c r="F7936"/>
      <c r="G7936"/>
      <c r="H7936" s="488"/>
    </row>
    <row r="7937" spans="1:8" s="10" customFormat="1">
      <c r="A7937" s="134"/>
      <c r="B7937" s="134"/>
      <c r="C7937"/>
      <c r="D7937"/>
      <c r="E7937" s="488"/>
      <c r="F7937"/>
      <c r="G7937"/>
      <c r="H7937" s="488"/>
    </row>
    <row r="7938" spans="1:8" s="10" customFormat="1">
      <c r="A7938" s="134"/>
      <c r="B7938" s="134"/>
      <c r="C7938"/>
      <c r="D7938"/>
      <c r="E7938" s="488"/>
      <c r="F7938"/>
      <c r="G7938"/>
      <c r="H7938" s="488"/>
    </row>
    <row r="7939" spans="1:8" s="10" customFormat="1">
      <c r="A7939" s="134"/>
      <c r="B7939" s="134"/>
      <c r="C7939"/>
      <c r="D7939"/>
      <c r="E7939" s="488"/>
      <c r="F7939"/>
      <c r="G7939"/>
      <c r="H7939" s="488"/>
    </row>
    <row r="7940" spans="1:8" s="10" customFormat="1">
      <c r="A7940" s="134"/>
      <c r="B7940" s="134"/>
      <c r="C7940"/>
      <c r="D7940"/>
      <c r="E7940" s="488"/>
      <c r="F7940"/>
      <c r="G7940"/>
      <c r="H7940" s="488"/>
    </row>
    <row r="7941" spans="1:8" s="10" customFormat="1">
      <c r="A7941" s="134"/>
      <c r="B7941" s="134"/>
      <c r="C7941"/>
      <c r="D7941"/>
      <c r="E7941" s="488"/>
      <c r="F7941"/>
      <c r="G7941"/>
      <c r="H7941" s="488"/>
    </row>
    <row r="7942" spans="1:8" s="10" customFormat="1">
      <c r="A7942" s="134"/>
      <c r="B7942" s="134"/>
      <c r="C7942"/>
      <c r="D7942"/>
      <c r="E7942" s="488"/>
      <c r="F7942"/>
      <c r="G7942"/>
      <c r="H7942" s="488"/>
    </row>
    <row r="7943" spans="1:8" s="10" customFormat="1">
      <c r="A7943" s="134"/>
      <c r="B7943" s="134"/>
      <c r="C7943"/>
      <c r="D7943"/>
      <c r="E7943" s="488"/>
      <c r="F7943"/>
      <c r="G7943"/>
      <c r="H7943" s="488"/>
    </row>
    <row r="7944" spans="1:8" s="10" customFormat="1">
      <c r="A7944" s="134"/>
      <c r="B7944" s="134"/>
      <c r="C7944"/>
      <c r="D7944"/>
      <c r="E7944" s="488"/>
      <c r="F7944"/>
      <c r="G7944"/>
      <c r="H7944" s="488"/>
    </row>
    <row r="7945" spans="1:8" s="10" customFormat="1">
      <c r="A7945" s="134"/>
      <c r="B7945" s="134"/>
      <c r="C7945"/>
      <c r="D7945"/>
      <c r="E7945" s="488"/>
      <c r="F7945"/>
      <c r="G7945"/>
      <c r="H7945" s="488"/>
    </row>
    <row r="7946" spans="1:8" s="10" customFormat="1">
      <c r="A7946" s="134"/>
      <c r="B7946" s="134"/>
      <c r="C7946"/>
      <c r="D7946"/>
      <c r="E7946" s="488"/>
      <c r="F7946"/>
      <c r="G7946"/>
      <c r="H7946" s="488"/>
    </row>
    <row r="7947" spans="1:8" s="10" customFormat="1">
      <c r="A7947" s="134"/>
      <c r="B7947" s="134"/>
      <c r="C7947"/>
      <c r="D7947"/>
      <c r="E7947" s="488"/>
      <c r="F7947"/>
      <c r="G7947"/>
      <c r="H7947" s="488"/>
    </row>
    <row r="7948" spans="1:8" s="10" customFormat="1">
      <c r="A7948" s="134"/>
      <c r="B7948" s="134"/>
      <c r="C7948"/>
      <c r="D7948"/>
      <c r="E7948" s="488"/>
      <c r="F7948"/>
      <c r="G7948"/>
      <c r="H7948" s="488"/>
    </row>
    <row r="7949" spans="1:8" s="10" customFormat="1">
      <c r="A7949" s="134"/>
      <c r="B7949" s="134"/>
      <c r="C7949"/>
      <c r="D7949"/>
      <c r="E7949" s="488"/>
      <c r="F7949"/>
      <c r="G7949"/>
      <c r="H7949" s="488"/>
    </row>
    <row r="7950" spans="1:8" s="10" customFormat="1">
      <c r="A7950" s="134"/>
      <c r="B7950" s="134"/>
      <c r="C7950"/>
      <c r="D7950"/>
      <c r="E7950" s="488"/>
      <c r="F7950"/>
      <c r="G7950"/>
      <c r="H7950" s="488"/>
    </row>
    <row r="7951" spans="1:8" s="10" customFormat="1">
      <c r="A7951" s="134"/>
      <c r="B7951" s="134"/>
      <c r="C7951"/>
      <c r="D7951"/>
      <c r="E7951" s="488"/>
      <c r="F7951"/>
      <c r="G7951"/>
      <c r="H7951" s="488"/>
    </row>
    <row r="7952" spans="1:8" s="10" customFormat="1">
      <c r="A7952" s="134"/>
      <c r="B7952" s="134"/>
      <c r="C7952"/>
      <c r="D7952"/>
      <c r="E7952" s="488"/>
      <c r="F7952"/>
      <c r="G7952"/>
      <c r="H7952" s="488"/>
    </row>
    <row r="7953" spans="1:8" s="10" customFormat="1">
      <c r="A7953" s="134"/>
      <c r="B7953" s="134"/>
      <c r="C7953"/>
      <c r="D7953"/>
      <c r="E7953" s="488"/>
      <c r="F7953"/>
      <c r="G7953"/>
      <c r="H7953" s="488"/>
    </row>
    <row r="7954" spans="1:8" s="10" customFormat="1">
      <c r="A7954" s="134"/>
      <c r="B7954" s="134"/>
      <c r="C7954"/>
      <c r="D7954"/>
      <c r="E7954" s="488"/>
      <c r="F7954"/>
      <c r="G7954"/>
      <c r="H7954" s="488"/>
    </row>
    <row r="7955" spans="1:8" s="10" customFormat="1">
      <c r="A7955" s="134"/>
      <c r="B7955" s="134"/>
      <c r="C7955"/>
      <c r="D7955"/>
      <c r="E7955" s="488"/>
      <c r="F7955"/>
      <c r="G7955"/>
      <c r="H7955" s="488"/>
    </row>
    <row r="7956" spans="1:8" s="10" customFormat="1">
      <c r="A7956" s="134"/>
      <c r="B7956" s="134"/>
      <c r="C7956"/>
      <c r="D7956"/>
      <c r="E7956" s="488"/>
      <c r="F7956"/>
      <c r="G7956"/>
      <c r="H7956" s="488"/>
    </row>
    <row r="7957" spans="1:8" s="10" customFormat="1">
      <c r="A7957" s="134"/>
      <c r="B7957" s="134"/>
      <c r="C7957"/>
      <c r="D7957"/>
      <c r="E7957" s="488"/>
      <c r="F7957"/>
      <c r="G7957"/>
      <c r="H7957" s="488"/>
    </row>
    <row r="7958" spans="1:8" s="10" customFormat="1">
      <c r="A7958" s="134"/>
      <c r="B7958" s="134"/>
      <c r="C7958"/>
      <c r="D7958"/>
      <c r="E7958" s="488"/>
      <c r="F7958"/>
      <c r="G7958"/>
      <c r="H7958" s="488"/>
    </row>
    <row r="7959" spans="1:8" s="10" customFormat="1">
      <c r="A7959" s="134"/>
      <c r="B7959" s="134"/>
      <c r="C7959"/>
      <c r="D7959"/>
      <c r="E7959" s="488"/>
      <c r="F7959"/>
      <c r="G7959"/>
      <c r="H7959" s="488"/>
    </row>
    <row r="7960" spans="1:8" s="10" customFormat="1">
      <c r="A7960" s="134"/>
      <c r="B7960" s="134"/>
      <c r="C7960"/>
      <c r="D7960"/>
      <c r="E7960" s="488"/>
      <c r="F7960"/>
      <c r="G7960"/>
      <c r="H7960" s="488"/>
    </row>
    <row r="7961" spans="1:8" s="10" customFormat="1">
      <c r="A7961" s="134"/>
      <c r="B7961" s="134"/>
      <c r="C7961"/>
      <c r="D7961"/>
      <c r="E7961" s="488"/>
      <c r="F7961"/>
      <c r="G7961"/>
      <c r="H7961" s="488"/>
    </row>
    <row r="7962" spans="1:8" s="10" customFormat="1">
      <c r="A7962" s="134"/>
      <c r="B7962" s="134"/>
      <c r="C7962"/>
      <c r="D7962"/>
      <c r="E7962" s="488"/>
      <c r="F7962"/>
      <c r="G7962"/>
      <c r="H7962" s="488"/>
    </row>
    <row r="7963" spans="1:8" s="10" customFormat="1">
      <c r="A7963" s="134"/>
      <c r="B7963" s="134"/>
      <c r="C7963"/>
      <c r="D7963"/>
      <c r="E7963" s="488"/>
      <c r="F7963"/>
      <c r="G7963"/>
      <c r="H7963" s="488"/>
    </row>
    <row r="7964" spans="1:8" s="10" customFormat="1">
      <c r="A7964" s="134"/>
      <c r="B7964" s="134"/>
      <c r="C7964"/>
      <c r="D7964"/>
      <c r="E7964" s="488"/>
      <c r="F7964"/>
      <c r="G7964"/>
      <c r="H7964" s="488"/>
    </row>
    <row r="7965" spans="1:8" s="10" customFormat="1">
      <c r="A7965" s="134"/>
      <c r="B7965" s="134"/>
      <c r="C7965"/>
      <c r="D7965"/>
      <c r="E7965" s="488"/>
      <c r="F7965"/>
      <c r="G7965"/>
      <c r="H7965" s="488"/>
    </row>
    <row r="7966" spans="1:8" s="10" customFormat="1">
      <c r="A7966" s="134"/>
      <c r="B7966" s="134"/>
      <c r="C7966"/>
      <c r="D7966"/>
      <c r="E7966" s="488"/>
      <c r="F7966"/>
      <c r="G7966"/>
      <c r="H7966" s="488"/>
    </row>
    <row r="7967" spans="1:8" s="10" customFormat="1">
      <c r="A7967" s="134"/>
      <c r="B7967" s="134"/>
      <c r="C7967"/>
      <c r="D7967"/>
      <c r="E7967" s="488"/>
      <c r="F7967"/>
      <c r="G7967"/>
      <c r="H7967" s="488"/>
    </row>
    <row r="7968" spans="1:8" s="10" customFormat="1">
      <c r="A7968" s="134"/>
      <c r="B7968" s="134"/>
      <c r="C7968"/>
      <c r="D7968"/>
      <c r="E7968" s="488"/>
      <c r="F7968"/>
      <c r="G7968"/>
      <c r="H7968" s="488"/>
    </row>
    <row r="7969" spans="1:8" s="10" customFormat="1">
      <c r="A7969" s="134"/>
      <c r="B7969" s="134"/>
      <c r="C7969"/>
      <c r="D7969"/>
      <c r="E7969" s="488"/>
      <c r="F7969"/>
      <c r="G7969"/>
      <c r="H7969" s="488"/>
    </row>
    <row r="7970" spans="1:8" s="10" customFormat="1">
      <c r="A7970" s="134"/>
      <c r="B7970" s="134"/>
      <c r="C7970"/>
      <c r="D7970"/>
      <c r="E7970" s="488"/>
      <c r="F7970"/>
      <c r="G7970"/>
      <c r="H7970" s="488"/>
    </row>
    <row r="7971" spans="1:8" s="10" customFormat="1">
      <c r="A7971" s="134"/>
      <c r="B7971" s="134"/>
      <c r="C7971"/>
      <c r="D7971"/>
      <c r="E7971" s="488"/>
      <c r="F7971"/>
      <c r="G7971"/>
      <c r="H7971" s="488"/>
    </row>
    <row r="7972" spans="1:8" s="10" customFormat="1">
      <c r="A7972" s="134"/>
      <c r="B7972" s="134"/>
      <c r="C7972"/>
      <c r="D7972"/>
      <c r="E7972" s="488"/>
      <c r="F7972"/>
      <c r="G7972"/>
      <c r="H7972" s="488"/>
    </row>
    <row r="7973" spans="1:8" s="10" customFormat="1">
      <c r="A7973" s="134"/>
      <c r="B7973" s="134"/>
      <c r="C7973"/>
      <c r="D7973"/>
      <c r="E7973" s="488"/>
      <c r="F7973"/>
      <c r="G7973"/>
      <c r="H7973" s="488"/>
    </row>
    <row r="7974" spans="1:8" s="10" customFormat="1">
      <c r="A7974" s="134"/>
      <c r="B7974" s="134"/>
      <c r="C7974"/>
      <c r="D7974"/>
      <c r="E7974" s="488"/>
      <c r="F7974"/>
      <c r="G7974"/>
      <c r="H7974" s="488"/>
    </row>
    <row r="7975" spans="1:8" s="10" customFormat="1">
      <c r="A7975" s="134"/>
      <c r="B7975" s="134"/>
      <c r="C7975"/>
      <c r="D7975"/>
      <c r="E7975" s="488"/>
      <c r="F7975"/>
      <c r="G7975"/>
      <c r="H7975" s="488"/>
    </row>
    <row r="7976" spans="1:8" s="10" customFormat="1">
      <c r="A7976" s="134"/>
      <c r="B7976" s="134"/>
      <c r="C7976"/>
      <c r="D7976"/>
      <c r="E7976" s="488"/>
      <c r="F7976"/>
      <c r="G7976"/>
      <c r="H7976" s="488"/>
    </row>
    <row r="7977" spans="1:8" s="10" customFormat="1">
      <c r="A7977" s="134"/>
      <c r="B7977" s="134"/>
      <c r="C7977"/>
      <c r="D7977"/>
      <c r="E7977" s="488"/>
      <c r="F7977"/>
      <c r="G7977"/>
      <c r="H7977" s="488"/>
    </row>
    <row r="7978" spans="1:8" s="10" customFormat="1">
      <c r="A7978" s="134"/>
      <c r="B7978" s="134"/>
      <c r="C7978"/>
      <c r="D7978"/>
      <c r="E7978" s="488"/>
      <c r="F7978"/>
      <c r="G7978"/>
      <c r="H7978" s="488"/>
    </row>
    <row r="7979" spans="1:8" s="10" customFormat="1">
      <c r="A7979" s="134"/>
      <c r="B7979" s="134"/>
      <c r="C7979"/>
      <c r="D7979"/>
      <c r="E7979" s="488"/>
      <c r="F7979"/>
      <c r="G7979"/>
      <c r="H7979" s="488"/>
    </row>
    <row r="7980" spans="1:8" s="10" customFormat="1">
      <c r="A7980" s="134"/>
      <c r="B7980" s="134"/>
      <c r="C7980"/>
      <c r="D7980"/>
      <c r="E7980" s="488"/>
      <c r="F7980"/>
      <c r="G7980"/>
      <c r="H7980" s="488"/>
    </row>
    <row r="7981" spans="1:8" s="10" customFormat="1">
      <c r="A7981" s="134"/>
      <c r="B7981" s="134"/>
      <c r="C7981"/>
      <c r="D7981"/>
      <c r="E7981" s="488"/>
      <c r="F7981"/>
      <c r="G7981"/>
      <c r="H7981" s="488"/>
    </row>
    <row r="7982" spans="1:8" s="10" customFormat="1">
      <c r="A7982" s="134"/>
      <c r="B7982" s="134"/>
      <c r="C7982"/>
      <c r="D7982"/>
      <c r="E7982" s="488"/>
      <c r="F7982"/>
      <c r="G7982"/>
      <c r="H7982" s="488"/>
    </row>
    <row r="7983" spans="1:8" s="10" customFormat="1">
      <c r="A7983" s="134"/>
      <c r="B7983" s="134"/>
      <c r="C7983"/>
      <c r="D7983"/>
      <c r="E7983" s="488"/>
      <c r="F7983"/>
      <c r="G7983"/>
      <c r="H7983" s="488"/>
    </row>
    <row r="7984" spans="1:8" s="10" customFormat="1">
      <c r="A7984" s="134"/>
      <c r="B7984" s="134"/>
      <c r="C7984"/>
      <c r="D7984"/>
      <c r="E7984" s="488"/>
      <c r="F7984"/>
      <c r="G7984"/>
      <c r="H7984" s="488"/>
    </row>
    <row r="7985" spans="1:8" s="10" customFormat="1">
      <c r="A7985" s="134"/>
      <c r="B7985" s="134"/>
      <c r="C7985"/>
      <c r="D7985"/>
      <c r="E7985" s="488"/>
      <c r="F7985"/>
      <c r="G7985"/>
      <c r="H7985" s="488"/>
    </row>
    <row r="7986" spans="1:8" s="10" customFormat="1">
      <c r="A7986" s="134"/>
      <c r="B7986" s="134"/>
      <c r="C7986"/>
      <c r="D7986"/>
      <c r="E7986" s="488"/>
      <c r="F7986"/>
      <c r="G7986"/>
      <c r="H7986" s="488"/>
    </row>
    <row r="7987" spans="1:8" s="10" customFormat="1">
      <c r="A7987" s="134"/>
      <c r="B7987" s="134"/>
      <c r="C7987"/>
      <c r="D7987"/>
      <c r="E7987" s="488"/>
      <c r="F7987"/>
      <c r="G7987"/>
      <c r="H7987" s="488"/>
    </row>
    <row r="7988" spans="1:8" s="10" customFormat="1">
      <c r="A7988" s="134"/>
      <c r="B7988" s="134"/>
      <c r="C7988"/>
      <c r="D7988"/>
      <c r="E7988" s="488"/>
      <c r="F7988"/>
      <c r="G7988"/>
      <c r="H7988" s="488"/>
    </row>
    <row r="7989" spans="1:8" s="10" customFormat="1">
      <c r="A7989" s="134"/>
      <c r="B7989" s="134"/>
      <c r="C7989"/>
      <c r="D7989"/>
      <c r="E7989" s="488"/>
      <c r="F7989"/>
      <c r="G7989"/>
      <c r="H7989" s="488"/>
    </row>
    <row r="7990" spans="1:8" s="10" customFormat="1">
      <c r="A7990" s="134"/>
      <c r="B7990" s="134"/>
      <c r="C7990"/>
      <c r="D7990"/>
      <c r="E7990" s="488"/>
      <c r="F7990"/>
      <c r="G7990"/>
      <c r="H7990" s="488"/>
    </row>
    <row r="7991" spans="1:8" s="10" customFormat="1">
      <c r="A7991" s="134"/>
      <c r="B7991" s="134"/>
      <c r="C7991"/>
      <c r="D7991"/>
      <c r="E7991" s="488"/>
      <c r="F7991"/>
      <c r="G7991"/>
      <c r="H7991" s="488"/>
    </row>
    <row r="7992" spans="1:8" s="10" customFormat="1">
      <c r="A7992" s="134"/>
      <c r="B7992" s="134"/>
      <c r="C7992"/>
      <c r="D7992"/>
      <c r="E7992" s="488"/>
      <c r="F7992"/>
      <c r="G7992"/>
      <c r="H7992" s="488"/>
    </row>
    <row r="7993" spans="1:8" s="10" customFormat="1">
      <c r="A7993" s="134"/>
      <c r="B7993" s="134"/>
      <c r="C7993"/>
      <c r="D7993"/>
      <c r="E7993" s="488"/>
      <c r="F7993"/>
      <c r="G7993"/>
      <c r="H7993" s="488"/>
    </row>
    <row r="7994" spans="1:8" s="10" customFormat="1">
      <c r="A7994" s="134"/>
      <c r="B7994" s="134"/>
      <c r="C7994"/>
      <c r="D7994"/>
      <c r="E7994" s="488"/>
      <c r="F7994"/>
      <c r="G7994"/>
      <c r="H7994" s="488"/>
    </row>
    <row r="7995" spans="1:8" s="10" customFormat="1">
      <c r="A7995" s="134"/>
      <c r="B7995" s="134"/>
      <c r="C7995"/>
      <c r="D7995"/>
      <c r="E7995" s="488"/>
      <c r="F7995"/>
      <c r="G7995"/>
      <c r="H7995" s="488"/>
    </row>
    <row r="7996" spans="1:8" s="10" customFormat="1">
      <c r="A7996" s="134"/>
      <c r="B7996" s="134"/>
      <c r="C7996"/>
      <c r="D7996"/>
      <c r="E7996" s="488"/>
      <c r="F7996"/>
      <c r="G7996"/>
      <c r="H7996" s="488"/>
    </row>
    <row r="7997" spans="1:8" s="10" customFormat="1">
      <c r="A7997" s="134"/>
      <c r="B7997" s="134"/>
      <c r="C7997"/>
      <c r="D7997"/>
      <c r="E7997" s="488"/>
      <c r="F7997"/>
      <c r="G7997"/>
      <c r="H7997" s="488"/>
    </row>
    <row r="7998" spans="1:8" s="10" customFormat="1">
      <c r="A7998" s="134"/>
      <c r="B7998" s="134"/>
      <c r="C7998"/>
      <c r="D7998"/>
      <c r="E7998" s="488"/>
      <c r="F7998"/>
      <c r="G7998"/>
      <c r="H7998" s="488"/>
    </row>
    <row r="7999" spans="1:8" s="10" customFormat="1">
      <c r="A7999" s="134"/>
      <c r="B7999" s="134"/>
      <c r="C7999"/>
      <c r="D7999"/>
      <c r="E7999" s="488"/>
      <c r="F7999"/>
      <c r="G7999"/>
      <c r="H7999" s="488"/>
    </row>
    <row r="8000" spans="1:8" s="10" customFormat="1">
      <c r="A8000" s="134"/>
      <c r="B8000" s="134"/>
      <c r="C8000"/>
      <c r="D8000"/>
      <c r="E8000" s="488"/>
      <c r="F8000"/>
      <c r="G8000"/>
      <c r="H8000" s="488"/>
    </row>
    <row r="8001" spans="1:8" s="10" customFormat="1">
      <c r="A8001" s="134"/>
      <c r="B8001" s="134"/>
      <c r="C8001"/>
      <c r="D8001"/>
      <c r="E8001" s="488"/>
      <c r="F8001"/>
      <c r="G8001"/>
      <c r="H8001" s="488"/>
    </row>
    <row r="8002" spans="1:8" s="10" customFormat="1">
      <c r="A8002" s="134"/>
      <c r="B8002" s="134"/>
      <c r="C8002"/>
      <c r="D8002"/>
      <c r="E8002" s="488"/>
      <c r="F8002"/>
      <c r="G8002"/>
      <c r="H8002" s="488"/>
    </row>
    <row r="8003" spans="1:8" s="10" customFormat="1">
      <c r="A8003" s="134"/>
      <c r="B8003" s="134"/>
      <c r="C8003"/>
      <c r="D8003"/>
      <c r="E8003" s="488"/>
      <c r="F8003"/>
      <c r="G8003"/>
      <c r="H8003" s="488"/>
    </row>
    <row r="8004" spans="1:8" s="10" customFormat="1">
      <c r="A8004" s="134"/>
      <c r="B8004" s="134"/>
      <c r="C8004"/>
      <c r="D8004"/>
      <c r="E8004" s="488"/>
      <c r="F8004"/>
      <c r="G8004"/>
      <c r="H8004" s="488"/>
    </row>
    <row r="8005" spans="1:8" s="10" customFormat="1">
      <c r="A8005" s="134"/>
      <c r="B8005" s="134"/>
      <c r="C8005"/>
      <c r="D8005"/>
      <c r="E8005" s="488"/>
      <c r="F8005"/>
      <c r="G8005"/>
      <c r="H8005" s="488"/>
    </row>
    <row r="8006" spans="1:8" s="10" customFormat="1">
      <c r="A8006" s="134"/>
      <c r="B8006" s="134"/>
      <c r="C8006"/>
      <c r="D8006"/>
      <c r="E8006" s="488"/>
      <c r="F8006"/>
      <c r="G8006"/>
      <c r="H8006" s="488"/>
    </row>
    <row r="8007" spans="1:8" s="10" customFormat="1">
      <c r="A8007" s="134"/>
      <c r="B8007" s="134"/>
      <c r="C8007"/>
      <c r="D8007"/>
      <c r="E8007" s="488"/>
      <c r="F8007"/>
      <c r="G8007"/>
      <c r="H8007" s="488"/>
    </row>
    <row r="8008" spans="1:8" s="10" customFormat="1">
      <c r="A8008" s="134"/>
      <c r="B8008" s="134"/>
      <c r="C8008"/>
      <c r="D8008"/>
      <c r="E8008" s="488"/>
      <c r="F8008"/>
      <c r="G8008"/>
      <c r="H8008" s="488"/>
    </row>
    <row r="8009" spans="1:8" s="10" customFormat="1">
      <c r="A8009" s="134"/>
      <c r="B8009" s="134"/>
      <c r="C8009"/>
      <c r="D8009"/>
      <c r="E8009" s="488"/>
      <c r="F8009"/>
      <c r="G8009"/>
      <c r="H8009" s="488"/>
    </row>
    <row r="8010" spans="1:8" s="10" customFormat="1">
      <c r="A8010" s="134"/>
      <c r="B8010" s="134"/>
      <c r="C8010"/>
      <c r="D8010"/>
      <c r="E8010" s="488"/>
      <c r="F8010"/>
      <c r="G8010"/>
      <c r="H8010" s="488"/>
    </row>
    <row r="8011" spans="1:8" s="10" customFormat="1">
      <c r="A8011" s="134"/>
      <c r="B8011" s="134"/>
      <c r="C8011"/>
      <c r="D8011"/>
      <c r="E8011" s="488"/>
      <c r="F8011"/>
      <c r="G8011"/>
      <c r="H8011" s="488"/>
    </row>
    <row r="8012" spans="1:8" s="10" customFormat="1">
      <c r="A8012" s="134"/>
      <c r="B8012" s="134"/>
      <c r="C8012"/>
      <c r="D8012"/>
      <c r="E8012" s="488"/>
      <c r="F8012"/>
      <c r="G8012"/>
      <c r="H8012" s="488"/>
    </row>
    <row r="8013" spans="1:8" s="10" customFormat="1">
      <c r="A8013" s="134"/>
      <c r="B8013" s="134"/>
      <c r="C8013"/>
      <c r="D8013"/>
      <c r="E8013" s="488"/>
      <c r="F8013"/>
      <c r="G8013"/>
      <c r="H8013" s="488"/>
    </row>
    <row r="8014" spans="1:8" s="10" customFormat="1">
      <c r="A8014" s="134"/>
      <c r="B8014" s="134"/>
      <c r="C8014"/>
      <c r="D8014"/>
      <c r="E8014" s="488"/>
      <c r="F8014"/>
      <c r="G8014"/>
      <c r="H8014" s="488"/>
    </row>
    <row r="8015" spans="1:8" s="10" customFormat="1">
      <c r="A8015" s="134"/>
      <c r="B8015" s="134"/>
      <c r="C8015"/>
      <c r="D8015"/>
      <c r="E8015" s="488"/>
      <c r="F8015"/>
      <c r="G8015"/>
      <c r="H8015" s="488"/>
    </row>
    <row r="8016" spans="1:8" s="10" customFormat="1">
      <c r="A8016" s="134"/>
      <c r="B8016" s="134"/>
      <c r="C8016"/>
      <c r="D8016"/>
      <c r="E8016" s="488"/>
      <c r="F8016"/>
      <c r="G8016"/>
      <c r="H8016" s="488"/>
    </row>
    <row r="8017" spans="1:8" s="10" customFormat="1">
      <c r="A8017" s="134"/>
      <c r="B8017" s="134"/>
      <c r="C8017"/>
      <c r="D8017"/>
      <c r="E8017" s="488"/>
      <c r="F8017"/>
      <c r="G8017"/>
      <c r="H8017" s="488"/>
    </row>
    <row r="8018" spans="1:8" s="10" customFormat="1">
      <c r="A8018" s="134"/>
      <c r="B8018" s="134"/>
      <c r="C8018"/>
      <c r="D8018"/>
      <c r="E8018" s="488"/>
      <c r="F8018"/>
      <c r="G8018"/>
      <c r="H8018" s="488"/>
    </row>
    <row r="8019" spans="1:8" s="10" customFormat="1">
      <c r="A8019" s="134"/>
      <c r="B8019" s="134"/>
      <c r="C8019"/>
      <c r="D8019"/>
      <c r="E8019" s="488"/>
      <c r="F8019"/>
      <c r="G8019"/>
      <c r="H8019" s="488"/>
    </row>
    <row r="8020" spans="1:8" s="10" customFormat="1">
      <c r="A8020" s="134"/>
      <c r="B8020" s="134"/>
      <c r="C8020"/>
      <c r="D8020"/>
      <c r="E8020" s="488"/>
      <c r="F8020"/>
      <c r="G8020"/>
      <c r="H8020" s="488"/>
    </row>
    <row r="8021" spans="1:8" s="10" customFormat="1">
      <c r="A8021" s="134"/>
      <c r="B8021" s="134"/>
      <c r="C8021"/>
      <c r="D8021"/>
      <c r="E8021" s="488"/>
      <c r="F8021"/>
      <c r="G8021"/>
      <c r="H8021" s="488"/>
    </row>
    <row r="8022" spans="1:8" s="10" customFormat="1">
      <c r="A8022" s="134"/>
      <c r="B8022" s="134"/>
      <c r="C8022"/>
      <c r="D8022"/>
      <c r="E8022" s="488"/>
      <c r="F8022"/>
      <c r="G8022"/>
      <c r="H8022" s="488"/>
    </row>
    <row r="8023" spans="1:8" s="10" customFormat="1">
      <c r="A8023" s="134"/>
      <c r="B8023" s="134"/>
      <c r="C8023"/>
      <c r="D8023"/>
      <c r="E8023" s="488"/>
      <c r="F8023"/>
      <c r="G8023"/>
      <c r="H8023" s="488"/>
    </row>
    <row r="8024" spans="1:8" s="10" customFormat="1">
      <c r="A8024" s="134"/>
      <c r="B8024" s="134"/>
      <c r="C8024"/>
      <c r="D8024"/>
      <c r="E8024" s="488"/>
      <c r="F8024"/>
      <c r="G8024"/>
      <c r="H8024" s="488"/>
    </row>
    <row r="8025" spans="1:8" s="10" customFormat="1">
      <c r="A8025" s="134"/>
      <c r="B8025" s="134"/>
      <c r="C8025"/>
      <c r="D8025"/>
      <c r="E8025" s="488"/>
      <c r="F8025"/>
      <c r="G8025"/>
      <c r="H8025" s="488"/>
    </row>
    <row r="8026" spans="1:8" s="10" customFormat="1">
      <c r="A8026" s="134"/>
      <c r="B8026" s="134"/>
      <c r="C8026"/>
      <c r="D8026"/>
      <c r="E8026" s="488"/>
      <c r="F8026"/>
      <c r="G8026"/>
      <c r="H8026" s="488"/>
    </row>
    <row r="8027" spans="1:8" s="10" customFormat="1">
      <c r="A8027" s="134"/>
      <c r="B8027" s="134"/>
      <c r="C8027"/>
      <c r="D8027"/>
      <c r="E8027" s="488"/>
      <c r="F8027"/>
      <c r="G8027"/>
      <c r="H8027" s="488"/>
    </row>
    <row r="8028" spans="1:8" s="10" customFormat="1">
      <c r="A8028" s="134"/>
      <c r="B8028" s="134"/>
      <c r="C8028"/>
      <c r="D8028"/>
      <c r="E8028" s="488"/>
      <c r="F8028"/>
      <c r="G8028"/>
      <c r="H8028" s="488"/>
    </row>
    <row r="8029" spans="1:8" s="10" customFormat="1">
      <c r="A8029" s="134"/>
      <c r="B8029" s="134"/>
      <c r="C8029"/>
      <c r="D8029"/>
      <c r="E8029" s="488"/>
      <c r="F8029"/>
      <c r="G8029"/>
      <c r="H8029" s="488"/>
    </row>
    <row r="8030" spans="1:8" s="10" customFormat="1">
      <c r="A8030" s="134"/>
      <c r="B8030" s="134"/>
      <c r="C8030"/>
      <c r="D8030"/>
      <c r="E8030" s="488"/>
      <c r="F8030"/>
      <c r="G8030"/>
      <c r="H8030" s="488"/>
    </row>
    <row r="8031" spans="1:8" s="10" customFormat="1">
      <c r="A8031" s="134"/>
      <c r="B8031" s="134"/>
      <c r="C8031"/>
      <c r="D8031"/>
      <c r="E8031" s="488"/>
      <c r="F8031"/>
      <c r="G8031"/>
      <c r="H8031" s="488"/>
    </row>
    <row r="8032" spans="1:8" s="10" customFormat="1">
      <c r="A8032" s="134"/>
      <c r="B8032" s="134"/>
      <c r="C8032"/>
      <c r="D8032"/>
      <c r="E8032" s="488"/>
      <c r="F8032"/>
      <c r="G8032"/>
      <c r="H8032" s="488"/>
    </row>
    <row r="8033" spans="1:8" s="10" customFormat="1">
      <c r="A8033" s="134"/>
      <c r="B8033" s="134"/>
      <c r="C8033"/>
      <c r="D8033"/>
      <c r="E8033" s="488"/>
      <c r="F8033"/>
      <c r="G8033"/>
      <c r="H8033" s="488"/>
    </row>
    <row r="8034" spans="1:8" s="10" customFormat="1">
      <c r="A8034" s="134"/>
      <c r="B8034" s="134"/>
      <c r="C8034"/>
      <c r="D8034"/>
      <c r="E8034" s="488"/>
      <c r="F8034"/>
      <c r="G8034"/>
      <c r="H8034" s="488"/>
    </row>
    <row r="8035" spans="1:8" s="10" customFormat="1">
      <c r="A8035" s="134"/>
      <c r="B8035" s="134"/>
      <c r="C8035"/>
      <c r="D8035"/>
      <c r="E8035" s="488"/>
      <c r="F8035"/>
      <c r="G8035"/>
      <c r="H8035" s="488"/>
    </row>
    <row r="8036" spans="1:8" s="10" customFormat="1">
      <c r="A8036" s="134"/>
      <c r="B8036" s="134"/>
      <c r="C8036"/>
      <c r="D8036"/>
      <c r="E8036" s="488"/>
      <c r="F8036"/>
      <c r="G8036"/>
      <c r="H8036" s="488"/>
    </row>
    <row r="8037" spans="1:8" s="10" customFormat="1">
      <c r="A8037" s="134"/>
      <c r="B8037" s="134"/>
      <c r="C8037"/>
      <c r="D8037"/>
      <c r="E8037" s="488"/>
      <c r="F8037"/>
      <c r="G8037"/>
      <c r="H8037" s="488"/>
    </row>
    <row r="8038" spans="1:8" s="10" customFormat="1">
      <c r="A8038" s="134"/>
      <c r="B8038" s="134"/>
      <c r="C8038"/>
      <c r="D8038"/>
      <c r="E8038" s="488"/>
      <c r="F8038"/>
      <c r="G8038"/>
      <c r="H8038" s="488"/>
    </row>
    <row r="8039" spans="1:8" s="10" customFormat="1">
      <c r="A8039" s="134"/>
      <c r="B8039" s="134"/>
      <c r="C8039"/>
      <c r="D8039"/>
      <c r="E8039" s="488"/>
      <c r="F8039"/>
      <c r="G8039"/>
      <c r="H8039" s="488"/>
    </row>
    <row r="8040" spans="1:8" s="10" customFormat="1">
      <c r="A8040" s="134"/>
      <c r="B8040" s="134"/>
      <c r="C8040"/>
      <c r="D8040"/>
      <c r="E8040" s="488"/>
      <c r="F8040"/>
      <c r="G8040"/>
      <c r="H8040" s="488"/>
    </row>
    <row r="8041" spans="1:8" s="10" customFormat="1">
      <c r="A8041" s="134"/>
      <c r="B8041" s="134"/>
      <c r="C8041"/>
      <c r="D8041"/>
      <c r="E8041" s="488"/>
      <c r="F8041"/>
      <c r="G8041"/>
      <c r="H8041" s="488"/>
    </row>
    <row r="8042" spans="1:8" s="10" customFormat="1">
      <c r="A8042" s="134"/>
      <c r="B8042" s="134"/>
      <c r="C8042"/>
      <c r="D8042"/>
      <c r="E8042" s="488"/>
      <c r="F8042"/>
      <c r="G8042"/>
      <c r="H8042" s="488"/>
    </row>
    <row r="8043" spans="1:8" s="10" customFormat="1">
      <c r="A8043" s="134"/>
      <c r="B8043" s="134"/>
      <c r="C8043"/>
      <c r="D8043"/>
      <c r="E8043" s="488"/>
      <c r="F8043"/>
      <c r="G8043"/>
      <c r="H8043" s="488"/>
    </row>
    <row r="8044" spans="1:8" s="10" customFormat="1">
      <c r="A8044" s="134"/>
      <c r="B8044" s="134"/>
      <c r="C8044"/>
      <c r="D8044"/>
      <c r="E8044" s="488"/>
      <c r="F8044"/>
      <c r="G8044"/>
      <c r="H8044" s="488"/>
    </row>
    <row r="8045" spans="1:8" s="10" customFormat="1">
      <c r="A8045" s="134"/>
      <c r="B8045" s="134"/>
      <c r="C8045"/>
      <c r="D8045"/>
      <c r="E8045" s="488"/>
      <c r="F8045"/>
      <c r="G8045"/>
      <c r="H8045" s="488"/>
    </row>
    <row r="8046" spans="1:8" s="10" customFormat="1">
      <c r="A8046" s="134"/>
      <c r="B8046" s="134"/>
      <c r="C8046"/>
      <c r="D8046"/>
      <c r="E8046" s="488"/>
      <c r="F8046"/>
      <c r="G8046"/>
      <c r="H8046" s="488"/>
    </row>
    <row r="8047" spans="1:8" s="10" customFormat="1">
      <c r="A8047" s="134"/>
      <c r="B8047" s="134"/>
      <c r="C8047"/>
      <c r="D8047"/>
      <c r="E8047" s="488"/>
      <c r="F8047"/>
      <c r="G8047"/>
      <c r="H8047" s="488"/>
    </row>
    <row r="8048" spans="1:8" s="10" customFormat="1">
      <c r="A8048" s="134"/>
      <c r="B8048" s="134"/>
      <c r="C8048"/>
      <c r="D8048"/>
      <c r="E8048" s="488"/>
      <c r="F8048"/>
      <c r="G8048"/>
      <c r="H8048" s="488"/>
    </row>
    <row r="8049" spans="1:8" s="10" customFormat="1">
      <c r="A8049" s="134"/>
      <c r="B8049" s="134"/>
      <c r="C8049"/>
      <c r="D8049"/>
      <c r="E8049" s="488"/>
      <c r="F8049"/>
      <c r="G8049"/>
      <c r="H8049" s="488"/>
    </row>
    <row r="8050" spans="1:8" s="10" customFormat="1">
      <c r="A8050" s="134"/>
      <c r="B8050" s="134"/>
      <c r="C8050"/>
      <c r="D8050"/>
      <c r="E8050" s="488"/>
      <c r="F8050"/>
      <c r="G8050"/>
      <c r="H8050" s="488"/>
    </row>
    <row r="8051" spans="1:8" s="10" customFormat="1">
      <c r="A8051" s="134"/>
      <c r="B8051" s="134"/>
      <c r="C8051"/>
      <c r="D8051"/>
      <c r="E8051" s="488"/>
      <c r="F8051"/>
      <c r="G8051"/>
      <c r="H8051" s="488"/>
    </row>
    <row r="8052" spans="1:8" s="10" customFormat="1">
      <c r="A8052" s="134"/>
      <c r="B8052" s="134"/>
      <c r="C8052"/>
      <c r="D8052"/>
      <c r="E8052" s="488"/>
      <c r="F8052"/>
      <c r="G8052"/>
      <c r="H8052" s="488"/>
    </row>
    <row r="8053" spans="1:8" s="10" customFormat="1">
      <c r="A8053" s="134"/>
      <c r="B8053" s="134"/>
      <c r="C8053"/>
      <c r="D8053"/>
      <c r="E8053" s="488"/>
      <c r="F8053"/>
      <c r="G8053"/>
      <c r="H8053" s="488"/>
    </row>
    <row r="8054" spans="1:8" s="10" customFormat="1">
      <c r="A8054" s="134"/>
      <c r="B8054" s="134"/>
      <c r="C8054"/>
      <c r="D8054"/>
      <c r="E8054" s="488"/>
      <c r="F8054"/>
      <c r="G8054"/>
      <c r="H8054" s="488"/>
    </row>
    <row r="8055" spans="1:8" s="10" customFormat="1">
      <c r="A8055" s="134"/>
      <c r="B8055" s="134"/>
      <c r="C8055"/>
      <c r="D8055"/>
      <c r="E8055" s="488"/>
      <c r="F8055"/>
      <c r="G8055"/>
      <c r="H8055" s="488"/>
    </row>
    <row r="8056" spans="1:8" s="10" customFormat="1">
      <c r="A8056" s="134"/>
      <c r="B8056" s="134"/>
      <c r="C8056"/>
      <c r="D8056"/>
      <c r="E8056" s="488"/>
      <c r="F8056"/>
      <c r="G8056"/>
      <c r="H8056" s="488"/>
    </row>
    <row r="8057" spans="1:8" s="10" customFormat="1">
      <c r="A8057" s="134"/>
      <c r="B8057" s="134"/>
      <c r="C8057"/>
      <c r="D8057"/>
      <c r="E8057" s="488"/>
      <c r="F8057"/>
      <c r="G8057"/>
      <c r="H8057" s="488"/>
    </row>
    <row r="8058" spans="1:8" s="10" customFormat="1">
      <c r="A8058" s="134"/>
      <c r="B8058" s="134"/>
      <c r="C8058"/>
      <c r="D8058"/>
      <c r="E8058" s="488"/>
      <c r="F8058"/>
      <c r="G8058"/>
      <c r="H8058" s="488"/>
    </row>
    <row r="8059" spans="1:8" s="10" customFormat="1">
      <c r="A8059" s="134"/>
      <c r="B8059" s="134"/>
      <c r="C8059"/>
      <c r="D8059"/>
      <c r="E8059" s="488"/>
      <c r="F8059"/>
      <c r="G8059"/>
      <c r="H8059" s="488"/>
    </row>
    <row r="8060" spans="1:8" s="10" customFormat="1">
      <c r="A8060" s="134"/>
      <c r="B8060" s="134"/>
      <c r="C8060"/>
      <c r="D8060"/>
      <c r="E8060" s="488"/>
      <c r="F8060"/>
      <c r="G8060"/>
      <c r="H8060" s="488"/>
    </row>
    <row r="8061" spans="1:8" s="10" customFormat="1">
      <c r="A8061" s="134"/>
      <c r="B8061" s="134"/>
      <c r="C8061"/>
      <c r="D8061"/>
      <c r="E8061" s="488"/>
      <c r="F8061"/>
      <c r="G8061"/>
      <c r="H8061" s="488"/>
    </row>
    <row r="8062" spans="1:8" s="10" customFormat="1">
      <c r="A8062" s="134"/>
      <c r="B8062" s="134"/>
      <c r="C8062"/>
      <c r="D8062"/>
      <c r="E8062" s="488"/>
      <c r="F8062"/>
      <c r="G8062"/>
      <c r="H8062" s="488"/>
    </row>
    <row r="8063" spans="1:8" s="10" customFormat="1">
      <c r="A8063" s="134"/>
      <c r="B8063" s="134"/>
      <c r="C8063"/>
      <c r="D8063"/>
      <c r="E8063" s="488"/>
      <c r="F8063"/>
      <c r="G8063"/>
      <c r="H8063" s="488"/>
    </row>
    <row r="8064" spans="1:8" s="10" customFormat="1">
      <c r="A8064" s="134"/>
      <c r="B8064" s="134"/>
      <c r="C8064"/>
      <c r="D8064"/>
      <c r="E8064" s="488"/>
      <c r="F8064"/>
      <c r="G8064"/>
      <c r="H8064" s="488"/>
    </row>
    <row r="8065" spans="1:8" s="10" customFormat="1">
      <c r="A8065" s="134"/>
      <c r="B8065" s="134"/>
      <c r="C8065"/>
      <c r="D8065"/>
      <c r="E8065" s="488"/>
      <c r="F8065"/>
      <c r="G8065"/>
      <c r="H8065" s="488"/>
    </row>
    <row r="8066" spans="1:8" s="10" customFormat="1">
      <c r="A8066" s="134"/>
      <c r="B8066" s="134"/>
      <c r="C8066"/>
      <c r="D8066"/>
      <c r="E8066" s="488"/>
      <c r="F8066"/>
      <c r="G8066"/>
      <c r="H8066" s="488"/>
    </row>
    <row r="8067" spans="1:8" s="10" customFormat="1">
      <c r="A8067" s="134"/>
      <c r="B8067" s="134"/>
      <c r="C8067"/>
      <c r="D8067"/>
      <c r="E8067" s="488"/>
      <c r="F8067"/>
      <c r="G8067"/>
      <c r="H8067" s="488"/>
    </row>
    <row r="8068" spans="1:8" s="10" customFormat="1">
      <c r="A8068" s="134"/>
      <c r="B8068" s="134"/>
      <c r="C8068"/>
      <c r="D8068"/>
      <c r="E8068" s="488"/>
      <c r="F8068"/>
      <c r="G8068"/>
      <c r="H8068" s="488"/>
    </row>
    <row r="8069" spans="1:8" s="10" customFormat="1">
      <c r="A8069" s="134"/>
      <c r="B8069" s="134"/>
      <c r="C8069"/>
      <c r="D8069"/>
      <c r="E8069" s="488"/>
      <c r="F8069"/>
      <c r="G8069"/>
      <c r="H8069" s="488"/>
    </row>
    <row r="8070" spans="1:8" s="10" customFormat="1">
      <c r="A8070" s="134"/>
      <c r="B8070" s="134"/>
      <c r="C8070"/>
      <c r="D8070"/>
      <c r="E8070" s="488"/>
      <c r="F8070"/>
      <c r="G8070"/>
      <c r="H8070" s="488"/>
    </row>
    <row r="8071" spans="1:8" s="10" customFormat="1">
      <c r="A8071" s="134"/>
      <c r="B8071" s="134"/>
      <c r="C8071"/>
      <c r="D8071"/>
      <c r="E8071" s="488"/>
      <c r="F8071"/>
      <c r="G8071"/>
      <c r="H8071" s="488"/>
    </row>
    <row r="8072" spans="1:8" s="10" customFormat="1">
      <c r="A8072" s="134"/>
      <c r="B8072" s="134"/>
      <c r="C8072"/>
      <c r="D8072"/>
      <c r="E8072" s="488"/>
      <c r="F8072"/>
      <c r="G8072"/>
      <c r="H8072" s="488"/>
    </row>
    <row r="8073" spans="1:8" s="10" customFormat="1">
      <c r="A8073" s="134"/>
      <c r="B8073" s="134"/>
      <c r="C8073"/>
      <c r="D8073"/>
      <c r="E8073" s="488"/>
      <c r="F8073"/>
      <c r="G8073"/>
      <c r="H8073" s="488"/>
    </row>
    <row r="8074" spans="1:8" s="10" customFormat="1">
      <c r="A8074" s="134"/>
      <c r="B8074" s="134"/>
      <c r="C8074"/>
      <c r="D8074"/>
      <c r="E8074" s="488"/>
      <c r="F8074"/>
      <c r="G8074"/>
      <c r="H8074" s="488"/>
    </row>
    <row r="8075" spans="1:8" s="10" customFormat="1">
      <c r="A8075" s="134"/>
      <c r="B8075" s="134"/>
      <c r="C8075"/>
      <c r="D8075"/>
      <c r="E8075" s="488"/>
      <c r="F8075"/>
      <c r="G8075"/>
      <c r="H8075" s="488"/>
    </row>
    <row r="8076" spans="1:8" s="10" customFormat="1">
      <c r="A8076" s="134"/>
      <c r="B8076" s="134"/>
      <c r="C8076"/>
      <c r="D8076"/>
      <c r="E8076" s="488"/>
      <c r="F8076"/>
      <c r="G8076"/>
      <c r="H8076" s="488"/>
    </row>
    <row r="8077" spans="1:8" s="10" customFormat="1">
      <c r="A8077" s="134"/>
      <c r="B8077" s="134"/>
      <c r="C8077"/>
      <c r="D8077"/>
      <c r="E8077" s="488"/>
      <c r="F8077"/>
      <c r="G8077"/>
      <c r="H8077" s="488"/>
    </row>
    <row r="8078" spans="1:8" s="10" customFormat="1">
      <c r="A8078" s="134"/>
      <c r="B8078" s="134"/>
      <c r="C8078"/>
      <c r="D8078"/>
      <c r="E8078" s="488"/>
      <c r="F8078"/>
      <c r="G8078"/>
      <c r="H8078" s="488"/>
    </row>
    <row r="8079" spans="1:8" s="10" customFormat="1">
      <c r="A8079" s="134"/>
      <c r="B8079" s="134"/>
      <c r="C8079"/>
      <c r="D8079"/>
      <c r="E8079" s="488"/>
      <c r="F8079"/>
      <c r="G8079"/>
      <c r="H8079" s="488"/>
    </row>
    <row r="8080" spans="1:8" s="10" customFormat="1">
      <c r="A8080" s="134"/>
      <c r="B8080" s="134"/>
      <c r="C8080"/>
      <c r="D8080"/>
      <c r="E8080" s="488"/>
      <c r="F8080"/>
      <c r="G8080"/>
      <c r="H8080" s="488"/>
    </row>
    <row r="8081" spans="1:8" s="10" customFormat="1">
      <c r="A8081" s="134"/>
      <c r="B8081" s="134"/>
      <c r="C8081"/>
      <c r="D8081"/>
      <c r="E8081" s="488"/>
      <c r="F8081"/>
      <c r="G8081"/>
      <c r="H8081" s="488"/>
    </row>
    <row r="8082" spans="1:8" s="10" customFormat="1">
      <c r="A8082" s="134"/>
      <c r="B8082" s="134"/>
      <c r="C8082"/>
      <c r="D8082"/>
      <c r="E8082" s="488"/>
      <c r="F8082"/>
      <c r="G8082"/>
      <c r="H8082" s="488"/>
    </row>
    <row r="8083" spans="1:8" s="10" customFormat="1">
      <c r="A8083" s="134"/>
      <c r="B8083" s="134"/>
      <c r="C8083"/>
      <c r="D8083"/>
      <c r="E8083" s="488"/>
      <c r="F8083"/>
      <c r="G8083"/>
      <c r="H8083" s="488"/>
    </row>
    <row r="8084" spans="1:8" s="10" customFormat="1">
      <c r="A8084" s="134"/>
      <c r="B8084" s="134"/>
      <c r="C8084"/>
      <c r="D8084"/>
      <c r="E8084" s="488"/>
      <c r="F8084"/>
      <c r="G8084"/>
      <c r="H8084" s="488"/>
    </row>
    <row r="8085" spans="1:8" s="10" customFormat="1">
      <c r="A8085" s="134"/>
      <c r="B8085" s="134"/>
      <c r="C8085"/>
      <c r="D8085"/>
      <c r="E8085" s="488"/>
      <c r="F8085"/>
      <c r="G8085"/>
      <c r="H8085" s="488"/>
    </row>
    <row r="8086" spans="1:8" s="10" customFormat="1">
      <c r="A8086" s="134"/>
      <c r="B8086" s="134"/>
      <c r="C8086"/>
      <c r="D8086"/>
      <c r="E8086" s="488"/>
      <c r="F8086"/>
      <c r="G8086"/>
      <c r="H8086" s="488"/>
    </row>
    <row r="8087" spans="1:8" s="10" customFormat="1">
      <c r="A8087" s="134"/>
      <c r="B8087" s="134"/>
      <c r="C8087"/>
      <c r="D8087"/>
      <c r="E8087" s="488"/>
      <c r="F8087"/>
      <c r="G8087"/>
      <c r="H8087" s="488"/>
    </row>
    <row r="8088" spans="1:8" s="10" customFormat="1">
      <c r="A8088" s="134"/>
      <c r="B8088" s="134"/>
      <c r="C8088"/>
      <c r="D8088"/>
      <c r="E8088" s="488"/>
      <c r="F8088"/>
      <c r="G8088"/>
      <c r="H8088" s="488"/>
    </row>
    <row r="8089" spans="1:8" s="10" customFormat="1">
      <c r="A8089" s="134"/>
      <c r="B8089" s="134"/>
      <c r="C8089"/>
      <c r="D8089"/>
      <c r="E8089" s="488"/>
      <c r="F8089"/>
      <c r="G8089"/>
      <c r="H8089" s="488"/>
    </row>
    <row r="8090" spans="1:8" s="10" customFormat="1">
      <c r="A8090" s="134"/>
      <c r="B8090" s="134"/>
      <c r="C8090"/>
      <c r="D8090"/>
      <c r="E8090" s="488"/>
      <c r="F8090"/>
      <c r="G8090"/>
      <c r="H8090" s="488"/>
    </row>
    <row r="8091" spans="1:8" s="10" customFormat="1">
      <c r="A8091" s="134"/>
      <c r="B8091" s="134"/>
      <c r="C8091"/>
      <c r="D8091"/>
      <c r="E8091" s="488"/>
      <c r="F8091"/>
      <c r="G8091"/>
      <c r="H8091" s="488"/>
    </row>
    <row r="8092" spans="1:8" s="10" customFormat="1">
      <c r="A8092" s="134"/>
      <c r="B8092" s="134"/>
      <c r="C8092"/>
      <c r="D8092"/>
      <c r="E8092" s="488"/>
      <c r="F8092"/>
      <c r="G8092"/>
      <c r="H8092" s="488"/>
    </row>
    <row r="8093" spans="1:8" s="10" customFormat="1">
      <c r="A8093" s="134"/>
      <c r="B8093" s="134"/>
      <c r="C8093"/>
      <c r="D8093"/>
      <c r="E8093" s="488"/>
      <c r="F8093"/>
      <c r="G8093"/>
      <c r="H8093" s="488"/>
    </row>
    <row r="8094" spans="1:8" s="10" customFormat="1">
      <c r="A8094" s="134"/>
      <c r="B8094" s="134"/>
      <c r="C8094"/>
      <c r="D8094"/>
      <c r="E8094" s="488"/>
      <c r="F8094"/>
      <c r="G8094"/>
      <c r="H8094" s="488"/>
    </row>
    <row r="8095" spans="1:8" s="10" customFormat="1">
      <c r="A8095" s="134"/>
      <c r="B8095" s="134"/>
      <c r="C8095"/>
      <c r="D8095"/>
      <c r="E8095" s="488"/>
      <c r="F8095"/>
      <c r="G8095"/>
      <c r="H8095" s="488"/>
    </row>
    <row r="8096" spans="1:8" s="10" customFormat="1">
      <c r="A8096" s="134"/>
      <c r="B8096" s="134"/>
      <c r="C8096"/>
      <c r="D8096"/>
      <c r="E8096" s="488"/>
      <c r="F8096"/>
      <c r="G8096"/>
      <c r="H8096" s="488"/>
    </row>
    <row r="8097" spans="1:8" s="10" customFormat="1">
      <c r="A8097" s="134"/>
      <c r="B8097" s="134"/>
      <c r="C8097"/>
      <c r="D8097"/>
      <c r="E8097" s="488"/>
      <c r="F8097"/>
      <c r="G8097"/>
      <c r="H8097" s="488"/>
    </row>
    <row r="8098" spans="1:8" s="10" customFormat="1">
      <c r="A8098" s="134"/>
      <c r="B8098" s="134"/>
      <c r="C8098"/>
      <c r="D8098"/>
      <c r="E8098" s="488"/>
      <c r="F8098"/>
      <c r="G8098"/>
      <c r="H8098" s="488"/>
    </row>
    <row r="8099" spans="1:8" s="10" customFormat="1">
      <c r="A8099" s="134"/>
      <c r="B8099" s="134"/>
      <c r="C8099"/>
      <c r="D8099"/>
      <c r="E8099" s="488"/>
      <c r="F8099"/>
      <c r="G8099"/>
      <c r="H8099" s="488"/>
    </row>
    <row r="8100" spans="1:8" s="10" customFormat="1">
      <c r="A8100" s="134"/>
      <c r="B8100" s="134"/>
      <c r="C8100"/>
      <c r="D8100"/>
      <c r="E8100" s="488"/>
      <c r="F8100"/>
      <c r="G8100"/>
      <c r="H8100" s="488"/>
    </row>
    <row r="8101" spans="1:8" s="10" customFormat="1">
      <c r="A8101" s="134"/>
      <c r="B8101" s="134"/>
      <c r="C8101"/>
      <c r="D8101"/>
      <c r="E8101" s="488"/>
      <c r="F8101"/>
      <c r="G8101"/>
      <c r="H8101" s="488"/>
    </row>
    <row r="8102" spans="1:8" s="10" customFormat="1">
      <c r="A8102" s="134"/>
      <c r="B8102" s="134"/>
      <c r="C8102"/>
      <c r="D8102"/>
      <c r="E8102" s="488"/>
      <c r="F8102"/>
      <c r="G8102"/>
      <c r="H8102" s="488"/>
    </row>
    <row r="8103" spans="1:8" s="10" customFormat="1">
      <c r="A8103" s="134"/>
      <c r="B8103" s="134"/>
      <c r="C8103"/>
      <c r="D8103"/>
      <c r="E8103" s="488"/>
      <c r="F8103"/>
      <c r="G8103"/>
      <c r="H8103" s="488"/>
    </row>
    <row r="8104" spans="1:8" s="10" customFormat="1">
      <c r="A8104" s="134"/>
      <c r="B8104" s="134"/>
      <c r="C8104"/>
      <c r="D8104"/>
      <c r="E8104" s="488"/>
      <c r="F8104"/>
      <c r="G8104"/>
      <c r="H8104" s="488"/>
    </row>
    <row r="8105" spans="1:8" s="10" customFormat="1">
      <c r="A8105" s="134"/>
      <c r="B8105" s="134"/>
      <c r="C8105"/>
      <c r="D8105"/>
      <c r="E8105" s="488"/>
      <c r="F8105"/>
      <c r="G8105"/>
      <c r="H8105" s="488"/>
    </row>
    <row r="8106" spans="1:8" s="10" customFormat="1">
      <c r="A8106" s="134"/>
      <c r="B8106" s="134"/>
      <c r="C8106"/>
      <c r="D8106"/>
      <c r="E8106" s="488"/>
      <c r="F8106"/>
      <c r="G8106"/>
      <c r="H8106" s="488"/>
    </row>
    <row r="8107" spans="1:8" s="10" customFormat="1">
      <c r="A8107" s="134"/>
      <c r="B8107" s="134"/>
      <c r="C8107"/>
      <c r="D8107"/>
      <c r="E8107" s="488"/>
      <c r="F8107"/>
      <c r="G8107"/>
      <c r="H8107" s="488"/>
    </row>
    <row r="8108" spans="1:8" s="10" customFormat="1">
      <c r="A8108" s="134"/>
      <c r="B8108" s="134"/>
      <c r="C8108"/>
      <c r="D8108"/>
      <c r="E8108" s="488"/>
      <c r="F8108"/>
      <c r="G8108"/>
      <c r="H8108" s="488"/>
    </row>
    <row r="8109" spans="1:8" s="10" customFormat="1">
      <c r="A8109" s="134"/>
      <c r="B8109" s="134"/>
      <c r="C8109"/>
      <c r="D8109"/>
      <c r="E8109" s="488"/>
      <c r="F8109"/>
      <c r="G8109"/>
      <c r="H8109" s="488"/>
    </row>
    <row r="8110" spans="1:8" s="10" customFormat="1">
      <c r="A8110" s="134"/>
      <c r="B8110" s="134"/>
      <c r="C8110"/>
      <c r="D8110"/>
      <c r="E8110" s="488"/>
      <c r="F8110"/>
      <c r="G8110"/>
      <c r="H8110" s="488"/>
    </row>
    <row r="8111" spans="1:8" s="10" customFormat="1">
      <c r="A8111" s="134"/>
      <c r="B8111" s="134"/>
      <c r="C8111"/>
      <c r="D8111"/>
      <c r="E8111" s="488"/>
      <c r="F8111"/>
      <c r="G8111"/>
      <c r="H8111" s="488"/>
    </row>
    <row r="8112" spans="1:8" s="10" customFormat="1">
      <c r="A8112" s="134"/>
      <c r="B8112" s="134"/>
      <c r="C8112"/>
      <c r="D8112"/>
      <c r="E8112" s="488"/>
      <c r="F8112"/>
      <c r="G8112"/>
      <c r="H8112" s="488"/>
    </row>
    <row r="8113" spans="1:8" s="10" customFormat="1">
      <c r="A8113" s="134"/>
      <c r="B8113" s="134"/>
      <c r="C8113"/>
      <c r="D8113"/>
      <c r="E8113" s="488"/>
      <c r="F8113"/>
      <c r="G8113"/>
      <c r="H8113" s="488"/>
    </row>
    <row r="8114" spans="1:8" s="10" customFormat="1">
      <c r="A8114" s="134"/>
      <c r="B8114" s="134"/>
      <c r="C8114"/>
      <c r="D8114"/>
      <c r="E8114" s="488"/>
      <c r="F8114"/>
      <c r="G8114"/>
      <c r="H8114" s="488"/>
    </row>
    <row r="8115" spans="1:8" s="10" customFormat="1">
      <c r="A8115" s="134"/>
      <c r="B8115" s="134"/>
      <c r="C8115"/>
      <c r="D8115"/>
      <c r="E8115" s="488"/>
      <c r="F8115"/>
      <c r="G8115"/>
      <c r="H8115" s="488"/>
    </row>
    <row r="8116" spans="1:8" s="10" customFormat="1">
      <c r="A8116" s="134"/>
      <c r="B8116" s="134"/>
      <c r="C8116"/>
      <c r="D8116"/>
      <c r="E8116" s="488"/>
      <c r="F8116"/>
      <c r="G8116"/>
      <c r="H8116" s="488"/>
    </row>
    <row r="8117" spans="1:8" s="10" customFormat="1">
      <c r="A8117" s="134"/>
      <c r="B8117" s="134"/>
      <c r="C8117"/>
      <c r="D8117"/>
      <c r="E8117" s="488"/>
      <c r="F8117"/>
      <c r="G8117"/>
      <c r="H8117" s="488"/>
    </row>
    <row r="8118" spans="1:8" s="10" customFormat="1">
      <c r="A8118" s="134"/>
      <c r="B8118" s="134"/>
      <c r="C8118"/>
      <c r="D8118"/>
      <c r="E8118" s="488"/>
      <c r="F8118"/>
      <c r="G8118"/>
      <c r="H8118" s="488"/>
    </row>
    <row r="8119" spans="1:8" s="10" customFormat="1">
      <c r="A8119" s="134"/>
      <c r="B8119" s="134"/>
      <c r="C8119"/>
      <c r="D8119"/>
      <c r="E8119" s="488"/>
      <c r="F8119"/>
      <c r="G8119"/>
      <c r="H8119" s="488"/>
    </row>
    <row r="8120" spans="1:8" s="10" customFormat="1">
      <c r="A8120" s="134"/>
      <c r="B8120" s="134"/>
      <c r="C8120"/>
      <c r="D8120"/>
      <c r="E8120" s="488"/>
      <c r="F8120"/>
      <c r="G8120"/>
      <c r="H8120" s="488"/>
    </row>
    <row r="8121" spans="1:8" s="10" customFormat="1">
      <c r="A8121" s="134"/>
      <c r="B8121" s="134"/>
      <c r="C8121"/>
      <c r="D8121"/>
      <c r="E8121" s="488"/>
      <c r="F8121"/>
      <c r="G8121"/>
      <c r="H8121" s="488"/>
    </row>
    <row r="8122" spans="1:8" s="10" customFormat="1">
      <c r="A8122" s="134"/>
      <c r="B8122" s="134"/>
      <c r="C8122"/>
      <c r="D8122"/>
      <c r="E8122" s="488"/>
      <c r="F8122"/>
      <c r="G8122"/>
      <c r="H8122" s="488"/>
    </row>
    <row r="8123" spans="1:8" s="10" customFormat="1">
      <c r="A8123" s="134"/>
      <c r="B8123" s="134"/>
      <c r="C8123"/>
      <c r="D8123"/>
      <c r="E8123" s="488"/>
      <c r="F8123"/>
      <c r="G8123"/>
      <c r="H8123" s="488"/>
    </row>
    <row r="8124" spans="1:8" s="10" customFormat="1">
      <c r="A8124" s="134"/>
      <c r="B8124" s="134"/>
      <c r="C8124"/>
      <c r="D8124"/>
      <c r="E8124" s="488"/>
      <c r="F8124"/>
      <c r="G8124"/>
      <c r="H8124" s="488"/>
    </row>
    <row r="8125" spans="1:8" s="10" customFormat="1">
      <c r="A8125" s="134"/>
      <c r="B8125" s="134"/>
      <c r="C8125"/>
      <c r="D8125"/>
      <c r="E8125" s="488"/>
      <c r="F8125"/>
      <c r="G8125"/>
      <c r="H8125" s="488"/>
    </row>
    <row r="8126" spans="1:8" s="10" customFormat="1">
      <c r="A8126" s="134"/>
      <c r="B8126" s="134"/>
      <c r="C8126"/>
      <c r="D8126"/>
      <c r="E8126" s="488"/>
      <c r="F8126"/>
      <c r="G8126"/>
      <c r="H8126" s="488"/>
    </row>
    <row r="8127" spans="1:8" s="10" customFormat="1">
      <c r="A8127" s="134"/>
      <c r="B8127" s="134"/>
      <c r="C8127"/>
      <c r="D8127"/>
      <c r="E8127" s="488"/>
      <c r="F8127"/>
      <c r="G8127"/>
      <c r="H8127" s="488"/>
    </row>
    <row r="8128" spans="1:8" s="10" customFormat="1">
      <c r="A8128" s="134"/>
      <c r="B8128" s="134"/>
      <c r="C8128"/>
      <c r="D8128"/>
      <c r="E8128" s="488"/>
      <c r="F8128"/>
      <c r="G8128"/>
      <c r="H8128" s="488"/>
    </row>
    <row r="8129" spans="1:8" s="10" customFormat="1">
      <c r="A8129" s="134"/>
      <c r="B8129" s="134"/>
      <c r="C8129"/>
      <c r="D8129"/>
      <c r="E8129" s="488"/>
      <c r="F8129"/>
      <c r="G8129"/>
      <c r="H8129" s="488"/>
    </row>
    <row r="8130" spans="1:8" s="10" customFormat="1">
      <c r="A8130" s="134"/>
      <c r="B8130" s="134"/>
      <c r="C8130"/>
      <c r="D8130"/>
      <c r="E8130" s="488"/>
      <c r="F8130"/>
      <c r="G8130"/>
      <c r="H8130" s="488"/>
    </row>
    <row r="8131" spans="1:8" s="10" customFormat="1">
      <c r="A8131" s="134"/>
      <c r="B8131" s="134"/>
      <c r="C8131"/>
      <c r="D8131"/>
      <c r="E8131" s="488"/>
      <c r="F8131"/>
      <c r="G8131"/>
      <c r="H8131" s="488"/>
    </row>
    <row r="8132" spans="1:8" s="10" customFormat="1">
      <c r="A8132" s="134"/>
      <c r="B8132" s="134"/>
      <c r="C8132"/>
      <c r="D8132"/>
      <c r="E8132" s="488"/>
      <c r="F8132"/>
      <c r="G8132"/>
      <c r="H8132" s="488"/>
    </row>
    <row r="8133" spans="1:8" s="10" customFormat="1">
      <c r="A8133" s="134"/>
      <c r="B8133" s="134"/>
      <c r="C8133"/>
      <c r="D8133"/>
      <c r="E8133" s="488"/>
      <c r="F8133"/>
      <c r="G8133"/>
      <c r="H8133" s="488"/>
    </row>
    <row r="8134" spans="1:8" s="10" customFormat="1">
      <c r="A8134" s="134"/>
      <c r="B8134" s="134"/>
      <c r="C8134"/>
      <c r="D8134"/>
      <c r="E8134" s="488"/>
      <c r="F8134"/>
      <c r="G8134"/>
      <c r="H8134" s="488"/>
    </row>
    <row r="8135" spans="1:8" s="10" customFormat="1">
      <c r="A8135" s="134"/>
      <c r="B8135" s="134"/>
      <c r="C8135"/>
      <c r="D8135"/>
      <c r="E8135" s="488"/>
      <c r="F8135"/>
      <c r="G8135"/>
      <c r="H8135" s="488"/>
    </row>
    <row r="8136" spans="1:8" s="10" customFormat="1">
      <c r="A8136" s="134"/>
      <c r="B8136" s="134"/>
      <c r="C8136"/>
      <c r="D8136"/>
      <c r="E8136" s="488"/>
      <c r="F8136"/>
      <c r="G8136"/>
      <c r="H8136" s="488"/>
    </row>
    <row r="8137" spans="1:8" s="10" customFormat="1">
      <c r="A8137" s="134"/>
      <c r="B8137" s="134"/>
      <c r="C8137"/>
      <c r="D8137"/>
      <c r="E8137" s="488"/>
      <c r="F8137"/>
      <c r="G8137"/>
      <c r="H8137" s="488"/>
    </row>
    <row r="8138" spans="1:8" s="10" customFormat="1">
      <c r="A8138" s="134"/>
      <c r="B8138" s="134"/>
      <c r="C8138"/>
      <c r="D8138"/>
      <c r="E8138" s="488"/>
      <c r="F8138"/>
      <c r="G8138"/>
      <c r="H8138" s="488"/>
    </row>
    <row r="8139" spans="1:8" s="10" customFormat="1">
      <c r="A8139" s="134"/>
      <c r="B8139" s="134"/>
      <c r="C8139"/>
      <c r="D8139"/>
      <c r="E8139" s="488"/>
      <c r="F8139"/>
      <c r="G8139"/>
      <c r="H8139" s="488"/>
    </row>
    <row r="8140" spans="1:8" s="10" customFormat="1">
      <c r="A8140" s="134"/>
      <c r="B8140" s="134"/>
      <c r="C8140"/>
      <c r="D8140"/>
      <c r="E8140" s="488"/>
      <c r="F8140"/>
      <c r="G8140"/>
      <c r="H8140" s="488"/>
    </row>
    <row r="8141" spans="1:8" s="10" customFormat="1">
      <c r="A8141" s="134"/>
      <c r="B8141" s="134"/>
      <c r="C8141"/>
      <c r="D8141"/>
      <c r="E8141" s="488"/>
      <c r="F8141"/>
      <c r="G8141"/>
      <c r="H8141" s="488"/>
    </row>
    <row r="8142" spans="1:8" s="10" customFormat="1">
      <c r="A8142" s="134"/>
      <c r="B8142" s="134"/>
      <c r="C8142"/>
      <c r="D8142"/>
      <c r="E8142" s="488"/>
      <c r="F8142"/>
      <c r="G8142"/>
      <c r="H8142" s="488"/>
    </row>
    <row r="8143" spans="1:8" s="10" customFormat="1">
      <c r="A8143" s="134"/>
      <c r="B8143" s="134"/>
      <c r="C8143"/>
      <c r="D8143"/>
      <c r="E8143" s="488"/>
      <c r="F8143"/>
      <c r="G8143"/>
      <c r="H8143" s="488"/>
    </row>
    <row r="8144" spans="1:8" s="10" customFormat="1">
      <c r="A8144" s="134"/>
      <c r="B8144" s="134"/>
      <c r="C8144"/>
      <c r="D8144"/>
      <c r="E8144" s="488"/>
      <c r="F8144"/>
      <c r="G8144"/>
      <c r="H8144" s="488"/>
    </row>
    <row r="8145" spans="1:8" s="10" customFormat="1">
      <c r="A8145" s="134"/>
      <c r="B8145" s="134"/>
      <c r="C8145"/>
      <c r="D8145"/>
      <c r="E8145" s="488"/>
      <c r="F8145"/>
      <c r="G8145"/>
      <c r="H8145" s="488"/>
    </row>
    <row r="8146" spans="1:8" s="10" customFormat="1">
      <c r="A8146" s="134"/>
      <c r="B8146" s="134"/>
      <c r="C8146"/>
      <c r="D8146"/>
      <c r="E8146" s="488"/>
      <c r="F8146"/>
      <c r="G8146"/>
      <c r="H8146" s="488"/>
    </row>
    <row r="8147" spans="1:8" s="10" customFormat="1">
      <c r="A8147" s="134"/>
      <c r="B8147" s="134"/>
      <c r="C8147"/>
      <c r="D8147"/>
      <c r="E8147" s="488"/>
      <c r="F8147"/>
      <c r="G8147"/>
      <c r="H8147" s="488"/>
    </row>
    <row r="8148" spans="1:8" s="10" customFormat="1">
      <c r="A8148" s="134"/>
      <c r="B8148" s="134"/>
      <c r="C8148"/>
      <c r="D8148"/>
      <c r="E8148" s="488"/>
      <c r="F8148"/>
      <c r="G8148"/>
      <c r="H8148" s="488"/>
    </row>
    <row r="8149" spans="1:8" s="10" customFormat="1">
      <c r="A8149" s="134"/>
      <c r="B8149" s="134"/>
      <c r="C8149"/>
      <c r="D8149"/>
      <c r="E8149" s="488"/>
      <c r="F8149"/>
      <c r="G8149"/>
      <c r="H8149" s="488"/>
    </row>
    <row r="8150" spans="1:8" s="10" customFormat="1">
      <c r="A8150" s="134"/>
      <c r="B8150" s="134"/>
      <c r="C8150"/>
      <c r="D8150"/>
      <c r="E8150" s="488"/>
      <c r="F8150"/>
      <c r="G8150"/>
      <c r="H8150" s="488"/>
    </row>
    <row r="8151" spans="1:8" s="10" customFormat="1">
      <c r="A8151" s="134"/>
      <c r="B8151" s="134"/>
      <c r="C8151"/>
      <c r="D8151"/>
      <c r="E8151" s="488"/>
      <c r="F8151"/>
      <c r="G8151"/>
      <c r="H8151" s="488"/>
    </row>
    <row r="8152" spans="1:8" s="10" customFormat="1">
      <c r="A8152" s="134"/>
      <c r="B8152" s="134"/>
      <c r="C8152"/>
      <c r="D8152"/>
      <c r="E8152" s="488"/>
      <c r="F8152"/>
      <c r="G8152"/>
      <c r="H8152" s="488"/>
    </row>
    <row r="8153" spans="1:8" s="10" customFormat="1">
      <c r="A8153" s="134"/>
      <c r="B8153" s="134"/>
      <c r="C8153"/>
      <c r="D8153"/>
      <c r="E8153" s="488"/>
      <c r="F8153"/>
      <c r="G8153"/>
      <c r="H8153" s="488"/>
    </row>
    <row r="8154" spans="1:8" s="10" customFormat="1">
      <c r="A8154" s="134"/>
      <c r="B8154" s="134"/>
      <c r="C8154"/>
      <c r="D8154"/>
      <c r="E8154" s="488"/>
      <c r="F8154"/>
      <c r="G8154"/>
      <c r="H8154" s="488"/>
    </row>
    <row r="8155" spans="1:8" s="10" customFormat="1">
      <c r="A8155" s="134"/>
      <c r="B8155" s="134"/>
      <c r="C8155"/>
      <c r="D8155"/>
      <c r="E8155" s="488"/>
      <c r="F8155"/>
      <c r="G8155"/>
      <c r="H8155" s="488"/>
    </row>
    <row r="8156" spans="1:8" s="10" customFormat="1">
      <c r="A8156" s="134"/>
      <c r="B8156" s="134"/>
      <c r="C8156"/>
      <c r="D8156"/>
      <c r="E8156" s="488"/>
      <c r="F8156"/>
      <c r="G8156"/>
      <c r="H8156" s="488"/>
    </row>
    <row r="8157" spans="1:8" s="10" customFormat="1">
      <c r="A8157" s="134"/>
      <c r="B8157" s="134"/>
      <c r="C8157"/>
      <c r="D8157"/>
      <c r="E8157" s="488"/>
      <c r="F8157"/>
      <c r="G8157"/>
      <c r="H8157" s="488"/>
    </row>
    <row r="8158" spans="1:8" s="10" customFormat="1">
      <c r="A8158" s="134"/>
      <c r="B8158" s="134"/>
      <c r="C8158"/>
      <c r="D8158"/>
      <c r="E8158" s="488"/>
      <c r="F8158"/>
      <c r="G8158"/>
      <c r="H8158" s="488"/>
    </row>
    <row r="8159" spans="1:8" s="10" customFormat="1">
      <c r="A8159" s="134"/>
      <c r="B8159" s="134"/>
      <c r="C8159"/>
      <c r="D8159"/>
      <c r="E8159" s="488"/>
      <c r="F8159"/>
      <c r="G8159"/>
      <c r="H8159" s="488"/>
    </row>
    <row r="8160" spans="1:8" s="10" customFormat="1">
      <c r="A8160" s="134"/>
      <c r="B8160" s="134"/>
      <c r="C8160"/>
      <c r="D8160"/>
      <c r="E8160" s="488"/>
      <c r="F8160"/>
      <c r="G8160"/>
      <c r="H8160" s="488"/>
    </row>
    <row r="8161" spans="1:8" s="10" customFormat="1">
      <c r="A8161" s="134"/>
      <c r="B8161" s="134"/>
      <c r="C8161"/>
      <c r="D8161"/>
      <c r="E8161" s="488"/>
      <c r="F8161"/>
      <c r="G8161"/>
      <c r="H8161" s="488"/>
    </row>
    <row r="8162" spans="1:8" s="10" customFormat="1">
      <c r="A8162" s="134"/>
      <c r="B8162" s="134"/>
      <c r="C8162"/>
      <c r="D8162"/>
      <c r="E8162" s="488"/>
      <c r="F8162"/>
      <c r="G8162"/>
      <c r="H8162" s="488"/>
    </row>
    <row r="8163" spans="1:8" s="10" customFormat="1">
      <c r="A8163" s="134"/>
      <c r="B8163" s="134"/>
      <c r="C8163"/>
      <c r="D8163"/>
      <c r="E8163" s="488"/>
      <c r="F8163"/>
      <c r="G8163"/>
      <c r="H8163" s="488"/>
    </row>
    <row r="8164" spans="1:8" s="10" customFormat="1">
      <c r="A8164" s="134"/>
      <c r="B8164" s="134"/>
      <c r="C8164"/>
      <c r="D8164"/>
      <c r="E8164" s="488"/>
      <c r="F8164"/>
      <c r="G8164"/>
      <c r="H8164" s="488"/>
    </row>
    <row r="8165" spans="1:8" s="10" customFormat="1">
      <c r="A8165" s="134"/>
      <c r="B8165" s="134"/>
      <c r="C8165"/>
      <c r="D8165"/>
      <c r="E8165" s="488"/>
      <c r="F8165"/>
      <c r="G8165"/>
      <c r="H8165" s="488"/>
    </row>
    <row r="8166" spans="1:8" s="10" customFormat="1">
      <c r="A8166" s="134"/>
      <c r="B8166" s="134"/>
      <c r="C8166"/>
      <c r="D8166"/>
      <c r="E8166" s="488"/>
      <c r="F8166"/>
      <c r="G8166"/>
      <c r="H8166" s="488"/>
    </row>
    <row r="8167" spans="1:8" s="10" customFormat="1">
      <c r="A8167" s="134"/>
      <c r="B8167" s="134"/>
      <c r="C8167"/>
      <c r="D8167"/>
      <c r="E8167" s="488"/>
      <c r="F8167"/>
      <c r="G8167"/>
      <c r="H8167" s="488"/>
    </row>
    <row r="8168" spans="1:8" s="10" customFormat="1">
      <c r="A8168" s="134"/>
      <c r="B8168" s="134"/>
      <c r="C8168"/>
      <c r="D8168"/>
      <c r="E8168" s="488"/>
      <c r="F8168"/>
      <c r="G8168"/>
      <c r="H8168" s="488"/>
    </row>
    <row r="8169" spans="1:8" s="10" customFormat="1">
      <c r="A8169" s="134"/>
      <c r="B8169" s="134"/>
      <c r="C8169"/>
      <c r="D8169"/>
      <c r="E8169" s="488"/>
      <c r="F8169"/>
      <c r="G8169"/>
      <c r="H8169" s="488"/>
    </row>
    <row r="8170" spans="1:8" s="10" customFormat="1">
      <c r="A8170" s="134"/>
      <c r="B8170" s="134"/>
      <c r="C8170"/>
      <c r="D8170"/>
      <c r="E8170" s="488"/>
      <c r="F8170"/>
      <c r="G8170"/>
      <c r="H8170" s="488"/>
    </row>
    <row r="8171" spans="1:8" s="10" customFormat="1">
      <c r="A8171" s="134"/>
      <c r="B8171" s="134"/>
      <c r="C8171"/>
      <c r="D8171"/>
      <c r="E8171" s="488"/>
      <c r="F8171"/>
      <c r="G8171"/>
      <c r="H8171" s="488"/>
    </row>
    <row r="8172" spans="1:8" s="10" customFormat="1">
      <c r="A8172" s="134"/>
      <c r="B8172" s="134"/>
      <c r="C8172"/>
      <c r="D8172"/>
      <c r="E8172" s="488"/>
      <c r="F8172"/>
      <c r="G8172"/>
      <c r="H8172" s="488"/>
    </row>
    <row r="8173" spans="1:8" s="10" customFormat="1">
      <c r="A8173" s="134"/>
      <c r="B8173" s="134"/>
      <c r="C8173"/>
      <c r="D8173"/>
      <c r="E8173" s="488"/>
      <c r="F8173"/>
      <c r="G8173"/>
      <c r="H8173" s="488"/>
    </row>
    <row r="8174" spans="1:8" s="10" customFormat="1">
      <c r="A8174" s="134"/>
      <c r="B8174" s="134"/>
      <c r="C8174"/>
      <c r="D8174"/>
      <c r="E8174" s="488"/>
      <c r="F8174"/>
      <c r="G8174"/>
      <c r="H8174" s="488"/>
    </row>
    <row r="8175" spans="1:8" s="10" customFormat="1">
      <c r="A8175" s="134"/>
      <c r="B8175" s="134"/>
      <c r="C8175"/>
      <c r="D8175"/>
      <c r="E8175" s="488"/>
      <c r="F8175"/>
      <c r="G8175"/>
      <c r="H8175" s="488"/>
    </row>
    <row r="8176" spans="1:8" s="10" customFormat="1">
      <c r="A8176" s="134"/>
      <c r="B8176" s="134"/>
      <c r="C8176"/>
      <c r="D8176"/>
      <c r="E8176" s="488"/>
      <c r="F8176"/>
      <c r="G8176"/>
      <c r="H8176" s="488"/>
    </row>
    <row r="8177" spans="1:8" s="10" customFormat="1">
      <c r="A8177" s="134"/>
      <c r="B8177" s="134"/>
      <c r="C8177"/>
      <c r="D8177"/>
      <c r="E8177" s="488"/>
      <c r="F8177"/>
      <c r="G8177"/>
      <c r="H8177" s="488"/>
    </row>
    <row r="8178" spans="1:8" s="10" customFormat="1">
      <c r="A8178" s="134"/>
      <c r="B8178" s="134"/>
      <c r="C8178"/>
      <c r="D8178"/>
      <c r="E8178" s="488"/>
      <c r="F8178"/>
      <c r="G8178"/>
      <c r="H8178" s="488"/>
    </row>
    <row r="8179" spans="1:8" s="10" customFormat="1">
      <c r="A8179" s="134"/>
      <c r="B8179" s="134"/>
      <c r="C8179"/>
      <c r="D8179"/>
      <c r="E8179" s="488"/>
      <c r="F8179"/>
      <c r="G8179"/>
      <c r="H8179" s="488"/>
    </row>
    <row r="8180" spans="1:8" s="10" customFormat="1">
      <c r="A8180" s="134"/>
      <c r="B8180" s="134"/>
      <c r="C8180"/>
      <c r="D8180"/>
      <c r="E8180" s="488"/>
      <c r="F8180"/>
      <c r="G8180"/>
      <c r="H8180" s="488"/>
    </row>
    <row r="8181" spans="1:8" s="10" customFormat="1">
      <c r="A8181" s="134"/>
      <c r="B8181" s="134"/>
      <c r="C8181"/>
      <c r="D8181"/>
      <c r="E8181" s="488"/>
      <c r="F8181"/>
      <c r="G8181"/>
      <c r="H8181" s="488"/>
    </row>
    <row r="8182" spans="1:8" s="10" customFormat="1">
      <c r="A8182" s="134"/>
      <c r="B8182" s="134"/>
      <c r="C8182"/>
      <c r="D8182"/>
      <c r="E8182" s="488"/>
      <c r="F8182"/>
      <c r="G8182"/>
      <c r="H8182" s="488"/>
    </row>
    <row r="8183" spans="1:8" s="10" customFormat="1">
      <c r="A8183" s="134"/>
      <c r="B8183" s="134"/>
      <c r="C8183"/>
      <c r="D8183"/>
      <c r="E8183" s="488"/>
      <c r="F8183"/>
      <c r="G8183"/>
      <c r="H8183" s="488"/>
    </row>
    <row r="8184" spans="1:8" s="10" customFormat="1">
      <c r="A8184" s="134"/>
      <c r="B8184" s="134"/>
      <c r="C8184"/>
      <c r="D8184"/>
      <c r="E8184" s="488"/>
      <c r="F8184"/>
      <c r="G8184"/>
      <c r="H8184" s="488"/>
    </row>
    <row r="8185" spans="1:8" s="10" customFormat="1">
      <c r="A8185" s="134"/>
      <c r="B8185" s="134"/>
      <c r="C8185"/>
      <c r="D8185"/>
      <c r="E8185" s="488"/>
      <c r="F8185"/>
      <c r="G8185"/>
      <c r="H8185" s="488"/>
    </row>
    <row r="8186" spans="1:8" s="10" customFormat="1">
      <c r="A8186" s="134"/>
      <c r="B8186" s="134"/>
      <c r="C8186"/>
      <c r="D8186"/>
      <c r="E8186" s="488"/>
      <c r="F8186"/>
      <c r="G8186"/>
      <c r="H8186" s="488"/>
    </row>
    <row r="8187" spans="1:8" s="10" customFormat="1">
      <c r="A8187" s="134"/>
      <c r="B8187" s="134"/>
      <c r="C8187"/>
      <c r="D8187"/>
      <c r="E8187" s="488"/>
      <c r="F8187"/>
      <c r="G8187"/>
      <c r="H8187" s="488"/>
    </row>
    <row r="8188" spans="1:8" s="10" customFormat="1">
      <c r="A8188" s="134"/>
      <c r="B8188" s="134"/>
      <c r="C8188"/>
      <c r="D8188"/>
      <c r="E8188" s="488"/>
      <c r="F8188"/>
      <c r="G8188"/>
      <c r="H8188" s="488"/>
    </row>
    <row r="8189" spans="1:8" s="10" customFormat="1">
      <c r="A8189" s="134"/>
      <c r="B8189" s="134"/>
      <c r="C8189"/>
      <c r="D8189"/>
      <c r="E8189" s="488"/>
      <c r="F8189"/>
      <c r="G8189"/>
      <c r="H8189" s="488"/>
    </row>
    <row r="8190" spans="1:8" s="10" customFormat="1">
      <c r="A8190" s="134"/>
      <c r="B8190" s="134"/>
      <c r="C8190"/>
      <c r="D8190"/>
      <c r="E8190" s="488"/>
      <c r="F8190"/>
      <c r="G8190"/>
      <c r="H8190" s="488"/>
    </row>
    <row r="8191" spans="1:8" s="10" customFormat="1">
      <c r="A8191" s="134"/>
      <c r="B8191" s="134"/>
      <c r="C8191"/>
      <c r="D8191"/>
      <c r="E8191" s="488"/>
      <c r="F8191"/>
      <c r="G8191"/>
      <c r="H8191" s="488"/>
    </row>
    <row r="8192" spans="1:8" s="10" customFormat="1">
      <c r="A8192" s="134"/>
      <c r="B8192" s="134"/>
      <c r="C8192"/>
      <c r="D8192"/>
      <c r="E8192" s="488"/>
      <c r="F8192"/>
      <c r="G8192"/>
      <c r="H8192" s="488"/>
    </row>
    <row r="8193" spans="1:8" s="10" customFormat="1">
      <c r="A8193" s="134"/>
      <c r="B8193" s="134"/>
      <c r="C8193"/>
      <c r="D8193"/>
      <c r="E8193" s="488"/>
      <c r="F8193"/>
      <c r="G8193"/>
      <c r="H8193" s="488"/>
    </row>
    <row r="8194" spans="1:8" s="10" customFormat="1">
      <c r="A8194" s="134"/>
      <c r="B8194" s="134"/>
      <c r="C8194"/>
      <c r="D8194"/>
      <c r="E8194" s="488"/>
      <c r="F8194"/>
      <c r="G8194"/>
      <c r="H8194" s="488"/>
    </row>
    <row r="8195" spans="1:8" s="10" customFormat="1">
      <c r="A8195" s="134"/>
      <c r="B8195" s="134"/>
      <c r="C8195"/>
      <c r="D8195"/>
      <c r="E8195" s="488"/>
      <c r="F8195"/>
      <c r="G8195"/>
      <c r="H8195" s="488"/>
    </row>
    <row r="8196" spans="1:8" s="10" customFormat="1">
      <c r="A8196" s="134"/>
      <c r="B8196" s="134"/>
      <c r="C8196"/>
      <c r="D8196"/>
      <c r="E8196" s="488"/>
      <c r="F8196"/>
      <c r="G8196"/>
      <c r="H8196" s="488"/>
    </row>
    <row r="8197" spans="1:8" s="10" customFormat="1">
      <c r="A8197" s="134"/>
      <c r="B8197" s="134"/>
      <c r="C8197"/>
      <c r="D8197"/>
      <c r="E8197" s="488"/>
      <c r="F8197"/>
      <c r="G8197"/>
      <c r="H8197" s="488"/>
    </row>
    <row r="8198" spans="1:8" s="10" customFormat="1">
      <c r="A8198" s="134"/>
      <c r="B8198" s="134"/>
      <c r="C8198"/>
      <c r="D8198"/>
      <c r="E8198" s="488"/>
      <c r="F8198"/>
      <c r="G8198"/>
      <c r="H8198" s="488"/>
    </row>
    <row r="8199" spans="1:8" s="10" customFormat="1">
      <c r="A8199" s="134"/>
      <c r="B8199" s="134"/>
      <c r="C8199"/>
      <c r="D8199"/>
      <c r="E8199" s="488"/>
      <c r="F8199"/>
      <c r="G8199"/>
      <c r="H8199" s="488"/>
    </row>
    <row r="8200" spans="1:8" s="10" customFormat="1">
      <c r="A8200" s="134"/>
      <c r="B8200" s="134"/>
      <c r="C8200"/>
      <c r="D8200"/>
      <c r="E8200" s="488"/>
      <c r="F8200"/>
      <c r="G8200"/>
      <c r="H8200" s="488"/>
    </row>
    <row r="8201" spans="1:8" s="10" customFormat="1">
      <c r="A8201" s="134"/>
      <c r="B8201" s="134"/>
      <c r="C8201"/>
      <c r="D8201"/>
      <c r="E8201" s="488"/>
      <c r="F8201"/>
      <c r="G8201"/>
      <c r="H8201" s="488"/>
    </row>
    <row r="8202" spans="1:8" s="10" customFormat="1">
      <c r="A8202" s="134"/>
      <c r="B8202" s="134"/>
      <c r="C8202"/>
      <c r="D8202"/>
      <c r="E8202" s="488"/>
      <c r="F8202"/>
      <c r="G8202"/>
      <c r="H8202" s="488"/>
    </row>
    <row r="8203" spans="1:8" s="10" customFormat="1">
      <c r="A8203" s="134"/>
      <c r="B8203" s="134"/>
      <c r="C8203"/>
      <c r="D8203"/>
      <c r="E8203" s="488"/>
      <c r="F8203"/>
      <c r="G8203"/>
      <c r="H8203" s="488"/>
    </row>
    <row r="8204" spans="1:8" s="10" customFormat="1">
      <c r="A8204" s="134"/>
      <c r="B8204" s="134"/>
      <c r="C8204"/>
      <c r="D8204"/>
      <c r="E8204" s="488"/>
      <c r="F8204"/>
      <c r="G8204"/>
      <c r="H8204" s="488"/>
    </row>
    <row r="8205" spans="1:8" s="10" customFormat="1">
      <c r="A8205" s="134"/>
      <c r="B8205" s="134"/>
      <c r="C8205"/>
      <c r="D8205"/>
      <c r="E8205" s="488"/>
      <c r="F8205"/>
      <c r="G8205"/>
      <c r="H8205" s="488"/>
    </row>
    <row r="8206" spans="1:8" s="10" customFormat="1">
      <c r="A8206" s="134"/>
      <c r="B8206" s="134"/>
      <c r="C8206"/>
      <c r="D8206"/>
      <c r="E8206" s="488"/>
      <c r="F8206"/>
      <c r="G8206"/>
      <c r="H8206" s="488"/>
    </row>
    <row r="8207" spans="1:8" s="10" customFormat="1">
      <c r="A8207" s="134"/>
      <c r="B8207" s="134"/>
      <c r="C8207"/>
      <c r="D8207"/>
      <c r="E8207" s="488"/>
      <c r="F8207"/>
      <c r="G8207"/>
      <c r="H8207" s="488"/>
    </row>
    <row r="8208" spans="1:8" s="10" customFormat="1">
      <c r="A8208" s="134"/>
      <c r="B8208" s="134"/>
      <c r="C8208"/>
      <c r="D8208"/>
      <c r="E8208" s="488"/>
      <c r="F8208"/>
      <c r="G8208"/>
      <c r="H8208" s="488"/>
    </row>
    <row r="8209" spans="1:8" s="10" customFormat="1">
      <c r="A8209" s="134"/>
      <c r="B8209" s="134"/>
      <c r="C8209"/>
      <c r="D8209"/>
      <c r="E8209" s="488"/>
      <c r="F8209"/>
      <c r="G8209"/>
      <c r="H8209" s="488"/>
    </row>
    <row r="8210" spans="1:8" s="10" customFormat="1">
      <c r="A8210" s="134"/>
      <c r="B8210" s="134"/>
      <c r="C8210"/>
      <c r="D8210"/>
      <c r="E8210" s="488"/>
      <c r="F8210"/>
      <c r="G8210"/>
      <c r="H8210" s="488"/>
    </row>
    <row r="8211" spans="1:8" s="10" customFormat="1">
      <c r="A8211" s="134"/>
      <c r="B8211" s="134"/>
      <c r="C8211"/>
      <c r="D8211"/>
      <c r="E8211" s="488"/>
      <c r="F8211"/>
      <c r="G8211"/>
      <c r="H8211" s="488"/>
    </row>
    <row r="8212" spans="1:8" s="10" customFormat="1">
      <c r="A8212" s="134"/>
      <c r="B8212" s="134"/>
      <c r="C8212"/>
      <c r="D8212"/>
      <c r="E8212" s="488"/>
      <c r="F8212"/>
      <c r="G8212"/>
      <c r="H8212" s="488"/>
    </row>
    <row r="8213" spans="1:8" s="10" customFormat="1">
      <c r="A8213" s="134"/>
      <c r="B8213" s="134"/>
      <c r="C8213"/>
      <c r="D8213"/>
      <c r="E8213" s="488"/>
      <c r="F8213"/>
      <c r="G8213"/>
      <c r="H8213" s="488"/>
    </row>
    <row r="8214" spans="1:8" s="10" customFormat="1">
      <c r="A8214" s="134"/>
      <c r="B8214" s="134"/>
      <c r="C8214"/>
      <c r="D8214"/>
      <c r="E8214" s="488"/>
      <c r="F8214"/>
      <c r="G8214"/>
      <c r="H8214" s="488"/>
    </row>
    <row r="8215" spans="1:8" s="10" customFormat="1">
      <c r="A8215" s="134"/>
      <c r="B8215" s="134"/>
      <c r="C8215"/>
      <c r="D8215"/>
      <c r="E8215" s="488"/>
      <c r="F8215"/>
      <c r="G8215"/>
      <c r="H8215" s="488"/>
    </row>
    <row r="8216" spans="1:8" s="10" customFormat="1">
      <c r="A8216" s="134"/>
      <c r="B8216" s="134"/>
      <c r="C8216"/>
      <c r="D8216"/>
      <c r="E8216" s="488"/>
      <c r="F8216"/>
      <c r="G8216"/>
      <c r="H8216" s="488"/>
    </row>
    <row r="8217" spans="1:8" s="10" customFormat="1">
      <c r="A8217" s="134"/>
      <c r="B8217" s="134"/>
      <c r="C8217"/>
      <c r="D8217"/>
      <c r="E8217" s="488"/>
      <c r="F8217"/>
      <c r="G8217"/>
      <c r="H8217" s="488"/>
    </row>
    <row r="8218" spans="1:8" s="10" customFormat="1">
      <c r="A8218" s="134"/>
      <c r="B8218" s="134"/>
      <c r="C8218"/>
      <c r="D8218"/>
      <c r="E8218" s="488"/>
      <c r="F8218"/>
      <c r="G8218"/>
      <c r="H8218" s="488"/>
    </row>
    <row r="8219" spans="1:8" s="10" customFormat="1">
      <c r="A8219" s="134"/>
      <c r="B8219" s="134"/>
      <c r="C8219"/>
      <c r="D8219"/>
      <c r="E8219" s="488"/>
      <c r="F8219"/>
      <c r="G8219"/>
      <c r="H8219" s="488"/>
    </row>
    <row r="8220" spans="1:8" s="10" customFormat="1">
      <c r="A8220" s="134"/>
      <c r="B8220" s="134"/>
      <c r="C8220"/>
      <c r="D8220"/>
      <c r="E8220" s="488"/>
      <c r="F8220"/>
      <c r="G8220"/>
      <c r="H8220" s="488"/>
    </row>
    <row r="8221" spans="1:8" s="10" customFormat="1">
      <c r="A8221" s="134"/>
      <c r="B8221" s="134"/>
      <c r="C8221"/>
      <c r="D8221"/>
      <c r="E8221" s="488"/>
      <c r="F8221"/>
      <c r="G8221"/>
      <c r="H8221" s="488"/>
    </row>
    <row r="8222" spans="1:8" s="10" customFormat="1">
      <c r="A8222" s="134"/>
      <c r="B8222" s="134"/>
      <c r="C8222"/>
      <c r="D8222"/>
      <c r="E8222" s="488"/>
      <c r="F8222"/>
      <c r="G8222"/>
      <c r="H8222" s="488"/>
    </row>
    <row r="8223" spans="1:8" s="10" customFormat="1">
      <c r="A8223" s="134"/>
      <c r="B8223" s="134"/>
      <c r="C8223"/>
      <c r="D8223"/>
      <c r="E8223" s="488"/>
      <c r="F8223"/>
      <c r="G8223"/>
      <c r="H8223" s="488"/>
    </row>
    <row r="8224" spans="1:8" s="10" customFormat="1">
      <c r="A8224" s="134"/>
      <c r="B8224" s="134"/>
      <c r="C8224"/>
      <c r="D8224"/>
      <c r="E8224" s="488"/>
      <c r="F8224"/>
      <c r="G8224"/>
      <c r="H8224" s="488"/>
    </row>
    <row r="8225" spans="1:8" s="10" customFormat="1">
      <c r="A8225" s="134"/>
      <c r="B8225" s="134"/>
      <c r="C8225"/>
      <c r="D8225"/>
      <c r="E8225" s="488"/>
      <c r="F8225"/>
      <c r="G8225"/>
      <c r="H8225" s="488"/>
    </row>
    <row r="8226" spans="1:8" s="10" customFormat="1">
      <c r="A8226" s="134"/>
      <c r="B8226" s="134"/>
      <c r="C8226"/>
      <c r="D8226"/>
      <c r="E8226" s="488"/>
      <c r="F8226"/>
      <c r="G8226"/>
      <c r="H8226" s="488"/>
    </row>
    <row r="8227" spans="1:8" s="10" customFormat="1">
      <c r="A8227" s="134"/>
      <c r="B8227" s="134"/>
      <c r="C8227"/>
      <c r="D8227"/>
      <c r="E8227" s="488"/>
      <c r="F8227"/>
      <c r="G8227"/>
      <c r="H8227" s="488"/>
    </row>
    <row r="8228" spans="1:8" s="10" customFormat="1">
      <c r="A8228" s="134"/>
      <c r="B8228" s="134"/>
      <c r="C8228"/>
      <c r="D8228"/>
      <c r="E8228" s="488"/>
      <c r="F8228"/>
      <c r="G8228"/>
      <c r="H8228" s="488"/>
    </row>
    <row r="8229" spans="1:8" s="10" customFormat="1">
      <c r="A8229" s="134"/>
      <c r="B8229" s="134"/>
      <c r="C8229"/>
      <c r="D8229"/>
      <c r="E8229" s="488"/>
      <c r="F8229"/>
      <c r="G8229"/>
      <c r="H8229" s="488"/>
    </row>
    <row r="8230" spans="1:8" s="10" customFormat="1">
      <c r="A8230" s="134"/>
      <c r="B8230" s="134"/>
      <c r="C8230"/>
      <c r="D8230"/>
      <c r="E8230" s="488"/>
      <c r="F8230"/>
      <c r="G8230"/>
      <c r="H8230" s="488"/>
    </row>
    <row r="8231" spans="1:8" s="10" customFormat="1">
      <c r="A8231" s="134"/>
      <c r="B8231" s="134"/>
      <c r="C8231"/>
      <c r="D8231"/>
      <c r="E8231" s="488"/>
      <c r="F8231"/>
      <c r="G8231"/>
      <c r="H8231" s="488"/>
    </row>
    <row r="8232" spans="1:8" s="10" customFormat="1">
      <c r="A8232" s="134"/>
      <c r="B8232" s="134"/>
      <c r="C8232"/>
      <c r="D8232"/>
      <c r="E8232" s="488"/>
      <c r="F8232"/>
      <c r="G8232"/>
      <c r="H8232" s="488"/>
    </row>
    <row r="8233" spans="1:8" s="10" customFormat="1">
      <c r="A8233" s="134"/>
      <c r="B8233" s="134"/>
      <c r="C8233"/>
      <c r="D8233"/>
      <c r="E8233" s="488"/>
      <c r="F8233"/>
      <c r="G8233"/>
      <c r="H8233" s="488"/>
    </row>
    <row r="8234" spans="1:8" s="10" customFormat="1">
      <c r="A8234" s="134"/>
      <c r="B8234" s="134"/>
      <c r="C8234"/>
      <c r="D8234"/>
      <c r="E8234" s="488"/>
      <c r="F8234"/>
      <c r="G8234"/>
      <c r="H8234" s="488"/>
    </row>
    <row r="8235" spans="1:8" s="10" customFormat="1">
      <c r="A8235" s="134"/>
      <c r="B8235" s="134"/>
      <c r="C8235"/>
      <c r="D8235"/>
      <c r="E8235" s="488"/>
      <c r="F8235"/>
      <c r="G8235"/>
      <c r="H8235" s="488"/>
    </row>
    <row r="8236" spans="1:8" s="10" customFormat="1">
      <c r="A8236" s="134"/>
      <c r="B8236" s="134"/>
      <c r="C8236"/>
      <c r="D8236"/>
      <c r="E8236" s="488"/>
      <c r="F8236"/>
      <c r="G8236"/>
      <c r="H8236" s="488"/>
    </row>
    <row r="8237" spans="1:8" s="10" customFormat="1">
      <c r="A8237" s="134"/>
      <c r="B8237" s="134"/>
      <c r="C8237"/>
      <c r="D8237"/>
      <c r="E8237" s="488"/>
      <c r="F8237"/>
      <c r="G8237"/>
      <c r="H8237" s="488"/>
    </row>
    <row r="8238" spans="1:8" s="10" customFormat="1">
      <c r="A8238" s="134"/>
      <c r="B8238" s="134"/>
      <c r="C8238"/>
      <c r="D8238"/>
      <c r="E8238" s="488"/>
      <c r="F8238"/>
      <c r="G8238"/>
      <c r="H8238" s="488"/>
    </row>
    <row r="8239" spans="1:8" s="10" customFormat="1">
      <c r="A8239" s="134"/>
      <c r="B8239" s="134"/>
      <c r="C8239"/>
      <c r="D8239"/>
      <c r="E8239" s="488"/>
      <c r="F8239"/>
      <c r="G8239"/>
      <c r="H8239" s="488"/>
    </row>
    <row r="8240" spans="1:8" s="10" customFormat="1">
      <c r="A8240" s="134"/>
      <c r="B8240" s="134"/>
      <c r="C8240"/>
      <c r="D8240"/>
      <c r="E8240" s="488"/>
      <c r="F8240"/>
      <c r="G8240"/>
      <c r="H8240" s="488"/>
    </row>
    <row r="8241" spans="1:8" s="10" customFormat="1">
      <c r="A8241" s="134"/>
      <c r="B8241" s="134"/>
      <c r="C8241"/>
      <c r="D8241"/>
      <c r="E8241" s="488"/>
      <c r="F8241"/>
      <c r="G8241"/>
      <c r="H8241" s="488"/>
    </row>
    <row r="8242" spans="1:8" s="10" customFormat="1">
      <c r="A8242" s="134"/>
      <c r="B8242" s="134"/>
      <c r="C8242"/>
      <c r="D8242"/>
      <c r="E8242" s="488"/>
      <c r="F8242"/>
      <c r="G8242"/>
      <c r="H8242" s="488"/>
    </row>
    <row r="8243" spans="1:8" s="10" customFormat="1">
      <c r="A8243" s="134"/>
      <c r="B8243" s="134"/>
      <c r="C8243"/>
      <c r="D8243"/>
      <c r="E8243" s="488"/>
      <c r="F8243"/>
      <c r="G8243"/>
      <c r="H8243" s="488"/>
    </row>
    <row r="8244" spans="1:8" s="10" customFormat="1">
      <c r="A8244" s="134"/>
      <c r="B8244" s="134"/>
      <c r="C8244"/>
      <c r="D8244"/>
      <c r="E8244" s="488"/>
      <c r="F8244"/>
      <c r="G8244"/>
      <c r="H8244" s="488"/>
    </row>
    <row r="8245" spans="1:8" s="10" customFormat="1">
      <c r="A8245" s="134"/>
      <c r="B8245" s="134"/>
      <c r="C8245"/>
      <c r="D8245"/>
      <c r="E8245" s="488"/>
      <c r="F8245"/>
      <c r="G8245"/>
      <c r="H8245" s="488"/>
    </row>
    <row r="8246" spans="1:8" s="10" customFormat="1">
      <c r="A8246" s="134"/>
      <c r="B8246" s="134"/>
      <c r="C8246"/>
      <c r="D8246"/>
      <c r="E8246" s="488"/>
      <c r="F8246"/>
      <c r="G8246"/>
      <c r="H8246" s="488"/>
    </row>
    <row r="8247" spans="1:8" s="10" customFormat="1">
      <c r="A8247" s="134"/>
      <c r="B8247" s="134"/>
      <c r="C8247"/>
      <c r="D8247"/>
      <c r="E8247" s="488"/>
      <c r="F8247"/>
      <c r="G8247"/>
      <c r="H8247" s="488"/>
    </row>
    <row r="8248" spans="1:8" s="10" customFormat="1">
      <c r="A8248" s="134"/>
      <c r="B8248" s="134"/>
      <c r="C8248"/>
      <c r="D8248"/>
      <c r="E8248" s="488"/>
      <c r="F8248"/>
      <c r="G8248"/>
      <c r="H8248" s="488"/>
    </row>
    <row r="8249" spans="1:8" s="10" customFormat="1">
      <c r="A8249" s="134"/>
      <c r="B8249" s="134"/>
      <c r="C8249"/>
      <c r="D8249"/>
      <c r="E8249" s="488"/>
      <c r="F8249"/>
      <c r="G8249"/>
      <c r="H8249" s="488"/>
    </row>
    <row r="8250" spans="1:8" s="10" customFormat="1">
      <c r="A8250" s="134"/>
      <c r="B8250" s="134"/>
      <c r="C8250"/>
      <c r="D8250"/>
      <c r="E8250" s="488"/>
      <c r="F8250"/>
      <c r="G8250"/>
      <c r="H8250" s="488"/>
    </row>
    <row r="8251" spans="1:8" s="10" customFormat="1">
      <c r="A8251" s="134"/>
      <c r="B8251" s="134"/>
      <c r="C8251"/>
      <c r="D8251"/>
      <c r="E8251" s="488"/>
      <c r="F8251"/>
      <c r="G8251"/>
      <c r="H8251" s="488"/>
    </row>
    <row r="8252" spans="1:8" s="10" customFormat="1">
      <c r="A8252" s="134"/>
      <c r="B8252" s="134"/>
      <c r="C8252"/>
      <c r="D8252"/>
      <c r="E8252" s="488"/>
      <c r="F8252"/>
      <c r="G8252"/>
      <c r="H8252" s="488"/>
    </row>
    <row r="8253" spans="1:8" s="10" customFormat="1">
      <c r="A8253" s="134"/>
      <c r="B8253" s="134"/>
      <c r="C8253"/>
      <c r="D8253"/>
      <c r="E8253" s="488"/>
      <c r="F8253"/>
      <c r="G8253"/>
      <c r="H8253" s="488"/>
    </row>
    <row r="8254" spans="1:8" s="10" customFormat="1">
      <c r="A8254" s="134"/>
      <c r="B8254" s="134"/>
      <c r="C8254"/>
      <c r="D8254"/>
      <c r="E8254" s="488"/>
      <c r="F8254"/>
      <c r="G8254"/>
      <c r="H8254" s="488"/>
    </row>
    <row r="8255" spans="1:8" s="10" customFormat="1">
      <c r="A8255" s="134"/>
      <c r="B8255" s="134"/>
      <c r="C8255"/>
      <c r="D8255"/>
      <c r="E8255" s="488"/>
      <c r="F8255"/>
      <c r="G8255"/>
      <c r="H8255" s="488"/>
    </row>
    <row r="8256" spans="1:8" s="10" customFormat="1">
      <c r="A8256" s="134"/>
      <c r="B8256" s="134"/>
      <c r="C8256"/>
      <c r="D8256"/>
      <c r="E8256" s="488"/>
      <c r="F8256"/>
      <c r="G8256"/>
      <c r="H8256" s="488"/>
    </row>
    <row r="8257" spans="1:8" s="10" customFormat="1">
      <c r="A8257" s="134"/>
      <c r="B8257" s="134"/>
      <c r="C8257"/>
      <c r="D8257"/>
      <c r="E8257" s="488"/>
      <c r="F8257"/>
      <c r="G8257"/>
      <c r="H8257" s="488"/>
    </row>
    <row r="8258" spans="1:8" s="10" customFormat="1">
      <c r="A8258" s="134"/>
      <c r="B8258" s="134"/>
      <c r="C8258"/>
      <c r="D8258"/>
      <c r="E8258" s="488"/>
      <c r="F8258"/>
      <c r="G8258"/>
      <c r="H8258" s="488"/>
    </row>
    <row r="8259" spans="1:8" s="10" customFormat="1">
      <c r="A8259" s="134"/>
      <c r="B8259" s="134"/>
      <c r="C8259"/>
      <c r="D8259"/>
      <c r="E8259" s="488"/>
      <c r="F8259"/>
      <c r="G8259"/>
      <c r="H8259" s="488"/>
    </row>
    <row r="8260" spans="1:8" s="10" customFormat="1">
      <c r="A8260" s="134"/>
      <c r="B8260" s="134"/>
      <c r="C8260"/>
      <c r="D8260"/>
      <c r="E8260" s="488"/>
      <c r="F8260"/>
      <c r="G8260"/>
      <c r="H8260" s="488"/>
    </row>
    <row r="8261" spans="1:8" s="10" customFormat="1">
      <c r="A8261" s="134"/>
      <c r="B8261" s="134"/>
      <c r="C8261"/>
      <c r="D8261"/>
      <c r="E8261" s="488"/>
      <c r="F8261"/>
      <c r="G8261"/>
      <c r="H8261" s="488"/>
    </row>
    <row r="8262" spans="1:8" s="10" customFormat="1">
      <c r="A8262" s="134"/>
      <c r="B8262" s="134"/>
      <c r="C8262"/>
      <c r="D8262"/>
      <c r="E8262" s="488"/>
      <c r="F8262"/>
      <c r="G8262"/>
      <c r="H8262" s="488"/>
    </row>
    <row r="8263" spans="1:8" s="10" customFormat="1">
      <c r="A8263" s="134"/>
      <c r="B8263" s="134"/>
      <c r="C8263"/>
      <c r="D8263"/>
      <c r="E8263" s="488"/>
      <c r="F8263"/>
      <c r="G8263"/>
      <c r="H8263" s="488"/>
    </row>
    <row r="8264" spans="1:8" s="10" customFormat="1">
      <c r="A8264" s="134"/>
      <c r="B8264" s="134"/>
      <c r="C8264"/>
      <c r="D8264"/>
      <c r="E8264" s="488"/>
      <c r="F8264"/>
      <c r="G8264"/>
      <c r="H8264" s="488"/>
    </row>
    <row r="8265" spans="1:8" s="10" customFormat="1">
      <c r="A8265" s="134"/>
      <c r="B8265" s="134"/>
      <c r="C8265"/>
      <c r="D8265"/>
      <c r="E8265" s="488"/>
      <c r="F8265"/>
      <c r="G8265"/>
      <c r="H8265" s="488"/>
    </row>
    <row r="8266" spans="1:8" s="10" customFormat="1">
      <c r="A8266" s="134"/>
      <c r="B8266" s="134"/>
      <c r="C8266"/>
      <c r="D8266"/>
      <c r="E8266" s="488"/>
      <c r="F8266"/>
      <c r="G8266"/>
      <c r="H8266" s="488"/>
    </row>
    <row r="8267" spans="1:8" s="10" customFormat="1">
      <c r="A8267" s="134"/>
      <c r="B8267" s="134"/>
      <c r="C8267"/>
      <c r="D8267"/>
      <c r="E8267" s="488"/>
      <c r="F8267"/>
      <c r="G8267"/>
      <c r="H8267" s="488"/>
    </row>
    <row r="8268" spans="1:8" s="10" customFormat="1">
      <c r="A8268" s="134"/>
      <c r="B8268" s="134"/>
      <c r="C8268"/>
      <c r="D8268"/>
      <c r="E8268" s="488"/>
      <c r="F8268"/>
      <c r="G8268"/>
      <c r="H8268" s="488"/>
    </row>
    <row r="8269" spans="1:8" s="10" customFormat="1">
      <c r="A8269" s="134"/>
      <c r="B8269" s="134"/>
      <c r="C8269"/>
      <c r="D8269"/>
      <c r="E8269" s="488"/>
      <c r="F8269"/>
      <c r="G8269"/>
      <c r="H8269" s="488"/>
    </row>
    <row r="8270" spans="1:8" s="10" customFormat="1">
      <c r="A8270" s="134"/>
      <c r="B8270" s="134"/>
      <c r="C8270"/>
      <c r="D8270"/>
      <c r="E8270" s="488"/>
      <c r="F8270"/>
      <c r="G8270"/>
      <c r="H8270" s="488"/>
    </row>
    <row r="8271" spans="1:8" s="10" customFormat="1">
      <c r="A8271" s="134"/>
      <c r="B8271" s="134"/>
      <c r="C8271"/>
      <c r="D8271"/>
      <c r="E8271" s="488"/>
      <c r="F8271"/>
      <c r="G8271"/>
      <c r="H8271" s="488"/>
    </row>
    <row r="8272" spans="1:8" s="10" customFormat="1">
      <c r="A8272" s="134"/>
      <c r="B8272" s="134"/>
      <c r="C8272"/>
      <c r="D8272"/>
      <c r="E8272" s="488"/>
      <c r="F8272"/>
      <c r="G8272"/>
      <c r="H8272" s="488"/>
    </row>
    <row r="8273" spans="1:8" s="10" customFormat="1">
      <c r="A8273" s="134"/>
      <c r="B8273" s="134"/>
      <c r="C8273"/>
      <c r="D8273"/>
      <c r="E8273" s="488"/>
      <c r="F8273"/>
      <c r="G8273"/>
      <c r="H8273" s="488"/>
    </row>
    <row r="8274" spans="1:8" s="10" customFormat="1">
      <c r="A8274" s="134"/>
      <c r="B8274" s="134"/>
      <c r="C8274"/>
      <c r="D8274"/>
      <c r="E8274" s="488"/>
      <c r="F8274"/>
      <c r="G8274"/>
      <c r="H8274" s="488"/>
    </row>
    <row r="8275" spans="1:8" s="10" customFormat="1">
      <c r="A8275" s="134"/>
      <c r="B8275" s="134"/>
      <c r="C8275"/>
      <c r="D8275"/>
      <c r="E8275" s="488"/>
      <c r="F8275"/>
      <c r="G8275"/>
      <c r="H8275" s="488"/>
    </row>
    <row r="8276" spans="1:8" s="10" customFormat="1">
      <c r="A8276" s="134"/>
      <c r="B8276" s="134"/>
      <c r="C8276"/>
      <c r="D8276"/>
      <c r="E8276" s="488"/>
      <c r="F8276"/>
      <c r="G8276"/>
      <c r="H8276" s="488"/>
    </row>
    <row r="8277" spans="1:8" s="10" customFormat="1">
      <c r="A8277" s="134"/>
      <c r="B8277" s="134"/>
      <c r="C8277"/>
      <c r="D8277"/>
      <c r="E8277" s="488"/>
      <c r="F8277"/>
      <c r="G8277"/>
      <c r="H8277" s="488"/>
    </row>
    <row r="8278" spans="1:8" s="10" customFormat="1">
      <c r="A8278" s="134"/>
      <c r="B8278" s="134"/>
      <c r="C8278"/>
      <c r="D8278"/>
      <c r="E8278" s="488"/>
      <c r="F8278"/>
      <c r="G8278"/>
      <c r="H8278" s="488"/>
    </row>
    <row r="8279" spans="1:8" s="10" customFormat="1">
      <c r="A8279" s="134"/>
      <c r="B8279" s="134"/>
      <c r="C8279"/>
      <c r="D8279"/>
      <c r="E8279" s="488"/>
      <c r="F8279"/>
      <c r="G8279"/>
      <c r="H8279" s="488"/>
    </row>
    <row r="8280" spans="1:8" s="10" customFormat="1">
      <c r="A8280" s="134"/>
      <c r="B8280" s="134"/>
      <c r="C8280"/>
      <c r="D8280"/>
      <c r="E8280" s="488"/>
      <c r="F8280"/>
      <c r="G8280"/>
      <c r="H8280" s="488"/>
    </row>
    <row r="8281" spans="1:8" s="10" customFormat="1">
      <c r="A8281" s="134"/>
      <c r="B8281" s="134"/>
      <c r="C8281"/>
      <c r="D8281"/>
      <c r="E8281" s="488"/>
      <c r="F8281"/>
      <c r="G8281"/>
      <c r="H8281" s="488"/>
    </row>
    <row r="8282" spans="1:8" s="10" customFormat="1">
      <c r="A8282" s="134"/>
      <c r="B8282" s="134"/>
      <c r="C8282"/>
      <c r="D8282"/>
      <c r="E8282" s="488"/>
      <c r="F8282"/>
      <c r="G8282"/>
      <c r="H8282" s="488"/>
    </row>
    <row r="8283" spans="1:8" s="10" customFormat="1">
      <c r="A8283" s="134"/>
      <c r="B8283" s="134"/>
      <c r="C8283"/>
      <c r="D8283"/>
      <c r="E8283" s="488"/>
      <c r="F8283"/>
      <c r="G8283"/>
      <c r="H8283" s="488"/>
    </row>
    <row r="8284" spans="1:8" s="10" customFormat="1">
      <c r="A8284" s="134"/>
      <c r="B8284" s="134"/>
      <c r="C8284"/>
      <c r="D8284"/>
      <c r="E8284" s="488"/>
      <c r="F8284"/>
      <c r="G8284"/>
      <c r="H8284" s="488"/>
    </row>
    <row r="8285" spans="1:8" s="10" customFormat="1">
      <c r="A8285" s="134"/>
      <c r="B8285" s="134"/>
      <c r="C8285"/>
      <c r="D8285"/>
      <c r="E8285" s="488"/>
      <c r="F8285"/>
      <c r="G8285"/>
      <c r="H8285" s="488"/>
    </row>
    <row r="8286" spans="1:8" s="10" customFormat="1">
      <c r="A8286" s="134"/>
      <c r="B8286" s="134"/>
      <c r="C8286"/>
      <c r="D8286"/>
      <c r="E8286" s="488"/>
      <c r="F8286"/>
      <c r="G8286"/>
      <c r="H8286" s="488"/>
    </row>
    <row r="8287" spans="1:8" s="10" customFormat="1">
      <c r="A8287" s="134"/>
      <c r="B8287" s="134"/>
      <c r="C8287"/>
      <c r="D8287"/>
      <c r="E8287" s="488"/>
      <c r="F8287"/>
      <c r="G8287"/>
      <c r="H8287" s="488"/>
    </row>
    <row r="8288" spans="1:8" s="10" customFormat="1">
      <c r="A8288" s="134"/>
      <c r="B8288" s="134"/>
      <c r="C8288"/>
      <c r="D8288"/>
      <c r="E8288" s="488"/>
      <c r="F8288"/>
      <c r="G8288"/>
      <c r="H8288" s="488"/>
    </row>
    <row r="8289" spans="1:8" s="10" customFormat="1">
      <c r="A8289" s="134"/>
      <c r="B8289" s="134"/>
      <c r="C8289"/>
      <c r="D8289"/>
      <c r="E8289" s="488"/>
      <c r="F8289"/>
      <c r="G8289"/>
      <c r="H8289" s="488"/>
    </row>
    <row r="8290" spans="1:8" s="10" customFormat="1">
      <c r="A8290" s="134"/>
      <c r="B8290" s="134"/>
      <c r="C8290"/>
      <c r="D8290"/>
      <c r="E8290" s="488"/>
      <c r="F8290"/>
      <c r="G8290"/>
      <c r="H8290" s="488"/>
    </row>
    <row r="8291" spans="1:8" s="10" customFormat="1">
      <c r="A8291" s="134"/>
      <c r="B8291" s="134"/>
      <c r="C8291"/>
      <c r="D8291"/>
      <c r="E8291" s="488"/>
      <c r="F8291"/>
      <c r="G8291"/>
      <c r="H8291" s="488"/>
    </row>
    <row r="8292" spans="1:8" s="10" customFormat="1">
      <c r="A8292" s="134"/>
      <c r="B8292" s="134"/>
      <c r="C8292"/>
      <c r="D8292"/>
      <c r="E8292" s="488"/>
      <c r="F8292"/>
      <c r="G8292"/>
      <c r="H8292" s="488"/>
    </row>
    <row r="8293" spans="1:8" s="10" customFormat="1">
      <c r="A8293" s="134"/>
      <c r="B8293" s="134"/>
      <c r="C8293"/>
      <c r="D8293"/>
      <c r="E8293" s="488"/>
      <c r="F8293"/>
      <c r="G8293"/>
      <c r="H8293" s="488"/>
    </row>
    <row r="8294" spans="1:8" s="10" customFormat="1">
      <c r="A8294" s="134"/>
      <c r="B8294" s="134"/>
      <c r="C8294"/>
      <c r="D8294"/>
      <c r="E8294" s="488"/>
      <c r="F8294"/>
      <c r="G8294"/>
      <c r="H8294" s="488"/>
    </row>
    <row r="8295" spans="1:8" s="10" customFormat="1">
      <c r="A8295" s="134"/>
      <c r="B8295" s="134"/>
      <c r="C8295"/>
      <c r="D8295"/>
      <c r="E8295" s="488"/>
      <c r="F8295"/>
      <c r="G8295"/>
      <c r="H8295" s="488"/>
    </row>
    <row r="8296" spans="1:8" s="10" customFormat="1">
      <c r="A8296" s="134"/>
      <c r="B8296" s="134"/>
      <c r="C8296"/>
      <c r="D8296"/>
      <c r="E8296" s="488"/>
      <c r="F8296"/>
      <c r="G8296"/>
      <c r="H8296" s="488"/>
    </row>
    <row r="8297" spans="1:8" s="10" customFormat="1">
      <c r="A8297" s="134"/>
      <c r="B8297" s="134"/>
      <c r="C8297"/>
      <c r="D8297"/>
      <c r="E8297" s="488"/>
      <c r="F8297"/>
      <c r="G8297"/>
      <c r="H8297" s="488"/>
    </row>
    <row r="8298" spans="1:8" s="10" customFormat="1">
      <c r="A8298" s="134"/>
      <c r="B8298" s="134"/>
      <c r="C8298"/>
      <c r="D8298"/>
      <c r="E8298" s="488"/>
      <c r="F8298"/>
      <c r="G8298"/>
      <c r="H8298" s="488"/>
    </row>
    <row r="8299" spans="1:8" s="10" customFormat="1">
      <c r="A8299" s="134"/>
      <c r="B8299" s="134"/>
      <c r="C8299"/>
      <c r="D8299"/>
      <c r="E8299" s="488"/>
      <c r="F8299"/>
      <c r="G8299"/>
      <c r="H8299" s="488"/>
    </row>
    <row r="8300" spans="1:8" s="10" customFormat="1">
      <c r="A8300" s="134"/>
      <c r="B8300" s="134"/>
      <c r="C8300"/>
      <c r="D8300"/>
      <c r="E8300" s="488"/>
      <c r="F8300"/>
      <c r="G8300"/>
      <c r="H8300" s="488"/>
    </row>
    <row r="8301" spans="1:8" s="10" customFormat="1">
      <c r="A8301" s="134"/>
      <c r="B8301" s="134"/>
      <c r="C8301"/>
      <c r="D8301"/>
      <c r="E8301" s="488"/>
      <c r="F8301"/>
      <c r="G8301"/>
      <c r="H8301" s="488"/>
    </row>
    <row r="8302" spans="1:8" s="10" customFormat="1">
      <c r="A8302" s="134"/>
      <c r="B8302" s="134"/>
      <c r="C8302"/>
      <c r="D8302"/>
      <c r="E8302" s="488"/>
      <c r="F8302"/>
      <c r="G8302"/>
      <c r="H8302" s="488"/>
    </row>
    <row r="8303" spans="1:8" s="10" customFormat="1">
      <c r="A8303" s="134"/>
      <c r="B8303" s="134"/>
      <c r="C8303"/>
      <c r="D8303"/>
      <c r="E8303" s="488"/>
      <c r="F8303"/>
      <c r="G8303"/>
      <c r="H8303" s="488"/>
    </row>
    <row r="8304" spans="1:8" s="10" customFormat="1">
      <c r="A8304" s="134"/>
      <c r="B8304" s="134"/>
      <c r="C8304"/>
      <c r="D8304"/>
      <c r="E8304" s="488"/>
      <c r="F8304"/>
      <c r="G8304"/>
      <c r="H8304" s="488"/>
    </row>
    <row r="8305" spans="1:8" s="10" customFormat="1">
      <c r="A8305" s="134"/>
      <c r="B8305" s="134"/>
      <c r="C8305"/>
      <c r="D8305"/>
      <c r="E8305" s="488"/>
      <c r="F8305"/>
      <c r="G8305"/>
      <c r="H8305" s="488"/>
    </row>
    <row r="8306" spans="1:8" s="10" customFormat="1">
      <c r="A8306" s="134"/>
      <c r="B8306" s="134"/>
      <c r="C8306"/>
      <c r="D8306"/>
      <c r="E8306" s="488"/>
      <c r="F8306"/>
      <c r="G8306"/>
      <c r="H8306" s="488"/>
    </row>
    <row r="8307" spans="1:8" s="10" customFormat="1">
      <c r="A8307" s="134"/>
      <c r="B8307" s="134"/>
      <c r="C8307"/>
      <c r="D8307"/>
      <c r="E8307" s="488"/>
      <c r="F8307"/>
      <c r="G8307"/>
      <c r="H8307" s="488"/>
    </row>
    <row r="8308" spans="1:8" s="10" customFormat="1">
      <c r="A8308" s="134"/>
      <c r="B8308" s="134"/>
      <c r="C8308"/>
      <c r="D8308"/>
      <c r="E8308" s="488"/>
      <c r="F8308"/>
      <c r="G8308"/>
      <c r="H8308" s="488"/>
    </row>
    <row r="8309" spans="1:8" s="10" customFormat="1">
      <c r="A8309" s="134"/>
      <c r="B8309" s="134"/>
      <c r="C8309"/>
      <c r="D8309"/>
      <c r="E8309" s="488"/>
      <c r="F8309"/>
      <c r="G8309"/>
      <c r="H8309" s="488"/>
    </row>
    <row r="8310" spans="1:8" s="10" customFormat="1">
      <c r="A8310" s="134"/>
      <c r="B8310" s="134"/>
      <c r="C8310"/>
      <c r="D8310"/>
      <c r="E8310" s="488"/>
      <c r="F8310"/>
      <c r="G8310"/>
      <c r="H8310" s="488"/>
    </row>
    <row r="8311" spans="1:8" s="10" customFormat="1">
      <c r="A8311" s="134"/>
      <c r="B8311" s="134"/>
      <c r="C8311"/>
      <c r="D8311"/>
      <c r="E8311" s="488"/>
      <c r="F8311"/>
      <c r="G8311"/>
      <c r="H8311" s="488"/>
    </row>
    <row r="8312" spans="1:8" s="10" customFormat="1">
      <c r="A8312" s="134"/>
      <c r="B8312" s="134"/>
      <c r="C8312"/>
      <c r="D8312"/>
      <c r="E8312" s="488"/>
      <c r="F8312"/>
      <c r="G8312"/>
      <c r="H8312" s="488"/>
    </row>
    <row r="8313" spans="1:8" s="10" customFormat="1">
      <c r="A8313" s="134"/>
      <c r="B8313" s="134"/>
      <c r="C8313"/>
      <c r="D8313"/>
      <c r="E8313" s="488"/>
      <c r="F8313"/>
      <c r="G8313"/>
      <c r="H8313" s="488"/>
    </row>
    <row r="8314" spans="1:8" s="10" customFormat="1">
      <c r="A8314" s="134"/>
      <c r="B8314" s="134"/>
      <c r="C8314"/>
      <c r="D8314"/>
      <c r="E8314" s="488"/>
      <c r="F8314"/>
      <c r="G8314"/>
      <c r="H8314" s="488"/>
    </row>
    <row r="8315" spans="1:8" s="10" customFormat="1">
      <c r="A8315" s="134"/>
      <c r="B8315" s="134"/>
      <c r="C8315"/>
      <c r="D8315"/>
      <c r="E8315" s="488"/>
      <c r="F8315"/>
      <c r="G8315"/>
      <c r="H8315" s="488"/>
    </row>
    <row r="8316" spans="1:8" s="10" customFormat="1">
      <c r="A8316" s="134"/>
      <c r="B8316" s="134"/>
      <c r="C8316"/>
      <c r="D8316"/>
      <c r="E8316" s="488"/>
      <c r="F8316"/>
      <c r="G8316"/>
      <c r="H8316" s="488"/>
    </row>
    <row r="8317" spans="1:8" s="10" customFormat="1">
      <c r="A8317" s="134"/>
      <c r="B8317" s="134"/>
      <c r="C8317"/>
      <c r="D8317"/>
      <c r="E8317" s="488"/>
      <c r="F8317"/>
      <c r="G8317"/>
      <c r="H8317" s="488"/>
    </row>
    <row r="8318" spans="1:8" s="10" customFormat="1">
      <c r="A8318" s="134"/>
      <c r="B8318" s="134"/>
      <c r="C8318"/>
      <c r="D8318"/>
      <c r="E8318" s="488"/>
      <c r="F8318"/>
      <c r="G8318"/>
      <c r="H8318" s="488"/>
    </row>
    <row r="8319" spans="1:8" s="10" customFormat="1">
      <c r="A8319" s="134"/>
      <c r="B8319" s="134"/>
      <c r="C8319"/>
      <c r="D8319"/>
      <c r="E8319" s="488"/>
      <c r="F8319"/>
      <c r="G8319"/>
      <c r="H8319" s="488"/>
    </row>
    <row r="8320" spans="1:8" s="10" customFormat="1">
      <c r="A8320" s="134"/>
      <c r="B8320" s="134"/>
      <c r="C8320"/>
      <c r="D8320"/>
      <c r="E8320" s="488"/>
      <c r="F8320"/>
      <c r="G8320"/>
      <c r="H8320" s="488"/>
    </row>
    <row r="8321" spans="1:8" s="10" customFormat="1">
      <c r="A8321" s="134"/>
      <c r="B8321" s="134"/>
      <c r="C8321"/>
      <c r="D8321"/>
      <c r="E8321" s="488"/>
      <c r="F8321"/>
      <c r="G8321"/>
      <c r="H8321" s="488"/>
    </row>
    <row r="8322" spans="1:8" s="10" customFormat="1">
      <c r="A8322" s="134"/>
      <c r="B8322" s="134"/>
      <c r="C8322"/>
      <c r="D8322"/>
      <c r="E8322" s="488"/>
      <c r="F8322"/>
      <c r="G8322"/>
      <c r="H8322" s="488"/>
    </row>
    <row r="8323" spans="1:8" s="10" customFormat="1">
      <c r="A8323" s="134"/>
      <c r="B8323" s="134"/>
      <c r="C8323"/>
      <c r="D8323"/>
      <c r="E8323" s="488"/>
      <c r="F8323"/>
      <c r="G8323"/>
      <c r="H8323" s="488"/>
    </row>
    <row r="8324" spans="1:8" s="10" customFormat="1">
      <c r="A8324" s="134"/>
      <c r="B8324" s="134"/>
      <c r="C8324"/>
      <c r="D8324"/>
      <c r="E8324" s="488"/>
      <c r="F8324"/>
      <c r="G8324"/>
      <c r="H8324" s="488"/>
    </row>
    <row r="8325" spans="1:8" s="10" customFormat="1">
      <c r="A8325" s="134"/>
      <c r="B8325" s="134"/>
      <c r="C8325"/>
      <c r="D8325"/>
      <c r="E8325" s="488"/>
      <c r="F8325"/>
      <c r="G8325"/>
      <c r="H8325" s="488"/>
    </row>
    <row r="8326" spans="1:8" s="10" customFormat="1">
      <c r="A8326" s="134"/>
      <c r="B8326" s="134"/>
      <c r="C8326"/>
      <c r="D8326"/>
      <c r="E8326" s="488"/>
      <c r="F8326"/>
      <c r="G8326"/>
      <c r="H8326" s="488"/>
    </row>
    <row r="8327" spans="1:8" s="10" customFormat="1">
      <c r="A8327" s="134"/>
      <c r="B8327" s="134"/>
      <c r="C8327"/>
      <c r="D8327"/>
      <c r="E8327" s="488"/>
      <c r="F8327"/>
      <c r="G8327"/>
      <c r="H8327" s="488"/>
    </row>
    <row r="8328" spans="1:8" s="10" customFormat="1">
      <c r="A8328" s="134"/>
      <c r="B8328" s="134"/>
      <c r="C8328"/>
      <c r="D8328"/>
      <c r="E8328" s="488"/>
      <c r="F8328"/>
      <c r="G8328"/>
      <c r="H8328" s="488"/>
    </row>
    <row r="8329" spans="1:8" s="10" customFormat="1">
      <c r="A8329" s="134"/>
      <c r="B8329" s="134"/>
      <c r="C8329"/>
      <c r="D8329"/>
      <c r="E8329" s="488"/>
      <c r="F8329"/>
      <c r="G8329"/>
      <c r="H8329" s="488"/>
    </row>
    <row r="8330" spans="1:8" s="10" customFormat="1">
      <c r="A8330" s="134"/>
      <c r="B8330" s="134"/>
      <c r="C8330"/>
      <c r="D8330"/>
      <c r="E8330" s="488"/>
      <c r="F8330"/>
      <c r="G8330"/>
      <c r="H8330" s="488"/>
    </row>
    <row r="8331" spans="1:8" s="10" customFormat="1">
      <c r="A8331" s="134"/>
      <c r="B8331" s="134"/>
      <c r="C8331"/>
      <c r="D8331"/>
      <c r="E8331" s="488"/>
      <c r="F8331"/>
      <c r="G8331"/>
      <c r="H8331" s="488"/>
    </row>
    <row r="8332" spans="1:8" s="10" customFormat="1">
      <c r="A8332" s="134"/>
      <c r="B8332" s="134"/>
      <c r="C8332"/>
      <c r="D8332"/>
      <c r="E8332" s="488"/>
      <c r="F8332"/>
      <c r="G8332"/>
      <c r="H8332" s="488"/>
    </row>
    <row r="8333" spans="1:8" s="10" customFormat="1">
      <c r="A8333" s="134"/>
      <c r="B8333" s="134"/>
      <c r="C8333"/>
      <c r="D8333"/>
      <c r="E8333" s="488"/>
      <c r="F8333"/>
      <c r="G8333"/>
      <c r="H8333" s="488"/>
    </row>
    <row r="8334" spans="1:8" s="10" customFormat="1">
      <c r="A8334" s="134"/>
      <c r="B8334" s="134"/>
      <c r="C8334"/>
      <c r="D8334"/>
      <c r="E8334" s="488"/>
      <c r="F8334"/>
      <c r="G8334"/>
      <c r="H8334" s="488"/>
    </row>
    <row r="8335" spans="1:8" s="10" customFormat="1">
      <c r="A8335" s="134"/>
      <c r="B8335" s="134"/>
      <c r="C8335"/>
      <c r="D8335"/>
      <c r="E8335" s="488"/>
      <c r="F8335"/>
      <c r="G8335"/>
      <c r="H8335" s="488"/>
    </row>
    <row r="8336" spans="1:8" s="10" customFormat="1">
      <c r="A8336" s="134"/>
      <c r="B8336" s="134"/>
      <c r="C8336"/>
      <c r="D8336"/>
      <c r="E8336" s="488"/>
      <c r="F8336"/>
      <c r="G8336"/>
      <c r="H8336" s="488"/>
    </row>
    <row r="8337" spans="1:8" s="10" customFormat="1">
      <c r="A8337" s="134"/>
      <c r="B8337" s="134"/>
      <c r="C8337"/>
      <c r="D8337"/>
      <c r="E8337" s="488"/>
      <c r="F8337"/>
      <c r="G8337"/>
      <c r="H8337" s="488"/>
    </row>
    <row r="8338" spans="1:8" s="10" customFormat="1">
      <c r="A8338" s="134"/>
      <c r="B8338" s="134"/>
      <c r="C8338"/>
      <c r="D8338"/>
      <c r="E8338" s="488"/>
      <c r="F8338"/>
      <c r="G8338"/>
      <c r="H8338" s="488"/>
    </row>
    <row r="8339" spans="1:8" s="10" customFormat="1">
      <c r="A8339" s="134"/>
      <c r="B8339" s="134"/>
      <c r="C8339"/>
      <c r="D8339"/>
      <c r="E8339" s="488"/>
      <c r="F8339"/>
      <c r="G8339"/>
      <c r="H8339" s="488"/>
    </row>
    <row r="8340" spans="1:8" s="10" customFormat="1">
      <c r="A8340" s="134"/>
      <c r="B8340" s="134"/>
      <c r="C8340"/>
      <c r="D8340"/>
      <c r="E8340" s="488"/>
      <c r="F8340"/>
      <c r="G8340"/>
      <c r="H8340" s="488"/>
    </row>
    <row r="8341" spans="1:8" s="10" customFormat="1">
      <c r="A8341" s="134"/>
      <c r="B8341" s="134"/>
      <c r="C8341"/>
      <c r="D8341"/>
      <c r="E8341" s="488"/>
      <c r="F8341"/>
      <c r="G8341"/>
      <c r="H8341" s="488"/>
    </row>
    <row r="8342" spans="1:8" s="10" customFormat="1">
      <c r="A8342" s="134"/>
      <c r="B8342" s="134"/>
      <c r="C8342"/>
      <c r="D8342"/>
      <c r="E8342" s="488"/>
      <c r="F8342"/>
      <c r="G8342"/>
      <c r="H8342" s="488"/>
    </row>
    <row r="8343" spans="1:8" s="10" customFormat="1">
      <c r="A8343" s="134"/>
      <c r="B8343" s="134"/>
      <c r="C8343"/>
      <c r="D8343"/>
      <c r="E8343" s="488"/>
      <c r="F8343"/>
      <c r="G8343"/>
      <c r="H8343" s="488"/>
    </row>
    <row r="8344" spans="1:8" s="10" customFormat="1">
      <c r="A8344" s="134"/>
      <c r="B8344" s="134"/>
      <c r="C8344"/>
      <c r="D8344"/>
      <c r="E8344" s="488"/>
      <c r="F8344"/>
      <c r="G8344"/>
      <c r="H8344" s="488"/>
    </row>
    <row r="8345" spans="1:8" s="10" customFormat="1">
      <c r="A8345" s="134"/>
      <c r="B8345" s="134"/>
      <c r="C8345"/>
      <c r="D8345"/>
      <c r="E8345" s="488"/>
      <c r="F8345"/>
      <c r="G8345"/>
      <c r="H8345" s="488"/>
    </row>
    <row r="8346" spans="1:8" s="10" customFormat="1">
      <c r="A8346" s="134"/>
      <c r="B8346" s="134"/>
      <c r="C8346"/>
      <c r="D8346"/>
      <c r="E8346" s="488"/>
      <c r="F8346"/>
      <c r="G8346"/>
      <c r="H8346" s="488"/>
    </row>
    <row r="8347" spans="1:8" s="10" customFormat="1">
      <c r="A8347" s="134"/>
      <c r="B8347" s="134"/>
      <c r="C8347"/>
      <c r="D8347"/>
      <c r="E8347" s="488"/>
      <c r="F8347"/>
      <c r="G8347"/>
      <c r="H8347" s="488"/>
    </row>
    <row r="8348" spans="1:8" s="10" customFormat="1">
      <c r="A8348" s="134"/>
      <c r="B8348" s="134"/>
      <c r="C8348"/>
      <c r="D8348"/>
      <c r="E8348" s="488"/>
      <c r="F8348"/>
      <c r="G8348"/>
      <c r="H8348" s="488"/>
    </row>
    <row r="8349" spans="1:8" s="10" customFormat="1">
      <c r="A8349" s="134"/>
      <c r="B8349" s="134"/>
      <c r="C8349"/>
      <c r="D8349"/>
      <c r="E8349" s="488"/>
      <c r="F8349"/>
      <c r="G8349"/>
      <c r="H8349" s="488"/>
    </row>
    <row r="8350" spans="1:8" s="10" customFormat="1">
      <c r="A8350" s="134"/>
      <c r="B8350" s="134"/>
      <c r="C8350"/>
      <c r="D8350"/>
      <c r="E8350" s="488"/>
      <c r="F8350"/>
      <c r="G8350"/>
      <c r="H8350" s="488"/>
    </row>
    <row r="8351" spans="1:8" s="10" customFormat="1">
      <c r="A8351" s="134"/>
      <c r="B8351" s="134"/>
      <c r="C8351"/>
      <c r="D8351"/>
      <c r="E8351" s="488"/>
      <c r="F8351"/>
      <c r="G8351"/>
      <c r="H8351" s="488"/>
    </row>
    <row r="8352" spans="1:8" s="10" customFormat="1">
      <c r="A8352" s="134"/>
      <c r="B8352" s="134"/>
      <c r="C8352"/>
      <c r="D8352"/>
      <c r="E8352" s="488"/>
      <c r="F8352"/>
      <c r="G8352"/>
      <c r="H8352" s="488"/>
    </row>
    <row r="8353" spans="1:8" s="10" customFormat="1">
      <c r="A8353" s="134"/>
      <c r="B8353" s="134"/>
      <c r="C8353"/>
      <c r="D8353"/>
      <c r="E8353" s="488"/>
      <c r="F8353"/>
      <c r="G8353"/>
      <c r="H8353" s="488"/>
    </row>
    <row r="8354" spans="1:8" s="10" customFormat="1">
      <c r="A8354" s="134"/>
      <c r="B8354" s="134"/>
      <c r="C8354"/>
      <c r="D8354"/>
      <c r="E8354" s="488"/>
      <c r="F8354"/>
      <c r="G8354"/>
      <c r="H8354" s="488"/>
    </row>
    <row r="8355" spans="1:8" s="10" customFormat="1">
      <c r="A8355" s="134"/>
      <c r="B8355" s="134"/>
      <c r="C8355"/>
      <c r="D8355"/>
      <c r="E8355" s="488"/>
      <c r="F8355"/>
      <c r="G8355"/>
      <c r="H8355" s="488"/>
    </row>
    <row r="8356" spans="1:8" s="10" customFormat="1">
      <c r="A8356" s="134"/>
      <c r="B8356" s="134"/>
      <c r="C8356"/>
      <c r="D8356"/>
      <c r="E8356" s="488"/>
      <c r="F8356"/>
      <c r="G8356"/>
      <c r="H8356" s="488"/>
    </row>
    <row r="8357" spans="1:8" s="10" customFormat="1">
      <c r="A8357" s="134"/>
      <c r="B8357" s="134"/>
      <c r="C8357"/>
      <c r="D8357"/>
      <c r="E8357" s="488"/>
      <c r="F8357"/>
      <c r="G8357"/>
      <c r="H8357" s="488"/>
    </row>
    <row r="8358" spans="1:8" s="10" customFormat="1">
      <c r="A8358" s="134"/>
      <c r="B8358" s="134"/>
      <c r="C8358"/>
      <c r="D8358"/>
      <c r="E8358" s="488"/>
      <c r="F8358"/>
      <c r="G8358"/>
      <c r="H8358" s="488"/>
    </row>
    <row r="8359" spans="1:8" s="10" customFormat="1">
      <c r="A8359" s="134"/>
      <c r="B8359" s="134"/>
      <c r="C8359"/>
      <c r="D8359"/>
      <c r="E8359" s="488"/>
      <c r="F8359"/>
      <c r="G8359"/>
      <c r="H8359" s="488"/>
    </row>
    <row r="8360" spans="1:8" s="10" customFormat="1">
      <c r="A8360" s="134"/>
      <c r="B8360" s="134"/>
      <c r="C8360"/>
      <c r="D8360"/>
      <c r="E8360" s="488"/>
      <c r="F8360"/>
      <c r="G8360"/>
      <c r="H8360" s="488"/>
    </row>
    <row r="8361" spans="1:8" s="10" customFormat="1">
      <c r="A8361" s="134"/>
      <c r="B8361" s="134"/>
      <c r="C8361"/>
      <c r="D8361"/>
      <c r="E8361" s="488"/>
      <c r="F8361"/>
      <c r="G8361"/>
      <c r="H8361" s="488"/>
    </row>
    <row r="8362" spans="1:8" s="10" customFormat="1">
      <c r="A8362" s="134"/>
      <c r="B8362" s="134"/>
      <c r="C8362"/>
      <c r="D8362"/>
      <c r="E8362" s="488"/>
      <c r="F8362"/>
      <c r="G8362"/>
      <c r="H8362" s="488"/>
    </row>
    <row r="8363" spans="1:8" s="10" customFormat="1">
      <c r="A8363" s="134"/>
      <c r="B8363" s="134"/>
      <c r="C8363"/>
      <c r="D8363"/>
      <c r="E8363" s="488"/>
      <c r="F8363"/>
      <c r="G8363"/>
      <c r="H8363" s="488"/>
    </row>
    <row r="8364" spans="1:8" s="10" customFormat="1">
      <c r="A8364" s="134"/>
      <c r="B8364" s="134"/>
      <c r="C8364"/>
      <c r="D8364"/>
      <c r="E8364" s="488"/>
      <c r="F8364"/>
      <c r="G8364"/>
      <c r="H8364" s="488"/>
    </row>
    <row r="8365" spans="1:8" s="10" customFormat="1">
      <c r="A8365" s="134"/>
      <c r="B8365" s="134"/>
      <c r="C8365"/>
      <c r="D8365"/>
      <c r="E8365" s="488"/>
      <c r="F8365"/>
      <c r="G8365"/>
      <c r="H8365" s="488"/>
    </row>
    <row r="8366" spans="1:8" s="10" customFormat="1">
      <c r="A8366" s="134"/>
      <c r="B8366" s="134"/>
      <c r="C8366"/>
      <c r="D8366"/>
      <c r="E8366" s="488"/>
      <c r="F8366"/>
      <c r="G8366"/>
      <c r="H8366" s="488"/>
    </row>
    <row r="8367" spans="1:8" s="10" customFormat="1">
      <c r="A8367" s="134"/>
      <c r="B8367" s="134"/>
      <c r="C8367"/>
      <c r="D8367"/>
      <c r="E8367" s="488"/>
      <c r="F8367"/>
      <c r="G8367"/>
      <c r="H8367" s="488"/>
    </row>
    <row r="8368" spans="1:8" s="10" customFormat="1">
      <c r="A8368" s="134"/>
      <c r="B8368" s="134"/>
      <c r="C8368"/>
      <c r="D8368"/>
      <c r="E8368" s="488"/>
      <c r="F8368"/>
      <c r="G8368"/>
      <c r="H8368" s="488"/>
    </row>
    <row r="8369" spans="1:8" s="10" customFormat="1">
      <c r="A8369" s="134"/>
      <c r="B8369" s="134"/>
      <c r="C8369"/>
      <c r="D8369"/>
      <c r="E8369" s="488"/>
      <c r="F8369"/>
      <c r="G8369"/>
      <c r="H8369" s="488"/>
    </row>
    <row r="8370" spans="1:8" s="10" customFormat="1">
      <c r="A8370" s="134"/>
      <c r="B8370" s="134"/>
      <c r="C8370"/>
      <c r="D8370"/>
      <c r="E8370" s="488"/>
      <c r="F8370"/>
      <c r="G8370"/>
      <c r="H8370" s="488"/>
    </row>
    <row r="8371" spans="1:8" s="10" customFormat="1">
      <c r="A8371" s="134"/>
      <c r="B8371" s="134"/>
      <c r="C8371"/>
      <c r="D8371"/>
      <c r="E8371" s="488"/>
      <c r="F8371"/>
      <c r="G8371"/>
      <c r="H8371" s="488"/>
    </row>
    <row r="8372" spans="1:8" s="10" customFormat="1">
      <c r="A8372" s="134"/>
      <c r="B8372" s="134"/>
      <c r="C8372"/>
      <c r="D8372"/>
      <c r="E8372" s="488"/>
      <c r="F8372"/>
      <c r="G8372"/>
      <c r="H8372" s="488"/>
    </row>
    <row r="8373" spans="1:8" s="10" customFormat="1">
      <c r="A8373" s="134"/>
      <c r="B8373" s="134"/>
      <c r="C8373"/>
      <c r="D8373"/>
      <c r="E8373" s="488"/>
      <c r="F8373"/>
      <c r="G8373"/>
      <c r="H8373" s="488"/>
    </row>
    <row r="8374" spans="1:8" s="10" customFormat="1">
      <c r="A8374" s="134"/>
      <c r="B8374" s="134"/>
      <c r="C8374"/>
      <c r="D8374"/>
      <c r="E8374" s="488"/>
      <c r="F8374"/>
      <c r="G8374"/>
      <c r="H8374" s="488"/>
    </row>
    <row r="8375" spans="1:8" s="10" customFormat="1">
      <c r="A8375" s="134"/>
      <c r="B8375" s="134"/>
      <c r="C8375"/>
      <c r="D8375"/>
      <c r="E8375" s="488"/>
      <c r="F8375"/>
      <c r="G8375"/>
      <c r="H8375" s="488"/>
    </row>
    <row r="8376" spans="1:8" s="10" customFormat="1">
      <c r="A8376" s="134"/>
      <c r="B8376" s="134"/>
      <c r="C8376"/>
      <c r="D8376"/>
      <c r="E8376" s="488"/>
      <c r="F8376"/>
      <c r="G8376"/>
      <c r="H8376" s="488"/>
    </row>
    <row r="8377" spans="1:8" s="10" customFormat="1">
      <c r="A8377" s="134"/>
      <c r="B8377" s="134"/>
      <c r="C8377"/>
      <c r="D8377"/>
      <c r="E8377" s="488"/>
      <c r="F8377"/>
      <c r="G8377"/>
      <c r="H8377" s="488"/>
    </row>
    <row r="8378" spans="1:8" s="10" customFormat="1">
      <c r="A8378" s="134"/>
      <c r="B8378" s="134"/>
      <c r="C8378"/>
      <c r="D8378"/>
      <c r="E8378" s="488"/>
      <c r="F8378"/>
      <c r="G8378"/>
      <c r="H8378" s="488"/>
    </row>
    <row r="8379" spans="1:8" s="10" customFormat="1">
      <c r="A8379" s="134"/>
      <c r="B8379" s="134"/>
      <c r="C8379"/>
      <c r="D8379"/>
      <c r="E8379" s="488"/>
      <c r="F8379"/>
      <c r="G8379"/>
      <c r="H8379" s="488"/>
    </row>
    <row r="8380" spans="1:8" s="10" customFormat="1">
      <c r="A8380" s="134"/>
      <c r="B8380" s="134"/>
      <c r="C8380"/>
      <c r="D8380"/>
      <c r="E8380" s="488"/>
      <c r="F8380"/>
      <c r="G8380"/>
      <c r="H8380" s="488"/>
    </row>
    <row r="8381" spans="1:8" s="10" customFormat="1">
      <c r="A8381" s="134"/>
      <c r="B8381" s="134"/>
      <c r="C8381"/>
      <c r="D8381"/>
      <c r="E8381" s="488"/>
      <c r="F8381"/>
      <c r="G8381"/>
      <c r="H8381" s="488"/>
    </row>
    <row r="8382" spans="1:8" s="10" customFormat="1">
      <c r="A8382" s="134"/>
      <c r="B8382" s="134"/>
      <c r="C8382"/>
      <c r="D8382"/>
      <c r="E8382" s="488"/>
      <c r="F8382"/>
      <c r="G8382"/>
      <c r="H8382" s="488"/>
    </row>
    <row r="8383" spans="1:8" s="10" customFormat="1">
      <c r="A8383" s="134"/>
      <c r="B8383" s="134"/>
      <c r="C8383"/>
      <c r="D8383"/>
      <c r="E8383" s="488"/>
      <c r="F8383"/>
      <c r="G8383"/>
      <c r="H8383" s="488"/>
    </row>
    <row r="8384" spans="1:8" s="10" customFormat="1">
      <c r="A8384" s="134"/>
      <c r="B8384" s="134"/>
      <c r="C8384"/>
      <c r="D8384"/>
      <c r="E8384" s="488"/>
      <c r="F8384"/>
      <c r="G8384"/>
      <c r="H8384" s="488"/>
    </row>
    <row r="8385" spans="1:8" s="10" customFormat="1">
      <c r="A8385" s="134"/>
      <c r="B8385" s="134"/>
      <c r="C8385"/>
      <c r="D8385"/>
      <c r="E8385" s="488"/>
      <c r="F8385"/>
      <c r="G8385"/>
      <c r="H8385" s="488"/>
    </row>
    <row r="8386" spans="1:8" s="10" customFormat="1">
      <c r="A8386" s="134"/>
      <c r="B8386" s="134"/>
      <c r="C8386"/>
      <c r="D8386"/>
      <c r="E8386" s="488"/>
      <c r="F8386"/>
      <c r="G8386"/>
      <c r="H8386" s="488"/>
    </row>
    <row r="8387" spans="1:8" s="10" customFormat="1">
      <c r="A8387" s="134"/>
      <c r="B8387" s="134"/>
      <c r="C8387"/>
      <c r="D8387"/>
      <c r="E8387" s="488"/>
      <c r="F8387"/>
      <c r="G8387"/>
      <c r="H8387" s="488"/>
    </row>
    <row r="8388" spans="1:8" s="10" customFormat="1">
      <c r="A8388" s="134"/>
      <c r="B8388" s="134"/>
      <c r="C8388"/>
      <c r="D8388"/>
      <c r="E8388" s="488"/>
      <c r="F8388"/>
      <c r="G8388"/>
      <c r="H8388" s="488"/>
    </row>
    <row r="8389" spans="1:8" s="10" customFormat="1">
      <c r="A8389" s="134"/>
      <c r="B8389" s="134"/>
      <c r="C8389"/>
      <c r="D8389"/>
      <c r="E8389" s="488"/>
      <c r="F8389"/>
      <c r="G8389"/>
      <c r="H8389" s="488"/>
    </row>
    <row r="8390" spans="1:8" s="10" customFormat="1">
      <c r="A8390" s="134"/>
      <c r="B8390" s="134"/>
      <c r="C8390"/>
      <c r="D8390"/>
      <c r="E8390" s="488"/>
      <c r="F8390"/>
      <c r="G8390"/>
      <c r="H8390" s="488"/>
    </row>
    <row r="8391" spans="1:8" s="10" customFormat="1">
      <c r="A8391" s="134"/>
      <c r="B8391" s="134"/>
      <c r="C8391"/>
      <c r="D8391"/>
      <c r="E8391" s="488"/>
      <c r="F8391"/>
      <c r="G8391"/>
      <c r="H8391" s="488"/>
    </row>
    <row r="8392" spans="1:8" s="10" customFormat="1">
      <c r="A8392" s="134"/>
      <c r="B8392" s="134"/>
      <c r="C8392"/>
      <c r="D8392"/>
      <c r="E8392" s="488"/>
      <c r="F8392"/>
      <c r="G8392"/>
      <c r="H8392" s="488"/>
    </row>
    <row r="8393" spans="1:8" s="10" customFormat="1">
      <c r="A8393" s="134"/>
      <c r="B8393" s="134"/>
      <c r="C8393"/>
      <c r="D8393"/>
      <c r="E8393" s="488"/>
      <c r="F8393"/>
      <c r="G8393"/>
      <c r="H8393" s="488"/>
    </row>
    <row r="8394" spans="1:8" s="10" customFormat="1">
      <c r="A8394" s="134"/>
      <c r="B8394" s="134"/>
      <c r="C8394"/>
      <c r="D8394"/>
      <c r="E8394" s="488"/>
      <c r="F8394"/>
      <c r="G8394"/>
      <c r="H8394" s="488"/>
    </row>
    <row r="8395" spans="1:8" s="10" customFormat="1">
      <c r="A8395" s="134"/>
      <c r="B8395" s="134"/>
      <c r="C8395"/>
      <c r="D8395"/>
      <c r="E8395" s="488"/>
      <c r="F8395"/>
      <c r="G8395"/>
      <c r="H8395" s="488"/>
    </row>
    <row r="8396" spans="1:8" s="10" customFormat="1">
      <c r="A8396" s="134"/>
      <c r="B8396" s="134"/>
      <c r="C8396"/>
      <c r="D8396"/>
      <c r="E8396" s="488"/>
      <c r="F8396"/>
      <c r="G8396"/>
      <c r="H8396" s="488"/>
    </row>
    <row r="8397" spans="1:8" s="10" customFormat="1">
      <c r="A8397" s="134"/>
      <c r="B8397" s="134"/>
      <c r="C8397"/>
      <c r="D8397"/>
      <c r="E8397" s="488"/>
      <c r="F8397"/>
      <c r="G8397"/>
      <c r="H8397" s="488"/>
    </row>
    <row r="8398" spans="1:8" s="10" customFormat="1">
      <c r="A8398" s="134"/>
      <c r="B8398" s="134"/>
      <c r="C8398"/>
      <c r="D8398"/>
      <c r="E8398" s="488"/>
      <c r="F8398"/>
      <c r="G8398"/>
      <c r="H8398" s="488"/>
    </row>
    <row r="8399" spans="1:8" s="10" customFormat="1">
      <c r="A8399" s="134"/>
      <c r="B8399" s="134"/>
      <c r="C8399"/>
      <c r="D8399"/>
      <c r="E8399" s="488"/>
      <c r="F8399"/>
      <c r="G8399"/>
      <c r="H8399" s="488"/>
    </row>
    <row r="8400" spans="1:8" s="10" customFormat="1">
      <c r="A8400" s="134"/>
      <c r="B8400" s="134"/>
      <c r="C8400"/>
      <c r="D8400"/>
      <c r="E8400" s="488"/>
      <c r="F8400"/>
      <c r="G8400"/>
      <c r="H8400" s="488"/>
    </row>
    <row r="8401" spans="1:8" s="10" customFormat="1">
      <c r="A8401" s="134"/>
      <c r="B8401" s="134"/>
      <c r="C8401"/>
      <c r="D8401"/>
      <c r="E8401" s="488"/>
      <c r="F8401"/>
      <c r="G8401"/>
      <c r="H8401" s="488"/>
    </row>
    <row r="8402" spans="1:8" s="10" customFormat="1">
      <c r="A8402" s="134"/>
      <c r="B8402" s="134"/>
      <c r="C8402"/>
      <c r="D8402"/>
      <c r="E8402" s="488"/>
      <c r="F8402"/>
      <c r="G8402"/>
      <c r="H8402" s="488"/>
    </row>
    <row r="8403" spans="1:8" s="10" customFormat="1">
      <c r="A8403" s="134"/>
      <c r="B8403" s="134"/>
      <c r="C8403"/>
      <c r="D8403"/>
      <c r="E8403" s="488"/>
      <c r="F8403"/>
      <c r="G8403"/>
      <c r="H8403" s="488"/>
    </row>
    <row r="8404" spans="1:8" s="10" customFormat="1">
      <c r="A8404" s="134"/>
      <c r="B8404" s="134"/>
      <c r="C8404"/>
      <c r="D8404"/>
      <c r="E8404" s="488"/>
      <c r="F8404"/>
      <c r="G8404"/>
      <c r="H8404" s="488"/>
    </row>
    <row r="8405" spans="1:8" s="10" customFormat="1">
      <c r="A8405" s="134"/>
      <c r="B8405" s="134"/>
      <c r="C8405"/>
      <c r="D8405"/>
      <c r="E8405" s="488"/>
      <c r="F8405"/>
      <c r="G8405"/>
      <c r="H8405" s="488"/>
    </row>
    <row r="8406" spans="1:8" s="10" customFormat="1">
      <c r="A8406" s="134"/>
      <c r="B8406" s="134"/>
      <c r="C8406"/>
      <c r="D8406"/>
      <c r="E8406" s="488"/>
      <c r="F8406"/>
      <c r="G8406"/>
      <c r="H8406" s="488"/>
    </row>
    <row r="8407" spans="1:8" s="10" customFormat="1">
      <c r="A8407" s="134"/>
      <c r="B8407" s="134"/>
      <c r="C8407"/>
      <c r="D8407"/>
      <c r="E8407" s="488"/>
      <c r="F8407"/>
      <c r="G8407"/>
      <c r="H8407" s="488"/>
    </row>
    <row r="8408" spans="1:8" s="10" customFormat="1">
      <c r="A8408" s="134"/>
      <c r="B8408" s="134"/>
      <c r="C8408"/>
      <c r="D8408"/>
      <c r="E8408" s="488"/>
      <c r="F8408"/>
      <c r="G8408"/>
      <c r="H8408" s="488"/>
    </row>
    <row r="8409" spans="1:8" s="10" customFormat="1">
      <c r="A8409" s="134"/>
      <c r="B8409" s="134"/>
      <c r="C8409"/>
      <c r="D8409"/>
      <c r="E8409" s="488"/>
      <c r="F8409"/>
      <c r="G8409"/>
      <c r="H8409" s="488"/>
    </row>
    <row r="8410" spans="1:8" s="10" customFormat="1">
      <c r="A8410" s="134"/>
      <c r="B8410" s="134"/>
      <c r="C8410"/>
      <c r="D8410"/>
      <c r="E8410" s="488"/>
      <c r="F8410"/>
      <c r="G8410"/>
      <c r="H8410" s="488"/>
    </row>
    <row r="8411" spans="1:8" s="10" customFormat="1">
      <c r="A8411" s="134"/>
      <c r="B8411" s="134"/>
      <c r="C8411"/>
      <c r="D8411"/>
      <c r="E8411" s="488"/>
      <c r="F8411"/>
      <c r="G8411"/>
      <c r="H8411" s="488"/>
    </row>
    <row r="8412" spans="1:8" s="10" customFormat="1">
      <c r="A8412" s="134"/>
      <c r="B8412" s="134"/>
      <c r="C8412"/>
      <c r="D8412"/>
      <c r="E8412" s="488"/>
      <c r="F8412"/>
      <c r="G8412"/>
      <c r="H8412" s="488"/>
    </row>
    <row r="8413" spans="1:8" s="10" customFormat="1">
      <c r="A8413" s="134"/>
      <c r="B8413" s="134"/>
      <c r="C8413"/>
      <c r="D8413"/>
      <c r="E8413" s="488"/>
      <c r="F8413"/>
      <c r="G8413"/>
      <c r="H8413" s="488"/>
    </row>
    <row r="8414" spans="1:8" s="10" customFormat="1">
      <c r="A8414" s="134"/>
      <c r="B8414" s="134"/>
      <c r="C8414"/>
      <c r="D8414"/>
      <c r="E8414" s="488"/>
      <c r="F8414"/>
      <c r="G8414"/>
      <c r="H8414" s="488"/>
    </row>
    <row r="8415" spans="1:8" s="10" customFormat="1">
      <c r="A8415" s="134"/>
      <c r="B8415" s="134"/>
      <c r="C8415"/>
      <c r="D8415"/>
      <c r="E8415" s="488"/>
      <c r="F8415"/>
      <c r="G8415"/>
      <c r="H8415" s="488"/>
    </row>
    <row r="8416" spans="1:8" s="10" customFormat="1">
      <c r="A8416" s="134"/>
      <c r="B8416" s="134"/>
      <c r="C8416"/>
      <c r="D8416"/>
      <c r="E8416" s="488"/>
      <c r="F8416"/>
      <c r="G8416"/>
      <c r="H8416" s="488"/>
    </row>
    <row r="8417" spans="1:8" s="10" customFormat="1">
      <c r="A8417" s="134"/>
      <c r="B8417" s="134"/>
      <c r="C8417"/>
      <c r="D8417"/>
      <c r="E8417" s="488"/>
      <c r="F8417"/>
      <c r="G8417"/>
      <c r="H8417" s="488"/>
    </row>
    <row r="8418" spans="1:8" s="10" customFormat="1">
      <c r="A8418" s="134"/>
      <c r="B8418" s="134"/>
      <c r="C8418"/>
      <c r="D8418"/>
      <c r="E8418" s="488"/>
      <c r="F8418"/>
      <c r="G8418"/>
      <c r="H8418" s="488"/>
    </row>
    <row r="8419" spans="1:8" s="10" customFormat="1">
      <c r="A8419" s="134"/>
      <c r="B8419" s="134"/>
      <c r="C8419"/>
      <c r="D8419"/>
      <c r="E8419" s="488"/>
      <c r="F8419"/>
      <c r="G8419"/>
      <c r="H8419" s="488"/>
    </row>
    <row r="8420" spans="1:8" s="10" customFormat="1">
      <c r="A8420" s="134"/>
      <c r="B8420" s="134"/>
      <c r="C8420"/>
      <c r="D8420"/>
      <c r="E8420" s="488"/>
      <c r="F8420"/>
      <c r="G8420"/>
      <c r="H8420" s="488"/>
    </row>
    <row r="8421" spans="1:8" s="10" customFormat="1">
      <c r="A8421" s="134"/>
      <c r="B8421" s="134"/>
      <c r="C8421"/>
      <c r="D8421"/>
      <c r="E8421" s="488"/>
      <c r="F8421"/>
      <c r="G8421"/>
      <c r="H8421" s="488"/>
    </row>
    <row r="8422" spans="1:8" s="10" customFormat="1">
      <c r="A8422" s="134"/>
      <c r="B8422" s="134"/>
      <c r="C8422"/>
      <c r="D8422"/>
      <c r="E8422" s="488"/>
      <c r="F8422"/>
      <c r="G8422"/>
      <c r="H8422" s="488"/>
    </row>
    <row r="8423" spans="1:8" s="10" customFormat="1">
      <c r="A8423" s="134"/>
      <c r="B8423" s="134"/>
      <c r="C8423"/>
      <c r="D8423"/>
      <c r="E8423" s="488"/>
      <c r="F8423"/>
      <c r="G8423"/>
      <c r="H8423" s="488"/>
    </row>
    <row r="8424" spans="1:8" s="10" customFormat="1">
      <c r="A8424" s="134"/>
      <c r="B8424" s="134"/>
      <c r="C8424"/>
      <c r="D8424"/>
      <c r="E8424" s="488"/>
      <c r="F8424"/>
      <c r="G8424"/>
      <c r="H8424" s="488"/>
    </row>
    <row r="8425" spans="1:8" s="10" customFormat="1">
      <c r="A8425" s="134"/>
      <c r="B8425" s="134"/>
      <c r="C8425"/>
      <c r="D8425"/>
      <c r="E8425" s="488"/>
      <c r="F8425"/>
      <c r="G8425"/>
      <c r="H8425" s="488"/>
    </row>
    <row r="8426" spans="1:8" s="10" customFormat="1">
      <c r="A8426" s="134"/>
      <c r="B8426" s="134"/>
      <c r="C8426"/>
      <c r="D8426"/>
      <c r="E8426" s="488"/>
      <c r="F8426"/>
      <c r="G8426"/>
      <c r="H8426" s="488"/>
    </row>
    <row r="8427" spans="1:8" s="10" customFormat="1">
      <c r="A8427" s="134"/>
      <c r="B8427" s="134"/>
      <c r="C8427"/>
      <c r="D8427"/>
      <c r="E8427" s="488"/>
      <c r="F8427"/>
      <c r="G8427"/>
      <c r="H8427" s="488"/>
    </row>
    <row r="8428" spans="1:8" s="10" customFormat="1">
      <c r="A8428" s="134"/>
      <c r="B8428" s="134"/>
      <c r="C8428"/>
      <c r="D8428"/>
      <c r="E8428" s="488"/>
      <c r="F8428"/>
      <c r="G8428"/>
      <c r="H8428" s="488"/>
    </row>
    <row r="8429" spans="1:8" s="10" customFormat="1">
      <c r="A8429" s="134"/>
      <c r="B8429" s="134"/>
      <c r="C8429"/>
      <c r="D8429"/>
      <c r="E8429" s="488"/>
      <c r="F8429"/>
      <c r="G8429"/>
      <c r="H8429" s="488"/>
    </row>
    <row r="8430" spans="1:8" s="10" customFormat="1">
      <c r="A8430" s="134"/>
      <c r="B8430" s="134"/>
      <c r="C8430"/>
      <c r="D8430"/>
      <c r="E8430" s="488"/>
      <c r="F8430"/>
      <c r="G8430"/>
      <c r="H8430" s="488"/>
    </row>
    <row r="8431" spans="1:8" s="10" customFormat="1">
      <c r="A8431" s="134"/>
      <c r="B8431" s="134"/>
      <c r="C8431"/>
      <c r="D8431"/>
      <c r="E8431" s="488"/>
      <c r="F8431"/>
      <c r="G8431"/>
      <c r="H8431" s="488"/>
    </row>
    <row r="8432" spans="1:8" s="10" customFormat="1">
      <c r="A8432" s="134"/>
      <c r="B8432" s="134"/>
      <c r="C8432"/>
      <c r="D8432"/>
      <c r="E8432" s="488"/>
      <c r="F8432"/>
      <c r="G8432"/>
      <c r="H8432" s="488"/>
    </row>
    <row r="8433" spans="1:8" s="10" customFormat="1">
      <c r="A8433" s="134"/>
      <c r="B8433" s="134"/>
      <c r="C8433"/>
      <c r="D8433"/>
      <c r="E8433" s="488"/>
      <c r="F8433"/>
      <c r="G8433"/>
      <c r="H8433" s="488"/>
    </row>
    <row r="8434" spans="1:8" s="10" customFormat="1">
      <c r="A8434" s="134"/>
      <c r="B8434" s="134"/>
      <c r="C8434"/>
      <c r="D8434"/>
      <c r="E8434" s="488"/>
      <c r="F8434"/>
      <c r="G8434"/>
      <c r="H8434" s="488"/>
    </row>
    <row r="8435" spans="1:8" s="10" customFormat="1">
      <c r="A8435" s="134"/>
      <c r="B8435" s="134"/>
      <c r="C8435"/>
      <c r="D8435"/>
      <c r="E8435" s="488"/>
      <c r="F8435"/>
      <c r="G8435"/>
      <c r="H8435" s="488"/>
    </row>
    <row r="8436" spans="1:8" s="10" customFormat="1">
      <c r="A8436" s="134"/>
      <c r="B8436" s="134"/>
      <c r="C8436"/>
      <c r="D8436"/>
      <c r="E8436" s="488"/>
      <c r="F8436"/>
      <c r="G8436"/>
      <c r="H8436" s="488"/>
    </row>
    <row r="8437" spans="1:8" s="10" customFormat="1">
      <c r="A8437" s="134"/>
      <c r="B8437" s="134"/>
      <c r="C8437"/>
      <c r="D8437"/>
      <c r="E8437" s="488"/>
      <c r="F8437"/>
      <c r="G8437"/>
      <c r="H8437" s="488"/>
    </row>
    <row r="8438" spans="1:8" s="10" customFormat="1">
      <c r="A8438" s="134"/>
      <c r="B8438" s="134"/>
      <c r="C8438"/>
      <c r="D8438"/>
      <c r="E8438" s="488"/>
      <c r="F8438"/>
      <c r="G8438"/>
      <c r="H8438" s="488"/>
    </row>
    <row r="8439" spans="1:8" s="10" customFormat="1">
      <c r="A8439" s="134"/>
      <c r="B8439" s="134"/>
      <c r="C8439"/>
      <c r="D8439"/>
      <c r="E8439" s="488"/>
      <c r="F8439"/>
      <c r="G8439"/>
      <c r="H8439" s="488"/>
    </row>
    <row r="8440" spans="1:8" s="10" customFormat="1">
      <c r="A8440" s="134"/>
      <c r="B8440" s="134"/>
      <c r="C8440"/>
      <c r="D8440"/>
      <c r="E8440" s="488"/>
      <c r="F8440"/>
      <c r="G8440"/>
      <c r="H8440" s="488"/>
    </row>
    <row r="8441" spans="1:8" s="10" customFormat="1">
      <c r="A8441" s="134"/>
      <c r="B8441" s="134"/>
      <c r="C8441"/>
      <c r="D8441"/>
      <c r="E8441" s="488"/>
      <c r="F8441"/>
      <c r="G8441"/>
      <c r="H8441" s="488"/>
    </row>
    <row r="8442" spans="1:8" s="10" customFormat="1">
      <c r="A8442" s="134"/>
      <c r="B8442" s="134"/>
      <c r="C8442"/>
      <c r="D8442"/>
      <c r="E8442" s="488"/>
      <c r="F8442"/>
      <c r="G8442"/>
      <c r="H8442" s="488"/>
    </row>
    <row r="8443" spans="1:8" s="10" customFormat="1">
      <c r="A8443" s="134"/>
      <c r="B8443" s="134"/>
      <c r="C8443"/>
      <c r="D8443"/>
      <c r="E8443" s="488"/>
      <c r="F8443"/>
      <c r="G8443"/>
      <c r="H8443" s="488"/>
    </row>
    <row r="8444" spans="1:8" s="10" customFormat="1">
      <c r="A8444" s="134"/>
      <c r="B8444" s="134"/>
      <c r="C8444"/>
      <c r="D8444"/>
      <c r="E8444" s="488"/>
      <c r="F8444"/>
      <c r="G8444"/>
      <c r="H8444" s="488"/>
    </row>
    <row r="8445" spans="1:8" s="10" customFormat="1">
      <c r="A8445" s="134"/>
      <c r="B8445" s="134"/>
      <c r="C8445"/>
      <c r="D8445"/>
      <c r="E8445" s="488"/>
      <c r="F8445"/>
      <c r="G8445"/>
      <c r="H8445" s="488"/>
    </row>
    <row r="8446" spans="1:8" s="10" customFormat="1">
      <c r="A8446" s="134"/>
      <c r="B8446" s="134"/>
      <c r="C8446"/>
      <c r="D8446"/>
      <c r="E8446" s="488"/>
      <c r="F8446"/>
      <c r="G8446"/>
      <c r="H8446" s="488"/>
    </row>
    <row r="8447" spans="1:8" s="10" customFormat="1">
      <c r="A8447" s="134"/>
      <c r="B8447" s="134"/>
      <c r="C8447"/>
      <c r="D8447"/>
      <c r="E8447" s="488"/>
      <c r="F8447"/>
      <c r="G8447"/>
      <c r="H8447" s="488"/>
    </row>
    <row r="8448" spans="1:8" s="10" customFormat="1">
      <c r="A8448" s="134"/>
      <c r="B8448" s="134"/>
      <c r="C8448"/>
      <c r="D8448"/>
      <c r="E8448" s="488"/>
      <c r="F8448"/>
      <c r="G8448"/>
      <c r="H8448" s="488"/>
    </row>
    <row r="8449" spans="1:8" s="10" customFormat="1">
      <c r="A8449" s="134"/>
      <c r="B8449" s="134"/>
      <c r="C8449"/>
      <c r="D8449"/>
      <c r="E8449" s="488"/>
      <c r="F8449"/>
      <c r="G8449"/>
      <c r="H8449" s="488"/>
    </row>
    <row r="8450" spans="1:8" s="10" customFormat="1">
      <c r="A8450" s="134"/>
      <c r="B8450" s="134"/>
      <c r="C8450"/>
      <c r="D8450"/>
      <c r="E8450" s="488"/>
      <c r="F8450"/>
      <c r="G8450"/>
      <c r="H8450" s="488"/>
    </row>
    <row r="8451" spans="1:8" s="10" customFormat="1">
      <c r="A8451" s="134"/>
      <c r="B8451" s="134"/>
      <c r="C8451"/>
      <c r="D8451"/>
      <c r="E8451" s="488"/>
      <c r="F8451"/>
      <c r="G8451"/>
      <c r="H8451" s="488"/>
    </row>
    <row r="8452" spans="1:8" s="10" customFormat="1">
      <c r="A8452" s="134"/>
      <c r="B8452" s="134"/>
      <c r="C8452"/>
      <c r="D8452"/>
      <c r="E8452" s="488"/>
      <c r="F8452"/>
      <c r="G8452"/>
      <c r="H8452" s="488"/>
    </row>
    <row r="8453" spans="1:8" s="10" customFormat="1">
      <c r="A8453" s="134"/>
      <c r="B8453" s="134"/>
      <c r="C8453"/>
      <c r="D8453"/>
      <c r="E8453" s="488"/>
      <c r="F8453"/>
      <c r="G8453"/>
      <c r="H8453" s="488"/>
    </row>
    <row r="8454" spans="1:8" s="10" customFormat="1">
      <c r="A8454" s="134"/>
      <c r="B8454" s="134"/>
      <c r="C8454"/>
      <c r="D8454"/>
      <c r="E8454" s="488"/>
      <c r="F8454"/>
      <c r="G8454"/>
      <c r="H8454" s="488"/>
    </row>
    <row r="8455" spans="1:8" s="10" customFormat="1">
      <c r="A8455" s="134"/>
      <c r="B8455" s="134"/>
      <c r="C8455"/>
      <c r="D8455"/>
      <c r="E8455" s="488"/>
      <c r="F8455"/>
      <c r="G8455"/>
      <c r="H8455" s="488"/>
    </row>
    <row r="8456" spans="1:8" s="10" customFormat="1">
      <c r="A8456" s="134"/>
      <c r="B8456" s="134"/>
      <c r="C8456"/>
      <c r="D8456"/>
      <c r="E8456" s="488"/>
      <c r="F8456"/>
      <c r="G8456"/>
      <c r="H8456" s="488"/>
    </row>
    <row r="8457" spans="1:8" s="10" customFormat="1">
      <c r="A8457" s="134"/>
      <c r="B8457" s="134"/>
      <c r="C8457"/>
      <c r="D8457"/>
      <c r="E8457" s="488"/>
      <c r="F8457"/>
      <c r="G8457"/>
      <c r="H8457" s="488"/>
    </row>
    <row r="8458" spans="1:8" s="10" customFormat="1">
      <c r="A8458" s="134"/>
      <c r="B8458" s="134"/>
      <c r="C8458"/>
      <c r="D8458"/>
      <c r="E8458" s="488"/>
      <c r="F8458"/>
      <c r="G8458"/>
      <c r="H8458" s="488"/>
    </row>
    <row r="8459" spans="1:8" s="10" customFormat="1">
      <c r="A8459" s="134"/>
      <c r="B8459" s="134"/>
      <c r="C8459"/>
      <c r="D8459"/>
      <c r="E8459" s="488"/>
      <c r="F8459"/>
      <c r="G8459"/>
      <c r="H8459" s="488"/>
    </row>
    <row r="8460" spans="1:8" s="10" customFormat="1">
      <c r="A8460" s="134"/>
      <c r="B8460" s="134"/>
      <c r="C8460"/>
      <c r="D8460"/>
      <c r="E8460" s="488"/>
      <c r="F8460"/>
      <c r="G8460"/>
      <c r="H8460" s="488"/>
    </row>
    <row r="8461" spans="1:8" s="10" customFormat="1">
      <c r="A8461" s="134"/>
      <c r="B8461" s="134"/>
      <c r="C8461"/>
      <c r="D8461"/>
      <c r="E8461" s="488"/>
      <c r="F8461"/>
      <c r="G8461"/>
      <c r="H8461" s="488"/>
    </row>
    <row r="8462" spans="1:8" s="10" customFormat="1">
      <c r="A8462" s="134"/>
      <c r="B8462" s="134"/>
      <c r="C8462"/>
      <c r="D8462"/>
      <c r="E8462" s="488"/>
      <c r="F8462"/>
      <c r="G8462"/>
      <c r="H8462" s="488"/>
    </row>
    <row r="8463" spans="1:8" s="10" customFormat="1">
      <c r="A8463" s="134"/>
      <c r="B8463" s="134"/>
      <c r="C8463"/>
      <c r="D8463"/>
      <c r="E8463" s="488"/>
      <c r="F8463"/>
      <c r="G8463"/>
      <c r="H8463" s="488"/>
    </row>
    <row r="8464" spans="1:8" s="10" customFormat="1">
      <c r="A8464" s="134"/>
      <c r="B8464" s="134"/>
      <c r="C8464"/>
      <c r="D8464"/>
      <c r="E8464" s="488"/>
      <c r="F8464"/>
      <c r="G8464"/>
      <c r="H8464" s="488"/>
    </row>
    <row r="8465" spans="1:8" s="10" customFormat="1">
      <c r="A8465" s="134"/>
      <c r="B8465" s="134"/>
      <c r="C8465"/>
      <c r="D8465"/>
      <c r="E8465" s="488"/>
      <c r="F8465"/>
      <c r="G8465"/>
      <c r="H8465" s="488"/>
    </row>
    <row r="8466" spans="1:8" s="10" customFormat="1">
      <c r="A8466" s="134"/>
      <c r="B8466" s="134"/>
      <c r="C8466"/>
      <c r="D8466"/>
      <c r="E8466" s="488"/>
      <c r="F8466"/>
      <c r="G8466"/>
      <c r="H8466" s="488"/>
    </row>
    <row r="8467" spans="1:8" s="10" customFormat="1">
      <c r="A8467" s="134"/>
      <c r="B8467" s="134"/>
      <c r="C8467"/>
      <c r="D8467"/>
      <c r="E8467" s="488"/>
      <c r="F8467"/>
      <c r="G8467"/>
      <c r="H8467" s="488"/>
    </row>
    <row r="8468" spans="1:8" s="10" customFormat="1">
      <c r="A8468" s="134"/>
      <c r="B8468" s="134"/>
      <c r="C8468"/>
      <c r="D8468"/>
      <c r="E8468" s="488"/>
      <c r="F8468"/>
      <c r="G8468"/>
      <c r="H8468" s="488"/>
    </row>
    <row r="8469" spans="1:8" s="10" customFormat="1">
      <c r="A8469" s="134"/>
      <c r="B8469" s="134"/>
      <c r="C8469"/>
      <c r="D8469"/>
      <c r="E8469" s="488"/>
      <c r="F8469"/>
      <c r="G8469"/>
      <c r="H8469" s="488"/>
    </row>
    <row r="8470" spans="1:8" s="10" customFormat="1">
      <c r="A8470" s="134"/>
      <c r="B8470" s="134"/>
      <c r="C8470"/>
      <c r="D8470"/>
      <c r="E8470" s="488"/>
      <c r="F8470"/>
      <c r="G8470"/>
      <c r="H8470" s="488"/>
    </row>
    <row r="8471" spans="1:8" s="10" customFormat="1">
      <c r="A8471" s="134"/>
      <c r="B8471" s="134"/>
      <c r="C8471"/>
      <c r="D8471"/>
      <c r="E8471" s="488"/>
      <c r="F8471"/>
      <c r="G8471"/>
      <c r="H8471" s="488"/>
    </row>
    <row r="8472" spans="1:8" s="10" customFormat="1">
      <c r="A8472" s="134"/>
      <c r="B8472" s="134"/>
      <c r="C8472"/>
      <c r="D8472"/>
      <c r="E8472" s="488"/>
      <c r="F8472"/>
      <c r="G8472"/>
      <c r="H8472" s="488"/>
    </row>
    <row r="8473" spans="1:8" s="10" customFormat="1">
      <c r="A8473" s="134"/>
      <c r="B8473" s="134"/>
      <c r="C8473"/>
      <c r="D8473"/>
      <c r="E8473" s="488"/>
      <c r="F8473"/>
      <c r="G8473"/>
      <c r="H8473" s="488"/>
    </row>
    <row r="8474" spans="1:8" s="10" customFormat="1">
      <c r="A8474" s="134"/>
      <c r="B8474" s="134"/>
      <c r="C8474"/>
      <c r="D8474"/>
      <c r="E8474" s="488"/>
      <c r="F8474"/>
      <c r="G8474"/>
      <c r="H8474" s="488"/>
    </row>
    <row r="8475" spans="1:8" s="10" customFormat="1">
      <c r="A8475" s="134"/>
      <c r="B8475" s="134"/>
      <c r="C8475"/>
      <c r="D8475"/>
      <c r="E8475" s="488"/>
      <c r="F8475"/>
      <c r="G8475"/>
      <c r="H8475" s="488"/>
    </row>
    <row r="8476" spans="1:8" s="10" customFormat="1">
      <c r="A8476" s="134"/>
      <c r="B8476" s="134"/>
      <c r="C8476"/>
      <c r="D8476"/>
      <c r="E8476" s="488"/>
      <c r="F8476"/>
      <c r="G8476"/>
      <c r="H8476" s="488"/>
    </row>
    <row r="8477" spans="1:8" s="10" customFormat="1">
      <c r="A8477" s="134"/>
      <c r="B8477" s="134"/>
      <c r="C8477"/>
      <c r="D8477"/>
      <c r="E8477" s="488"/>
      <c r="F8477"/>
      <c r="G8477"/>
      <c r="H8477" s="488"/>
    </row>
    <row r="8478" spans="1:8" s="10" customFormat="1">
      <c r="A8478" s="134"/>
      <c r="B8478" s="134"/>
      <c r="C8478"/>
      <c r="D8478"/>
      <c r="E8478" s="488"/>
      <c r="F8478"/>
      <c r="G8478"/>
      <c r="H8478" s="488"/>
    </row>
    <row r="8479" spans="1:8" s="10" customFormat="1">
      <c r="A8479" s="134"/>
      <c r="B8479" s="134"/>
      <c r="C8479"/>
      <c r="D8479"/>
      <c r="E8479" s="488"/>
      <c r="F8479"/>
      <c r="G8479"/>
      <c r="H8479" s="488"/>
    </row>
    <row r="8480" spans="1:8" s="10" customFormat="1">
      <c r="A8480" s="134"/>
      <c r="B8480" s="134"/>
      <c r="C8480"/>
      <c r="D8480"/>
      <c r="E8480" s="488"/>
      <c r="F8480"/>
      <c r="G8480"/>
      <c r="H8480" s="488"/>
    </row>
    <row r="8481" spans="1:8" s="10" customFormat="1">
      <c r="A8481" s="134"/>
      <c r="B8481" s="134"/>
      <c r="C8481"/>
      <c r="D8481"/>
      <c r="E8481" s="488"/>
      <c r="F8481"/>
      <c r="G8481"/>
      <c r="H8481" s="488"/>
    </row>
    <row r="8482" spans="1:8" s="10" customFormat="1">
      <c r="A8482" s="134"/>
      <c r="B8482" s="134"/>
      <c r="C8482"/>
      <c r="D8482"/>
      <c r="E8482" s="488"/>
      <c r="F8482"/>
      <c r="G8482"/>
      <c r="H8482" s="488"/>
    </row>
    <row r="8483" spans="1:8" s="10" customFormat="1">
      <c r="A8483" s="134"/>
      <c r="B8483" s="134"/>
      <c r="C8483"/>
      <c r="D8483"/>
      <c r="E8483" s="488"/>
      <c r="F8483"/>
      <c r="G8483"/>
      <c r="H8483" s="488"/>
    </row>
    <row r="8484" spans="1:8" s="10" customFormat="1">
      <c r="A8484" s="134"/>
      <c r="B8484" s="134"/>
      <c r="C8484"/>
      <c r="D8484"/>
      <c r="E8484" s="488"/>
      <c r="F8484"/>
      <c r="G8484"/>
      <c r="H8484" s="488"/>
    </row>
    <row r="8485" spans="1:8" s="10" customFormat="1">
      <c r="A8485" s="134"/>
      <c r="B8485" s="134"/>
      <c r="C8485"/>
      <c r="D8485"/>
      <c r="E8485" s="488"/>
      <c r="F8485"/>
      <c r="G8485"/>
      <c r="H8485" s="488"/>
    </row>
    <row r="8486" spans="1:8" s="10" customFormat="1">
      <c r="A8486" s="134"/>
      <c r="B8486" s="134"/>
      <c r="C8486"/>
      <c r="D8486"/>
      <c r="E8486" s="488"/>
      <c r="F8486"/>
      <c r="G8486"/>
      <c r="H8486" s="488"/>
    </row>
    <row r="8487" spans="1:8" s="10" customFormat="1">
      <c r="A8487" s="134"/>
      <c r="B8487" s="134"/>
      <c r="C8487"/>
      <c r="D8487"/>
      <c r="E8487" s="488"/>
      <c r="F8487"/>
      <c r="G8487"/>
      <c r="H8487" s="488"/>
    </row>
    <row r="8488" spans="1:8" s="10" customFormat="1">
      <c r="A8488" s="134"/>
      <c r="B8488" s="134"/>
      <c r="C8488"/>
      <c r="D8488"/>
      <c r="E8488" s="488"/>
      <c r="F8488"/>
      <c r="G8488"/>
      <c r="H8488" s="488"/>
    </row>
    <row r="8489" spans="1:8" s="10" customFormat="1">
      <c r="A8489" s="134"/>
      <c r="B8489" s="134"/>
      <c r="C8489"/>
      <c r="D8489"/>
      <c r="E8489" s="488"/>
      <c r="F8489"/>
      <c r="G8489"/>
      <c r="H8489" s="488"/>
    </row>
    <row r="8490" spans="1:8" s="10" customFormat="1">
      <c r="A8490" s="134"/>
      <c r="B8490" s="134"/>
      <c r="C8490"/>
      <c r="D8490"/>
      <c r="E8490" s="488"/>
      <c r="F8490"/>
      <c r="G8490"/>
      <c r="H8490" s="488"/>
    </row>
    <row r="8491" spans="1:8" s="10" customFormat="1">
      <c r="A8491" s="134"/>
      <c r="B8491" s="134"/>
      <c r="C8491"/>
      <c r="D8491"/>
      <c r="E8491" s="488"/>
      <c r="F8491"/>
      <c r="G8491"/>
      <c r="H8491" s="488"/>
    </row>
    <row r="8492" spans="1:8" s="10" customFormat="1">
      <c r="A8492" s="134"/>
      <c r="B8492" s="134"/>
      <c r="C8492"/>
      <c r="D8492"/>
      <c r="E8492" s="488"/>
      <c r="F8492"/>
      <c r="G8492"/>
      <c r="H8492" s="488"/>
    </row>
    <row r="8493" spans="1:8" s="10" customFormat="1">
      <c r="A8493" s="134"/>
      <c r="B8493" s="134"/>
      <c r="C8493"/>
      <c r="D8493"/>
      <c r="E8493" s="488"/>
      <c r="F8493"/>
      <c r="G8493"/>
      <c r="H8493" s="488"/>
    </row>
    <row r="8494" spans="1:8" s="10" customFormat="1">
      <c r="A8494" s="134"/>
      <c r="B8494" s="134"/>
      <c r="C8494"/>
      <c r="D8494"/>
      <c r="E8494" s="488"/>
      <c r="F8494"/>
      <c r="G8494"/>
      <c r="H8494" s="488"/>
    </row>
    <row r="8495" spans="1:8" s="10" customFormat="1">
      <c r="A8495" s="134"/>
      <c r="B8495" s="134"/>
      <c r="C8495"/>
      <c r="D8495"/>
      <c r="E8495" s="488"/>
      <c r="F8495"/>
      <c r="G8495"/>
      <c r="H8495" s="488"/>
    </row>
    <row r="8496" spans="1:8" s="10" customFormat="1">
      <c r="A8496" s="134"/>
      <c r="B8496" s="134"/>
      <c r="C8496"/>
      <c r="D8496"/>
      <c r="E8496" s="488"/>
      <c r="F8496"/>
      <c r="G8496"/>
      <c r="H8496" s="488"/>
    </row>
    <row r="8497" spans="1:8" s="10" customFormat="1">
      <c r="A8497" s="134"/>
      <c r="B8497" s="134"/>
      <c r="C8497"/>
      <c r="D8497"/>
      <c r="E8497" s="488"/>
      <c r="F8497"/>
      <c r="G8497"/>
      <c r="H8497" s="488"/>
    </row>
    <row r="8498" spans="1:8" s="10" customFormat="1">
      <c r="A8498" s="134"/>
      <c r="B8498" s="134"/>
      <c r="C8498"/>
      <c r="D8498"/>
      <c r="E8498" s="488"/>
      <c r="F8498"/>
      <c r="G8498"/>
      <c r="H8498" s="488"/>
    </row>
    <row r="8499" spans="1:8" s="10" customFormat="1">
      <c r="A8499" s="134"/>
      <c r="B8499" s="134"/>
      <c r="C8499"/>
      <c r="D8499"/>
      <c r="E8499" s="488"/>
      <c r="F8499"/>
      <c r="G8499"/>
      <c r="H8499" s="488"/>
    </row>
    <row r="8500" spans="1:8" s="10" customFormat="1">
      <c r="A8500" s="134"/>
      <c r="B8500" s="134"/>
      <c r="C8500"/>
      <c r="D8500"/>
      <c r="E8500" s="488"/>
      <c r="F8500"/>
      <c r="G8500"/>
      <c r="H8500" s="488"/>
    </row>
    <row r="8501" spans="1:8" s="10" customFormat="1">
      <c r="A8501" s="134"/>
      <c r="B8501" s="134"/>
      <c r="C8501"/>
      <c r="D8501"/>
      <c r="E8501" s="488"/>
      <c r="F8501"/>
      <c r="G8501"/>
      <c r="H8501" s="488"/>
    </row>
    <row r="8502" spans="1:8" s="10" customFormat="1">
      <c r="A8502" s="134"/>
      <c r="B8502" s="134"/>
      <c r="C8502"/>
      <c r="D8502"/>
      <c r="E8502" s="488"/>
      <c r="F8502"/>
      <c r="G8502"/>
      <c r="H8502" s="488"/>
    </row>
    <row r="8503" spans="1:8" s="10" customFormat="1">
      <c r="A8503" s="134"/>
      <c r="B8503" s="134"/>
      <c r="C8503"/>
      <c r="D8503"/>
      <c r="E8503" s="488"/>
      <c r="F8503"/>
      <c r="G8503"/>
      <c r="H8503" s="488"/>
    </row>
    <row r="8504" spans="1:8" s="10" customFormat="1">
      <c r="A8504" s="134"/>
      <c r="B8504" s="134"/>
      <c r="C8504"/>
      <c r="D8504"/>
      <c r="E8504" s="488"/>
      <c r="F8504"/>
      <c r="G8504"/>
      <c r="H8504" s="488"/>
    </row>
    <row r="8505" spans="1:8" s="10" customFormat="1">
      <c r="A8505" s="134"/>
      <c r="B8505" s="134"/>
      <c r="C8505"/>
      <c r="D8505"/>
      <c r="E8505" s="488"/>
      <c r="F8505"/>
      <c r="G8505"/>
      <c r="H8505" s="488"/>
    </row>
    <row r="8506" spans="1:8" s="10" customFormat="1">
      <c r="A8506" s="134"/>
      <c r="B8506" s="134"/>
      <c r="C8506"/>
      <c r="D8506"/>
      <c r="E8506" s="488"/>
      <c r="F8506"/>
      <c r="G8506"/>
      <c r="H8506" s="488"/>
    </row>
    <row r="8507" spans="1:8" s="10" customFormat="1">
      <c r="A8507" s="134"/>
      <c r="B8507" s="134"/>
      <c r="C8507"/>
      <c r="D8507"/>
      <c r="E8507" s="488"/>
      <c r="F8507"/>
      <c r="G8507"/>
      <c r="H8507" s="488"/>
    </row>
    <row r="8508" spans="1:8" s="10" customFormat="1">
      <c r="A8508" s="134"/>
      <c r="B8508" s="134"/>
      <c r="C8508"/>
      <c r="D8508"/>
      <c r="E8508" s="488"/>
      <c r="F8508"/>
      <c r="G8508"/>
      <c r="H8508" s="488"/>
    </row>
    <row r="8509" spans="1:8" s="10" customFormat="1">
      <c r="A8509" s="134"/>
      <c r="B8509" s="134"/>
      <c r="C8509"/>
      <c r="D8509"/>
      <c r="E8509" s="488"/>
      <c r="F8509"/>
      <c r="G8509"/>
      <c r="H8509" s="488"/>
    </row>
    <row r="8510" spans="1:8" s="10" customFormat="1">
      <c r="A8510" s="134"/>
      <c r="B8510" s="134"/>
      <c r="C8510"/>
      <c r="D8510"/>
      <c r="E8510" s="488"/>
      <c r="F8510"/>
      <c r="G8510"/>
      <c r="H8510" s="488"/>
    </row>
    <row r="8511" spans="1:8" s="10" customFormat="1">
      <c r="A8511" s="134"/>
      <c r="B8511" s="134"/>
      <c r="C8511"/>
      <c r="D8511"/>
      <c r="E8511" s="488"/>
      <c r="F8511"/>
      <c r="G8511"/>
      <c r="H8511" s="488"/>
    </row>
    <row r="8512" spans="1:8" s="10" customFormat="1">
      <c r="A8512" s="134"/>
      <c r="B8512" s="134"/>
      <c r="C8512"/>
      <c r="D8512"/>
      <c r="E8512" s="488"/>
      <c r="F8512"/>
      <c r="G8512"/>
      <c r="H8512" s="488"/>
    </row>
    <row r="8513" spans="1:8" s="10" customFormat="1">
      <c r="A8513" s="134"/>
      <c r="B8513" s="134"/>
      <c r="C8513"/>
      <c r="D8513"/>
      <c r="E8513" s="488"/>
      <c r="F8513"/>
      <c r="G8513"/>
      <c r="H8513" s="488"/>
    </row>
    <row r="8514" spans="1:8" s="10" customFormat="1">
      <c r="A8514" s="134"/>
      <c r="B8514" s="134"/>
      <c r="C8514"/>
      <c r="D8514"/>
      <c r="E8514" s="488"/>
      <c r="F8514"/>
      <c r="G8514"/>
      <c r="H8514" s="488"/>
    </row>
    <row r="8515" spans="1:8" s="10" customFormat="1">
      <c r="A8515" s="134"/>
      <c r="B8515" s="134"/>
      <c r="C8515"/>
      <c r="D8515"/>
      <c r="E8515" s="488"/>
      <c r="F8515"/>
      <c r="G8515"/>
      <c r="H8515" s="488"/>
    </row>
    <row r="8516" spans="1:8" s="10" customFormat="1">
      <c r="A8516" s="134"/>
      <c r="B8516" s="134"/>
      <c r="C8516"/>
      <c r="D8516"/>
      <c r="E8516" s="488"/>
      <c r="F8516"/>
      <c r="G8516"/>
      <c r="H8516" s="488"/>
    </row>
    <row r="8517" spans="1:8" s="10" customFormat="1">
      <c r="A8517" s="134"/>
      <c r="B8517" s="134"/>
      <c r="C8517"/>
      <c r="D8517"/>
      <c r="E8517" s="488"/>
      <c r="F8517"/>
      <c r="G8517"/>
      <c r="H8517" s="488"/>
    </row>
    <row r="8518" spans="1:8" s="10" customFormat="1">
      <c r="A8518" s="134"/>
      <c r="B8518" s="134"/>
      <c r="C8518"/>
      <c r="D8518"/>
      <c r="E8518" s="488"/>
      <c r="F8518"/>
      <c r="G8518"/>
      <c r="H8518" s="488"/>
    </row>
    <row r="8519" spans="1:8" s="10" customFormat="1">
      <c r="A8519" s="134"/>
      <c r="B8519" s="134"/>
      <c r="C8519"/>
      <c r="D8519"/>
      <c r="E8519" s="488"/>
      <c r="F8519"/>
      <c r="G8519"/>
      <c r="H8519" s="488"/>
    </row>
    <row r="8520" spans="1:8" s="10" customFormat="1">
      <c r="A8520" s="134"/>
      <c r="B8520" s="134"/>
      <c r="C8520"/>
      <c r="D8520"/>
      <c r="E8520" s="488"/>
      <c r="F8520"/>
      <c r="G8520"/>
      <c r="H8520" s="488"/>
    </row>
    <row r="8521" spans="1:8" s="10" customFormat="1">
      <c r="A8521" s="134"/>
      <c r="B8521" s="134"/>
      <c r="C8521"/>
      <c r="D8521"/>
      <c r="E8521" s="488"/>
      <c r="F8521"/>
      <c r="G8521"/>
      <c r="H8521" s="488"/>
    </row>
    <row r="8522" spans="1:8" s="10" customFormat="1">
      <c r="A8522" s="134"/>
      <c r="B8522" s="134"/>
      <c r="C8522"/>
      <c r="D8522"/>
      <c r="E8522" s="488"/>
      <c r="F8522"/>
      <c r="G8522"/>
      <c r="H8522" s="488"/>
    </row>
    <row r="8523" spans="1:8" s="10" customFormat="1">
      <c r="A8523" s="134"/>
      <c r="B8523" s="134"/>
      <c r="C8523"/>
      <c r="D8523"/>
      <c r="E8523" s="488"/>
      <c r="F8523"/>
      <c r="G8523"/>
      <c r="H8523" s="488"/>
    </row>
    <row r="8524" spans="1:8" s="10" customFormat="1">
      <c r="A8524" s="134"/>
      <c r="B8524" s="134"/>
      <c r="C8524"/>
      <c r="D8524"/>
      <c r="E8524" s="488"/>
      <c r="F8524"/>
      <c r="G8524"/>
      <c r="H8524" s="488"/>
    </row>
    <row r="8525" spans="1:8" s="10" customFormat="1">
      <c r="A8525" s="134"/>
      <c r="B8525" s="134"/>
      <c r="C8525"/>
      <c r="D8525"/>
      <c r="E8525" s="488"/>
      <c r="F8525"/>
      <c r="G8525"/>
      <c r="H8525" s="488"/>
    </row>
    <row r="8526" spans="1:8" s="10" customFormat="1">
      <c r="A8526" s="134"/>
      <c r="B8526" s="134"/>
      <c r="C8526"/>
      <c r="D8526"/>
      <c r="E8526" s="488"/>
      <c r="F8526"/>
      <c r="G8526"/>
      <c r="H8526" s="488"/>
    </row>
    <row r="8527" spans="1:8" s="10" customFormat="1">
      <c r="A8527" s="134"/>
      <c r="B8527" s="134"/>
      <c r="C8527"/>
      <c r="D8527"/>
      <c r="E8527" s="488"/>
      <c r="F8527"/>
      <c r="G8527"/>
      <c r="H8527" s="488"/>
    </row>
    <row r="8528" spans="1:8" s="10" customFormat="1">
      <c r="A8528" s="134"/>
      <c r="B8528" s="134"/>
      <c r="C8528"/>
      <c r="D8528"/>
      <c r="E8528" s="488"/>
      <c r="F8528"/>
      <c r="G8528"/>
      <c r="H8528" s="488"/>
    </row>
    <row r="8529" spans="1:8" s="10" customFormat="1">
      <c r="A8529" s="134"/>
      <c r="B8529" s="134"/>
      <c r="C8529"/>
      <c r="D8529"/>
      <c r="E8529" s="488"/>
      <c r="F8529"/>
      <c r="G8529"/>
      <c r="H8529" s="488"/>
    </row>
    <row r="8530" spans="1:8" s="10" customFormat="1">
      <c r="A8530" s="134"/>
      <c r="B8530" s="134"/>
      <c r="C8530"/>
      <c r="D8530"/>
      <c r="E8530" s="488"/>
      <c r="F8530"/>
      <c r="G8530"/>
      <c r="H8530" s="488"/>
    </row>
    <row r="8531" spans="1:8" s="10" customFormat="1">
      <c r="A8531" s="134"/>
      <c r="B8531" s="134"/>
      <c r="C8531"/>
      <c r="D8531"/>
      <c r="E8531" s="488"/>
      <c r="F8531"/>
      <c r="G8531"/>
      <c r="H8531" s="488"/>
    </row>
    <row r="8532" spans="1:8" s="10" customFormat="1">
      <c r="A8532" s="134"/>
      <c r="B8532" s="134"/>
      <c r="C8532"/>
      <c r="D8532"/>
      <c r="E8532" s="488"/>
      <c r="F8532"/>
      <c r="G8532"/>
      <c r="H8532" s="488"/>
    </row>
    <row r="8533" spans="1:8" s="10" customFormat="1">
      <c r="A8533" s="134"/>
      <c r="B8533" s="134"/>
      <c r="C8533"/>
      <c r="D8533"/>
      <c r="E8533" s="488"/>
      <c r="F8533"/>
      <c r="G8533"/>
      <c r="H8533" s="488"/>
    </row>
    <row r="8534" spans="1:8" s="10" customFormat="1">
      <c r="A8534" s="134"/>
      <c r="B8534" s="134"/>
      <c r="C8534"/>
      <c r="D8534"/>
      <c r="E8534" s="488"/>
      <c r="F8534"/>
      <c r="G8534"/>
      <c r="H8534" s="488"/>
    </row>
    <row r="8535" spans="1:8" s="10" customFormat="1">
      <c r="A8535" s="134"/>
      <c r="B8535" s="134"/>
      <c r="C8535"/>
      <c r="D8535"/>
      <c r="E8535" s="488"/>
      <c r="F8535"/>
      <c r="G8535"/>
      <c r="H8535" s="488"/>
    </row>
    <row r="8536" spans="1:8" s="10" customFormat="1">
      <c r="A8536" s="134"/>
      <c r="B8536" s="134"/>
      <c r="C8536"/>
      <c r="D8536"/>
      <c r="E8536" s="488"/>
      <c r="F8536"/>
      <c r="G8536"/>
      <c r="H8536" s="488"/>
    </row>
    <row r="8537" spans="1:8" s="10" customFormat="1">
      <c r="A8537" s="134"/>
      <c r="B8537" s="134"/>
      <c r="C8537"/>
      <c r="D8537"/>
      <c r="E8537" s="488"/>
      <c r="F8537"/>
      <c r="G8537"/>
      <c r="H8537" s="488"/>
    </row>
    <row r="8538" spans="1:8" s="10" customFormat="1">
      <c r="A8538" s="134"/>
      <c r="B8538" s="134"/>
      <c r="C8538"/>
      <c r="D8538"/>
      <c r="E8538" s="488"/>
      <c r="F8538"/>
      <c r="G8538"/>
      <c r="H8538" s="488"/>
    </row>
    <row r="8539" spans="1:8" s="10" customFormat="1">
      <c r="A8539" s="134"/>
      <c r="B8539" s="134"/>
      <c r="C8539"/>
      <c r="D8539"/>
      <c r="E8539" s="488"/>
      <c r="F8539"/>
      <c r="G8539"/>
      <c r="H8539" s="488"/>
    </row>
    <row r="8540" spans="1:8" s="10" customFormat="1">
      <c r="A8540" s="134"/>
      <c r="B8540" s="134"/>
      <c r="C8540"/>
      <c r="D8540"/>
      <c r="E8540" s="488"/>
      <c r="F8540"/>
      <c r="G8540"/>
      <c r="H8540" s="488"/>
    </row>
    <row r="8541" spans="1:8" s="10" customFormat="1">
      <c r="A8541" s="134"/>
      <c r="B8541" s="134"/>
      <c r="C8541"/>
      <c r="D8541"/>
      <c r="E8541" s="488"/>
      <c r="F8541"/>
      <c r="G8541"/>
      <c r="H8541" s="488"/>
    </row>
    <row r="8542" spans="1:8" s="10" customFormat="1">
      <c r="A8542" s="134"/>
      <c r="B8542" s="134"/>
      <c r="C8542"/>
      <c r="D8542"/>
      <c r="E8542" s="488"/>
      <c r="F8542"/>
      <c r="G8542"/>
      <c r="H8542" s="488"/>
    </row>
    <row r="8543" spans="1:8" s="10" customFormat="1">
      <c r="A8543" s="134"/>
      <c r="B8543" s="134"/>
      <c r="C8543"/>
      <c r="D8543"/>
      <c r="E8543" s="488"/>
      <c r="F8543"/>
      <c r="G8543"/>
      <c r="H8543" s="488"/>
    </row>
    <row r="8544" spans="1:8" s="10" customFormat="1">
      <c r="A8544" s="134"/>
      <c r="B8544" s="134"/>
      <c r="C8544"/>
      <c r="D8544"/>
      <c r="E8544" s="488"/>
      <c r="F8544"/>
      <c r="G8544"/>
      <c r="H8544" s="488"/>
    </row>
    <row r="8545" spans="1:8" s="10" customFormat="1">
      <c r="A8545" s="134"/>
      <c r="B8545" s="134"/>
      <c r="C8545"/>
      <c r="D8545"/>
      <c r="E8545" s="488"/>
      <c r="F8545"/>
      <c r="G8545"/>
      <c r="H8545" s="488"/>
    </row>
    <row r="8546" spans="1:8" s="10" customFormat="1">
      <c r="A8546" s="134"/>
      <c r="B8546" s="134"/>
      <c r="C8546"/>
      <c r="D8546"/>
      <c r="E8546" s="488"/>
      <c r="F8546"/>
      <c r="G8546"/>
      <c r="H8546" s="488"/>
    </row>
    <row r="8547" spans="1:8" s="10" customFormat="1">
      <c r="A8547" s="134"/>
      <c r="B8547" s="134"/>
      <c r="C8547"/>
      <c r="D8547"/>
      <c r="E8547" s="488"/>
      <c r="F8547"/>
      <c r="G8547"/>
      <c r="H8547" s="488"/>
    </row>
    <row r="8548" spans="1:8" s="10" customFormat="1">
      <c r="A8548" s="134"/>
      <c r="B8548" s="134"/>
      <c r="C8548"/>
      <c r="D8548"/>
      <c r="E8548" s="488"/>
      <c r="F8548"/>
      <c r="G8548"/>
      <c r="H8548" s="488"/>
    </row>
    <row r="8549" spans="1:8" s="10" customFormat="1">
      <c r="A8549" s="134"/>
      <c r="B8549" s="134"/>
      <c r="C8549"/>
      <c r="D8549"/>
      <c r="E8549" s="488"/>
      <c r="F8549"/>
      <c r="G8549"/>
      <c r="H8549" s="488"/>
    </row>
    <row r="8550" spans="1:8" s="10" customFormat="1">
      <c r="A8550" s="134"/>
      <c r="B8550" s="134"/>
      <c r="C8550"/>
      <c r="D8550"/>
      <c r="E8550" s="488"/>
      <c r="F8550"/>
      <c r="G8550"/>
      <c r="H8550" s="488"/>
    </row>
    <row r="8551" spans="1:8" s="10" customFormat="1">
      <c r="A8551" s="134"/>
      <c r="B8551" s="134"/>
      <c r="C8551"/>
      <c r="D8551"/>
      <c r="E8551" s="488"/>
      <c r="F8551"/>
      <c r="G8551"/>
      <c r="H8551" s="488"/>
    </row>
    <row r="8552" spans="1:8" s="10" customFormat="1">
      <c r="A8552" s="134"/>
      <c r="B8552" s="134"/>
      <c r="C8552"/>
      <c r="D8552"/>
      <c r="E8552" s="488"/>
      <c r="F8552"/>
      <c r="G8552"/>
      <c r="H8552" s="488"/>
    </row>
    <row r="8553" spans="1:8" s="10" customFormat="1">
      <c r="A8553" s="134"/>
      <c r="B8553" s="134"/>
      <c r="C8553"/>
      <c r="D8553"/>
      <c r="E8553" s="488"/>
      <c r="F8553"/>
      <c r="G8553"/>
      <c r="H8553" s="488"/>
    </row>
    <row r="8554" spans="1:8" s="10" customFormat="1">
      <c r="A8554" s="134"/>
      <c r="B8554" s="134"/>
      <c r="C8554"/>
      <c r="D8554"/>
      <c r="E8554" s="488"/>
      <c r="F8554"/>
      <c r="G8554"/>
      <c r="H8554" s="488"/>
    </row>
    <row r="8555" spans="1:8" s="10" customFormat="1">
      <c r="A8555" s="134"/>
      <c r="B8555" s="134"/>
      <c r="C8555"/>
      <c r="D8555"/>
      <c r="E8555" s="488"/>
      <c r="F8555"/>
      <c r="G8555"/>
      <c r="H8555" s="488"/>
    </row>
    <row r="8556" spans="1:8" s="10" customFormat="1">
      <c r="A8556" s="134"/>
      <c r="B8556" s="134"/>
      <c r="C8556"/>
      <c r="D8556"/>
      <c r="E8556" s="488"/>
      <c r="F8556"/>
      <c r="G8556"/>
      <c r="H8556" s="488"/>
    </row>
    <row r="8557" spans="1:8" s="10" customFormat="1">
      <c r="A8557" s="134"/>
      <c r="B8557" s="134"/>
      <c r="C8557"/>
      <c r="D8557"/>
      <c r="E8557" s="488"/>
      <c r="F8557"/>
      <c r="G8557"/>
      <c r="H8557" s="488"/>
    </row>
    <row r="8558" spans="1:8" s="10" customFormat="1">
      <c r="A8558" s="134"/>
      <c r="B8558" s="134"/>
      <c r="C8558"/>
      <c r="D8558"/>
      <c r="E8558" s="488"/>
      <c r="F8558"/>
      <c r="G8558"/>
      <c r="H8558" s="488"/>
    </row>
    <row r="8559" spans="1:8" s="10" customFormat="1">
      <c r="A8559" s="134"/>
      <c r="B8559" s="134"/>
      <c r="C8559"/>
      <c r="D8559"/>
      <c r="E8559" s="488"/>
      <c r="F8559"/>
      <c r="G8559"/>
      <c r="H8559" s="488"/>
    </row>
    <row r="8560" spans="1:8" s="10" customFormat="1">
      <c r="A8560" s="134"/>
      <c r="B8560" s="134"/>
      <c r="C8560"/>
      <c r="D8560"/>
      <c r="E8560" s="488"/>
      <c r="F8560"/>
      <c r="G8560"/>
      <c r="H8560" s="488"/>
    </row>
    <row r="8561" spans="1:8" s="10" customFormat="1">
      <c r="A8561" s="134"/>
      <c r="B8561" s="134"/>
      <c r="C8561"/>
      <c r="D8561"/>
      <c r="E8561" s="488"/>
      <c r="F8561"/>
      <c r="G8561"/>
      <c r="H8561" s="488"/>
    </row>
    <row r="8562" spans="1:8" s="10" customFormat="1">
      <c r="A8562" s="134"/>
      <c r="B8562" s="134"/>
      <c r="C8562"/>
      <c r="D8562"/>
      <c r="E8562" s="488"/>
      <c r="F8562"/>
      <c r="G8562"/>
      <c r="H8562" s="488"/>
    </row>
    <row r="8563" spans="1:8" s="10" customFormat="1">
      <c r="A8563" s="134"/>
      <c r="B8563" s="134"/>
      <c r="C8563"/>
      <c r="D8563"/>
      <c r="E8563" s="488"/>
      <c r="F8563"/>
      <c r="G8563"/>
      <c r="H8563" s="488"/>
    </row>
    <row r="8564" spans="1:8" s="10" customFormat="1">
      <c r="A8564" s="134"/>
      <c r="B8564" s="134"/>
      <c r="C8564"/>
      <c r="D8564"/>
      <c r="E8564" s="488"/>
      <c r="F8564"/>
      <c r="G8564"/>
      <c r="H8564" s="488"/>
    </row>
    <row r="8565" spans="1:8" s="10" customFormat="1">
      <c r="A8565" s="134"/>
      <c r="B8565" s="134"/>
      <c r="C8565"/>
      <c r="D8565"/>
      <c r="E8565" s="488"/>
      <c r="F8565"/>
      <c r="G8565"/>
      <c r="H8565" s="488"/>
    </row>
    <row r="8566" spans="1:8" s="10" customFormat="1">
      <c r="A8566" s="134"/>
      <c r="B8566" s="134"/>
      <c r="C8566"/>
      <c r="D8566"/>
      <c r="E8566" s="488"/>
      <c r="F8566"/>
      <c r="G8566"/>
      <c r="H8566" s="488"/>
    </row>
    <row r="8567" spans="1:8" s="10" customFormat="1">
      <c r="A8567" s="134"/>
      <c r="B8567" s="134"/>
      <c r="C8567"/>
      <c r="D8567"/>
      <c r="E8567" s="488"/>
      <c r="F8567"/>
      <c r="G8567"/>
      <c r="H8567" s="488"/>
    </row>
    <row r="8568" spans="1:8" s="10" customFormat="1">
      <c r="A8568" s="134"/>
      <c r="B8568" s="134"/>
      <c r="C8568"/>
      <c r="D8568"/>
      <c r="E8568" s="488"/>
      <c r="F8568"/>
      <c r="G8568"/>
      <c r="H8568" s="488"/>
    </row>
    <row r="8569" spans="1:8" s="10" customFormat="1">
      <c r="A8569" s="134"/>
      <c r="B8569" s="134"/>
      <c r="C8569"/>
      <c r="D8569"/>
      <c r="E8569" s="488"/>
      <c r="F8569"/>
      <c r="G8569"/>
      <c r="H8569" s="488"/>
    </row>
    <row r="8570" spans="1:8" s="10" customFormat="1">
      <c r="A8570" s="134"/>
      <c r="B8570" s="134"/>
      <c r="C8570"/>
      <c r="D8570"/>
      <c r="E8570" s="488"/>
      <c r="F8570"/>
      <c r="G8570"/>
      <c r="H8570" s="488"/>
    </row>
    <row r="8571" spans="1:8" s="10" customFormat="1">
      <c r="A8571" s="134"/>
      <c r="B8571" s="134"/>
      <c r="C8571"/>
      <c r="D8571"/>
      <c r="E8571" s="488"/>
      <c r="F8571"/>
      <c r="G8571"/>
      <c r="H8571" s="488"/>
    </row>
    <row r="8572" spans="1:8" s="10" customFormat="1">
      <c r="A8572" s="134"/>
      <c r="B8572" s="134"/>
      <c r="C8572"/>
      <c r="D8572"/>
      <c r="E8572" s="488"/>
      <c r="F8572"/>
      <c r="G8572"/>
      <c r="H8572" s="488"/>
    </row>
    <row r="8573" spans="1:8" s="10" customFormat="1">
      <c r="A8573" s="134"/>
      <c r="B8573" s="134"/>
      <c r="C8573"/>
      <c r="D8573"/>
      <c r="E8573" s="488"/>
      <c r="F8573"/>
      <c r="G8573"/>
      <c r="H8573" s="488"/>
    </row>
    <row r="8574" spans="1:8" s="10" customFormat="1">
      <c r="A8574" s="134"/>
      <c r="B8574" s="134"/>
      <c r="C8574"/>
      <c r="D8574"/>
      <c r="E8574" s="488"/>
      <c r="F8574"/>
      <c r="G8574"/>
      <c r="H8574" s="488"/>
    </row>
    <row r="8575" spans="1:8" s="10" customFormat="1">
      <c r="A8575" s="134"/>
      <c r="B8575" s="134"/>
      <c r="C8575"/>
      <c r="D8575"/>
      <c r="E8575" s="488"/>
      <c r="F8575"/>
      <c r="G8575"/>
      <c r="H8575" s="488"/>
    </row>
    <row r="8576" spans="1:8" s="10" customFormat="1">
      <c r="A8576" s="134"/>
      <c r="B8576" s="134"/>
      <c r="C8576"/>
      <c r="D8576"/>
      <c r="E8576" s="488"/>
      <c r="F8576"/>
      <c r="G8576"/>
      <c r="H8576" s="488"/>
    </row>
    <row r="8577" spans="1:8" s="10" customFormat="1">
      <c r="A8577" s="134"/>
      <c r="B8577" s="134"/>
      <c r="C8577"/>
      <c r="D8577"/>
      <c r="E8577" s="488"/>
      <c r="F8577"/>
      <c r="G8577"/>
      <c r="H8577" s="488"/>
    </row>
    <row r="8578" spans="1:8" s="10" customFormat="1">
      <c r="A8578" s="134"/>
      <c r="B8578" s="134"/>
      <c r="C8578"/>
      <c r="D8578"/>
      <c r="E8578" s="488"/>
      <c r="F8578"/>
      <c r="G8578"/>
      <c r="H8578" s="488"/>
    </row>
    <row r="8579" spans="1:8" s="10" customFormat="1">
      <c r="A8579" s="134"/>
      <c r="B8579" s="134"/>
      <c r="C8579"/>
      <c r="D8579"/>
      <c r="E8579" s="488"/>
      <c r="F8579"/>
      <c r="G8579"/>
      <c r="H8579" s="488"/>
    </row>
    <row r="8580" spans="1:8" s="10" customFormat="1">
      <c r="A8580" s="134"/>
      <c r="B8580" s="134"/>
      <c r="C8580"/>
      <c r="D8580"/>
      <c r="E8580" s="488"/>
      <c r="F8580"/>
      <c r="G8580"/>
      <c r="H8580" s="488"/>
    </row>
    <row r="8581" spans="1:8" s="10" customFormat="1">
      <c r="A8581" s="134"/>
      <c r="B8581" s="134"/>
      <c r="C8581"/>
      <c r="D8581"/>
      <c r="E8581" s="488"/>
      <c r="F8581"/>
      <c r="G8581"/>
      <c r="H8581" s="488"/>
    </row>
    <row r="8582" spans="1:8" s="10" customFormat="1">
      <c r="A8582" s="134"/>
      <c r="B8582" s="134"/>
      <c r="C8582"/>
      <c r="D8582"/>
      <c r="E8582" s="488"/>
      <c r="F8582"/>
      <c r="G8582"/>
      <c r="H8582" s="488"/>
    </row>
    <row r="8583" spans="1:8" s="10" customFormat="1">
      <c r="A8583" s="134"/>
      <c r="B8583" s="134"/>
      <c r="C8583"/>
      <c r="D8583"/>
      <c r="E8583" s="488"/>
      <c r="F8583"/>
      <c r="G8583"/>
      <c r="H8583" s="488"/>
    </row>
    <row r="8584" spans="1:8" s="10" customFormat="1">
      <c r="A8584" s="134"/>
      <c r="B8584" s="134"/>
      <c r="C8584"/>
      <c r="D8584"/>
      <c r="E8584" s="488"/>
      <c r="F8584"/>
      <c r="G8584"/>
      <c r="H8584" s="488"/>
    </row>
    <row r="8585" spans="1:8" s="10" customFormat="1">
      <c r="A8585" s="134"/>
      <c r="B8585" s="134"/>
      <c r="C8585"/>
      <c r="D8585"/>
      <c r="E8585" s="488"/>
      <c r="F8585"/>
      <c r="G8585"/>
      <c r="H8585" s="488"/>
    </row>
    <row r="8586" spans="1:8" s="10" customFormat="1">
      <c r="A8586" s="134"/>
      <c r="B8586" s="134"/>
      <c r="C8586"/>
      <c r="D8586"/>
      <c r="E8586" s="488"/>
      <c r="F8586"/>
      <c r="G8586"/>
      <c r="H8586" s="488"/>
    </row>
    <row r="8587" spans="1:8" s="10" customFormat="1">
      <c r="A8587" s="134"/>
      <c r="B8587" s="134"/>
      <c r="C8587"/>
      <c r="D8587"/>
      <c r="E8587" s="488"/>
      <c r="F8587"/>
      <c r="G8587"/>
      <c r="H8587" s="488"/>
    </row>
    <row r="8588" spans="1:8" s="10" customFormat="1">
      <c r="A8588" s="134"/>
      <c r="B8588" s="134"/>
      <c r="C8588"/>
      <c r="D8588"/>
      <c r="E8588" s="488"/>
      <c r="F8588"/>
      <c r="G8588"/>
      <c r="H8588" s="488"/>
    </row>
    <row r="8589" spans="1:8" s="10" customFormat="1">
      <c r="A8589" s="134"/>
      <c r="B8589" s="134"/>
      <c r="C8589"/>
      <c r="D8589"/>
      <c r="E8589" s="488"/>
      <c r="F8589"/>
      <c r="G8589"/>
      <c r="H8589" s="488"/>
    </row>
    <row r="8590" spans="1:8" s="10" customFormat="1">
      <c r="A8590" s="134"/>
      <c r="B8590" s="134"/>
      <c r="C8590"/>
      <c r="D8590"/>
      <c r="E8590" s="488"/>
      <c r="F8590"/>
      <c r="G8590"/>
      <c r="H8590" s="488"/>
    </row>
    <row r="8591" spans="1:8" s="10" customFormat="1">
      <c r="A8591" s="134"/>
      <c r="B8591" s="134"/>
      <c r="C8591"/>
      <c r="D8591"/>
      <c r="E8591" s="488"/>
      <c r="F8591"/>
      <c r="G8591"/>
      <c r="H8591" s="488"/>
    </row>
    <row r="8592" spans="1:8" s="10" customFormat="1">
      <c r="A8592" s="134"/>
      <c r="B8592" s="134"/>
      <c r="C8592"/>
      <c r="D8592"/>
      <c r="E8592" s="488"/>
      <c r="F8592"/>
      <c r="G8592"/>
      <c r="H8592" s="488"/>
    </row>
    <row r="8593" spans="1:8" s="10" customFormat="1">
      <c r="A8593" s="134"/>
      <c r="B8593" s="134"/>
      <c r="C8593"/>
      <c r="D8593"/>
      <c r="E8593" s="488"/>
      <c r="F8593"/>
      <c r="G8593"/>
      <c r="H8593" s="488"/>
    </row>
    <row r="8594" spans="1:8" s="10" customFormat="1">
      <c r="A8594" s="134"/>
      <c r="B8594" s="134"/>
      <c r="C8594"/>
      <c r="D8594"/>
      <c r="E8594" s="488"/>
      <c r="F8594"/>
      <c r="G8594"/>
      <c r="H8594" s="488"/>
    </row>
    <row r="8595" spans="1:8" s="10" customFormat="1">
      <c r="A8595" s="134"/>
      <c r="B8595" s="134"/>
      <c r="C8595"/>
      <c r="D8595"/>
      <c r="E8595" s="488"/>
      <c r="F8595"/>
      <c r="G8595"/>
      <c r="H8595" s="488"/>
    </row>
    <row r="8596" spans="1:8" s="10" customFormat="1">
      <c r="A8596" s="134"/>
      <c r="B8596" s="134"/>
      <c r="C8596"/>
      <c r="D8596"/>
      <c r="E8596" s="488"/>
      <c r="F8596"/>
      <c r="G8596"/>
      <c r="H8596" s="488"/>
    </row>
    <row r="8597" spans="1:8" s="10" customFormat="1">
      <c r="A8597" s="134"/>
      <c r="B8597" s="134"/>
      <c r="C8597"/>
      <c r="D8597"/>
      <c r="E8597" s="488"/>
      <c r="F8597"/>
      <c r="G8597"/>
      <c r="H8597" s="488"/>
    </row>
    <row r="8598" spans="1:8" s="10" customFormat="1">
      <c r="A8598" s="134"/>
      <c r="B8598" s="134"/>
      <c r="C8598"/>
      <c r="D8598"/>
      <c r="E8598" s="488"/>
      <c r="F8598"/>
      <c r="G8598"/>
      <c r="H8598" s="488"/>
    </row>
    <row r="8599" spans="1:8" s="10" customFormat="1">
      <c r="A8599" s="134"/>
      <c r="B8599" s="134"/>
      <c r="C8599"/>
      <c r="D8599"/>
      <c r="E8599" s="488"/>
      <c r="F8599"/>
      <c r="G8599"/>
      <c r="H8599" s="488"/>
    </row>
    <row r="8600" spans="1:8" s="10" customFormat="1">
      <c r="A8600" s="134"/>
      <c r="B8600" s="134"/>
      <c r="C8600"/>
      <c r="D8600"/>
      <c r="E8600" s="488"/>
      <c r="F8600"/>
      <c r="G8600"/>
      <c r="H8600" s="488"/>
    </row>
    <row r="8601" spans="1:8" s="10" customFormat="1">
      <c r="A8601" s="134"/>
      <c r="B8601" s="134"/>
      <c r="C8601"/>
      <c r="D8601"/>
      <c r="E8601" s="488"/>
      <c r="F8601"/>
      <c r="G8601"/>
      <c r="H8601" s="488"/>
    </row>
    <row r="8602" spans="1:8" s="10" customFormat="1">
      <c r="A8602" s="134"/>
      <c r="B8602" s="134"/>
      <c r="C8602"/>
      <c r="D8602"/>
      <c r="E8602" s="488"/>
      <c r="F8602"/>
      <c r="G8602"/>
      <c r="H8602" s="488"/>
    </row>
    <row r="8603" spans="1:8" s="10" customFormat="1">
      <c r="A8603" s="134"/>
      <c r="B8603" s="134"/>
      <c r="C8603"/>
      <c r="D8603"/>
      <c r="E8603" s="488"/>
      <c r="F8603"/>
      <c r="G8603"/>
      <c r="H8603" s="488"/>
    </row>
    <row r="8604" spans="1:8" s="10" customFormat="1">
      <c r="A8604" s="134"/>
      <c r="B8604" s="134"/>
      <c r="C8604"/>
      <c r="D8604"/>
      <c r="E8604" s="488"/>
      <c r="F8604"/>
      <c r="G8604"/>
      <c r="H8604" s="488"/>
    </row>
    <row r="8605" spans="1:8" s="10" customFormat="1">
      <c r="A8605" s="134"/>
      <c r="B8605" s="134"/>
      <c r="C8605"/>
      <c r="D8605"/>
      <c r="E8605" s="488"/>
      <c r="F8605"/>
      <c r="G8605"/>
      <c r="H8605" s="488"/>
    </row>
    <row r="8606" spans="1:8" s="10" customFormat="1">
      <c r="A8606" s="134"/>
      <c r="B8606" s="134"/>
      <c r="C8606"/>
      <c r="D8606"/>
      <c r="E8606" s="488"/>
      <c r="F8606"/>
      <c r="G8606"/>
      <c r="H8606" s="488"/>
    </row>
    <row r="8607" spans="1:8" s="10" customFormat="1">
      <c r="A8607" s="134"/>
      <c r="B8607" s="134"/>
      <c r="C8607"/>
      <c r="D8607"/>
      <c r="E8607" s="488"/>
      <c r="F8607"/>
      <c r="G8607"/>
      <c r="H8607" s="488"/>
    </row>
    <row r="8608" spans="1:8" s="10" customFormat="1">
      <c r="A8608" s="134"/>
      <c r="B8608" s="134"/>
      <c r="C8608"/>
      <c r="D8608"/>
      <c r="E8608" s="488"/>
      <c r="F8608"/>
      <c r="G8608"/>
      <c r="H8608" s="488"/>
    </row>
    <row r="8609" spans="1:8" s="10" customFormat="1">
      <c r="A8609" s="134"/>
      <c r="B8609" s="134"/>
      <c r="C8609"/>
      <c r="D8609"/>
      <c r="E8609" s="488"/>
      <c r="F8609"/>
      <c r="G8609"/>
      <c r="H8609" s="488"/>
    </row>
    <row r="8610" spans="1:8" s="10" customFormat="1">
      <c r="A8610" s="134"/>
      <c r="B8610" s="134"/>
      <c r="C8610"/>
      <c r="D8610"/>
      <c r="E8610" s="488"/>
      <c r="F8610"/>
      <c r="G8610"/>
      <c r="H8610" s="488"/>
    </row>
    <row r="8611" spans="1:8" s="10" customFormat="1">
      <c r="A8611" s="134"/>
      <c r="B8611" s="134"/>
      <c r="C8611"/>
      <c r="D8611"/>
      <c r="E8611" s="488"/>
      <c r="F8611"/>
      <c r="G8611"/>
      <c r="H8611" s="488"/>
    </row>
    <row r="8612" spans="1:8" s="10" customFormat="1">
      <c r="A8612" s="134"/>
      <c r="B8612" s="134"/>
      <c r="C8612"/>
      <c r="D8612"/>
      <c r="E8612" s="488"/>
      <c r="F8612"/>
      <c r="G8612"/>
      <c r="H8612" s="488"/>
    </row>
    <row r="8613" spans="1:8" s="10" customFormat="1">
      <c r="A8613" s="134"/>
      <c r="B8613" s="134"/>
      <c r="C8613"/>
      <c r="D8613"/>
      <c r="E8613" s="488"/>
      <c r="F8613"/>
      <c r="G8613"/>
      <c r="H8613" s="488"/>
    </row>
    <row r="8614" spans="1:8" s="10" customFormat="1">
      <c r="A8614" s="134"/>
      <c r="B8614" s="134"/>
      <c r="C8614"/>
      <c r="D8614"/>
      <c r="E8614" s="488"/>
      <c r="F8614"/>
      <c r="G8614"/>
      <c r="H8614" s="488"/>
    </row>
    <row r="8615" spans="1:8" s="10" customFormat="1">
      <c r="A8615" s="134"/>
      <c r="B8615" s="134"/>
      <c r="C8615"/>
      <c r="D8615"/>
      <c r="E8615" s="488"/>
      <c r="F8615"/>
      <c r="G8615"/>
      <c r="H8615" s="488"/>
    </row>
    <row r="8616" spans="1:8" s="10" customFormat="1">
      <c r="A8616" s="134"/>
      <c r="B8616" s="134"/>
      <c r="C8616"/>
      <c r="D8616"/>
      <c r="E8616" s="488"/>
      <c r="F8616"/>
      <c r="G8616"/>
      <c r="H8616" s="488"/>
    </row>
    <row r="8617" spans="1:8" s="10" customFormat="1">
      <c r="A8617" s="134"/>
      <c r="B8617" s="134"/>
      <c r="C8617"/>
      <c r="D8617"/>
      <c r="E8617" s="488"/>
      <c r="F8617"/>
      <c r="G8617"/>
      <c r="H8617" s="488"/>
    </row>
    <row r="8618" spans="1:8" s="10" customFormat="1">
      <c r="A8618" s="134"/>
      <c r="B8618" s="134"/>
      <c r="C8618"/>
      <c r="D8618"/>
      <c r="E8618" s="488"/>
      <c r="F8618"/>
      <c r="G8618"/>
      <c r="H8618" s="488"/>
    </row>
    <row r="8619" spans="1:8" s="10" customFormat="1">
      <c r="A8619" s="134"/>
      <c r="B8619" s="134"/>
      <c r="C8619"/>
      <c r="D8619"/>
      <c r="E8619" s="488"/>
      <c r="F8619"/>
      <c r="G8619"/>
      <c r="H8619" s="488"/>
    </row>
    <row r="8620" spans="1:8" s="10" customFormat="1">
      <c r="A8620" s="134"/>
      <c r="B8620" s="134"/>
      <c r="C8620"/>
      <c r="D8620"/>
      <c r="E8620" s="488"/>
      <c r="F8620"/>
      <c r="G8620"/>
      <c r="H8620" s="488"/>
    </row>
    <row r="8621" spans="1:8" s="10" customFormat="1">
      <c r="A8621" s="134"/>
      <c r="B8621" s="134"/>
      <c r="C8621"/>
      <c r="D8621"/>
      <c r="E8621" s="488"/>
      <c r="F8621"/>
      <c r="G8621"/>
      <c r="H8621" s="488"/>
    </row>
    <row r="8622" spans="1:8" s="10" customFormat="1">
      <c r="A8622" s="134"/>
      <c r="B8622" s="134"/>
      <c r="C8622"/>
      <c r="D8622"/>
      <c r="E8622" s="488"/>
      <c r="F8622"/>
      <c r="G8622"/>
      <c r="H8622" s="488"/>
    </row>
    <row r="8623" spans="1:8" s="10" customFormat="1">
      <c r="A8623" s="134"/>
      <c r="B8623" s="134"/>
      <c r="C8623"/>
      <c r="D8623"/>
      <c r="E8623" s="488"/>
      <c r="F8623"/>
      <c r="G8623"/>
      <c r="H8623" s="488"/>
    </row>
    <row r="8624" spans="1:8" s="10" customFormat="1">
      <c r="A8624" s="134"/>
      <c r="B8624" s="134"/>
      <c r="C8624"/>
      <c r="D8624"/>
      <c r="E8624" s="488"/>
      <c r="F8624"/>
      <c r="G8624"/>
      <c r="H8624" s="488"/>
    </row>
    <row r="8625" spans="1:8" s="10" customFormat="1">
      <c r="A8625" s="134"/>
      <c r="B8625" s="134"/>
      <c r="C8625"/>
      <c r="D8625"/>
      <c r="E8625" s="488"/>
      <c r="F8625"/>
      <c r="G8625"/>
      <c r="H8625" s="488"/>
    </row>
    <row r="8626" spans="1:8" s="10" customFormat="1">
      <c r="A8626" s="134"/>
      <c r="B8626" s="134"/>
      <c r="C8626"/>
      <c r="D8626"/>
      <c r="E8626" s="488"/>
      <c r="F8626"/>
      <c r="G8626"/>
      <c r="H8626" s="488"/>
    </row>
    <row r="8627" spans="1:8" s="10" customFormat="1">
      <c r="A8627" s="134"/>
      <c r="B8627" s="134"/>
      <c r="C8627"/>
      <c r="D8627"/>
      <c r="E8627" s="488"/>
      <c r="F8627"/>
      <c r="G8627"/>
      <c r="H8627" s="488"/>
    </row>
    <row r="8628" spans="1:8" s="10" customFormat="1">
      <c r="A8628" s="134"/>
      <c r="B8628" s="134"/>
      <c r="C8628"/>
      <c r="D8628"/>
      <c r="E8628" s="488"/>
      <c r="F8628"/>
      <c r="G8628"/>
      <c r="H8628" s="488"/>
    </row>
    <row r="8629" spans="1:8" s="10" customFormat="1">
      <c r="A8629" s="134"/>
      <c r="B8629" s="134"/>
      <c r="C8629"/>
      <c r="D8629"/>
      <c r="E8629" s="488"/>
      <c r="F8629"/>
      <c r="G8629"/>
      <c r="H8629" s="488"/>
    </row>
    <row r="8630" spans="1:8" s="10" customFormat="1">
      <c r="A8630" s="134"/>
      <c r="B8630" s="134"/>
      <c r="C8630"/>
      <c r="D8630"/>
      <c r="E8630" s="488"/>
      <c r="F8630"/>
      <c r="G8630"/>
      <c r="H8630" s="488"/>
    </row>
    <row r="8631" spans="1:8" s="10" customFormat="1">
      <c r="A8631" s="134"/>
      <c r="B8631" s="134"/>
      <c r="C8631"/>
      <c r="D8631"/>
      <c r="E8631" s="488"/>
      <c r="F8631"/>
      <c r="G8631"/>
      <c r="H8631" s="488"/>
    </row>
    <row r="8632" spans="1:8" s="10" customFormat="1">
      <c r="A8632" s="134"/>
      <c r="B8632" s="134"/>
      <c r="C8632"/>
      <c r="D8632"/>
      <c r="E8632" s="488"/>
      <c r="F8632"/>
      <c r="G8632"/>
      <c r="H8632" s="488"/>
    </row>
    <row r="8633" spans="1:8" s="10" customFormat="1">
      <c r="A8633" s="134"/>
      <c r="B8633" s="134"/>
      <c r="C8633"/>
      <c r="D8633"/>
      <c r="E8633" s="488"/>
      <c r="F8633"/>
      <c r="G8633"/>
      <c r="H8633" s="488"/>
    </row>
    <row r="8634" spans="1:8" s="10" customFormat="1">
      <c r="A8634" s="134"/>
      <c r="B8634" s="134"/>
      <c r="C8634"/>
      <c r="D8634"/>
      <c r="E8634" s="488"/>
      <c r="F8634"/>
      <c r="G8634"/>
      <c r="H8634" s="488"/>
    </row>
    <row r="8635" spans="1:8" s="10" customFormat="1">
      <c r="A8635" s="134"/>
      <c r="B8635" s="134"/>
      <c r="C8635"/>
      <c r="D8635"/>
      <c r="E8635" s="488"/>
      <c r="F8635"/>
      <c r="G8635"/>
      <c r="H8635" s="488"/>
    </row>
    <row r="8636" spans="1:8" s="10" customFormat="1">
      <c r="A8636" s="134"/>
      <c r="B8636" s="134"/>
      <c r="C8636"/>
      <c r="D8636"/>
      <c r="E8636" s="488"/>
      <c r="F8636"/>
      <c r="G8636"/>
      <c r="H8636" s="488"/>
    </row>
    <row r="8637" spans="1:8" s="10" customFormat="1">
      <c r="A8637" s="134"/>
      <c r="B8637" s="134"/>
      <c r="C8637"/>
      <c r="D8637"/>
      <c r="E8637" s="488"/>
      <c r="F8637"/>
      <c r="G8637"/>
      <c r="H8637" s="488"/>
    </row>
    <row r="8638" spans="1:8" s="10" customFormat="1">
      <c r="A8638" s="134"/>
      <c r="B8638" s="134"/>
      <c r="C8638"/>
      <c r="D8638"/>
      <c r="E8638" s="488"/>
      <c r="F8638"/>
      <c r="G8638"/>
      <c r="H8638" s="488"/>
    </row>
    <row r="8639" spans="1:8" s="10" customFormat="1">
      <c r="A8639" s="134"/>
      <c r="B8639" s="134"/>
      <c r="C8639"/>
      <c r="D8639"/>
      <c r="E8639" s="488"/>
      <c r="F8639"/>
      <c r="G8639"/>
      <c r="H8639" s="488"/>
    </row>
    <row r="8640" spans="1:8" s="10" customFormat="1">
      <c r="A8640" s="134"/>
      <c r="B8640" s="134"/>
      <c r="C8640"/>
      <c r="D8640"/>
      <c r="E8640" s="488"/>
      <c r="F8640"/>
      <c r="G8640"/>
      <c r="H8640" s="488"/>
    </row>
    <row r="8641" spans="1:8" s="10" customFormat="1">
      <c r="A8641" s="134"/>
      <c r="B8641" s="134"/>
      <c r="C8641"/>
      <c r="D8641"/>
      <c r="E8641" s="488"/>
      <c r="F8641"/>
      <c r="G8641"/>
      <c r="H8641" s="488"/>
    </row>
    <row r="8642" spans="1:8" s="10" customFormat="1">
      <c r="A8642" s="134"/>
      <c r="B8642" s="134"/>
      <c r="C8642"/>
      <c r="D8642"/>
      <c r="E8642" s="488"/>
      <c r="F8642"/>
      <c r="G8642"/>
      <c r="H8642" s="488"/>
    </row>
    <row r="8643" spans="1:8" s="10" customFormat="1">
      <c r="A8643" s="134"/>
      <c r="B8643" s="134"/>
      <c r="C8643"/>
      <c r="D8643"/>
      <c r="E8643" s="488"/>
      <c r="F8643"/>
      <c r="G8643"/>
      <c r="H8643" s="488"/>
    </row>
    <row r="8644" spans="1:8" s="10" customFormat="1">
      <c r="A8644" s="134"/>
      <c r="B8644" s="134"/>
      <c r="C8644"/>
      <c r="D8644"/>
      <c r="E8644" s="488"/>
      <c r="F8644"/>
      <c r="G8644"/>
      <c r="H8644" s="488"/>
    </row>
    <row r="8645" spans="1:8" s="10" customFormat="1">
      <c r="A8645" s="134"/>
      <c r="B8645" s="134"/>
      <c r="C8645"/>
      <c r="D8645"/>
      <c r="E8645" s="488"/>
      <c r="F8645"/>
      <c r="G8645"/>
      <c r="H8645" s="488"/>
    </row>
    <row r="8646" spans="1:8" s="10" customFormat="1">
      <c r="A8646" s="134"/>
      <c r="B8646" s="134"/>
      <c r="C8646"/>
      <c r="D8646"/>
      <c r="E8646" s="488"/>
      <c r="F8646"/>
      <c r="G8646"/>
      <c r="H8646" s="488"/>
    </row>
    <row r="8647" spans="1:8" s="10" customFormat="1">
      <c r="A8647" s="134"/>
      <c r="B8647" s="134"/>
      <c r="C8647"/>
      <c r="D8647"/>
      <c r="E8647" s="488"/>
      <c r="F8647"/>
      <c r="G8647"/>
      <c r="H8647" s="488"/>
    </row>
    <row r="8648" spans="1:8" s="10" customFormat="1">
      <c r="A8648" s="134"/>
      <c r="B8648" s="134"/>
      <c r="C8648"/>
      <c r="D8648"/>
      <c r="E8648" s="488"/>
      <c r="F8648"/>
      <c r="G8648"/>
      <c r="H8648" s="488"/>
    </row>
    <row r="8649" spans="1:8" s="10" customFormat="1">
      <c r="A8649" s="134"/>
      <c r="B8649" s="134"/>
      <c r="C8649"/>
      <c r="D8649"/>
      <c r="E8649" s="488"/>
      <c r="F8649"/>
      <c r="G8649"/>
      <c r="H8649" s="488"/>
    </row>
    <row r="8650" spans="1:8" s="10" customFormat="1">
      <c r="A8650" s="134"/>
      <c r="B8650" s="134"/>
      <c r="C8650"/>
      <c r="D8650"/>
      <c r="E8650" s="488"/>
      <c r="F8650"/>
      <c r="G8650"/>
      <c r="H8650" s="488"/>
    </row>
    <row r="8651" spans="1:8" s="10" customFormat="1">
      <c r="A8651" s="134"/>
      <c r="B8651" s="134"/>
      <c r="C8651"/>
      <c r="D8651"/>
      <c r="E8651" s="488"/>
      <c r="F8651"/>
      <c r="G8651"/>
      <c r="H8651" s="488"/>
    </row>
    <row r="8652" spans="1:8" s="10" customFormat="1">
      <c r="A8652" s="134"/>
      <c r="B8652" s="134"/>
      <c r="C8652"/>
      <c r="D8652"/>
      <c r="E8652" s="488"/>
      <c r="F8652"/>
      <c r="G8652"/>
      <c r="H8652" s="488"/>
    </row>
    <row r="8653" spans="1:8" s="10" customFormat="1">
      <c r="A8653" s="134"/>
      <c r="B8653" s="134"/>
      <c r="C8653"/>
      <c r="D8653"/>
      <c r="E8653" s="488"/>
      <c r="F8653"/>
      <c r="G8653"/>
      <c r="H8653" s="488"/>
    </row>
    <row r="8654" spans="1:8" s="10" customFormat="1">
      <c r="A8654" s="134"/>
      <c r="B8654" s="134"/>
      <c r="C8654"/>
      <c r="D8654"/>
      <c r="E8654" s="488"/>
      <c r="F8654"/>
      <c r="G8654"/>
      <c r="H8654" s="488"/>
    </row>
    <row r="8655" spans="1:8" s="10" customFormat="1">
      <c r="A8655" s="134"/>
      <c r="B8655" s="134"/>
      <c r="C8655"/>
      <c r="D8655"/>
      <c r="E8655" s="488"/>
      <c r="F8655"/>
      <c r="G8655"/>
      <c r="H8655" s="488"/>
    </row>
    <row r="8656" spans="1:8" s="10" customFormat="1">
      <c r="A8656" s="134"/>
      <c r="B8656" s="134"/>
      <c r="C8656"/>
      <c r="D8656"/>
      <c r="E8656" s="488"/>
      <c r="F8656"/>
      <c r="G8656"/>
      <c r="H8656" s="488"/>
    </row>
    <row r="8657" spans="1:8" s="10" customFormat="1">
      <c r="A8657" s="134"/>
      <c r="B8657" s="134"/>
      <c r="C8657"/>
      <c r="D8657"/>
      <c r="E8657" s="488"/>
      <c r="F8657"/>
      <c r="G8657"/>
      <c r="H8657" s="488"/>
    </row>
    <row r="8658" spans="1:8" s="10" customFormat="1">
      <c r="A8658" s="134"/>
      <c r="B8658" s="134"/>
      <c r="C8658"/>
      <c r="D8658"/>
      <c r="E8658" s="488"/>
      <c r="F8658"/>
      <c r="G8658"/>
      <c r="H8658" s="488"/>
    </row>
    <row r="8659" spans="1:8" s="10" customFormat="1">
      <c r="A8659" s="134"/>
      <c r="B8659" s="134"/>
      <c r="C8659"/>
      <c r="D8659"/>
      <c r="E8659" s="488"/>
      <c r="F8659"/>
      <c r="G8659"/>
      <c r="H8659" s="488"/>
    </row>
    <row r="8660" spans="1:8" s="10" customFormat="1">
      <c r="A8660" s="134"/>
      <c r="B8660" s="134"/>
      <c r="C8660"/>
      <c r="D8660"/>
      <c r="E8660" s="488"/>
      <c r="F8660"/>
      <c r="G8660"/>
      <c r="H8660" s="488"/>
    </row>
    <row r="8661" spans="1:8" s="10" customFormat="1">
      <c r="A8661" s="134"/>
      <c r="B8661" s="134"/>
      <c r="C8661"/>
      <c r="D8661"/>
      <c r="E8661" s="488"/>
      <c r="F8661"/>
      <c r="G8661"/>
      <c r="H8661" s="488"/>
    </row>
    <row r="8662" spans="1:8" s="10" customFormat="1">
      <c r="A8662" s="134"/>
      <c r="B8662" s="134"/>
      <c r="C8662"/>
      <c r="D8662"/>
      <c r="E8662" s="488"/>
      <c r="F8662"/>
      <c r="G8662"/>
      <c r="H8662" s="488"/>
    </row>
    <row r="8663" spans="1:8" s="10" customFormat="1">
      <c r="A8663" s="134"/>
      <c r="B8663" s="134"/>
      <c r="C8663"/>
      <c r="D8663"/>
      <c r="E8663" s="488"/>
      <c r="F8663"/>
      <c r="G8663"/>
      <c r="H8663" s="488"/>
    </row>
    <row r="8664" spans="1:8" s="10" customFormat="1">
      <c r="A8664" s="134"/>
      <c r="B8664" s="134"/>
      <c r="C8664"/>
      <c r="D8664"/>
      <c r="E8664" s="488"/>
      <c r="F8664"/>
      <c r="G8664"/>
      <c r="H8664" s="488"/>
    </row>
    <row r="8665" spans="1:8" s="10" customFormat="1">
      <c r="A8665" s="134"/>
      <c r="B8665" s="134"/>
      <c r="C8665"/>
      <c r="D8665"/>
      <c r="E8665" s="488"/>
      <c r="F8665"/>
      <c r="G8665"/>
      <c r="H8665" s="488"/>
    </row>
    <row r="8666" spans="1:8" s="10" customFormat="1">
      <c r="A8666" s="134"/>
      <c r="B8666" s="134"/>
      <c r="C8666"/>
      <c r="D8666"/>
      <c r="E8666" s="488"/>
      <c r="F8666"/>
      <c r="G8666"/>
      <c r="H8666" s="488"/>
    </row>
    <row r="8667" spans="1:8" s="10" customFormat="1">
      <c r="A8667" s="134"/>
      <c r="B8667" s="134"/>
      <c r="C8667"/>
      <c r="D8667"/>
      <c r="E8667" s="488"/>
      <c r="F8667"/>
      <c r="G8667"/>
      <c r="H8667" s="488"/>
    </row>
    <row r="8668" spans="1:8" s="10" customFormat="1">
      <c r="A8668" s="134"/>
      <c r="B8668" s="134"/>
      <c r="C8668"/>
      <c r="D8668"/>
      <c r="E8668" s="488"/>
      <c r="F8668"/>
      <c r="G8668"/>
      <c r="H8668" s="488"/>
    </row>
    <row r="8669" spans="1:8" s="10" customFormat="1">
      <c r="A8669" s="134"/>
      <c r="B8669" s="134"/>
      <c r="C8669"/>
      <c r="D8669"/>
      <c r="E8669" s="488"/>
      <c r="F8669"/>
      <c r="G8669"/>
      <c r="H8669" s="488"/>
    </row>
    <row r="8670" spans="1:8" s="10" customFormat="1">
      <c r="A8670" s="134"/>
      <c r="B8670" s="134"/>
      <c r="C8670"/>
      <c r="D8670"/>
      <c r="E8670" s="488"/>
      <c r="F8670"/>
      <c r="G8670"/>
      <c r="H8670" s="488"/>
    </row>
    <row r="8671" spans="1:8" s="10" customFormat="1">
      <c r="A8671" s="134"/>
      <c r="B8671" s="134"/>
      <c r="C8671"/>
      <c r="D8671"/>
      <c r="E8671" s="488"/>
      <c r="F8671"/>
      <c r="G8671"/>
      <c r="H8671" s="488"/>
    </row>
    <row r="8672" spans="1:8" s="10" customFormat="1">
      <c r="A8672" s="134"/>
      <c r="B8672" s="134"/>
      <c r="C8672"/>
      <c r="D8672"/>
      <c r="E8672" s="488"/>
      <c r="F8672"/>
      <c r="G8672"/>
      <c r="H8672" s="488"/>
    </row>
    <row r="8673" spans="1:8" s="10" customFormat="1">
      <c r="A8673" s="134"/>
      <c r="B8673" s="134"/>
      <c r="C8673"/>
      <c r="D8673"/>
      <c r="E8673" s="488"/>
      <c r="F8673"/>
      <c r="G8673"/>
      <c r="H8673" s="488"/>
    </row>
    <row r="8674" spans="1:8" s="10" customFormat="1">
      <c r="A8674" s="134"/>
      <c r="B8674" s="134"/>
      <c r="C8674"/>
      <c r="D8674"/>
      <c r="E8674" s="488"/>
      <c r="F8674"/>
      <c r="G8674"/>
      <c r="H8674" s="488"/>
    </row>
    <row r="8675" spans="1:8" s="10" customFormat="1">
      <c r="A8675" s="134"/>
      <c r="B8675" s="134"/>
      <c r="C8675"/>
      <c r="D8675"/>
      <c r="E8675" s="488"/>
      <c r="F8675"/>
      <c r="G8675"/>
      <c r="H8675" s="488"/>
    </row>
    <row r="8676" spans="1:8" s="10" customFormat="1">
      <c r="A8676" s="134"/>
      <c r="B8676" s="134"/>
      <c r="C8676"/>
      <c r="D8676"/>
      <c r="E8676" s="488"/>
      <c r="F8676"/>
      <c r="G8676"/>
      <c r="H8676" s="488"/>
    </row>
    <row r="8677" spans="1:8" s="10" customFormat="1">
      <c r="A8677" s="134"/>
      <c r="B8677" s="134"/>
      <c r="C8677"/>
      <c r="D8677"/>
      <c r="E8677" s="488"/>
      <c r="F8677"/>
      <c r="G8677"/>
      <c r="H8677" s="488"/>
    </row>
    <row r="8678" spans="1:8" s="10" customFormat="1">
      <c r="A8678" s="134"/>
      <c r="B8678" s="134"/>
      <c r="C8678"/>
      <c r="D8678"/>
      <c r="E8678" s="488"/>
      <c r="F8678"/>
      <c r="G8678"/>
      <c r="H8678" s="488"/>
    </row>
    <row r="8679" spans="1:8" s="10" customFormat="1">
      <c r="A8679" s="134"/>
      <c r="B8679" s="134"/>
      <c r="C8679"/>
      <c r="D8679"/>
      <c r="E8679" s="488"/>
      <c r="F8679"/>
      <c r="G8679"/>
      <c r="H8679" s="488"/>
    </row>
    <row r="8680" spans="1:8" s="10" customFormat="1">
      <c r="A8680" s="134"/>
      <c r="B8680" s="134"/>
      <c r="C8680"/>
      <c r="D8680"/>
      <c r="E8680" s="488"/>
      <c r="F8680"/>
      <c r="G8680"/>
      <c r="H8680" s="488"/>
    </row>
    <row r="8681" spans="1:8" s="10" customFormat="1">
      <c r="A8681" s="134"/>
      <c r="B8681" s="134"/>
      <c r="C8681"/>
      <c r="D8681"/>
      <c r="E8681" s="488"/>
      <c r="F8681"/>
      <c r="G8681"/>
      <c r="H8681" s="488"/>
    </row>
    <row r="8682" spans="1:8" s="10" customFormat="1">
      <c r="A8682" s="134"/>
      <c r="B8682" s="134"/>
      <c r="C8682"/>
      <c r="D8682"/>
      <c r="E8682" s="488"/>
      <c r="F8682"/>
      <c r="G8682"/>
      <c r="H8682" s="488"/>
    </row>
    <row r="8683" spans="1:8" s="10" customFormat="1">
      <c r="A8683" s="134"/>
      <c r="B8683" s="134"/>
      <c r="C8683"/>
      <c r="D8683"/>
      <c r="E8683" s="488"/>
      <c r="F8683"/>
      <c r="G8683"/>
      <c r="H8683" s="488"/>
    </row>
    <row r="8684" spans="1:8" s="10" customFormat="1">
      <c r="A8684" s="134"/>
      <c r="B8684" s="134"/>
      <c r="C8684"/>
      <c r="D8684"/>
      <c r="E8684" s="488"/>
      <c r="F8684"/>
      <c r="G8684"/>
      <c r="H8684" s="488"/>
    </row>
    <row r="8685" spans="1:8" s="10" customFormat="1">
      <c r="A8685" s="134"/>
      <c r="B8685" s="134"/>
      <c r="C8685"/>
      <c r="D8685"/>
      <c r="E8685" s="488"/>
      <c r="F8685"/>
      <c r="G8685"/>
      <c r="H8685" s="488"/>
    </row>
    <row r="8686" spans="1:8" s="10" customFormat="1">
      <c r="A8686" s="134"/>
      <c r="B8686" s="134"/>
      <c r="C8686"/>
      <c r="D8686"/>
      <c r="E8686" s="488"/>
      <c r="F8686"/>
      <c r="G8686"/>
      <c r="H8686" s="488"/>
    </row>
    <row r="8687" spans="1:8" s="10" customFormat="1">
      <c r="A8687" s="134"/>
      <c r="B8687" s="134"/>
      <c r="C8687"/>
      <c r="D8687"/>
      <c r="E8687" s="488"/>
      <c r="F8687"/>
      <c r="G8687"/>
      <c r="H8687" s="488"/>
    </row>
    <row r="8688" spans="1:8" s="10" customFormat="1">
      <c r="A8688" s="134"/>
      <c r="B8688" s="134"/>
      <c r="C8688"/>
      <c r="D8688"/>
      <c r="E8688" s="488"/>
      <c r="F8688"/>
      <c r="G8688"/>
      <c r="H8688" s="488"/>
    </row>
    <row r="8689" spans="1:8" s="10" customFormat="1">
      <c r="A8689" s="134"/>
      <c r="B8689" s="134"/>
      <c r="C8689"/>
      <c r="D8689"/>
      <c r="E8689" s="488"/>
      <c r="F8689"/>
      <c r="G8689"/>
      <c r="H8689" s="488"/>
    </row>
    <row r="8690" spans="1:8" s="10" customFormat="1">
      <c r="A8690" s="134"/>
      <c r="B8690" s="134"/>
      <c r="C8690"/>
      <c r="D8690"/>
      <c r="E8690" s="488"/>
      <c r="F8690"/>
      <c r="G8690"/>
      <c r="H8690" s="488"/>
    </row>
    <row r="8691" spans="1:8" s="10" customFormat="1">
      <c r="A8691" s="134"/>
      <c r="B8691" s="134"/>
      <c r="C8691"/>
      <c r="D8691"/>
      <c r="E8691" s="488"/>
      <c r="F8691"/>
      <c r="G8691"/>
      <c r="H8691" s="488"/>
    </row>
    <row r="8692" spans="1:8" s="10" customFormat="1">
      <c r="A8692" s="134"/>
      <c r="B8692" s="134"/>
      <c r="C8692"/>
      <c r="D8692"/>
      <c r="E8692" s="488"/>
      <c r="F8692"/>
      <c r="G8692"/>
      <c r="H8692" s="488"/>
    </row>
    <row r="8693" spans="1:8" s="10" customFormat="1">
      <c r="A8693" s="134"/>
      <c r="B8693" s="134"/>
      <c r="C8693"/>
      <c r="D8693"/>
      <c r="E8693" s="488"/>
      <c r="F8693"/>
      <c r="G8693"/>
      <c r="H8693" s="488"/>
    </row>
    <row r="8694" spans="1:8" s="10" customFormat="1">
      <c r="A8694" s="134"/>
      <c r="B8694" s="134"/>
      <c r="C8694"/>
      <c r="D8694"/>
      <c r="E8694" s="488"/>
      <c r="F8694"/>
      <c r="G8694"/>
      <c r="H8694" s="488"/>
    </row>
    <row r="8695" spans="1:8" s="10" customFormat="1">
      <c r="A8695" s="134"/>
      <c r="B8695" s="134"/>
      <c r="C8695"/>
      <c r="D8695"/>
      <c r="E8695" s="488"/>
      <c r="F8695"/>
      <c r="G8695"/>
      <c r="H8695" s="488"/>
    </row>
    <row r="8696" spans="1:8" s="10" customFormat="1">
      <c r="A8696" s="134"/>
      <c r="B8696" s="134"/>
      <c r="C8696"/>
      <c r="D8696"/>
      <c r="E8696" s="488"/>
      <c r="F8696"/>
      <c r="G8696"/>
      <c r="H8696" s="488"/>
    </row>
    <row r="8697" spans="1:8" s="10" customFormat="1">
      <c r="A8697" s="134"/>
      <c r="B8697" s="134"/>
      <c r="C8697"/>
      <c r="D8697"/>
      <c r="E8697" s="488"/>
      <c r="F8697"/>
      <c r="G8697"/>
      <c r="H8697" s="488"/>
    </row>
    <row r="8698" spans="1:8" s="10" customFormat="1">
      <c r="A8698" s="134"/>
      <c r="B8698" s="134"/>
      <c r="C8698"/>
      <c r="D8698"/>
      <c r="E8698" s="488"/>
      <c r="F8698"/>
      <c r="G8698"/>
      <c r="H8698" s="488"/>
    </row>
    <row r="8699" spans="1:8" s="10" customFormat="1">
      <c r="A8699" s="134"/>
      <c r="B8699" s="134"/>
      <c r="C8699"/>
      <c r="D8699"/>
      <c r="E8699" s="488"/>
      <c r="F8699"/>
      <c r="G8699"/>
      <c r="H8699" s="488"/>
    </row>
    <row r="8700" spans="1:8" s="10" customFormat="1">
      <c r="A8700" s="134"/>
      <c r="B8700" s="134"/>
      <c r="C8700"/>
      <c r="D8700"/>
      <c r="E8700" s="488"/>
      <c r="F8700"/>
      <c r="G8700"/>
      <c r="H8700" s="488"/>
    </row>
    <row r="8701" spans="1:8" s="10" customFormat="1">
      <c r="A8701" s="134"/>
      <c r="B8701" s="134"/>
      <c r="C8701"/>
      <c r="D8701"/>
      <c r="E8701" s="488"/>
      <c r="F8701"/>
      <c r="G8701"/>
      <c r="H8701" s="488"/>
    </row>
    <row r="8702" spans="1:8" s="10" customFormat="1">
      <c r="A8702" s="134"/>
      <c r="B8702" s="134"/>
      <c r="C8702"/>
      <c r="D8702"/>
      <c r="E8702" s="488"/>
      <c r="F8702"/>
      <c r="G8702"/>
      <c r="H8702" s="488"/>
    </row>
    <row r="8703" spans="1:8" s="10" customFormat="1">
      <c r="A8703" s="134"/>
      <c r="B8703" s="134"/>
      <c r="C8703"/>
      <c r="D8703"/>
      <c r="E8703" s="488"/>
      <c r="F8703"/>
      <c r="G8703"/>
      <c r="H8703" s="488"/>
    </row>
    <row r="8704" spans="1:8" s="10" customFormat="1">
      <c r="A8704" s="134"/>
      <c r="B8704" s="134"/>
      <c r="C8704"/>
      <c r="D8704"/>
      <c r="E8704" s="488"/>
      <c r="F8704"/>
      <c r="G8704"/>
      <c r="H8704" s="488"/>
    </row>
    <row r="8705" spans="1:8" s="10" customFormat="1">
      <c r="A8705" s="134"/>
      <c r="B8705" s="134"/>
      <c r="C8705"/>
      <c r="D8705"/>
      <c r="E8705" s="488"/>
      <c r="F8705"/>
      <c r="G8705"/>
      <c r="H8705" s="488"/>
    </row>
    <row r="8706" spans="1:8" s="10" customFormat="1">
      <c r="A8706" s="134"/>
      <c r="B8706" s="134"/>
      <c r="C8706"/>
      <c r="D8706"/>
      <c r="E8706" s="488"/>
      <c r="F8706"/>
      <c r="G8706"/>
      <c r="H8706" s="488"/>
    </row>
    <row r="8707" spans="1:8" s="10" customFormat="1">
      <c r="A8707" s="134"/>
      <c r="B8707" s="134"/>
      <c r="C8707"/>
      <c r="D8707"/>
      <c r="E8707" s="488"/>
      <c r="F8707"/>
      <c r="G8707"/>
      <c r="H8707" s="488"/>
    </row>
    <row r="8708" spans="1:8" s="10" customFormat="1">
      <c r="A8708" s="134"/>
      <c r="B8708" s="134"/>
      <c r="C8708"/>
      <c r="D8708"/>
      <c r="E8708" s="488"/>
      <c r="F8708"/>
      <c r="G8708"/>
      <c r="H8708" s="488"/>
    </row>
    <row r="8709" spans="1:8" s="10" customFormat="1">
      <c r="A8709" s="134"/>
      <c r="B8709" s="134"/>
      <c r="C8709"/>
      <c r="D8709"/>
      <c r="E8709" s="488"/>
      <c r="F8709"/>
      <c r="G8709"/>
      <c r="H8709" s="488"/>
    </row>
    <row r="8710" spans="1:8" s="10" customFormat="1">
      <c r="A8710" s="134"/>
      <c r="B8710" s="134"/>
      <c r="C8710"/>
      <c r="D8710"/>
      <c r="E8710" s="488"/>
      <c r="F8710"/>
      <c r="G8710"/>
      <c r="H8710" s="488"/>
    </row>
    <row r="8711" spans="1:8" s="10" customFormat="1">
      <c r="A8711" s="134"/>
      <c r="B8711" s="134"/>
      <c r="C8711"/>
      <c r="D8711"/>
      <c r="E8711" s="488"/>
      <c r="F8711"/>
      <c r="G8711"/>
      <c r="H8711" s="488"/>
    </row>
    <row r="8712" spans="1:8" s="10" customFormat="1">
      <c r="A8712" s="134"/>
      <c r="B8712" s="134"/>
      <c r="C8712"/>
      <c r="D8712"/>
      <c r="E8712" s="488"/>
      <c r="F8712"/>
      <c r="G8712"/>
      <c r="H8712" s="488"/>
    </row>
    <row r="8713" spans="1:8" s="10" customFormat="1">
      <c r="A8713" s="134"/>
      <c r="B8713" s="134"/>
      <c r="C8713"/>
      <c r="D8713"/>
      <c r="E8713" s="488"/>
      <c r="F8713"/>
      <c r="G8713"/>
      <c r="H8713" s="488"/>
    </row>
    <row r="8714" spans="1:8" s="10" customFormat="1">
      <c r="A8714" s="134"/>
      <c r="B8714" s="134"/>
      <c r="C8714"/>
      <c r="D8714"/>
      <c r="E8714" s="488"/>
      <c r="F8714"/>
      <c r="G8714"/>
      <c r="H8714" s="488"/>
    </row>
    <row r="8715" spans="1:8" s="10" customFormat="1">
      <c r="A8715" s="134"/>
      <c r="B8715" s="134"/>
      <c r="C8715"/>
      <c r="D8715"/>
      <c r="E8715" s="488"/>
      <c r="F8715"/>
      <c r="G8715"/>
      <c r="H8715" s="488"/>
    </row>
    <row r="8716" spans="1:8" s="10" customFormat="1">
      <c r="A8716" s="134"/>
      <c r="B8716" s="134"/>
      <c r="C8716"/>
      <c r="D8716"/>
      <c r="E8716" s="488"/>
      <c r="F8716"/>
      <c r="G8716"/>
      <c r="H8716" s="488"/>
    </row>
    <row r="8717" spans="1:8" s="10" customFormat="1">
      <c r="A8717" s="134"/>
      <c r="B8717" s="134"/>
      <c r="C8717"/>
      <c r="D8717"/>
      <c r="E8717" s="488"/>
      <c r="F8717"/>
      <c r="G8717"/>
      <c r="H8717" s="488"/>
    </row>
    <row r="8718" spans="1:8" s="10" customFormat="1">
      <c r="A8718" s="134"/>
      <c r="B8718" s="134"/>
      <c r="C8718"/>
      <c r="D8718"/>
      <c r="E8718" s="488"/>
      <c r="F8718"/>
      <c r="G8718"/>
      <c r="H8718" s="488"/>
    </row>
    <row r="8719" spans="1:8" s="10" customFormat="1">
      <c r="A8719" s="134"/>
      <c r="B8719" s="134"/>
      <c r="C8719"/>
      <c r="D8719"/>
      <c r="E8719" s="488"/>
      <c r="F8719"/>
      <c r="G8719"/>
      <c r="H8719" s="488"/>
    </row>
    <row r="8720" spans="1:8" s="10" customFormat="1">
      <c r="A8720" s="134"/>
      <c r="B8720" s="134"/>
      <c r="C8720"/>
      <c r="D8720"/>
      <c r="E8720" s="488"/>
      <c r="F8720"/>
      <c r="G8720"/>
      <c r="H8720" s="488"/>
    </row>
    <row r="8721" spans="1:8" s="10" customFormat="1">
      <c r="A8721" s="134"/>
      <c r="B8721" s="134"/>
      <c r="C8721"/>
      <c r="D8721"/>
      <c r="E8721" s="488"/>
      <c r="F8721"/>
      <c r="G8721"/>
      <c r="H8721" s="488"/>
    </row>
    <row r="8722" spans="1:8" s="10" customFormat="1">
      <c r="A8722" s="134"/>
      <c r="B8722" s="134"/>
      <c r="C8722"/>
      <c r="D8722"/>
      <c r="E8722" s="488"/>
      <c r="F8722"/>
      <c r="G8722"/>
      <c r="H8722" s="488"/>
    </row>
    <row r="8723" spans="1:8" s="10" customFormat="1">
      <c r="A8723" s="134"/>
      <c r="B8723" s="134"/>
      <c r="C8723"/>
      <c r="D8723"/>
      <c r="E8723" s="488"/>
      <c r="F8723"/>
      <c r="G8723"/>
      <c r="H8723" s="488"/>
    </row>
    <row r="8724" spans="1:8" s="10" customFormat="1">
      <c r="A8724" s="134"/>
      <c r="B8724" s="134"/>
      <c r="C8724"/>
      <c r="D8724"/>
      <c r="E8724" s="488"/>
      <c r="F8724"/>
      <c r="G8724"/>
      <c r="H8724" s="488"/>
    </row>
    <row r="8725" spans="1:8" s="10" customFormat="1">
      <c r="A8725" s="134"/>
      <c r="B8725" s="134"/>
      <c r="C8725"/>
      <c r="D8725"/>
      <c r="E8725" s="488"/>
      <c r="F8725"/>
      <c r="G8725"/>
      <c r="H8725" s="488"/>
    </row>
    <row r="8726" spans="1:8" s="10" customFormat="1">
      <c r="A8726" s="134"/>
      <c r="B8726" s="134"/>
      <c r="C8726"/>
      <c r="D8726"/>
      <c r="E8726" s="488"/>
      <c r="F8726"/>
      <c r="G8726"/>
      <c r="H8726" s="488"/>
    </row>
    <row r="8727" spans="1:8" s="10" customFormat="1">
      <c r="A8727" s="134"/>
      <c r="B8727" s="134"/>
      <c r="C8727"/>
      <c r="D8727"/>
      <c r="E8727" s="488"/>
      <c r="F8727"/>
      <c r="G8727"/>
      <c r="H8727" s="488"/>
    </row>
    <row r="8728" spans="1:8" s="10" customFormat="1">
      <c r="A8728" s="134"/>
      <c r="B8728" s="134"/>
      <c r="C8728"/>
      <c r="D8728"/>
      <c r="E8728" s="488"/>
      <c r="F8728"/>
      <c r="G8728"/>
      <c r="H8728" s="488"/>
    </row>
    <row r="8729" spans="1:8" s="10" customFormat="1">
      <c r="A8729" s="134"/>
      <c r="B8729" s="134"/>
      <c r="C8729"/>
      <c r="D8729"/>
      <c r="E8729" s="488"/>
      <c r="F8729"/>
      <c r="G8729"/>
      <c r="H8729" s="488"/>
    </row>
    <row r="8730" spans="1:8" s="10" customFormat="1">
      <c r="A8730" s="134"/>
      <c r="B8730" s="134"/>
      <c r="C8730"/>
      <c r="D8730"/>
      <c r="E8730" s="488"/>
      <c r="F8730"/>
      <c r="G8730"/>
      <c r="H8730" s="488"/>
    </row>
    <row r="8731" spans="1:8" s="10" customFormat="1">
      <c r="A8731" s="134"/>
      <c r="B8731" s="134"/>
      <c r="C8731"/>
      <c r="D8731"/>
      <c r="E8731" s="488"/>
      <c r="F8731"/>
      <c r="G8731"/>
      <c r="H8731" s="488"/>
    </row>
    <row r="8732" spans="1:8" s="10" customFormat="1">
      <c r="A8732" s="134"/>
      <c r="B8732" s="134"/>
      <c r="C8732"/>
      <c r="D8732"/>
      <c r="E8732" s="488"/>
      <c r="F8732"/>
      <c r="G8732"/>
      <c r="H8732" s="488"/>
    </row>
    <row r="8733" spans="1:8" s="10" customFormat="1">
      <c r="A8733" s="134"/>
      <c r="B8733" s="134"/>
      <c r="C8733"/>
      <c r="D8733"/>
      <c r="E8733" s="488"/>
      <c r="F8733"/>
      <c r="G8733"/>
      <c r="H8733" s="488"/>
    </row>
    <row r="8734" spans="1:8" s="10" customFormat="1">
      <c r="A8734" s="134"/>
      <c r="B8734" s="134"/>
      <c r="C8734"/>
      <c r="D8734"/>
      <c r="E8734" s="488"/>
      <c r="F8734"/>
      <c r="G8734"/>
      <c r="H8734" s="488"/>
    </row>
    <row r="8735" spans="1:8" s="10" customFormat="1">
      <c r="A8735" s="134"/>
      <c r="B8735" s="134"/>
      <c r="C8735"/>
      <c r="D8735"/>
      <c r="E8735" s="488"/>
      <c r="F8735"/>
      <c r="G8735"/>
      <c r="H8735" s="488"/>
    </row>
    <row r="8736" spans="1:8" s="10" customFormat="1">
      <c r="A8736" s="134"/>
      <c r="B8736" s="134"/>
      <c r="C8736"/>
      <c r="D8736"/>
      <c r="E8736" s="488"/>
      <c r="F8736"/>
      <c r="G8736"/>
      <c r="H8736" s="488"/>
    </row>
    <row r="8737" spans="1:8" s="10" customFormat="1">
      <c r="A8737" s="134"/>
      <c r="B8737" s="134"/>
      <c r="C8737"/>
      <c r="D8737"/>
      <c r="E8737" s="488"/>
      <c r="F8737"/>
      <c r="G8737"/>
      <c r="H8737" s="488"/>
    </row>
    <row r="8738" spans="1:8" s="10" customFormat="1">
      <c r="A8738" s="134"/>
      <c r="B8738" s="134"/>
      <c r="C8738"/>
      <c r="D8738"/>
      <c r="E8738" s="488"/>
      <c r="F8738"/>
      <c r="G8738"/>
      <c r="H8738" s="488"/>
    </row>
    <row r="8739" spans="1:8" s="10" customFormat="1">
      <c r="A8739" s="134"/>
      <c r="B8739" s="134"/>
      <c r="C8739"/>
      <c r="D8739"/>
      <c r="E8739" s="488"/>
      <c r="F8739"/>
      <c r="G8739"/>
      <c r="H8739" s="488"/>
    </row>
    <row r="8740" spans="1:8" s="10" customFormat="1">
      <c r="A8740" s="134"/>
      <c r="B8740" s="134"/>
      <c r="C8740"/>
      <c r="D8740"/>
      <c r="E8740" s="488"/>
      <c r="F8740"/>
      <c r="G8740"/>
      <c r="H8740" s="488"/>
    </row>
    <row r="8741" spans="1:8" s="10" customFormat="1">
      <c r="A8741" s="134"/>
      <c r="B8741" s="134"/>
      <c r="C8741"/>
      <c r="D8741"/>
      <c r="E8741" s="488"/>
      <c r="F8741"/>
      <c r="G8741"/>
      <c r="H8741" s="488"/>
    </row>
    <row r="8742" spans="1:8" s="10" customFormat="1">
      <c r="A8742" s="134"/>
      <c r="B8742" s="134"/>
      <c r="C8742"/>
      <c r="D8742"/>
      <c r="E8742" s="488"/>
      <c r="F8742"/>
      <c r="G8742"/>
      <c r="H8742" s="488"/>
    </row>
    <row r="8743" spans="1:8" s="10" customFormat="1">
      <c r="A8743" s="134"/>
      <c r="B8743" s="134"/>
      <c r="C8743"/>
      <c r="D8743"/>
      <c r="E8743" s="488"/>
      <c r="F8743"/>
      <c r="G8743"/>
      <c r="H8743" s="488"/>
    </row>
    <row r="8744" spans="1:8" s="10" customFormat="1">
      <c r="A8744" s="134"/>
      <c r="B8744" s="134"/>
      <c r="C8744"/>
      <c r="D8744"/>
      <c r="E8744" s="488"/>
      <c r="F8744"/>
      <c r="G8744"/>
      <c r="H8744" s="488"/>
    </row>
    <row r="8745" spans="1:8" s="10" customFormat="1">
      <c r="A8745" s="134"/>
      <c r="B8745" s="134"/>
      <c r="C8745"/>
      <c r="D8745"/>
      <c r="E8745" s="488"/>
      <c r="F8745"/>
      <c r="G8745"/>
      <c r="H8745" s="488"/>
    </row>
    <row r="8746" spans="1:8" s="10" customFormat="1">
      <c r="A8746" s="134"/>
      <c r="B8746" s="134"/>
      <c r="C8746"/>
      <c r="D8746"/>
      <c r="E8746" s="488"/>
      <c r="F8746"/>
      <c r="G8746"/>
      <c r="H8746" s="488"/>
    </row>
    <row r="8747" spans="1:8" s="10" customFormat="1">
      <c r="A8747" s="134"/>
      <c r="B8747" s="134"/>
      <c r="C8747"/>
      <c r="D8747"/>
      <c r="E8747" s="488"/>
      <c r="F8747"/>
      <c r="G8747"/>
      <c r="H8747" s="488"/>
    </row>
    <row r="8748" spans="1:8" s="10" customFormat="1">
      <c r="A8748" s="134"/>
      <c r="B8748" s="134"/>
      <c r="C8748"/>
      <c r="D8748"/>
      <c r="E8748" s="488"/>
      <c r="F8748"/>
      <c r="G8748"/>
      <c r="H8748" s="488"/>
    </row>
    <row r="8749" spans="1:8" s="10" customFormat="1">
      <c r="A8749" s="134"/>
      <c r="B8749" s="134"/>
      <c r="C8749"/>
      <c r="D8749"/>
      <c r="E8749" s="488"/>
      <c r="F8749"/>
      <c r="G8749"/>
      <c r="H8749" s="488"/>
    </row>
    <row r="8750" spans="1:8" s="10" customFormat="1">
      <c r="A8750" s="134"/>
      <c r="B8750" s="134"/>
      <c r="C8750"/>
      <c r="D8750"/>
      <c r="E8750" s="488"/>
      <c r="F8750"/>
      <c r="G8750"/>
      <c r="H8750" s="488"/>
    </row>
    <row r="8751" spans="1:8" s="10" customFormat="1">
      <c r="A8751" s="134"/>
      <c r="B8751" s="134"/>
      <c r="C8751"/>
      <c r="D8751"/>
      <c r="E8751" s="488"/>
      <c r="F8751"/>
      <c r="G8751"/>
      <c r="H8751" s="488"/>
    </row>
    <row r="8752" spans="1:8" s="10" customFormat="1">
      <c r="A8752" s="134"/>
      <c r="B8752" s="134"/>
      <c r="C8752"/>
      <c r="D8752"/>
      <c r="E8752" s="488"/>
      <c r="F8752"/>
      <c r="G8752"/>
      <c r="H8752" s="488"/>
    </row>
    <row r="8753" spans="1:8" s="10" customFormat="1">
      <c r="A8753" s="134"/>
      <c r="B8753" s="134"/>
      <c r="C8753"/>
      <c r="D8753"/>
      <c r="E8753" s="488"/>
      <c r="F8753"/>
      <c r="G8753"/>
      <c r="H8753" s="488"/>
    </row>
    <row r="8754" spans="1:8" s="10" customFormat="1">
      <c r="A8754" s="134"/>
      <c r="B8754" s="134"/>
      <c r="C8754"/>
      <c r="D8754"/>
      <c r="E8754" s="488"/>
      <c r="F8754"/>
      <c r="G8754"/>
      <c r="H8754" s="488"/>
    </row>
    <row r="8755" spans="1:8" s="10" customFormat="1">
      <c r="A8755" s="134"/>
      <c r="B8755" s="134"/>
      <c r="C8755"/>
      <c r="D8755"/>
      <c r="E8755" s="488"/>
      <c r="F8755"/>
      <c r="G8755"/>
      <c r="H8755" s="488"/>
    </row>
    <row r="8756" spans="1:8" s="10" customFormat="1">
      <c r="A8756" s="134"/>
      <c r="B8756" s="134"/>
      <c r="C8756"/>
      <c r="D8756"/>
      <c r="E8756" s="488"/>
      <c r="F8756"/>
      <c r="G8756"/>
      <c r="H8756" s="488"/>
    </row>
    <row r="8757" spans="1:8" s="10" customFormat="1">
      <c r="A8757" s="134"/>
      <c r="B8757" s="134"/>
      <c r="C8757"/>
      <c r="D8757"/>
      <c r="E8757" s="488"/>
      <c r="F8757"/>
      <c r="G8757"/>
      <c r="H8757" s="488"/>
    </row>
    <row r="8758" spans="1:8" s="10" customFormat="1">
      <c r="A8758" s="134"/>
      <c r="B8758" s="134"/>
      <c r="C8758"/>
      <c r="D8758"/>
      <c r="E8758" s="488"/>
      <c r="F8758"/>
      <c r="G8758"/>
      <c r="H8758" s="488"/>
    </row>
    <row r="8759" spans="1:8" s="10" customFormat="1">
      <c r="A8759" s="134"/>
      <c r="B8759" s="134"/>
      <c r="C8759"/>
      <c r="D8759"/>
      <c r="E8759" s="488"/>
      <c r="F8759"/>
      <c r="G8759"/>
      <c r="H8759" s="488"/>
    </row>
    <row r="8760" spans="1:8" s="10" customFormat="1">
      <c r="A8760" s="134"/>
      <c r="B8760" s="134"/>
      <c r="C8760"/>
      <c r="D8760"/>
      <c r="E8760" s="488"/>
      <c r="F8760"/>
      <c r="G8760"/>
      <c r="H8760" s="488"/>
    </row>
    <row r="8761" spans="1:8" s="10" customFormat="1">
      <c r="A8761" s="134"/>
      <c r="B8761" s="134"/>
      <c r="C8761"/>
      <c r="D8761"/>
      <c r="E8761" s="488"/>
      <c r="F8761"/>
      <c r="G8761"/>
      <c r="H8761" s="488"/>
    </row>
    <row r="8762" spans="1:8" s="10" customFormat="1">
      <c r="A8762" s="134"/>
      <c r="B8762" s="134"/>
      <c r="C8762"/>
      <c r="D8762"/>
      <c r="E8762" s="488"/>
      <c r="F8762"/>
      <c r="G8762"/>
      <c r="H8762" s="488"/>
    </row>
    <row r="8763" spans="1:8" s="10" customFormat="1">
      <c r="A8763" s="134"/>
      <c r="B8763" s="134"/>
      <c r="C8763"/>
      <c r="D8763"/>
      <c r="E8763" s="488"/>
      <c r="F8763"/>
      <c r="G8763"/>
      <c r="H8763" s="488"/>
    </row>
    <row r="8764" spans="1:8" s="10" customFormat="1">
      <c r="A8764" s="134"/>
      <c r="B8764" s="134"/>
      <c r="C8764"/>
      <c r="D8764"/>
      <c r="E8764" s="488"/>
      <c r="F8764"/>
      <c r="G8764"/>
      <c r="H8764" s="488"/>
    </row>
    <row r="8765" spans="1:8" s="10" customFormat="1">
      <c r="A8765" s="134"/>
      <c r="B8765" s="134"/>
      <c r="C8765"/>
      <c r="D8765"/>
      <c r="E8765" s="488"/>
      <c r="F8765"/>
      <c r="G8765"/>
      <c r="H8765" s="488"/>
    </row>
    <row r="8766" spans="1:8" s="10" customFormat="1">
      <c r="A8766" s="134"/>
      <c r="B8766" s="134"/>
      <c r="C8766"/>
      <c r="D8766"/>
      <c r="E8766" s="488"/>
      <c r="F8766"/>
      <c r="G8766"/>
      <c r="H8766" s="488"/>
    </row>
    <row r="8767" spans="1:8" s="10" customFormat="1">
      <c r="A8767" s="134"/>
      <c r="B8767" s="134"/>
      <c r="C8767"/>
      <c r="D8767"/>
      <c r="E8767" s="488"/>
      <c r="F8767"/>
      <c r="G8767"/>
      <c r="H8767" s="488"/>
    </row>
    <row r="8768" spans="1:8" s="10" customFormat="1">
      <c r="A8768" s="134"/>
      <c r="B8768" s="134"/>
      <c r="C8768"/>
      <c r="D8768"/>
      <c r="E8768" s="488"/>
      <c r="F8768"/>
      <c r="G8768"/>
      <c r="H8768" s="488"/>
    </row>
    <row r="8769" spans="1:8" s="10" customFormat="1">
      <c r="A8769" s="134"/>
      <c r="B8769" s="134"/>
      <c r="C8769"/>
      <c r="D8769"/>
      <c r="E8769" s="488"/>
      <c r="F8769"/>
      <c r="G8769"/>
      <c r="H8769" s="488"/>
    </row>
    <row r="8770" spans="1:8" s="10" customFormat="1">
      <c r="A8770" s="134"/>
      <c r="B8770" s="134"/>
      <c r="C8770"/>
      <c r="D8770"/>
      <c r="E8770" s="488"/>
      <c r="F8770"/>
      <c r="G8770"/>
      <c r="H8770" s="488"/>
    </row>
    <row r="8771" spans="1:8" s="10" customFormat="1">
      <c r="A8771" s="134"/>
      <c r="B8771" s="134"/>
      <c r="C8771"/>
      <c r="D8771"/>
      <c r="E8771" s="488"/>
      <c r="F8771"/>
      <c r="G8771"/>
      <c r="H8771" s="488"/>
    </row>
    <row r="8772" spans="1:8" s="10" customFormat="1">
      <c r="A8772" s="134"/>
      <c r="B8772" s="134"/>
      <c r="C8772"/>
      <c r="D8772"/>
      <c r="E8772" s="488"/>
      <c r="F8772"/>
      <c r="G8772"/>
      <c r="H8772" s="488"/>
    </row>
    <row r="8773" spans="1:8" s="10" customFormat="1">
      <c r="A8773" s="134"/>
      <c r="B8773" s="134"/>
      <c r="C8773"/>
      <c r="D8773"/>
      <c r="E8773" s="488"/>
      <c r="F8773"/>
      <c r="G8773"/>
      <c r="H8773" s="488"/>
    </row>
    <row r="8774" spans="1:8" s="10" customFormat="1">
      <c r="A8774" s="134"/>
      <c r="B8774" s="134"/>
      <c r="C8774"/>
      <c r="D8774"/>
      <c r="E8774" s="488"/>
      <c r="F8774"/>
      <c r="G8774"/>
      <c r="H8774" s="488"/>
    </row>
    <row r="8775" spans="1:8" s="10" customFormat="1">
      <c r="A8775" s="134"/>
      <c r="B8775" s="134"/>
      <c r="C8775"/>
      <c r="D8775"/>
      <c r="E8775" s="488"/>
      <c r="F8775"/>
      <c r="G8775"/>
      <c r="H8775" s="488"/>
    </row>
    <row r="8776" spans="1:8" s="10" customFormat="1">
      <c r="A8776" s="134"/>
      <c r="B8776" s="134"/>
      <c r="C8776"/>
      <c r="D8776"/>
      <c r="E8776" s="488"/>
      <c r="F8776"/>
      <c r="G8776"/>
      <c r="H8776" s="488"/>
    </row>
    <row r="8777" spans="1:8" s="10" customFormat="1">
      <c r="A8777" s="134"/>
      <c r="B8777" s="134"/>
      <c r="C8777"/>
      <c r="D8777"/>
      <c r="E8777" s="488"/>
      <c r="F8777"/>
      <c r="G8777"/>
      <c r="H8777" s="488"/>
    </row>
    <row r="8778" spans="1:8" s="10" customFormat="1">
      <c r="A8778" s="134"/>
      <c r="B8778" s="134"/>
      <c r="C8778"/>
      <c r="D8778"/>
      <c r="E8778" s="488"/>
      <c r="F8778"/>
      <c r="G8778"/>
      <c r="H8778" s="488"/>
    </row>
    <row r="8779" spans="1:8" s="10" customFormat="1">
      <c r="A8779" s="134"/>
      <c r="B8779" s="134"/>
      <c r="C8779"/>
      <c r="D8779"/>
      <c r="E8779" s="488"/>
      <c r="F8779"/>
      <c r="G8779"/>
      <c r="H8779" s="488"/>
    </row>
    <row r="8780" spans="1:8" s="10" customFormat="1">
      <c r="A8780" s="134"/>
      <c r="B8780" s="134"/>
      <c r="C8780"/>
      <c r="D8780"/>
      <c r="E8780" s="488"/>
      <c r="F8780"/>
      <c r="G8780"/>
      <c r="H8780" s="488"/>
    </row>
    <row r="8781" spans="1:8" s="10" customFormat="1">
      <c r="A8781" s="134"/>
      <c r="B8781" s="134"/>
      <c r="C8781"/>
      <c r="D8781"/>
      <c r="E8781" s="488"/>
      <c r="F8781"/>
      <c r="G8781"/>
      <c r="H8781" s="488"/>
    </row>
    <row r="8782" spans="1:8" s="10" customFormat="1">
      <c r="A8782" s="134"/>
      <c r="B8782" s="134"/>
      <c r="C8782"/>
      <c r="D8782"/>
      <c r="E8782" s="488"/>
      <c r="F8782"/>
      <c r="G8782"/>
      <c r="H8782" s="488"/>
    </row>
    <row r="8783" spans="1:8" s="10" customFormat="1">
      <c r="A8783" s="134"/>
      <c r="B8783" s="134"/>
      <c r="C8783"/>
      <c r="D8783"/>
      <c r="E8783" s="488"/>
      <c r="F8783"/>
      <c r="G8783"/>
      <c r="H8783" s="488"/>
    </row>
    <row r="8784" spans="1:8" s="10" customFormat="1">
      <c r="A8784" s="134"/>
      <c r="B8784" s="134"/>
      <c r="C8784"/>
      <c r="D8784"/>
      <c r="E8784" s="488"/>
      <c r="F8784"/>
      <c r="G8784"/>
      <c r="H8784" s="488"/>
    </row>
    <row r="8785" spans="1:8" s="10" customFormat="1">
      <c r="A8785" s="134"/>
      <c r="B8785" s="134"/>
      <c r="C8785"/>
      <c r="D8785"/>
      <c r="E8785" s="488"/>
      <c r="F8785"/>
      <c r="G8785"/>
      <c r="H8785" s="488"/>
    </row>
    <row r="8786" spans="1:8" s="10" customFormat="1">
      <c r="A8786" s="134"/>
      <c r="B8786" s="134"/>
      <c r="C8786"/>
      <c r="D8786"/>
      <c r="E8786" s="488"/>
      <c r="F8786"/>
      <c r="G8786"/>
      <c r="H8786" s="488"/>
    </row>
    <row r="8787" spans="1:8" s="10" customFormat="1">
      <c r="A8787" s="134"/>
      <c r="B8787" s="134"/>
      <c r="C8787"/>
      <c r="D8787"/>
      <c r="E8787" s="488"/>
      <c r="F8787"/>
      <c r="G8787"/>
      <c r="H8787" s="488"/>
    </row>
    <row r="8788" spans="1:8" s="10" customFormat="1">
      <c r="A8788" s="134"/>
      <c r="B8788" s="134"/>
      <c r="C8788"/>
      <c r="D8788"/>
      <c r="E8788" s="488"/>
      <c r="F8788"/>
      <c r="G8788"/>
      <c r="H8788" s="488"/>
    </row>
    <row r="8789" spans="1:8" s="10" customFormat="1">
      <c r="A8789" s="134"/>
      <c r="B8789" s="134"/>
      <c r="C8789"/>
      <c r="D8789"/>
      <c r="E8789" s="488"/>
      <c r="F8789"/>
      <c r="G8789"/>
      <c r="H8789" s="488"/>
    </row>
    <row r="8790" spans="1:8" s="10" customFormat="1">
      <c r="A8790" s="134"/>
      <c r="B8790" s="134"/>
      <c r="C8790"/>
      <c r="D8790"/>
      <c r="E8790" s="488"/>
      <c r="F8790"/>
      <c r="G8790"/>
      <c r="H8790" s="488"/>
    </row>
    <row r="8791" spans="1:8" s="10" customFormat="1">
      <c r="A8791" s="134"/>
      <c r="B8791" s="134"/>
      <c r="C8791"/>
      <c r="D8791"/>
      <c r="E8791" s="488"/>
      <c r="F8791"/>
      <c r="G8791"/>
      <c r="H8791" s="488"/>
    </row>
    <row r="8792" spans="1:8" s="10" customFormat="1">
      <c r="A8792" s="134"/>
      <c r="B8792" s="134"/>
      <c r="C8792"/>
      <c r="D8792"/>
      <c r="E8792" s="488"/>
      <c r="F8792"/>
      <c r="G8792"/>
      <c r="H8792" s="488"/>
    </row>
    <row r="8793" spans="1:8" s="10" customFormat="1">
      <c r="A8793" s="134"/>
      <c r="B8793" s="134"/>
      <c r="C8793"/>
      <c r="D8793"/>
      <c r="E8793" s="488"/>
      <c r="F8793"/>
      <c r="G8793"/>
      <c r="H8793" s="488"/>
    </row>
    <row r="8794" spans="1:8" s="10" customFormat="1">
      <c r="A8794" s="134"/>
      <c r="B8794" s="134"/>
      <c r="C8794"/>
      <c r="D8794"/>
      <c r="E8794" s="488"/>
      <c r="F8794"/>
      <c r="G8794"/>
      <c r="H8794" s="488"/>
    </row>
    <row r="8795" spans="1:8" s="10" customFormat="1">
      <c r="A8795" s="134"/>
      <c r="B8795" s="134"/>
      <c r="C8795"/>
      <c r="D8795"/>
      <c r="E8795" s="488"/>
      <c r="F8795"/>
      <c r="G8795"/>
      <c r="H8795" s="488"/>
    </row>
    <row r="8796" spans="1:8" s="10" customFormat="1">
      <c r="A8796" s="134"/>
      <c r="B8796" s="134"/>
      <c r="C8796"/>
      <c r="D8796"/>
      <c r="E8796" s="488"/>
      <c r="F8796"/>
      <c r="G8796"/>
      <c r="H8796" s="488"/>
    </row>
    <row r="8797" spans="1:8" s="10" customFormat="1">
      <c r="A8797" s="134"/>
      <c r="B8797" s="134"/>
      <c r="C8797"/>
      <c r="D8797"/>
      <c r="E8797" s="488"/>
      <c r="F8797"/>
      <c r="G8797"/>
      <c r="H8797" s="488"/>
    </row>
    <row r="8798" spans="1:8" s="10" customFormat="1">
      <c r="A8798" s="134"/>
      <c r="B8798" s="134"/>
      <c r="C8798"/>
      <c r="D8798"/>
      <c r="E8798" s="488"/>
      <c r="F8798"/>
      <c r="G8798"/>
      <c r="H8798" s="488"/>
    </row>
    <row r="8799" spans="1:8" s="10" customFormat="1">
      <c r="A8799" s="134"/>
      <c r="B8799" s="134"/>
      <c r="C8799"/>
      <c r="D8799"/>
      <c r="E8799" s="488"/>
      <c r="F8799"/>
      <c r="G8799"/>
      <c r="H8799" s="488"/>
    </row>
    <row r="8800" spans="1:8" s="10" customFormat="1">
      <c r="A8800" s="134"/>
      <c r="B8800" s="134"/>
      <c r="C8800"/>
      <c r="D8800"/>
      <c r="E8800" s="488"/>
      <c r="F8800"/>
      <c r="G8800"/>
      <c r="H8800" s="488"/>
    </row>
    <row r="8801" spans="1:8" s="10" customFormat="1">
      <c r="A8801" s="134"/>
      <c r="B8801" s="134"/>
      <c r="C8801"/>
      <c r="D8801"/>
      <c r="E8801" s="488"/>
      <c r="F8801"/>
      <c r="G8801"/>
      <c r="H8801" s="488"/>
    </row>
    <row r="8802" spans="1:8" s="10" customFormat="1">
      <c r="A8802" s="134"/>
      <c r="B8802" s="134"/>
      <c r="C8802"/>
      <c r="D8802"/>
      <c r="E8802" s="488"/>
      <c r="F8802"/>
      <c r="G8802"/>
      <c r="H8802" s="488"/>
    </row>
    <row r="8803" spans="1:8" s="10" customFormat="1">
      <c r="A8803" s="134"/>
      <c r="B8803" s="134"/>
      <c r="C8803"/>
      <c r="D8803"/>
      <c r="E8803" s="488"/>
      <c r="F8803"/>
      <c r="G8803"/>
      <c r="H8803" s="488"/>
    </row>
    <row r="8804" spans="1:8" s="10" customFormat="1">
      <c r="A8804" s="134"/>
      <c r="B8804" s="134"/>
      <c r="C8804"/>
      <c r="D8804"/>
      <c r="E8804" s="488"/>
      <c r="F8804"/>
      <c r="G8804"/>
      <c r="H8804" s="488"/>
    </row>
    <row r="8805" spans="1:8" s="10" customFormat="1">
      <c r="A8805" s="134"/>
      <c r="B8805" s="134"/>
      <c r="C8805"/>
      <c r="D8805"/>
      <c r="E8805" s="488"/>
      <c r="F8805"/>
      <c r="G8805"/>
      <c r="H8805" s="488"/>
    </row>
    <row r="8806" spans="1:8" s="10" customFormat="1">
      <c r="A8806" s="134"/>
      <c r="B8806" s="134"/>
      <c r="C8806"/>
      <c r="D8806"/>
      <c r="E8806" s="488"/>
      <c r="F8806"/>
      <c r="G8806"/>
      <c r="H8806" s="488"/>
    </row>
    <row r="8807" spans="1:8" s="10" customFormat="1">
      <c r="A8807" s="134"/>
      <c r="B8807" s="134"/>
      <c r="C8807"/>
      <c r="D8807"/>
      <c r="E8807" s="488"/>
      <c r="F8807"/>
      <c r="G8807"/>
      <c r="H8807" s="488"/>
    </row>
    <row r="8808" spans="1:8" s="10" customFormat="1">
      <c r="A8808" s="134"/>
      <c r="B8808" s="134"/>
      <c r="C8808"/>
      <c r="D8808"/>
      <c r="E8808" s="488"/>
      <c r="F8808"/>
      <c r="G8808"/>
      <c r="H8808" s="488"/>
    </row>
    <row r="8809" spans="1:8" s="10" customFormat="1">
      <c r="A8809" s="134"/>
      <c r="B8809" s="134"/>
      <c r="C8809"/>
      <c r="D8809"/>
      <c r="E8809" s="488"/>
      <c r="F8809"/>
      <c r="G8809"/>
      <c r="H8809" s="488"/>
    </row>
    <row r="8810" spans="1:8" s="10" customFormat="1">
      <c r="A8810" s="134"/>
      <c r="B8810" s="134"/>
      <c r="C8810"/>
      <c r="D8810"/>
      <c r="E8810" s="488"/>
      <c r="F8810"/>
      <c r="G8810"/>
      <c r="H8810" s="488"/>
    </row>
    <row r="8811" spans="1:8" s="10" customFormat="1">
      <c r="A8811" s="134"/>
      <c r="B8811" s="134"/>
      <c r="C8811"/>
      <c r="D8811"/>
      <c r="E8811" s="488"/>
      <c r="F8811"/>
      <c r="G8811"/>
      <c r="H8811" s="488"/>
    </row>
    <row r="8812" spans="1:8" s="10" customFormat="1">
      <c r="A8812" s="134"/>
      <c r="B8812" s="134"/>
      <c r="C8812"/>
      <c r="D8812"/>
      <c r="E8812" s="488"/>
      <c r="F8812"/>
      <c r="G8812"/>
      <c r="H8812" s="488"/>
    </row>
    <row r="8813" spans="1:8" s="10" customFormat="1">
      <c r="A8813" s="134"/>
      <c r="B8813" s="134"/>
      <c r="C8813"/>
      <c r="D8813"/>
      <c r="E8813" s="488"/>
      <c r="F8813"/>
      <c r="G8813"/>
      <c r="H8813" s="488"/>
    </row>
    <row r="8814" spans="1:8" s="10" customFormat="1">
      <c r="A8814" s="134"/>
      <c r="B8814" s="134"/>
      <c r="C8814"/>
      <c r="D8814"/>
      <c r="E8814" s="488"/>
      <c r="F8814"/>
      <c r="G8814"/>
      <c r="H8814" s="488"/>
    </row>
    <row r="8815" spans="1:8" s="10" customFormat="1">
      <c r="A8815" s="134"/>
      <c r="B8815" s="134"/>
      <c r="C8815"/>
      <c r="D8815"/>
      <c r="E8815" s="488"/>
      <c r="F8815"/>
      <c r="G8815"/>
      <c r="H8815" s="488"/>
    </row>
    <row r="8816" spans="1:8" s="10" customFormat="1">
      <c r="A8816" s="134"/>
      <c r="B8816" s="134"/>
      <c r="C8816"/>
      <c r="D8816"/>
      <c r="E8816" s="488"/>
      <c r="F8816"/>
      <c r="G8816"/>
      <c r="H8816" s="488"/>
    </row>
    <row r="8817" spans="1:8" s="10" customFormat="1">
      <c r="A8817" s="134"/>
      <c r="B8817" s="134"/>
      <c r="C8817"/>
      <c r="D8817"/>
      <c r="E8817" s="488"/>
      <c r="F8817"/>
      <c r="G8817"/>
      <c r="H8817" s="488"/>
    </row>
    <row r="8818" spans="1:8" s="10" customFormat="1">
      <c r="A8818" s="134"/>
      <c r="B8818" s="134"/>
      <c r="C8818"/>
      <c r="D8818"/>
      <c r="E8818" s="488"/>
      <c r="F8818"/>
      <c r="G8818"/>
      <c r="H8818" s="488"/>
    </row>
    <row r="8819" spans="1:8" s="10" customFormat="1">
      <c r="A8819" s="134"/>
      <c r="B8819" s="134"/>
      <c r="C8819"/>
      <c r="D8819"/>
      <c r="E8819" s="488"/>
      <c r="F8819"/>
      <c r="G8819"/>
      <c r="H8819" s="488"/>
    </row>
    <row r="8820" spans="1:8" s="10" customFormat="1">
      <c r="A8820" s="134"/>
      <c r="B8820" s="134"/>
      <c r="C8820"/>
      <c r="D8820"/>
      <c r="E8820" s="488"/>
      <c r="F8820"/>
      <c r="G8820"/>
      <c r="H8820" s="488"/>
    </row>
    <row r="8821" spans="1:8" s="10" customFormat="1">
      <c r="A8821" s="134"/>
      <c r="B8821" s="134"/>
      <c r="C8821"/>
      <c r="D8821"/>
      <c r="E8821" s="488"/>
      <c r="F8821"/>
      <c r="G8821"/>
      <c r="H8821" s="488"/>
    </row>
    <row r="8822" spans="1:8" s="10" customFormat="1">
      <c r="A8822" s="134"/>
      <c r="B8822" s="134"/>
      <c r="C8822"/>
      <c r="D8822"/>
      <c r="E8822" s="488"/>
      <c r="F8822"/>
      <c r="G8822"/>
      <c r="H8822" s="488"/>
    </row>
    <row r="8823" spans="1:8" s="10" customFormat="1">
      <c r="A8823" s="134"/>
      <c r="B8823" s="134"/>
      <c r="C8823"/>
      <c r="D8823"/>
      <c r="E8823" s="488"/>
      <c r="F8823"/>
      <c r="G8823"/>
      <c r="H8823" s="488"/>
    </row>
    <row r="8824" spans="1:8" s="10" customFormat="1">
      <c r="A8824" s="134"/>
      <c r="B8824" s="134"/>
      <c r="C8824"/>
      <c r="D8824"/>
      <c r="E8824" s="488"/>
      <c r="F8824"/>
      <c r="G8824"/>
      <c r="H8824" s="488"/>
    </row>
    <row r="8825" spans="1:8" s="10" customFormat="1">
      <c r="A8825" s="134"/>
      <c r="B8825" s="134"/>
      <c r="C8825"/>
      <c r="D8825"/>
      <c r="E8825" s="488"/>
      <c r="F8825"/>
      <c r="G8825"/>
      <c r="H8825" s="488"/>
    </row>
    <row r="8826" spans="1:8" s="10" customFormat="1">
      <c r="A8826" s="134"/>
      <c r="B8826" s="134"/>
      <c r="C8826"/>
      <c r="D8826"/>
      <c r="E8826" s="488"/>
      <c r="F8826"/>
      <c r="G8826"/>
      <c r="H8826" s="488"/>
    </row>
    <row r="8827" spans="1:8" s="10" customFormat="1">
      <c r="A8827" s="134"/>
      <c r="B8827" s="134"/>
      <c r="C8827"/>
      <c r="D8827"/>
      <c r="E8827" s="488"/>
      <c r="F8827"/>
      <c r="G8827"/>
      <c r="H8827" s="488"/>
    </row>
    <row r="8828" spans="1:8" s="10" customFormat="1">
      <c r="A8828" s="134"/>
      <c r="B8828" s="134"/>
      <c r="C8828"/>
      <c r="D8828"/>
      <c r="E8828" s="488"/>
      <c r="F8828"/>
      <c r="G8828"/>
      <c r="H8828" s="488"/>
    </row>
    <row r="8829" spans="1:8" s="10" customFormat="1">
      <c r="A8829" s="134"/>
      <c r="B8829" s="134"/>
      <c r="C8829"/>
      <c r="D8829"/>
      <c r="E8829" s="488"/>
      <c r="F8829"/>
      <c r="G8829"/>
      <c r="H8829" s="488"/>
    </row>
    <row r="8830" spans="1:8" s="10" customFormat="1">
      <c r="A8830" s="134"/>
      <c r="B8830" s="134"/>
      <c r="C8830"/>
      <c r="D8830"/>
      <c r="E8830" s="488"/>
      <c r="F8830"/>
      <c r="G8830"/>
      <c r="H8830" s="488"/>
    </row>
    <row r="8831" spans="1:8" s="10" customFormat="1">
      <c r="A8831" s="134"/>
      <c r="B8831" s="134"/>
      <c r="C8831"/>
      <c r="D8831"/>
      <c r="E8831" s="488"/>
      <c r="F8831"/>
      <c r="G8831"/>
      <c r="H8831" s="488"/>
    </row>
    <row r="8832" spans="1:8" s="10" customFormat="1">
      <c r="A8832" s="134"/>
      <c r="B8832" s="134"/>
      <c r="C8832"/>
      <c r="D8832"/>
      <c r="E8832" s="488"/>
      <c r="F8832"/>
      <c r="G8832"/>
      <c r="H8832" s="488"/>
    </row>
    <row r="8833" spans="1:8" s="10" customFormat="1">
      <c r="A8833" s="134"/>
      <c r="B8833" s="134"/>
      <c r="C8833"/>
      <c r="D8833"/>
      <c r="E8833" s="488"/>
      <c r="F8833"/>
      <c r="G8833"/>
      <c r="H8833" s="488"/>
    </row>
    <row r="8834" spans="1:8" s="10" customFormat="1">
      <c r="A8834" s="134"/>
      <c r="B8834" s="134"/>
      <c r="C8834"/>
      <c r="D8834"/>
      <c r="E8834" s="488"/>
      <c r="F8834"/>
      <c r="G8834"/>
      <c r="H8834" s="488"/>
    </row>
    <row r="8835" spans="1:8" s="10" customFormat="1">
      <c r="A8835" s="134"/>
      <c r="B8835" s="134"/>
      <c r="C8835"/>
      <c r="D8835"/>
      <c r="E8835" s="488"/>
      <c r="F8835"/>
      <c r="G8835"/>
      <c r="H8835" s="488"/>
    </row>
    <row r="8836" spans="1:8" s="10" customFormat="1">
      <c r="A8836" s="134"/>
      <c r="B8836" s="134"/>
      <c r="C8836"/>
      <c r="D8836"/>
      <c r="E8836" s="488"/>
      <c r="F8836"/>
      <c r="G8836"/>
      <c r="H8836" s="488"/>
    </row>
    <row r="8837" spans="1:8" s="10" customFormat="1">
      <c r="A8837" s="134"/>
      <c r="B8837" s="134"/>
      <c r="C8837"/>
      <c r="D8837"/>
      <c r="E8837" s="488"/>
      <c r="F8837"/>
      <c r="G8837"/>
      <c r="H8837" s="488"/>
    </row>
    <row r="8838" spans="1:8" s="10" customFormat="1">
      <c r="A8838" s="134"/>
      <c r="B8838" s="134"/>
      <c r="C8838"/>
      <c r="D8838"/>
      <c r="E8838" s="488"/>
      <c r="F8838"/>
      <c r="G8838"/>
      <c r="H8838" s="488"/>
    </row>
    <row r="8839" spans="1:8" s="10" customFormat="1">
      <c r="A8839" s="134"/>
      <c r="B8839" s="134"/>
      <c r="C8839"/>
      <c r="D8839"/>
      <c r="E8839" s="488"/>
      <c r="F8839"/>
      <c r="G8839"/>
      <c r="H8839" s="488"/>
    </row>
    <row r="8840" spans="1:8" s="10" customFormat="1">
      <c r="A8840" s="134"/>
      <c r="B8840" s="134"/>
      <c r="C8840"/>
      <c r="D8840"/>
      <c r="E8840" s="488"/>
      <c r="F8840"/>
      <c r="G8840"/>
      <c r="H8840" s="488"/>
    </row>
    <row r="8841" spans="1:8" s="10" customFormat="1">
      <c r="A8841" s="134"/>
      <c r="B8841" s="134"/>
      <c r="C8841"/>
      <c r="D8841"/>
      <c r="E8841" s="488"/>
      <c r="F8841"/>
      <c r="G8841"/>
      <c r="H8841" s="488"/>
    </row>
    <row r="8842" spans="1:8" s="10" customFormat="1">
      <c r="A8842" s="134"/>
      <c r="B8842" s="134"/>
      <c r="C8842"/>
      <c r="D8842"/>
      <c r="E8842" s="488"/>
      <c r="F8842"/>
      <c r="G8842"/>
      <c r="H8842" s="488"/>
    </row>
    <row r="8843" spans="1:8" s="10" customFormat="1">
      <c r="A8843" s="134"/>
      <c r="B8843" s="134"/>
      <c r="C8843"/>
      <c r="D8843"/>
      <c r="E8843" s="488"/>
      <c r="F8843"/>
      <c r="G8843"/>
      <c r="H8843" s="488"/>
    </row>
    <row r="8844" spans="1:8" s="10" customFormat="1">
      <c r="A8844" s="134"/>
      <c r="B8844" s="134"/>
      <c r="C8844"/>
      <c r="D8844"/>
      <c r="E8844" s="488"/>
      <c r="F8844"/>
      <c r="G8844"/>
      <c r="H8844" s="488"/>
    </row>
    <row r="8845" spans="1:8" s="10" customFormat="1">
      <c r="A8845" s="134"/>
      <c r="B8845" s="134"/>
      <c r="C8845"/>
      <c r="D8845"/>
      <c r="E8845" s="488"/>
      <c r="F8845"/>
      <c r="G8845"/>
      <c r="H8845" s="488"/>
    </row>
    <row r="8846" spans="1:8" s="10" customFormat="1">
      <c r="A8846" s="134"/>
      <c r="B8846" s="134"/>
      <c r="C8846"/>
      <c r="D8846"/>
      <c r="E8846" s="488"/>
      <c r="F8846"/>
      <c r="G8846"/>
      <c r="H8846" s="488"/>
    </row>
    <row r="8847" spans="1:8" s="10" customFormat="1">
      <c r="A8847" s="134"/>
      <c r="B8847" s="134"/>
      <c r="C8847"/>
      <c r="D8847"/>
      <c r="E8847" s="488"/>
      <c r="F8847"/>
      <c r="G8847"/>
      <c r="H8847" s="488"/>
    </row>
    <row r="8848" spans="1:8" s="10" customFormat="1">
      <c r="A8848" s="134"/>
      <c r="B8848" s="134"/>
      <c r="C8848"/>
      <c r="D8848"/>
      <c r="E8848" s="488"/>
      <c r="F8848"/>
      <c r="G8848"/>
      <c r="H8848" s="488"/>
    </row>
    <row r="8849" spans="1:8" s="10" customFormat="1">
      <c r="A8849" s="134"/>
      <c r="B8849" s="134"/>
      <c r="C8849"/>
      <c r="D8849"/>
      <c r="E8849" s="488"/>
      <c r="F8849"/>
      <c r="G8849"/>
      <c r="H8849" s="488"/>
    </row>
    <row r="8850" spans="1:8" s="10" customFormat="1">
      <c r="A8850" s="134"/>
      <c r="B8850" s="134"/>
      <c r="C8850"/>
      <c r="D8850"/>
      <c r="E8850" s="488"/>
      <c r="F8850"/>
      <c r="G8850"/>
      <c r="H8850" s="488"/>
    </row>
    <row r="8851" spans="1:8" s="10" customFormat="1">
      <c r="A8851" s="134"/>
      <c r="B8851" s="134"/>
      <c r="C8851"/>
      <c r="D8851"/>
      <c r="E8851" s="488"/>
      <c r="F8851"/>
      <c r="G8851"/>
      <c r="H8851" s="488"/>
    </row>
    <row r="8852" spans="1:8" s="10" customFormat="1">
      <c r="A8852" s="134"/>
      <c r="B8852" s="134"/>
      <c r="C8852"/>
      <c r="D8852"/>
      <c r="E8852" s="488"/>
      <c r="F8852"/>
      <c r="G8852"/>
      <c r="H8852" s="488"/>
    </row>
    <row r="8853" spans="1:8" s="10" customFormat="1">
      <c r="A8853" s="134"/>
      <c r="B8853" s="134"/>
      <c r="C8853"/>
      <c r="D8853"/>
      <c r="E8853" s="488"/>
      <c r="F8853"/>
      <c r="G8853"/>
      <c r="H8853" s="488"/>
    </row>
    <row r="8854" spans="1:8" s="10" customFormat="1">
      <c r="A8854" s="134"/>
      <c r="B8854" s="134"/>
      <c r="C8854"/>
      <c r="D8854"/>
      <c r="E8854" s="488"/>
      <c r="F8854"/>
      <c r="G8854"/>
      <c r="H8854" s="488"/>
    </row>
    <row r="8855" spans="1:8" s="10" customFormat="1">
      <c r="A8855" s="134"/>
      <c r="B8855" s="134"/>
      <c r="C8855"/>
      <c r="D8855"/>
      <c r="E8855" s="488"/>
      <c r="F8855"/>
      <c r="G8855"/>
      <c r="H8855" s="488"/>
    </row>
    <row r="8856" spans="1:8" s="10" customFormat="1">
      <c r="A8856" s="134"/>
      <c r="B8856" s="134"/>
      <c r="C8856"/>
      <c r="D8856"/>
      <c r="E8856" s="488"/>
      <c r="F8856"/>
      <c r="G8856"/>
      <c r="H8856" s="488"/>
    </row>
    <row r="8857" spans="1:8" s="10" customFormat="1">
      <c r="A8857" s="134"/>
      <c r="B8857" s="134"/>
      <c r="C8857"/>
      <c r="D8857"/>
      <c r="E8857" s="488"/>
      <c r="F8857"/>
      <c r="G8857"/>
      <c r="H8857" s="488"/>
    </row>
    <row r="8858" spans="1:8" s="10" customFormat="1">
      <c r="A8858" s="134"/>
      <c r="B8858" s="134"/>
      <c r="C8858"/>
      <c r="D8858"/>
      <c r="E8858" s="488"/>
      <c r="F8858"/>
      <c r="G8858"/>
      <c r="H8858" s="488"/>
    </row>
    <row r="8859" spans="1:8" s="10" customFormat="1">
      <c r="A8859" s="134"/>
      <c r="B8859" s="134"/>
      <c r="C8859"/>
      <c r="D8859"/>
      <c r="E8859" s="488"/>
      <c r="F8859"/>
      <c r="G8859"/>
      <c r="H8859" s="488"/>
    </row>
    <row r="8860" spans="1:8" s="10" customFormat="1">
      <c r="A8860" s="134"/>
      <c r="B8860" s="134"/>
      <c r="C8860"/>
      <c r="D8860"/>
      <c r="E8860" s="488"/>
      <c r="F8860"/>
      <c r="G8860"/>
      <c r="H8860" s="488"/>
    </row>
    <row r="8861" spans="1:8" s="10" customFormat="1">
      <c r="A8861" s="134"/>
      <c r="B8861" s="134"/>
      <c r="C8861"/>
      <c r="D8861"/>
      <c r="E8861" s="488"/>
      <c r="F8861"/>
      <c r="G8861"/>
      <c r="H8861" s="488"/>
    </row>
    <row r="8862" spans="1:8" s="10" customFormat="1">
      <c r="A8862" s="134"/>
      <c r="B8862" s="134"/>
      <c r="C8862"/>
      <c r="D8862"/>
      <c r="E8862" s="488"/>
      <c r="F8862"/>
      <c r="G8862"/>
      <c r="H8862" s="488"/>
    </row>
    <row r="8863" spans="1:8" s="10" customFormat="1">
      <c r="A8863" s="134"/>
      <c r="B8863" s="134"/>
      <c r="C8863"/>
      <c r="D8863"/>
      <c r="E8863" s="488"/>
      <c r="F8863"/>
      <c r="G8863"/>
      <c r="H8863" s="488"/>
    </row>
    <row r="8864" spans="1:8" s="10" customFormat="1">
      <c r="A8864" s="134"/>
      <c r="B8864" s="134"/>
      <c r="C8864"/>
      <c r="D8864"/>
      <c r="E8864" s="488"/>
      <c r="F8864"/>
      <c r="G8864"/>
      <c r="H8864" s="488"/>
    </row>
    <row r="8865" spans="1:8" s="10" customFormat="1">
      <c r="A8865" s="134"/>
      <c r="B8865" s="134"/>
      <c r="C8865"/>
      <c r="D8865"/>
      <c r="E8865" s="488"/>
      <c r="F8865"/>
      <c r="G8865"/>
      <c r="H8865" s="488"/>
    </row>
    <row r="8866" spans="1:8" s="10" customFormat="1">
      <c r="A8866" s="134"/>
      <c r="B8866" s="134"/>
      <c r="C8866"/>
      <c r="D8866"/>
      <c r="E8866" s="488"/>
      <c r="F8866"/>
      <c r="G8866"/>
      <c r="H8866" s="488"/>
    </row>
    <row r="8867" spans="1:8" s="10" customFormat="1">
      <c r="A8867" s="134"/>
      <c r="B8867" s="134"/>
      <c r="C8867"/>
      <c r="D8867"/>
      <c r="E8867" s="488"/>
      <c r="F8867"/>
      <c r="G8867"/>
      <c r="H8867" s="488"/>
    </row>
    <row r="8868" spans="1:8" s="10" customFormat="1">
      <c r="A8868" s="134"/>
      <c r="B8868" s="134"/>
      <c r="C8868"/>
      <c r="D8868"/>
      <c r="E8868" s="488"/>
      <c r="F8868"/>
      <c r="G8868"/>
      <c r="H8868" s="488"/>
    </row>
    <row r="8869" spans="1:8" s="10" customFormat="1">
      <c r="A8869" s="134"/>
      <c r="B8869" s="134"/>
      <c r="C8869"/>
      <c r="D8869"/>
      <c r="E8869" s="488"/>
      <c r="F8869"/>
      <c r="G8869"/>
      <c r="H8869" s="488"/>
    </row>
    <row r="8870" spans="1:8" s="10" customFormat="1">
      <c r="A8870" s="134"/>
      <c r="B8870" s="134"/>
      <c r="C8870"/>
      <c r="D8870"/>
      <c r="E8870" s="488"/>
      <c r="F8870"/>
      <c r="G8870"/>
      <c r="H8870" s="488"/>
    </row>
    <row r="8871" spans="1:8" s="10" customFormat="1">
      <c r="A8871" s="134"/>
      <c r="B8871" s="134"/>
      <c r="C8871"/>
      <c r="D8871"/>
      <c r="E8871" s="488"/>
      <c r="F8871"/>
      <c r="G8871"/>
      <c r="H8871" s="488"/>
    </row>
    <row r="8872" spans="1:8" s="10" customFormat="1">
      <c r="A8872" s="134"/>
      <c r="B8872" s="134"/>
      <c r="C8872"/>
      <c r="D8872"/>
      <c r="E8872" s="488"/>
      <c r="F8872"/>
      <c r="G8872"/>
      <c r="H8872" s="488"/>
    </row>
    <row r="8873" spans="1:8" s="10" customFormat="1">
      <c r="A8873" s="134"/>
      <c r="B8873" s="134"/>
      <c r="C8873"/>
      <c r="D8873"/>
      <c r="E8873" s="488"/>
      <c r="F8873"/>
      <c r="G8873"/>
      <c r="H8873" s="488"/>
    </row>
    <row r="8874" spans="1:8" s="10" customFormat="1">
      <c r="A8874" s="134"/>
      <c r="B8874" s="134"/>
      <c r="C8874"/>
      <c r="D8874"/>
      <c r="E8874" s="488"/>
      <c r="F8874"/>
      <c r="G8874"/>
      <c r="H8874" s="488"/>
    </row>
    <row r="8875" spans="1:8" s="10" customFormat="1">
      <c r="A8875" s="134"/>
      <c r="B8875" s="134"/>
      <c r="C8875"/>
      <c r="D8875"/>
      <c r="E8875" s="488"/>
      <c r="F8875"/>
      <c r="G8875"/>
      <c r="H8875" s="488"/>
    </row>
    <row r="8876" spans="1:8" s="10" customFormat="1">
      <c r="A8876" s="134"/>
      <c r="B8876" s="134"/>
      <c r="C8876"/>
      <c r="D8876"/>
      <c r="E8876" s="488"/>
      <c r="F8876"/>
      <c r="G8876"/>
      <c r="H8876" s="488"/>
    </row>
    <row r="8877" spans="1:8" s="10" customFormat="1">
      <c r="A8877" s="134"/>
      <c r="B8877" s="134"/>
      <c r="C8877"/>
      <c r="D8877"/>
      <c r="E8877" s="488"/>
      <c r="F8877"/>
      <c r="G8877"/>
      <c r="H8877" s="488"/>
    </row>
    <row r="8878" spans="1:8" s="10" customFormat="1">
      <c r="A8878" s="134"/>
      <c r="B8878" s="134"/>
      <c r="C8878"/>
      <c r="D8878"/>
      <c r="E8878" s="488"/>
      <c r="F8878"/>
      <c r="G8878"/>
      <c r="H8878" s="488"/>
    </row>
    <row r="8879" spans="1:8" s="10" customFormat="1">
      <c r="A8879" s="134"/>
      <c r="B8879" s="134"/>
      <c r="C8879"/>
      <c r="D8879"/>
      <c r="E8879" s="488"/>
      <c r="F8879"/>
      <c r="G8879"/>
      <c r="H8879" s="488"/>
    </row>
    <row r="8880" spans="1:8" s="10" customFormat="1">
      <c r="A8880" s="134"/>
      <c r="B8880" s="134"/>
      <c r="C8880"/>
      <c r="D8880"/>
      <c r="E8880" s="488"/>
      <c r="F8880"/>
      <c r="G8880"/>
      <c r="H8880" s="488"/>
    </row>
    <row r="8881" spans="1:8" s="10" customFormat="1">
      <c r="A8881" s="134"/>
      <c r="B8881" s="134"/>
      <c r="C8881"/>
      <c r="D8881"/>
      <c r="E8881" s="488"/>
      <c r="F8881"/>
      <c r="G8881"/>
      <c r="H8881" s="488"/>
    </row>
    <row r="8882" spans="1:8" s="10" customFormat="1">
      <c r="A8882" s="134"/>
      <c r="B8882" s="134"/>
      <c r="C8882"/>
      <c r="D8882"/>
      <c r="E8882" s="488"/>
      <c r="F8882"/>
      <c r="G8882"/>
      <c r="H8882" s="488"/>
    </row>
    <row r="8883" spans="1:8" s="10" customFormat="1">
      <c r="A8883" s="134"/>
      <c r="B8883" s="134"/>
      <c r="C8883"/>
      <c r="D8883"/>
      <c r="E8883" s="488"/>
      <c r="F8883"/>
      <c r="G8883"/>
      <c r="H8883" s="488"/>
    </row>
    <row r="8884" spans="1:8" s="10" customFormat="1">
      <c r="A8884" s="134"/>
      <c r="B8884" s="134"/>
      <c r="C8884"/>
      <c r="D8884"/>
      <c r="E8884" s="488"/>
      <c r="F8884"/>
      <c r="G8884"/>
      <c r="H8884" s="488"/>
    </row>
    <row r="8885" spans="1:8" s="10" customFormat="1">
      <c r="A8885" s="134"/>
      <c r="B8885" s="134"/>
      <c r="C8885"/>
      <c r="D8885"/>
      <c r="E8885" s="488"/>
      <c r="F8885"/>
      <c r="G8885"/>
      <c r="H8885" s="488"/>
    </row>
    <row r="8886" spans="1:8" s="10" customFormat="1">
      <c r="A8886" s="134"/>
      <c r="B8886" s="134"/>
      <c r="C8886"/>
      <c r="D8886"/>
      <c r="E8886" s="488"/>
      <c r="F8886"/>
      <c r="G8886"/>
      <c r="H8886" s="488"/>
    </row>
    <row r="8887" spans="1:8" s="10" customFormat="1">
      <c r="A8887" s="134"/>
      <c r="B8887" s="134"/>
      <c r="C8887"/>
      <c r="D8887"/>
      <c r="E8887" s="488"/>
      <c r="F8887"/>
      <c r="G8887"/>
      <c r="H8887" s="488"/>
    </row>
    <row r="8888" spans="1:8" s="10" customFormat="1">
      <c r="A8888" s="134"/>
      <c r="B8888" s="134"/>
      <c r="C8888"/>
      <c r="D8888"/>
      <c r="E8888" s="488"/>
      <c r="F8888"/>
      <c r="G8888"/>
      <c r="H8888" s="488"/>
    </row>
    <row r="8889" spans="1:8" s="10" customFormat="1">
      <c r="A8889" s="134"/>
      <c r="B8889" s="134"/>
      <c r="C8889"/>
      <c r="D8889"/>
      <c r="E8889" s="488"/>
      <c r="F8889"/>
      <c r="G8889"/>
      <c r="H8889" s="488"/>
    </row>
    <row r="8890" spans="1:8" s="10" customFormat="1">
      <c r="A8890" s="134"/>
      <c r="B8890" s="134"/>
      <c r="C8890"/>
      <c r="D8890"/>
      <c r="E8890" s="488"/>
      <c r="F8890"/>
      <c r="G8890"/>
      <c r="H8890" s="488"/>
    </row>
    <row r="8891" spans="1:8" s="10" customFormat="1">
      <c r="A8891" s="134"/>
      <c r="B8891" s="134"/>
      <c r="C8891"/>
      <c r="D8891"/>
      <c r="E8891" s="488"/>
      <c r="F8891"/>
      <c r="G8891"/>
      <c r="H8891" s="488"/>
    </row>
    <row r="8892" spans="1:8" s="10" customFormat="1">
      <c r="A8892" s="134"/>
      <c r="B8892" s="134"/>
      <c r="C8892"/>
      <c r="D8892"/>
      <c r="E8892" s="488"/>
      <c r="F8892"/>
      <c r="G8892"/>
      <c r="H8892" s="488"/>
    </row>
    <row r="8893" spans="1:8" s="10" customFormat="1">
      <c r="A8893" s="134"/>
      <c r="B8893" s="134"/>
      <c r="C8893"/>
      <c r="D8893"/>
      <c r="E8893" s="488"/>
      <c r="F8893"/>
      <c r="G8893"/>
      <c r="H8893" s="488"/>
    </row>
    <row r="8894" spans="1:8" s="10" customFormat="1">
      <c r="A8894" s="134"/>
      <c r="B8894" s="134"/>
      <c r="C8894"/>
      <c r="D8894"/>
      <c r="E8894" s="488"/>
      <c r="F8894"/>
      <c r="G8894"/>
      <c r="H8894" s="488"/>
    </row>
    <row r="8895" spans="1:8" s="10" customFormat="1">
      <c r="A8895" s="134"/>
      <c r="B8895" s="134"/>
      <c r="C8895"/>
      <c r="D8895"/>
      <c r="E8895" s="488"/>
      <c r="F8895"/>
      <c r="G8895"/>
      <c r="H8895" s="488"/>
    </row>
    <row r="8896" spans="1:8" s="10" customFormat="1">
      <c r="A8896" s="134"/>
      <c r="B8896" s="134"/>
      <c r="C8896"/>
      <c r="D8896"/>
      <c r="E8896" s="488"/>
      <c r="F8896"/>
      <c r="G8896"/>
      <c r="H8896" s="488"/>
    </row>
    <row r="8897" spans="1:8" s="10" customFormat="1">
      <c r="A8897" s="134"/>
      <c r="B8897" s="134"/>
      <c r="C8897"/>
      <c r="D8897"/>
      <c r="E8897" s="488"/>
      <c r="F8897"/>
      <c r="G8897"/>
      <c r="H8897" s="488"/>
    </row>
    <row r="8898" spans="1:8" s="10" customFormat="1">
      <c r="A8898" s="134"/>
      <c r="B8898" s="134"/>
      <c r="C8898"/>
      <c r="D8898"/>
      <c r="E8898" s="488"/>
      <c r="F8898"/>
      <c r="G8898"/>
      <c r="H8898" s="488"/>
    </row>
    <row r="8899" spans="1:8" s="10" customFormat="1">
      <c r="A8899" s="134"/>
      <c r="B8899" s="134"/>
      <c r="C8899"/>
      <c r="D8899"/>
      <c r="E8899" s="488"/>
      <c r="F8899"/>
      <c r="G8899"/>
      <c r="H8899" s="488"/>
    </row>
    <row r="8900" spans="1:8" s="10" customFormat="1">
      <c r="A8900" s="134"/>
      <c r="B8900" s="134"/>
      <c r="C8900"/>
      <c r="D8900"/>
      <c r="E8900" s="488"/>
      <c r="F8900"/>
      <c r="G8900"/>
      <c r="H8900" s="488"/>
    </row>
    <row r="8901" spans="1:8" s="10" customFormat="1">
      <c r="A8901" s="134"/>
      <c r="B8901" s="134"/>
      <c r="C8901"/>
      <c r="D8901"/>
      <c r="E8901" s="488"/>
      <c r="F8901"/>
      <c r="G8901"/>
      <c r="H8901" s="488"/>
    </row>
    <row r="8902" spans="1:8" s="10" customFormat="1">
      <c r="A8902" s="134"/>
      <c r="B8902" s="134"/>
      <c r="C8902"/>
      <c r="D8902"/>
      <c r="E8902" s="488"/>
      <c r="F8902"/>
      <c r="G8902"/>
      <c r="H8902" s="488"/>
    </row>
    <row r="8903" spans="1:8" s="10" customFormat="1">
      <c r="A8903" s="134"/>
      <c r="B8903" s="134"/>
      <c r="C8903"/>
      <c r="D8903"/>
      <c r="E8903" s="488"/>
      <c r="F8903"/>
      <c r="G8903"/>
      <c r="H8903" s="488"/>
    </row>
    <row r="8904" spans="1:8" s="10" customFormat="1">
      <c r="A8904" s="134"/>
      <c r="B8904" s="134"/>
      <c r="C8904"/>
      <c r="D8904"/>
      <c r="E8904" s="488"/>
      <c r="F8904"/>
      <c r="G8904"/>
      <c r="H8904" s="488"/>
    </row>
    <row r="8905" spans="1:8" s="10" customFormat="1">
      <c r="A8905" s="134"/>
      <c r="B8905" s="134"/>
      <c r="C8905"/>
      <c r="D8905"/>
      <c r="E8905" s="488"/>
      <c r="F8905"/>
      <c r="G8905"/>
      <c r="H8905" s="488"/>
    </row>
    <row r="8906" spans="1:8" s="10" customFormat="1">
      <c r="A8906" s="134"/>
      <c r="B8906" s="134"/>
      <c r="C8906"/>
      <c r="D8906"/>
      <c r="E8906" s="488"/>
      <c r="F8906"/>
      <c r="G8906"/>
      <c r="H8906" s="488"/>
    </row>
    <row r="8907" spans="1:8" s="10" customFormat="1">
      <c r="A8907" s="134"/>
      <c r="B8907" s="134"/>
      <c r="C8907"/>
      <c r="D8907"/>
      <c r="E8907" s="488"/>
      <c r="F8907"/>
      <c r="G8907"/>
      <c r="H8907" s="488"/>
    </row>
    <row r="8908" spans="1:8" s="10" customFormat="1">
      <c r="A8908" s="134"/>
      <c r="B8908" s="134"/>
      <c r="C8908"/>
      <c r="D8908"/>
      <c r="E8908" s="488"/>
      <c r="F8908"/>
      <c r="G8908"/>
      <c r="H8908" s="488"/>
    </row>
    <row r="8909" spans="1:8" s="10" customFormat="1">
      <c r="A8909" s="134"/>
      <c r="B8909" s="134"/>
      <c r="C8909"/>
      <c r="D8909"/>
      <c r="E8909" s="488"/>
      <c r="F8909"/>
      <c r="G8909"/>
      <c r="H8909" s="488"/>
    </row>
    <row r="8910" spans="1:8" s="10" customFormat="1">
      <c r="A8910" s="134"/>
      <c r="B8910" s="134"/>
      <c r="C8910"/>
      <c r="D8910"/>
      <c r="E8910" s="488"/>
      <c r="F8910"/>
      <c r="G8910"/>
      <c r="H8910" s="488"/>
    </row>
    <row r="8911" spans="1:8" s="10" customFormat="1">
      <c r="A8911" s="134"/>
      <c r="B8911" s="134"/>
      <c r="C8911"/>
      <c r="D8911"/>
      <c r="E8911" s="488"/>
      <c r="F8911"/>
      <c r="G8911"/>
      <c r="H8911" s="488"/>
    </row>
    <row r="8912" spans="1:8" s="10" customFormat="1">
      <c r="A8912" s="134"/>
      <c r="B8912" s="134"/>
      <c r="C8912"/>
      <c r="D8912"/>
      <c r="E8912" s="488"/>
      <c r="F8912"/>
      <c r="G8912"/>
      <c r="H8912" s="488"/>
    </row>
    <row r="8913" spans="1:8" s="10" customFormat="1">
      <c r="A8913" s="134"/>
      <c r="B8913" s="134"/>
      <c r="C8913"/>
      <c r="D8913"/>
      <c r="E8913" s="488"/>
      <c r="F8913"/>
      <c r="G8913"/>
      <c r="H8913" s="488"/>
    </row>
    <row r="8914" spans="1:8" s="10" customFormat="1">
      <c r="A8914" s="134"/>
      <c r="B8914" s="134"/>
      <c r="C8914"/>
      <c r="D8914"/>
      <c r="E8914" s="488"/>
      <c r="F8914"/>
      <c r="G8914"/>
      <c r="H8914" s="488"/>
    </row>
    <row r="8915" spans="1:8" s="10" customFormat="1">
      <c r="A8915" s="134"/>
      <c r="B8915" s="134"/>
      <c r="C8915"/>
      <c r="D8915"/>
      <c r="E8915" s="488"/>
      <c r="F8915"/>
      <c r="G8915"/>
      <c r="H8915" s="488"/>
    </row>
    <row r="8916" spans="1:8" s="10" customFormat="1">
      <c r="A8916" s="134"/>
      <c r="B8916" s="134"/>
      <c r="C8916"/>
      <c r="D8916"/>
      <c r="E8916" s="488"/>
      <c r="F8916"/>
      <c r="G8916"/>
      <c r="H8916" s="488"/>
    </row>
    <row r="8917" spans="1:8" s="10" customFormat="1">
      <c r="A8917" s="134"/>
      <c r="B8917" s="134"/>
      <c r="C8917"/>
      <c r="D8917"/>
      <c r="E8917" s="488"/>
      <c r="F8917"/>
      <c r="G8917"/>
      <c r="H8917" s="488"/>
    </row>
    <row r="8918" spans="1:8" s="10" customFormat="1">
      <c r="A8918" s="134"/>
      <c r="B8918" s="134"/>
      <c r="C8918"/>
      <c r="D8918"/>
      <c r="E8918" s="488"/>
      <c r="F8918"/>
      <c r="G8918"/>
      <c r="H8918" s="488"/>
    </row>
    <row r="8919" spans="1:8" s="10" customFormat="1">
      <c r="A8919" s="134"/>
      <c r="B8919" s="134"/>
      <c r="C8919"/>
      <c r="D8919"/>
      <c r="E8919" s="488"/>
      <c r="F8919"/>
      <c r="G8919"/>
      <c r="H8919" s="488"/>
    </row>
    <row r="8920" spans="1:8" s="10" customFormat="1">
      <c r="A8920" s="134"/>
      <c r="B8920" s="134"/>
      <c r="C8920"/>
      <c r="D8920"/>
      <c r="E8920" s="488"/>
      <c r="F8920"/>
      <c r="G8920"/>
      <c r="H8920" s="488"/>
    </row>
    <row r="8921" spans="1:8" s="10" customFormat="1">
      <c r="A8921" s="134"/>
      <c r="B8921" s="134"/>
      <c r="C8921"/>
      <c r="D8921"/>
      <c r="E8921" s="488"/>
      <c r="F8921"/>
      <c r="G8921"/>
      <c r="H8921" s="488"/>
    </row>
    <row r="8922" spans="1:8" s="10" customFormat="1">
      <c r="A8922" s="134"/>
      <c r="B8922" s="134"/>
      <c r="C8922"/>
      <c r="D8922"/>
      <c r="E8922" s="488"/>
      <c r="F8922"/>
      <c r="G8922"/>
      <c r="H8922" s="488"/>
    </row>
    <row r="8923" spans="1:8" s="10" customFormat="1">
      <c r="A8923" s="134"/>
      <c r="B8923" s="134"/>
      <c r="C8923"/>
      <c r="D8923"/>
      <c r="E8923" s="488"/>
      <c r="F8923"/>
      <c r="G8923"/>
      <c r="H8923" s="488"/>
    </row>
    <row r="8924" spans="1:8" s="10" customFormat="1">
      <c r="A8924" s="134"/>
      <c r="B8924" s="134"/>
      <c r="C8924"/>
      <c r="D8924"/>
      <c r="E8924" s="488"/>
      <c r="F8924"/>
      <c r="G8924"/>
      <c r="H8924" s="488"/>
    </row>
    <row r="8925" spans="1:8" s="10" customFormat="1">
      <c r="A8925" s="134"/>
      <c r="B8925" s="134"/>
      <c r="C8925"/>
      <c r="D8925"/>
      <c r="E8925" s="488"/>
      <c r="F8925"/>
      <c r="G8925"/>
      <c r="H8925" s="488"/>
    </row>
    <row r="8926" spans="1:8" s="10" customFormat="1">
      <c r="A8926" s="134"/>
      <c r="B8926" s="134"/>
      <c r="C8926"/>
      <c r="D8926"/>
      <c r="E8926" s="488"/>
      <c r="F8926"/>
      <c r="G8926"/>
      <c r="H8926" s="488"/>
    </row>
    <row r="8927" spans="1:8" s="10" customFormat="1">
      <c r="A8927" s="134"/>
      <c r="B8927" s="134"/>
      <c r="C8927"/>
      <c r="D8927"/>
      <c r="E8927" s="488"/>
      <c r="F8927"/>
      <c r="G8927"/>
      <c r="H8927" s="488"/>
    </row>
    <row r="8928" spans="1:8" s="10" customFormat="1">
      <c r="A8928" s="134"/>
      <c r="B8928" s="134"/>
      <c r="C8928"/>
      <c r="D8928"/>
      <c r="E8928" s="488"/>
      <c r="F8928"/>
      <c r="G8928"/>
      <c r="H8928" s="488"/>
    </row>
    <row r="8929" spans="1:8" s="10" customFormat="1">
      <c r="A8929" s="134"/>
      <c r="B8929" s="134"/>
      <c r="C8929"/>
      <c r="D8929"/>
      <c r="E8929" s="488"/>
      <c r="F8929"/>
      <c r="G8929"/>
      <c r="H8929" s="488"/>
    </row>
    <row r="8930" spans="1:8" s="10" customFormat="1">
      <c r="A8930" s="134"/>
      <c r="B8930" s="134"/>
      <c r="C8930"/>
      <c r="D8930"/>
      <c r="E8930" s="488"/>
      <c r="F8930"/>
      <c r="G8930"/>
      <c r="H8930" s="488"/>
    </row>
    <row r="8931" spans="1:8" s="10" customFormat="1">
      <c r="A8931" s="134"/>
      <c r="B8931" s="134"/>
      <c r="C8931"/>
      <c r="D8931"/>
      <c r="E8931" s="488"/>
      <c r="F8931"/>
      <c r="G8931"/>
      <c r="H8931" s="488"/>
    </row>
    <row r="8932" spans="1:8" s="10" customFormat="1">
      <c r="A8932" s="134"/>
      <c r="B8932" s="134"/>
      <c r="C8932"/>
      <c r="D8932"/>
      <c r="E8932" s="488"/>
      <c r="F8932"/>
      <c r="G8932"/>
      <c r="H8932" s="488"/>
    </row>
    <row r="8933" spans="1:8" s="10" customFormat="1">
      <c r="A8933" s="134"/>
      <c r="B8933" s="134"/>
      <c r="C8933"/>
      <c r="D8933"/>
      <c r="E8933" s="488"/>
      <c r="F8933"/>
      <c r="G8933"/>
      <c r="H8933" s="488"/>
    </row>
    <row r="8934" spans="1:8" s="10" customFormat="1">
      <c r="A8934" s="134"/>
      <c r="B8934" s="134"/>
      <c r="C8934"/>
      <c r="D8934"/>
      <c r="E8934" s="488"/>
      <c r="F8934"/>
      <c r="G8934"/>
      <c r="H8934" s="488"/>
    </row>
    <row r="8935" spans="1:8" s="10" customFormat="1">
      <c r="A8935" s="134"/>
      <c r="B8935" s="134"/>
      <c r="C8935"/>
      <c r="D8935"/>
      <c r="E8935" s="488"/>
      <c r="F8935"/>
      <c r="G8935"/>
      <c r="H8935" s="488"/>
    </row>
    <row r="8936" spans="1:8" s="10" customFormat="1">
      <c r="A8936" s="134"/>
      <c r="B8936" s="134"/>
      <c r="C8936"/>
      <c r="D8936"/>
      <c r="E8936" s="488"/>
      <c r="F8936"/>
      <c r="G8936"/>
      <c r="H8936" s="488"/>
    </row>
    <row r="8937" spans="1:8" s="10" customFormat="1">
      <c r="A8937" s="134"/>
      <c r="B8937" s="134"/>
      <c r="C8937"/>
      <c r="D8937"/>
      <c r="E8937" s="488"/>
      <c r="F8937"/>
      <c r="G8937"/>
      <c r="H8937" s="488"/>
    </row>
    <row r="8938" spans="1:8" s="10" customFormat="1">
      <c r="A8938" s="134"/>
      <c r="B8938" s="134"/>
      <c r="C8938"/>
      <c r="D8938"/>
      <c r="E8938" s="488"/>
      <c r="F8938"/>
      <c r="G8938"/>
      <c r="H8938" s="488"/>
    </row>
    <row r="8939" spans="1:8" s="10" customFormat="1">
      <c r="A8939" s="134"/>
      <c r="B8939" s="134"/>
      <c r="C8939"/>
      <c r="D8939"/>
      <c r="E8939" s="488"/>
      <c r="F8939"/>
      <c r="G8939"/>
      <c r="H8939" s="488"/>
    </row>
    <row r="8940" spans="1:8" s="10" customFormat="1">
      <c r="A8940" s="134"/>
      <c r="B8940" s="134"/>
      <c r="C8940"/>
      <c r="D8940"/>
      <c r="E8940" s="488"/>
      <c r="F8940"/>
      <c r="G8940"/>
      <c r="H8940" s="488"/>
    </row>
    <row r="8941" spans="1:8" s="10" customFormat="1">
      <c r="A8941" s="134"/>
      <c r="B8941" s="134"/>
      <c r="C8941"/>
      <c r="D8941"/>
      <c r="E8941" s="488"/>
      <c r="F8941"/>
      <c r="G8941"/>
      <c r="H8941" s="488"/>
    </row>
    <row r="8942" spans="1:8" s="10" customFormat="1">
      <c r="A8942" s="134"/>
      <c r="B8942" s="134"/>
      <c r="C8942"/>
      <c r="D8942"/>
      <c r="E8942" s="488"/>
      <c r="F8942"/>
      <c r="G8942"/>
      <c r="H8942" s="488"/>
    </row>
    <row r="8943" spans="1:8" s="10" customFormat="1">
      <c r="A8943" s="134"/>
      <c r="B8943" s="134"/>
      <c r="C8943"/>
      <c r="D8943"/>
      <c r="E8943" s="488"/>
      <c r="F8943"/>
      <c r="G8943"/>
      <c r="H8943" s="488"/>
    </row>
    <row r="8944" spans="1:8" s="10" customFormat="1">
      <c r="A8944" s="134"/>
      <c r="B8944" s="134"/>
      <c r="C8944"/>
      <c r="D8944"/>
      <c r="E8944" s="488"/>
      <c r="F8944"/>
      <c r="G8944"/>
      <c r="H8944" s="488"/>
    </row>
    <row r="8945" spans="1:8" s="10" customFormat="1">
      <c r="A8945" s="134"/>
      <c r="B8945" s="134"/>
      <c r="C8945"/>
      <c r="D8945"/>
      <c r="E8945" s="488"/>
      <c r="F8945"/>
      <c r="G8945"/>
      <c r="H8945" s="488"/>
    </row>
    <row r="8946" spans="1:8" s="10" customFormat="1">
      <c r="A8946" s="134"/>
      <c r="B8946" s="134"/>
      <c r="C8946"/>
      <c r="D8946"/>
      <c r="E8946" s="488"/>
      <c r="F8946"/>
      <c r="G8946"/>
      <c r="H8946" s="488"/>
    </row>
    <row r="8947" spans="1:8" s="10" customFormat="1">
      <c r="A8947" s="134"/>
      <c r="B8947" s="134"/>
      <c r="C8947"/>
      <c r="D8947"/>
      <c r="E8947" s="488"/>
      <c r="F8947"/>
      <c r="G8947"/>
      <c r="H8947" s="488"/>
    </row>
    <row r="8948" spans="1:8" s="10" customFormat="1">
      <c r="A8948" s="134"/>
      <c r="B8948" s="134"/>
      <c r="C8948"/>
      <c r="D8948"/>
      <c r="E8948" s="488"/>
      <c r="F8948"/>
      <c r="G8948"/>
      <c r="H8948" s="488"/>
    </row>
    <row r="8949" spans="1:8" s="10" customFormat="1">
      <c r="A8949" s="134"/>
      <c r="B8949" s="134"/>
      <c r="C8949"/>
      <c r="D8949"/>
      <c r="E8949" s="488"/>
      <c r="F8949"/>
      <c r="G8949"/>
      <c r="H8949" s="488"/>
    </row>
    <row r="8950" spans="1:8" s="10" customFormat="1">
      <c r="A8950" s="134"/>
      <c r="B8950" s="134"/>
      <c r="C8950"/>
      <c r="D8950"/>
      <c r="E8950" s="488"/>
      <c r="F8950"/>
      <c r="G8950"/>
      <c r="H8950" s="488"/>
    </row>
    <row r="8951" spans="1:8" s="10" customFormat="1">
      <c r="A8951" s="134"/>
      <c r="B8951" s="134"/>
      <c r="C8951"/>
      <c r="D8951"/>
      <c r="E8951" s="488"/>
      <c r="F8951"/>
      <c r="G8951"/>
      <c r="H8951" s="488"/>
    </row>
    <row r="8952" spans="1:8" s="10" customFormat="1">
      <c r="A8952" s="134"/>
      <c r="B8952" s="134"/>
      <c r="C8952"/>
      <c r="D8952"/>
      <c r="E8952" s="488"/>
      <c r="F8952"/>
      <c r="G8952"/>
      <c r="H8952" s="488"/>
    </row>
    <row r="8953" spans="1:8" s="10" customFormat="1">
      <c r="A8953" s="134"/>
      <c r="B8953" s="134"/>
      <c r="C8953"/>
      <c r="D8953"/>
      <c r="E8953" s="488"/>
      <c r="F8953"/>
      <c r="G8953"/>
      <c r="H8953" s="488"/>
    </row>
    <row r="8954" spans="1:8" s="10" customFormat="1">
      <c r="A8954" s="134"/>
      <c r="B8954" s="134"/>
      <c r="C8954"/>
      <c r="D8954"/>
      <c r="E8954" s="488"/>
      <c r="F8954"/>
      <c r="G8954"/>
      <c r="H8954" s="488"/>
    </row>
    <row r="8955" spans="1:8" s="10" customFormat="1">
      <c r="A8955" s="134"/>
      <c r="B8955" s="134"/>
      <c r="C8955"/>
      <c r="D8955"/>
      <c r="E8955" s="488"/>
      <c r="F8955"/>
      <c r="G8955"/>
      <c r="H8955" s="488"/>
    </row>
    <row r="8956" spans="1:8" s="10" customFormat="1">
      <c r="A8956" s="134"/>
      <c r="B8956" s="134"/>
      <c r="C8956"/>
      <c r="D8956"/>
      <c r="E8956" s="488"/>
      <c r="F8956"/>
      <c r="G8956"/>
      <c r="H8956" s="488"/>
    </row>
    <row r="8957" spans="1:8" s="10" customFormat="1">
      <c r="A8957" s="134"/>
      <c r="B8957" s="134"/>
      <c r="C8957"/>
      <c r="D8957"/>
      <c r="E8957" s="488"/>
      <c r="F8957"/>
      <c r="G8957"/>
      <c r="H8957" s="488"/>
    </row>
    <row r="8958" spans="1:8" s="10" customFormat="1">
      <c r="A8958" s="134"/>
      <c r="B8958" s="134"/>
      <c r="C8958"/>
      <c r="D8958"/>
      <c r="E8958" s="488"/>
      <c r="F8958"/>
      <c r="G8958"/>
      <c r="H8958" s="488"/>
    </row>
    <row r="8959" spans="1:8" s="10" customFormat="1">
      <c r="A8959" s="134"/>
      <c r="B8959" s="134"/>
      <c r="C8959"/>
      <c r="D8959"/>
      <c r="E8959" s="488"/>
      <c r="F8959"/>
      <c r="G8959"/>
      <c r="H8959" s="488"/>
    </row>
    <row r="8960" spans="1:8" s="10" customFormat="1">
      <c r="A8960" s="134"/>
      <c r="B8960" s="134"/>
      <c r="C8960"/>
      <c r="D8960"/>
      <c r="E8960" s="488"/>
      <c r="F8960"/>
      <c r="G8960"/>
      <c r="H8960" s="488"/>
    </row>
    <row r="8961" spans="1:8" s="10" customFormat="1">
      <c r="A8961" s="134"/>
      <c r="B8961" s="134"/>
      <c r="C8961"/>
      <c r="D8961"/>
      <c r="E8961" s="488"/>
      <c r="F8961"/>
      <c r="G8961"/>
      <c r="H8961" s="488"/>
    </row>
    <row r="8962" spans="1:8" s="10" customFormat="1">
      <c r="A8962" s="134"/>
      <c r="B8962" s="134"/>
      <c r="C8962"/>
      <c r="D8962"/>
      <c r="E8962" s="488"/>
      <c r="F8962"/>
      <c r="G8962"/>
      <c r="H8962" s="488"/>
    </row>
    <row r="8963" spans="1:8" s="10" customFormat="1">
      <c r="A8963" s="134"/>
      <c r="B8963" s="134"/>
      <c r="C8963"/>
      <c r="D8963"/>
      <c r="E8963" s="488"/>
      <c r="F8963"/>
      <c r="G8963"/>
      <c r="H8963" s="488"/>
    </row>
    <row r="8964" spans="1:8" s="10" customFormat="1">
      <c r="A8964" s="134"/>
      <c r="B8964" s="134"/>
      <c r="C8964"/>
      <c r="D8964"/>
      <c r="E8964" s="488"/>
      <c r="F8964"/>
      <c r="G8964"/>
      <c r="H8964" s="488"/>
    </row>
    <row r="8965" spans="1:8" s="10" customFormat="1">
      <c r="A8965" s="134"/>
      <c r="B8965" s="134"/>
      <c r="C8965"/>
      <c r="D8965"/>
      <c r="E8965" s="488"/>
      <c r="F8965"/>
      <c r="G8965"/>
      <c r="H8965" s="488"/>
    </row>
    <row r="8966" spans="1:8" s="10" customFormat="1">
      <c r="A8966" s="134"/>
      <c r="B8966" s="134"/>
      <c r="C8966"/>
      <c r="D8966"/>
      <c r="E8966" s="488"/>
      <c r="F8966"/>
      <c r="G8966"/>
      <c r="H8966" s="488"/>
    </row>
    <row r="8967" spans="1:8" s="10" customFormat="1">
      <c r="A8967" s="134"/>
      <c r="B8967" s="134"/>
      <c r="C8967"/>
      <c r="D8967"/>
      <c r="E8967" s="488"/>
      <c r="F8967"/>
      <c r="G8967"/>
      <c r="H8967" s="488"/>
    </row>
    <row r="8968" spans="1:8" s="10" customFormat="1">
      <c r="A8968" s="134"/>
      <c r="B8968" s="134"/>
      <c r="C8968"/>
      <c r="D8968"/>
      <c r="E8968" s="488"/>
      <c r="F8968"/>
      <c r="G8968"/>
      <c r="H8968" s="488"/>
    </row>
    <row r="8969" spans="1:8" s="10" customFormat="1">
      <c r="A8969" s="134"/>
      <c r="B8969" s="134"/>
      <c r="C8969"/>
      <c r="D8969"/>
      <c r="E8969" s="488"/>
      <c r="F8969"/>
      <c r="G8969"/>
      <c r="H8969" s="488"/>
    </row>
    <row r="8970" spans="1:8" s="10" customFormat="1">
      <c r="A8970" s="134"/>
      <c r="B8970" s="134"/>
      <c r="C8970"/>
      <c r="D8970"/>
      <c r="E8970" s="488"/>
      <c r="F8970"/>
      <c r="G8970"/>
      <c r="H8970" s="488"/>
    </row>
    <row r="8971" spans="1:8" s="10" customFormat="1">
      <c r="A8971" s="134"/>
      <c r="B8971" s="134"/>
      <c r="C8971"/>
      <c r="D8971"/>
      <c r="E8971" s="488"/>
      <c r="F8971"/>
      <c r="G8971"/>
      <c r="H8971" s="488"/>
    </row>
    <row r="8972" spans="1:8" s="10" customFormat="1">
      <c r="A8972" s="134"/>
      <c r="B8972" s="134"/>
      <c r="C8972"/>
      <c r="D8972"/>
      <c r="E8972" s="488"/>
      <c r="F8972"/>
      <c r="G8972"/>
      <c r="H8972" s="488"/>
    </row>
    <row r="8973" spans="1:8" s="10" customFormat="1">
      <c r="A8973" s="134"/>
      <c r="B8973" s="134"/>
      <c r="C8973"/>
      <c r="D8973"/>
      <c r="E8973" s="488"/>
      <c r="F8973"/>
      <c r="G8973"/>
      <c r="H8973" s="488"/>
    </row>
    <row r="8974" spans="1:8" s="10" customFormat="1">
      <c r="A8974" s="134"/>
      <c r="B8974" s="134"/>
      <c r="C8974"/>
      <c r="D8974"/>
      <c r="E8974" s="488"/>
      <c r="F8974"/>
      <c r="G8974"/>
      <c r="H8974" s="488"/>
    </row>
    <row r="8975" spans="1:8" s="10" customFormat="1">
      <c r="A8975" s="134"/>
      <c r="B8975" s="134"/>
      <c r="C8975"/>
      <c r="D8975"/>
      <c r="E8975" s="488"/>
      <c r="F8975"/>
      <c r="G8975"/>
      <c r="H8975" s="488"/>
    </row>
    <row r="8976" spans="1:8" s="10" customFormat="1">
      <c r="A8976" s="134"/>
      <c r="B8976" s="134"/>
      <c r="C8976"/>
      <c r="D8976"/>
      <c r="E8976" s="488"/>
      <c r="F8976"/>
      <c r="G8976"/>
      <c r="H8976" s="488"/>
    </row>
    <row r="8977" spans="1:8" s="10" customFormat="1">
      <c r="A8977" s="134"/>
      <c r="B8977" s="134"/>
      <c r="C8977"/>
      <c r="D8977"/>
      <c r="E8977" s="488"/>
      <c r="F8977"/>
      <c r="G8977"/>
      <c r="H8977" s="488"/>
    </row>
    <row r="8978" spans="1:8" s="10" customFormat="1">
      <c r="A8978" s="134"/>
      <c r="B8978" s="134"/>
      <c r="C8978"/>
      <c r="D8978"/>
      <c r="E8978" s="488"/>
      <c r="F8978"/>
      <c r="G8978"/>
      <c r="H8978" s="488"/>
    </row>
    <row r="8979" spans="1:8" s="10" customFormat="1">
      <c r="A8979" s="134"/>
      <c r="B8979" s="134"/>
      <c r="C8979"/>
      <c r="D8979"/>
      <c r="E8979" s="488"/>
      <c r="F8979"/>
      <c r="G8979"/>
      <c r="H8979" s="488"/>
    </row>
    <row r="8980" spans="1:8" s="10" customFormat="1">
      <c r="A8980" s="134"/>
      <c r="B8980" s="134"/>
      <c r="C8980"/>
      <c r="D8980"/>
      <c r="E8980" s="488"/>
      <c r="F8980"/>
      <c r="G8980"/>
      <c r="H8980" s="488"/>
    </row>
    <row r="8981" spans="1:8" s="10" customFormat="1">
      <c r="A8981" s="134"/>
      <c r="B8981" s="134"/>
      <c r="C8981"/>
      <c r="D8981"/>
      <c r="E8981" s="488"/>
      <c r="F8981"/>
      <c r="G8981"/>
      <c r="H8981" s="488"/>
    </row>
    <row r="8982" spans="1:8" s="10" customFormat="1">
      <c r="A8982" s="134"/>
      <c r="B8982" s="134"/>
      <c r="C8982"/>
      <c r="D8982"/>
      <c r="E8982" s="488"/>
      <c r="F8982"/>
      <c r="G8982"/>
      <c r="H8982" s="488"/>
    </row>
    <row r="8983" spans="1:8" s="10" customFormat="1">
      <c r="A8983" s="134"/>
      <c r="B8983" s="134"/>
      <c r="C8983"/>
      <c r="D8983"/>
      <c r="E8983" s="488"/>
      <c r="F8983"/>
      <c r="G8983"/>
      <c r="H8983" s="488"/>
    </row>
    <row r="8984" spans="1:8" s="10" customFormat="1">
      <c r="A8984" s="134"/>
      <c r="B8984" s="134"/>
      <c r="C8984"/>
      <c r="D8984"/>
      <c r="E8984" s="488"/>
      <c r="F8984"/>
      <c r="G8984"/>
      <c r="H8984" s="488"/>
    </row>
    <row r="8985" spans="1:8" s="10" customFormat="1">
      <c r="A8985" s="134"/>
      <c r="B8985" s="134"/>
      <c r="C8985"/>
      <c r="D8985"/>
      <c r="E8985" s="488"/>
      <c r="F8985"/>
      <c r="G8985"/>
      <c r="H8985" s="488"/>
    </row>
    <row r="8986" spans="1:8" s="10" customFormat="1">
      <c r="A8986" s="134"/>
      <c r="B8986" s="134"/>
      <c r="C8986"/>
      <c r="D8986"/>
      <c r="E8986" s="488"/>
      <c r="F8986"/>
      <c r="G8986"/>
      <c r="H8986" s="488"/>
    </row>
    <row r="8987" spans="1:8" s="10" customFormat="1">
      <c r="A8987" s="134"/>
      <c r="B8987" s="134"/>
      <c r="C8987"/>
      <c r="D8987"/>
      <c r="E8987" s="488"/>
      <c r="F8987"/>
      <c r="G8987"/>
      <c r="H8987" s="488"/>
    </row>
    <row r="8988" spans="1:8" s="10" customFormat="1">
      <c r="A8988" s="134"/>
      <c r="B8988" s="134"/>
      <c r="C8988"/>
      <c r="D8988"/>
      <c r="E8988" s="488"/>
      <c r="F8988"/>
      <c r="G8988"/>
      <c r="H8988" s="488"/>
    </row>
    <row r="8989" spans="1:8" s="10" customFormat="1">
      <c r="A8989" s="134"/>
      <c r="B8989" s="134"/>
      <c r="C8989"/>
      <c r="D8989"/>
      <c r="E8989" s="488"/>
      <c r="F8989"/>
      <c r="G8989"/>
      <c r="H8989" s="488"/>
    </row>
    <row r="8990" spans="1:8" s="10" customFormat="1">
      <c r="A8990" s="134"/>
      <c r="B8990" s="134"/>
      <c r="C8990"/>
      <c r="D8990"/>
      <c r="E8990" s="488"/>
      <c r="F8990"/>
      <c r="G8990"/>
      <c r="H8990" s="488"/>
    </row>
    <row r="8991" spans="1:8" s="10" customFormat="1">
      <c r="A8991" s="134"/>
      <c r="B8991" s="134"/>
      <c r="C8991"/>
      <c r="D8991"/>
      <c r="E8991" s="488"/>
      <c r="F8991"/>
      <c r="G8991"/>
      <c r="H8991" s="488"/>
    </row>
    <row r="8992" spans="1:8" s="10" customFormat="1">
      <c r="A8992" s="134"/>
      <c r="B8992" s="134"/>
      <c r="C8992"/>
      <c r="D8992"/>
      <c r="E8992" s="488"/>
      <c r="F8992"/>
      <c r="G8992"/>
      <c r="H8992" s="488"/>
    </row>
    <row r="8993" spans="1:8" s="10" customFormat="1">
      <c r="A8993" s="134"/>
      <c r="B8993" s="134"/>
      <c r="C8993"/>
      <c r="D8993"/>
      <c r="E8993" s="488"/>
      <c r="F8993"/>
      <c r="G8993"/>
      <c r="H8993" s="488"/>
    </row>
    <row r="8994" spans="1:8" s="10" customFormat="1">
      <c r="A8994" s="134"/>
      <c r="B8994" s="134"/>
      <c r="C8994"/>
      <c r="D8994"/>
      <c r="E8994" s="488"/>
      <c r="F8994"/>
      <c r="G8994"/>
      <c r="H8994" s="488"/>
    </row>
    <row r="8995" spans="1:8" s="10" customFormat="1">
      <c r="A8995" s="134"/>
      <c r="B8995" s="134"/>
      <c r="C8995"/>
      <c r="D8995"/>
      <c r="E8995" s="488"/>
      <c r="F8995"/>
      <c r="G8995"/>
      <c r="H8995" s="488"/>
    </row>
    <row r="8996" spans="1:8" s="10" customFormat="1">
      <c r="A8996" s="134"/>
      <c r="B8996" s="134"/>
      <c r="C8996"/>
      <c r="D8996"/>
      <c r="E8996" s="488"/>
      <c r="F8996"/>
      <c r="G8996"/>
      <c r="H8996" s="488"/>
    </row>
    <row r="8997" spans="1:8" s="10" customFormat="1">
      <c r="A8997" s="134"/>
      <c r="B8997" s="134"/>
      <c r="C8997"/>
      <c r="D8997"/>
      <c r="E8997" s="488"/>
      <c r="F8997"/>
      <c r="G8997"/>
      <c r="H8997" s="488"/>
    </row>
    <row r="8998" spans="1:8" s="10" customFormat="1">
      <c r="A8998" s="134"/>
      <c r="B8998" s="134"/>
      <c r="C8998"/>
      <c r="D8998"/>
      <c r="E8998" s="488"/>
      <c r="F8998"/>
      <c r="G8998"/>
      <c r="H8998" s="488"/>
    </row>
    <row r="8999" spans="1:8" s="10" customFormat="1">
      <c r="A8999" s="134"/>
      <c r="B8999" s="134"/>
      <c r="C8999"/>
      <c r="D8999"/>
      <c r="E8999" s="488"/>
      <c r="F8999"/>
      <c r="G8999"/>
      <c r="H8999" s="488"/>
    </row>
    <row r="9000" spans="1:8" s="10" customFormat="1">
      <c r="A9000" s="134"/>
      <c r="B9000" s="134"/>
      <c r="C9000"/>
      <c r="D9000"/>
      <c r="E9000" s="488"/>
      <c r="F9000"/>
      <c r="G9000"/>
      <c r="H9000" s="488"/>
    </row>
    <row r="9001" spans="1:8" s="10" customFormat="1">
      <c r="A9001" s="134"/>
      <c r="B9001" s="134"/>
      <c r="C9001"/>
      <c r="D9001"/>
      <c r="E9001" s="488"/>
      <c r="F9001"/>
      <c r="G9001"/>
      <c r="H9001" s="488"/>
    </row>
    <row r="9002" spans="1:8" s="10" customFormat="1">
      <c r="A9002" s="134"/>
      <c r="B9002" s="134"/>
      <c r="C9002"/>
      <c r="D9002"/>
      <c r="E9002" s="488"/>
      <c r="F9002"/>
      <c r="G9002"/>
      <c r="H9002" s="488"/>
    </row>
    <row r="9003" spans="1:8" s="10" customFormat="1">
      <c r="A9003" s="134"/>
      <c r="B9003" s="134"/>
      <c r="C9003"/>
      <c r="D9003"/>
      <c r="E9003" s="488"/>
      <c r="F9003"/>
      <c r="G9003"/>
      <c r="H9003" s="488"/>
    </row>
    <row r="9004" spans="1:8" s="10" customFormat="1">
      <c r="A9004" s="134"/>
      <c r="B9004" s="134"/>
      <c r="C9004"/>
      <c r="D9004"/>
      <c r="E9004" s="488"/>
      <c r="F9004"/>
      <c r="G9004"/>
      <c r="H9004" s="488"/>
    </row>
    <row r="9005" spans="1:8" s="10" customFormat="1">
      <c r="A9005" s="134"/>
      <c r="B9005" s="134"/>
      <c r="C9005"/>
      <c r="D9005"/>
      <c r="E9005" s="488"/>
      <c r="F9005"/>
      <c r="G9005"/>
      <c r="H9005" s="488"/>
    </row>
    <row r="9006" spans="1:8" s="10" customFormat="1">
      <c r="A9006" s="134"/>
      <c r="B9006" s="134"/>
      <c r="C9006"/>
      <c r="D9006"/>
      <c r="E9006" s="488"/>
      <c r="F9006"/>
      <c r="G9006"/>
      <c r="H9006" s="488"/>
    </row>
    <row r="9007" spans="1:8" s="10" customFormat="1">
      <c r="A9007" s="134"/>
      <c r="B9007" s="134"/>
      <c r="C9007"/>
      <c r="D9007"/>
      <c r="E9007" s="488"/>
      <c r="F9007"/>
      <c r="G9007"/>
      <c r="H9007" s="488"/>
    </row>
    <row r="9008" spans="1:8" s="10" customFormat="1">
      <c r="A9008" s="134"/>
      <c r="B9008" s="134"/>
      <c r="C9008"/>
      <c r="D9008"/>
      <c r="E9008" s="488"/>
      <c r="F9008"/>
      <c r="G9008"/>
      <c r="H9008" s="488"/>
    </row>
    <row r="9009" spans="1:8" s="10" customFormat="1">
      <c r="A9009" s="134"/>
      <c r="B9009" s="134"/>
      <c r="C9009"/>
      <c r="D9009"/>
      <c r="E9009" s="488"/>
      <c r="F9009"/>
      <c r="G9009"/>
      <c r="H9009" s="488"/>
    </row>
    <row r="9010" spans="1:8" s="10" customFormat="1">
      <c r="A9010" s="134"/>
      <c r="B9010" s="134"/>
      <c r="C9010"/>
      <c r="D9010"/>
      <c r="E9010" s="488"/>
      <c r="F9010"/>
      <c r="G9010"/>
      <c r="H9010" s="488"/>
    </row>
    <row r="9011" spans="1:8" s="10" customFormat="1">
      <c r="A9011" s="134"/>
      <c r="B9011" s="134"/>
      <c r="C9011"/>
      <c r="D9011"/>
      <c r="E9011" s="488"/>
      <c r="F9011"/>
      <c r="G9011"/>
      <c r="H9011" s="488"/>
    </row>
    <row r="9012" spans="1:8" s="10" customFormat="1">
      <c r="A9012" s="134"/>
      <c r="B9012" s="134"/>
      <c r="C9012"/>
      <c r="D9012"/>
      <c r="E9012" s="488"/>
      <c r="F9012"/>
      <c r="G9012"/>
      <c r="H9012" s="488"/>
    </row>
    <row r="9013" spans="1:8" s="10" customFormat="1">
      <c r="A9013" s="134"/>
      <c r="B9013" s="134"/>
      <c r="C9013"/>
      <c r="D9013"/>
      <c r="E9013" s="488"/>
      <c r="F9013"/>
      <c r="G9013"/>
      <c r="H9013" s="488"/>
    </row>
    <row r="9014" spans="1:8" s="10" customFormat="1">
      <c r="A9014" s="134"/>
      <c r="B9014" s="134"/>
      <c r="C9014"/>
      <c r="D9014"/>
      <c r="E9014" s="488"/>
      <c r="F9014"/>
      <c r="G9014"/>
      <c r="H9014" s="488"/>
    </row>
    <row r="9015" spans="1:8" s="10" customFormat="1">
      <c r="A9015" s="134"/>
      <c r="B9015" s="134"/>
      <c r="C9015"/>
      <c r="D9015"/>
      <c r="E9015" s="488"/>
      <c r="F9015"/>
      <c r="G9015"/>
      <c r="H9015" s="488"/>
    </row>
    <row r="9016" spans="1:8" s="10" customFormat="1">
      <c r="A9016" s="134"/>
      <c r="B9016" s="134"/>
      <c r="C9016"/>
      <c r="D9016"/>
      <c r="E9016" s="488"/>
      <c r="F9016"/>
      <c r="G9016"/>
      <c r="H9016" s="488"/>
    </row>
    <row r="9017" spans="1:8" s="10" customFormat="1">
      <c r="A9017" s="134"/>
      <c r="B9017" s="134"/>
      <c r="C9017"/>
      <c r="D9017"/>
      <c r="E9017" s="488"/>
      <c r="F9017"/>
      <c r="G9017"/>
      <c r="H9017" s="488"/>
    </row>
    <row r="9018" spans="1:8" s="10" customFormat="1">
      <c r="A9018" s="134"/>
      <c r="B9018" s="134"/>
      <c r="C9018"/>
      <c r="D9018"/>
      <c r="E9018" s="488"/>
      <c r="F9018"/>
      <c r="G9018"/>
      <c r="H9018" s="488"/>
    </row>
    <row r="9019" spans="1:8" s="10" customFormat="1">
      <c r="A9019" s="134"/>
      <c r="B9019" s="134"/>
      <c r="C9019"/>
      <c r="D9019"/>
      <c r="E9019" s="488"/>
      <c r="F9019"/>
      <c r="G9019"/>
      <c r="H9019" s="488"/>
    </row>
    <row r="9020" spans="1:8" s="10" customFormat="1">
      <c r="A9020" s="134"/>
      <c r="B9020" s="134"/>
      <c r="C9020"/>
      <c r="D9020"/>
      <c r="E9020" s="488"/>
      <c r="F9020"/>
      <c r="G9020"/>
      <c r="H9020" s="488"/>
    </row>
    <row r="9021" spans="1:8" s="10" customFormat="1">
      <c r="A9021" s="134"/>
      <c r="B9021" s="134"/>
      <c r="C9021"/>
      <c r="D9021"/>
      <c r="E9021" s="488"/>
      <c r="F9021"/>
      <c r="G9021"/>
      <c r="H9021" s="488"/>
    </row>
    <row r="9022" spans="1:8" s="10" customFormat="1">
      <c r="A9022" s="134"/>
      <c r="B9022" s="134"/>
      <c r="C9022"/>
      <c r="D9022"/>
      <c r="E9022" s="488"/>
      <c r="F9022"/>
      <c r="G9022"/>
      <c r="H9022" s="488"/>
    </row>
    <row r="9023" spans="1:8" s="10" customFormat="1">
      <c r="A9023" s="134"/>
      <c r="B9023" s="134"/>
      <c r="C9023"/>
      <c r="D9023"/>
      <c r="E9023" s="488"/>
      <c r="F9023"/>
      <c r="G9023"/>
      <c r="H9023" s="488"/>
    </row>
    <row r="9024" spans="1:8" s="10" customFormat="1">
      <c r="A9024" s="134"/>
      <c r="B9024" s="134"/>
      <c r="C9024"/>
      <c r="D9024"/>
      <c r="E9024" s="488"/>
      <c r="F9024"/>
      <c r="G9024"/>
      <c r="H9024" s="488"/>
    </row>
    <row r="9025" spans="1:8" s="10" customFormat="1">
      <c r="A9025" s="134"/>
      <c r="B9025" s="134"/>
      <c r="C9025"/>
      <c r="D9025"/>
      <c r="E9025" s="488"/>
      <c r="F9025"/>
      <c r="G9025"/>
      <c r="H9025" s="488"/>
    </row>
    <row r="9026" spans="1:8" s="10" customFormat="1">
      <c r="A9026" s="134"/>
      <c r="B9026" s="134"/>
      <c r="C9026"/>
      <c r="D9026"/>
      <c r="E9026" s="488"/>
      <c r="F9026"/>
      <c r="G9026"/>
      <c r="H9026" s="488"/>
    </row>
    <row r="9027" spans="1:8" s="10" customFormat="1">
      <c r="A9027" s="134"/>
      <c r="B9027" s="134"/>
      <c r="C9027"/>
      <c r="D9027"/>
      <c r="E9027" s="488"/>
      <c r="F9027"/>
      <c r="G9027"/>
      <c r="H9027" s="488"/>
    </row>
    <row r="9028" spans="1:8" s="10" customFormat="1">
      <c r="A9028" s="134"/>
      <c r="B9028" s="134"/>
      <c r="C9028"/>
      <c r="D9028"/>
      <c r="E9028" s="488"/>
      <c r="F9028"/>
      <c r="G9028"/>
      <c r="H9028" s="488"/>
    </row>
    <row r="9029" spans="1:8" s="10" customFormat="1">
      <c r="A9029" s="134"/>
      <c r="B9029" s="134"/>
      <c r="C9029"/>
      <c r="D9029"/>
      <c r="E9029" s="488"/>
      <c r="F9029"/>
      <c r="G9029"/>
      <c r="H9029" s="488"/>
    </row>
    <row r="9030" spans="1:8" s="10" customFormat="1">
      <c r="A9030" s="134"/>
      <c r="B9030" s="134"/>
      <c r="C9030"/>
      <c r="D9030"/>
      <c r="E9030" s="488"/>
      <c r="F9030"/>
      <c r="G9030"/>
      <c r="H9030" s="488"/>
    </row>
    <row r="9031" spans="1:8" s="10" customFormat="1">
      <c r="A9031" s="134"/>
      <c r="B9031" s="134"/>
      <c r="C9031"/>
      <c r="D9031"/>
      <c r="E9031" s="488"/>
      <c r="F9031"/>
      <c r="G9031"/>
      <c r="H9031" s="488"/>
    </row>
    <row r="9032" spans="1:8" s="10" customFormat="1">
      <c r="A9032" s="134"/>
      <c r="B9032" s="134"/>
      <c r="C9032"/>
      <c r="D9032"/>
      <c r="E9032" s="488"/>
      <c r="F9032"/>
      <c r="G9032"/>
      <c r="H9032" s="488"/>
    </row>
    <row r="9033" spans="1:8" s="10" customFormat="1">
      <c r="A9033" s="134"/>
      <c r="B9033" s="134"/>
      <c r="C9033"/>
      <c r="D9033"/>
      <c r="E9033" s="488"/>
      <c r="F9033"/>
      <c r="G9033"/>
      <c r="H9033" s="488"/>
    </row>
    <row r="9034" spans="1:8" s="10" customFormat="1">
      <c r="A9034" s="134"/>
      <c r="B9034" s="134"/>
      <c r="C9034"/>
      <c r="D9034"/>
      <c r="E9034" s="488"/>
      <c r="F9034"/>
      <c r="G9034"/>
      <c r="H9034" s="488"/>
    </row>
    <row r="9035" spans="1:8" s="10" customFormat="1">
      <c r="A9035" s="134"/>
      <c r="B9035" s="134"/>
      <c r="C9035"/>
      <c r="D9035"/>
      <c r="E9035" s="488"/>
      <c r="F9035"/>
      <c r="G9035"/>
      <c r="H9035" s="488"/>
    </row>
    <row r="9036" spans="1:8" s="10" customFormat="1">
      <c r="A9036" s="134"/>
      <c r="B9036" s="134"/>
      <c r="C9036"/>
      <c r="D9036"/>
      <c r="E9036" s="488"/>
      <c r="F9036"/>
      <c r="G9036"/>
      <c r="H9036" s="488"/>
    </row>
    <row r="9037" spans="1:8" s="10" customFormat="1">
      <c r="A9037" s="134"/>
      <c r="B9037" s="134"/>
      <c r="C9037"/>
      <c r="D9037"/>
      <c r="E9037" s="488"/>
      <c r="F9037"/>
      <c r="G9037"/>
      <c r="H9037" s="488"/>
    </row>
    <row r="9038" spans="1:8" s="10" customFormat="1">
      <c r="A9038" s="134"/>
      <c r="B9038" s="134"/>
      <c r="C9038"/>
      <c r="D9038"/>
      <c r="E9038" s="488"/>
      <c r="F9038"/>
      <c r="G9038"/>
      <c r="H9038" s="488"/>
    </row>
    <row r="9039" spans="1:8" s="10" customFormat="1">
      <c r="A9039" s="134"/>
      <c r="B9039" s="134"/>
      <c r="C9039"/>
      <c r="D9039"/>
      <c r="E9039" s="488"/>
      <c r="F9039"/>
      <c r="G9039"/>
      <c r="H9039" s="488"/>
    </row>
    <row r="9040" spans="1:8" s="10" customFormat="1">
      <c r="A9040" s="134"/>
      <c r="B9040" s="134"/>
      <c r="C9040"/>
      <c r="D9040"/>
      <c r="E9040" s="488"/>
      <c r="F9040"/>
      <c r="G9040"/>
      <c r="H9040" s="488"/>
    </row>
    <row r="9041" spans="1:8" s="10" customFormat="1">
      <c r="A9041" s="134"/>
      <c r="B9041" s="134"/>
      <c r="C9041"/>
      <c r="D9041"/>
      <c r="E9041" s="488"/>
      <c r="F9041"/>
      <c r="G9041"/>
      <c r="H9041" s="488"/>
    </row>
    <row r="9042" spans="1:8" s="10" customFormat="1">
      <c r="A9042" s="134"/>
      <c r="B9042" s="134"/>
      <c r="C9042"/>
      <c r="D9042"/>
      <c r="E9042" s="488"/>
      <c r="F9042"/>
      <c r="G9042"/>
      <c r="H9042" s="488"/>
    </row>
    <row r="9043" spans="1:8" s="10" customFormat="1">
      <c r="A9043" s="134"/>
      <c r="B9043" s="134"/>
      <c r="C9043"/>
      <c r="D9043"/>
      <c r="E9043" s="488"/>
      <c r="F9043"/>
      <c r="G9043"/>
      <c r="H9043" s="488"/>
    </row>
    <row r="9044" spans="1:8" s="10" customFormat="1">
      <c r="A9044" s="134"/>
      <c r="B9044" s="134"/>
      <c r="C9044"/>
      <c r="D9044"/>
      <c r="E9044" s="488"/>
      <c r="F9044"/>
      <c r="G9044"/>
      <c r="H9044" s="488"/>
    </row>
    <row r="9045" spans="1:8" s="10" customFormat="1">
      <c r="A9045" s="134"/>
      <c r="B9045" s="134"/>
      <c r="C9045"/>
      <c r="D9045"/>
      <c r="E9045" s="488"/>
      <c r="F9045"/>
      <c r="G9045"/>
      <c r="H9045" s="488"/>
    </row>
    <row r="9046" spans="1:8" s="10" customFormat="1">
      <c r="A9046" s="134"/>
      <c r="B9046" s="134"/>
      <c r="C9046"/>
      <c r="D9046"/>
      <c r="E9046" s="488"/>
      <c r="F9046"/>
      <c r="G9046"/>
      <c r="H9046" s="488"/>
    </row>
    <row r="9047" spans="1:8" s="10" customFormat="1">
      <c r="A9047" s="134"/>
      <c r="B9047" s="134"/>
      <c r="C9047"/>
      <c r="D9047"/>
      <c r="E9047" s="488"/>
      <c r="F9047"/>
      <c r="G9047"/>
      <c r="H9047" s="488"/>
    </row>
    <row r="9048" spans="1:8" s="10" customFormat="1">
      <c r="A9048" s="134"/>
      <c r="B9048" s="134"/>
      <c r="C9048"/>
      <c r="D9048"/>
      <c r="E9048" s="488"/>
      <c r="F9048"/>
      <c r="G9048"/>
      <c r="H9048" s="488"/>
    </row>
    <row r="9049" spans="1:8" s="10" customFormat="1">
      <c r="A9049" s="134"/>
      <c r="B9049" s="134"/>
      <c r="C9049"/>
      <c r="D9049"/>
      <c r="E9049" s="488"/>
      <c r="F9049"/>
      <c r="G9049"/>
      <c r="H9049" s="488"/>
    </row>
    <row r="9050" spans="1:8" s="10" customFormat="1">
      <c r="A9050" s="134"/>
      <c r="B9050" s="134"/>
      <c r="C9050"/>
      <c r="D9050"/>
      <c r="E9050" s="488"/>
      <c r="F9050"/>
      <c r="G9050"/>
      <c r="H9050" s="488"/>
    </row>
    <row r="9051" spans="1:8" s="10" customFormat="1">
      <c r="A9051" s="134"/>
      <c r="B9051" s="134"/>
      <c r="C9051"/>
      <c r="D9051"/>
      <c r="E9051" s="488"/>
      <c r="F9051"/>
      <c r="G9051"/>
      <c r="H9051" s="488"/>
    </row>
    <row r="9052" spans="1:8" s="10" customFormat="1">
      <c r="A9052" s="134"/>
      <c r="B9052" s="134"/>
      <c r="C9052"/>
      <c r="D9052"/>
      <c r="E9052" s="488"/>
      <c r="F9052"/>
      <c r="G9052"/>
      <c r="H9052" s="488"/>
    </row>
    <row r="9053" spans="1:8" s="10" customFormat="1">
      <c r="A9053" s="134"/>
      <c r="B9053" s="134"/>
      <c r="C9053"/>
      <c r="D9053"/>
      <c r="E9053" s="488"/>
      <c r="F9053"/>
      <c r="G9053"/>
      <c r="H9053" s="488"/>
    </row>
    <row r="9054" spans="1:8" s="10" customFormat="1">
      <c r="A9054" s="134"/>
      <c r="B9054" s="134"/>
      <c r="C9054"/>
      <c r="D9054"/>
      <c r="E9054" s="488"/>
      <c r="F9054"/>
      <c r="G9054"/>
      <c r="H9054" s="488"/>
    </row>
    <row r="9055" spans="1:8" s="10" customFormat="1">
      <c r="A9055" s="134"/>
      <c r="B9055" s="134"/>
      <c r="C9055"/>
      <c r="D9055"/>
      <c r="E9055" s="488"/>
      <c r="F9055"/>
      <c r="G9055"/>
      <c r="H9055" s="488"/>
    </row>
    <row r="9056" spans="1:8" s="10" customFormat="1">
      <c r="A9056" s="134"/>
      <c r="B9056" s="134"/>
      <c r="C9056"/>
      <c r="D9056"/>
      <c r="E9056" s="488"/>
      <c r="F9056"/>
      <c r="G9056"/>
      <c r="H9056" s="488"/>
    </row>
    <row r="9057" spans="1:8" s="10" customFormat="1">
      <c r="A9057" s="134"/>
      <c r="B9057" s="134"/>
      <c r="C9057"/>
      <c r="D9057"/>
      <c r="E9057" s="488"/>
      <c r="F9057"/>
      <c r="G9057"/>
      <c r="H9057" s="488"/>
    </row>
    <row r="9058" spans="1:8" s="10" customFormat="1">
      <c r="A9058" s="134"/>
      <c r="B9058" s="134"/>
      <c r="C9058"/>
      <c r="D9058"/>
      <c r="E9058" s="488"/>
      <c r="F9058"/>
      <c r="G9058"/>
      <c r="H9058" s="488"/>
    </row>
    <row r="9059" spans="1:8" s="10" customFormat="1">
      <c r="A9059" s="134"/>
      <c r="B9059" s="134"/>
      <c r="C9059"/>
      <c r="D9059"/>
      <c r="E9059" s="488"/>
      <c r="F9059"/>
      <c r="G9059"/>
      <c r="H9059" s="488"/>
    </row>
    <row r="9060" spans="1:8" s="10" customFormat="1">
      <c r="A9060" s="134"/>
      <c r="B9060" s="134"/>
      <c r="C9060"/>
      <c r="D9060"/>
      <c r="E9060" s="488"/>
      <c r="F9060"/>
      <c r="G9060"/>
      <c r="H9060" s="488"/>
    </row>
    <row r="9061" spans="1:8" s="10" customFormat="1">
      <c r="A9061" s="134"/>
      <c r="B9061" s="134"/>
      <c r="C9061"/>
      <c r="D9061"/>
      <c r="E9061" s="488"/>
      <c r="F9061"/>
      <c r="G9061"/>
      <c r="H9061" s="488"/>
    </row>
    <row r="9062" spans="1:8" s="10" customFormat="1">
      <c r="A9062" s="134"/>
      <c r="B9062" s="134"/>
      <c r="C9062"/>
      <c r="D9062"/>
      <c r="E9062" s="488"/>
      <c r="F9062"/>
      <c r="G9062"/>
      <c r="H9062" s="488"/>
    </row>
    <row r="9063" spans="1:8" s="10" customFormat="1">
      <c r="A9063" s="134"/>
      <c r="B9063" s="134"/>
      <c r="C9063"/>
      <c r="D9063"/>
      <c r="E9063" s="488"/>
      <c r="F9063"/>
      <c r="G9063"/>
      <c r="H9063" s="488"/>
    </row>
    <row r="9064" spans="1:8" s="10" customFormat="1">
      <c r="A9064" s="134"/>
      <c r="B9064" s="134"/>
      <c r="C9064"/>
      <c r="D9064"/>
      <c r="E9064" s="488"/>
      <c r="F9064"/>
      <c r="G9064"/>
      <c r="H9064" s="488"/>
    </row>
    <row r="9065" spans="1:8" s="10" customFormat="1">
      <c r="A9065" s="134"/>
      <c r="B9065" s="134"/>
      <c r="C9065"/>
      <c r="D9065"/>
      <c r="E9065" s="488"/>
      <c r="F9065"/>
      <c r="G9065"/>
      <c r="H9065" s="488"/>
    </row>
    <row r="9066" spans="1:8" s="10" customFormat="1">
      <c r="A9066" s="134"/>
      <c r="B9066" s="134"/>
      <c r="C9066"/>
      <c r="D9066"/>
      <c r="E9066" s="488"/>
      <c r="F9066"/>
      <c r="G9066"/>
      <c r="H9066" s="488"/>
    </row>
    <row r="9067" spans="1:8" s="10" customFormat="1">
      <c r="A9067" s="134"/>
      <c r="B9067" s="134"/>
      <c r="C9067"/>
      <c r="D9067"/>
      <c r="E9067" s="488"/>
      <c r="F9067"/>
      <c r="G9067"/>
      <c r="H9067" s="488"/>
    </row>
    <row r="9068" spans="1:8" s="10" customFormat="1">
      <c r="A9068" s="134"/>
      <c r="B9068" s="134"/>
      <c r="C9068"/>
      <c r="D9068"/>
      <c r="E9068" s="488"/>
      <c r="F9068"/>
      <c r="G9068"/>
      <c r="H9068" s="488"/>
    </row>
    <row r="9069" spans="1:8" s="10" customFormat="1">
      <c r="A9069" s="134"/>
      <c r="B9069" s="134"/>
      <c r="C9069"/>
      <c r="D9069"/>
      <c r="E9069" s="488"/>
      <c r="F9069"/>
      <c r="G9069"/>
      <c r="H9069" s="488"/>
    </row>
    <row r="9070" spans="1:8" s="10" customFormat="1">
      <c r="A9070" s="134"/>
      <c r="B9070" s="134"/>
      <c r="C9070"/>
      <c r="D9070"/>
      <c r="E9070" s="488"/>
      <c r="F9070"/>
      <c r="G9070"/>
      <c r="H9070" s="488"/>
    </row>
    <row r="9071" spans="1:8" s="10" customFormat="1">
      <c r="A9071" s="134"/>
      <c r="B9071" s="134"/>
      <c r="C9071"/>
      <c r="D9071"/>
      <c r="E9071" s="488"/>
      <c r="F9071"/>
      <c r="G9071"/>
      <c r="H9071" s="488"/>
    </row>
    <row r="9072" spans="1:8" s="10" customFormat="1">
      <c r="A9072" s="134"/>
      <c r="B9072" s="134"/>
      <c r="C9072"/>
      <c r="D9072"/>
      <c r="E9072" s="488"/>
      <c r="F9072"/>
      <c r="G9072"/>
      <c r="H9072" s="488"/>
    </row>
    <row r="9073" spans="1:8" s="10" customFormat="1">
      <c r="A9073" s="134"/>
      <c r="B9073" s="134"/>
      <c r="C9073"/>
      <c r="D9073"/>
      <c r="E9073" s="488"/>
      <c r="F9073"/>
      <c r="G9073"/>
      <c r="H9073" s="488"/>
    </row>
    <row r="9074" spans="1:8" s="10" customFormat="1">
      <c r="A9074" s="134"/>
      <c r="B9074" s="134"/>
      <c r="C9074"/>
      <c r="D9074"/>
      <c r="E9074" s="488"/>
      <c r="F9074"/>
      <c r="G9074"/>
      <c r="H9074" s="488"/>
    </row>
    <row r="9075" spans="1:8" s="10" customFormat="1">
      <c r="A9075" s="134"/>
      <c r="B9075" s="134"/>
      <c r="C9075"/>
      <c r="D9075"/>
      <c r="E9075" s="488"/>
      <c r="F9075"/>
      <c r="G9075"/>
      <c r="H9075" s="488"/>
    </row>
    <row r="9076" spans="1:8" s="10" customFormat="1">
      <c r="A9076" s="134"/>
      <c r="B9076" s="134"/>
      <c r="C9076"/>
      <c r="D9076"/>
      <c r="E9076" s="488"/>
      <c r="F9076"/>
      <c r="G9076"/>
      <c r="H9076" s="488"/>
    </row>
    <row r="9077" spans="1:8" s="10" customFormat="1">
      <c r="A9077" s="134"/>
      <c r="B9077" s="134"/>
      <c r="C9077"/>
      <c r="D9077"/>
      <c r="E9077" s="488"/>
      <c r="F9077"/>
      <c r="G9077"/>
      <c r="H9077" s="488"/>
    </row>
    <row r="9078" spans="1:8" s="10" customFormat="1">
      <c r="A9078" s="134"/>
      <c r="B9078" s="134"/>
      <c r="C9078"/>
      <c r="D9078"/>
      <c r="E9078" s="488"/>
      <c r="F9078"/>
      <c r="G9078"/>
      <c r="H9078" s="488"/>
    </row>
    <row r="9079" spans="1:8" s="10" customFormat="1">
      <c r="A9079" s="134"/>
      <c r="B9079" s="134"/>
      <c r="C9079"/>
      <c r="D9079"/>
      <c r="E9079" s="488"/>
      <c r="F9079"/>
      <c r="G9079"/>
      <c r="H9079" s="488"/>
    </row>
    <row r="9080" spans="1:8" s="10" customFormat="1">
      <c r="A9080" s="134"/>
      <c r="B9080" s="134"/>
      <c r="C9080"/>
      <c r="D9080"/>
      <c r="E9080" s="488"/>
      <c r="F9080"/>
      <c r="G9080"/>
      <c r="H9080" s="488"/>
    </row>
    <row r="9081" spans="1:8" s="10" customFormat="1">
      <c r="A9081" s="134"/>
      <c r="B9081" s="134"/>
      <c r="C9081"/>
      <c r="D9081"/>
      <c r="E9081" s="488"/>
      <c r="F9081"/>
      <c r="G9081"/>
      <c r="H9081" s="488"/>
    </row>
    <row r="9082" spans="1:8" s="10" customFormat="1">
      <c r="A9082" s="134"/>
      <c r="B9082" s="134"/>
      <c r="C9082"/>
      <c r="D9082"/>
      <c r="E9082" s="488"/>
      <c r="F9082"/>
      <c r="G9082"/>
      <c r="H9082" s="488"/>
    </row>
    <row r="9083" spans="1:8" s="10" customFormat="1">
      <c r="A9083" s="134"/>
      <c r="B9083" s="134"/>
      <c r="C9083"/>
      <c r="D9083"/>
      <c r="E9083" s="488"/>
      <c r="F9083"/>
      <c r="G9083"/>
      <c r="H9083" s="488"/>
    </row>
    <row r="9084" spans="1:8" s="10" customFormat="1">
      <c r="A9084" s="134"/>
      <c r="B9084" s="134"/>
      <c r="C9084"/>
      <c r="D9084"/>
      <c r="E9084" s="488"/>
      <c r="F9084"/>
      <c r="G9084"/>
      <c r="H9084" s="488"/>
    </row>
    <row r="9085" spans="1:8" s="10" customFormat="1">
      <c r="A9085" s="134"/>
      <c r="B9085" s="134"/>
      <c r="C9085"/>
      <c r="D9085"/>
      <c r="E9085" s="488"/>
      <c r="F9085"/>
      <c r="G9085"/>
      <c r="H9085" s="488"/>
    </row>
    <row r="9086" spans="1:8" s="10" customFormat="1">
      <c r="A9086" s="134"/>
      <c r="B9086" s="134"/>
      <c r="C9086"/>
      <c r="D9086"/>
      <c r="E9086" s="488"/>
      <c r="F9086"/>
      <c r="G9086"/>
      <c r="H9086" s="488"/>
    </row>
    <row r="9087" spans="1:8" s="10" customFormat="1">
      <c r="A9087" s="134"/>
      <c r="B9087" s="134"/>
      <c r="C9087"/>
      <c r="D9087"/>
      <c r="E9087" s="488"/>
      <c r="F9087"/>
      <c r="G9087"/>
      <c r="H9087" s="488"/>
    </row>
    <row r="9088" spans="1:8" s="10" customFormat="1">
      <c r="A9088" s="134"/>
      <c r="B9088" s="134"/>
      <c r="C9088"/>
      <c r="D9088"/>
      <c r="E9088" s="488"/>
      <c r="F9088"/>
      <c r="G9088"/>
      <c r="H9088" s="488"/>
    </row>
    <row r="9089" spans="1:8" s="10" customFormat="1">
      <c r="A9089" s="134"/>
      <c r="B9089" s="134"/>
      <c r="C9089"/>
      <c r="D9089"/>
      <c r="E9089" s="488"/>
      <c r="F9089"/>
      <c r="G9089"/>
      <c r="H9089" s="488"/>
    </row>
    <row r="9090" spans="1:8" s="10" customFormat="1">
      <c r="A9090" s="134"/>
      <c r="B9090" s="134"/>
      <c r="C9090"/>
      <c r="D9090"/>
      <c r="E9090" s="488"/>
      <c r="F9090"/>
      <c r="G9090"/>
      <c r="H9090" s="488"/>
    </row>
    <row r="9091" spans="1:8" s="10" customFormat="1">
      <c r="A9091" s="134"/>
      <c r="B9091" s="134"/>
      <c r="C9091"/>
      <c r="D9091"/>
      <c r="E9091" s="488"/>
      <c r="F9091"/>
      <c r="G9091"/>
      <c r="H9091" s="488"/>
    </row>
    <row r="9092" spans="1:8" s="10" customFormat="1">
      <c r="A9092" s="134"/>
      <c r="B9092" s="134"/>
      <c r="C9092"/>
      <c r="D9092"/>
      <c r="E9092" s="488"/>
      <c r="F9092"/>
      <c r="G9092"/>
      <c r="H9092" s="488"/>
    </row>
    <row r="9093" spans="1:8" s="10" customFormat="1">
      <c r="A9093" s="134"/>
      <c r="B9093" s="134"/>
      <c r="C9093"/>
      <c r="D9093"/>
      <c r="E9093" s="488"/>
      <c r="F9093"/>
      <c r="G9093"/>
      <c r="H9093" s="488"/>
    </row>
    <row r="9094" spans="1:8" s="10" customFormat="1">
      <c r="A9094" s="134"/>
      <c r="B9094" s="134"/>
      <c r="C9094"/>
      <c r="D9094"/>
      <c r="E9094" s="488"/>
      <c r="F9094"/>
      <c r="G9094"/>
      <c r="H9094" s="488"/>
    </row>
    <row r="9095" spans="1:8" s="10" customFormat="1">
      <c r="A9095" s="134"/>
      <c r="B9095" s="134"/>
      <c r="C9095"/>
      <c r="D9095"/>
      <c r="E9095" s="488"/>
      <c r="F9095"/>
      <c r="G9095"/>
      <c r="H9095" s="488"/>
    </row>
    <row r="9096" spans="1:8" s="10" customFormat="1">
      <c r="A9096" s="134"/>
      <c r="B9096" s="134"/>
      <c r="C9096"/>
      <c r="D9096"/>
      <c r="E9096" s="488"/>
      <c r="F9096"/>
      <c r="G9096"/>
      <c r="H9096" s="488"/>
    </row>
    <row r="9097" spans="1:8" s="10" customFormat="1">
      <c r="A9097" s="134"/>
      <c r="B9097" s="134"/>
      <c r="C9097"/>
      <c r="D9097"/>
      <c r="E9097" s="488"/>
      <c r="F9097"/>
      <c r="G9097"/>
      <c r="H9097" s="488"/>
    </row>
    <row r="9098" spans="1:8" s="10" customFormat="1">
      <c r="A9098" s="134"/>
      <c r="B9098" s="134"/>
      <c r="C9098"/>
      <c r="D9098"/>
      <c r="E9098" s="488"/>
      <c r="F9098"/>
      <c r="G9098"/>
      <c r="H9098" s="488"/>
    </row>
    <row r="9099" spans="1:8" s="10" customFormat="1">
      <c r="A9099" s="134"/>
      <c r="B9099" s="134"/>
      <c r="C9099"/>
      <c r="D9099"/>
      <c r="E9099" s="488"/>
      <c r="F9099"/>
      <c r="G9099"/>
      <c r="H9099" s="488"/>
    </row>
    <row r="9100" spans="1:8" s="10" customFormat="1">
      <c r="A9100" s="134"/>
      <c r="B9100" s="134"/>
      <c r="C9100"/>
      <c r="D9100"/>
      <c r="E9100" s="488"/>
      <c r="F9100"/>
      <c r="G9100"/>
      <c r="H9100" s="488"/>
    </row>
    <row r="9101" spans="1:8" s="10" customFormat="1">
      <c r="A9101" s="134"/>
      <c r="B9101" s="134"/>
      <c r="C9101"/>
      <c r="D9101"/>
      <c r="E9101" s="488"/>
      <c r="F9101"/>
      <c r="G9101"/>
      <c r="H9101" s="488"/>
    </row>
    <row r="9102" spans="1:8" s="10" customFormat="1">
      <c r="A9102" s="134"/>
      <c r="B9102" s="134"/>
      <c r="C9102"/>
      <c r="D9102"/>
      <c r="E9102" s="488"/>
      <c r="F9102"/>
      <c r="G9102"/>
      <c r="H9102" s="488"/>
    </row>
    <row r="9103" spans="1:8" s="10" customFormat="1">
      <c r="A9103" s="134"/>
      <c r="B9103" s="134"/>
      <c r="C9103"/>
      <c r="D9103"/>
      <c r="E9103" s="488"/>
      <c r="F9103"/>
      <c r="G9103"/>
      <c r="H9103" s="488"/>
    </row>
    <row r="9104" spans="1:8" s="10" customFormat="1">
      <c r="A9104" s="134"/>
      <c r="B9104" s="134"/>
      <c r="C9104"/>
      <c r="D9104"/>
      <c r="E9104" s="488"/>
      <c r="F9104"/>
      <c r="G9104"/>
      <c r="H9104" s="488"/>
    </row>
    <row r="9105" spans="1:8" s="10" customFormat="1">
      <c r="A9105" s="134"/>
      <c r="B9105" s="134"/>
      <c r="C9105"/>
      <c r="D9105"/>
      <c r="E9105" s="488"/>
      <c r="F9105"/>
      <c r="G9105"/>
      <c r="H9105" s="488"/>
    </row>
    <row r="9106" spans="1:8" s="10" customFormat="1">
      <c r="A9106" s="134"/>
      <c r="B9106" s="134"/>
      <c r="C9106"/>
      <c r="D9106"/>
      <c r="E9106" s="488"/>
      <c r="F9106"/>
      <c r="G9106"/>
      <c r="H9106" s="488"/>
    </row>
    <row r="9107" spans="1:8" s="10" customFormat="1">
      <c r="A9107" s="134"/>
      <c r="B9107" s="134"/>
      <c r="C9107"/>
      <c r="D9107"/>
      <c r="E9107" s="488"/>
      <c r="F9107"/>
      <c r="G9107"/>
      <c r="H9107" s="488"/>
    </row>
    <row r="9108" spans="1:8" s="10" customFormat="1">
      <c r="A9108" s="134"/>
      <c r="B9108" s="134"/>
      <c r="C9108"/>
      <c r="D9108"/>
      <c r="E9108" s="488"/>
      <c r="F9108"/>
      <c r="G9108"/>
      <c r="H9108" s="488"/>
    </row>
    <row r="9109" spans="1:8" s="10" customFormat="1">
      <c r="A9109" s="134"/>
      <c r="B9109" s="134"/>
      <c r="C9109"/>
      <c r="D9109"/>
      <c r="E9109" s="488"/>
      <c r="F9109"/>
      <c r="G9109"/>
      <c r="H9109" s="488"/>
    </row>
    <row r="9110" spans="1:8" s="10" customFormat="1">
      <c r="A9110" s="134"/>
      <c r="B9110" s="134"/>
      <c r="C9110"/>
      <c r="D9110"/>
      <c r="E9110" s="488"/>
      <c r="F9110"/>
      <c r="G9110"/>
      <c r="H9110" s="488"/>
    </row>
    <row r="9111" spans="1:8" s="10" customFormat="1">
      <c r="A9111" s="134"/>
      <c r="B9111" s="134"/>
      <c r="C9111"/>
      <c r="D9111"/>
      <c r="E9111" s="488"/>
      <c r="F9111"/>
      <c r="G9111"/>
      <c r="H9111" s="488"/>
    </row>
    <row r="9112" spans="1:8" s="10" customFormat="1">
      <c r="A9112" s="134"/>
      <c r="B9112" s="134"/>
      <c r="C9112"/>
      <c r="D9112"/>
      <c r="E9112" s="488"/>
      <c r="F9112"/>
      <c r="G9112"/>
      <c r="H9112" s="488"/>
    </row>
    <row r="9113" spans="1:8" s="10" customFormat="1">
      <c r="A9113" s="134"/>
      <c r="B9113" s="134"/>
      <c r="C9113"/>
      <c r="D9113"/>
      <c r="E9113" s="488"/>
      <c r="F9113"/>
      <c r="G9113"/>
      <c r="H9113" s="488"/>
    </row>
    <row r="9114" spans="1:8" s="10" customFormat="1">
      <c r="A9114" s="134"/>
      <c r="B9114" s="134"/>
      <c r="C9114"/>
      <c r="D9114"/>
      <c r="E9114" s="488"/>
      <c r="F9114"/>
      <c r="G9114"/>
      <c r="H9114" s="488"/>
    </row>
    <row r="9115" spans="1:8" s="10" customFormat="1">
      <c r="A9115" s="134"/>
      <c r="B9115" s="134"/>
      <c r="C9115"/>
      <c r="D9115"/>
      <c r="E9115" s="488"/>
      <c r="F9115"/>
      <c r="G9115"/>
      <c r="H9115" s="488"/>
    </row>
    <row r="9116" spans="1:8" s="10" customFormat="1">
      <c r="A9116" s="134"/>
      <c r="B9116" s="134"/>
      <c r="C9116"/>
      <c r="D9116"/>
      <c r="E9116" s="488"/>
      <c r="F9116"/>
      <c r="G9116"/>
      <c r="H9116" s="488"/>
    </row>
    <row r="9117" spans="1:8" s="10" customFormat="1">
      <c r="A9117" s="134"/>
      <c r="B9117" s="134"/>
      <c r="C9117"/>
      <c r="D9117"/>
      <c r="E9117" s="488"/>
      <c r="F9117"/>
      <c r="G9117"/>
      <c r="H9117" s="488"/>
    </row>
    <row r="9118" spans="1:8" s="10" customFormat="1">
      <c r="A9118" s="134"/>
      <c r="B9118" s="134"/>
      <c r="C9118"/>
      <c r="D9118"/>
      <c r="E9118" s="488"/>
      <c r="F9118"/>
      <c r="G9118"/>
      <c r="H9118" s="488"/>
    </row>
    <row r="9119" spans="1:8" s="10" customFormat="1">
      <c r="A9119" s="134"/>
      <c r="B9119" s="134"/>
      <c r="C9119"/>
      <c r="D9119"/>
      <c r="E9119" s="488"/>
      <c r="F9119"/>
      <c r="G9119"/>
      <c r="H9119" s="488"/>
    </row>
    <row r="9120" spans="1:8" s="10" customFormat="1">
      <c r="A9120" s="134"/>
      <c r="B9120" s="134"/>
      <c r="C9120"/>
      <c r="D9120"/>
      <c r="E9120" s="488"/>
      <c r="F9120"/>
      <c r="G9120"/>
      <c r="H9120" s="488"/>
    </row>
    <row r="9121" spans="1:8" s="10" customFormat="1">
      <c r="A9121" s="134"/>
      <c r="B9121" s="134"/>
      <c r="C9121"/>
      <c r="D9121"/>
      <c r="E9121" s="488"/>
      <c r="F9121"/>
      <c r="G9121"/>
      <c r="H9121" s="488"/>
    </row>
    <row r="9122" spans="1:8" s="10" customFormat="1">
      <c r="A9122" s="134"/>
      <c r="B9122" s="134"/>
      <c r="C9122"/>
      <c r="D9122"/>
      <c r="E9122" s="488"/>
      <c r="F9122"/>
      <c r="G9122"/>
      <c r="H9122" s="488"/>
    </row>
    <row r="9123" spans="1:8" s="10" customFormat="1">
      <c r="A9123" s="134"/>
      <c r="B9123" s="134"/>
      <c r="C9123"/>
      <c r="D9123"/>
      <c r="E9123" s="488"/>
      <c r="F9123"/>
      <c r="G9123"/>
      <c r="H9123" s="488"/>
    </row>
    <row r="9124" spans="1:8" s="10" customFormat="1">
      <c r="A9124" s="134"/>
      <c r="B9124" s="134"/>
      <c r="C9124"/>
      <c r="D9124"/>
      <c r="E9124" s="488"/>
      <c r="F9124"/>
      <c r="G9124"/>
      <c r="H9124" s="488"/>
    </row>
    <row r="9125" spans="1:8" s="10" customFormat="1">
      <c r="A9125" s="134"/>
      <c r="B9125" s="134"/>
      <c r="C9125"/>
      <c r="D9125"/>
      <c r="E9125" s="488"/>
      <c r="F9125"/>
      <c r="G9125"/>
      <c r="H9125" s="488"/>
    </row>
    <row r="9126" spans="1:8" s="10" customFormat="1">
      <c r="A9126" s="134"/>
      <c r="B9126" s="134"/>
      <c r="C9126"/>
      <c r="D9126"/>
      <c r="E9126" s="488"/>
      <c r="F9126"/>
      <c r="G9126"/>
      <c r="H9126" s="488"/>
    </row>
    <row r="9127" spans="1:8" s="10" customFormat="1">
      <c r="A9127" s="134"/>
      <c r="B9127" s="134"/>
      <c r="C9127"/>
      <c r="D9127"/>
      <c r="E9127" s="488"/>
      <c r="F9127"/>
      <c r="G9127"/>
      <c r="H9127" s="488"/>
    </row>
    <row r="9128" spans="1:8" s="10" customFormat="1">
      <c r="A9128" s="134"/>
      <c r="B9128" s="134"/>
      <c r="C9128"/>
      <c r="D9128"/>
      <c r="E9128" s="488"/>
      <c r="F9128"/>
      <c r="G9128"/>
      <c r="H9128" s="488"/>
    </row>
    <row r="9129" spans="1:8" s="10" customFormat="1">
      <c r="A9129" s="134"/>
      <c r="B9129" s="134"/>
      <c r="C9129"/>
      <c r="D9129"/>
      <c r="E9129" s="488"/>
      <c r="F9129"/>
      <c r="G9129"/>
      <c r="H9129" s="488"/>
    </row>
    <row r="9130" spans="1:8" s="10" customFormat="1">
      <c r="A9130" s="134"/>
      <c r="B9130" s="134"/>
      <c r="C9130"/>
      <c r="D9130"/>
      <c r="E9130" s="488"/>
      <c r="F9130"/>
      <c r="G9130"/>
      <c r="H9130" s="488"/>
    </row>
    <row r="9131" spans="1:8" s="10" customFormat="1">
      <c r="A9131" s="134"/>
      <c r="B9131" s="134"/>
      <c r="C9131"/>
      <c r="D9131"/>
      <c r="E9131" s="488"/>
      <c r="F9131"/>
      <c r="G9131"/>
      <c r="H9131" s="488"/>
    </row>
    <row r="9132" spans="1:8" s="10" customFormat="1">
      <c r="A9132" s="134"/>
      <c r="B9132" s="134"/>
      <c r="C9132"/>
      <c r="D9132"/>
      <c r="E9132" s="488"/>
      <c r="F9132"/>
      <c r="G9132"/>
      <c r="H9132" s="488"/>
    </row>
    <row r="9133" spans="1:8" s="10" customFormat="1">
      <c r="A9133" s="134"/>
      <c r="B9133" s="134"/>
      <c r="C9133"/>
      <c r="D9133"/>
      <c r="E9133" s="488"/>
      <c r="F9133"/>
      <c r="G9133"/>
      <c r="H9133" s="488"/>
    </row>
    <row r="9134" spans="1:8" s="10" customFormat="1">
      <c r="A9134" s="134"/>
      <c r="B9134" s="134"/>
      <c r="C9134"/>
      <c r="D9134"/>
      <c r="E9134" s="488"/>
      <c r="F9134"/>
      <c r="G9134"/>
      <c r="H9134" s="488"/>
    </row>
    <row r="9135" spans="1:8" s="10" customFormat="1">
      <c r="A9135" s="134"/>
      <c r="B9135" s="134"/>
      <c r="C9135"/>
      <c r="D9135"/>
      <c r="E9135" s="488"/>
      <c r="F9135"/>
      <c r="G9135"/>
      <c r="H9135" s="488"/>
    </row>
    <row r="9136" spans="1:8" s="10" customFormat="1">
      <c r="A9136" s="134"/>
      <c r="B9136" s="134"/>
      <c r="C9136"/>
      <c r="D9136"/>
      <c r="E9136" s="488"/>
      <c r="F9136"/>
      <c r="G9136"/>
      <c r="H9136" s="488"/>
    </row>
    <row r="9137" spans="1:8" s="10" customFormat="1">
      <c r="A9137" s="134"/>
      <c r="B9137" s="134"/>
      <c r="C9137"/>
      <c r="D9137"/>
      <c r="E9137" s="488"/>
      <c r="F9137"/>
      <c r="G9137"/>
      <c r="H9137" s="488"/>
    </row>
    <row r="9138" spans="1:8" s="10" customFormat="1">
      <c r="A9138" s="134"/>
      <c r="B9138" s="134"/>
      <c r="C9138"/>
      <c r="D9138"/>
      <c r="E9138" s="488"/>
      <c r="F9138"/>
      <c r="G9138"/>
      <c r="H9138" s="488"/>
    </row>
    <row r="9139" spans="1:8" s="10" customFormat="1">
      <c r="A9139" s="134"/>
      <c r="B9139" s="134"/>
      <c r="C9139"/>
      <c r="D9139"/>
      <c r="E9139" s="488"/>
      <c r="F9139"/>
      <c r="G9139"/>
      <c r="H9139" s="488"/>
    </row>
    <row r="9140" spans="1:8" s="10" customFormat="1">
      <c r="A9140" s="134"/>
      <c r="B9140" s="134"/>
      <c r="C9140"/>
      <c r="D9140"/>
      <c r="E9140" s="488"/>
      <c r="F9140"/>
      <c r="G9140"/>
      <c r="H9140" s="488"/>
    </row>
    <row r="9141" spans="1:8" s="10" customFormat="1">
      <c r="A9141" s="134"/>
      <c r="B9141" s="134"/>
      <c r="C9141"/>
      <c r="D9141"/>
      <c r="E9141" s="488"/>
      <c r="F9141"/>
      <c r="G9141"/>
      <c r="H9141" s="488"/>
    </row>
    <row r="9142" spans="1:8" s="10" customFormat="1">
      <c r="A9142" s="134"/>
      <c r="B9142" s="134"/>
      <c r="C9142"/>
      <c r="D9142"/>
      <c r="E9142" s="488"/>
      <c r="F9142"/>
      <c r="G9142"/>
      <c r="H9142" s="488"/>
    </row>
    <row r="9143" spans="1:8" s="10" customFormat="1">
      <c r="A9143" s="134"/>
      <c r="B9143" s="134"/>
      <c r="C9143"/>
      <c r="D9143"/>
      <c r="E9143" s="488"/>
      <c r="F9143"/>
      <c r="G9143"/>
      <c r="H9143" s="488"/>
    </row>
    <row r="9144" spans="1:8" s="10" customFormat="1">
      <c r="A9144" s="134"/>
      <c r="B9144" s="134"/>
      <c r="C9144"/>
      <c r="D9144"/>
      <c r="E9144" s="488"/>
      <c r="F9144"/>
      <c r="G9144"/>
      <c r="H9144" s="488"/>
    </row>
    <row r="9145" spans="1:8" s="10" customFormat="1">
      <c r="A9145" s="134"/>
      <c r="B9145" s="134"/>
      <c r="C9145"/>
      <c r="D9145"/>
      <c r="E9145" s="488"/>
      <c r="F9145"/>
      <c r="G9145"/>
      <c r="H9145" s="488"/>
    </row>
    <row r="9146" spans="1:8" s="10" customFormat="1">
      <c r="A9146" s="134"/>
      <c r="B9146" s="134"/>
      <c r="C9146"/>
      <c r="D9146"/>
      <c r="E9146" s="488"/>
      <c r="F9146"/>
      <c r="G9146"/>
      <c r="H9146" s="488"/>
    </row>
    <row r="9147" spans="1:8" s="10" customFormat="1">
      <c r="A9147" s="134"/>
      <c r="B9147" s="134"/>
      <c r="C9147"/>
      <c r="D9147"/>
      <c r="E9147" s="488"/>
      <c r="F9147"/>
      <c r="G9147"/>
      <c r="H9147" s="488"/>
    </row>
    <row r="9148" spans="1:8" s="10" customFormat="1">
      <c r="A9148" s="134"/>
      <c r="B9148" s="134"/>
      <c r="C9148"/>
      <c r="D9148"/>
      <c r="E9148" s="488"/>
      <c r="F9148"/>
      <c r="G9148"/>
      <c r="H9148" s="488"/>
    </row>
    <row r="9149" spans="1:8" s="10" customFormat="1">
      <c r="A9149" s="134"/>
      <c r="B9149" s="134"/>
      <c r="C9149"/>
      <c r="D9149"/>
      <c r="E9149" s="488"/>
      <c r="F9149"/>
      <c r="G9149"/>
      <c r="H9149" s="488"/>
    </row>
    <row r="9150" spans="1:8" s="10" customFormat="1">
      <c r="A9150" s="134"/>
      <c r="B9150" s="134"/>
      <c r="C9150"/>
      <c r="D9150"/>
      <c r="E9150" s="488"/>
      <c r="F9150"/>
      <c r="G9150"/>
      <c r="H9150" s="488"/>
    </row>
    <row r="9151" spans="1:8" s="10" customFormat="1">
      <c r="A9151" s="134"/>
      <c r="B9151" s="134"/>
      <c r="C9151"/>
      <c r="D9151"/>
      <c r="E9151" s="488"/>
      <c r="F9151"/>
      <c r="G9151"/>
      <c r="H9151" s="488"/>
    </row>
    <row r="9152" spans="1:8" s="10" customFormat="1">
      <c r="A9152" s="134"/>
      <c r="B9152" s="134"/>
      <c r="C9152"/>
      <c r="D9152"/>
      <c r="E9152" s="488"/>
      <c r="F9152"/>
      <c r="G9152"/>
      <c r="H9152" s="488"/>
    </row>
    <row r="9153" spans="1:8" s="10" customFormat="1">
      <c r="A9153" s="134"/>
      <c r="B9153" s="134"/>
      <c r="C9153"/>
      <c r="D9153"/>
      <c r="E9153" s="488"/>
      <c r="F9153"/>
      <c r="G9153"/>
      <c r="H9153" s="488"/>
    </row>
    <row r="9154" spans="1:8" s="10" customFormat="1">
      <c r="A9154" s="134"/>
      <c r="B9154" s="134"/>
      <c r="C9154"/>
      <c r="D9154"/>
      <c r="E9154" s="488"/>
      <c r="F9154"/>
      <c r="G9154"/>
      <c r="H9154" s="488"/>
    </row>
    <row r="9155" spans="1:8" s="10" customFormat="1">
      <c r="A9155" s="134"/>
      <c r="B9155" s="134"/>
      <c r="C9155"/>
      <c r="D9155"/>
      <c r="E9155" s="488"/>
      <c r="F9155"/>
      <c r="G9155"/>
      <c r="H9155" s="488"/>
    </row>
    <row r="9156" spans="1:8" s="10" customFormat="1">
      <c r="A9156" s="134"/>
      <c r="B9156" s="134"/>
      <c r="C9156"/>
      <c r="D9156"/>
      <c r="E9156" s="488"/>
      <c r="F9156"/>
      <c r="G9156"/>
      <c r="H9156" s="488"/>
    </row>
    <row r="9157" spans="1:8" s="10" customFormat="1">
      <c r="A9157" s="134"/>
      <c r="B9157" s="134"/>
      <c r="C9157"/>
      <c r="D9157"/>
      <c r="E9157" s="488"/>
      <c r="F9157"/>
      <c r="G9157"/>
      <c r="H9157" s="488"/>
    </row>
    <row r="9158" spans="1:8" s="10" customFormat="1">
      <c r="A9158" s="134"/>
      <c r="B9158" s="134"/>
      <c r="C9158"/>
      <c r="D9158"/>
      <c r="E9158" s="488"/>
      <c r="F9158"/>
      <c r="G9158"/>
      <c r="H9158" s="488"/>
    </row>
    <row r="9159" spans="1:8" s="10" customFormat="1">
      <c r="A9159" s="134"/>
      <c r="B9159" s="134"/>
      <c r="C9159"/>
      <c r="D9159"/>
      <c r="E9159" s="488"/>
      <c r="F9159"/>
      <c r="G9159"/>
      <c r="H9159" s="488"/>
    </row>
    <row r="9160" spans="1:8" s="10" customFormat="1">
      <c r="A9160" s="134"/>
      <c r="B9160" s="134"/>
      <c r="C9160"/>
      <c r="D9160"/>
      <c r="E9160" s="488"/>
      <c r="F9160"/>
      <c r="G9160"/>
      <c r="H9160" s="488"/>
    </row>
    <row r="9161" spans="1:8" s="10" customFormat="1">
      <c r="A9161" s="134"/>
      <c r="B9161" s="134"/>
      <c r="C9161"/>
      <c r="D9161"/>
      <c r="E9161" s="488"/>
      <c r="F9161"/>
      <c r="G9161"/>
      <c r="H9161" s="488"/>
    </row>
    <row r="9162" spans="1:8" s="10" customFormat="1">
      <c r="A9162" s="134"/>
      <c r="B9162" s="134"/>
      <c r="C9162"/>
      <c r="D9162"/>
      <c r="E9162" s="488"/>
      <c r="F9162"/>
      <c r="G9162"/>
      <c r="H9162" s="488"/>
    </row>
    <row r="9163" spans="1:8" s="10" customFormat="1">
      <c r="A9163" s="134"/>
      <c r="B9163" s="134"/>
      <c r="C9163"/>
      <c r="D9163"/>
      <c r="E9163" s="488"/>
      <c r="F9163"/>
      <c r="G9163"/>
      <c r="H9163" s="488"/>
    </row>
    <row r="9164" spans="1:8" s="10" customFormat="1">
      <c r="A9164" s="134"/>
      <c r="B9164" s="134"/>
      <c r="C9164"/>
      <c r="D9164"/>
      <c r="E9164" s="488"/>
      <c r="F9164"/>
      <c r="G9164"/>
      <c r="H9164" s="488"/>
    </row>
    <row r="9165" spans="1:8" s="10" customFormat="1">
      <c r="A9165" s="134"/>
      <c r="B9165" s="134"/>
      <c r="C9165"/>
      <c r="D9165"/>
      <c r="E9165" s="488"/>
      <c r="F9165"/>
      <c r="G9165"/>
      <c r="H9165" s="488"/>
    </row>
    <row r="9166" spans="1:8" s="10" customFormat="1">
      <c r="A9166" s="134"/>
      <c r="B9166" s="134"/>
      <c r="C9166"/>
      <c r="D9166"/>
      <c r="E9166" s="488"/>
      <c r="F9166"/>
      <c r="G9166"/>
      <c r="H9166" s="488"/>
    </row>
    <row r="9167" spans="1:8" s="10" customFormat="1">
      <c r="A9167" s="134"/>
      <c r="B9167" s="134"/>
      <c r="C9167"/>
      <c r="D9167"/>
      <c r="E9167" s="488"/>
      <c r="F9167"/>
      <c r="G9167"/>
      <c r="H9167" s="488"/>
    </row>
    <row r="9168" spans="1:8" s="10" customFormat="1">
      <c r="A9168" s="134"/>
      <c r="B9168" s="134"/>
      <c r="C9168"/>
      <c r="D9168"/>
      <c r="E9168" s="488"/>
      <c r="F9168"/>
      <c r="G9168"/>
      <c r="H9168" s="488"/>
    </row>
    <row r="9169" spans="1:8" s="10" customFormat="1">
      <c r="A9169" s="134"/>
      <c r="B9169" s="134"/>
      <c r="C9169"/>
      <c r="D9169"/>
      <c r="E9169" s="488"/>
      <c r="F9169"/>
      <c r="G9169"/>
      <c r="H9169" s="488"/>
    </row>
    <row r="9170" spans="1:8" s="10" customFormat="1">
      <c r="A9170" s="134"/>
      <c r="B9170" s="134"/>
      <c r="C9170"/>
      <c r="D9170"/>
      <c r="E9170" s="488"/>
      <c r="F9170"/>
      <c r="G9170"/>
      <c r="H9170" s="488"/>
    </row>
    <row r="9171" spans="1:8" s="10" customFormat="1">
      <c r="A9171" s="134"/>
      <c r="B9171" s="134"/>
      <c r="C9171"/>
      <c r="D9171"/>
      <c r="E9171" s="488"/>
      <c r="F9171"/>
      <c r="G9171"/>
      <c r="H9171" s="488"/>
    </row>
    <row r="9172" spans="1:8" s="10" customFormat="1">
      <c r="A9172" s="134"/>
      <c r="B9172" s="134"/>
      <c r="C9172"/>
      <c r="D9172"/>
      <c r="E9172" s="488"/>
      <c r="F9172"/>
      <c r="G9172"/>
      <c r="H9172" s="488"/>
    </row>
    <row r="9173" spans="1:8" s="10" customFormat="1">
      <c r="A9173" s="134"/>
      <c r="B9173" s="134"/>
      <c r="C9173"/>
      <c r="D9173"/>
      <c r="E9173" s="488"/>
      <c r="F9173"/>
      <c r="G9173"/>
      <c r="H9173" s="488"/>
    </row>
    <row r="9174" spans="1:8" s="10" customFormat="1">
      <c r="A9174" s="134"/>
      <c r="B9174" s="134"/>
      <c r="C9174"/>
      <c r="D9174"/>
      <c r="E9174" s="488"/>
      <c r="F9174"/>
      <c r="G9174"/>
      <c r="H9174" s="488"/>
    </row>
    <row r="9175" spans="1:8" s="10" customFormat="1">
      <c r="A9175" s="134"/>
      <c r="B9175" s="134"/>
      <c r="C9175"/>
      <c r="D9175"/>
      <c r="E9175" s="488"/>
      <c r="F9175"/>
      <c r="G9175"/>
      <c r="H9175" s="488"/>
    </row>
    <row r="9176" spans="1:8" s="10" customFormat="1">
      <c r="A9176" s="134"/>
      <c r="B9176" s="134"/>
      <c r="C9176"/>
      <c r="D9176"/>
      <c r="E9176" s="488"/>
      <c r="F9176"/>
      <c r="G9176"/>
      <c r="H9176" s="488"/>
    </row>
    <row r="9177" spans="1:8" s="10" customFormat="1">
      <c r="A9177" s="134"/>
      <c r="B9177" s="134"/>
      <c r="C9177"/>
      <c r="D9177"/>
      <c r="E9177" s="488"/>
      <c r="F9177"/>
      <c r="G9177"/>
      <c r="H9177" s="488"/>
    </row>
    <row r="9178" spans="1:8" s="10" customFormat="1">
      <c r="A9178" s="134"/>
      <c r="B9178" s="134"/>
      <c r="C9178"/>
      <c r="D9178"/>
      <c r="E9178" s="488"/>
      <c r="F9178"/>
      <c r="G9178"/>
      <c r="H9178" s="488"/>
    </row>
    <row r="9179" spans="1:8" s="10" customFormat="1">
      <c r="A9179" s="134"/>
      <c r="B9179" s="134"/>
      <c r="C9179"/>
      <c r="D9179"/>
      <c r="E9179" s="488"/>
      <c r="F9179"/>
      <c r="G9179"/>
      <c r="H9179" s="488"/>
    </row>
    <row r="9180" spans="1:8" s="10" customFormat="1">
      <c r="A9180" s="134"/>
      <c r="B9180" s="134"/>
      <c r="C9180"/>
      <c r="D9180"/>
      <c r="E9180" s="488"/>
      <c r="F9180"/>
      <c r="G9180"/>
      <c r="H9180" s="488"/>
    </row>
    <row r="9181" spans="1:8" s="10" customFormat="1">
      <c r="A9181" s="134"/>
      <c r="B9181" s="134"/>
      <c r="C9181"/>
      <c r="D9181"/>
      <c r="E9181" s="488"/>
      <c r="F9181"/>
      <c r="G9181"/>
      <c r="H9181" s="488"/>
    </row>
    <row r="9182" spans="1:8" s="10" customFormat="1">
      <c r="A9182" s="134"/>
      <c r="B9182" s="134"/>
      <c r="C9182"/>
      <c r="D9182"/>
      <c r="E9182" s="488"/>
      <c r="F9182"/>
      <c r="G9182"/>
      <c r="H9182" s="488"/>
    </row>
    <row r="9183" spans="1:8" s="10" customFormat="1">
      <c r="A9183" s="134"/>
      <c r="B9183" s="134"/>
      <c r="C9183"/>
      <c r="D9183"/>
      <c r="E9183" s="488"/>
      <c r="F9183"/>
      <c r="G9183"/>
      <c r="H9183" s="488"/>
    </row>
    <row r="9184" spans="1:8" s="10" customFormat="1">
      <c r="A9184" s="134"/>
      <c r="B9184" s="134"/>
      <c r="C9184"/>
      <c r="D9184"/>
      <c r="E9184" s="488"/>
      <c r="F9184"/>
      <c r="G9184"/>
      <c r="H9184" s="488"/>
    </row>
    <row r="9185" spans="1:8" s="10" customFormat="1">
      <c r="A9185" s="134"/>
      <c r="B9185" s="134"/>
      <c r="C9185"/>
      <c r="D9185"/>
      <c r="E9185" s="488"/>
      <c r="F9185"/>
      <c r="G9185"/>
      <c r="H9185" s="488"/>
    </row>
    <row r="9186" spans="1:8" s="10" customFormat="1">
      <c r="A9186" s="134"/>
      <c r="B9186" s="134"/>
      <c r="C9186"/>
      <c r="D9186"/>
      <c r="E9186" s="488"/>
      <c r="F9186"/>
      <c r="G9186"/>
      <c r="H9186" s="488"/>
    </row>
    <row r="9187" spans="1:8" s="10" customFormat="1">
      <c r="A9187" s="134"/>
      <c r="B9187" s="134"/>
      <c r="C9187"/>
      <c r="D9187"/>
      <c r="E9187" s="488"/>
      <c r="F9187"/>
      <c r="G9187"/>
      <c r="H9187" s="488"/>
    </row>
    <row r="9188" spans="1:8" s="10" customFormat="1">
      <c r="A9188" s="134"/>
      <c r="B9188" s="134"/>
      <c r="C9188"/>
      <c r="D9188"/>
      <c r="E9188" s="488"/>
      <c r="F9188"/>
      <c r="G9188"/>
      <c r="H9188" s="488"/>
    </row>
    <row r="9189" spans="1:8" s="10" customFormat="1">
      <c r="A9189" s="134"/>
      <c r="B9189" s="134"/>
      <c r="C9189"/>
      <c r="D9189"/>
      <c r="E9189" s="488"/>
      <c r="F9189"/>
      <c r="G9189"/>
      <c r="H9189" s="488"/>
    </row>
    <row r="9190" spans="1:8" s="10" customFormat="1">
      <c r="A9190" s="134"/>
      <c r="B9190" s="134"/>
      <c r="C9190"/>
      <c r="D9190"/>
      <c r="E9190" s="488"/>
      <c r="F9190"/>
      <c r="G9190"/>
      <c r="H9190" s="488"/>
    </row>
    <row r="9191" spans="1:8" s="10" customFormat="1">
      <c r="A9191" s="134"/>
      <c r="B9191" s="134"/>
      <c r="C9191"/>
      <c r="D9191"/>
      <c r="E9191" s="488"/>
      <c r="F9191"/>
      <c r="G9191"/>
      <c r="H9191" s="488"/>
    </row>
    <row r="9192" spans="1:8" s="10" customFormat="1">
      <c r="A9192" s="134"/>
      <c r="B9192" s="134"/>
      <c r="C9192"/>
      <c r="D9192"/>
      <c r="E9192" s="488"/>
      <c r="F9192"/>
      <c r="G9192"/>
      <c r="H9192" s="488"/>
    </row>
    <row r="9193" spans="1:8" s="10" customFormat="1">
      <c r="A9193" s="134"/>
      <c r="B9193" s="134"/>
      <c r="C9193"/>
      <c r="D9193"/>
      <c r="E9193" s="488"/>
      <c r="F9193"/>
      <c r="G9193"/>
      <c r="H9193" s="488"/>
    </row>
    <row r="9194" spans="1:8" s="10" customFormat="1">
      <c r="A9194" s="134"/>
      <c r="B9194" s="134"/>
      <c r="C9194"/>
      <c r="D9194"/>
      <c r="E9194" s="488"/>
      <c r="F9194"/>
      <c r="G9194"/>
      <c r="H9194" s="488"/>
    </row>
    <row r="9195" spans="1:8" s="10" customFormat="1">
      <c r="A9195" s="134"/>
      <c r="B9195" s="134"/>
      <c r="C9195"/>
      <c r="D9195"/>
      <c r="E9195" s="488"/>
      <c r="F9195"/>
      <c r="G9195"/>
      <c r="H9195" s="488"/>
    </row>
    <row r="9196" spans="1:8" s="10" customFormat="1">
      <c r="A9196" s="134"/>
      <c r="B9196" s="134"/>
      <c r="C9196"/>
      <c r="D9196"/>
      <c r="E9196" s="488"/>
      <c r="F9196"/>
      <c r="G9196"/>
      <c r="H9196" s="488"/>
    </row>
    <row r="9197" spans="1:8" s="10" customFormat="1">
      <c r="A9197" s="134"/>
      <c r="B9197" s="134"/>
      <c r="C9197"/>
      <c r="D9197"/>
      <c r="E9197" s="488"/>
      <c r="F9197"/>
      <c r="G9197"/>
      <c r="H9197" s="488"/>
    </row>
    <row r="9198" spans="1:8" s="10" customFormat="1">
      <c r="A9198" s="134"/>
      <c r="B9198" s="134"/>
      <c r="C9198"/>
      <c r="D9198"/>
      <c r="E9198" s="488"/>
      <c r="F9198"/>
      <c r="G9198"/>
      <c r="H9198" s="488"/>
    </row>
    <row r="9199" spans="1:8" s="10" customFormat="1">
      <c r="A9199" s="134"/>
      <c r="B9199" s="134"/>
      <c r="C9199"/>
      <c r="D9199"/>
      <c r="E9199" s="488"/>
      <c r="F9199"/>
      <c r="G9199"/>
      <c r="H9199" s="488"/>
    </row>
    <row r="9200" spans="1:8" s="10" customFormat="1">
      <c r="A9200" s="134"/>
      <c r="B9200" s="134"/>
      <c r="C9200"/>
      <c r="D9200"/>
      <c r="E9200" s="488"/>
      <c r="F9200"/>
      <c r="G9200"/>
      <c r="H9200" s="488"/>
    </row>
    <row r="9201" spans="1:8" s="10" customFormat="1">
      <c r="A9201" s="134"/>
      <c r="B9201" s="134"/>
      <c r="C9201"/>
      <c r="D9201"/>
      <c r="E9201" s="488"/>
      <c r="F9201"/>
      <c r="G9201"/>
      <c r="H9201" s="488"/>
    </row>
    <row r="9202" spans="1:8" s="10" customFormat="1">
      <c r="A9202" s="134"/>
      <c r="B9202" s="134"/>
      <c r="C9202"/>
      <c r="D9202"/>
      <c r="E9202" s="488"/>
      <c r="F9202"/>
      <c r="G9202"/>
      <c r="H9202" s="488"/>
    </row>
    <row r="9203" spans="1:8" s="10" customFormat="1">
      <c r="A9203" s="134"/>
      <c r="B9203" s="134"/>
      <c r="C9203"/>
      <c r="D9203"/>
      <c r="E9203" s="488"/>
      <c r="F9203"/>
      <c r="G9203"/>
      <c r="H9203" s="488"/>
    </row>
    <row r="9204" spans="1:8" s="10" customFormat="1">
      <c r="A9204" s="134"/>
      <c r="B9204" s="134"/>
      <c r="C9204"/>
      <c r="D9204"/>
      <c r="E9204" s="488"/>
      <c r="F9204"/>
      <c r="G9204"/>
      <c r="H9204" s="488"/>
    </row>
    <row r="9205" spans="1:8" s="10" customFormat="1">
      <c r="A9205" s="134"/>
      <c r="B9205" s="134"/>
      <c r="C9205"/>
      <c r="D9205"/>
      <c r="E9205" s="488"/>
      <c r="F9205"/>
      <c r="G9205"/>
      <c r="H9205" s="488"/>
    </row>
    <row r="9206" spans="1:8" s="10" customFormat="1">
      <c r="A9206" s="134"/>
      <c r="B9206" s="134"/>
      <c r="C9206"/>
      <c r="D9206"/>
      <c r="E9206" s="488"/>
      <c r="F9206"/>
      <c r="G9206"/>
      <c r="H9206" s="488"/>
    </row>
    <row r="9207" spans="1:8" s="10" customFormat="1">
      <c r="A9207" s="134"/>
      <c r="B9207" s="134"/>
      <c r="C9207"/>
      <c r="D9207"/>
      <c r="E9207" s="488"/>
      <c r="F9207"/>
      <c r="G9207"/>
      <c r="H9207" s="488"/>
    </row>
    <row r="9208" spans="1:8" s="10" customFormat="1">
      <c r="A9208" s="134"/>
      <c r="B9208" s="134"/>
      <c r="C9208"/>
      <c r="D9208"/>
      <c r="E9208" s="488"/>
      <c r="F9208"/>
      <c r="G9208"/>
      <c r="H9208" s="488"/>
    </row>
    <row r="9209" spans="1:8" s="10" customFormat="1">
      <c r="A9209" s="134"/>
      <c r="B9209" s="134"/>
      <c r="C9209"/>
      <c r="D9209"/>
      <c r="E9209" s="488"/>
      <c r="F9209"/>
      <c r="G9209"/>
      <c r="H9209" s="488"/>
    </row>
    <row r="9210" spans="1:8" s="10" customFormat="1">
      <c r="A9210" s="134"/>
      <c r="B9210" s="134"/>
      <c r="C9210"/>
      <c r="D9210"/>
      <c r="E9210" s="488"/>
      <c r="F9210"/>
      <c r="G9210"/>
      <c r="H9210" s="488"/>
    </row>
    <row r="9211" spans="1:8" s="10" customFormat="1">
      <c r="A9211" s="134"/>
      <c r="B9211" s="134"/>
      <c r="C9211"/>
      <c r="D9211"/>
      <c r="E9211" s="488"/>
      <c r="F9211"/>
      <c r="G9211"/>
      <c r="H9211" s="488"/>
    </row>
    <row r="9212" spans="1:8" s="10" customFormat="1">
      <c r="A9212" s="134"/>
      <c r="B9212" s="134"/>
      <c r="C9212"/>
      <c r="D9212"/>
      <c r="E9212" s="488"/>
      <c r="F9212"/>
      <c r="G9212"/>
      <c r="H9212" s="488"/>
    </row>
    <row r="9213" spans="1:8" s="10" customFormat="1">
      <c r="A9213" s="134"/>
      <c r="B9213" s="134"/>
      <c r="C9213"/>
      <c r="D9213"/>
      <c r="E9213" s="488"/>
      <c r="F9213"/>
      <c r="G9213"/>
      <c r="H9213" s="488"/>
    </row>
    <row r="9214" spans="1:8" s="10" customFormat="1">
      <c r="A9214" s="134"/>
      <c r="B9214" s="134"/>
      <c r="C9214"/>
      <c r="D9214"/>
      <c r="E9214" s="488"/>
      <c r="F9214"/>
      <c r="G9214"/>
      <c r="H9214" s="488"/>
    </row>
    <row r="9215" spans="1:8" s="10" customFormat="1">
      <c r="A9215" s="134"/>
      <c r="B9215" s="134"/>
      <c r="C9215"/>
      <c r="D9215"/>
      <c r="E9215" s="488"/>
      <c r="F9215"/>
      <c r="G9215"/>
      <c r="H9215" s="488"/>
    </row>
    <row r="9216" spans="1:8" s="10" customFormat="1">
      <c r="A9216" s="134"/>
      <c r="B9216" s="134"/>
      <c r="C9216"/>
      <c r="D9216"/>
      <c r="E9216" s="488"/>
      <c r="F9216"/>
      <c r="G9216"/>
      <c r="H9216" s="488"/>
    </row>
    <row r="9217" spans="1:8" s="10" customFormat="1">
      <c r="A9217" s="134"/>
      <c r="B9217" s="134"/>
      <c r="C9217"/>
      <c r="D9217"/>
      <c r="E9217" s="488"/>
      <c r="F9217"/>
      <c r="G9217"/>
      <c r="H9217" s="488"/>
    </row>
    <row r="9218" spans="1:8" s="10" customFormat="1">
      <c r="A9218" s="134"/>
      <c r="B9218" s="134"/>
      <c r="C9218"/>
      <c r="D9218"/>
      <c r="E9218" s="488"/>
      <c r="F9218"/>
      <c r="G9218"/>
      <c r="H9218" s="488"/>
    </row>
    <row r="9219" spans="1:8" s="10" customFormat="1">
      <c r="A9219" s="134"/>
      <c r="B9219" s="134"/>
      <c r="C9219"/>
      <c r="D9219"/>
      <c r="E9219" s="488"/>
      <c r="F9219"/>
      <c r="G9219"/>
      <c r="H9219" s="488"/>
    </row>
    <row r="9220" spans="1:8" s="10" customFormat="1">
      <c r="A9220" s="134"/>
      <c r="B9220" s="134"/>
      <c r="C9220"/>
      <c r="D9220"/>
      <c r="E9220" s="488"/>
      <c r="F9220"/>
      <c r="G9220"/>
      <c r="H9220" s="488"/>
    </row>
    <row r="9221" spans="1:8" s="10" customFormat="1">
      <c r="A9221" s="134"/>
      <c r="B9221" s="134"/>
      <c r="C9221"/>
      <c r="D9221"/>
      <c r="E9221" s="488"/>
      <c r="F9221"/>
      <c r="G9221"/>
      <c r="H9221" s="488"/>
    </row>
    <row r="9222" spans="1:8" s="10" customFormat="1">
      <c r="A9222" s="134"/>
      <c r="B9222" s="134"/>
      <c r="C9222"/>
      <c r="D9222"/>
      <c r="E9222" s="488"/>
      <c r="F9222"/>
      <c r="G9222"/>
      <c r="H9222" s="488"/>
    </row>
    <row r="9223" spans="1:8" s="10" customFormat="1">
      <c r="A9223" s="134"/>
      <c r="B9223" s="134"/>
      <c r="C9223"/>
      <c r="D9223"/>
      <c r="E9223" s="488"/>
      <c r="F9223"/>
      <c r="G9223"/>
      <c r="H9223" s="488"/>
    </row>
    <row r="9224" spans="1:8" s="10" customFormat="1">
      <c r="A9224" s="134"/>
      <c r="B9224" s="134"/>
      <c r="C9224"/>
      <c r="D9224"/>
      <c r="E9224" s="488"/>
      <c r="F9224"/>
      <c r="G9224"/>
      <c r="H9224" s="488"/>
    </row>
    <row r="9225" spans="1:8" s="10" customFormat="1">
      <c r="A9225" s="134"/>
      <c r="B9225" s="134"/>
      <c r="C9225"/>
      <c r="D9225"/>
      <c r="E9225" s="488"/>
      <c r="F9225"/>
      <c r="G9225"/>
      <c r="H9225" s="488"/>
    </row>
    <row r="9226" spans="1:8" s="10" customFormat="1">
      <c r="A9226" s="134"/>
      <c r="B9226" s="134"/>
      <c r="C9226"/>
      <c r="D9226"/>
      <c r="E9226" s="488"/>
      <c r="F9226"/>
      <c r="G9226"/>
      <c r="H9226" s="488"/>
    </row>
    <row r="9227" spans="1:8" s="10" customFormat="1">
      <c r="A9227" s="134"/>
      <c r="B9227" s="134"/>
      <c r="C9227"/>
      <c r="D9227"/>
      <c r="E9227" s="488"/>
      <c r="F9227"/>
      <c r="G9227"/>
      <c r="H9227" s="488"/>
    </row>
    <row r="9228" spans="1:8" s="10" customFormat="1">
      <c r="A9228" s="134"/>
      <c r="B9228" s="134"/>
      <c r="C9228"/>
      <c r="D9228"/>
      <c r="E9228" s="488"/>
      <c r="F9228"/>
      <c r="G9228"/>
      <c r="H9228" s="488"/>
    </row>
    <row r="9229" spans="1:8" s="10" customFormat="1">
      <c r="A9229" s="134"/>
      <c r="B9229" s="134"/>
      <c r="C9229"/>
      <c r="D9229"/>
      <c r="E9229" s="488"/>
      <c r="F9229"/>
      <c r="G9229"/>
      <c r="H9229" s="488"/>
    </row>
    <row r="9230" spans="1:8" s="10" customFormat="1">
      <c r="A9230" s="134"/>
      <c r="B9230" s="134"/>
      <c r="C9230"/>
      <c r="D9230"/>
      <c r="E9230" s="488"/>
      <c r="F9230"/>
      <c r="G9230"/>
      <c r="H9230" s="488"/>
    </row>
    <row r="9231" spans="1:8" s="10" customFormat="1">
      <c r="A9231" s="134"/>
      <c r="B9231" s="134"/>
      <c r="C9231"/>
      <c r="D9231"/>
      <c r="E9231" s="488"/>
      <c r="F9231"/>
      <c r="G9231"/>
      <c r="H9231" s="488"/>
    </row>
    <row r="9232" spans="1:8" s="10" customFormat="1">
      <c r="A9232" s="134"/>
      <c r="B9232" s="134"/>
      <c r="C9232"/>
      <c r="D9232"/>
      <c r="E9232" s="488"/>
      <c r="F9232"/>
      <c r="G9232"/>
      <c r="H9232" s="488"/>
    </row>
    <row r="9233" spans="1:8" s="10" customFormat="1">
      <c r="A9233" s="134"/>
      <c r="B9233" s="134"/>
      <c r="C9233"/>
      <c r="D9233"/>
      <c r="E9233" s="488"/>
      <c r="F9233"/>
      <c r="G9233"/>
      <c r="H9233" s="488"/>
    </row>
    <row r="9234" spans="1:8" s="10" customFormat="1">
      <c r="A9234" s="134"/>
      <c r="B9234" s="134"/>
      <c r="C9234"/>
      <c r="D9234"/>
      <c r="E9234" s="488"/>
      <c r="F9234"/>
      <c r="G9234"/>
      <c r="H9234" s="488"/>
    </row>
    <row r="9235" spans="1:8" s="10" customFormat="1">
      <c r="A9235" s="134"/>
      <c r="B9235" s="134"/>
      <c r="C9235"/>
      <c r="D9235"/>
      <c r="E9235" s="488"/>
      <c r="F9235"/>
      <c r="G9235"/>
      <c r="H9235" s="488"/>
    </row>
    <row r="9236" spans="1:8" s="10" customFormat="1">
      <c r="A9236" s="134"/>
      <c r="B9236" s="134"/>
      <c r="C9236"/>
      <c r="D9236"/>
      <c r="E9236" s="488"/>
      <c r="F9236"/>
      <c r="G9236"/>
      <c r="H9236" s="488"/>
    </row>
    <row r="9237" spans="1:8" s="10" customFormat="1">
      <c r="A9237" s="134"/>
      <c r="B9237" s="134"/>
      <c r="C9237"/>
      <c r="D9237"/>
      <c r="E9237" s="488"/>
      <c r="F9237"/>
      <c r="G9237"/>
      <c r="H9237" s="488"/>
    </row>
    <row r="9238" spans="1:8" s="10" customFormat="1">
      <c r="A9238" s="134"/>
      <c r="B9238" s="134"/>
      <c r="C9238"/>
      <c r="D9238"/>
      <c r="E9238" s="488"/>
      <c r="F9238"/>
      <c r="G9238"/>
      <c r="H9238" s="488"/>
    </row>
    <row r="9239" spans="1:8" s="10" customFormat="1">
      <c r="A9239" s="134"/>
      <c r="B9239" s="134"/>
      <c r="C9239"/>
      <c r="D9239"/>
      <c r="E9239" s="488"/>
      <c r="F9239"/>
      <c r="G9239"/>
      <c r="H9239" s="488"/>
    </row>
    <row r="9240" spans="1:8" s="10" customFormat="1">
      <c r="A9240" s="134"/>
      <c r="B9240" s="134"/>
      <c r="C9240"/>
      <c r="D9240"/>
      <c r="E9240" s="488"/>
      <c r="F9240"/>
      <c r="G9240"/>
      <c r="H9240" s="488"/>
    </row>
    <row r="9241" spans="1:8" s="10" customFormat="1">
      <c r="A9241" s="134"/>
      <c r="B9241" s="134"/>
      <c r="C9241"/>
      <c r="D9241"/>
      <c r="E9241" s="488"/>
      <c r="F9241"/>
      <c r="G9241"/>
      <c r="H9241" s="488"/>
    </row>
    <row r="9242" spans="1:8" s="10" customFormat="1">
      <c r="A9242" s="134"/>
      <c r="B9242" s="134"/>
      <c r="C9242"/>
      <c r="D9242"/>
      <c r="E9242" s="488"/>
      <c r="F9242"/>
      <c r="G9242"/>
      <c r="H9242" s="488"/>
    </row>
    <row r="9243" spans="1:8" s="10" customFormat="1">
      <c r="A9243" s="134"/>
      <c r="B9243" s="134"/>
      <c r="C9243"/>
      <c r="D9243"/>
      <c r="E9243" s="488"/>
      <c r="F9243"/>
      <c r="G9243"/>
      <c r="H9243" s="488"/>
    </row>
    <row r="9244" spans="1:8" s="10" customFormat="1">
      <c r="A9244" s="134"/>
      <c r="B9244" s="134"/>
      <c r="C9244"/>
      <c r="D9244"/>
      <c r="E9244" s="488"/>
      <c r="F9244"/>
      <c r="G9244"/>
      <c r="H9244" s="488"/>
    </row>
    <row r="9245" spans="1:8" s="10" customFormat="1">
      <c r="A9245" s="134"/>
      <c r="B9245" s="134"/>
      <c r="C9245"/>
      <c r="D9245"/>
      <c r="E9245" s="488"/>
      <c r="F9245"/>
      <c r="G9245"/>
      <c r="H9245" s="488"/>
    </row>
    <row r="9246" spans="1:8" s="10" customFormat="1">
      <c r="A9246" s="134"/>
      <c r="B9246" s="134"/>
      <c r="C9246"/>
      <c r="D9246"/>
      <c r="E9246" s="488"/>
      <c r="F9246"/>
      <c r="G9246"/>
      <c r="H9246" s="488"/>
    </row>
    <row r="9247" spans="1:8" s="10" customFormat="1">
      <c r="A9247" s="134"/>
      <c r="B9247" s="134"/>
      <c r="C9247"/>
      <c r="D9247"/>
      <c r="E9247" s="488"/>
      <c r="F9247"/>
      <c r="G9247"/>
      <c r="H9247" s="488"/>
    </row>
    <row r="9248" spans="1:8" s="10" customFormat="1">
      <c r="A9248" s="134"/>
      <c r="B9248" s="134"/>
      <c r="C9248"/>
      <c r="D9248"/>
      <c r="E9248" s="488"/>
      <c r="F9248"/>
      <c r="G9248"/>
      <c r="H9248" s="488"/>
    </row>
    <row r="9249" spans="1:8" s="10" customFormat="1">
      <c r="A9249" s="134"/>
      <c r="B9249" s="134"/>
      <c r="C9249"/>
      <c r="D9249"/>
      <c r="E9249" s="488"/>
      <c r="F9249"/>
      <c r="G9249"/>
      <c r="H9249" s="488"/>
    </row>
    <row r="9250" spans="1:8" s="10" customFormat="1">
      <c r="A9250" s="134"/>
      <c r="B9250" s="134"/>
      <c r="C9250"/>
      <c r="D9250"/>
      <c r="E9250" s="488"/>
      <c r="F9250"/>
      <c r="G9250"/>
      <c r="H9250" s="488"/>
    </row>
    <row r="9251" spans="1:8" s="10" customFormat="1">
      <c r="A9251" s="134"/>
      <c r="B9251" s="134"/>
      <c r="C9251"/>
      <c r="D9251"/>
      <c r="E9251" s="488"/>
      <c r="F9251"/>
      <c r="G9251"/>
      <c r="H9251" s="488"/>
    </row>
    <row r="9252" spans="1:8" s="10" customFormat="1">
      <c r="A9252" s="134"/>
      <c r="B9252" s="134"/>
      <c r="C9252"/>
      <c r="D9252"/>
      <c r="E9252" s="488"/>
      <c r="F9252"/>
      <c r="G9252"/>
      <c r="H9252" s="488"/>
    </row>
    <row r="9253" spans="1:8" s="10" customFormat="1">
      <c r="A9253" s="134"/>
      <c r="B9253" s="134"/>
      <c r="C9253"/>
      <c r="D9253"/>
      <c r="E9253" s="488"/>
      <c r="F9253"/>
      <c r="G9253"/>
      <c r="H9253" s="488"/>
    </row>
    <row r="9254" spans="1:8" s="10" customFormat="1">
      <c r="A9254" s="134"/>
      <c r="B9254" s="134"/>
      <c r="C9254"/>
      <c r="D9254"/>
      <c r="E9254" s="488"/>
      <c r="F9254"/>
      <c r="G9254"/>
      <c r="H9254" s="488"/>
    </row>
    <row r="9255" spans="1:8" s="10" customFormat="1">
      <c r="A9255" s="134"/>
      <c r="B9255" s="134"/>
      <c r="C9255"/>
      <c r="D9255"/>
      <c r="E9255" s="488"/>
      <c r="F9255"/>
      <c r="G9255"/>
      <c r="H9255" s="488"/>
    </row>
    <row r="9256" spans="1:8" s="10" customFormat="1">
      <c r="A9256" s="134"/>
      <c r="B9256" s="134"/>
      <c r="C9256"/>
      <c r="D9256"/>
      <c r="E9256" s="488"/>
      <c r="F9256"/>
      <c r="G9256"/>
      <c r="H9256" s="488"/>
    </row>
    <row r="9257" spans="1:8" s="10" customFormat="1">
      <c r="A9257" s="134"/>
      <c r="B9257" s="134"/>
      <c r="C9257"/>
      <c r="D9257"/>
      <c r="E9257" s="488"/>
      <c r="F9257"/>
      <c r="G9257"/>
      <c r="H9257" s="488"/>
    </row>
    <row r="9258" spans="1:8" s="10" customFormat="1">
      <c r="A9258" s="134"/>
      <c r="B9258" s="134"/>
      <c r="C9258"/>
      <c r="D9258"/>
      <c r="E9258" s="488"/>
      <c r="F9258"/>
      <c r="G9258"/>
      <c r="H9258" s="488"/>
    </row>
    <row r="9259" spans="1:8" s="10" customFormat="1">
      <c r="A9259" s="134"/>
      <c r="B9259" s="134"/>
      <c r="C9259"/>
      <c r="D9259"/>
      <c r="E9259" s="488"/>
      <c r="F9259"/>
      <c r="G9259"/>
      <c r="H9259" s="488"/>
    </row>
    <row r="9260" spans="1:8" s="10" customFormat="1">
      <c r="A9260" s="134"/>
      <c r="B9260" s="134"/>
      <c r="C9260"/>
      <c r="D9260"/>
      <c r="E9260" s="488"/>
      <c r="F9260"/>
      <c r="G9260"/>
      <c r="H9260" s="488"/>
    </row>
    <row r="9261" spans="1:8" s="10" customFormat="1">
      <c r="A9261" s="134"/>
      <c r="B9261" s="134"/>
      <c r="C9261"/>
      <c r="D9261"/>
      <c r="E9261" s="488"/>
      <c r="F9261"/>
      <c r="G9261"/>
      <c r="H9261" s="488"/>
    </row>
    <row r="9262" spans="1:8" s="10" customFormat="1">
      <c r="A9262" s="134"/>
      <c r="B9262" s="134"/>
      <c r="C9262"/>
      <c r="D9262"/>
      <c r="E9262" s="488"/>
      <c r="F9262"/>
      <c r="G9262"/>
      <c r="H9262" s="488"/>
    </row>
    <row r="9263" spans="1:8" s="10" customFormat="1">
      <c r="A9263" s="134"/>
      <c r="B9263" s="134"/>
      <c r="C9263"/>
      <c r="D9263"/>
      <c r="E9263" s="488"/>
      <c r="F9263"/>
      <c r="G9263"/>
      <c r="H9263" s="488"/>
    </row>
    <row r="9264" spans="1:8" s="10" customFormat="1">
      <c r="A9264" s="134"/>
      <c r="B9264" s="134"/>
      <c r="C9264"/>
      <c r="D9264"/>
      <c r="E9264" s="488"/>
      <c r="F9264"/>
      <c r="G9264"/>
      <c r="H9264" s="488"/>
    </row>
    <row r="9265" spans="1:8" s="10" customFormat="1">
      <c r="A9265" s="134"/>
      <c r="B9265" s="134"/>
      <c r="C9265"/>
      <c r="D9265"/>
      <c r="E9265" s="488"/>
      <c r="F9265"/>
      <c r="G9265"/>
      <c r="H9265" s="488"/>
    </row>
    <row r="9266" spans="1:8" s="10" customFormat="1">
      <c r="A9266" s="134"/>
      <c r="B9266" s="134"/>
      <c r="C9266"/>
      <c r="D9266"/>
      <c r="E9266" s="488"/>
      <c r="F9266"/>
      <c r="G9266"/>
      <c r="H9266" s="488"/>
    </row>
    <row r="9267" spans="1:8" s="10" customFormat="1">
      <c r="A9267" s="134"/>
      <c r="B9267" s="134"/>
      <c r="C9267"/>
      <c r="D9267"/>
      <c r="E9267" s="488"/>
      <c r="F9267"/>
      <c r="G9267"/>
      <c r="H9267" s="488"/>
    </row>
    <row r="9268" spans="1:8" s="10" customFormat="1">
      <c r="A9268" s="134"/>
      <c r="B9268" s="134"/>
      <c r="C9268"/>
      <c r="D9268"/>
      <c r="E9268" s="488"/>
      <c r="F9268"/>
      <c r="G9268"/>
      <c r="H9268" s="488"/>
    </row>
    <row r="9269" spans="1:8" s="10" customFormat="1">
      <c r="A9269" s="134"/>
      <c r="B9269" s="134"/>
      <c r="C9269"/>
      <c r="D9269"/>
      <c r="E9269" s="488"/>
      <c r="F9269"/>
      <c r="G9269"/>
      <c r="H9269" s="488"/>
    </row>
    <row r="9270" spans="1:8" s="10" customFormat="1">
      <c r="A9270" s="134"/>
      <c r="B9270" s="134"/>
      <c r="C9270"/>
      <c r="D9270"/>
      <c r="E9270" s="488"/>
      <c r="F9270"/>
      <c r="G9270"/>
      <c r="H9270" s="488"/>
    </row>
    <row r="9271" spans="1:8" s="10" customFormat="1">
      <c r="A9271" s="134"/>
      <c r="B9271" s="134"/>
      <c r="C9271"/>
      <c r="D9271"/>
      <c r="E9271" s="488"/>
      <c r="F9271"/>
      <c r="G9271"/>
      <c r="H9271" s="488"/>
    </row>
    <row r="9272" spans="1:8" s="10" customFormat="1">
      <c r="A9272" s="134"/>
      <c r="B9272" s="134"/>
      <c r="C9272"/>
      <c r="D9272"/>
      <c r="E9272" s="488"/>
      <c r="F9272"/>
      <c r="G9272"/>
      <c r="H9272" s="488"/>
    </row>
    <row r="9273" spans="1:8" s="10" customFormat="1">
      <c r="A9273" s="134"/>
      <c r="B9273" s="134"/>
      <c r="C9273"/>
      <c r="D9273"/>
      <c r="E9273" s="488"/>
      <c r="F9273"/>
      <c r="G9273"/>
      <c r="H9273" s="488"/>
    </row>
    <row r="9274" spans="1:8" s="10" customFormat="1">
      <c r="A9274" s="134"/>
      <c r="B9274" s="134"/>
      <c r="C9274"/>
      <c r="D9274"/>
      <c r="E9274" s="488"/>
      <c r="F9274"/>
      <c r="G9274"/>
      <c r="H9274" s="488"/>
    </row>
    <row r="9275" spans="1:8" s="10" customFormat="1">
      <c r="A9275" s="134"/>
      <c r="B9275" s="134"/>
      <c r="C9275"/>
      <c r="D9275"/>
      <c r="E9275" s="488"/>
      <c r="F9275"/>
      <c r="G9275"/>
      <c r="H9275" s="488"/>
    </row>
    <row r="9276" spans="1:8" s="10" customFormat="1">
      <c r="A9276" s="134"/>
      <c r="B9276" s="134"/>
      <c r="C9276"/>
      <c r="D9276"/>
      <c r="E9276" s="488"/>
      <c r="F9276"/>
      <c r="G9276"/>
      <c r="H9276" s="488"/>
    </row>
    <row r="9277" spans="1:8" s="10" customFormat="1">
      <c r="A9277" s="134"/>
      <c r="B9277" s="134"/>
      <c r="C9277"/>
      <c r="D9277"/>
      <c r="E9277" s="488"/>
      <c r="F9277"/>
      <c r="G9277"/>
      <c r="H9277" s="488"/>
    </row>
    <row r="9278" spans="1:8" s="10" customFormat="1">
      <c r="A9278" s="134"/>
      <c r="B9278" s="134"/>
      <c r="C9278"/>
      <c r="D9278"/>
      <c r="E9278" s="488"/>
      <c r="F9278"/>
      <c r="G9278"/>
      <c r="H9278" s="488"/>
    </row>
    <row r="9279" spans="1:8" s="10" customFormat="1">
      <c r="A9279" s="134"/>
      <c r="B9279" s="134"/>
      <c r="C9279"/>
      <c r="D9279"/>
      <c r="E9279" s="488"/>
      <c r="F9279"/>
      <c r="G9279"/>
      <c r="H9279" s="488"/>
    </row>
    <row r="9280" spans="1:8" s="10" customFormat="1">
      <c r="A9280" s="134"/>
      <c r="B9280" s="134"/>
      <c r="C9280"/>
      <c r="D9280"/>
      <c r="E9280" s="488"/>
      <c r="F9280"/>
      <c r="G9280"/>
      <c r="H9280" s="488"/>
    </row>
    <row r="9281" spans="1:8" s="10" customFormat="1">
      <c r="A9281" s="134"/>
      <c r="B9281" s="134"/>
      <c r="C9281"/>
      <c r="D9281"/>
      <c r="E9281" s="488"/>
      <c r="F9281"/>
      <c r="G9281"/>
      <c r="H9281" s="488"/>
    </row>
    <row r="9282" spans="1:8" s="10" customFormat="1">
      <c r="A9282" s="134"/>
      <c r="B9282" s="134"/>
      <c r="C9282"/>
      <c r="D9282"/>
      <c r="E9282" s="488"/>
      <c r="F9282"/>
      <c r="G9282"/>
      <c r="H9282" s="488"/>
    </row>
    <row r="9283" spans="1:8" s="10" customFormat="1">
      <c r="A9283" s="134"/>
      <c r="B9283" s="134"/>
      <c r="C9283"/>
      <c r="D9283"/>
      <c r="E9283" s="488"/>
      <c r="F9283"/>
      <c r="G9283"/>
      <c r="H9283" s="488"/>
    </row>
    <row r="9284" spans="1:8" s="10" customFormat="1">
      <c r="A9284" s="134"/>
      <c r="B9284" s="134"/>
      <c r="C9284"/>
      <c r="D9284"/>
      <c r="E9284" s="488"/>
      <c r="F9284"/>
      <c r="G9284"/>
      <c r="H9284" s="488"/>
    </row>
    <row r="9285" spans="1:8" s="10" customFormat="1">
      <c r="A9285" s="134"/>
      <c r="B9285" s="134"/>
      <c r="C9285"/>
      <c r="D9285"/>
      <c r="E9285" s="488"/>
      <c r="F9285"/>
      <c r="G9285"/>
      <c r="H9285" s="488"/>
    </row>
    <row r="9286" spans="1:8" s="10" customFormat="1">
      <c r="A9286" s="134"/>
      <c r="B9286" s="134"/>
      <c r="C9286"/>
      <c r="D9286"/>
      <c r="E9286" s="488"/>
      <c r="F9286"/>
      <c r="G9286"/>
      <c r="H9286" s="488"/>
    </row>
    <row r="9287" spans="1:8" s="10" customFormat="1">
      <c r="A9287" s="134"/>
      <c r="B9287" s="134"/>
      <c r="C9287"/>
      <c r="D9287"/>
      <c r="E9287" s="488"/>
      <c r="F9287"/>
      <c r="G9287"/>
      <c r="H9287" s="488"/>
    </row>
    <row r="9288" spans="1:8" s="10" customFormat="1">
      <c r="A9288" s="134"/>
      <c r="B9288" s="134"/>
      <c r="C9288"/>
      <c r="D9288"/>
      <c r="E9288" s="488"/>
      <c r="F9288"/>
      <c r="G9288"/>
      <c r="H9288" s="488"/>
    </row>
    <row r="9289" spans="1:8" s="10" customFormat="1">
      <c r="A9289" s="134"/>
      <c r="B9289" s="134"/>
      <c r="C9289"/>
      <c r="D9289"/>
      <c r="E9289" s="488"/>
      <c r="F9289"/>
      <c r="G9289"/>
      <c r="H9289" s="488"/>
    </row>
    <row r="9290" spans="1:8" s="10" customFormat="1">
      <c r="A9290" s="134"/>
      <c r="B9290" s="134"/>
      <c r="C9290"/>
      <c r="D9290"/>
      <c r="E9290" s="488"/>
      <c r="F9290"/>
      <c r="G9290"/>
      <c r="H9290" s="488"/>
    </row>
    <row r="9291" spans="1:8" s="10" customFormat="1">
      <c r="A9291" s="134"/>
      <c r="B9291" s="134"/>
      <c r="C9291"/>
      <c r="D9291"/>
      <c r="E9291" s="488"/>
      <c r="F9291"/>
      <c r="G9291"/>
      <c r="H9291" s="488"/>
    </row>
    <row r="9292" spans="1:8" s="10" customFormat="1">
      <c r="A9292" s="134"/>
      <c r="B9292" s="134"/>
      <c r="C9292"/>
      <c r="D9292"/>
      <c r="E9292" s="488"/>
      <c r="F9292"/>
      <c r="G9292"/>
      <c r="H9292" s="488"/>
    </row>
    <row r="9293" spans="1:8" s="10" customFormat="1">
      <c r="A9293" s="134"/>
      <c r="B9293" s="134"/>
      <c r="C9293"/>
      <c r="D9293"/>
      <c r="E9293" s="488"/>
      <c r="F9293"/>
      <c r="G9293"/>
      <c r="H9293" s="488"/>
    </row>
    <row r="9294" spans="1:8" s="10" customFormat="1">
      <c r="A9294" s="134"/>
      <c r="B9294" s="134"/>
      <c r="C9294"/>
      <c r="D9294"/>
      <c r="E9294" s="488"/>
      <c r="F9294"/>
      <c r="G9294"/>
      <c r="H9294" s="488"/>
    </row>
    <row r="9295" spans="1:8" s="10" customFormat="1">
      <c r="A9295" s="134"/>
      <c r="B9295" s="134"/>
      <c r="C9295"/>
      <c r="D9295"/>
      <c r="E9295" s="488"/>
      <c r="F9295"/>
      <c r="G9295"/>
      <c r="H9295" s="488"/>
    </row>
    <row r="9296" spans="1:8" s="10" customFormat="1">
      <c r="A9296" s="134"/>
      <c r="B9296" s="134"/>
      <c r="C9296"/>
      <c r="D9296"/>
      <c r="E9296" s="488"/>
      <c r="F9296"/>
      <c r="G9296"/>
      <c r="H9296" s="488"/>
    </row>
    <row r="9297" spans="1:8" s="10" customFormat="1">
      <c r="A9297" s="134"/>
      <c r="B9297" s="134"/>
      <c r="C9297"/>
      <c r="D9297"/>
      <c r="E9297" s="488"/>
      <c r="F9297"/>
      <c r="G9297"/>
      <c r="H9297" s="488"/>
    </row>
    <row r="9298" spans="1:8" s="10" customFormat="1">
      <c r="A9298" s="134"/>
      <c r="B9298" s="134"/>
      <c r="C9298"/>
      <c r="D9298"/>
      <c r="E9298" s="488"/>
      <c r="F9298"/>
      <c r="G9298"/>
      <c r="H9298" s="488"/>
    </row>
    <row r="9299" spans="1:8" s="10" customFormat="1">
      <c r="A9299" s="134"/>
      <c r="B9299" s="134"/>
      <c r="C9299"/>
      <c r="D9299"/>
      <c r="E9299" s="488"/>
      <c r="F9299"/>
      <c r="G9299"/>
      <c r="H9299" s="488"/>
    </row>
    <row r="9300" spans="1:8" s="10" customFormat="1">
      <c r="A9300" s="134"/>
      <c r="B9300" s="134"/>
      <c r="C9300"/>
      <c r="D9300"/>
      <c r="E9300" s="488"/>
      <c r="F9300"/>
      <c r="G9300"/>
      <c r="H9300" s="488"/>
    </row>
    <row r="9301" spans="1:8" s="10" customFormat="1">
      <c r="A9301" s="134"/>
      <c r="B9301" s="134"/>
      <c r="C9301"/>
      <c r="D9301"/>
      <c r="E9301" s="488"/>
      <c r="F9301"/>
      <c r="G9301"/>
      <c r="H9301" s="488"/>
    </row>
    <row r="9302" spans="1:8" s="10" customFormat="1">
      <c r="A9302" s="134"/>
      <c r="B9302" s="134"/>
      <c r="C9302"/>
      <c r="D9302"/>
      <c r="E9302" s="488"/>
      <c r="F9302"/>
      <c r="G9302"/>
      <c r="H9302" s="488"/>
    </row>
    <row r="9303" spans="1:8" s="10" customFormat="1">
      <c r="A9303" s="134"/>
      <c r="B9303" s="134"/>
      <c r="C9303"/>
      <c r="D9303"/>
      <c r="E9303" s="488"/>
      <c r="F9303"/>
      <c r="G9303"/>
      <c r="H9303" s="488"/>
    </row>
    <row r="9304" spans="1:8" s="10" customFormat="1">
      <c r="A9304" s="134"/>
      <c r="B9304" s="134"/>
      <c r="C9304"/>
      <c r="D9304"/>
      <c r="E9304" s="488"/>
      <c r="F9304"/>
      <c r="G9304"/>
      <c r="H9304" s="488"/>
    </row>
    <row r="9305" spans="1:8" s="10" customFormat="1">
      <c r="A9305" s="134"/>
      <c r="B9305" s="134"/>
      <c r="C9305"/>
      <c r="D9305"/>
      <c r="E9305" s="488"/>
      <c r="F9305"/>
      <c r="G9305"/>
      <c r="H9305" s="488"/>
    </row>
    <row r="9306" spans="1:8" s="10" customFormat="1">
      <c r="A9306" s="134"/>
      <c r="B9306" s="134"/>
      <c r="C9306"/>
      <c r="D9306"/>
      <c r="E9306" s="488"/>
      <c r="F9306"/>
      <c r="G9306"/>
      <c r="H9306" s="488"/>
    </row>
    <row r="9307" spans="1:8" s="10" customFormat="1">
      <c r="A9307" s="134"/>
      <c r="B9307" s="134"/>
      <c r="C9307"/>
      <c r="D9307"/>
      <c r="E9307" s="488"/>
      <c r="F9307"/>
      <c r="G9307"/>
      <c r="H9307" s="488"/>
    </row>
    <row r="9308" spans="1:8" s="10" customFormat="1">
      <c r="A9308" s="134"/>
      <c r="B9308" s="134"/>
      <c r="C9308"/>
      <c r="D9308"/>
      <c r="E9308" s="488"/>
      <c r="F9308"/>
      <c r="G9308"/>
      <c r="H9308" s="488"/>
    </row>
    <row r="9309" spans="1:8" s="10" customFormat="1">
      <c r="A9309" s="134"/>
      <c r="B9309" s="134"/>
      <c r="C9309"/>
      <c r="D9309"/>
      <c r="E9309" s="488"/>
      <c r="F9309"/>
      <c r="G9309"/>
      <c r="H9309" s="488"/>
    </row>
    <row r="9310" spans="1:8" s="10" customFormat="1">
      <c r="A9310" s="134"/>
      <c r="B9310" s="134"/>
      <c r="C9310"/>
      <c r="D9310"/>
      <c r="E9310" s="488"/>
      <c r="F9310"/>
      <c r="G9310"/>
      <c r="H9310" s="488"/>
    </row>
    <row r="9311" spans="1:8" s="10" customFormat="1">
      <c r="A9311" s="134"/>
      <c r="B9311" s="134"/>
      <c r="C9311"/>
      <c r="D9311"/>
      <c r="E9311" s="488"/>
      <c r="F9311"/>
      <c r="G9311"/>
      <c r="H9311" s="488"/>
    </row>
    <row r="9312" spans="1:8" s="10" customFormat="1">
      <c r="A9312" s="134"/>
      <c r="B9312" s="134"/>
      <c r="C9312"/>
      <c r="D9312"/>
      <c r="E9312" s="488"/>
      <c r="F9312"/>
      <c r="G9312"/>
      <c r="H9312" s="488"/>
    </row>
    <row r="9313" spans="1:8" s="10" customFormat="1">
      <c r="A9313" s="134"/>
      <c r="B9313" s="134"/>
      <c r="C9313"/>
      <c r="D9313"/>
      <c r="E9313" s="488"/>
      <c r="F9313"/>
      <c r="G9313"/>
      <c r="H9313" s="488"/>
    </row>
    <row r="9314" spans="1:8" s="10" customFormat="1">
      <c r="A9314" s="134"/>
      <c r="B9314" s="134"/>
      <c r="C9314"/>
      <c r="D9314"/>
      <c r="E9314" s="488"/>
      <c r="F9314"/>
      <c r="G9314"/>
      <c r="H9314" s="488"/>
    </row>
    <row r="9315" spans="1:8" s="10" customFormat="1">
      <c r="A9315" s="134"/>
      <c r="B9315" s="134"/>
      <c r="C9315"/>
      <c r="D9315"/>
      <c r="E9315" s="488"/>
      <c r="F9315"/>
      <c r="G9315"/>
      <c r="H9315" s="488"/>
    </row>
    <row r="9316" spans="1:8" s="10" customFormat="1">
      <c r="A9316" s="134"/>
      <c r="B9316" s="134"/>
      <c r="C9316"/>
      <c r="D9316"/>
      <c r="E9316" s="488"/>
      <c r="F9316"/>
      <c r="G9316"/>
      <c r="H9316" s="488"/>
    </row>
    <row r="9317" spans="1:8" s="10" customFormat="1">
      <c r="A9317" s="134"/>
      <c r="B9317" s="134"/>
      <c r="C9317"/>
      <c r="D9317"/>
      <c r="E9317" s="488"/>
      <c r="F9317"/>
      <c r="G9317"/>
      <c r="H9317" s="488"/>
    </row>
    <row r="9318" spans="1:8" s="10" customFormat="1">
      <c r="A9318" s="134"/>
      <c r="B9318" s="134"/>
      <c r="C9318"/>
      <c r="D9318"/>
      <c r="E9318" s="488"/>
      <c r="F9318"/>
      <c r="G9318"/>
      <c r="H9318" s="488"/>
    </row>
    <row r="9319" spans="1:8" s="10" customFormat="1">
      <c r="A9319" s="134"/>
      <c r="B9319" s="134"/>
      <c r="C9319"/>
      <c r="D9319"/>
      <c r="E9319" s="488"/>
      <c r="F9319"/>
      <c r="G9319"/>
      <c r="H9319" s="488"/>
    </row>
    <row r="9320" spans="1:8" s="10" customFormat="1">
      <c r="A9320" s="134"/>
      <c r="B9320" s="134"/>
      <c r="C9320"/>
      <c r="D9320"/>
      <c r="E9320" s="488"/>
      <c r="F9320"/>
      <c r="G9320"/>
      <c r="H9320" s="488"/>
    </row>
    <row r="9321" spans="1:8" s="10" customFormat="1">
      <c r="A9321" s="134"/>
      <c r="B9321" s="134"/>
      <c r="C9321"/>
      <c r="D9321"/>
      <c r="E9321" s="488"/>
      <c r="F9321"/>
      <c r="G9321"/>
      <c r="H9321" s="488"/>
    </row>
    <row r="9322" spans="1:8" s="10" customFormat="1">
      <c r="A9322" s="134"/>
      <c r="B9322" s="134"/>
      <c r="C9322"/>
      <c r="D9322"/>
      <c r="E9322" s="488"/>
      <c r="F9322"/>
      <c r="G9322"/>
      <c r="H9322" s="488"/>
    </row>
    <row r="9323" spans="1:8" s="10" customFormat="1">
      <c r="A9323" s="134"/>
      <c r="B9323" s="134"/>
      <c r="C9323"/>
      <c r="D9323"/>
      <c r="E9323" s="488"/>
      <c r="F9323"/>
      <c r="G9323"/>
      <c r="H9323" s="488"/>
    </row>
    <row r="9324" spans="1:8" s="10" customFormat="1">
      <c r="A9324" s="134"/>
      <c r="B9324" s="134"/>
      <c r="C9324"/>
      <c r="D9324"/>
      <c r="E9324" s="488"/>
      <c r="F9324"/>
      <c r="G9324"/>
      <c r="H9324" s="488"/>
    </row>
    <row r="9325" spans="1:8" s="10" customFormat="1">
      <c r="A9325" s="134"/>
      <c r="B9325" s="134"/>
      <c r="C9325"/>
      <c r="D9325"/>
      <c r="E9325" s="488"/>
      <c r="F9325"/>
      <c r="G9325"/>
      <c r="H9325" s="488"/>
    </row>
    <row r="9326" spans="1:8" s="10" customFormat="1">
      <c r="A9326" s="134"/>
      <c r="B9326" s="134"/>
      <c r="C9326"/>
      <c r="D9326"/>
      <c r="E9326" s="488"/>
      <c r="F9326"/>
      <c r="G9326"/>
      <c r="H9326" s="488"/>
    </row>
    <row r="9327" spans="1:8" s="10" customFormat="1">
      <c r="A9327" s="134"/>
      <c r="B9327" s="134"/>
      <c r="C9327"/>
      <c r="D9327"/>
      <c r="E9327" s="488"/>
      <c r="F9327"/>
      <c r="G9327"/>
      <c r="H9327" s="488"/>
    </row>
    <row r="9328" spans="1:8" s="10" customFormat="1">
      <c r="A9328" s="134"/>
      <c r="B9328" s="134"/>
      <c r="C9328"/>
      <c r="D9328"/>
      <c r="E9328" s="488"/>
      <c r="F9328"/>
      <c r="G9328"/>
      <c r="H9328" s="488"/>
    </row>
    <row r="9329" spans="1:8" s="10" customFormat="1">
      <c r="A9329" s="134"/>
      <c r="B9329" s="134"/>
      <c r="C9329"/>
      <c r="D9329"/>
      <c r="E9329" s="488"/>
      <c r="F9329"/>
      <c r="G9329"/>
      <c r="H9329" s="488"/>
    </row>
    <row r="9330" spans="1:8" s="10" customFormat="1">
      <c r="A9330" s="134"/>
      <c r="B9330" s="134"/>
      <c r="C9330"/>
      <c r="D9330"/>
      <c r="E9330" s="488"/>
      <c r="F9330"/>
      <c r="G9330"/>
      <c r="H9330" s="488"/>
    </row>
    <row r="9331" spans="1:8" s="10" customFormat="1">
      <c r="A9331" s="134"/>
      <c r="B9331" s="134"/>
      <c r="C9331"/>
      <c r="D9331"/>
      <c r="E9331" s="488"/>
      <c r="F9331"/>
      <c r="G9331"/>
      <c r="H9331" s="488"/>
    </row>
    <row r="9332" spans="1:8" s="10" customFormat="1">
      <c r="A9332" s="134"/>
      <c r="B9332" s="134"/>
      <c r="C9332"/>
      <c r="D9332"/>
      <c r="E9332" s="488"/>
      <c r="F9332"/>
      <c r="G9332"/>
      <c r="H9332" s="488"/>
    </row>
    <row r="9333" spans="1:8" s="10" customFormat="1">
      <c r="A9333" s="134"/>
      <c r="B9333" s="134"/>
      <c r="C9333"/>
      <c r="D9333"/>
      <c r="E9333" s="488"/>
      <c r="F9333"/>
      <c r="G9333"/>
      <c r="H9333" s="488"/>
    </row>
    <row r="9334" spans="1:8" s="10" customFormat="1">
      <c r="A9334" s="134"/>
      <c r="B9334" s="134"/>
      <c r="C9334"/>
      <c r="D9334"/>
      <c r="E9334" s="488"/>
      <c r="F9334"/>
      <c r="G9334"/>
      <c r="H9334" s="488"/>
    </row>
    <row r="9335" spans="1:8" s="10" customFormat="1">
      <c r="A9335" s="134"/>
      <c r="B9335" s="134"/>
      <c r="C9335"/>
      <c r="D9335"/>
      <c r="E9335" s="488"/>
      <c r="F9335"/>
      <c r="G9335"/>
      <c r="H9335" s="488"/>
    </row>
    <row r="9336" spans="1:8" s="10" customFormat="1">
      <c r="A9336" s="134"/>
      <c r="B9336" s="134"/>
      <c r="C9336"/>
      <c r="D9336"/>
      <c r="E9336" s="488"/>
      <c r="F9336"/>
      <c r="G9336"/>
      <c r="H9336" s="488"/>
    </row>
    <row r="9337" spans="1:8" s="10" customFormat="1">
      <c r="A9337" s="134"/>
      <c r="B9337" s="134"/>
      <c r="C9337"/>
      <c r="D9337"/>
      <c r="E9337" s="488"/>
      <c r="F9337"/>
      <c r="G9337"/>
      <c r="H9337" s="488"/>
    </row>
    <row r="9338" spans="1:8" s="10" customFormat="1">
      <c r="A9338" s="134"/>
      <c r="B9338" s="134"/>
      <c r="C9338"/>
      <c r="D9338"/>
      <c r="E9338" s="488"/>
      <c r="F9338"/>
      <c r="G9338"/>
      <c r="H9338" s="488"/>
    </row>
    <row r="9339" spans="1:8" s="10" customFormat="1">
      <c r="A9339" s="134"/>
      <c r="B9339" s="134"/>
      <c r="C9339"/>
      <c r="D9339"/>
      <c r="E9339" s="488"/>
      <c r="F9339"/>
      <c r="G9339"/>
      <c r="H9339" s="488"/>
    </row>
    <row r="9340" spans="1:8" s="10" customFormat="1">
      <c r="A9340" s="134"/>
      <c r="B9340" s="134"/>
      <c r="C9340"/>
      <c r="D9340"/>
      <c r="E9340" s="488"/>
      <c r="F9340"/>
      <c r="G9340"/>
      <c r="H9340" s="488"/>
    </row>
    <row r="9341" spans="1:8" s="10" customFormat="1">
      <c r="A9341" s="134"/>
      <c r="B9341" s="134"/>
      <c r="C9341"/>
      <c r="D9341"/>
      <c r="E9341" s="488"/>
      <c r="F9341"/>
      <c r="G9341"/>
      <c r="H9341" s="488"/>
    </row>
    <row r="9342" spans="1:8" s="10" customFormat="1">
      <c r="A9342" s="134"/>
      <c r="B9342" s="134"/>
      <c r="C9342"/>
      <c r="D9342"/>
      <c r="E9342" s="488"/>
      <c r="F9342"/>
      <c r="G9342"/>
      <c r="H9342" s="488"/>
    </row>
    <row r="9343" spans="1:8" s="10" customFormat="1">
      <c r="A9343" s="134"/>
      <c r="B9343" s="134"/>
      <c r="C9343"/>
      <c r="D9343"/>
      <c r="E9343" s="488"/>
      <c r="F9343"/>
      <c r="G9343"/>
      <c r="H9343" s="488"/>
    </row>
    <row r="9344" spans="1:8" s="10" customFormat="1">
      <c r="A9344" s="134"/>
      <c r="B9344" s="134"/>
      <c r="C9344"/>
      <c r="D9344"/>
      <c r="E9344" s="488"/>
      <c r="F9344"/>
      <c r="G9344"/>
      <c r="H9344" s="488"/>
    </row>
    <row r="9345" spans="1:8" s="10" customFormat="1">
      <c r="A9345" s="134"/>
      <c r="B9345" s="134"/>
      <c r="C9345"/>
      <c r="D9345"/>
      <c r="E9345" s="488"/>
      <c r="F9345"/>
      <c r="G9345"/>
      <c r="H9345" s="488"/>
    </row>
    <row r="9346" spans="1:8" s="10" customFormat="1">
      <c r="A9346" s="134"/>
      <c r="B9346" s="134"/>
      <c r="C9346"/>
      <c r="D9346"/>
      <c r="E9346" s="488"/>
      <c r="F9346"/>
      <c r="G9346"/>
      <c r="H9346" s="488"/>
    </row>
    <row r="9347" spans="1:8" s="10" customFormat="1">
      <c r="A9347" s="134"/>
      <c r="B9347" s="134"/>
      <c r="C9347"/>
      <c r="D9347"/>
      <c r="E9347" s="488"/>
      <c r="F9347"/>
      <c r="G9347"/>
      <c r="H9347" s="488"/>
    </row>
    <row r="9348" spans="1:8" s="10" customFormat="1">
      <c r="A9348" s="134"/>
      <c r="B9348" s="134"/>
      <c r="C9348"/>
      <c r="D9348"/>
      <c r="E9348" s="488"/>
      <c r="F9348"/>
      <c r="G9348"/>
      <c r="H9348" s="488"/>
    </row>
    <row r="9349" spans="1:8" s="10" customFormat="1">
      <c r="A9349" s="134"/>
      <c r="B9349" s="134"/>
      <c r="C9349"/>
      <c r="D9349"/>
      <c r="E9349" s="488"/>
      <c r="F9349"/>
      <c r="G9349"/>
      <c r="H9349" s="488"/>
    </row>
    <row r="9350" spans="1:8" s="10" customFormat="1">
      <c r="A9350" s="134"/>
      <c r="B9350" s="134"/>
      <c r="C9350"/>
      <c r="D9350"/>
      <c r="E9350" s="488"/>
      <c r="F9350"/>
      <c r="G9350"/>
      <c r="H9350" s="488"/>
    </row>
    <row r="9351" spans="1:8" s="10" customFormat="1">
      <c r="A9351" s="134"/>
      <c r="B9351" s="134"/>
      <c r="C9351"/>
      <c r="D9351"/>
      <c r="E9351" s="488"/>
      <c r="F9351"/>
      <c r="G9351"/>
      <c r="H9351" s="488"/>
    </row>
    <row r="9352" spans="1:8" s="10" customFormat="1">
      <c r="A9352" s="134"/>
      <c r="B9352" s="134"/>
      <c r="C9352"/>
      <c r="D9352"/>
      <c r="E9352" s="488"/>
      <c r="F9352"/>
      <c r="G9352"/>
      <c r="H9352" s="488"/>
    </row>
    <row r="9353" spans="1:8" s="10" customFormat="1">
      <c r="A9353" s="134"/>
      <c r="B9353" s="134"/>
      <c r="C9353"/>
      <c r="D9353"/>
      <c r="E9353" s="488"/>
      <c r="F9353"/>
      <c r="G9353"/>
      <c r="H9353" s="488"/>
    </row>
    <row r="9354" spans="1:8" s="10" customFormat="1">
      <c r="A9354" s="134"/>
      <c r="B9354" s="134"/>
      <c r="C9354"/>
      <c r="D9354"/>
      <c r="E9354" s="488"/>
      <c r="F9354"/>
      <c r="G9354"/>
      <c r="H9354" s="488"/>
    </row>
    <row r="9355" spans="1:8" s="10" customFormat="1">
      <c r="A9355" s="134"/>
      <c r="B9355" s="134"/>
      <c r="C9355"/>
      <c r="D9355"/>
      <c r="E9355" s="488"/>
      <c r="F9355"/>
      <c r="G9355"/>
      <c r="H9355" s="488"/>
    </row>
    <row r="9356" spans="1:8" s="10" customFormat="1">
      <c r="A9356" s="134"/>
      <c r="B9356" s="134"/>
      <c r="C9356"/>
      <c r="D9356"/>
      <c r="E9356" s="488"/>
      <c r="F9356"/>
      <c r="G9356"/>
      <c r="H9356" s="488"/>
    </row>
    <row r="9357" spans="1:8" s="10" customFormat="1">
      <c r="A9357" s="134"/>
      <c r="B9357" s="134"/>
      <c r="C9357"/>
      <c r="D9357"/>
      <c r="E9357" s="488"/>
      <c r="F9357"/>
      <c r="G9357"/>
      <c r="H9357" s="488"/>
    </row>
    <row r="9358" spans="1:8" s="10" customFormat="1">
      <c r="A9358" s="134"/>
      <c r="B9358" s="134"/>
      <c r="C9358"/>
      <c r="D9358"/>
      <c r="E9358" s="488"/>
      <c r="F9358"/>
      <c r="G9358"/>
      <c r="H9358" s="488"/>
    </row>
    <row r="9359" spans="1:8" s="10" customFormat="1">
      <c r="A9359" s="134"/>
      <c r="B9359" s="134"/>
      <c r="C9359"/>
      <c r="D9359"/>
      <c r="E9359" s="488"/>
      <c r="F9359"/>
      <c r="G9359"/>
      <c r="H9359" s="488"/>
    </row>
    <row r="9360" spans="1:8" s="10" customFormat="1">
      <c r="A9360" s="134"/>
      <c r="B9360" s="134"/>
      <c r="C9360"/>
      <c r="D9360"/>
      <c r="E9360" s="488"/>
      <c r="F9360"/>
      <c r="G9360"/>
      <c r="H9360" s="488"/>
    </row>
    <row r="9361" spans="1:8" s="10" customFormat="1">
      <c r="A9361" s="134"/>
      <c r="B9361" s="134"/>
      <c r="C9361"/>
      <c r="D9361"/>
      <c r="E9361" s="488"/>
      <c r="F9361"/>
      <c r="G9361"/>
      <c r="H9361" s="488"/>
    </row>
    <row r="9362" spans="1:8" s="10" customFormat="1">
      <c r="A9362" s="134"/>
      <c r="B9362" s="134"/>
      <c r="C9362"/>
      <c r="D9362"/>
      <c r="E9362" s="488"/>
      <c r="F9362"/>
      <c r="G9362"/>
      <c r="H9362" s="488"/>
    </row>
    <row r="9363" spans="1:8" s="10" customFormat="1">
      <c r="A9363" s="134"/>
      <c r="B9363" s="134"/>
      <c r="C9363"/>
      <c r="D9363"/>
      <c r="E9363" s="488"/>
      <c r="F9363"/>
      <c r="G9363"/>
      <c r="H9363" s="488"/>
    </row>
    <row r="9364" spans="1:8" s="10" customFormat="1">
      <c r="A9364" s="134"/>
      <c r="B9364" s="134"/>
      <c r="C9364"/>
      <c r="D9364"/>
      <c r="E9364" s="488"/>
      <c r="F9364"/>
      <c r="G9364"/>
      <c r="H9364" s="488"/>
    </row>
    <row r="9365" spans="1:8" s="10" customFormat="1">
      <c r="A9365" s="134"/>
      <c r="B9365" s="134"/>
      <c r="C9365"/>
      <c r="D9365"/>
      <c r="E9365" s="488"/>
      <c r="F9365"/>
      <c r="G9365"/>
      <c r="H9365" s="488"/>
    </row>
    <row r="9366" spans="1:8" s="10" customFormat="1">
      <c r="A9366" s="134"/>
      <c r="B9366" s="134"/>
      <c r="C9366"/>
      <c r="D9366"/>
      <c r="E9366" s="488"/>
      <c r="F9366"/>
      <c r="G9366"/>
      <c r="H9366" s="488"/>
    </row>
    <row r="9367" spans="1:8" s="10" customFormat="1">
      <c r="A9367" s="134"/>
      <c r="B9367" s="134"/>
      <c r="C9367"/>
      <c r="D9367"/>
      <c r="E9367" s="488"/>
      <c r="F9367"/>
      <c r="G9367"/>
      <c r="H9367" s="488"/>
    </row>
    <row r="9368" spans="1:8" s="10" customFormat="1">
      <c r="A9368" s="134"/>
      <c r="B9368" s="134"/>
      <c r="C9368"/>
      <c r="D9368"/>
      <c r="E9368" s="488"/>
      <c r="F9368"/>
      <c r="G9368"/>
      <c r="H9368" s="488"/>
    </row>
    <row r="9369" spans="1:8" s="10" customFormat="1">
      <c r="A9369" s="134"/>
      <c r="B9369" s="134"/>
      <c r="C9369"/>
      <c r="D9369"/>
      <c r="E9369" s="488"/>
      <c r="F9369"/>
      <c r="G9369"/>
      <c r="H9369" s="488"/>
    </row>
    <row r="9370" spans="1:8" s="10" customFormat="1">
      <c r="A9370" s="134"/>
      <c r="B9370" s="134"/>
      <c r="C9370"/>
      <c r="D9370"/>
      <c r="E9370" s="488"/>
      <c r="F9370"/>
      <c r="G9370"/>
      <c r="H9370" s="488"/>
    </row>
    <row r="9371" spans="1:8" s="10" customFormat="1">
      <c r="A9371" s="134"/>
      <c r="B9371" s="134"/>
      <c r="C9371"/>
      <c r="D9371"/>
      <c r="E9371" s="488"/>
      <c r="F9371"/>
      <c r="G9371"/>
      <c r="H9371" s="488"/>
    </row>
    <row r="9372" spans="1:8" s="10" customFormat="1">
      <c r="A9372" s="134"/>
      <c r="B9372" s="134"/>
      <c r="C9372"/>
      <c r="D9372"/>
      <c r="E9372" s="488"/>
      <c r="F9372"/>
      <c r="G9372"/>
      <c r="H9372" s="488"/>
    </row>
    <row r="9373" spans="1:8" s="10" customFormat="1">
      <c r="A9373" s="134"/>
      <c r="B9373" s="134"/>
      <c r="C9373"/>
      <c r="D9373"/>
      <c r="E9373" s="488"/>
      <c r="F9373"/>
      <c r="G9373"/>
      <c r="H9373" s="488"/>
    </row>
    <row r="9374" spans="1:8" s="10" customFormat="1">
      <c r="A9374" s="134"/>
      <c r="B9374" s="134"/>
      <c r="C9374"/>
      <c r="D9374"/>
      <c r="E9374" s="488"/>
      <c r="F9374"/>
      <c r="G9374"/>
      <c r="H9374" s="488"/>
    </row>
    <row r="9375" spans="1:8" s="10" customFormat="1">
      <c r="A9375" s="134"/>
      <c r="B9375" s="134"/>
      <c r="C9375"/>
      <c r="D9375"/>
      <c r="E9375" s="488"/>
      <c r="F9375"/>
      <c r="G9375"/>
      <c r="H9375" s="488"/>
    </row>
    <row r="9376" spans="1:8" s="10" customFormat="1">
      <c r="A9376" s="134"/>
      <c r="B9376" s="134"/>
      <c r="C9376"/>
      <c r="D9376"/>
      <c r="E9376" s="488"/>
      <c r="F9376"/>
      <c r="G9376"/>
      <c r="H9376" s="488"/>
    </row>
    <row r="9377" spans="1:8" s="10" customFormat="1">
      <c r="A9377" s="134"/>
      <c r="B9377" s="134"/>
      <c r="C9377"/>
      <c r="D9377"/>
      <c r="E9377" s="488"/>
      <c r="F9377"/>
      <c r="G9377"/>
      <c r="H9377" s="488"/>
    </row>
    <row r="9378" spans="1:8" s="10" customFormat="1">
      <c r="A9378" s="134"/>
      <c r="B9378" s="134"/>
      <c r="C9378"/>
      <c r="D9378"/>
      <c r="E9378" s="488"/>
      <c r="F9378"/>
      <c r="G9378"/>
      <c r="H9378" s="488"/>
    </row>
    <row r="9379" spans="1:8" s="10" customFormat="1">
      <c r="A9379" s="134"/>
      <c r="B9379" s="134"/>
      <c r="C9379"/>
      <c r="D9379"/>
      <c r="E9379" s="488"/>
      <c r="F9379"/>
      <c r="G9379"/>
      <c r="H9379" s="488"/>
    </row>
    <row r="9380" spans="1:8" s="10" customFormat="1">
      <c r="A9380" s="134"/>
      <c r="B9380" s="134"/>
      <c r="C9380"/>
      <c r="D9380"/>
      <c r="E9380" s="488"/>
      <c r="F9380"/>
      <c r="G9380"/>
      <c r="H9380" s="488"/>
    </row>
    <row r="9381" spans="1:8" s="10" customFormat="1">
      <c r="A9381" s="134"/>
      <c r="B9381" s="134"/>
      <c r="C9381"/>
      <c r="D9381"/>
      <c r="E9381" s="488"/>
      <c r="F9381"/>
      <c r="G9381"/>
      <c r="H9381" s="488"/>
    </row>
    <row r="9382" spans="1:8" s="10" customFormat="1">
      <c r="A9382" s="134"/>
      <c r="B9382" s="134"/>
      <c r="C9382"/>
      <c r="D9382"/>
      <c r="E9382" s="488"/>
      <c r="F9382"/>
      <c r="G9382"/>
      <c r="H9382" s="488"/>
    </row>
    <row r="9383" spans="1:8" s="10" customFormat="1">
      <c r="A9383" s="134"/>
      <c r="B9383" s="134"/>
      <c r="C9383"/>
      <c r="D9383"/>
      <c r="E9383" s="488"/>
      <c r="F9383"/>
      <c r="G9383"/>
      <c r="H9383" s="488"/>
    </row>
    <row r="9384" spans="1:8" s="10" customFormat="1">
      <c r="A9384" s="134"/>
      <c r="B9384" s="134"/>
      <c r="C9384"/>
      <c r="D9384"/>
      <c r="E9384" s="488"/>
      <c r="F9384"/>
      <c r="G9384"/>
      <c r="H9384" s="488"/>
    </row>
    <row r="9385" spans="1:8" s="10" customFormat="1">
      <c r="A9385" s="134"/>
      <c r="B9385" s="134"/>
      <c r="C9385"/>
      <c r="D9385"/>
      <c r="E9385" s="488"/>
      <c r="F9385"/>
      <c r="G9385"/>
      <c r="H9385" s="488"/>
    </row>
    <row r="9386" spans="1:8" s="10" customFormat="1">
      <c r="A9386" s="134"/>
      <c r="B9386" s="134"/>
      <c r="C9386"/>
      <c r="D9386"/>
      <c r="E9386" s="488"/>
      <c r="F9386"/>
      <c r="G9386"/>
      <c r="H9386" s="488"/>
    </row>
    <row r="9387" spans="1:8" s="10" customFormat="1">
      <c r="A9387" s="134"/>
      <c r="B9387" s="134"/>
      <c r="C9387"/>
      <c r="D9387"/>
      <c r="E9387" s="488"/>
      <c r="F9387"/>
      <c r="G9387"/>
      <c r="H9387" s="488"/>
    </row>
    <row r="9388" spans="1:8" s="10" customFormat="1">
      <c r="A9388" s="134"/>
      <c r="B9388" s="134"/>
      <c r="C9388"/>
      <c r="D9388"/>
      <c r="E9388" s="488"/>
      <c r="F9388"/>
      <c r="G9388"/>
      <c r="H9388" s="488"/>
    </row>
    <row r="9389" spans="1:8" s="10" customFormat="1">
      <c r="A9389" s="134"/>
      <c r="B9389" s="134"/>
      <c r="C9389"/>
      <c r="D9389"/>
      <c r="E9389" s="488"/>
      <c r="F9389"/>
      <c r="G9389"/>
      <c r="H9389" s="488"/>
    </row>
    <row r="9390" spans="1:8" s="10" customFormat="1">
      <c r="A9390" s="134"/>
      <c r="B9390" s="134"/>
      <c r="C9390"/>
      <c r="D9390"/>
      <c r="E9390" s="488"/>
      <c r="F9390"/>
      <c r="G9390"/>
      <c r="H9390" s="488"/>
    </row>
    <row r="9391" spans="1:8" s="10" customFormat="1">
      <c r="A9391" s="134"/>
      <c r="B9391" s="134"/>
      <c r="C9391"/>
      <c r="D9391"/>
      <c r="E9391" s="488"/>
      <c r="F9391"/>
      <c r="G9391"/>
      <c r="H9391" s="488"/>
    </row>
    <row r="9392" spans="1:8" s="10" customFormat="1">
      <c r="A9392" s="134"/>
      <c r="B9392" s="134"/>
      <c r="C9392"/>
      <c r="D9392"/>
      <c r="E9392" s="488"/>
      <c r="F9392"/>
      <c r="G9392"/>
      <c r="H9392" s="488"/>
    </row>
    <row r="9393" spans="1:8" s="10" customFormat="1">
      <c r="A9393" s="134"/>
      <c r="B9393" s="134"/>
      <c r="C9393"/>
      <c r="D9393"/>
      <c r="E9393" s="488"/>
      <c r="F9393"/>
      <c r="G9393"/>
      <c r="H9393" s="488"/>
    </row>
    <row r="9394" spans="1:8" s="10" customFormat="1">
      <c r="A9394" s="134"/>
      <c r="B9394" s="134"/>
      <c r="C9394"/>
      <c r="D9394"/>
      <c r="E9394" s="488"/>
      <c r="F9394"/>
      <c r="G9394"/>
      <c r="H9394" s="488"/>
    </row>
    <row r="9395" spans="1:8" s="10" customFormat="1">
      <c r="A9395" s="134"/>
      <c r="B9395" s="134"/>
      <c r="C9395"/>
      <c r="D9395"/>
      <c r="E9395" s="488"/>
      <c r="F9395"/>
      <c r="G9395"/>
      <c r="H9395" s="488"/>
    </row>
    <row r="9396" spans="1:8" s="10" customFormat="1">
      <c r="A9396" s="134"/>
      <c r="B9396" s="134"/>
      <c r="C9396"/>
      <c r="D9396"/>
      <c r="E9396" s="488"/>
      <c r="F9396"/>
      <c r="G9396"/>
      <c r="H9396" s="488"/>
    </row>
    <row r="9397" spans="1:8" s="10" customFormat="1">
      <c r="A9397" s="134"/>
      <c r="B9397" s="134"/>
      <c r="C9397"/>
      <c r="D9397"/>
      <c r="E9397" s="488"/>
      <c r="F9397"/>
      <c r="G9397"/>
      <c r="H9397" s="488"/>
    </row>
    <row r="9398" spans="1:8" s="10" customFormat="1">
      <c r="A9398" s="134"/>
      <c r="B9398" s="134"/>
      <c r="C9398"/>
      <c r="D9398"/>
      <c r="E9398" s="488"/>
      <c r="F9398"/>
      <c r="G9398"/>
      <c r="H9398" s="488"/>
    </row>
    <row r="9399" spans="1:8" s="10" customFormat="1">
      <c r="A9399" s="134"/>
      <c r="B9399" s="134"/>
      <c r="C9399"/>
      <c r="D9399"/>
      <c r="E9399" s="488"/>
      <c r="F9399"/>
      <c r="G9399"/>
      <c r="H9399" s="488"/>
    </row>
    <row r="9400" spans="1:8" s="10" customFormat="1">
      <c r="A9400" s="134"/>
      <c r="B9400" s="134"/>
      <c r="C9400"/>
      <c r="D9400"/>
      <c r="E9400" s="488"/>
      <c r="F9400"/>
      <c r="G9400"/>
      <c r="H9400" s="488"/>
    </row>
    <row r="9401" spans="1:8" s="10" customFormat="1">
      <c r="A9401" s="134"/>
      <c r="B9401" s="134"/>
      <c r="C9401"/>
      <c r="D9401"/>
      <c r="E9401" s="488"/>
      <c r="F9401"/>
      <c r="G9401"/>
      <c r="H9401" s="488"/>
    </row>
    <row r="9402" spans="1:8" s="10" customFormat="1">
      <c r="A9402" s="134"/>
      <c r="B9402" s="134"/>
      <c r="C9402"/>
      <c r="D9402"/>
      <c r="E9402" s="488"/>
      <c r="F9402"/>
      <c r="G9402"/>
      <c r="H9402" s="488"/>
    </row>
    <row r="9403" spans="1:8" s="10" customFormat="1">
      <c r="A9403" s="134"/>
      <c r="B9403" s="134"/>
      <c r="C9403"/>
      <c r="D9403"/>
      <c r="E9403" s="488"/>
      <c r="F9403"/>
      <c r="G9403"/>
      <c r="H9403" s="488"/>
    </row>
    <row r="9404" spans="1:8" s="10" customFormat="1">
      <c r="A9404" s="134"/>
      <c r="B9404" s="134"/>
      <c r="C9404"/>
      <c r="D9404"/>
      <c r="E9404" s="488"/>
      <c r="F9404"/>
      <c r="G9404"/>
      <c r="H9404" s="488"/>
    </row>
    <row r="9405" spans="1:8" s="10" customFormat="1">
      <c r="A9405" s="134"/>
      <c r="B9405" s="134"/>
      <c r="C9405"/>
      <c r="D9405"/>
      <c r="E9405" s="488"/>
      <c r="F9405"/>
      <c r="G9405"/>
      <c r="H9405" s="488"/>
    </row>
    <row r="9406" spans="1:8" s="10" customFormat="1">
      <c r="A9406" s="134"/>
      <c r="B9406" s="134"/>
      <c r="C9406"/>
      <c r="D9406"/>
      <c r="E9406" s="488"/>
      <c r="F9406"/>
      <c r="G9406"/>
      <c r="H9406" s="488"/>
    </row>
    <row r="9407" spans="1:8" s="10" customFormat="1">
      <c r="A9407" s="134"/>
      <c r="B9407" s="134"/>
      <c r="C9407"/>
      <c r="D9407"/>
      <c r="E9407" s="488"/>
      <c r="F9407"/>
      <c r="G9407"/>
      <c r="H9407" s="488"/>
    </row>
    <row r="9408" spans="1:8" s="10" customFormat="1">
      <c r="A9408" s="134"/>
      <c r="B9408" s="134"/>
      <c r="C9408"/>
      <c r="D9408"/>
      <c r="E9408" s="488"/>
      <c r="F9408"/>
      <c r="G9408"/>
      <c r="H9408" s="488"/>
    </row>
    <row r="9409" spans="1:8" s="10" customFormat="1">
      <c r="A9409" s="134"/>
      <c r="B9409" s="134"/>
      <c r="C9409"/>
      <c r="D9409"/>
      <c r="E9409" s="488"/>
      <c r="F9409"/>
      <c r="G9409"/>
      <c r="H9409" s="488"/>
    </row>
    <row r="9410" spans="1:8" s="10" customFormat="1">
      <c r="A9410" s="134"/>
      <c r="B9410" s="134"/>
      <c r="C9410"/>
      <c r="D9410"/>
      <c r="E9410" s="488"/>
      <c r="F9410"/>
      <c r="G9410"/>
      <c r="H9410" s="488"/>
    </row>
    <row r="9411" spans="1:8" s="10" customFormat="1">
      <c r="A9411" s="134"/>
      <c r="B9411" s="134"/>
      <c r="C9411"/>
      <c r="D9411"/>
      <c r="E9411" s="488"/>
      <c r="F9411"/>
      <c r="G9411"/>
      <c r="H9411" s="488"/>
    </row>
    <row r="9412" spans="1:8" s="10" customFormat="1">
      <c r="A9412" s="134"/>
      <c r="B9412" s="134"/>
      <c r="C9412"/>
      <c r="D9412"/>
      <c r="E9412" s="488"/>
      <c r="F9412"/>
      <c r="G9412"/>
      <c r="H9412" s="488"/>
    </row>
    <row r="9413" spans="1:8" s="10" customFormat="1">
      <c r="A9413" s="134"/>
      <c r="B9413" s="134"/>
      <c r="C9413"/>
      <c r="D9413"/>
      <c r="E9413" s="488"/>
      <c r="F9413"/>
      <c r="G9413"/>
      <c r="H9413" s="488"/>
    </row>
    <row r="9414" spans="1:8" s="10" customFormat="1">
      <c r="A9414" s="134"/>
      <c r="B9414" s="134"/>
      <c r="C9414"/>
      <c r="D9414"/>
      <c r="E9414" s="488"/>
      <c r="F9414"/>
      <c r="G9414"/>
      <c r="H9414" s="488"/>
    </row>
    <row r="9415" spans="1:8" s="10" customFormat="1">
      <c r="A9415" s="134"/>
      <c r="B9415" s="134"/>
      <c r="C9415"/>
      <c r="D9415"/>
      <c r="E9415" s="488"/>
      <c r="F9415"/>
      <c r="G9415"/>
      <c r="H9415" s="488"/>
    </row>
    <row r="9416" spans="1:8" s="10" customFormat="1">
      <c r="A9416" s="134"/>
      <c r="B9416" s="134"/>
      <c r="C9416"/>
      <c r="D9416"/>
      <c r="E9416" s="488"/>
      <c r="F9416"/>
      <c r="G9416"/>
      <c r="H9416" s="488"/>
    </row>
    <row r="9417" spans="1:8" s="10" customFormat="1">
      <c r="A9417" s="134"/>
      <c r="B9417" s="134"/>
      <c r="C9417"/>
      <c r="D9417"/>
      <c r="E9417" s="488"/>
      <c r="F9417"/>
      <c r="G9417"/>
      <c r="H9417" s="488"/>
    </row>
    <row r="9418" spans="1:8" s="10" customFormat="1">
      <c r="A9418" s="134"/>
      <c r="B9418" s="134"/>
      <c r="C9418"/>
      <c r="D9418"/>
      <c r="E9418" s="488"/>
      <c r="F9418"/>
      <c r="G9418"/>
      <c r="H9418" s="488"/>
    </row>
    <row r="9419" spans="1:8" s="10" customFormat="1">
      <c r="A9419" s="134"/>
      <c r="B9419" s="134"/>
      <c r="C9419"/>
      <c r="D9419"/>
      <c r="E9419" s="488"/>
      <c r="F9419"/>
      <c r="G9419"/>
      <c r="H9419" s="488"/>
    </row>
    <row r="9420" spans="1:8" s="10" customFormat="1">
      <c r="A9420" s="134"/>
      <c r="B9420" s="134"/>
      <c r="C9420"/>
      <c r="D9420"/>
      <c r="E9420" s="488"/>
      <c r="F9420"/>
      <c r="G9420"/>
      <c r="H9420" s="488"/>
    </row>
    <row r="9421" spans="1:8" s="10" customFormat="1">
      <c r="A9421" s="134"/>
      <c r="B9421" s="134"/>
      <c r="C9421"/>
      <c r="D9421"/>
      <c r="E9421" s="488"/>
      <c r="F9421"/>
      <c r="G9421"/>
      <c r="H9421" s="488"/>
    </row>
    <row r="9422" spans="1:8" s="10" customFormat="1">
      <c r="A9422" s="134"/>
      <c r="B9422" s="134"/>
      <c r="C9422"/>
      <c r="D9422"/>
      <c r="E9422" s="488"/>
      <c r="F9422"/>
      <c r="G9422"/>
      <c r="H9422" s="488"/>
    </row>
    <row r="9423" spans="1:8" s="10" customFormat="1">
      <c r="A9423" s="134"/>
      <c r="B9423" s="134"/>
      <c r="C9423"/>
      <c r="D9423"/>
      <c r="E9423" s="488"/>
      <c r="F9423"/>
      <c r="G9423"/>
      <c r="H9423" s="488"/>
    </row>
    <row r="9424" spans="1:8" s="10" customFormat="1">
      <c r="A9424" s="134"/>
      <c r="B9424" s="134"/>
      <c r="C9424"/>
      <c r="D9424"/>
      <c r="E9424" s="488"/>
      <c r="F9424"/>
      <c r="G9424"/>
      <c r="H9424" s="488"/>
    </row>
    <row r="9425" spans="1:8" s="10" customFormat="1">
      <c r="A9425" s="134"/>
      <c r="B9425" s="134"/>
      <c r="C9425"/>
      <c r="D9425"/>
      <c r="E9425" s="488"/>
      <c r="F9425"/>
      <c r="G9425"/>
      <c r="H9425" s="488"/>
    </row>
    <row r="9426" spans="1:8" s="10" customFormat="1">
      <c r="A9426" s="134"/>
      <c r="B9426" s="134"/>
      <c r="C9426"/>
      <c r="D9426"/>
      <c r="E9426" s="488"/>
      <c r="F9426"/>
      <c r="G9426"/>
      <c r="H9426" s="488"/>
    </row>
    <row r="9427" spans="1:8" s="10" customFormat="1">
      <c r="A9427" s="134"/>
      <c r="B9427" s="134"/>
      <c r="C9427"/>
      <c r="D9427"/>
      <c r="E9427" s="488"/>
      <c r="F9427"/>
      <c r="G9427"/>
      <c r="H9427" s="488"/>
    </row>
    <row r="9428" spans="1:8" s="10" customFormat="1">
      <c r="A9428" s="134"/>
      <c r="B9428" s="134"/>
      <c r="C9428"/>
      <c r="D9428"/>
      <c r="E9428" s="488"/>
      <c r="F9428"/>
      <c r="G9428"/>
      <c r="H9428" s="488"/>
    </row>
    <row r="9429" spans="1:8" s="10" customFormat="1">
      <c r="A9429" s="134"/>
      <c r="B9429" s="134"/>
      <c r="C9429"/>
      <c r="D9429"/>
      <c r="E9429" s="488"/>
      <c r="F9429"/>
      <c r="G9429"/>
      <c r="H9429" s="488"/>
    </row>
    <row r="9430" spans="1:8" s="10" customFormat="1">
      <c r="A9430" s="134"/>
      <c r="B9430" s="134"/>
      <c r="C9430"/>
      <c r="D9430"/>
      <c r="E9430" s="488"/>
      <c r="F9430"/>
      <c r="G9430"/>
      <c r="H9430" s="488"/>
    </row>
    <row r="9431" spans="1:8" s="10" customFormat="1">
      <c r="A9431" s="134"/>
      <c r="B9431" s="134"/>
      <c r="C9431"/>
      <c r="D9431"/>
      <c r="E9431" s="488"/>
      <c r="F9431"/>
      <c r="G9431"/>
      <c r="H9431" s="488"/>
    </row>
    <row r="9432" spans="1:8" s="10" customFormat="1">
      <c r="A9432" s="134"/>
      <c r="B9432" s="134"/>
      <c r="C9432"/>
      <c r="D9432"/>
      <c r="E9432" s="488"/>
      <c r="F9432"/>
      <c r="G9432"/>
      <c r="H9432" s="488"/>
    </row>
    <row r="9433" spans="1:8" s="10" customFormat="1">
      <c r="A9433" s="134"/>
      <c r="B9433" s="134"/>
      <c r="C9433"/>
      <c r="D9433"/>
      <c r="E9433" s="488"/>
      <c r="F9433"/>
      <c r="G9433"/>
      <c r="H9433" s="488"/>
    </row>
    <row r="9434" spans="1:8" s="10" customFormat="1">
      <c r="A9434" s="134"/>
      <c r="B9434" s="134"/>
      <c r="C9434"/>
      <c r="D9434"/>
      <c r="E9434" s="488"/>
      <c r="F9434"/>
      <c r="G9434"/>
      <c r="H9434" s="488"/>
    </row>
    <row r="9435" spans="1:8" s="10" customFormat="1">
      <c r="A9435" s="134"/>
      <c r="B9435" s="134"/>
      <c r="C9435"/>
      <c r="D9435"/>
      <c r="E9435" s="488"/>
      <c r="F9435"/>
      <c r="G9435"/>
      <c r="H9435" s="488"/>
    </row>
    <row r="9436" spans="1:8" s="10" customFormat="1">
      <c r="A9436" s="134"/>
      <c r="B9436" s="134"/>
      <c r="C9436"/>
      <c r="D9436"/>
      <c r="E9436" s="488"/>
      <c r="F9436"/>
      <c r="G9436"/>
      <c r="H9436" s="488"/>
    </row>
    <row r="9437" spans="1:8" s="10" customFormat="1">
      <c r="A9437" s="134"/>
      <c r="B9437" s="134"/>
      <c r="C9437"/>
      <c r="D9437"/>
      <c r="E9437" s="488"/>
      <c r="F9437"/>
      <c r="G9437"/>
      <c r="H9437" s="488"/>
    </row>
    <row r="9438" spans="1:8" s="10" customFormat="1">
      <c r="A9438" s="134"/>
      <c r="B9438" s="134"/>
      <c r="C9438"/>
      <c r="D9438"/>
      <c r="E9438" s="488"/>
      <c r="F9438"/>
      <c r="G9438"/>
      <c r="H9438" s="488"/>
    </row>
    <row r="9439" spans="1:8" s="10" customFormat="1">
      <c r="A9439" s="134"/>
      <c r="B9439" s="134"/>
      <c r="C9439"/>
      <c r="D9439"/>
      <c r="E9439" s="488"/>
      <c r="F9439"/>
      <c r="G9439"/>
      <c r="H9439" s="488"/>
    </row>
    <row r="9440" spans="1:8" s="10" customFormat="1">
      <c r="A9440" s="134"/>
      <c r="B9440" s="134"/>
      <c r="C9440"/>
      <c r="D9440"/>
      <c r="E9440" s="488"/>
      <c r="F9440"/>
      <c r="G9440"/>
      <c r="H9440" s="488"/>
    </row>
    <row r="9441" spans="1:8" s="10" customFormat="1">
      <c r="A9441" s="134"/>
      <c r="B9441" s="134"/>
      <c r="C9441"/>
      <c r="D9441"/>
      <c r="E9441" s="488"/>
      <c r="F9441"/>
      <c r="G9441"/>
      <c r="H9441" s="488"/>
    </row>
    <row r="9442" spans="1:8" s="10" customFormat="1">
      <c r="A9442" s="134"/>
      <c r="B9442" s="134"/>
      <c r="C9442"/>
      <c r="D9442"/>
      <c r="E9442" s="488"/>
      <c r="F9442"/>
      <c r="G9442"/>
      <c r="H9442" s="488"/>
    </row>
    <row r="9443" spans="1:8" s="10" customFormat="1">
      <c r="A9443" s="134"/>
      <c r="B9443" s="134"/>
      <c r="C9443"/>
      <c r="D9443"/>
      <c r="E9443" s="488"/>
      <c r="F9443"/>
      <c r="G9443"/>
      <c r="H9443" s="488"/>
    </row>
    <row r="9444" spans="1:8" s="10" customFormat="1">
      <c r="A9444" s="134"/>
      <c r="B9444" s="134"/>
      <c r="C9444"/>
      <c r="D9444"/>
      <c r="E9444" s="488"/>
      <c r="F9444"/>
      <c r="G9444"/>
      <c r="H9444" s="488"/>
    </row>
    <row r="9445" spans="1:8" s="10" customFormat="1">
      <c r="A9445" s="134"/>
      <c r="B9445" s="134"/>
      <c r="C9445"/>
      <c r="D9445"/>
      <c r="E9445" s="488"/>
      <c r="F9445"/>
      <c r="G9445"/>
      <c r="H9445" s="488"/>
    </row>
    <row r="9446" spans="1:8" s="10" customFormat="1">
      <c r="A9446" s="134"/>
      <c r="B9446" s="134"/>
      <c r="C9446"/>
      <c r="D9446"/>
      <c r="E9446" s="488"/>
      <c r="F9446"/>
      <c r="G9446"/>
      <c r="H9446" s="488"/>
    </row>
    <row r="9447" spans="1:8" s="10" customFormat="1">
      <c r="A9447" s="134"/>
      <c r="B9447" s="134"/>
      <c r="C9447"/>
      <c r="D9447"/>
      <c r="E9447" s="488"/>
      <c r="F9447"/>
      <c r="G9447"/>
      <c r="H9447" s="488"/>
    </row>
    <row r="9448" spans="1:8" s="10" customFormat="1">
      <c r="A9448" s="134"/>
      <c r="B9448" s="134"/>
      <c r="C9448"/>
      <c r="D9448"/>
      <c r="E9448" s="488"/>
      <c r="F9448"/>
      <c r="G9448"/>
      <c r="H9448" s="488"/>
    </row>
    <row r="9449" spans="1:8" s="10" customFormat="1">
      <c r="A9449" s="134"/>
      <c r="B9449" s="134"/>
      <c r="C9449"/>
      <c r="D9449"/>
      <c r="E9449" s="488"/>
      <c r="F9449"/>
      <c r="G9449"/>
      <c r="H9449" s="488"/>
    </row>
    <row r="9450" spans="1:8" s="10" customFormat="1">
      <c r="A9450" s="134"/>
      <c r="B9450" s="134"/>
      <c r="C9450"/>
      <c r="D9450"/>
      <c r="E9450" s="488"/>
      <c r="F9450"/>
      <c r="G9450"/>
      <c r="H9450" s="488"/>
    </row>
    <row r="9451" spans="1:8" s="10" customFormat="1">
      <c r="A9451" s="134"/>
      <c r="B9451" s="134"/>
      <c r="C9451"/>
      <c r="D9451"/>
      <c r="E9451" s="488"/>
      <c r="F9451"/>
      <c r="G9451"/>
      <c r="H9451" s="488"/>
    </row>
    <row r="9452" spans="1:8" s="10" customFormat="1">
      <c r="A9452" s="134"/>
      <c r="B9452" s="134"/>
      <c r="C9452"/>
      <c r="D9452"/>
      <c r="E9452" s="488"/>
      <c r="F9452"/>
      <c r="G9452"/>
      <c r="H9452" s="488"/>
    </row>
    <row r="9453" spans="1:8" s="10" customFormat="1">
      <c r="A9453" s="134"/>
      <c r="B9453" s="134"/>
      <c r="C9453"/>
      <c r="D9453"/>
      <c r="E9453" s="488"/>
      <c r="F9453"/>
      <c r="G9453"/>
      <c r="H9453" s="488"/>
    </row>
    <row r="9454" spans="1:8" s="10" customFormat="1">
      <c r="A9454" s="134"/>
      <c r="B9454" s="134"/>
      <c r="C9454"/>
      <c r="D9454"/>
      <c r="E9454" s="488"/>
      <c r="F9454"/>
      <c r="G9454"/>
      <c r="H9454" s="488"/>
    </row>
    <row r="9455" spans="1:8" s="10" customFormat="1">
      <c r="A9455" s="134"/>
      <c r="B9455" s="134"/>
      <c r="C9455"/>
      <c r="D9455"/>
      <c r="E9455" s="488"/>
      <c r="F9455"/>
      <c r="G9455"/>
      <c r="H9455" s="488"/>
    </row>
    <row r="9456" spans="1:8" s="10" customFormat="1">
      <c r="A9456" s="134"/>
      <c r="B9456" s="134"/>
      <c r="C9456"/>
      <c r="D9456"/>
      <c r="E9456" s="488"/>
      <c r="F9456"/>
      <c r="G9456"/>
      <c r="H9456" s="488"/>
    </row>
    <row r="9457" spans="1:8" s="10" customFormat="1">
      <c r="A9457" s="134"/>
      <c r="B9457" s="134"/>
      <c r="C9457"/>
      <c r="D9457"/>
      <c r="E9457" s="488"/>
      <c r="F9457"/>
      <c r="G9457"/>
      <c r="H9457" s="488"/>
    </row>
    <row r="9458" spans="1:8" s="10" customFormat="1">
      <c r="A9458" s="134"/>
      <c r="B9458" s="134"/>
      <c r="C9458"/>
      <c r="D9458"/>
      <c r="E9458" s="488"/>
      <c r="F9458"/>
      <c r="G9458"/>
      <c r="H9458" s="488"/>
    </row>
    <row r="9459" spans="1:8" s="10" customFormat="1">
      <c r="A9459" s="134"/>
      <c r="B9459" s="134"/>
      <c r="C9459"/>
      <c r="D9459"/>
      <c r="E9459" s="488"/>
      <c r="F9459"/>
      <c r="G9459"/>
      <c r="H9459" s="488"/>
    </row>
    <row r="9460" spans="1:8" s="10" customFormat="1">
      <c r="A9460" s="134"/>
      <c r="B9460" s="134"/>
      <c r="C9460"/>
      <c r="D9460"/>
      <c r="E9460" s="488"/>
      <c r="F9460"/>
      <c r="G9460"/>
      <c r="H9460" s="488"/>
    </row>
    <row r="9461" spans="1:8" s="10" customFormat="1">
      <c r="A9461" s="134"/>
      <c r="B9461" s="134"/>
      <c r="C9461"/>
      <c r="D9461"/>
      <c r="E9461" s="488"/>
      <c r="F9461"/>
      <c r="G9461"/>
      <c r="H9461" s="488"/>
    </row>
    <row r="9462" spans="1:8" s="10" customFormat="1">
      <c r="A9462" s="134"/>
      <c r="B9462" s="134"/>
      <c r="C9462"/>
      <c r="D9462"/>
      <c r="E9462" s="488"/>
      <c r="F9462"/>
      <c r="G9462"/>
      <c r="H9462" s="488"/>
    </row>
    <row r="9463" spans="1:8" s="10" customFormat="1">
      <c r="A9463" s="134"/>
      <c r="B9463" s="134"/>
      <c r="C9463"/>
      <c r="D9463"/>
      <c r="E9463" s="488"/>
      <c r="F9463"/>
      <c r="G9463"/>
      <c r="H9463" s="488"/>
    </row>
    <row r="9464" spans="1:8" s="10" customFormat="1">
      <c r="A9464" s="134"/>
      <c r="B9464" s="134"/>
      <c r="C9464"/>
      <c r="D9464"/>
      <c r="E9464" s="488"/>
      <c r="F9464"/>
      <c r="G9464"/>
      <c r="H9464" s="488"/>
    </row>
    <row r="9465" spans="1:8" s="10" customFormat="1">
      <c r="A9465" s="134"/>
      <c r="B9465" s="134"/>
      <c r="C9465"/>
      <c r="D9465"/>
      <c r="E9465" s="488"/>
      <c r="F9465"/>
      <c r="G9465"/>
      <c r="H9465" s="488"/>
    </row>
    <row r="9466" spans="1:8" s="10" customFormat="1">
      <c r="A9466" s="134"/>
      <c r="B9466" s="134"/>
      <c r="C9466"/>
      <c r="D9466"/>
      <c r="E9466" s="488"/>
      <c r="F9466"/>
      <c r="G9466"/>
      <c r="H9466" s="488"/>
    </row>
    <row r="9467" spans="1:8" s="10" customFormat="1">
      <c r="A9467" s="134"/>
      <c r="B9467" s="134"/>
      <c r="C9467"/>
      <c r="D9467"/>
      <c r="E9467" s="488"/>
      <c r="F9467"/>
      <c r="G9467"/>
      <c r="H9467" s="488"/>
    </row>
    <row r="9468" spans="1:8" s="10" customFormat="1">
      <c r="A9468" s="134"/>
      <c r="B9468" s="134"/>
      <c r="C9468"/>
      <c r="D9468"/>
      <c r="E9468" s="488"/>
      <c r="F9468"/>
      <c r="G9468"/>
      <c r="H9468" s="488"/>
    </row>
    <row r="9469" spans="1:8" s="10" customFormat="1">
      <c r="A9469" s="134"/>
      <c r="B9469" s="134"/>
      <c r="C9469"/>
      <c r="D9469"/>
      <c r="E9469" s="488"/>
      <c r="F9469"/>
      <c r="G9469"/>
      <c r="H9469" s="488"/>
    </row>
    <row r="9470" spans="1:8" s="10" customFormat="1">
      <c r="A9470" s="134"/>
      <c r="B9470" s="134"/>
      <c r="C9470"/>
      <c r="D9470"/>
      <c r="E9470" s="488"/>
      <c r="F9470"/>
      <c r="G9470"/>
      <c r="H9470" s="488"/>
    </row>
    <row r="9471" spans="1:8" s="10" customFormat="1">
      <c r="A9471" s="134"/>
      <c r="B9471" s="134"/>
      <c r="C9471"/>
      <c r="D9471"/>
      <c r="E9471" s="488"/>
      <c r="F9471"/>
      <c r="G9471"/>
      <c r="H9471" s="488"/>
    </row>
    <row r="9472" spans="1:8" s="10" customFormat="1">
      <c r="A9472" s="134"/>
      <c r="B9472" s="134"/>
      <c r="C9472"/>
      <c r="D9472"/>
      <c r="E9472" s="488"/>
      <c r="F9472"/>
      <c r="G9472"/>
      <c r="H9472" s="488"/>
    </row>
    <row r="9473" spans="1:8" s="10" customFormat="1">
      <c r="A9473" s="134"/>
      <c r="B9473" s="134"/>
      <c r="C9473"/>
      <c r="D9473"/>
      <c r="E9473" s="488"/>
      <c r="F9473"/>
      <c r="G9473"/>
      <c r="H9473" s="488"/>
    </row>
    <row r="9474" spans="1:8" s="10" customFormat="1">
      <c r="A9474" s="134"/>
      <c r="B9474" s="134"/>
      <c r="C9474"/>
      <c r="D9474"/>
      <c r="E9474" s="488"/>
      <c r="F9474"/>
      <c r="G9474"/>
      <c r="H9474" s="488"/>
    </row>
    <row r="9475" spans="1:8" s="10" customFormat="1">
      <c r="A9475" s="134"/>
      <c r="B9475" s="134"/>
      <c r="C9475"/>
      <c r="D9475"/>
      <c r="E9475" s="488"/>
      <c r="F9475"/>
      <c r="G9475"/>
      <c r="H9475" s="488"/>
    </row>
    <row r="9476" spans="1:8" s="10" customFormat="1">
      <c r="A9476" s="134"/>
      <c r="B9476" s="134"/>
      <c r="C9476"/>
      <c r="D9476"/>
      <c r="E9476" s="488"/>
      <c r="F9476"/>
      <c r="G9476"/>
      <c r="H9476" s="488"/>
    </row>
    <row r="9477" spans="1:8" s="10" customFormat="1">
      <c r="A9477" s="134"/>
      <c r="B9477" s="134"/>
      <c r="C9477"/>
      <c r="D9477"/>
      <c r="E9477" s="488"/>
      <c r="F9477"/>
      <c r="G9477"/>
      <c r="H9477" s="488"/>
    </row>
    <row r="9478" spans="1:8" s="10" customFormat="1">
      <c r="A9478" s="134"/>
      <c r="B9478" s="134"/>
      <c r="C9478"/>
      <c r="D9478"/>
      <c r="E9478" s="488"/>
      <c r="F9478"/>
      <c r="G9478"/>
      <c r="H9478" s="488"/>
    </row>
    <row r="9479" spans="1:8" s="10" customFormat="1">
      <c r="A9479" s="134"/>
      <c r="B9479" s="134"/>
      <c r="C9479"/>
      <c r="D9479"/>
      <c r="E9479" s="488"/>
      <c r="F9479"/>
      <c r="G9479"/>
      <c r="H9479" s="488"/>
    </row>
    <row r="9480" spans="1:8" s="10" customFormat="1">
      <c r="A9480" s="134"/>
      <c r="B9480" s="134"/>
      <c r="C9480"/>
      <c r="D9480"/>
      <c r="E9480" s="488"/>
      <c r="F9480"/>
      <c r="G9480"/>
      <c r="H9480" s="488"/>
    </row>
    <row r="9481" spans="1:8" s="10" customFormat="1">
      <c r="A9481" s="134"/>
      <c r="B9481" s="134"/>
      <c r="C9481"/>
      <c r="D9481"/>
      <c r="E9481" s="488"/>
      <c r="F9481"/>
      <c r="G9481"/>
      <c r="H9481" s="488"/>
    </row>
    <row r="9482" spans="1:8" s="10" customFormat="1">
      <c r="A9482" s="134"/>
      <c r="B9482" s="134"/>
      <c r="C9482"/>
      <c r="D9482"/>
      <c r="E9482" s="488"/>
      <c r="F9482"/>
      <c r="G9482"/>
      <c r="H9482" s="488"/>
    </row>
    <row r="9483" spans="1:8" s="10" customFormat="1">
      <c r="A9483" s="134"/>
      <c r="B9483" s="134"/>
      <c r="C9483"/>
      <c r="D9483"/>
      <c r="E9483" s="488"/>
      <c r="F9483"/>
      <c r="G9483"/>
      <c r="H9483" s="488"/>
    </row>
    <row r="9484" spans="1:8" s="10" customFormat="1">
      <c r="A9484" s="134"/>
      <c r="B9484" s="134"/>
      <c r="C9484"/>
      <c r="D9484"/>
      <c r="E9484" s="488"/>
      <c r="F9484"/>
      <c r="G9484"/>
      <c r="H9484" s="488"/>
    </row>
    <row r="9485" spans="1:8" s="10" customFormat="1">
      <c r="A9485" s="134"/>
      <c r="B9485" s="134"/>
      <c r="C9485"/>
      <c r="D9485"/>
      <c r="E9485" s="488"/>
      <c r="F9485"/>
      <c r="G9485"/>
      <c r="H9485" s="488"/>
    </row>
    <row r="9486" spans="1:8" s="10" customFormat="1">
      <c r="A9486" s="134"/>
      <c r="B9486" s="134"/>
      <c r="C9486"/>
      <c r="D9486"/>
      <c r="E9486" s="488"/>
      <c r="F9486"/>
      <c r="G9486"/>
      <c r="H9486" s="488"/>
    </row>
    <row r="9487" spans="1:8" s="10" customFormat="1">
      <c r="A9487" s="134"/>
      <c r="B9487" s="134"/>
      <c r="C9487"/>
      <c r="D9487"/>
      <c r="E9487" s="488"/>
      <c r="F9487"/>
      <c r="G9487"/>
      <c r="H9487" s="488"/>
    </row>
    <row r="9488" spans="1:8" s="10" customFormat="1">
      <c r="A9488" s="134"/>
      <c r="B9488" s="134"/>
      <c r="C9488"/>
      <c r="D9488"/>
      <c r="E9488" s="488"/>
      <c r="F9488"/>
      <c r="G9488"/>
      <c r="H9488" s="488"/>
    </row>
    <row r="9489" spans="1:8" s="10" customFormat="1">
      <c r="A9489" s="134"/>
      <c r="B9489" s="134"/>
      <c r="C9489"/>
      <c r="D9489"/>
      <c r="E9489" s="488"/>
      <c r="F9489"/>
      <c r="G9489"/>
      <c r="H9489" s="488"/>
    </row>
    <row r="9490" spans="1:8" s="10" customFormat="1">
      <c r="A9490" s="134"/>
      <c r="B9490" s="134"/>
      <c r="C9490"/>
      <c r="D9490"/>
      <c r="E9490" s="488"/>
      <c r="F9490"/>
      <c r="G9490"/>
      <c r="H9490" s="488"/>
    </row>
    <row r="9491" spans="1:8" s="10" customFormat="1">
      <c r="A9491" s="134"/>
      <c r="B9491" s="134"/>
      <c r="C9491"/>
      <c r="D9491"/>
      <c r="E9491" s="488"/>
      <c r="F9491"/>
      <c r="G9491"/>
      <c r="H9491" s="488"/>
    </row>
    <row r="9492" spans="1:8" s="10" customFormat="1">
      <c r="A9492" s="134"/>
      <c r="B9492" s="134"/>
      <c r="C9492"/>
      <c r="D9492"/>
      <c r="E9492" s="488"/>
      <c r="F9492"/>
      <c r="G9492"/>
      <c r="H9492" s="488"/>
    </row>
    <row r="9493" spans="1:8" s="10" customFormat="1">
      <c r="A9493" s="134"/>
      <c r="B9493" s="134"/>
      <c r="C9493"/>
      <c r="D9493"/>
      <c r="E9493" s="488"/>
      <c r="F9493"/>
      <c r="G9493"/>
      <c r="H9493" s="488"/>
    </row>
    <row r="9494" spans="1:8" s="10" customFormat="1">
      <c r="A9494" s="134"/>
      <c r="B9494" s="134"/>
      <c r="C9494"/>
      <c r="D9494"/>
      <c r="E9494" s="488"/>
      <c r="F9494"/>
      <c r="G9494"/>
      <c r="H9494" s="488"/>
    </row>
    <row r="9495" spans="1:8" s="10" customFormat="1">
      <c r="A9495" s="134"/>
      <c r="B9495" s="134"/>
      <c r="C9495"/>
      <c r="D9495"/>
      <c r="E9495" s="488"/>
      <c r="F9495"/>
      <c r="G9495"/>
      <c r="H9495" s="488"/>
    </row>
    <row r="9496" spans="1:8" s="10" customFormat="1">
      <c r="A9496" s="134"/>
      <c r="B9496" s="134"/>
      <c r="C9496"/>
      <c r="D9496"/>
      <c r="E9496" s="488"/>
      <c r="F9496"/>
      <c r="G9496"/>
      <c r="H9496" s="488"/>
    </row>
    <row r="9497" spans="1:8" s="10" customFormat="1">
      <c r="A9497" s="134"/>
      <c r="B9497" s="134"/>
      <c r="C9497"/>
      <c r="D9497"/>
      <c r="E9497" s="488"/>
      <c r="F9497"/>
      <c r="G9497"/>
      <c r="H9497" s="488"/>
    </row>
    <row r="9498" spans="1:8" s="10" customFormat="1">
      <c r="A9498" s="134"/>
      <c r="B9498" s="134"/>
      <c r="C9498"/>
      <c r="D9498"/>
      <c r="E9498" s="488"/>
      <c r="F9498"/>
      <c r="G9498"/>
      <c r="H9498" s="488"/>
    </row>
    <row r="9499" spans="1:8" s="10" customFormat="1">
      <c r="A9499" s="134"/>
      <c r="B9499" s="134"/>
      <c r="C9499"/>
      <c r="D9499"/>
      <c r="E9499" s="488"/>
      <c r="F9499"/>
      <c r="G9499"/>
      <c r="H9499" s="488"/>
    </row>
    <row r="9500" spans="1:8" s="10" customFormat="1">
      <c r="A9500" s="134"/>
      <c r="B9500" s="134"/>
      <c r="C9500"/>
      <c r="D9500"/>
      <c r="E9500" s="488"/>
      <c r="F9500"/>
      <c r="G9500"/>
      <c r="H9500" s="488"/>
    </row>
    <row r="9501" spans="1:8" s="10" customFormat="1">
      <c r="A9501" s="134"/>
      <c r="B9501" s="134"/>
      <c r="C9501"/>
      <c r="D9501"/>
      <c r="E9501" s="488"/>
      <c r="F9501"/>
      <c r="G9501"/>
      <c r="H9501" s="488"/>
    </row>
    <row r="9502" spans="1:8" s="10" customFormat="1">
      <c r="A9502" s="134"/>
      <c r="B9502" s="134"/>
      <c r="C9502"/>
      <c r="D9502"/>
      <c r="E9502" s="488"/>
      <c r="F9502"/>
      <c r="G9502"/>
      <c r="H9502" s="488"/>
    </row>
    <row r="9503" spans="1:8" s="10" customFormat="1">
      <c r="A9503" s="134"/>
      <c r="B9503" s="134"/>
      <c r="C9503"/>
      <c r="D9503"/>
      <c r="E9503" s="488"/>
      <c r="F9503"/>
      <c r="G9503"/>
      <c r="H9503" s="488"/>
    </row>
    <row r="9504" spans="1:8" s="10" customFormat="1">
      <c r="A9504" s="134"/>
      <c r="B9504" s="134"/>
      <c r="C9504"/>
      <c r="D9504"/>
      <c r="E9504" s="488"/>
      <c r="F9504"/>
      <c r="G9504"/>
      <c r="H9504" s="488"/>
    </row>
    <row r="9505" spans="1:8" s="10" customFormat="1">
      <c r="A9505" s="134"/>
      <c r="B9505" s="134"/>
      <c r="C9505"/>
      <c r="D9505"/>
      <c r="E9505" s="488"/>
      <c r="F9505"/>
      <c r="G9505"/>
      <c r="H9505" s="488"/>
    </row>
    <row r="9506" spans="1:8" s="10" customFormat="1">
      <c r="A9506" s="134"/>
      <c r="B9506" s="134"/>
      <c r="C9506"/>
      <c r="D9506"/>
      <c r="E9506" s="488"/>
      <c r="F9506"/>
      <c r="G9506"/>
      <c r="H9506" s="488"/>
    </row>
    <row r="9507" spans="1:8" s="10" customFormat="1">
      <c r="A9507" s="134"/>
      <c r="B9507" s="134"/>
      <c r="C9507"/>
      <c r="D9507"/>
      <c r="E9507" s="488"/>
      <c r="F9507"/>
      <c r="G9507"/>
      <c r="H9507" s="488"/>
    </row>
    <row r="9508" spans="1:8" s="10" customFormat="1">
      <c r="A9508" s="134"/>
      <c r="B9508" s="134"/>
      <c r="C9508"/>
      <c r="D9508"/>
      <c r="E9508" s="488"/>
      <c r="F9508"/>
      <c r="G9508"/>
      <c r="H9508" s="488"/>
    </row>
    <row r="9509" spans="1:8" s="10" customFormat="1">
      <c r="A9509" s="134"/>
      <c r="B9509" s="134"/>
      <c r="C9509"/>
      <c r="D9509"/>
      <c r="E9509" s="488"/>
      <c r="F9509"/>
      <c r="G9509"/>
      <c r="H9509" s="488"/>
    </row>
    <row r="9510" spans="1:8" s="10" customFormat="1">
      <c r="A9510" s="134"/>
      <c r="B9510" s="134"/>
      <c r="C9510"/>
      <c r="D9510"/>
      <c r="E9510" s="488"/>
      <c r="F9510"/>
      <c r="G9510"/>
      <c r="H9510" s="488"/>
    </row>
    <row r="9511" spans="1:8" s="10" customFormat="1">
      <c r="A9511" s="134"/>
      <c r="B9511" s="134"/>
      <c r="C9511"/>
      <c r="D9511"/>
      <c r="E9511" s="488"/>
      <c r="F9511"/>
      <c r="G9511"/>
      <c r="H9511" s="488"/>
    </row>
    <row r="9512" spans="1:8" s="10" customFormat="1">
      <c r="A9512" s="134"/>
      <c r="B9512" s="134"/>
      <c r="C9512"/>
      <c r="D9512"/>
      <c r="E9512" s="488"/>
      <c r="F9512"/>
      <c r="G9512"/>
      <c r="H9512" s="488"/>
    </row>
    <row r="9513" spans="1:8" s="10" customFormat="1">
      <c r="A9513" s="134"/>
      <c r="B9513" s="134"/>
      <c r="C9513"/>
      <c r="D9513"/>
      <c r="E9513" s="488"/>
      <c r="F9513"/>
      <c r="G9513"/>
      <c r="H9513" s="488"/>
    </row>
    <row r="9514" spans="1:8" s="10" customFormat="1">
      <c r="A9514" s="134"/>
      <c r="B9514" s="134"/>
      <c r="C9514"/>
      <c r="D9514"/>
      <c r="E9514" s="488"/>
      <c r="F9514"/>
      <c r="G9514"/>
      <c r="H9514" s="488"/>
    </row>
    <row r="9515" spans="1:8" s="10" customFormat="1">
      <c r="A9515" s="134"/>
      <c r="B9515" s="134"/>
      <c r="C9515"/>
      <c r="D9515"/>
      <c r="E9515" s="488"/>
      <c r="F9515"/>
      <c r="G9515"/>
      <c r="H9515" s="488"/>
    </row>
    <row r="9516" spans="1:8" s="10" customFormat="1">
      <c r="A9516" s="134"/>
      <c r="B9516" s="134"/>
      <c r="C9516"/>
      <c r="D9516"/>
      <c r="E9516" s="488"/>
      <c r="F9516"/>
      <c r="G9516"/>
      <c r="H9516" s="488"/>
    </row>
    <row r="9517" spans="1:8" s="10" customFormat="1">
      <c r="A9517" s="134"/>
      <c r="B9517" s="134"/>
      <c r="C9517"/>
      <c r="D9517"/>
      <c r="E9517" s="488"/>
      <c r="F9517"/>
      <c r="G9517"/>
      <c r="H9517" s="488"/>
    </row>
    <row r="9518" spans="1:8" s="10" customFormat="1">
      <c r="A9518" s="134"/>
      <c r="B9518" s="134"/>
      <c r="C9518"/>
      <c r="D9518"/>
      <c r="E9518" s="488"/>
      <c r="F9518"/>
      <c r="G9518"/>
      <c r="H9518" s="488"/>
    </row>
    <row r="9519" spans="1:8" s="10" customFormat="1">
      <c r="A9519" s="134"/>
      <c r="B9519" s="134"/>
      <c r="C9519"/>
      <c r="D9519"/>
      <c r="E9519" s="488"/>
      <c r="F9519"/>
      <c r="G9519"/>
      <c r="H9519" s="488"/>
    </row>
    <row r="9520" spans="1:8" s="10" customFormat="1">
      <c r="A9520" s="134"/>
      <c r="B9520" s="134"/>
      <c r="C9520"/>
      <c r="D9520"/>
      <c r="E9520" s="488"/>
      <c r="F9520"/>
      <c r="G9520"/>
      <c r="H9520" s="488"/>
    </row>
    <row r="9521" spans="1:8" s="10" customFormat="1">
      <c r="A9521" s="134"/>
      <c r="B9521" s="134"/>
      <c r="C9521"/>
      <c r="D9521"/>
      <c r="E9521" s="488"/>
      <c r="F9521"/>
      <c r="G9521"/>
      <c r="H9521" s="488"/>
    </row>
    <row r="9522" spans="1:8" s="10" customFormat="1">
      <c r="A9522" s="134"/>
      <c r="B9522" s="134"/>
      <c r="C9522"/>
      <c r="D9522"/>
      <c r="E9522" s="488"/>
      <c r="F9522"/>
      <c r="G9522"/>
      <c r="H9522" s="488"/>
    </row>
    <row r="9523" spans="1:8" s="10" customFormat="1">
      <c r="A9523" s="134"/>
      <c r="B9523" s="134"/>
      <c r="C9523"/>
      <c r="D9523"/>
      <c r="E9523" s="488"/>
      <c r="F9523"/>
      <c r="G9523"/>
      <c r="H9523" s="488"/>
    </row>
    <row r="9524" spans="1:8" s="10" customFormat="1">
      <c r="A9524" s="134"/>
      <c r="B9524" s="134"/>
      <c r="C9524"/>
      <c r="D9524"/>
      <c r="E9524" s="488"/>
      <c r="F9524"/>
      <c r="G9524"/>
      <c r="H9524" s="488"/>
    </row>
    <row r="9525" spans="1:8" s="10" customFormat="1">
      <c r="A9525" s="134"/>
      <c r="B9525" s="134"/>
      <c r="C9525"/>
      <c r="D9525"/>
      <c r="E9525" s="488"/>
      <c r="F9525"/>
      <c r="G9525"/>
      <c r="H9525" s="488"/>
    </row>
    <row r="9526" spans="1:8" s="10" customFormat="1">
      <c r="A9526" s="134"/>
      <c r="B9526" s="134"/>
      <c r="C9526"/>
      <c r="D9526"/>
      <c r="E9526" s="488"/>
      <c r="F9526"/>
      <c r="G9526"/>
      <c r="H9526" s="488"/>
    </row>
    <row r="9527" spans="1:8" s="10" customFormat="1">
      <c r="A9527" s="134"/>
      <c r="B9527" s="134"/>
      <c r="C9527"/>
      <c r="D9527"/>
      <c r="E9527" s="488"/>
      <c r="F9527"/>
      <c r="G9527"/>
      <c r="H9527" s="488"/>
    </row>
    <row r="9528" spans="1:8" s="10" customFormat="1">
      <c r="A9528" s="134"/>
      <c r="B9528" s="134"/>
      <c r="C9528"/>
      <c r="D9528"/>
      <c r="E9528" s="488"/>
      <c r="F9528"/>
      <c r="G9528"/>
      <c r="H9528" s="488"/>
    </row>
    <row r="9529" spans="1:8" s="10" customFormat="1">
      <c r="A9529" s="134"/>
      <c r="B9529" s="134"/>
      <c r="C9529"/>
      <c r="D9529"/>
      <c r="E9529" s="488"/>
      <c r="F9529"/>
      <c r="G9529"/>
      <c r="H9529" s="488"/>
    </row>
    <row r="9530" spans="1:8" s="10" customFormat="1">
      <c r="A9530" s="134"/>
      <c r="B9530" s="134"/>
      <c r="C9530"/>
      <c r="D9530"/>
      <c r="E9530" s="488"/>
      <c r="F9530"/>
      <c r="G9530"/>
      <c r="H9530" s="488"/>
    </row>
    <row r="9531" spans="1:8" s="10" customFormat="1">
      <c r="A9531" s="134"/>
      <c r="B9531" s="134"/>
      <c r="C9531"/>
      <c r="D9531"/>
      <c r="E9531" s="488"/>
      <c r="F9531"/>
      <c r="G9531"/>
      <c r="H9531" s="488"/>
    </row>
    <row r="9532" spans="1:8" s="10" customFormat="1">
      <c r="A9532" s="134"/>
      <c r="B9532" s="134"/>
      <c r="C9532"/>
      <c r="D9532"/>
      <c r="E9532" s="488"/>
      <c r="F9532"/>
      <c r="G9532"/>
      <c r="H9532" s="488"/>
    </row>
    <row r="9533" spans="1:8" s="10" customFormat="1">
      <c r="A9533" s="134"/>
      <c r="B9533" s="134"/>
      <c r="C9533"/>
      <c r="D9533"/>
      <c r="E9533" s="488"/>
      <c r="F9533"/>
      <c r="G9533"/>
      <c r="H9533" s="488"/>
    </row>
    <row r="9534" spans="1:8" s="10" customFormat="1">
      <c r="A9534" s="134"/>
      <c r="B9534" s="134"/>
      <c r="C9534"/>
      <c r="D9534"/>
      <c r="E9534" s="488"/>
      <c r="F9534"/>
      <c r="G9534"/>
      <c r="H9534" s="488"/>
    </row>
    <row r="9535" spans="1:8" s="10" customFormat="1">
      <c r="A9535" s="134"/>
      <c r="B9535" s="134"/>
      <c r="C9535"/>
      <c r="D9535"/>
      <c r="E9535" s="488"/>
      <c r="F9535"/>
      <c r="G9535"/>
      <c r="H9535" s="488"/>
    </row>
    <row r="9536" spans="1:8" s="10" customFormat="1">
      <c r="A9536" s="134"/>
      <c r="B9536" s="134"/>
      <c r="C9536"/>
      <c r="D9536"/>
      <c r="E9536" s="488"/>
      <c r="F9536"/>
      <c r="G9536"/>
      <c r="H9536" s="488"/>
    </row>
    <row r="9537" spans="1:8" s="10" customFormat="1">
      <c r="A9537" s="134"/>
      <c r="B9537" s="134"/>
      <c r="C9537"/>
      <c r="D9537"/>
      <c r="E9537" s="488"/>
      <c r="F9537"/>
      <c r="G9537"/>
      <c r="H9537" s="488"/>
    </row>
    <row r="9538" spans="1:8" s="10" customFormat="1">
      <c r="A9538" s="134"/>
      <c r="B9538" s="134"/>
      <c r="C9538"/>
      <c r="D9538"/>
      <c r="E9538" s="488"/>
      <c r="F9538"/>
      <c r="G9538"/>
      <c r="H9538" s="488"/>
    </row>
    <row r="9539" spans="1:8" s="10" customFormat="1">
      <c r="A9539" s="134"/>
      <c r="B9539" s="134"/>
      <c r="C9539"/>
      <c r="D9539"/>
      <c r="E9539" s="488"/>
      <c r="F9539"/>
      <c r="G9539"/>
      <c r="H9539" s="488"/>
    </row>
    <row r="9540" spans="1:8" s="10" customFormat="1">
      <c r="A9540" s="134"/>
      <c r="B9540" s="134"/>
      <c r="C9540"/>
      <c r="D9540"/>
      <c r="E9540" s="488"/>
      <c r="F9540"/>
      <c r="G9540"/>
      <c r="H9540" s="488"/>
    </row>
    <row r="9541" spans="1:8" s="10" customFormat="1">
      <c r="A9541" s="134"/>
      <c r="B9541" s="134"/>
      <c r="C9541"/>
      <c r="D9541"/>
      <c r="E9541" s="488"/>
      <c r="F9541"/>
      <c r="G9541"/>
      <c r="H9541" s="488"/>
    </row>
    <row r="9542" spans="1:8" s="10" customFormat="1">
      <c r="A9542" s="134"/>
      <c r="B9542" s="134"/>
      <c r="C9542"/>
      <c r="D9542"/>
      <c r="E9542" s="488"/>
      <c r="F9542"/>
      <c r="G9542"/>
      <c r="H9542" s="488"/>
    </row>
    <row r="9543" spans="1:8" s="10" customFormat="1">
      <c r="A9543" s="134"/>
      <c r="B9543" s="134"/>
      <c r="C9543"/>
      <c r="D9543"/>
      <c r="E9543" s="488"/>
      <c r="F9543"/>
      <c r="G9543"/>
      <c r="H9543" s="488"/>
    </row>
    <row r="9544" spans="1:8" s="10" customFormat="1">
      <c r="A9544" s="134"/>
      <c r="B9544" s="134"/>
      <c r="C9544"/>
      <c r="D9544"/>
      <c r="E9544" s="488"/>
      <c r="F9544"/>
      <c r="G9544"/>
      <c r="H9544" s="488"/>
    </row>
    <row r="9545" spans="1:8" s="10" customFormat="1">
      <c r="A9545" s="134"/>
      <c r="B9545" s="134"/>
      <c r="C9545"/>
      <c r="D9545"/>
      <c r="E9545" s="488"/>
      <c r="F9545"/>
      <c r="G9545"/>
      <c r="H9545" s="488"/>
    </row>
    <row r="9546" spans="1:8" s="10" customFormat="1">
      <c r="A9546" s="134"/>
      <c r="B9546" s="134"/>
      <c r="C9546"/>
      <c r="D9546"/>
      <c r="E9546" s="488"/>
      <c r="F9546"/>
      <c r="G9546"/>
      <c r="H9546" s="488"/>
    </row>
    <row r="9547" spans="1:8" s="10" customFormat="1">
      <c r="A9547" s="134"/>
      <c r="B9547" s="134"/>
      <c r="C9547"/>
      <c r="D9547"/>
      <c r="E9547" s="488"/>
      <c r="F9547"/>
      <c r="G9547"/>
      <c r="H9547" s="488"/>
    </row>
    <row r="9548" spans="1:8" s="10" customFormat="1">
      <c r="A9548" s="134"/>
      <c r="B9548" s="134"/>
      <c r="C9548"/>
      <c r="D9548"/>
      <c r="E9548" s="488"/>
      <c r="F9548"/>
      <c r="G9548"/>
      <c r="H9548" s="488"/>
    </row>
    <row r="9549" spans="1:8" s="10" customFormat="1">
      <c r="A9549" s="134"/>
      <c r="B9549" s="134"/>
      <c r="C9549"/>
      <c r="D9549"/>
      <c r="E9549" s="488"/>
      <c r="F9549"/>
      <c r="G9549"/>
      <c r="H9549" s="488"/>
    </row>
    <row r="9550" spans="1:8" s="10" customFormat="1">
      <c r="A9550" s="134"/>
      <c r="B9550" s="134"/>
      <c r="C9550"/>
      <c r="D9550"/>
      <c r="E9550" s="488"/>
      <c r="F9550"/>
      <c r="G9550"/>
      <c r="H9550" s="488"/>
    </row>
    <row r="9551" spans="1:8" s="10" customFormat="1">
      <c r="A9551" s="134"/>
      <c r="B9551" s="134"/>
      <c r="C9551"/>
      <c r="D9551"/>
      <c r="E9551" s="488"/>
      <c r="F9551"/>
      <c r="G9551"/>
      <c r="H9551" s="488"/>
    </row>
    <row r="9552" spans="1:8" s="10" customFormat="1">
      <c r="A9552" s="134"/>
      <c r="B9552" s="134"/>
      <c r="C9552"/>
      <c r="D9552"/>
      <c r="E9552" s="488"/>
      <c r="F9552"/>
      <c r="G9552"/>
      <c r="H9552" s="488"/>
    </row>
    <row r="9553" spans="1:8" s="10" customFormat="1">
      <c r="A9553" s="134"/>
      <c r="B9553" s="134"/>
      <c r="C9553"/>
      <c r="D9553"/>
      <c r="E9553" s="488"/>
      <c r="F9553"/>
      <c r="G9553"/>
      <c r="H9553" s="488"/>
    </row>
    <row r="9554" spans="1:8" s="10" customFormat="1">
      <c r="A9554" s="134"/>
      <c r="B9554" s="134"/>
      <c r="C9554"/>
      <c r="D9554"/>
      <c r="E9554" s="488"/>
      <c r="F9554"/>
      <c r="G9554"/>
      <c r="H9554" s="488"/>
    </row>
    <row r="9555" spans="1:8" s="10" customFormat="1">
      <c r="A9555" s="134"/>
      <c r="B9555" s="134"/>
      <c r="C9555"/>
      <c r="D9555"/>
      <c r="E9555" s="488"/>
      <c r="F9555"/>
      <c r="G9555"/>
      <c r="H9555" s="488"/>
    </row>
    <row r="9556" spans="1:8" s="10" customFormat="1">
      <c r="A9556" s="134"/>
      <c r="B9556" s="134"/>
      <c r="C9556"/>
      <c r="D9556"/>
      <c r="E9556" s="488"/>
      <c r="F9556"/>
      <c r="G9556"/>
      <c r="H9556" s="488"/>
    </row>
    <row r="9557" spans="1:8" s="10" customFormat="1">
      <c r="A9557" s="134"/>
      <c r="B9557" s="134"/>
      <c r="C9557"/>
      <c r="D9557"/>
      <c r="E9557" s="488"/>
      <c r="F9557"/>
      <c r="G9557"/>
      <c r="H9557" s="488"/>
    </row>
    <row r="9558" spans="1:8" s="10" customFormat="1">
      <c r="A9558" s="134"/>
      <c r="B9558" s="134"/>
      <c r="C9558"/>
      <c r="D9558"/>
      <c r="E9558" s="488"/>
      <c r="F9558"/>
      <c r="G9558"/>
      <c r="H9558" s="488"/>
    </row>
    <row r="9559" spans="1:8" s="10" customFormat="1">
      <c r="A9559" s="134"/>
      <c r="B9559" s="134"/>
      <c r="C9559"/>
      <c r="D9559"/>
      <c r="E9559" s="488"/>
      <c r="F9559"/>
      <c r="G9559"/>
      <c r="H9559" s="488"/>
    </row>
    <row r="9560" spans="1:8" s="10" customFormat="1">
      <c r="A9560" s="134"/>
      <c r="B9560" s="134"/>
      <c r="C9560"/>
      <c r="D9560"/>
      <c r="E9560" s="488"/>
      <c r="F9560"/>
      <c r="G9560"/>
      <c r="H9560" s="488"/>
    </row>
    <row r="9561" spans="1:8" s="10" customFormat="1">
      <c r="A9561" s="134"/>
      <c r="B9561" s="134"/>
      <c r="C9561"/>
      <c r="D9561"/>
      <c r="E9561" s="488"/>
      <c r="F9561"/>
      <c r="G9561"/>
      <c r="H9561" s="488"/>
    </row>
    <row r="9562" spans="1:8" s="10" customFormat="1">
      <c r="A9562" s="134"/>
      <c r="B9562" s="134"/>
      <c r="C9562"/>
      <c r="D9562"/>
      <c r="E9562" s="488"/>
      <c r="F9562"/>
      <c r="G9562"/>
      <c r="H9562" s="488"/>
    </row>
    <row r="9563" spans="1:8" s="10" customFormat="1">
      <c r="A9563" s="134"/>
      <c r="B9563" s="134"/>
      <c r="C9563"/>
      <c r="D9563"/>
      <c r="E9563" s="488"/>
      <c r="F9563"/>
      <c r="G9563"/>
      <c r="H9563" s="488"/>
    </row>
    <row r="9564" spans="1:8" s="10" customFormat="1">
      <c r="A9564" s="134"/>
      <c r="B9564" s="134"/>
      <c r="C9564"/>
      <c r="D9564"/>
      <c r="E9564" s="488"/>
      <c r="F9564"/>
      <c r="G9564"/>
      <c r="H9564" s="488"/>
    </row>
    <row r="9565" spans="1:8" s="10" customFormat="1">
      <c r="A9565" s="134"/>
      <c r="B9565" s="134"/>
      <c r="C9565"/>
      <c r="D9565"/>
      <c r="E9565" s="488"/>
      <c r="F9565"/>
      <c r="G9565"/>
      <c r="H9565" s="488"/>
    </row>
    <row r="9566" spans="1:8" s="10" customFormat="1">
      <c r="A9566" s="134"/>
      <c r="B9566" s="134"/>
      <c r="C9566"/>
      <c r="D9566"/>
      <c r="E9566" s="488"/>
      <c r="F9566"/>
      <c r="G9566"/>
      <c r="H9566" s="488"/>
    </row>
    <row r="9567" spans="1:8" s="10" customFormat="1">
      <c r="A9567" s="134"/>
      <c r="B9567" s="134"/>
      <c r="C9567"/>
      <c r="D9567"/>
      <c r="E9567" s="488"/>
      <c r="F9567"/>
      <c r="G9567"/>
      <c r="H9567" s="488"/>
    </row>
    <row r="9568" spans="1:8" s="10" customFormat="1">
      <c r="A9568" s="134"/>
      <c r="B9568" s="134"/>
      <c r="C9568"/>
      <c r="D9568"/>
      <c r="E9568" s="488"/>
      <c r="F9568"/>
      <c r="G9568"/>
      <c r="H9568" s="488"/>
    </row>
    <row r="9569" spans="1:8" s="10" customFormat="1">
      <c r="A9569" s="134"/>
      <c r="B9569" s="134"/>
      <c r="C9569"/>
      <c r="D9569"/>
      <c r="E9569" s="488"/>
      <c r="F9569"/>
      <c r="G9569"/>
      <c r="H9569" s="488"/>
    </row>
    <row r="9570" spans="1:8" s="10" customFormat="1">
      <c r="A9570" s="134"/>
      <c r="B9570" s="134"/>
      <c r="C9570"/>
      <c r="D9570"/>
      <c r="E9570" s="488"/>
      <c r="F9570"/>
      <c r="G9570"/>
      <c r="H9570" s="488"/>
    </row>
    <row r="9571" spans="1:8" s="10" customFormat="1">
      <c r="A9571" s="134"/>
      <c r="B9571" s="134"/>
      <c r="C9571"/>
      <c r="D9571"/>
      <c r="E9571" s="488"/>
      <c r="F9571"/>
      <c r="G9571"/>
      <c r="H9571" s="488"/>
    </row>
    <row r="9572" spans="1:8" s="10" customFormat="1">
      <c r="A9572" s="134"/>
      <c r="B9572" s="134"/>
      <c r="C9572"/>
      <c r="D9572"/>
      <c r="E9572" s="488"/>
      <c r="F9572"/>
      <c r="G9572"/>
      <c r="H9572" s="488"/>
    </row>
    <row r="9573" spans="1:8" s="10" customFormat="1">
      <c r="A9573" s="134"/>
      <c r="B9573" s="134"/>
      <c r="C9573"/>
      <c r="D9573"/>
      <c r="E9573" s="488"/>
      <c r="F9573"/>
      <c r="G9573"/>
      <c r="H9573" s="488"/>
    </row>
    <row r="9574" spans="1:8" s="10" customFormat="1">
      <c r="A9574" s="134"/>
      <c r="B9574" s="134"/>
      <c r="C9574"/>
      <c r="D9574"/>
      <c r="E9574" s="488"/>
      <c r="F9574"/>
      <c r="G9574"/>
      <c r="H9574" s="488"/>
    </row>
    <row r="9575" spans="1:8" s="10" customFormat="1">
      <c r="A9575" s="134"/>
      <c r="B9575" s="134"/>
      <c r="C9575"/>
      <c r="D9575"/>
      <c r="E9575" s="488"/>
      <c r="F9575"/>
      <c r="G9575"/>
      <c r="H9575" s="488"/>
    </row>
    <row r="9576" spans="1:8" s="10" customFormat="1">
      <c r="A9576" s="134"/>
      <c r="B9576" s="134"/>
      <c r="C9576"/>
      <c r="D9576"/>
      <c r="E9576" s="488"/>
      <c r="F9576"/>
      <c r="G9576"/>
      <c r="H9576" s="488"/>
    </row>
    <row r="9577" spans="1:8" s="10" customFormat="1">
      <c r="A9577" s="134"/>
      <c r="B9577" s="134"/>
      <c r="C9577"/>
      <c r="D9577"/>
      <c r="E9577" s="488"/>
      <c r="F9577"/>
      <c r="G9577"/>
      <c r="H9577" s="488"/>
    </row>
    <row r="9578" spans="1:8" s="10" customFormat="1">
      <c r="A9578" s="134"/>
      <c r="B9578" s="134"/>
      <c r="C9578"/>
      <c r="D9578"/>
      <c r="E9578" s="488"/>
      <c r="F9578"/>
      <c r="G9578"/>
      <c r="H9578" s="488"/>
    </row>
    <row r="9579" spans="1:8" s="10" customFormat="1">
      <c r="A9579" s="134"/>
      <c r="B9579" s="134"/>
      <c r="C9579"/>
      <c r="D9579"/>
      <c r="E9579" s="488"/>
      <c r="F9579"/>
      <c r="G9579"/>
      <c r="H9579" s="488"/>
    </row>
    <row r="9580" spans="1:8" s="10" customFormat="1">
      <c r="A9580" s="134"/>
      <c r="B9580" s="134"/>
      <c r="C9580"/>
      <c r="D9580"/>
      <c r="E9580" s="488"/>
      <c r="F9580"/>
      <c r="G9580"/>
      <c r="H9580" s="488"/>
    </row>
    <row r="9581" spans="1:8" s="10" customFormat="1">
      <c r="A9581" s="134"/>
      <c r="B9581" s="134"/>
      <c r="C9581"/>
      <c r="D9581"/>
      <c r="E9581" s="488"/>
      <c r="F9581"/>
      <c r="G9581"/>
      <c r="H9581" s="488"/>
    </row>
    <row r="9582" spans="1:8" s="10" customFormat="1">
      <c r="A9582" s="134"/>
      <c r="B9582" s="134"/>
      <c r="C9582"/>
      <c r="D9582"/>
      <c r="E9582" s="488"/>
      <c r="F9582"/>
      <c r="G9582"/>
      <c r="H9582" s="488"/>
    </row>
    <row r="9583" spans="1:8" s="10" customFormat="1">
      <c r="A9583" s="134"/>
      <c r="B9583" s="134"/>
      <c r="C9583"/>
      <c r="D9583"/>
      <c r="E9583" s="488"/>
      <c r="F9583"/>
      <c r="G9583"/>
      <c r="H9583" s="488"/>
    </row>
    <row r="9584" spans="1:8" s="10" customFormat="1">
      <c r="A9584" s="134"/>
      <c r="B9584" s="134"/>
      <c r="C9584"/>
      <c r="D9584"/>
      <c r="E9584" s="488"/>
      <c r="F9584"/>
      <c r="G9584"/>
      <c r="H9584" s="488"/>
    </row>
    <row r="9585" spans="1:8" s="10" customFormat="1">
      <c r="A9585" s="134"/>
      <c r="B9585" s="134"/>
      <c r="C9585"/>
      <c r="D9585"/>
      <c r="E9585" s="488"/>
      <c r="F9585"/>
      <c r="G9585"/>
      <c r="H9585" s="488"/>
    </row>
    <row r="9586" spans="1:8" s="10" customFormat="1">
      <c r="A9586" s="134"/>
      <c r="B9586" s="134"/>
      <c r="C9586"/>
      <c r="D9586"/>
      <c r="E9586" s="488"/>
      <c r="F9586"/>
      <c r="G9586"/>
      <c r="H9586" s="488"/>
    </row>
    <row r="9587" spans="1:8" s="10" customFormat="1">
      <c r="A9587" s="134"/>
      <c r="B9587" s="134"/>
      <c r="C9587"/>
      <c r="D9587"/>
      <c r="E9587" s="488"/>
      <c r="F9587"/>
      <c r="G9587"/>
      <c r="H9587" s="488"/>
    </row>
    <row r="9588" spans="1:8" s="10" customFormat="1">
      <c r="A9588" s="134"/>
      <c r="B9588" s="134"/>
      <c r="C9588"/>
      <c r="D9588"/>
      <c r="E9588" s="488"/>
      <c r="F9588"/>
      <c r="G9588"/>
      <c r="H9588" s="488"/>
    </row>
    <row r="9589" spans="1:8" s="10" customFormat="1">
      <c r="A9589" s="134"/>
      <c r="B9589" s="134"/>
      <c r="C9589"/>
      <c r="D9589"/>
      <c r="E9589" s="488"/>
      <c r="F9589"/>
      <c r="G9589"/>
      <c r="H9589" s="488"/>
    </row>
    <row r="9590" spans="1:8" s="10" customFormat="1">
      <c r="A9590" s="134"/>
      <c r="B9590" s="134"/>
      <c r="C9590"/>
      <c r="D9590"/>
      <c r="E9590" s="488"/>
      <c r="F9590"/>
      <c r="G9590"/>
      <c r="H9590" s="488"/>
    </row>
    <row r="9591" spans="1:8" s="10" customFormat="1">
      <c r="A9591" s="134"/>
      <c r="B9591" s="134"/>
      <c r="C9591"/>
      <c r="D9591"/>
      <c r="E9591" s="488"/>
      <c r="F9591"/>
      <c r="G9591"/>
      <c r="H9591" s="488"/>
    </row>
    <row r="9592" spans="1:8" s="10" customFormat="1">
      <c r="A9592" s="134"/>
      <c r="B9592" s="134"/>
      <c r="C9592"/>
      <c r="D9592"/>
      <c r="E9592" s="488"/>
      <c r="F9592"/>
      <c r="G9592"/>
      <c r="H9592" s="488"/>
    </row>
    <row r="9593" spans="1:8" s="10" customFormat="1">
      <c r="A9593" s="134"/>
      <c r="B9593" s="134"/>
      <c r="C9593"/>
      <c r="D9593"/>
      <c r="E9593" s="488"/>
      <c r="F9593"/>
      <c r="G9593"/>
      <c r="H9593" s="488"/>
    </row>
    <row r="9594" spans="1:8" s="10" customFormat="1">
      <c r="A9594" s="134"/>
      <c r="B9594" s="134"/>
      <c r="C9594"/>
      <c r="D9594"/>
      <c r="E9594" s="488"/>
      <c r="F9594"/>
      <c r="G9594"/>
      <c r="H9594" s="488"/>
    </row>
    <row r="9595" spans="1:8" s="10" customFormat="1">
      <c r="A9595" s="134"/>
      <c r="B9595" s="134"/>
      <c r="C9595"/>
      <c r="D9595"/>
      <c r="E9595" s="488"/>
      <c r="F9595"/>
      <c r="G9595"/>
      <c r="H9595" s="488"/>
    </row>
    <row r="9596" spans="1:8" s="10" customFormat="1">
      <c r="A9596" s="134"/>
      <c r="B9596" s="134"/>
      <c r="C9596"/>
      <c r="D9596"/>
      <c r="E9596" s="488"/>
      <c r="F9596"/>
      <c r="G9596"/>
      <c r="H9596" s="488"/>
    </row>
    <row r="9597" spans="1:8" s="10" customFormat="1">
      <c r="A9597" s="134"/>
      <c r="B9597" s="134"/>
      <c r="C9597"/>
      <c r="D9597"/>
      <c r="E9597" s="488"/>
      <c r="F9597"/>
      <c r="G9597"/>
      <c r="H9597" s="488"/>
    </row>
    <row r="9598" spans="1:8" s="10" customFormat="1">
      <c r="A9598" s="134"/>
      <c r="B9598" s="134"/>
      <c r="C9598"/>
      <c r="D9598"/>
      <c r="E9598" s="488"/>
      <c r="F9598"/>
      <c r="G9598"/>
      <c r="H9598" s="488"/>
    </row>
    <row r="9599" spans="1:8" s="10" customFormat="1">
      <c r="A9599" s="134"/>
      <c r="B9599" s="134"/>
      <c r="C9599"/>
      <c r="D9599"/>
      <c r="E9599" s="488"/>
      <c r="F9599"/>
      <c r="G9599"/>
      <c r="H9599" s="488"/>
    </row>
    <row r="9600" spans="1:8" s="10" customFormat="1">
      <c r="A9600" s="134"/>
      <c r="B9600" s="134"/>
      <c r="C9600"/>
      <c r="D9600"/>
      <c r="E9600" s="488"/>
      <c r="F9600"/>
      <c r="G9600"/>
      <c r="H9600" s="488"/>
    </row>
    <row r="9601" spans="1:8" s="10" customFormat="1">
      <c r="A9601" s="134"/>
      <c r="B9601" s="134"/>
      <c r="C9601"/>
      <c r="D9601"/>
      <c r="E9601" s="488"/>
      <c r="F9601"/>
      <c r="G9601"/>
      <c r="H9601" s="488"/>
    </row>
    <row r="9602" spans="1:8" s="10" customFormat="1">
      <c r="A9602" s="134"/>
      <c r="B9602" s="134"/>
      <c r="C9602"/>
      <c r="D9602"/>
      <c r="E9602" s="488"/>
      <c r="F9602"/>
      <c r="G9602"/>
      <c r="H9602" s="488"/>
    </row>
    <row r="9603" spans="1:8" s="10" customFormat="1">
      <c r="A9603" s="134"/>
      <c r="B9603" s="134"/>
      <c r="C9603"/>
      <c r="D9603"/>
      <c r="E9603" s="488"/>
      <c r="F9603"/>
      <c r="G9603"/>
      <c r="H9603" s="488"/>
    </row>
    <row r="9604" spans="1:8" s="10" customFormat="1">
      <c r="A9604" s="134"/>
      <c r="B9604" s="134"/>
      <c r="C9604"/>
      <c r="D9604"/>
      <c r="E9604" s="488"/>
      <c r="F9604"/>
      <c r="G9604"/>
      <c r="H9604" s="488"/>
    </row>
    <row r="9605" spans="1:8" s="10" customFormat="1">
      <c r="A9605" s="134"/>
      <c r="B9605" s="134"/>
      <c r="C9605"/>
      <c r="D9605"/>
      <c r="E9605" s="488"/>
      <c r="F9605"/>
      <c r="G9605"/>
      <c r="H9605" s="488"/>
    </row>
    <row r="9606" spans="1:8" s="10" customFormat="1">
      <c r="A9606" s="134"/>
      <c r="B9606" s="134"/>
      <c r="C9606"/>
      <c r="D9606"/>
      <c r="E9606" s="488"/>
      <c r="F9606"/>
      <c r="G9606"/>
      <c r="H9606" s="488"/>
    </row>
    <row r="9607" spans="1:8" s="10" customFormat="1">
      <c r="A9607" s="134"/>
      <c r="B9607" s="134"/>
      <c r="C9607"/>
      <c r="D9607"/>
      <c r="E9607" s="488"/>
      <c r="F9607"/>
      <c r="G9607"/>
      <c r="H9607" s="488"/>
    </row>
    <row r="9608" spans="1:8" s="10" customFormat="1">
      <c r="A9608" s="134"/>
      <c r="B9608" s="134"/>
      <c r="C9608"/>
      <c r="D9608"/>
      <c r="E9608" s="488"/>
      <c r="F9608"/>
      <c r="G9608"/>
      <c r="H9608" s="488"/>
    </row>
    <row r="9609" spans="1:8" s="10" customFormat="1">
      <c r="A9609" s="134"/>
      <c r="B9609" s="134"/>
      <c r="C9609"/>
      <c r="D9609"/>
      <c r="E9609" s="488"/>
      <c r="F9609"/>
      <c r="G9609"/>
      <c r="H9609" s="488"/>
    </row>
    <row r="9610" spans="1:8" s="10" customFormat="1">
      <c r="A9610" s="134"/>
      <c r="B9610" s="134"/>
      <c r="C9610"/>
      <c r="D9610"/>
      <c r="E9610" s="488"/>
      <c r="F9610"/>
      <c r="G9610"/>
      <c r="H9610" s="488"/>
    </row>
    <row r="9611" spans="1:8" s="10" customFormat="1">
      <c r="A9611" s="134"/>
      <c r="B9611" s="134"/>
      <c r="C9611"/>
      <c r="D9611"/>
      <c r="E9611" s="488"/>
      <c r="F9611"/>
      <c r="G9611"/>
      <c r="H9611" s="488"/>
    </row>
    <row r="9612" spans="1:8" s="10" customFormat="1">
      <c r="A9612" s="134"/>
      <c r="B9612" s="134"/>
      <c r="C9612"/>
      <c r="D9612"/>
      <c r="E9612" s="488"/>
      <c r="F9612"/>
      <c r="G9612"/>
      <c r="H9612" s="488"/>
    </row>
    <row r="9613" spans="1:8" s="10" customFormat="1">
      <c r="A9613" s="134"/>
      <c r="B9613" s="134"/>
      <c r="C9613"/>
      <c r="D9613"/>
      <c r="E9613" s="488"/>
      <c r="F9613"/>
      <c r="G9613"/>
      <c r="H9613" s="488"/>
    </row>
    <row r="9614" spans="1:8" s="10" customFormat="1">
      <c r="A9614" s="134"/>
      <c r="B9614" s="134"/>
      <c r="C9614"/>
      <c r="D9614"/>
      <c r="E9614" s="488"/>
      <c r="F9614"/>
      <c r="G9614"/>
      <c r="H9614" s="488"/>
    </row>
    <row r="9615" spans="1:8" s="10" customFormat="1">
      <c r="A9615" s="134"/>
      <c r="B9615" s="134"/>
      <c r="C9615"/>
      <c r="D9615"/>
      <c r="E9615" s="488"/>
      <c r="F9615"/>
      <c r="G9615"/>
      <c r="H9615" s="488"/>
    </row>
    <row r="9616" spans="1:8" s="10" customFormat="1">
      <c r="A9616" s="134"/>
      <c r="B9616" s="134"/>
      <c r="C9616"/>
      <c r="D9616"/>
      <c r="E9616" s="488"/>
      <c r="F9616"/>
      <c r="G9616"/>
      <c r="H9616" s="488"/>
    </row>
    <row r="9617" spans="1:8" s="10" customFormat="1">
      <c r="A9617" s="134"/>
      <c r="B9617" s="134"/>
      <c r="C9617"/>
      <c r="D9617"/>
      <c r="E9617" s="488"/>
      <c r="F9617"/>
      <c r="G9617"/>
      <c r="H9617" s="488"/>
    </row>
    <row r="9618" spans="1:8" s="10" customFormat="1">
      <c r="A9618" s="134"/>
      <c r="B9618" s="134"/>
      <c r="C9618"/>
      <c r="D9618"/>
      <c r="E9618" s="488"/>
      <c r="F9618"/>
      <c r="G9618"/>
      <c r="H9618" s="488"/>
    </row>
    <row r="9619" spans="1:8" s="10" customFormat="1">
      <c r="A9619" s="134"/>
      <c r="B9619" s="134"/>
      <c r="C9619"/>
      <c r="D9619"/>
      <c r="E9619" s="488"/>
      <c r="F9619"/>
      <c r="G9619"/>
      <c r="H9619" s="488"/>
    </row>
    <row r="9620" spans="1:8" s="10" customFormat="1">
      <c r="A9620" s="134"/>
      <c r="B9620" s="134"/>
      <c r="C9620"/>
      <c r="D9620"/>
      <c r="E9620" s="488"/>
      <c r="F9620"/>
      <c r="G9620"/>
      <c r="H9620" s="488"/>
    </row>
    <row r="9621" spans="1:8" s="10" customFormat="1">
      <c r="A9621" s="134"/>
      <c r="B9621" s="134"/>
      <c r="C9621"/>
      <c r="D9621"/>
      <c r="E9621" s="488"/>
      <c r="F9621"/>
      <c r="G9621"/>
      <c r="H9621" s="488"/>
    </row>
    <row r="9622" spans="1:8" s="10" customFormat="1">
      <c r="A9622" s="134"/>
      <c r="B9622" s="134"/>
      <c r="C9622"/>
      <c r="D9622"/>
      <c r="E9622" s="488"/>
      <c r="F9622"/>
      <c r="G9622"/>
      <c r="H9622" s="488"/>
    </row>
    <row r="9623" spans="1:8" s="10" customFormat="1">
      <c r="A9623" s="134"/>
      <c r="B9623" s="134"/>
      <c r="C9623"/>
      <c r="D9623"/>
      <c r="E9623" s="488"/>
      <c r="F9623"/>
      <c r="G9623"/>
      <c r="H9623" s="488"/>
    </row>
    <row r="9624" spans="1:8" s="10" customFormat="1">
      <c r="A9624" s="134"/>
      <c r="B9624" s="134"/>
      <c r="C9624"/>
      <c r="D9624"/>
      <c r="E9624" s="488"/>
      <c r="F9624"/>
      <c r="G9624"/>
      <c r="H9624" s="488"/>
    </row>
    <row r="9625" spans="1:8" s="10" customFormat="1">
      <c r="A9625" s="134"/>
      <c r="B9625" s="134"/>
      <c r="C9625"/>
      <c r="D9625"/>
      <c r="E9625" s="488"/>
      <c r="F9625"/>
      <c r="G9625"/>
      <c r="H9625" s="488"/>
    </row>
    <row r="9626" spans="1:8" s="10" customFormat="1">
      <c r="A9626" s="134"/>
      <c r="B9626" s="134"/>
      <c r="C9626"/>
      <c r="D9626"/>
      <c r="E9626" s="488"/>
      <c r="F9626"/>
      <c r="G9626"/>
      <c r="H9626" s="488"/>
    </row>
    <row r="9627" spans="1:8" s="10" customFormat="1">
      <c r="A9627" s="134"/>
      <c r="B9627" s="134"/>
      <c r="C9627"/>
      <c r="D9627"/>
      <c r="E9627" s="488"/>
      <c r="F9627"/>
      <c r="G9627"/>
      <c r="H9627" s="488"/>
    </row>
    <row r="9628" spans="1:8" s="10" customFormat="1">
      <c r="A9628" s="134"/>
      <c r="B9628" s="134"/>
      <c r="C9628"/>
      <c r="D9628"/>
      <c r="E9628" s="488"/>
      <c r="F9628"/>
      <c r="G9628"/>
      <c r="H9628" s="488"/>
    </row>
    <row r="9629" spans="1:8" s="10" customFormat="1">
      <c r="A9629" s="134"/>
      <c r="B9629" s="134"/>
      <c r="C9629"/>
      <c r="D9629"/>
      <c r="E9629" s="488"/>
      <c r="F9629"/>
      <c r="G9629"/>
      <c r="H9629" s="488"/>
    </row>
    <row r="9630" spans="1:8" s="10" customFormat="1">
      <c r="A9630" s="134"/>
      <c r="B9630" s="134"/>
      <c r="C9630"/>
      <c r="D9630"/>
      <c r="E9630" s="488"/>
      <c r="F9630"/>
      <c r="G9630"/>
      <c r="H9630" s="488"/>
    </row>
    <row r="9631" spans="1:8" s="10" customFormat="1">
      <c r="A9631" s="134"/>
      <c r="B9631" s="134"/>
      <c r="C9631"/>
      <c r="D9631"/>
      <c r="E9631" s="488"/>
      <c r="F9631"/>
      <c r="G9631"/>
      <c r="H9631" s="488"/>
    </row>
    <row r="9632" spans="1:8" s="10" customFormat="1">
      <c r="A9632" s="134"/>
      <c r="B9632" s="134"/>
      <c r="C9632"/>
      <c r="D9632"/>
      <c r="E9632" s="488"/>
      <c r="F9632"/>
      <c r="G9632"/>
      <c r="H9632" s="488"/>
    </row>
    <row r="9633" spans="1:8" s="10" customFormat="1">
      <c r="A9633" s="134"/>
      <c r="B9633" s="134"/>
      <c r="C9633"/>
      <c r="D9633"/>
      <c r="E9633" s="488"/>
      <c r="F9633"/>
      <c r="G9633"/>
      <c r="H9633" s="488"/>
    </row>
    <row r="9634" spans="1:8" s="10" customFormat="1">
      <c r="A9634" s="134"/>
      <c r="B9634" s="134"/>
      <c r="C9634"/>
      <c r="D9634"/>
      <c r="E9634" s="488"/>
      <c r="F9634"/>
      <c r="G9634"/>
      <c r="H9634" s="488"/>
    </row>
    <row r="9635" spans="1:8" s="10" customFormat="1">
      <c r="A9635" s="134"/>
      <c r="B9635" s="134"/>
      <c r="C9635"/>
      <c r="D9635"/>
      <c r="E9635" s="488"/>
      <c r="F9635"/>
      <c r="G9635"/>
      <c r="H9635" s="488"/>
    </row>
    <row r="9636" spans="1:8" s="10" customFormat="1">
      <c r="A9636" s="134"/>
      <c r="B9636" s="134"/>
      <c r="C9636"/>
      <c r="D9636"/>
      <c r="E9636" s="488"/>
      <c r="F9636"/>
      <c r="G9636"/>
      <c r="H9636" s="488"/>
    </row>
    <row r="9637" spans="1:8" s="10" customFormat="1">
      <c r="A9637" s="134"/>
      <c r="B9637" s="134"/>
      <c r="C9637"/>
      <c r="D9637"/>
      <c r="E9637" s="488"/>
      <c r="F9637"/>
      <c r="G9637"/>
      <c r="H9637" s="488"/>
    </row>
    <row r="9638" spans="1:8" s="10" customFormat="1">
      <c r="A9638" s="134"/>
      <c r="B9638" s="134"/>
      <c r="C9638"/>
      <c r="D9638"/>
      <c r="E9638" s="488"/>
      <c r="F9638"/>
      <c r="G9638"/>
      <c r="H9638" s="488"/>
    </row>
    <row r="9639" spans="1:8" s="10" customFormat="1">
      <c r="A9639" s="134"/>
      <c r="B9639" s="134"/>
      <c r="C9639"/>
      <c r="D9639"/>
      <c r="E9639" s="488"/>
      <c r="F9639"/>
      <c r="G9639"/>
      <c r="H9639" s="488"/>
    </row>
    <row r="9640" spans="1:8" s="10" customFormat="1">
      <c r="A9640" s="134"/>
      <c r="B9640" s="134"/>
      <c r="C9640"/>
      <c r="D9640"/>
      <c r="E9640" s="488"/>
      <c r="F9640"/>
      <c r="G9640"/>
      <c r="H9640" s="488"/>
    </row>
    <row r="9641" spans="1:8" s="10" customFormat="1">
      <c r="A9641" s="134"/>
      <c r="B9641" s="134"/>
      <c r="C9641"/>
      <c r="D9641"/>
      <c r="E9641" s="488"/>
      <c r="F9641"/>
      <c r="G9641"/>
      <c r="H9641" s="488"/>
    </row>
    <row r="9642" spans="1:8" s="10" customFormat="1">
      <c r="A9642" s="134"/>
      <c r="B9642" s="134"/>
      <c r="C9642"/>
      <c r="D9642"/>
      <c r="E9642" s="488"/>
      <c r="F9642"/>
      <c r="G9642"/>
      <c r="H9642" s="488"/>
    </row>
    <row r="9643" spans="1:8" s="10" customFormat="1">
      <c r="A9643" s="134"/>
      <c r="B9643" s="134"/>
      <c r="C9643"/>
      <c r="D9643"/>
      <c r="E9643" s="488"/>
      <c r="F9643"/>
      <c r="G9643"/>
      <c r="H9643" s="488"/>
    </row>
    <row r="9644" spans="1:8" s="10" customFormat="1">
      <c r="A9644" s="134"/>
      <c r="B9644" s="134"/>
      <c r="C9644"/>
      <c r="D9644"/>
      <c r="E9644" s="488"/>
      <c r="F9644"/>
      <c r="G9644"/>
      <c r="H9644" s="488"/>
    </row>
    <row r="9645" spans="1:8" s="10" customFormat="1">
      <c r="A9645" s="134"/>
      <c r="B9645" s="134"/>
      <c r="C9645"/>
      <c r="D9645"/>
      <c r="E9645" s="488"/>
      <c r="F9645"/>
      <c r="G9645"/>
      <c r="H9645" s="488"/>
    </row>
    <row r="9646" spans="1:8" s="10" customFormat="1">
      <c r="A9646" s="134"/>
      <c r="B9646" s="134"/>
      <c r="C9646"/>
      <c r="D9646"/>
      <c r="E9646" s="488"/>
      <c r="F9646"/>
      <c r="G9646"/>
      <c r="H9646" s="488"/>
    </row>
    <row r="9647" spans="1:8" s="10" customFormat="1">
      <c r="A9647" s="134"/>
      <c r="B9647" s="134"/>
      <c r="C9647"/>
      <c r="D9647"/>
      <c r="E9647" s="488"/>
      <c r="F9647"/>
      <c r="G9647"/>
      <c r="H9647" s="488"/>
    </row>
    <row r="9648" spans="1:8" s="10" customFormat="1">
      <c r="A9648" s="134"/>
      <c r="B9648" s="134"/>
      <c r="C9648"/>
      <c r="D9648"/>
      <c r="E9648" s="488"/>
      <c r="F9648"/>
      <c r="G9648"/>
      <c r="H9648" s="488"/>
    </row>
    <row r="9649" spans="1:8" s="10" customFormat="1">
      <c r="A9649" s="134"/>
      <c r="B9649" s="134"/>
      <c r="C9649"/>
      <c r="D9649"/>
      <c r="E9649" s="488"/>
      <c r="F9649"/>
      <c r="G9649"/>
      <c r="H9649" s="488"/>
    </row>
    <row r="9650" spans="1:8" s="10" customFormat="1">
      <c r="A9650" s="134"/>
      <c r="B9650" s="134"/>
      <c r="C9650"/>
      <c r="D9650"/>
      <c r="E9650" s="488"/>
      <c r="F9650"/>
      <c r="G9650"/>
      <c r="H9650" s="488"/>
    </row>
    <row r="9651" spans="1:8" s="10" customFormat="1">
      <c r="A9651" s="134"/>
      <c r="B9651" s="134"/>
      <c r="C9651"/>
      <c r="D9651"/>
      <c r="E9651" s="488"/>
      <c r="F9651"/>
      <c r="G9651"/>
      <c r="H9651" s="488"/>
    </row>
    <row r="9652" spans="1:8" s="10" customFormat="1">
      <c r="A9652" s="134"/>
      <c r="B9652" s="134"/>
      <c r="C9652"/>
      <c r="D9652"/>
      <c r="E9652" s="488"/>
      <c r="F9652"/>
      <c r="G9652"/>
      <c r="H9652" s="488"/>
    </row>
    <row r="9653" spans="1:8" s="10" customFormat="1">
      <c r="A9653" s="134"/>
      <c r="B9653" s="134"/>
      <c r="C9653"/>
      <c r="D9653"/>
      <c r="E9653" s="488"/>
      <c r="F9653"/>
      <c r="G9653"/>
      <c r="H9653" s="488"/>
    </row>
    <row r="9654" spans="1:8" s="10" customFormat="1">
      <c r="A9654" s="134"/>
      <c r="B9654" s="134"/>
      <c r="C9654"/>
      <c r="D9654"/>
      <c r="E9654" s="488"/>
      <c r="F9654"/>
      <c r="G9654"/>
      <c r="H9654" s="488"/>
    </row>
    <row r="9655" spans="1:8" s="10" customFormat="1">
      <c r="A9655" s="134"/>
      <c r="B9655" s="134"/>
      <c r="C9655"/>
      <c r="D9655"/>
      <c r="E9655" s="488"/>
      <c r="F9655"/>
      <c r="G9655"/>
      <c r="H9655" s="488"/>
    </row>
    <row r="9656" spans="1:8" s="10" customFormat="1">
      <c r="A9656" s="134"/>
      <c r="B9656" s="134"/>
      <c r="C9656"/>
      <c r="D9656"/>
      <c r="E9656" s="488"/>
      <c r="F9656"/>
      <c r="G9656"/>
      <c r="H9656" s="488"/>
    </row>
    <row r="9657" spans="1:8" s="10" customFormat="1">
      <c r="A9657" s="134"/>
      <c r="B9657" s="134"/>
      <c r="C9657"/>
      <c r="D9657"/>
      <c r="E9657" s="488"/>
      <c r="F9657"/>
      <c r="G9657"/>
      <c r="H9657" s="488"/>
    </row>
    <row r="9658" spans="1:8" s="10" customFormat="1">
      <c r="A9658" s="134"/>
      <c r="B9658" s="134"/>
      <c r="C9658"/>
      <c r="D9658"/>
      <c r="E9658" s="488"/>
      <c r="F9658"/>
      <c r="G9658"/>
      <c r="H9658" s="488"/>
    </row>
    <row r="9659" spans="1:8" s="10" customFormat="1">
      <c r="A9659" s="134"/>
      <c r="B9659" s="134"/>
      <c r="C9659"/>
      <c r="D9659"/>
      <c r="E9659" s="488"/>
      <c r="F9659"/>
      <c r="G9659"/>
      <c r="H9659" s="488"/>
    </row>
    <row r="9660" spans="1:8" s="10" customFormat="1">
      <c r="A9660" s="134"/>
      <c r="B9660" s="134"/>
      <c r="C9660"/>
      <c r="D9660"/>
      <c r="E9660" s="488"/>
      <c r="F9660"/>
      <c r="G9660"/>
      <c r="H9660" s="488"/>
    </row>
    <row r="9661" spans="1:8" s="10" customFormat="1">
      <c r="A9661" s="134"/>
      <c r="B9661" s="134"/>
      <c r="C9661"/>
      <c r="D9661"/>
      <c r="E9661" s="488"/>
      <c r="F9661"/>
      <c r="G9661"/>
      <c r="H9661" s="488"/>
    </row>
    <row r="9662" spans="1:8" s="10" customFormat="1">
      <c r="A9662" s="134"/>
      <c r="B9662" s="134"/>
      <c r="C9662"/>
      <c r="D9662"/>
      <c r="E9662" s="488"/>
      <c r="F9662"/>
      <c r="G9662"/>
      <c r="H9662" s="488"/>
    </row>
    <row r="9663" spans="1:8" s="10" customFormat="1">
      <c r="A9663" s="134"/>
      <c r="B9663" s="134"/>
      <c r="C9663"/>
      <c r="D9663"/>
      <c r="E9663" s="488"/>
      <c r="F9663"/>
      <c r="G9663"/>
      <c r="H9663" s="488"/>
    </row>
    <row r="9664" spans="1:8" s="10" customFormat="1">
      <c r="A9664" s="134"/>
      <c r="B9664" s="134"/>
      <c r="C9664"/>
      <c r="D9664"/>
      <c r="E9664" s="488"/>
      <c r="F9664"/>
      <c r="G9664"/>
      <c r="H9664" s="488"/>
    </row>
    <row r="9665" spans="1:8" s="10" customFormat="1">
      <c r="A9665" s="134"/>
      <c r="B9665" s="134"/>
      <c r="C9665"/>
      <c r="D9665"/>
      <c r="E9665" s="488"/>
      <c r="F9665"/>
      <c r="G9665"/>
      <c r="H9665" s="488"/>
    </row>
    <row r="9666" spans="1:8" s="10" customFormat="1">
      <c r="A9666" s="134"/>
      <c r="B9666" s="134"/>
      <c r="C9666"/>
      <c r="D9666"/>
      <c r="E9666" s="488"/>
      <c r="F9666"/>
      <c r="G9666"/>
      <c r="H9666" s="488"/>
    </row>
    <row r="9667" spans="1:8" s="10" customFormat="1">
      <c r="A9667" s="134"/>
      <c r="B9667" s="134"/>
      <c r="C9667"/>
      <c r="D9667"/>
      <c r="E9667" s="488"/>
      <c r="F9667"/>
      <c r="G9667"/>
      <c r="H9667" s="488"/>
    </row>
    <row r="9668" spans="1:8" s="10" customFormat="1">
      <c r="A9668" s="134"/>
      <c r="B9668" s="134"/>
      <c r="C9668"/>
      <c r="D9668"/>
      <c r="E9668" s="488"/>
      <c r="F9668"/>
      <c r="G9668"/>
      <c r="H9668" s="488"/>
    </row>
    <row r="9669" spans="1:8" s="10" customFormat="1">
      <c r="A9669" s="134"/>
      <c r="B9669" s="134"/>
      <c r="C9669"/>
      <c r="D9669"/>
      <c r="E9669" s="488"/>
      <c r="F9669"/>
      <c r="G9669"/>
      <c r="H9669" s="488"/>
    </row>
    <row r="9670" spans="1:8" s="10" customFormat="1">
      <c r="A9670" s="134"/>
      <c r="B9670" s="134"/>
      <c r="C9670"/>
      <c r="D9670"/>
      <c r="E9670" s="488"/>
      <c r="F9670"/>
      <c r="G9670"/>
      <c r="H9670" s="488"/>
    </row>
    <row r="9671" spans="1:8" s="10" customFormat="1">
      <c r="A9671" s="134"/>
      <c r="B9671" s="134"/>
      <c r="C9671"/>
      <c r="D9671"/>
      <c r="E9671" s="488"/>
      <c r="F9671"/>
      <c r="G9671"/>
      <c r="H9671" s="488"/>
    </row>
    <row r="9672" spans="1:8" s="10" customFormat="1">
      <c r="A9672" s="134"/>
      <c r="B9672" s="134"/>
      <c r="C9672"/>
      <c r="D9672"/>
      <c r="E9672" s="488"/>
      <c r="F9672"/>
      <c r="G9672"/>
      <c r="H9672" s="488"/>
    </row>
    <row r="9673" spans="1:8" s="10" customFormat="1">
      <c r="A9673" s="134"/>
      <c r="B9673" s="134"/>
      <c r="C9673"/>
      <c r="D9673"/>
      <c r="E9673" s="488"/>
      <c r="F9673"/>
      <c r="G9673"/>
      <c r="H9673" s="488"/>
    </row>
    <row r="9674" spans="1:8" s="10" customFormat="1">
      <c r="A9674" s="134"/>
      <c r="B9674" s="134"/>
      <c r="C9674"/>
      <c r="D9674"/>
      <c r="E9674" s="488"/>
      <c r="F9674"/>
      <c r="G9674"/>
      <c r="H9674" s="488"/>
    </row>
    <row r="9675" spans="1:8" s="10" customFormat="1">
      <c r="A9675" s="134"/>
      <c r="B9675" s="134"/>
      <c r="C9675"/>
      <c r="D9675"/>
      <c r="E9675" s="488"/>
      <c r="F9675"/>
      <c r="G9675"/>
      <c r="H9675" s="488"/>
    </row>
    <row r="9676" spans="1:8" s="10" customFormat="1">
      <c r="A9676" s="134"/>
      <c r="B9676" s="134"/>
      <c r="C9676"/>
      <c r="D9676"/>
      <c r="E9676" s="488"/>
      <c r="F9676"/>
      <c r="G9676"/>
      <c r="H9676" s="488"/>
    </row>
    <row r="9677" spans="1:8" s="10" customFormat="1">
      <c r="A9677" s="134"/>
      <c r="B9677" s="134"/>
      <c r="C9677"/>
      <c r="D9677"/>
      <c r="E9677" s="488"/>
      <c r="F9677"/>
      <c r="G9677"/>
      <c r="H9677" s="488"/>
    </row>
    <row r="9678" spans="1:8" s="10" customFormat="1">
      <c r="A9678" s="134"/>
      <c r="B9678" s="134"/>
      <c r="C9678"/>
      <c r="D9678"/>
      <c r="E9678" s="488"/>
      <c r="F9678"/>
      <c r="G9678"/>
      <c r="H9678" s="488"/>
    </row>
    <row r="9679" spans="1:8" s="10" customFormat="1">
      <c r="A9679" s="134"/>
      <c r="B9679" s="134"/>
      <c r="C9679"/>
      <c r="D9679"/>
      <c r="E9679" s="488"/>
      <c r="F9679"/>
      <c r="G9679"/>
      <c r="H9679" s="488"/>
    </row>
    <row r="9680" spans="1:8" s="10" customFormat="1">
      <c r="A9680" s="134"/>
      <c r="B9680" s="134"/>
      <c r="C9680"/>
      <c r="D9680"/>
      <c r="E9680" s="488"/>
      <c r="F9680"/>
      <c r="G9680"/>
      <c r="H9680" s="488"/>
    </row>
    <row r="9681" spans="1:8" s="10" customFormat="1">
      <c r="A9681" s="134"/>
      <c r="B9681" s="134"/>
      <c r="C9681"/>
      <c r="D9681"/>
      <c r="E9681" s="488"/>
      <c r="F9681"/>
      <c r="G9681"/>
      <c r="H9681" s="488"/>
    </row>
    <row r="9682" spans="1:8" s="10" customFormat="1">
      <c r="A9682" s="134"/>
      <c r="B9682" s="134"/>
      <c r="C9682"/>
      <c r="D9682"/>
      <c r="E9682" s="488"/>
      <c r="F9682"/>
      <c r="G9682"/>
      <c r="H9682" s="488"/>
    </row>
    <row r="9683" spans="1:8" s="10" customFormat="1">
      <c r="A9683" s="134"/>
      <c r="B9683" s="134"/>
      <c r="C9683"/>
      <c r="D9683"/>
      <c r="E9683" s="488"/>
      <c r="F9683"/>
      <c r="G9683"/>
      <c r="H9683" s="488"/>
    </row>
    <row r="9684" spans="1:8" s="10" customFormat="1">
      <c r="A9684" s="134"/>
      <c r="B9684" s="134"/>
      <c r="C9684"/>
      <c r="D9684"/>
      <c r="E9684" s="488"/>
      <c r="F9684"/>
      <c r="G9684"/>
      <c r="H9684" s="488"/>
    </row>
    <row r="9685" spans="1:8" s="10" customFormat="1">
      <c r="A9685" s="134"/>
      <c r="B9685" s="134"/>
      <c r="C9685"/>
      <c r="D9685"/>
      <c r="E9685" s="488"/>
      <c r="F9685"/>
      <c r="G9685"/>
      <c r="H9685" s="488"/>
    </row>
    <row r="9686" spans="1:8" s="10" customFormat="1">
      <c r="A9686" s="134"/>
      <c r="B9686" s="134"/>
      <c r="C9686"/>
      <c r="D9686"/>
      <c r="E9686" s="488"/>
      <c r="F9686"/>
      <c r="G9686"/>
      <c r="H9686" s="488"/>
    </row>
    <row r="9687" spans="1:8" s="10" customFormat="1">
      <c r="A9687" s="134"/>
      <c r="B9687" s="134"/>
      <c r="C9687"/>
      <c r="D9687"/>
      <c r="E9687" s="488"/>
      <c r="F9687"/>
      <c r="G9687"/>
      <c r="H9687" s="488"/>
    </row>
    <row r="9688" spans="1:8" s="10" customFormat="1">
      <c r="A9688" s="134"/>
      <c r="B9688" s="134"/>
      <c r="C9688"/>
      <c r="D9688"/>
      <c r="E9688" s="488"/>
      <c r="F9688"/>
      <c r="G9688"/>
      <c r="H9688" s="488"/>
    </row>
    <row r="9689" spans="1:8" s="10" customFormat="1">
      <c r="A9689" s="134"/>
      <c r="B9689" s="134"/>
      <c r="C9689"/>
      <c r="D9689"/>
      <c r="E9689" s="488"/>
      <c r="F9689"/>
      <c r="G9689"/>
      <c r="H9689" s="488"/>
    </row>
    <row r="9690" spans="1:8" s="10" customFormat="1">
      <c r="A9690" s="134"/>
      <c r="B9690" s="134"/>
      <c r="C9690"/>
      <c r="D9690"/>
      <c r="E9690" s="488"/>
      <c r="F9690"/>
      <c r="G9690"/>
      <c r="H9690" s="488"/>
    </row>
    <row r="9691" spans="1:8" s="10" customFormat="1">
      <c r="A9691" s="134"/>
      <c r="B9691" s="134"/>
      <c r="C9691"/>
      <c r="D9691"/>
      <c r="E9691" s="488"/>
      <c r="F9691"/>
      <c r="G9691"/>
      <c r="H9691" s="488"/>
    </row>
    <row r="9692" spans="1:8" s="10" customFormat="1">
      <c r="A9692" s="134"/>
      <c r="B9692" s="134"/>
      <c r="C9692"/>
      <c r="D9692"/>
      <c r="E9692" s="488"/>
      <c r="F9692"/>
      <c r="G9692"/>
      <c r="H9692" s="488"/>
    </row>
    <row r="9693" spans="1:8" s="10" customFormat="1">
      <c r="A9693" s="134"/>
      <c r="B9693" s="134"/>
      <c r="C9693"/>
      <c r="D9693"/>
      <c r="E9693" s="488"/>
      <c r="F9693"/>
      <c r="G9693"/>
      <c r="H9693" s="488"/>
    </row>
    <row r="9694" spans="1:8" s="10" customFormat="1">
      <c r="A9694" s="134"/>
      <c r="B9694" s="134"/>
      <c r="C9694"/>
      <c r="D9694"/>
      <c r="E9694" s="488"/>
      <c r="F9694"/>
      <c r="G9694"/>
      <c r="H9694" s="488"/>
    </row>
    <row r="9695" spans="1:8" s="10" customFormat="1">
      <c r="A9695" s="134"/>
      <c r="B9695" s="134"/>
      <c r="C9695"/>
      <c r="D9695"/>
      <c r="E9695" s="488"/>
      <c r="F9695"/>
      <c r="G9695"/>
      <c r="H9695" s="488"/>
    </row>
    <row r="9696" spans="1:8" s="10" customFormat="1">
      <c r="A9696" s="134"/>
      <c r="B9696" s="134"/>
      <c r="C9696"/>
      <c r="D9696"/>
      <c r="E9696" s="488"/>
      <c r="F9696"/>
      <c r="G9696"/>
      <c r="H9696" s="488"/>
    </row>
    <row r="9697" spans="1:8" s="10" customFormat="1">
      <c r="A9697" s="134"/>
      <c r="B9697" s="134"/>
      <c r="C9697"/>
      <c r="D9697"/>
      <c r="E9697" s="488"/>
      <c r="F9697"/>
      <c r="G9697"/>
      <c r="H9697" s="488"/>
    </row>
    <row r="9698" spans="1:8" s="10" customFormat="1">
      <c r="A9698" s="134"/>
      <c r="B9698" s="134"/>
      <c r="C9698"/>
      <c r="D9698"/>
      <c r="E9698" s="488"/>
      <c r="F9698"/>
      <c r="G9698"/>
      <c r="H9698" s="488"/>
    </row>
    <row r="9699" spans="1:8" s="10" customFormat="1">
      <c r="A9699" s="134"/>
      <c r="B9699" s="134"/>
      <c r="C9699"/>
      <c r="D9699"/>
      <c r="E9699" s="488"/>
      <c r="F9699"/>
      <c r="G9699"/>
      <c r="H9699" s="488"/>
    </row>
    <row r="9700" spans="1:8" s="10" customFormat="1">
      <c r="A9700" s="134"/>
      <c r="B9700" s="134"/>
      <c r="C9700"/>
      <c r="D9700"/>
      <c r="E9700" s="488"/>
      <c r="F9700"/>
      <c r="G9700"/>
      <c r="H9700" s="488"/>
    </row>
    <row r="9701" spans="1:8" s="10" customFormat="1">
      <c r="A9701" s="134"/>
      <c r="B9701" s="134"/>
      <c r="C9701"/>
      <c r="D9701"/>
      <c r="E9701" s="488"/>
      <c r="F9701"/>
      <c r="G9701"/>
      <c r="H9701" s="488"/>
    </row>
    <row r="9702" spans="1:8" s="10" customFormat="1">
      <c r="A9702" s="134"/>
      <c r="B9702" s="134"/>
      <c r="C9702"/>
      <c r="D9702"/>
      <c r="E9702" s="488"/>
      <c r="F9702"/>
      <c r="G9702"/>
      <c r="H9702" s="488"/>
    </row>
    <row r="9703" spans="1:8" s="10" customFormat="1">
      <c r="A9703" s="134"/>
      <c r="B9703" s="134"/>
      <c r="C9703"/>
      <c r="D9703"/>
      <c r="E9703" s="488"/>
      <c r="F9703"/>
      <c r="G9703"/>
      <c r="H9703" s="488"/>
    </row>
    <row r="9704" spans="1:8" s="10" customFormat="1">
      <c r="A9704" s="134"/>
      <c r="B9704" s="134"/>
      <c r="C9704"/>
      <c r="D9704"/>
      <c r="E9704" s="488"/>
      <c r="F9704"/>
      <c r="G9704"/>
      <c r="H9704" s="488"/>
    </row>
    <row r="9705" spans="1:8" s="10" customFormat="1">
      <c r="A9705" s="134"/>
      <c r="B9705" s="134"/>
      <c r="C9705"/>
      <c r="D9705"/>
      <c r="E9705" s="488"/>
      <c r="F9705"/>
      <c r="G9705"/>
      <c r="H9705" s="488"/>
    </row>
    <row r="9706" spans="1:8" s="10" customFormat="1">
      <c r="A9706" s="134"/>
      <c r="B9706" s="134"/>
      <c r="C9706"/>
      <c r="D9706"/>
      <c r="E9706" s="488"/>
      <c r="F9706"/>
      <c r="G9706"/>
      <c r="H9706" s="488"/>
    </row>
    <row r="9707" spans="1:8" s="10" customFormat="1">
      <c r="A9707" s="134"/>
      <c r="B9707" s="134"/>
      <c r="C9707"/>
      <c r="D9707"/>
      <c r="E9707" s="488"/>
      <c r="F9707"/>
      <c r="G9707"/>
      <c r="H9707" s="488"/>
    </row>
    <row r="9708" spans="1:8" s="10" customFormat="1">
      <c r="A9708" s="134"/>
      <c r="B9708" s="134"/>
      <c r="C9708"/>
      <c r="D9708"/>
      <c r="E9708" s="488"/>
      <c r="F9708"/>
      <c r="G9708"/>
      <c r="H9708" s="488"/>
    </row>
    <row r="9709" spans="1:8" s="10" customFormat="1">
      <c r="A9709" s="134"/>
      <c r="B9709" s="134"/>
      <c r="C9709"/>
      <c r="D9709"/>
      <c r="E9709" s="488"/>
      <c r="F9709"/>
      <c r="G9709"/>
      <c r="H9709" s="488"/>
    </row>
    <row r="9710" spans="1:8" s="10" customFormat="1">
      <c r="A9710" s="134"/>
      <c r="B9710" s="134"/>
      <c r="C9710"/>
      <c r="D9710"/>
      <c r="E9710" s="488"/>
      <c r="F9710"/>
      <c r="G9710"/>
      <c r="H9710" s="488"/>
    </row>
    <row r="9711" spans="1:8" s="10" customFormat="1">
      <c r="A9711" s="134"/>
      <c r="B9711" s="134"/>
      <c r="C9711"/>
      <c r="D9711"/>
      <c r="E9711" s="488"/>
      <c r="F9711"/>
      <c r="G9711"/>
      <c r="H9711" s="488"/>
    </row>
    <row r="9712" spans="1:8" s="10" customFormat="1">
      <c r="A9712" s="134"/>
      <c r="B9712" s="134"/>
      <c r="C9712"/>
      <c r="D9712"/>
      <c r="E9712" s="488"/>
      <c r="F9712"/>
      <c r="G9712"/>
      <c r="H9712" s="488"/>
    </row>
    <row r="9713" spans="1:8" s="10" customFormat="1">
      <c r="A9713" s="134"/>
      <c r="B9713" s="134"/>
      <c r="C9713"/>
      <c r="D9713"/>
      <c r="E9713" s="488"/>
      <c r="F9713"/>
      <c r="G9713"/>
      <c r="H9713" s="488"/>
    </row>
    <row r="9714" spans="1:8" s="10" customFormat="1">
      <c r="A9714" s="134"/>
      <c r="B9714" s="134"/>
      <c r="C9714"/>
      <c r="D9714"/>
      <c r="E9714" s="488"/>
      <c r="F9714"/>
      <c r="G9714"/>
      <c r="H9714" s="488"/>
    </row>
    <row r="9715" spans="1:8" s="10" customFormat="1">
      <c r="A9715" s="134"/>
      <c r="B9715" s="134"/>
      <c r="C9715"/>
      <c r="D9715"/>
      <c r="E9715" s="488"/>
      <c r="F9715"/>
      <c r="G9715"/>
      <c r="H9715" s="488"/>
    </row>
    <row r="9716" spans="1:8" s="10" customFormat="1">
      <c r="A9716" s="134"/>
      <c r="B9716" s="134"/>
      <c r="C9716"/>
      <c r="D9716"/>
      <c r="E9716" s="488"/>
      <c r="F9716"/>
      <c r="G9716"/>
      <c r="H9716" s="488"/>
    </row>
    <row r="9717" spans="1:8" s="10" customFormat="1">
      <c r="A9717" s="134"/>
      <c r="B9717" s="134"/>
      <c r="C9717"/>
      <c r="D9717"/>
      <c r="E9717" s="488"/>
      <c r="F9717"/>
      <c r="G9717"/>
      <c r="H9717" s="488"/>
    </row>
    <row r="9718" spans="1:8" s="10" customFormat="1">
      <c r="A9718" s="134"/>
      <c r="B9718" s="134"/>
      <c r="C9718"/>
      <c r="D9718"/>
      <c r="E9718" s="488"/>
      <c r="F9718"/>
      <c r="G9718"/>
      <c r="H9718" s="488"/>
    </row>
    <row r="9719" spans="1:8" s="10" customFormat="1">
      <c r="A9719" s="134"/>
      <c r="B9719" s="134"/>
      <c r="C9719"/>
      <c r="D9719"/>
      <c r="E9719" s="488"/>
      <c r="F9719"/>
      <c r="G9719"/>
      <c r="H9719" s="488"/>
    </row>
    <row r="9720" spans="1:8" s="10" customFormat="1">
      <c r="A9720" s="134"/>
      <c r="B9720" s="134"/>
      <c r="C9720"/>
      <c r="D9720"/>
      <c r="E9720" s="488"/>
      <c r="F9720"/>
      <c r="G9720"/>
      <c r="H9720" s="488"/>
    </row>
    <row r="9721" spans="1:8" s="10" customFormat="1">
      <c r="A9721" s="134"/>
      <c r="B9721" s="134"/>
      <c r="C9721"/>
      <c r="D9721"/>
      <c r="E9721" s="488"/>
      <c r="F9721"/>
      <c r="G9721"/>
      <c r="H9721" s="488"/>
    </row>
    <row r="9722" spans="1:8" s="10" customFormat="1">
      <c r="A9722" s="134"/>
      <c r="B9722" s="134"/>
      <c r="C9722"/>
      <c r="D9722"/>
      <c r="E9722" s="488"/>
      <c r="F9722"/>
      <c r="G9722"/>
      <c r="H9722" s="488"/>
    </row>
    <row r="9723" spans="1:8" s="10" customFormat="1">
      <c r="A9723" s="134"/>
      <c r="B9723" s="134"/>
      <c r="C9723"/>
      <c r="D9723"/>
      <c r="E9723" s="488"/>
      <c r="F9723"/>
      <c r="G9723"/>
      <c r="H9723" s="488"/>
    </row>
    <row r="9724" spans="1:8" s="10" customFormat="1">
      <c r="A9724" s="134"/>
      <c r="B9724" s="134"/>
      <c r="C9724"/>
      <c r="D9724"/>
      <c r="E9724" s="488"/>
      <c r="F9724"/>
      <c r="G9724"/>
      <c r="H9724" s="488"/>
    </row>
    <row r="9725" spans="1:8" s="10" customFormat="1">
      <c r="A9725" s="134"/>
      <c r="B9725" s="134"/>
      <c r="C9725"/>
      <c r="D9725"/>
      <c r="E9725" s="488"/>
      <c r="F9725"/>
      <c r="G9725"/>
      <c r="H9725" s="488"/>
    </row>
    <row r="9726" spans="1:8" s="10" customFormat="1">
      <c r="A9726" s="134"/>
      <c r="B9726" s="134"/>
      <c r="C9726"/>
      <c r="D9726"/>
      <c r="E9726" s="488"/>
      <c r="F9726"/>
      <c r="G9726"/>
      <c r="H9726" s="488"/>
    </row>
    <row r="9727" spans="1:8" s="10" customFormat="1">
      <c r="A9727" s="134"/>
      <c r="B9727" s="134"/>
      <c r="C9727"/>
      <c r="D9727"/>
      <c r="E9727" s="488"/>
      <c r="F9727"/>
      <c r="G9727"/>
      <c r="H9727" s="488"/>
    </row>
    <row r="9728" spans="1:8" s="10" customFormat="1">
      <c r="A9728" s="134"/>
      <c r="B9728" s="134"/>
      <c r="C9728"/>
      <c r="D9728"/>
      <c r="E9728" s="488"/>
      <c r="F9728"/>
      <c r="G9728"/>
      <c r="H9728" s="488"/>
    </row>
    <row r="9729" spans="1:8" s="10" customFormat="1">
      <c r="A9729" s="134"/>
      <c r="B9729" s="134"/>
      <c r="C9729"/>
      <c r="D9729"/>
      <c r="E9729" s="488"/>
      <c r="F9729"/>
      <c r="G9729"/>
      <c r="H9729" s="488"/>
    </row>
    <row r="9730" spans="1:8" s="10" customFormat="1">
      <c r="A9730" s="134"/>
      <c r="B9730" s="134"/>
      <c r="C9730"/>
      <c r="D9730"/>
      <c r="E9730" s="488"/>
      <c r="F9730"/>
      <c r="G9730"/>
      <c r="H9730" s="488"/>
    </row>
    <row r="9731" spans="1:8" s="10" customFormat="1">
      <c r="A9731" s="134"/>
      <c r="B9731" s="134"/>
      <c r="C9731"/>
      <c r="D9731"/>
      <c r="E9731" s="488"/>
      <c r="F9731"/>
      <c r="G9731"/>
      <c r="H9731" s="488"/>
    </row>
    <row r="9732" spans="1:8" s="10" customFormat="1">
      <c r="A9732" s="134"/>
      <c r="B9732" s="134"/>
      <c r="C9732"/>
      <c r="D9732"/>
      <c r="E9732" s="488"/>
      <c r="F9732"/>
      <c r="G9732"/>
      <c r="H9732" s="488"/>
    </row>
    <row r="9733" spans="1:8" s="10" customFormat="1">
      <c r="A9733" s="134"/>
      <c r="B9733" s="134"/>
      <c r="C9733"/>
      <c r="D9733"/>
      <c r="E9733" s="488"/>
      <c r="F9733"/>
      <c r="G9733"/>
      <c r="H9733" s="488"/>
    </row>
    <row r="9734" spans="1:8" s="10" customFormat="1">
      <c r="A9734" s="134"/>
      <c r="B9734" s="134"/>
      <c r="C9734"/>
      <c r="D9734"/>
      <c r="E9734" s="488"/>
      <c r="F9734"/>
      <c r="G9734"/>
      <c r="H9734" s="488"/>
    </row>
    <row r="9735" spans="1:8" s="10" customFormat="1">
      <c r="A9735" s="134"/>
      <c r="B9735" s="134"/>
      <c r="C9735"/>
      <c r="D9735"/>
      <c r="E9735" s="488"/>
      <c r="F9735"/>
      <c r="G9735"/>
      <c r="H9735" s="488"/>
    </row>
    <row r="9736" spans="1:8" s="10" customFormat="1">
      <c r="A9736" s="134"/>
      <c r="B9736" s="134"/>
      <c r="C9736"/>
      <c r="D9736"/>
      <c r="E9736" s="488"/>
      <c r="F9736"/>
      <c r="G9736"/>
      <c r="H9736" s="488"/>
    </row>
    <row r="9737" spans="1:8" s="10" customFormat="1">
      <c r="A9737" s="134"/>
      <c r="B9737" s="134"/>
      <c r="C9737"/>
      <c r="D9737"/>
      <c r="E9737" s="488"/>
      <c r="F9737"/>
      <c r="G9737"/>
      <c r="H9737" s="488"/>
    </row>
    <row r="9738" spans="1:8" s="10" customFormat="1">
      <c r="A9738" s="134"/>
      <c r="B9738" s="134"/>
      <c r="C9738"/>
      <c r="D9738"/>
      <c r="E9738" s="488"/>
      <c r="F9738"/>
      <c r="G9738"/>
      <c r="H9738" s="488"/>
    </row>
    <row r="9739" spans="1:8" s="10" customFormat="1">
      <c r="A9739" s="134"/>
      <c r="B9739" s="134"/>
      <c r="C9739"/>
      <c r="D9739"/>
      <c r="E9739" s="488"/>
      <c r="F9739"/>
      <c r="G9739"/>
      <c r="H9739" s="488"/>
    </row>
    <row r="9740" spans="1:8" s="10" customFormat="1">
      <c r="A9740" s="134"/>
      <c r="B9740" s="134"/>
      <c r="C9740"/>
      <c r="D9740"/>
      <c r="E9740" s="488"/>
      <c r="F9740"/>
      <c r="G9740"/>
      <c r="H9740" s="488"/>
    </row>
    <row r="9741" spans="1:8" s="10" customFormat="1">
      <c r="A9741" s="134"/>
      <c r="B9741" s="134"/>
      <c r="C9741"/>
      <c r="D9741"/>
      <c r="E9741" s="488"/>
      <c r="F9741"/>
      <c r="G9741"/>
      <c r="H9741" s="488"/>
    </row>
    <row r="9742" spans="1:8" s="10" customFormat="1">
      <c r="A9742" s="134"/>
      <c r="B9742" s="134"/>
      <c r="C9742"/>
      <c r="D9742"/>
      <c r="E9742" s="488"/>
      <c r="F9742"/>
      <c r="G9742"/>
      <c r="H9742" s="488"/>
    </row>
    <row r="9743" spans="1:8" s="10" customFormat="1">
      <c r="A9743" s="134"/>
      <c r="B9743" s="134"/>
      <c r="C9743"/>
      <c r="D9743"/>
      <c r="E9743" s="488"/>
      <c r="F9743"/>
      <c r="G9743"/>
      <c r="H9743" s="488"/>
    </row>
    <row r="9744" spans="1:8" s="10" customFormat="1">
      <c r="A9744" s="134"/>
      <c r="B9744" s="134"/>
      <c r="C9744"/>
      <c r="D9744"/>
      <c r="E9744" s="488"/>
      <c r="F9744"/>
      <c r="G9744"/>
      <c r="H9744" s="488"/>
    </row>
    <row r="9745" spans="1:8" s="10" customFormat="1">
      <c r="A9745" s="134"/>
      <c r="B9745" s="134"/>
      <c r="C9745"/>
      <c r="D9745"/>
      <c r="E9745" s="488"/>
      <c r="F9745"/>
      <c r="G9745"/>
      <c r="H9745" s="488"/>
    </row>
    <row r="9746" spans="1:8" s="10" customFormat="1">
      <c r="A9746" s="134"/>
      <c r="B9746" s="134"/>
      <c r="C9746"/>
      <c r="D9746"/>
      <c r="E9746" s="488"/>
      <c r="F9746"/>
      <c r="G9746"/>
      <c r="H9746" s="488"/>
    </row>
    <row r="9747" spans="1:8" s="10" customFormat="1">
      <c r="A9747" s="134"/>
      <c r="B9747" s="134"/>
      <c r="C9747"/>
      <c r="D9747"/>
      <c r="E9747" s="488"/>
      <c r="F9747"/>
      <c r="G9747"/>
      <c r="H9747" s="488"/>
    </row>
    <row r="9748" spans="1:8" s="10" customFormat="1">
      <c r="A9748" s="134"/>
      <c r="B9748" s="134"/>
      <c r="C9748"/>
      <c r="D9748"/>
      <c r="E9748" s="488"/>
      <c r="F9748"/>
      <c r="G9748"/>
      <c r="H9748" s="488"/>
    </row>
    <row r="9749" spans="1:8" s="10" customFormat="1">
      <c r="A9749" s="134"/>
      <c r="B9749" s="134"/>
      <c r="C9749"/>
      <c r="D9749"/>
      <c r="E9749" s="488"/>
      <c r="F9749"/>
      <c r="G9749"/>
      <c r="H9749" s="488"/>
    </row>
    <row r="9750" spans="1:8" s="10" customFormat="1">
      <c r="A9750" s="134"/>
      <c r="B9750" s="134"/>
      <c r="C9750"/>
      <c r="D9750"/>
      <c r="E9750" s="488"/>
      <c r="F9750"/>
      <c r="G9750"/>
      <c r="H9750" s="488"/>
    </row>
    <row r="9751" spans="1:8" s="10" customFormat="1">
      <c r="A9751" s="134"/>
      <c r="B9751" s="134"/>
      <c r="C9751"/>
      <c r="D9751"/>
      <c r="E9751" s="488"/>
      <c r="F9751"/>
      <c r="G9751"/>
      <c r="H9751" s="488"/>
    </row>
    <row r="9752" spans="1:8" s="10" customFormat="1">
      <c r="A9752" s="134"/>
      <c r="B9752" s="134"/>
      <c r="C9752"/>
      <c r="D9752"/>
      <c r="E9752" s="488"/>
      <c r="F9752"/>
      <c r="G9752"/>
      <c r="H9752" s="488"/>
    </row>
    <row r="9753" spans="1:8" s="10" customFormat="1">
      <c r="A9753" s="134"/>
      <c r="B9753" s="134"/>
      <c r="C9753"/>
      <c r="D9753"/>
      <c r="E9753" s="488"/>
      <c r="F9753"/>
      <c r="G9753"/>
      <c r="H9753" s="488"/>
    </row>
    <row r="9754" spans="1:8" s="10" customFormat="1">
      <c r="A9754" s="134"/>
      <c r="B9754" s="134"/>
      <c r="C9754"/>
      <c r="D9754"/>
      <c r="E9754" s="488"/>
      <c r="F9754"/>
      <c r="G9754"/>
      <c r="H9754" s="488"/>
    </row>
    <row r="9755" spans="1:8" s="10" customFormat="1">
      <c r="A9755" s="134"/>
      <c r="B9755" s="134"/>
      <c r="C9755"/>
      <c r="D9755"/>
      <c r="E9755" s="488"/>
      <c r="F9755"/>
      <c r="G9755"/>
      <c r="H9755" s="488"/>
    </row>
    <row r="9756" spans="1:8" s="10" customFormat="1">
      <c r="A9756" s="134"/>
      <c r="B9756" s="134"/>
      <c r="C9756"/>
      <c r="D9756"/>
      <c r="E9756" s="488"/>
      <c r="F9756"/>
      <c r="G9756"/>
      <c r="H9756" s="488"/>
    </row>
    <row r="9757" spans="1:8" s="10" customFormat="1">
      <c r="A9757" s="134"/>
      <c r="B9757" s="134"/>
      <c r="C9757"/>
      <c r="D9757"/>
      <c r="E9757" s="488"/>
      <c r="F9757"/>
      <c r="G9757"/>
      <c r="H9757" s="488"/>
    </row>
    <row r="9758" spans="1:8" s="10" customFormat="1">
      <c r="A9758" s="134"/>
      <c r="B9758" s="134"/>
      <c r="C9758"/>
      <c r="D9758"/>
      <c r="E9758" s="488"/>
      <c r="F9758"/>
      <c r="G9758"/>
      <c r="H9758" s="488"/>
    </row>
    <row r="9759" spans="1:8" s="10" customFormat="1">
      <c r="A9759" s="134"/>
      <c r="B9759" s="134"/>
      <c r="C9759"/>
      <c r="D9759"/>
      <c r="E9759" s="488"/>
      <c r="F9759"/>
      <c r="G9759"/>
      <c r="H9759" s="488"/>
    </row>
    <row r="9760" spans="1:8" s="10" customFormat="1">
      <c r="A9760" s="134"/>
      <c r="B9760" s="134"/>
      <c r="C9760"/>
      <c r="D9760"/>
      <c r="E9760" s="488"/>
      <c r="F9760"/>
      <c r="G9760"/>
      <c r="H9760" s="488"/>
    </row>
    <row r="9761" spans="1:8" s="10" customFormat="1">
      <c r="A9761" s="134"/>
      <c r="B9761" s="134"/>
      <c r="C9761"/>
      <c r="D9761"/>
      <c r="E9761" s="488"/>
      <c r="F9761"/>
      <c r="G9761"/>
      <c r="H9761" s="488"/>
    </row>
    <row r="9762" spans="1:8" s="10" customFormat="1">
      <c r="A9762" s="134"/>
      <c r="B9762" s="134"/>
      <c r="C9762"/>
      <c r="D9762"/>
      <c r="E9762" s="488"/>
      <c r="F9762"/>
      <c r="G9762"/>
      <c r="H9762" s="488"/>
    </row>
    <row r="9763" spans="1:8" s="10" customFormat="1">
      <c r="A9763" s="134"/>
      <c r="B9763" s="134"/>
      <c r="C9763"/>
      <c r="D9763"/>
      <c r="E9763" s="488"/>
      <c r="F9763"/>
      <c r="G9763"/>
      <c r="H9763" s="488"/>
    </row>
    <row r="9764" spans="1:8" s="10" customFormat="1">
      <c r="A9764" s="134"/>
      <c r="B9764" s="134"/>
      <c r="C9764"/>
      <c r="D9764"/>
      <c r="E9764" s="488"/>
      <c r="F9764"/>
      <c r="G9764"/>
      <c r="H9764" s="488"/>
    </row>
    <row r="9765" spans="1:8" s="10" customFormat="1">
      <c r="A9765" s="134"/>
      <c r="B9765" s="134"/>
      <c r="C9765"/>
      <c r="D9765"/>
      <c r="E9765" s="488"/>
      <c r="F9765"/>
      <c r="G9765"/>
      <c r="H9765" s="488"/>
    </row>
    <row r="9766" spans="1:8" s="10" customFormat="1">
      <c r="A9766" s="134"/>
      <c r="B9766" s="134"/>
      <c r="C9766"/>
      <c r="D9766"/>
      <c r="E9766" s="488"/>
      <c r="F9766"/>
      <c r="G9766"/>
      <c r="H9766" s="488"/>
    </row>
    <row r="9767" spans="1:8" s="10" customFormat="1">
      <c r="A9767" s="134"/>
      <c r="B9767" s="134"/>
      <c r="C9767"/>
      <c r="D9767"/>
      <c r="E9767" s="488"/>
      <c r="F9767"/>
      <c r="G9767"/>
      <c r="H9767" s="488"/>
    </row>
    <row r="9768" spans="1:8" s="10" customFormat="1">
      <c r="A9768" s="134"/>
      <c r="B9768" s="134"/>
      <c r="C9768"/>
      <c r="D9768"/>
      <c r="E9768" s="488"/>
      <c r="F9768"/>
      <c r="G9768"/>
      <c r="H9768" s="488"/>
    </row>
    <row r="9769" spans="1:8" s="10" customFormat="1">
      <c r="A9769" s="134"/>
      <c r="B9769" s="134"/>
      <c r="C9769"/>
      <c r="D9769"/>
      <c r="E9769" s="488"/>
      <c r="F9769"/>
      <c r="G9769"/>
      <c r="H9769" s="488"/>
    </row>
    <row r="9770" spans="1:8" s="10" customFormat="1">
      <c r="A9770" s="134"/>
      <c r="B9770" s="134"/>
      <c r="C9770"/>
      <c r="D9770"/>
      <c r="E9770" s="488"/>
      <c r="F9770"/>
      <c r="G9770"/>
      <c r="H9770" s="488"/>
    </row>
    <row r="9771" spans="1:8" s="10" customFormat="1">
      <c r="A9771" s="134"/>
      <c r="B9771" s="134"/>
      <c r="C9771"/>
      <c r="D9771"/>
      <c r="E9771" s="488"/>
      <c r="F9771"/>
      <c r="G9771"/>
      <c r="H9771" s="488"/>
    </row>
    <row r="9772" spans="1:8" s="10" customFormat="1">
      <c r="A9772" s="134"/>
      <c r="B9772" s="134"/>
      <c r="C9772"/>
      <c r="D9772"/>
      <c r="E9772" s="488"/>
      <c r="F9772"/>
      <c r="G9772"/>
      <c r="H9772" s="488"/>
    </row>
    <row r="9773" spans="1:8" s="10" customFormat="1">
      <c r="A9773" s="134"/>
      <c r="B9773" s="134"/>
      <c r="C9773"/>
      <c r="D9773"/>
      <c r="E9773" s="488"/>
      <c r="F9773"/>
      <c r="G9773"/>
      <c r="H9773" s="488"/>
    </row>
    <row r="9774" spans="1:8" s="10" customFormat="1">
      <c r="A9774" s="134"/>
      <c r="B9774" s="134"/>
      <c r="C9774"/>
      <c r="D9774"/>
      <c r="E9774" s="488"/>
      <c r="F9774"/>
      <c r="G9774"/>
      <c r="H9774" s="488"/>
    </row>
    <row r="9775" spans="1:8" s="10" customFormat="1">
      <c r="A9775" s="134"/>
      <c r="B9775" s="134"/>
      <c r="C9775"/>
      <c r="D9775"/>
      <c r="E9775" s="488"/>
      <c r="F9775"/>
      <c r="G9775"/>
      <c r="H9775" s="488"/>
    </row>
    <row r="9776" spans="1:8" s="10" customFormat="1">
      <c r="A9776" s="134"/>
      <c r="B9776" s="134"/>
      <c r="C9776"/>
      <c r="D9776"/>
      <c r="E9776" s="488"/>
      <c r="F9776"/>
      <c r="G9776"/>
      <c r="H9776" s="488"/>
    </row>
    <row r="9777" spans="1:8" s="10" customFormat="1">
      <c r="A9777" s="134"/>
      <c r="B9777" s="134"/>
      <c r="C9777"/>
      <c r="D9777"/>
      <c r="E9777" s="488"/>
      <c r="F9777"/>
      <c r="G9777"/>
      <c r="H9777" s="488"/>
    </row>
    <row r="9778" spans="1:8" s="10" customFormat="1">
      <c r="A9778" s="134"/>
      <c r="B9778" s="134"/>
      <c r="C9778"/>
      <c r="D9778"/>
      <c r="E9778" s="488"/>
      <c r="F9778"/>
      <c r="G9778"/>
      <c r="H9778" s="488"/>
    </row>
    <row r="9779" spans="1:8" s="10" customFormat="1">
      <c r="A9779" s="134"/>
      <c r="B9779" s="134"/>
      <c r="C9779"/>
      <c r="D9779"/>
      <c r="E9779" s="488"/>
      <c r="F9779"/>
      <c r="G9779"/>
      <c r="H9779" s="488"/>
    </row>
    <row r="9780" spans="1:8" s="10" customFormat="1">
      <c r="A9780" s="134"/>
      <c r="B9780" s="134"/>
      <c r="C9780"/>
      <c r="D9780"/>
      <c r="E9780" s="488"/>
      <c r="F9780"/>
      <c r="G9780"/>
      <c r="H9780" s="488"/>
    </row>
    <row r="9781" spans="1:8" s="10" customFormat="1">
      <c r="A9781" s="134"/>
      <c r="B9781" s="134"/>
      <c r="C9781"/>
      <c r="D9781"/>
      <c r="E9781" s="488"/>
      <c r="F9781"/>
      <c r="G9781"/>
      <c r="H9781" s="488"/>
    </row>
    <row r="9782" spans="1:8" s="10" customFormat="1">
      <c r="A9782" s="134"/>
      <c r="B9782" s="134"/>
      <c r="C9782"/>
      <c r="D9782"/>
      <c r="E9782" s="488"/>
      <c r="F9782"/>
      <c r="G9782"/>
      <c r="H9782" s="488"/>
    </row>
    <row r="9783" spans="1:8" s="10" customFormat="1">
      <c r="A9783" s="134"/>
      <c r="B9783" s="134"/>
      <c r="C9783"/>
      <c r="D9783"/>
      <c r="E9783" s="488"/>
      <c r="F9783"/>
      <c r="G9783"/>
      <c r="H9783" s="488"/>
    </row>
    <row r="9784" spans="1:8" s="10" customFormat="1">
      <c r="A9784" s="134"/>
      <c r="B9784" s="134"/>
      <c r="C9784"/>
      <c r="D9784"/>
      <c r="E9784" s="488"/>
      <c r="F9784"/>
      <c r="G9784"/>
      <c r="H9784" s="488"/>
    </row>
    <row r="9785" spans="1:8" s="10" customFormat="1">
      <c r="A9785" s="134"/>
      <c r="B9785" s="134"/>
      <c r="C9785"/>
      <c r="D9785"/>
      <c r="E9785" s="488"/>
      <c r="F9785"/>
      <c r="G9785"/>
      <c r="H9785" s="488"/>
    </row>
    <row r="9786" spans="1:8" s="10" customFormat="1">
      <c r="A9786" s="134"/>
      <c r="B9786" s="134"/>
      <c r="C9786"/>
      <c r="D9786"/>
      <c r="E9786" s="488"/>
      <c r="F9786"/>
      <c r="G9786"/>
      <c r="H9786" s="488"/>
    </row>
    <row r="9787" spans="1:8" s="10" customFormat="1">
      <c r="A9787" s="134"/>
      <c r="B9787" s="134"/>
      <c r="C9787"/>
      <c r="D9787"/>
      <c r="E9787" s="488"/>
      <c r="F9787"/>
      <c r="G9787"/>
      <c r="H9787" s="488"/>
    </row>
    <row r="9788" spans="1:8" s="10" customFormat="1">
      <c r="A9788" s="134"/>
      <c r="B9788" s="134"/>
      <c r="C9788"/>
      <c r="D9788"/>
      <c r="E9788" s="488"/>
      <c r="F9788"/>
      <c r="G9788"/>
      <c r="H9788" s="488"/>
    </row>
    <row r="9789" spans="1:8" s="10" customFormat="1">
      <c r="A9789" s="134"/>
      <c r="B9789" s="134"/>
      <c r="C9789"/>
      <c r="D9789"/>
      <c r="E9789" s="488"/>
      <c r="F9789"/>
      <c r="G9789"/>
      <c r="H9789" s="488"/>
    </row>
    <row r="9790" spans="1:8" s="10" customFormat="1">
      <c r="A9790" s="134"/>
      <c r="B9790" s="134"/>
      <c r="C9790"/>
      <c r="D9790"/>
      <c r="E9790" s="488"/>
      <c r="F9790"/>
      <c r="G9790"/>
      <c r="H9790" s="488"/>
    </row>
    <row r="9791" spans="1:8" s="10" customFormat="1">
      <c r="A9791" s="134"/>
      <c r="B9791" s="134"/>
      <c r="C9791"/>
      <c r="D9791"/>
      <c r="E9791" s="488"/>
      <c r="F9791"/>
      <c r="G9791"/>
      <c r="H9791" s="488"/>
    </row>
    <row r="9792" spans="1:8" s="10" customFormat="1">
      <c r="A9792" s="134"/>
      <c r="B9792" s="134"/>
      <c r="C9792"/>
      <c r="D9792"/>
      <c r="E9792" s="488"/>
      <c r="F9792"/>
      <c r="G9792"/>
      <c r="H9792" s="488"/>
    </row>
    <row r="9793" spans="1:8" s="10" customFormat="1">
      <c r="A9793" s="134"/>
      <c r="B9793" s="134"/>
      <c r="C9793"/>
      <c r="D9793"/>
      <c r="E9793" s="488"/>
      <c r="F9793"/>
      <c r="G9793"/>
      <c r="H9793" s="488"/>
    </row>
    <row r="9794" spans="1:8" s="10" customFormat="1">
      <c r="A9794" s="134"/>
      <c r="B9794" s="134"/>
      <c r="C9794"/>
      <c r="D9794"/>
      <c r="E9794" s="488"/>
      <c r="F9794"/>
      <c r="G9794"/>
      <c r="H9794" s="488"/>
    </row>
    <row r="9795" spans="1:8" s="10" customFormat="1">
      <c r="A9795" s="134"/>
      <c r="B9795" s="134"/>
      <c r="C9795"/>
      <c r="D9795"/>
      <c r="E9795" s="488"/>
      <c r="F9795"/>
      <c r="G9795"/>
      <c r="H9795" s="488"/>
    </row>
    <row r="9796" spans="1:8" s="10" customFormat="1">
      <c r="A9796" s="134"/>
      <c r="B9796" s="134"/>
      <c r="C9796"/>
      <c r="D9796"/>
      <c r="E9796" s="488"/>
      <c r="F9796"/>
      <c r="G9796"/>
      <c r="H9796" s="488"/>
    </row>
    <row r="9797" spans="1:8" s="10" customFormat="1">
      <c r="A9797" s="134"/>
      <c r="B9797" s="134"/>
      <c r="C9797"/>
      <c r="D9797"/>
      <c r="E9797" s="488"/>
      <c r="F9797"/>
      <c r="G9797"/>
      <c r="H9797" s="488"/>
    </row>
    <row r="9798" spans="1:8" s="10" customFormat="1">
      <c r="A9798" s="134"/>
      <c r="B9798" s="134"/>
      <c r="C9798"/>
      <c r="D9798"/>
      <c r="E9798" s="488"/>
      <c r="F9798"/>
      <c r="G9798"/>
      <c r="H9798" s="488"/>
    </row>
    <row r="9799" spans="1:8" s="10" customFormat="1">
      <c r="A9799" s="134"/>
      <c r="B9799" s="134"/>
      <c r="C9799"/>
      <c r="D9799"/>
      <c r="E9799" s="488"/>
      <c r="F9799"/>
      <c r="G9799"/>
      <c r="H9799" s="488"/>
    </row>
    <row r="9800" spans="1:8" s="10" customFormat="1">
      <c r="A9800" s="134"/>
      <c r="B9800" s="134"/>
      <c r="C9800"/>
      <c r="D9800"/>
      <c r="E9800" s="488"/>
      <c r="F9800"/>
      <c r="G9800"/>
      <c r="H9800" s="488"/>
    </row>
    <row r="9801" spans="1:8" s="10" customFormat="1">
      <c r="A9801" s="134"/>
      <c r="B9801" s="134"/>
      <c r="C9801"/>
      <c r="D9801"/>
      <c r="E9801" s="488"/>
      <c r="F9801"/>
      <c r="G9801"/>
      <c r="H9801" s="488"/>
    </row>
    <row r="9802" spans="1:8" s="10" customFormat="1">
      <c r="A9802" s="134"/>
      <c r="B9802" s="134"/>
      <c r="C9802"/>
      <c r="D9802"/>
      <c r="E9802" s="488"/>
      <c r="F9802"/>
      <c r="G9802"/>
      <c r="H9802" s="488"/>
    </row>
    <row r="9803" spans="1:8" s="10" customFormat="1">
      <c r="A9803" s="134"/>
      <c r="B9803" s="134"/>
      <c r="C9803"/>
      <c r="D9803"/>
      <c r="E9803" s="488"/>
      <c r="F9803"/>
      <c r="G9803"/>
      <c r="H9803" s="488"/>
    </row>
    <row r="9804" spans="1:8" s="10" customFormat="1">
      <c r="A9804" s="134"/>
      <c r="B9804" s="134"/>
      <c r="C9804"/>
      <c r="D9804"/>
      <c r="E9804" s="488"/>
      <c r="F9804"/>
      <c r="G9804"/>
      <c r="H9804" s="488"/>
    </row>
    <row r="9805" spans="1:8" s="10" customFormat="1">
      <c r="A9805" s="134"/>
      <c r="B9805" s="134"/>
      <c r="C9805"/>
      <c r="D9805"/>
      <c r="E9805" s="488"/>
      <c r="F9805"/>
      <c r="G9805"/>
      <c r="H9805" s="488"/>
    </row>
    <row r="9806" spans="1:8" s="10" customFormat="1">
      <c r="A9806" s="134"/>
      <c r="B9806" s="134"/>
      <c r="C9806"/>
      <c r="D9806"/>
      <c r="E9806" s="488"/>
      <c r="F9806"/>
      <c r="G9806"/>
      <c r="H9806" s="488"/>
    </row>
    <row r="9807" spans="1:8" s="10" customFormat="1">
      <c r="A9807" s="134"/>
      <c r="B9807" s="134"/>
      <c r="C9807"/>
      <c r="D9807"/>
      <c r="E9807" s="488"/>
      <c r="F9807"/>
      <c r="G9807"/>
      <c r="H9807" s="488"/>
    </row>
    <row r="9808" spans="1:8" s="10" customFormat="1">
      <c r="A9808" s="134"/>
      <c r="B9808" s="134"/>
      <c r="C9808"/>
      <c r="D9808"/>
      <c r="E9808" s="488"/>
      <c r="F9808"/>
      <c r="G9808"/>
      <c r="H9808" s="488"/>
    </row>
    <row r="9809" spans="1:8" s="10" customFormat="1">
      <c r="A9809" s="134"/>
      <c r="B9809" s="134"/>
      <c r="C9809"/>
      <c r="D9809"/>
      <c r="E9809" s="488"/>
      <c r="F9809"/>
      <c r="G9809"/>
      <c r="H9809" s="488"/>
    </row>
    <row r="9810" spans="1:8" s="10" customFormat="1">
      <c r="A9810" s="134"/>
      <c r="B9810" s="134"/>
      <c r="C9810"/>
      <c r="D9810"/>
      <c r="E9810" s="488"/>
      <c r="F9810"/>
      <c r="G9810"/>
      <c r="H9810" s="488"/>
    </row>
    <row r="9811" spans="1:8" s="10" customFormat="1">
      <c r="A9811" s="134"/>
      <c r="B9811" s="134"/>
      <c r="C9811"/>
      <c r="D9811"/>
      <c r="E9811" s="488"/>
      <c r="F9811"/>
      <c r="G9811"/>
      <c r="H9811" s="488"/>
    </row>
    <row r="9812" spans="1:8" s="10" customFormat="1">
      <c r="A9812" s="134"/>
      <c r="B9812" s="134"/>
      <c r="C9812"/>
      <c r="D9812"/>
      <c r="E9812" s="488"/>
      <c r="F9812"/>
      <c r="G9812"/>
      <c r="H9812" s="488"/>
    </row>
    <row r="9813" spans="1:8" s="10" customFormat="1">
      <c r="A9813" s="134"/>
      <c r="B9813" s="134"/>
      <c r="C9813"/>
      <c r="D9813"/>
      <c r="E9813" s="488"/>
      <c r="F9813"/>
      <c r="G9813"/>
      <c r="H9813" s="488"/>
    </row>
    <row r="9814" spans="1:8" s="10" customFormat="1">
      <c r="A9814" s="134"/>
      <c r="B9814" s="134"/>
      <c r="C9814"/>
      <c r="D9814"/>
      <c r="E9814" s="488"/>
      <c r="F9814"/>
      <c r="G9814"/>
      <c r="H9814" s="488"/>
    </row>
    <row r="9815" spans="1:8" s="10" customFormat="1">
      <c r="A9815" s="134"/>
      <c r="B9815" s="134"/>
      <c r="C9815"/>
      <c r="D9815"/>
      <c r="E9815" s="488"/>
      <c r="F9815"/>
      <c r="G9815"/>
      <c r="H9815" s="488"/>
    </row>
    <row r="9816" spans="1:8" s="10" customFormat="1">
      <c r="A9816" s="134"/>
      <c r="B9816" s="134"/>
      <c r="C9816"/>
      <c r="D9816"/>
      <c r="E9816" s="488"/>
      <c r="F9816"/>
      <c r="G9816"/>
      <c r="H9816" s="488"/>
    </row>
    <row r="9817" spans="1:8" s="10" customFormat="1">
      <c r="A9817" s="134"/>
      <c r="B9817" s="134"/>
      <c r="C9817"/>
      <c r="D9817"/>
      <c r="E9817" s="488"/>
      <c r="F9817"/>
      <c r="G9817"/>
      <c r="H9817" s="488"/>
    </row>
    <row r="9818" spans="1:8" s="10" customFormat="1">
      <c r="A9818" s="134"/>
      <c r="B9818" s="134"/>
      <c r="C9818"/>
      <c r="D9818"/>
      <c r="E9818" s="488"/>
      <c r="F9818"/>
      <c r="G9818"/>
      <c r="H9818" s="488"/>
    </row>
    <row r="9819" spans="1:8" s="10" customFormat="1">
      <c r="A9819" s="134"/>
      <c r="B9819" s="134"/>
      <c r="C9819"/>
      <c r="D9819"/>
      <c r="E9819" s="488"/>
      <c r="F9819"/>
      <c r="G9819"/>
      <c r="H9819" s="488"/>
    </row>
    <row r="9820" spans="1:8" s="10" customFormat="1">
      <c r="A9820" s="134"/>
      <c r="B9820" s="134"/>
      <c r="C9820"/>
      <c r="D9820"/>
      <c r="E9820" s="488"/>
      <c r="F9820"/>
      <c r="G9820"/>
      <c r="H9820" s="488"/>
    </row>
    <row r="9821" spans="1:8" s="10" customFormat="1">
      <c r="A9821" s="134"/>
      <c r="B9821" s="134"/>
      <c r="C9821"/>
      <c r="D9821"/>
      <c r="E9821" s="488"/>
      <c r="F9821"/>
      <c r="G9821"/>
      <c r="H9821" s="488"/>
    </row>
    <row r="9822" spans="1:8" s="10" customFormat="1">
      <c r="A9822" s="134"/>
      <c r="B9822" s="134"/>
      <c r="C9822"/>
      <c r="D9822"/>
      <c r="E9822" s="488"/>
      <c r="F9822"/>
      <c r="G9822"/>
      <c r="H9822" s="488"/>
    </row>
    <row r="9823" spans="1:8" s="10" customFormat="1">
      <c r="A9823" s="134"/>
      <c r="B9823" s="134"/>
      <c r="C9823"/>
      <c r="D9823"/>
      <c r="E9823" s="488"/>
      <c r="F9823"/>
      <c r="G9823"/>
      <c r="H9823" s="488"/>
    </row>
    <row r="9824" spans="1:8" s="10" customFormat="1">
      <c r="A9824" s="134"/>
      <c r="B9824" s="134"/>
      <c r="C9824"/>
      <c r="D9824"/>
      <c r="E9824" s="488"/>
      <c r="F9824"/>
      <c r="G9824"/>
      <c r="H9824" s="488"/>
    </row>
    <row r="9825" spans="1:8" s="10" customFormat="1">
      <c r="A9825" s="134"/>
      <c r="B9825" s="134"/>
      <c r="C9825"/>
      <c r="D9825"/>
      <c r="E9825" s="488"/>
      <c r="F9825"/>
      <c r="G9825"/>
      <c r="H9825" s="488"/>
    </row>
    <row r="9826" spans="1:8" s="10" customFormat="1">
      <c r="A9826" s="134"/>
      <c r="B9826" s="134"/>
      <c r="C9826"/>
      <c r="D9826"/>
      <c r="E9826" s="488"/>
      <c r="F9826"/>
      <c r="G9826"/>
      <c r="H9826" s="488"/>
    </row>
    <row r="9827" spans="1:8" s="10" customFormat="1">
      <c r="A9827" s="134"/>
      <c r="B9827" s="134"/>
      <c r="C9827"/>
      <c r="D9827"/>
      <c r="E9827" s="488"/>
      <c r="F9827"/>
      <c r="G9827"/>
      <c r="H9827" s="488"/>
    </row>
    <row r="9828" spans="1:8" s="10" customFormat="1">
      <c r="A9828" s="134"/>
      <c r="B9828" s="134"/>
      <c r="C9828"/>
      <c r="D9828"/>
      <c r="E9828" s="488"/>
      <c r="F9828"/>
      <c r="G9828"/>
      <c r="H9828" s="488"/>
    </row>
    <row r="9829" spans="1:8" s="10" customFormat="1">
      <c r="A9829" s="134"/>
      <c r="B9829" s="134"/>
      <c r="C9829"/>
      <c r="D9829"/>
      <c r="E9829" s="488"/>
      <c r="F9829"/>
      <c r="G9829"/>
      <c r="H9829" s="488"/>
    </row>
    <row r="9830" spans="1:8" s="10" customFormat="1">
      <c r="A9830" s="134"/>
      <c r="B9830" s="134"/>
      <c r="C9830"/>
      <c r="D9830"/>
      <c r="E9830" s="488"/>
      <c r="F9830"/>
      <c r="G9830"/>
      <c r="H9830" s="488"/>
    </row>
    <row r="9831" spans="1:8" s="10" customFormat="1">
      <c r="A9831" s="134"/>
      <c r="B9831" s="134"/>
      <c r="C9831"/>
      <c r="D9831"/>
      <c r="E9831" s="488"/>
      <c r="F9831"/>
      <c r="G9831"/>
      <c r="H9831" s="488"/>
    </row>
    <row r="9832" spans="1:8" s="10" customFormat="1">
      <c r="A9832" s="134"/>
      <c r="B9832" s="134"/>
      <c r="C9832"/>
      <c r="D9832"/>
      <c r="E9832" s="488"/>
      <c r="F9832"/>
      <c r="G9832"/>
      <c r="H9832" s="488"/>
    </row>
    <row r="9833" spans="1:8" s="10" customFormat="1">
      <c r="A9833" s="134"/>
      <c r="B9833" s="134"/>
      <c r="C9833"/>
      <c r="D9833"/>
      <c r="E9833" s="488"/>
      <c r="F9833"/>
      <c r="G9833"/>
      <c r="H9833" s="488"/>
    </row>
    <row r="9834" spans="1:8" s="10" customFormat="1">
      <c r="A9834" s="134"/>
      <c r="B9834" s="134"/>
      <c r="C9834"/>
      <c r="D9834"/>
      <c r="E9834" s="488"/>
      <c r="F9834"/>
      <c r="G9834"/>
      <c r="H9834" s="488"/>
    </row>
    <row r="9835" spans="1:8" s="10" customFormat="1">
      <c r="A9835" s="134"/>
      <c r="B9835" s="134"/>
      <c r="C9835"/>
      <c r="D9835"/>
      <c r="E9835" s="488"/>
      <c r="F9835"/>
      <c r="G9835"/>
      <c r="H9835" s="488"/>
    </row>
    <row r="9836" spans="1:8" s="10" customFormat="1">
      <c r="A9836" s="134"/>
      <c r="B9836" s="134"/>
      <c r="C9836"/>
      <c r="D9836"/>
      <c r="E9836" s="488"/>
      <c r="F9836"/>
      <c r="G9836"/>
      <c r="H9836" s="488"/>
    </row>
    <row r="9837" spans="1:8" s="10" customFormat="1">
      <c r="A9837" s="134"/>
      <c r="B9837" s="134"/>
      <c r="C9837"/>
      <c r="D9837"/>
      <c r="E9837" s="488"/>
      <c r="F9837"/>
      <c r="G9837"/>
      <c r="H9837" s="488"/>
    </row>
    <row r="9838" spans="1:8" s="10" customFormat="1">
      <c r="A9838" s="134"/>
      <c r="B9838" s="134"/>
      <c r="C9838"/>
      <c r="D9838"/>
      <c r="E9838" s="488"/>
      <c r="F9838"/>
      <c r="G9838"/>
      <c r="H9838" s="488"/>
    </row>
    <row r="9839" spans="1:8" s="10" customFormat="1">
      <c r="A9839" s="134"/>
      <c r="B9839" s="134"/>
      <c r="C9839"/>
      <c r="D9839"/>
      <c r="E9839" s="488"/>
      <c r="F9839"/>
      <c r="G9839"/>
      <c r="H9839" s="488"/>
    </row>
    <row r="9840" spans="1:8" s="10" customFormat="1">
      <c r="A9840" s="134"/>
      <c r="B9840" s="134"/>
      <c r="C9840"/>
      <c r="D9840"/>
      <c r="E9840" s="488"/>
      <c r="F9840"/>
      <c r="G9840"/>
      <c r="H9840" s="488"/>
    </row>
    <row r="9841" spans="1:8" s="10" customFormat="1">
      <c r="A9841" s="134"/>
      <c r="B9841" s="134"/>
      <c r="C9841"/>
      <c r="D9841"/>
      <c r="E9841" s="488"/>
      <c r="F9841"/>
      <c r="G9841"/>
      <c r="H9841" s="488"/>
    </row>
    <row r="9842" spans="1:8" s="10" customFormat="1">
      <c r="A9842" s="134"/>
      <c r="B9842" s="134"/>
      <c r="C9842"/>
      <c r="D9842"/>
      <c r="E9842" s="488"/>
      <c r="F9842"/>
      <c r="G9842"/>
      <c r="H9842" s="488"/>
    </row>
    <row r="9843" spans="1:8" s="10" customFormat="1">
      <c r="A9843" s="134"/>
      <c r="B9843" s="134"/>
      <c r="C9843"/>
      <c r="D9843"/>
      <c r="E9843" s="488"/>
      <c r="F9843"/>
      <c r="G9843"/>
      <c r="H9843" s="488"/>
    </row>
    <row r="9844" spans="1:8" s="10" customFormat="1">
      <c r="A9844" s="134"/>
      <c r="B9844" s="134"/>
      <c r="C9844"/>
      <c r="D9844"/>
      <c r="E9844" s="488"/>
      <c r="F9844"/>
      <c r="G9844"/>
      <c r="H9844" s="488"/>
    </row>
    <row r="9845" spans="1:8" s="10" customFormat="1">
      <c r="A9845" s="134"/>
      <c r="B9845" s="134"/>
      <c r="C9845"/>
      <c r="D9845"/>
      <c r="E9845" s="488"/>
      <c r="F9845"/>
      <c r="G9845"/>
      <c r="H9845" s="488"/>
    </row>
    <row r="9846" spans="1:8" s="10" customFormat="1">
      <c r="A9846" s="134"/>
      <c r="B9846" s="134"/>
      <c r="C9846"/>
      <c r="D9846"/>
      <c r="E9846" s="488"/>
      <c r="F9846"/>
      <c r="G9846"/>
      <c r="H9846" s="488"/>
    </row>
    <row r="9847" spans="1:8" s="10" customFormat="1">
      <c r="A9847" s="134"/>
      <c r="B9847" s="134"/>
      <c r="C9847"/>
      <c r="D9847"/>
      <c r="E9847" s="488"/>
      <c r="F9847"/>
      <c r="G9847"/>
      <c r="H9847" s="488"/>
    </row>
    <row r="9848" spans="1:8" s="10" customFormat="1">
      <c r="A9848" s="134"/>
      <c r="B9848" s="134"/>
      <c r="C9848"/>
      <c r="D9848"/>
      <c r="E9848" s="488"/>
      <c r="F9848"/>
      <c r="G9848"/>
      <c r="H9848" s="488"/>
    </row>
    <row r="9849" spans="1:8" s="10" customFormat="1">
      <c r="A9849" s="134"/>
      <c r="B9849" s="134"/>
      <c r="C9849"/>
      <c r="D9849"/>
      <c r="E9849" s="488"/>
      <c r="F9849"/>
      <c r="G9849"/>
      <c r="H9849" s="488"/>
    </row>
    <row r="9850" spans="1:8" s="10" customFormat="1">
      <c r="A9850" s="134"/>
      <c r="B9850" s="134"/>
      <c r="C9850"/>
      <c r="D9850"/>
      <c r="E9850" s="488"/>
      <c r="F9850"/>
      <c r="G9850"/>
      <c r="H9850" s="488"/>
    </row>
    <row r="9851" spans="1:8" s="10" customFormat="1">
      <c r="A9851" s="134"/>
      <c r="B9851" s="134"/>
      <c r="C9851"/>
      <c r="D9851"/>
      <c r="E9851" s="488"/>
      <c r="F9851"/>
      <c r="G9851"/>
      <c r="H9851" s="488"/>
    </row>
    <row r="9852" spans="1:8" s="10" customFormat="1">
      <c r="A9852" s="134"/>
      <c r="B9852" s="134"/>
      <c r="C9852"/>
      <c r="D9852"/>
      <c r="E9852" s="488"/>
      <c r="F9852"/>
      <c r="G9852"/>
      <c r="H9852" s="488"/>
    </row>
    <row r="9853" spans="1:8" s="10" customFormat="1">
      <c r="A9853" s="134"/>
      <c r="B9853" s="134"/>
      <c r="C9853"/>
      <c r="D9853"/>
      <c r="E9853" s="488"/>
      <c r="F9853"/>
      <c r="G9853"/>
      <c r="H9853" s="488"/>
    </row>
    <row r="9854" spans="1:8" s="10" customFormat="1">
      <c r="A9854" s="134"/>
      <c r="B9854" s="134"/>
      <c r="C9854"/>
      <c r="D9854"/>
      <c r="E9854" s="488"/>
      <c r="F9854"/>
      <c r="G9854"/>
      <c r="H9854" s="488"/>
    </row>
    <row r="9855" spans="1:8" s="10" customFormat="1">
      <c r="A9855" s="134"/>
      <c r="B9855" s="134"/>
      <c r="C9855"/>
      <c r="D9855"/>
      <c r="E9855" s="488"/>
      <c r="F9855"/>
      <c r="G9855"/>
      <c r="H9855" s="488"/>
    </row>
    <row r="9856" spans="1:8" s="10" customFormat="1">
      <c r="A9856" s="134"/>
      <c r="B9856" s="134"/>
      <c r="C9856"/>
      <c r="D9856"/>
      <c r="E9856" s="488"/>
      <c r="F9856"/>
      <c r="G9856"/>
      <c r="H9856" s="488"/>
    </row>
    <row r="9857" spans="1:8" s="10" customFormat="1">
      <c r="A9857" s="134"/>
      <c r="B9857" s="134"/>
      <c r="C9857"/>
      <c r="D9857"/>
      <c r="E9857" s="488"/>
      <c r="F9857"/>
      <c r="G9857"/>
      <c r="H9857" s="488"/>
    </row>
    <row r="9858" spans="1:8" s="10" customFormat="1">
      <c r="A9858" s="134"/>
      <c r="B9858" s="134"/>
      <c r="C9858"/>
      <c r="D9858"/>
      <c r="E9858" s="488"/>
      <c r="F9858"/>
      <c r="G9858"/>
      <c r="H9858" s="488"/>
    </row>
    <row r="9859" spans="1:8" s="10" customFormat="1">
      <c r="A9859" s="134"/>
      <c r="B9859" s="134"/>
      <c r="C9859"/>
      <c r="D9859"/>
      <c r="E9859" s="488"/>
      <c r="F9859"/>
      <c r="G9859"/>
      <c r="H9859" s="488"/>
    </row>
    <row r="9860" spans="1:8" s="10" customFormat="1">
      <c r="A9860" s="134"/>
      <c r="B9860" s="134"/>
      <c r="C9860"/>
      <c r="D9860"/>
      <c r="E9860" s="488"/>
      <c r="F9860"/>
      <c r="G9860"/>
      <c r="H9860" s="488"/>
    </row>
    <row r="9861" spans="1:8" s="10" customFormat="1">
      <c r="A9861" s="134"/>
      <c r="B9861" s="134"/>
      <c r="C9861"/>
      <c r="D9861"/>
      <c r="E9861" s="488"/>
      <c r="F9861"/>
      <c r="G9861"/>
      <c r="H9861" s="488"/>
    </row>
    <row r="9862" spans="1:8" s="10" customFormat="1">
      <c r="A9862" s="134"/>
      <c r="B9862" s="134"/>
      <c r="C9862"/>
      <c r="D9862"/>
      <c r="E9862" s="488"/>
      <c r="F9862"/>
      <c r="G9862"/>
      <c r="H9862" s="488"/>
    </row>
    <row r="9863" spans="1:8" s="10" customFormat="1">
      <c r="A9863" s="134"/>
      <c r="B9863" s="134"/>
      <c r="C9863"/>
      <c r="D9863"/>
      <c r="E9863" s="488"/>
      <c r="F9863"/>
      <c r="G9863"/>
      <c r="H9863" s="488"/>
    </row>
    <row r="9864" spans="1:8" s="10" customFormat="1">
      <c r="A9864" s="134"/>
      <c r="B9864" s="134"/>
      <c r="C9864"/>
      <c r="D9864"/>
      <c r="E9864" s="488"/>
      <c r="F9864"/>
      <c r="G9864"/>
      <c r="H9864" s="488"/>
    </row>
    <row r="9865" spans="1:8" s="10" customFormat="1">
      <c r="A9865" s="134"/>
      <c r="B9865" s="134"/>
      <c r="C9865"/>
      <c r="D9865"/>
      <c r="E9865" s="488"/>
      <c r="F9865"/>
      <c r="G9865"/>
      <c r="H9865" s="488"/>
    </row>
    <row r="9866" spans="1:8" s="10" customFormat="1">
      <c r="A9866" s="134"/>
      <c r="B9866" s="134"/>
      <c r="C9866"/>
      <c r="D9866"/>
      <c r="E9866" s="488"/>
      <c r="F9866"/>
      <c r="G9866"/>
      <c r="H9866" s="488"/>
    </row>
    <row r="9867" spans="1:8" s="10" customFormat="1">
      <c r="A9867" s="134"/>
      <c r="B9867" s="134"/>
      <c r="C9867"/>
      <c r="D9867"/>
      <c r="E9867" s="488"/>
      <c r="F9867"/>
      <c r="G9867"/>
      <c r="H9867" s="488"/>
    </row>
    <row r="9868" spans="1:8" s="10" customFormat="1">
      <c r="A9868" s="134"/>
      <c r="B9868" s="134"/>
      <c r="C9868"/>
      <c r="D9868"/>
      <c r="E9868" s="488"/>
      <c r="F9868"/>
      <c r="G9868"/>
      <c r="H9868" s="488"/>
    </row>
    <row r="9869" spans="1:8" s="10" customFormat="1">
      <c r="A9869" s="134"/>
      <c r="B9869" s="134"/>
      <c r="C9869"/>
      <c r="D9869"/>
      <c r="E9869" s="488"/>
      <c r="F9869"/>
      <c r="G9869"/>
      <c r="H9869" s="488"/>
    </row>
    <row r="9870" spans="1:8" s="10" customFormat="1">
      <c r="A9870" s="134"/>
      <c r="B9870" s="134"/>
      <c r="C9870"/>
      <c r="D9870"/>
      <c r="E9870" s="488"/>
      <c r="F9870"/>
      <c r="G9870"/>
      <c r="H9870" s="488"/>
    </row>
    <row r="9871" spans="1:8" s="10" customFormat="1">
      <c r="A9871" s="134"/>
      <c r="B9871" s="134"/>
      <c r="C9871"/>
      <c r="D9871"/>
      <c r="E9871" s="488"/>
      <c r="F9871"/>
      <c r="G9871"/>
      <c r="H9871" s="488"/>
    </row>
    <row r="9872" spans="1:8" s="10" customFormat="1">
      <c r="A9872" s="134"/>
      <c r="B9872" s="134"/>
      <c r="C9872"/>
      <c r="D9872"/>
      <c r="E9872" s="488"/>
      <c r="F9872"/>
      <c r="G9872"/>
      <c r="H9872" s="488"/>
    </row>
    <row r="9873" spans="1:8" s="10" customFormat="1">
      <c r="A9873" s="134"/>
      <c r="B9873" s="134"/>
      <c r="C9873"/>
      <c r="D9873"/>
      <c r="E9873" s="488"/>
      <c r="F9873"/>
      <c r="G9873"/>
      <c r="H9873" s="488"/>
    </row>
    <row r="9874" spans="1:8" s="10" customFormat="1">
      <c r="A9874" s="134"/>
      <c r="B9874" s="134"/>
      <c r="C9874"/>
      <c r="D9874"/>
      <c r="E9874" s="488"/>
      <c r="F9874"/>
      <c r="G9874"/>
      <c r="H9874" s="488"/>
    </row>
    <row r="9875" spans="1:8" s="10" customFormat="1">
      <c r="A9875" s="134"/>
      <c r="B9875" s="134"/>
      <c r="C9875"/>
      <c r="D9875"/>
      <c r="E9875" s="488"/>
      <c r="F9875"/>
      <c r="G9875"/>
      <c r="H9875" s="488"/>
    </row>
    <row r="9876" spans="1:8" s="10" customFormat="1">
      <c r="A9876" s="134"/>
      <c r="B9876" s="134"/>
      <c r="C9876"/>
      <c r="D9876"/>
      <c r="E9876" s="488"/>
      <c r="F9876"/>
      <c r="G9876"/>
      <c r="H9876" s="488"/>
    </row>
    <row r="9877" spans="1:8" s="10" customFormat="1">
      <c r="A9877" s="134"/>
      <c r="B9877" s="134"/>
      <c r="C9877"/>
      <c r="D9877"/>
      <c r="E9877" s="488"/>
      <c r="F9877"/>
      <c r="G9877"/>
      <c r="H9877" s="488"/>
    </row>
    <row r="9878" spans="1:8" s="10" customFormat="1">
      <c r="A9878" s="134"/>
      <c r="B9878" s="134"/>
      <c r="C9878"/>
      <c r="D9878"/>
      <c r="E9878" s="488"/>
      <c r="F9878"/>
      <c r="G9878"/>
      <c r="H9878" s="488"/>
    </row>
    <row r="9879" spans="1:8" s="10" customFormat="1">
      <c r="A9879" s="134"/>
      <c r="B9879" s="134"/>
      <c r="C9879"/>
      <c r="D9879"/>
      <c r="E9879" s="488"/>
      <c r="F9879"/>
      <c r="G9879"/>
      <c r="H9879" s="488"/>
    </row>
    <row r="9880" spans="1:8" s="10" customFormat="1">
      <c r="A9880" s="134"/>
      <c r="B9880" s="134"/>
      <c r="C9880"/>
      <c r="D9880"/>
      <c r="E9880" s="488"/>
      <c r="F9880"/>
      <c r="G9880"/>
      <c r="H9880" s="488"/>
    </row>
    <row r="9881" spans="1:8" s="10" customFormat="1">
      <c r="A9881" s="134"/>
      <c r="B9881" s="134"/>
      <c r="C9881"/>
      <c r="D9881"/>
      <c r="E9881" s="488"/>
      <c r="F9881"/>
      <c r="G9881"/>
      <c r="H9881" s="488"/>
    </row>
    <row r="9882" spans="1:8" s="10" customFormat="1">
      <c r="A9882" s="134"/>
      <c r="B9882" s="134"/>
      <c r="C9882"/>
      <c r="D9882"/>
      <c r="E9882" s="488"/>
      <c r="F9882"/>
      <c r="G9882"/>
      <c r="H9882" s="488"/>
    </row>
    <row r="9883" spans="1:8" s="10" customFormat="1">
      <c r="A9883" s="134"/>
      <c r="B9883" s="134"/>
      <c r="C9883"/>
      <c r="D9883"/>
      <c r="E9883" s="488"/>
      <c r="F9883"/>
      <c r="G9883"/>
      <c r="H9883" s="488"/>
    </row>
    <row r="9884" spans="1:8" s="10" customFormat="1">
      <c r="A9884" s="134"/>
      <c r="B9884" s="134"/>
      <c r="C9884"/>
      <c r="D9884"/>
      <c r="E9884" s="488"/>
      <c r="F9884"/>
      <c r="G9884"/>
      <c r="H9884" s="488"/>
    </row>
    <row r="9885" spans="1:8" s="10" customFormat="1">
      <c r="A9885" s="134"/>
      <c r="B9885" s="134"/>
      <c r="C9885"/>
      <c r="D9885"/>
      <c r="E9885" s="488"/>
      <c r="F9885"/>
      <c r="G9885"/>
      <c r="H9885" s="488"/>
    </row>
    <row r="9886" spans="1:8" s="10" customFormat="1">
      <c r="A9886" s="134"/>
      <c r="B9886" s="134"/>
      <c r="C9886"/>
      <c r="D9886"/>
      <c r="E9886" s="488"/>
      <c r="F9886"/>
      <c r="G9886"/>
      <c r="H9886" s="488"/>
    </row>
    <row r="9887" spans="1:8" s="10" customFormat="1">
      <c r="A9887" s="134"/>
      <c r="B9887" s="134"/>
      <c r="C9887"/>
      <c r="D9887"/>
      <c r="E9887" s="488"/>
      <c r="F9887"/>
      <c r="G9887"/>
      <c r="H9887" s="488"/>
    </row>
    <row r="9888" spans="1:8" s="10" customFormat="1">
      <c r="A9888" s="134"/>
      <c r="B9888" s="134"/>
      <c r="C9888"/>
      <c r="D9888"/>
      <c r="E9888" s="488"/>
      <c r="F9888"/>
      <c r="G9888"/>
      <c r="H9888" s="488"/>
    </row>
    <row r="9889" spans="1:8" s="10" customFormat="1">
      <c r="A9889" s="134"/>
      <c r="B9889" s="134"/>
      <c r="C9889"/>
      <c r="D9889"/>
      <c r="E9889" s="488"/>
      <c r="F9889"/>
      <c r="G9889"/>
      <c r="H9889" s="488"/>
    </row>
    <row r="9890" spans="1:8" s="10" customFormat="1">
      <c r="A9890" s="134"/>
      <c r="B9890" s="134"/>
      <c r="C9890"/>
      <c r="D9890"/>
      <c r="E9890" s="488"/>
      <c r="F9890"/>
      <c r="G9890"/>
      <c r="H9890" s="488"/>
    </row>
    <row r="9891" spans="1:8" s="10" customFormat="1">
      <c r="A9891" s="134"/>
      <c r="B9891" s="134"/>
      <c r="C9891"/>
      <c r="D9891"/>
      <c r="E9891" s="488"/>
      <c r="F9891"/>
      <c r="G9891"/>
      <c r="H9891" s="488"/>
    </row>
    <row r="9892" spans="1:8" s="10" customFormat="1">
      <c r="A9892" s="134"/>
      <c r="B9892" s="134"/>
      <c r="C9892"/>
      <c r="D9892"/>
      <c r="E9892" s="488"/>
      <c r="F9892"/>
      <c r="G9892"/>
      <c r="H9892" s="488"/>
    </row>
    <row r="9893" spans="1:8" s="10" customFormat="1">
      <c r="A9893" s="134"/>
      <c r="B9893" s="134"/>
      <c r="C9893"/>
      <c r="D9893"/>
      <c r="E9893" s="488"/>
      <c r="F9893"/>
      <c r="G9893"/>
      <c r="H9893" s="488"/>
    </row>
    <row r="9894" spans="1:8" s="10" customFormat="1">
      <c r="A9894" s="134"/>
      <c r="B9894" s="134"/>
      <c r="C9894"/>
      <c r="D9894"/>
      <c r="E9894" s="488"/>
      <c r="F9894"/>
      <c r="G9894"/>
      <c r="H9894" s="488"/>
    </row>
    <row r="9895" spans="1:8" s="10" customFormat="1">
      <c r="A9895" s="134"/>
      <c r="B9895" s="134"/>
      <c r="C9895"/>
      <c r="D9895"/>
      <c r="E9895" s="488"/>
      <c r="F9895"/>
      <c r="G9895"/>
      <c r="H9895" s="488"/>
    </row>
    <row r="9896" spans="1:8" s="10" customFormat="1">
      <c r="A9896" s="134"/>
      <c r="B9896" s="134"/>
      <c r="C9896"/>
      <c r="D9896"/>
      <c r="E9896" s="488"/>
      <c r="F9896"/>
      <c r="G9896"/>
      <c r="H9896" s="488"/>
    </row>
    <row r="9897" spans="1:8" s="10" customFormat="1">
      <c r="A9897" s="134"/>
      <c r="B9897" s="134"/>
      <c r="C9897"/>
      <c r="D9897"/>
      <c r="E9897" s="488"/>
      <c r="F9897"/>
      <c r="G9897"/>
      <c r="H9897" s="488"/>
    </row>
    <row r="9898" spans="1:8" s="10" customFormat="1">
      <c r="A9898" s="134"/>
      <c r="B9898" s="134"/>
      <c r="C9898"/>
      <c r="D9898"/>
      <c r="E9898" s="488"/>
      <c r="F9898"/>
      <c r="G9898"/>
      <c r="H9898" s="488"/>
    </row>
    <row r="9899" spans="1:8" s="10" customFormat="1">
      <c r="A9899" s="134"/>
      <c r="B9899" s="134"/>
      <c r="C9899"/>
      <c r="D9899"/>
      <c r="E9899" s="488"/>
      <c r="F9899"/>
      <c r="G9899"/>
      <c r="H9899" s="488"/>
    </row>
    <row r="9900" spans="1:8" s="10" customFormat="1">
      <c r="A9900" s="134"/>
      <c r="B9900" s="134"/>
      <c r="C9900"/>
      <c r="D9900"/>
      <c r="E9900" s="488"/>
      <c r="F9900"/>
      <c r="G9900"/>
      <c r="H9900" s="488"/>
    </row>
    <row r="9901" spans="1:8" s="10" customFormat="1">
      <c r="A9901" s="134"/>
      <c r="B9901" s="134"/>
      <c r="C9901"/>
      <c r="D9901"/>
      <c r="E9901" s="488"/>
      <c r="F9901"/>
      <c r="G9901"/>
      <c r="H9901" s="488"/>
    </row>
    <row r="9902" spans="1:8" s="10" customFormat="1">
      <c r="A9902" s="134"/>
      <c r="B9902" s="134"/>
      <c r="C9902"/>
      <c r="D9902"/>
      <c r="E9902" s="488"/>
      <c r="F9902"/>
      <c r="G9902"/>
      <c r="H9902" s="488"/>
    </row>
    <row r="9903" spans="1:8" s="10" customFormat="1">
      <c r="A9903" s="134"/>
      <c r="B9903" s="134"/>
      <c r="C9903"/>
      <c r="D9903"/>
      <c r="E9903" s="488"/>
      <c r="F9903"/>
      <c r="G9903"/>
      <c r="H9903" s="488"/>
    </row>
    <row r="9904" spans="1:8" s="10" customFormat="1">
      <c r="A9904" s="134"/>
      <c r="B9904" s="134"/>
      <c r="C9904"/>
      <c r="D9904"/>
      <c r="E9904" s="488"/>
      <c r="F9904"/>
      <c r="G9904"/>
      <c r="H9904" s="488"/>
    </row>
    <row r="9905" spans="1:8" s="10" customFormat="1">
      <c r="A9905" s="134"/>
      <c r="B9905" s="134"/>
      <c r="C9905"/>
      <c r="D9905"/>
      <c r="E9905" s="488"/>
      <c r="F9905"/>
      <c r="G9905"/>
      <c r="H9905" s="488"/>
    </row>
    <row r="9906" spans="1:8" s="10" customFormat="1">
      <c r="A9906" s="134"/>
      <c r="B9906" s="134"/>
      <c r="C9906"/>
      <c r="D9906"/>
      <c r="E9906" s="488"/>
      <c r="F9906"/>
      <c r="G9906"/>
      <c r="H9906" s="488"/>
    </row>
    <row r="9907" spans="1:8" s="10" customFormat="1">
      <c r="A9907" s="134"/>
      <c r="B9907" s="134"/>
      <c r="C9907"/>
      <c r="D9907"/>
      <c r="E9907" s="488"/>
      <c r="F9907"/>
      <c r="G9907"/>
      <c r="H9907" s="488"/>
    </row>
    <row r="9908" spans="1:8" s="10" customFormat="1">
      <c r="A9908" s="134"/>
      <c r="B9908" s="134"/>
      <c r="C9908"/>
      <c r="D9908"/>
      <c r="E9908" s="488"/>
      <c r="F9908"/>
      <c r="G9908"/>
      <c r="H9908" s="488"/>
    </row>
    <row r="9909" spans="1:8" s="10" customFormat="1">
      <c r="A9909" s="134"/>
      <c r="B9909" s="134"/>
      <c r="C9909"/>
      <c r="D9909"/>
      <c r="E9909" s="488"/>
      <c r="F9909"/>
      <c r="G9909"/>
      <c r="H9909" s="488"/>
    </row>
    <row r="9910" spans="1:8" s="10" customFormat="1">
      <c r="A9910" s="134"/>
      <c r="B9910" s="134"/>
      <c r="C9910"/>
      <c r="D9910"/>
      <c r="E9910" s="488"/>
      <c r="F9910"/>
      <c r="G9910"/>
      <c r="H9910" s="488"/>
    </row>
    <row r="9911" spans="1:8" s="10" customFormat="1">
      <c r="A9911" s="134"/>
      <c r="B9911" s="134"/>
      <c r="C9911"/>
      <c r="D9911"/>
      <c r="E9911" s="488"/>
      <c r="F9911"/>
      <c r="G9911"/>
      <c r="H9911" s="488"/>
    </row>
    <row r="9912" spans="1:8" s="10" customFormat="1">
      <c r="A9912" s="134"/>
      <c r="B9912" s="134"/>
      <c r="C9912"/>
      <c r="D9912"/>
      <c r="E9912" s="488"/>
      <c r="F9912"/>
      <c r="G9912"/>
      <c r="H9912" s="488"/>
    </row>
    <row r="9913" spans="1:8" s="10" customFormat="1">
      <c r="A9913" s="134"/>
      <c r="B9913" s="134"/>
      <c r="C9913"/>
      <c r="D9913"/>
      <c r="E9913" s="488"/>
      <c r="F9913"/>
      <c r="G9913"/>
      <c r="H9913" s="488"/>
    </row>
    <row r="9914" spans="1:8" s="10" customFormat="1">
      <c r="A9914" s="134"/>
      <c r="B9914" s="134"/>
      <c r="C9914"/>
      <c r="D9914"/>
      <c r="E9914" s="488"/>
      <c r="F9914"/>
      <c r="G9914"/>
      <c r="H9914" s="488"/>
    </row>
    <row r="9915" spans="1:8" s="10" customFormat="1">
      <c r="A9915" s="134"/>
      <c r="B9915" s="134"/>
      <c r="C9915"/>
      <c r="D9915"/>
      <c r="E9915" s="488"/>
      <c r="F9915"/>
      <c r="G9915"/>
      <c r="H9915" s="488"/>
    </row>
    <row r="9916" spans="1:8" s="10" customFormat="1">
      <c r="A9916" s="134"/>
      <c r="B9916" s="134"/>
      <c r="C9916"/>
      <c r="D9916"/>
      <c r="E9916" s="488"/>
      <c r="F9916"/>
      <c r="G9916"/>
      <c r="H9916" s="488"/>
    </row>
    <row r="9917" spans="1:8" s="10" customFormat="1">
      <c r="A9917" s="134"/>
      <c r="B9917" s="134"/>
      <c r="C9917"/>
      <c r="D9917"/>
      <c r="E9917" s="488"/>
      <c r="F9917"/>
      <c r="G9917"/>
      <c r="H9917" s="488"/>
    </row>
    <row r="9918" spans="1:8" s="10" customFormat="1">
      <c r="A9918" s="134"/>
      <c r="B9918" s="134"/>
      <c r="C9918"/>
      <c r="D9918"/>
      <c r="E9918" s="488"/>
      <c r="F9918"/>
      <c r="G9918"/>
      <c r="H9918" s="488"/>
    </row>
    <row r="9919" spans="1:8" s="10" customFormat="1">
      <c r="A9919" s="134"/>
      <c r="B9919" s="134"/>
      <c r="C9919"/>
      <c r="D9919"/>
      <c r="E9919" s="488"/>
      <c r="F9919"/>
      <c r="G9919"/>
      <c r="H9919" s="488"/>
    </row>
    <row r="9920" spans="1:8" s="10" customFormat="1">
      <c r="A9920" s="134"/>
      <c r="B9920" s="134"/>
      <c r="C9920"/>
      <c r="D9920"/>
      <c r="E9920" s="488"/>
      <c r="F9920"/>
      <c r="G9920"/>
      <c r="H9920" s="488"/>
    </row>
    <row r="9921" spans="1:8" s="10" customFormat="1">
      <c r="A9921" s="134"/>
      <c r="B9921" s="134"/>
      <c r="C9921"/>
      <c r="D9921"/>
      <c r="E9921" s="488"/>
      <c r="F9921"/>
      <c r="G9921"/>
      <c r="H9921" s="488"/>
    </row>
    <row r="9922" spans="1:8" s="10" customFormat="1">
      <c r="A9922" s="134"/>
      <c r="B9922" s="134"/>
      <c r="C9922"/>
      <c r="D9922"/>
      <c r="E9922" s="488"/>
      <c r="F9922"/>
      <c r="G9922"/>
      <c r="H9922" s="488"/>
    </row>
    <row r="9923" spans="1:8" s="10" customFormat="1">
      <c r="A9923" s="134"/>
      <c r="B9923" s="134"/>
      <c r="C9923"/>
      <c r="D9923"/>
      <c r="E9923" s="488"/>
      <c r="F9923"/>
      <c r="G9923"/>
      <c r="H9923" s="488"/>
    </row>
    <row r="9924" spans="1:8" s="10" customFormat="1">
      <c r="A9924" s="134"/>
      <c r="B9924" s="134"/>
      <c r="C9924"/>
      <c r="D9924"/>
      <c r="E9924" s="488"/>
      <c r="F9924"/>
      <c r="G9924"/>
      <c r="H9924" s="488"/>
    </row>
    <row r="9925" spans="1:8" s="10" customFormat="1">
      <c r="A9925" s="134"/>
      <c r="B9925" s="134"/>
      <c r="C9925"/>
      <c r="D9925"/>
      <c r="E9925" s="488"/>
      <c r="F9925"/>
      <c r="G9925"/>
      <c r="H9925" s="488"/>
    </row>
    <row r="9926" spans="1:8" s="10" customFormat="1">
      <c r="A9926" s="134"/>
      <c r="B9926" s="134"/>
      <c r="C9926"/>
      <c r="D9926"/>
      <c r="E9926" s="488"/>
      <c r="F9926"/>
      <c r="G9926"/>
      <c r="H9926" s="488"/>
    </row>
    <row r="9927" spans="1:8" s="10" customFormat="1">
      <c r="A9927" s="134"/>
      <c r="B9927" s="134"/>
      <c r="C9927"/>
      <c r="D9927"/>
      <c r="E9927" s="488"/>
      <c r="F9927"/>
      <c r="G9927"/>
      <c r="H9927" s="488"/>
    </row>
    <row r="9928" spans="1:8" s="10" customFormat="1">
      <c r="A9928" s="134"/>
      <c r="B9928" s="134"/>
      <c r="C9928"/>
      <c r="D9928"/>
      <c r="E9928" s="488"/>
      <c r="F9928"/>
      <c r="G9928"/>
      <c r="H9928" s="488"/>
    </row>
    <row r="9929" spans="1:8" s="10" customFormat="1">
      <c r="A9929" s="134"/>
      <c r="B9929" s="134"/>
      <c r="C9929"/>
      <c r="D9929"/>
      <c r="E9929" s="488"/>
      <c r="F9929"/>
      <c r="G9929"/>
      <c r="H9929" s="488"/>
    </row>
    <row r="9930" spans="1:8" s="10" customFormat="1">
      <c r="A9930" s="134"/>
      <c r="B9930" s="134"/>
      <c r="C9930"/>
      <c r="D9930"/>
      <c r="E9930" s="488"/>
      <c r="F9930"/>
      <c r="G9930"/>
      <c r="H9930" s="488"/>
    </row>
    <row r="9931" spans="1:8" s="10" customFormat="1">
      <c r="A9931" s="134"/>
      <c r="B9931" s="134"/>
      <c r="C9931"/>
      <c r="D9931"/>
      <c r="E9931" s="488"/>
      <c r="F9931"/>
      <c r="G9931"/>
      <c r="H9931" s="488"/>
    </row>
    <row r="9932" spans="1:8" s="10" customFormat="1">
      <c r="A9932" s="134"/>
      <c r="B9932" s="134"/>
      <c r="C9932"/>
      <c r="D9932"/>
      <c r="E9932" s="488"/>
      <c r="F9932"/>
      <c r="G9932"/>
      <c r="H9932" s="488"/>
    </row>
    <row r="9933" spans="1:8" s="10" customFormat="1">
      <c r="A9933" s="134"/>
      <c r="B9933" s="134"/>
      <c r="C9933"/>
      <c r="D9933"/>
      <c r="E9933" s="488"/>
      <c r="F9933"/>
      <c r="G9933"/>
      <c r="H9933" s="488"/>
    </row>
    <row r="9934" spans="1:8" s="10" customFormat="1">
      <c r="A9934" s="134"/>
      <c r="B9934" s="134"/>
      <c r="C9934"/>
      <c r="D9934"/>
      <c r="E9934" s="488"/>
      <c r="F9934"/>
      <c r="G9934"/>
      <c r="H9934" s="488"/>
    </row>
    <row r="9935" spans="1:8" s="10" customFormat="1">
      <c r="A9935" s="134"/>
      <c r="B9935" s="134"/>
      <c r="C9935"/>
      <c r="D9935"/>
      <c r="E9935" s="488"/>
      <c r="F9935"/>
      <c r="G9935"/>
      <c r="H9935" s="488"/>
    </row>
    <row r="9936" spans="1:8" s="10" customFormat="1">
      <c r="A9936" s="134"/>
      <c r="B9936" s="134"/>
      <c r="C9936"/>
      <c r="D9936"/>
      <c r="E9936" s="488"/>
      <c r="F9936"/>
      <c r="G9936"/>
      <c r="H9936" s="488"/>
    </row>
    <row r="9937" spans="1:8" s="10" customFormat="1">
      <c r="A9937" s="134"/>
      <c r="B9937" s="134"/>
      <c r="C9937"/>
      <c r="D9937"/>
      <c r="E9937" s="488"/>
      <c r="F9937"/>
      <c r="G9937"/>
      <c r="H9937" s="488"/>
    </row>
    <row r="9938" spans="1:8" s="10" customFormat="1">
      <c r="A9938" s="134"/>
      <c r="B9938" s="134"/>
      <c r="C9938"/>
      <c r="D9938"/>
      <c r="E9938" s="488"/>
      <c r="F9938"/>
      <c r="G9938"/>
      <c r="H9938" s="488"/>
    </row>
    <row r="9939" spans="1:8" s="10" customFormat="1">
      <c r="A9939" s="134"/>
      <c r="B9939" s="134"/>
      <c r="C9939"/>
      <c r="D9939"/>
      <c r="E9939" s="488"/>
      <c r="F9939"/>
      <c r="G9939"/>
      <c r="H9939" s="488"/>
    </row>
    <row r="9940" spans="1:8" s="10" customFormat="1">
      <c r="A9940" s="134"/>
      <c r="B9940" s="134"/>
      <c r="C9940"/>
      <c r="D9940"/>
      <c r="E9940" s="488"/>
      <c r="F9940"/>
      <c r="G9940"/>
      <c r="H9940" s="488"/>
    </row>
    <row r="9941" spans="1:8" s="10" customFormat="1">
      <c r="A9941" s="134"/>
      <c r="B9941" s="134"/>
      <c r="C9941"/>
      <c r="D9941"/>
      <c r="E9941" s="488"/>
      <c r="F9941"/>
      <c r="G9941"/>
      <c r="H9941" s="488"/>
    </row>
    <row r="9942" spans="1:8" s="10" customFormat="1">
      <c r="A9942" s="134"/>
      <c r="B9942" s="134"/>
      <c r="C9942"/>
      <c r="D9942"/>
      <c r="E9942" s="488"/>
      <c r="F9942"/>
      <c r="G9942"/>
      <c r="H9942" s="488"/>
    </row>
    <row r="9943" spans="1:8" s="10" customFormat="1">
      <c r="A9943" s="134"/>
      <c r="B9943" s="134"/>
      <c r="C9943"/>
      <c r="D9943"/>
      <c r="E9943" s="488"/>
      <c r="F9943"/>
      <c r="G9943"/>
      <c r="H9943" s="488"/>
    </row>
    <row r="9944" spans="1:8" s="10" customFormat="1">
      <c r="A9944" s="134"/>
      <c r="B9944" s="134"/>
      <c r="C9944"/>
      <c r="D9944"/>
      <c r="E9944" s="488"/>
      <c r="F9944"/>
      <c r="G9944"/>
      <c r="H9944" s="488"/>
    </row>
    <row r="9945" spans="1:8" s="10" customFormat="1">
      <c r="A9945" s="134"/>
      <c r="B9945" s="134"/>
      <c r="C9945"/>
      <c r="D9945"/>
      <c r="E9945" s="488"/>
      <c r="F9945"/>
      <c r="G9945"/>
      <c r="H9945" s="488"/>
    </row>
    <row r="9946" spans="1:8" s="10" customFormat="1">
      <c r="A9946" s="134"/>
      <c r="B9946" s="134"/>
      <c r="C9946"/>
      <c r="D9946"/>
      <c r="E9946" s="488"/>
      <c r="F9946"/>
      <c r="G9946"/>
      <c r="H9946" s="488"/>
    </row>
    <row r="9947" spans="1:8" s="10" customFormat="1">
      <c r="A9947" s="134"/>
      <c r="B9947" s="134"/>
      <c r="C9947"/>
      <c r="D9947"/>
      <c r="E9947" s="488"/>
      <c r="F9947"/>
      <c r="G9947"/>
      <c r="H9947" s="488"/>
    </row>
    <row r="9948" spans="1:8" s="10" customFormat="1">
      <c r="A9948" s="134"/>
      <c r="B9948" s="134"/>
      <c r="C9948"/>
      <c r="D9948"/>
      <c r="E9948" s="488"/>
      <c r="F9948"/>
      <c r="G9948"/>
      <c r="H9948" s="488"/>
    </row>
    <row r="9949" spans="1:8" s="10" customFormat="1">
      <c r="A9949" s="134"/>
      <c r="B9949" s="134"/>
      <c r="C9949"/>
      <c r="D9949"/>
      <c r="E9949" s="488"/>
      <c r="F9949"/>
      <c r="G9949"/>
      <c r="H9949" s="488"/>
    </row>
    <row r="9950" spans="1:8" s="10" customFormat="1">
      <c r="A9950" s="134"/>
      <c r="B9950" s="134"/>
      <c r="C9950"/>
      <c r="D9950"/>
      <c r="E9950" s="488"/>
      <c r="F9950"/>
      <c r="G9950"/>
      <c r="H9950" s="488"/>
    </row>
    <row r="9951" spans="1:8" s="10" customFormat="1">
      <c r="A9951" s="134"/>
      <c r="B9951" s="134"/>
      <c r="C9951"/>
      <c r="D9951"/>
      <c r="E9951" s="488"/>
      <c r="F9951"/>
      <c r="G9951"/>
      <c r="H9951" s="488"/>
    </row>
    <row r="9952" spans="1:8" s="10" customFormat="1">
      <c r="A9952" s="134"/>
      <c r="B9952" s="134"/>
      <c r="C9952"/>
      <c r="D9952"/>
      <c r="E9952" s="488"/>
      <c r="F9952"/>
      <c r="G9952"/>
      <c r="H9952" s="488"/>
    </row>
    <row r="9953" spans="1:8" s="10" customFormat="1">
      <c r="A9953" s="134"/>
      <c r="B9953" s="134"/>
      <c r="C9953"/>
      <c r="D9953"/>
      <c r="E9953" s="488"/>
      <c r="F9953"/>
      <c r="G9953"/>
      <c r="H9953" s="488"/>
    </row>
    <row r="9954" spans="1:8" s="10" customFormat="1">
      <c r="A9954" s="134"/>
      <c r="B9954" s="134"/>
      <c r="C9954"/>
      <c r="D9954"/>
      <c r="E9954" s="488"/>
      <c r="F9954"/>
      <c r="G9954"/>
      <c r="H9954" s="488"/>
    </row>
    <row r="9955" spans="1:8" s="10" customFormat="1">
      <c r="A9955" s="134"/>
      <c r="B9955" s="134"/>
      <c r="C9955"/>
      <c r="D9955"/>
      <c r="E9955" s="488"/>
      <c r="F9955"/>
      <c r="G9955"/>
      <c r="H9955" s="488"/>
    </row>
    <row r="9956" spans="1:8" s="10" customFormat="1">
      <c r="A9956" s="134"/>
      <c r="B9956" s="134"/>
      <c r="C9956"/>
      <c r="D9956"/>
      <c r="E9956" s="488"/>
      <c r="F9956"/>
      <c r="G9956"/>
      <c r="H9956" s="488"/>
    </row>
    <row r="9957" spans="1:8" s="10" customFormat="1">
      <c r="A9957" s="134"/>
      <c r="B9957" s="134"/>
      <c r="C9957"/>
      <c r="D9957"/>
      <c r="E9957" s="488"/>
      <c r="F9957"/>
      <c r="G9957"/>
      <c r="H9957" s="488"/>
    </row>
    <row r="9958" spans="1:8" s="10" customFormat="1">
      <c r="A9958" s="134"/>
      <c r="B9958" s="134"/>
      <c r="C9958"/>
      <c r="D9958"/>
      <c r="E9958" s="488"/>
      <c r="F9958"/>
      <c r="G9958"/>
      <c r="H9958" s="488"/>
    </row>
    <row r="9959" spans="1:8" s="10" customFormat="1">
      <c r="A9959" s="134"/>
      <c r="B9959" s="134"/>
      <c r="C9959"/>
      <c r="D9959"/>
      <c r="E9959" s="488"/>
      <c r="F9959"/>
      <c r="G9959"/>
      <c r="H9959" s="488"/>
    </row>
    <row r="9960" spans="1:8" s="10" customFormat="1">
      <c r="A9960" s="134"/>
      <c r="B9960" s="134"/>
      <c r="C9960"/>
      <c r="D9960"/>
      <c r="E9960" s="488"/>
      <c r="F9960"/>
      <c r="G9960"/>
      <c r="H9960" s="488"/>
    </row>
    <row r="9961" spans="1:8" s="10" customFormat="1">
      <c r="A9961" s="134"/>
      <c r="B9961" s="134"/>
      <c r="C9961"/>
      <c r="D9961"/>
      <c r="E9961" s="488"/>
      <c r="F9961"/>
      <c r="G9961"/>
      <c r="H9961" s="488"/>
    </row>
    <row r="9962" spans="1:8" s="10" customFormat="1">
      <c r="A9962" s="134"/>
      <c r="B9962" s="134"/>
      <c r="C9962"/>
      <c r="D9962"/>
      <c r="E9962" s="488"/>
      <c r="F9962"/>
      <c r="G9962"/>
      <c r="H9962" s="488"/>
    </row>
    <row r="9963" spans="1:8" s="10" customFormat="1">
      <c r="A9963" s="134"/>
      <c r="B9963" s="134"/>
      <c r="C9963"/>
      <c r="D9963"/>
      <c r="E9963" s="488"/>
      <c r="F9963"/>
      <c r="G9963"/>
      <c r="H9963" s="488"/>
    </row>
    <row r="9964" spans="1:8" s="10" customFormat="1">
      <c r="A9964" s="134"/>
      <c r="B9964" s="134"/>
      <c r="C9964"/>
      <c r="D9964"/>
      <c r="E9964" s="488"/>
      <c r="F9964"/>
      <c r="G9964"/>
      <c r="H9964" s="488"/>
    </row>
    <row r="9965" spans="1:8" s="10" customFormat="1">
      <c r="A9965" s="134"/>
      <c r="B9965" s="134"/>
      <c r="C9965"/>
      <c r="D9965"/>
      <c r="E9965" s="488"/>
      <c r="F9965"/>
      <c r="G9965"/>
      <c r="H9965" s="488"/>
    </row>
    <row r="9966" spans="1:8" s="10" customFormat="1">
      <c r="A9966" s="134"/>
      <c r="B9966" s="134"/>
      <c r="C9966"/>
      <c r="D9966"/>
      <c r="E9966" s="488"/>
      <c r="F9966"/>
      <c r="G9966"/>
      <c r="H9966" s="488"/>
    </row>
    <row r="9967" spans="1:8" s="10" customFormat="1">
      <c r="A9967" s="134"/>
      <c r="B9967" s="134"/>
      <c r="C9967"/>
      <c r="D9967"/>
      <c r="E9967" s="488"/>
      <c r="F9967"/>
      <c r="G9967"/>
      <c r="H9967" s="488"/>
    </row>
    <row r="9968" spans="1:8" s="10" customFormat="1">
      <c r="A9968" s="134"/>
      <c r="B9968" s="134"/>
      <c r="C9968"/>
      <c r="D9968"/>
      <c r="E9968" s="488"/>
      <c r="F9968"/>
      <c r="G9968"/>
      <c r="H9968" s="488"/>
    </row>
    <row r="9969" spans="1:8" s="10" customFormat="1">
      <c r="A9969" s="134"/>
      <c r="B9969" s="134"/>
      <c r="C9969"/>
      <c r="D9969"/>
      <c r="E9969" s="488"/>
      <c r="F9969"/>
      <c r="G9969"/>
      <c r="H9969" s="488"/>
    </row>
    <row r="9970" spans="1:8" s="10" customFormat="1">
      <c r="A9970" s="134"/>
      <c r="B9970" s="134"/>
      <c r="C9970"/>
      <c r="D9970"/>
      <c r="E9970" s="488"/>
      <c r="F9970"/>
      <c r="G9970"/>
      <c r="H9970" s="488"/>
    </row>
    <row r="9971" spans="1:8" s="10" customFormat="1">
      <c r="A9971" s="134"/>
      <c r="B9971" s="134"/>
      <c r="C9971"/>
      <c r="D9971"/>
      <c r="E9971" s="488"/>
      <c r="F9971"/>
      <c r="G9971"/>
      <c r="H9971" s="488"/>
    </row>
    <row r="9972" spans="1:8" s="10" customFormat="1">
      <c r="A9972" s="134"/>
      <c r="B9972" s="134"/>
      <c r="C9972"/>
      <c r="D9972"/>
      <c r="E9972" s="488"/>
      <c r="F9972"/>
      <c r="G9972"/>
      <c r="H9972" s="488"/>
    </row>
    <row r="9973" spans="1:8" s="10" customFormat="1">
      <c r="A9973" s="134"/>
      <c r="B9973" s="134"/>
      <c r="C9973"/>
      <c r="D9973"/>
      <c r="E9973" s="488"/>
      <c r="F9973"/>
      <c r="G9973"/>
      <c r="H9973" s="488"/>
    </row>
    <row r="9974" spans="1:8" s="10" customFormat="1">
      <c r="A9974" s="134"/>
      <c r="B9974" s="134"/>
      <c r="C9974"/>
      <c r="D9974"/>
      <c r="E9974" s="488"/>
      <c r="F9974"/>
      <c r="G9974"/>
      <c r="H9974" s="488"/>
    </row>
    <row r="9975" spans="1:8" s="10" customFormat="1">
      <c r="A9975" s="134"/>
      <c r="B9975" s="134"/>
      <c r="C9975"/>
      <c r="D9975"/>
      <c r="E9975" s="488"/>
      <c r="F9975"/>
      <c r="G9975"/>
      <c r="H9975" s="488"/>
    </row>
    <row r="9976" spans="1:8" s="10" customFormat="1">
      <c r="A9976" s="134"/>
      <c r="B9976" s="134"/>
      <c r="C9976"/>
      <c r="D9976"/>
      <c r="E9976" s="488"/>
      <c r="F9976"/>
      <c r="G9976"/>
      <c r="H9976" s="488"/>
    </row>
    <row r="9977" spans="1:8" s="10" customFormat="1">
      <c r="A9977" s="134"/>
      <c r="B9977" s="134"/>
      <c r="C9977"/>
      <c r="D9977"/>
      <c r="E9977" s="488"/>
      <c r="F9977"/>
      <c r="G9977"/>
      <c r="H9977" s="488"/>
    </row>
    <row r="9978" spans="1:8" s="10" customFormat="1">
      <c r="A9978" s="134"/>
      <c r="B9978" s="134"/>
      <c r="C9978"/>
      <c r="D9978"/>
      <c r="E9978" s="488"/>
      <c r="F9978"/>
      <c r="G9978"/>
      <c r="H9978" s="488"/>
    </row>
    <row r="9979" spans="1:8" s="10" customFormat="1">
      <c r="A9979" s="134"/>
      <c r="B9979" s="134"/>
      <c r="C9979"/>
      <c r="D9979"/>
      <c r="E9979" s="488"/>
      <c r="F9979"/>
      <c r="G9979"/>
      <c r="H9979" s="488"/>
    </row>
    <row r="9980" spans="1:8" s="10" customFormat="1">
      <c r="A9980" s="134"/>
      <c r="B9980" s="134"/>
      <c r="C9980"/>
      <c r="D9980"/>
      <c r="E9980" s="488"/>
      <c r="F9980"/>
      <c r="G9980"/>
      <c r="H9980" s="488"/>
    </row>
    <row r="9981" spans="1:8" s="10" customFormat="1">
      <c r="A9981" s="134"/>
      <c r="B9981" s="134"/>
      <c r="C9981"/>
      <c r="D9981"/>
      <c r="E9981" s="488"/>
      <c r="F9981"/>
      <c r="G9981"/>
      <c r="H9981" s="488"/>
    </row>
    <row r="9982" spans="1:8" s="10" customFormat="1">
      <c r="A9982" s="134"/>
      <c r="B9982" s="134"/>
      <c r="C9982"/>
      <c r="D9982"/>
      <c r="E9982" s="488"/>
      <c r="F9982"/>
      <c r="G9982"/>
      <c r="H9982" s="488"/>
    </row>
    <row r="9983" spans="1:8" s="10" customFormat="1">
      <c r="A9983" s="134"/>
      <c r="B9983" s="134"/>
      <c r="C9983"/>
      <c r="D9983"/>
      <c r="E9983" s="488"/>
      <c r="F9983"/>
      <c r="G9983"/>
      <c r="H9983" s="488"/>
    </row>
    <row r="9984" spans="1:8" s="10" customFormat="1">
      <c r="A9984" s="134"/>
      <c r="B9984" s="134"/>
      <c r="C9984"/>
      <c r="D9984"/>
      <c r="E9984" s="488"/>
      <c r="F9984"/>
      <c r="G9984"/>
      <c r="H9984" s="488"/>
    </row>
    <row r="9985" spans="1:8" s="10" customFormat="1">
      <c r="A9985" s="134"/>
      <c r="B9985" s="134"/>
      <c r="C9985"/>
      <c r="D9985"/>
      <c r="E9985" s="488"/>
      <c r="F9985"/>
      <c r="G9985"/>
      <c r="H9985" s="488"/>
    </row>
    <row r="9986" spans="1:8" s="10" customFormat="1">
      <c r="A9986" s="134"/>
      <c r="B9986" s="134"/>
      <c r="C9986"/>
      <c r="D9986"/>
      <c r="E9986" s="488"/>
      <c r="F9986"/>
      <c r="G9986"/>
      <c r="H9986" s="488"/>
    </row>
    <row r="9987" spans="1:8" s="10" customFormat="1">
      <c r="A9987" s="134"/>
      <c r="B9987" s="134"/>
      <c r="C9987"/>
      <c r="D9987"/>
      <c r="E9987" s="488"/>
      <c r="F9987"/>
      <c r="G9987"/>
      <c r="H9987" s="488"/>
    </row>
    <row r="9988" spans="1:8" s="10" customFormat="1">
      <c r="A9988" s="134"/>
      <c r="B9988" s="134"/>
      <c r="C9988"/>
      <c r="D9988"/>
      <c r="E9988" s="488"/>
      <c r="F9988"/>
      <c r="G9988"/>
      <c r="H9988" s="488"/>
    </row>
    <row r="9989" spans="1:8" s="10" customFormat="1">
      <c r="A9989" s="134"/>
      <c r="B9989" s="134"/>
      <c r="C9989"/>
      <c r="D9989"/>
      <c r="E9989" s="488"/>
      <c r="F9989"/>
      <c r="G9989"/>
      <c r="H9989" s="488"/>
    </row>
    <row r="9990" spans="1:8" s="10" customFormat="1">
      <c r="A9990" s="134"/>
      <c r="B9990" s="134"/>
      <c r="C9990"/>
      <c r="D9990"/>
      <c r="E9990" s="488"/>
      <c r="F9990"/>
      <c r="G9990"/>
      <c r="H9990" s="488"/>
    </row>
    <row r="9991" spans="1:8" s="10" customFormat="1">
      <c r="A9991" s="134"/>
      <c r="B9991" s="134"/>
      <c r="C9991"/>
      <c r="D9991"/>
      <c r="E9991" s="488"/>
      <c r="F9991"/>
      <c r="G9991"/>
      <c r="H9991" s="488"/>
    </row>
    <row r="9992" spans="1:8" s="10" customFormat="1">
      <c r="A9992" s="134"/>
      <c r="B9992" s="134"/>
      <c r="C9992"/>
      <c r="D9992"/>
      <c r="E9992" s="488"/>
      <c r="F9992"/>
      <c r="G9992"/>
      <c r="H9992" s="488"/>
    </row>
    <row r="9993" spans="1:8" s="10" customFormat="1">
      <c r="A9993" s="134"/>
      <c r="B9993" s="134"/>
      <c r="C9993"/>
      <c r="D9993"/>
      <c r="E9993" s="488"/>
      <c r="F9993"/>
      <c r="G9993"/>
      <c r="H9993" s="488"/>
    </row>
    <row r="9994" spans="1:8" s="10" customFormat="1">
      <c r="A9994" s="134"/>
      <c r="B9994" s="134"/>
      <c r="C9994"/>
      <c r="D9994"/>
      <c r="E9994" s="488"/>
      <c r="F9994"/>
      <c r="G9994"/>
      <c r="H9994" s="488"/>
    </row>
    <row r="9995" spans="1:8" s="10" customFormat="1">
      <c r="A9995" s="134"/>
      <c r="B9995" s="134"/>
      <c r="C9995"/>
      <c r="D9995"/>
      <c r="E9995" s="488"/>
      <c r="F9995"/>
      <c r="G9995"/>
      <c r="H9995" s="488"/>
    </row>
    <row r="9996" spans="1:8" s="10" customFormat="1">
      <c r="A9996" s="134"/>
      <c r="B9996" s="134"/>
      <c r="C9996"/>
      <c r="D9996"/>
      <c r="E9996" s="488"/>
      <c r="F9996"/>
      <c r="G9996"/>
      <c r="H9996" s="488"/>
    </row>
    <row r="9997" spans="1:8" s="10" customFormat="1">
      <c r="A9997" s="134"/>
      <c r="B9997" s="134"/>
      <c r="C9997"/>
      <c r="D9997"/>
      <c r="E9997" s="488"/>
      <c r="F9997"/>
      <c r="G9997"/>
      <c r="H9997" s="488"/>
    </row>
    <row r="9998" spans="1:8" s="10" customFormat="1">
      <c r="A9998" s="134"/>
      <c r="B9998" s="134"/>
      <c r="C9998"/>
      <c r="D9998"/>
      <c r="E9998" s="488"/>
      <c r="F9998"/>
      <c r="G9998"/>
      <c r="H9998" s="488"/>
    </row>
    <row r="9999" spans="1:8" s="10" customFormat="1">
      <c r="A9999" s="134"/>
      <c r="B9999" s="134"/>
      <c r="C9999"/>
      <c r="D9999"/>
      <c r="E9999" s="488"/>
      <c r="F9999"/>
      <c r="G9999"/>
      <c r="H9999" s="488"/>
    </row>
    <row r="10000" spans="1:8" s="10" customFormat="1">
      <c r="A10000" s="134"/>
      <c r="B10000" s="134"/>
      <c r="C10000"/>
      <c r="D10000"/>
      <c r="E10000" s="488"/>
      <c r="F10000"/>
      <c r="G10000"/>
      <c r="H10000" s="488"/>
    </row>
    <row r="10001" spans="1:8" s="10" customFormat="1">
      <c r="A10001" s="134"/>
      <c r="B10001" s="134"/>
      <c r="C10001"/>
      <c r="D10001"/>
      <c r="E10001" s="488"/>
      <c r="F10001"/>
      <c r="G10001"/>
      <c r="H10001" s="488"/>
    </row>
    <row r="10002" spans="1:8" s="10" customFormat="1">
      <c r="A10002" s="134"/>
      <c r="B10002" s="134"/>
      <c r="C10002"/>
      <c r="D10002"/>
      <c r="E10002" s="488"/>
      <c r="F10002"/>
      <c r="G10002"/>
      <c r="H10002" s="488"/>
    </row>
    <row r="10003" spans="1:8" s="10" customFormat="1">
      <c r="A10003" s="134"/>
      <c r="B10003" s="134"/>
      <c r="C10003"/>
      <c r="D10003"/>
      <c r="E10003" s="488"/>
      <c r="F10003"/>
      <c r="G10003"/>
      <c r="H10003" s="488"/>
    </row>
    <row r="10004" spans="1:8" s="10" customFormat="1">
      <c r="A10004" s="134"/>
      <c r="B10004" s="134"/>
      <c r="C10004"/>
      <c r="D10004"/>
      <c r="E10004" s="488"/>
      <c r="F10004"/>
      <c r="G10004"/>
      <c r="H10004" s="488"/>
    </row>
    <row r="10005" spans="1:8" s="10" customFormat="1">
      <c r="A10005" s="134"/>
      <c r="B10005" s="134"/>
      <c r="C10005"/>
      <c r="D10005"/>
      <c r="E10005" s="488"/>
      <c r="F10005"/>
      <c r="G10005"/>
      <c r="H10005" s="488"/>
    </row>
    <row r="10006" spans="1:8" s="10" customFormat="1">
      <c r="A10006" s="134"/>
      <c r="B10006" s="134"/>
      <c r="C10006"/>
      <c r="D10006"/>
      <c r="E10006" s="488"/>
      <c r="F10006"/>
      <c r="G10006"/>
      <c r="H10006" s="488"/>
    </row>
    <row r="10007" spans="1:8" s="10" customFormat="1">
      <c r="A10007" s="134"/>
      <c r="B10007" s="134"/>
      <c r="C10007"/>
      <c r="D10007"/>
      <c r="E10007" s="488"/>
      <c r="F10007"/>
      <c r="G10007"/>
      <c r="H10007" s="488"/>
    </row>
    <row r="10008" spans="1:8" s="10" customFormat="1">
      <c r="A10008" s="134"/>
      <c r="B10008" s="134"/>
      <c r="C10008"/>
      <c r="D10008"/>
      <c r="E10008" s="488"/>
      <c r="F10008"/>
      <c r="G10008"/>
      <c r="H10008" s="488"/>
    </row>
    <row r="10009" spans="1:8" s="10" customFormat="1">
      <c r="A10009" s="134"/>
      <c r="B10009" s="134"/>
      <c r="C10009"/>
      <c r="D10009"/>
      <c r="E10009" s="488"/>
      <c r="F10009"/>
      <c r="G10009"/>
      <c r="H10009" s="488"/>
    </row>
    <row r="10010" spans="1:8" s="10" customFormat="1">
      <c r="A10010" s="134"/>
      <c r="B10010" s="134"/>
      <c r="C10010"/>
      <c r="D10010"/>
      <c r="E10010" s="488"/>
      <c r="F10010"/>
      <c r="G10010"/>
      <c r="H10010" s="488"/>
    </row>
    <row r="10011" spans="1:8" s="10" customFormat="1">
      <c r="A10011" s="134"/>
      <c r="B10011" s="134"/>
      <c r="C10011"/>
      <c r="D10011"/>
      <c r="E10011" s="488"/>
      <c r="F10011"/>
      <c r="G10011"/>
      <c r="H10011" s="488"/>
    </row>
    <row r="10012" spans="1:8" s="10" customFormat="1">
      <c r="A10012" s="134"/>
      <c r="B10012" s="134"/>
      <c r="C10012"/>
      <c r="D10012"/>
      <c r="E10012" s="488"/>
      <c r="F10012"/>
      <c r="G10012"/>
      <c r="H10012" s="488"/>
    </row>
    <row r="10013" spans="1:8" s="10" customFormat="1">
      <c r="A10013" s="134"/>
      <c r="B10013" s="134"/>
      <c r="C10013"/>
      <c r="D10013"/>
      <c r="E10013" s="488"/>
      <c r="F10013"/>
      <c r="G10013"/>
      <c r="H10013" s="488"/>
    </row>
    <row r="10014" spans="1:8" s="10" customFormat="1">
      <c r="A10014" s="134"/>
      <c r="B10014" s="134"/>
      <c r="C10014"/>
      <c r="D10014"/>
      <c r="E10014" s="488"/>
      <c r="F10014"/>
      <c r="G10014"/>
      <c r="H10014" s="488"/>
    </row>
    <row r="10015" spans="1:8" s="10" customFormat="1">
      <c r="A10015" s="134"/>
      <c r="B10015" s="134"/>
      <c r="C10015"/>
      <c r="D10015"/>
      <c r="E10015" s="488"/>
      <c r="F10015"/>
      <c r="G10015"/>
      <c r="H10015" s="488"/>
    </row>
    <row r="10016" spans="1:8" s="10" customFormat="1">
      <c r="A10016" s="134"/>
      <c r="B10016" s="134"/>
      <c r="C10016"/>
      <c r="D10016"/>
      <c r="E10016" s="488"/>
      <c r="F10016"/>
      <c r="G10016"/>
      <c r="H10016" s="488"/>
    </row>
    <row r="10017" spans="1:8" s="10" customFormat="1">
      <c r="A10017" s="134"/>
      <c r="B10017" s="134"/>
      <c r="C10017"/>
      <c r="D10017"/>
      <c r="E10017" s="488"/>
      <c r="F10017"/>
      <c r="G10017"/>
      <c r="H10017" s="488"/>
    </row>
    <row r="10018" spans="1:8" s="10" customFormat="1">
      <c r="A10018" s="134"/>
      <c r="B10018" s="134"/>
      <c r="C10018"/>
      <c r="D10018"/>
      <c r="E10018" s="488"/>
      <c r="F10018"/>
      <c r="G10018"/>
      <c r="H10018" s="488"/>
    </row>
    <row r="10019" spans="1:8" s="10" customFormat="1">
      <c r="A10019" s="134"/>
      <c r="B10019" s="134"/>
      <c r="C10019"/>
      <c r="D10019"/>
      <c r="E10019" s="488"/>
      <c r="F10019"/>
      <c r="G10019"/>
      <c r="H10019" s="488"/>
    </row>
    <row r="10020" spans="1:8" s="10" customFormat="1">
      <c r="A10020" s="134"/>
      <c r="B10020" s="134"/>
      <c r="C10020"/>
      <c r="D10020"/>
      <c r="E10020" s="488"/>
      <c r="F10020"/>
      <c r="G10020"/>
      <c r="H10020" s="488"/>
    </row>
    <row r="10021" spans="1:8" s="10" customFormat="1">
      <c r="A10021" s="134"/>
      <c r="B10021" s="134"/>
      <c r="C10021"/>
      <c r="D10021"/>
      <c r="E10021" s="488"/>
      <c r="F10021"/>
      <c r="G10021"/>
      <c r="H10021" s="488"/>
    </row>
    <row r="10022" spans="1:8" s="10" customFormat="1">
      <c r="A10022" s="134"/>
      <c r="B10022" s="134"/>
      <c r="C10022"/>
      <c r="D10022"/>
      <c r="E10022" s="488"/>
      <c r="F10022"/>
      <c r="G10022"/>
      <c r="H10022" s="488"/>
    </row>
    <row r="10023" spans="1:8" s="10" customFormat="1">
      <c r="A10023" s="134"/>
      <c r="B10023" s="134"/>
      <c r="C10023"/>
      <c r="D10023"/>
      <c r="E10023" s="488"/>
      <c r="F10023"/>
      <c r="G10023"/>
      <c r="H10023" s="488"/>
    </row>
    <row r="10024" spans="1:8" s="10" customFormat="1">
      <c r="A10024" s="134"/>
      <c r="B10024" s="134"/>
      <c r="C10024"/>
      <c r="D10024"/>
      <c r="E10024" s="488"/>
      <c r="F10024"/>
      <c r="G10024"/>
      <c r="H10024" s="488"/>
    </row>
    <row r="10025" spans="1:8" s="10" customFormat="1">
      <c r="A10025" s="134"/>
      <c r="B10025" s="134"/>
      <c r="C10025"/>
      <c r="D10025"/>
      <c r="E10025" s="488"/>
      <c r="F10025"/>
      <c r="G10025"/>
      <c r="H10025" s="488"/>
    </row>
    <row r="10026" spans="1:8" s="10" customFormat="1">
      <c r="A10026" s="134"/>
      <c r="B10026" s="134"/>
      <c r="C10026"/>
      <c r="D10026"/>
      <c r="E10026" s="488"/>
      <c r="F10026"/>
      <c r="G10026"/>
      <c r="H10026" s="488"/>
    </row>
    <row r="10027" spans="1:8" s="10" customFormat="1">
      <c r="A10027" s="134"/>
      <c r="B10027" s="134"/>
      <c r="C10027"/>
      <c r="D10027"/>
      <c r="E10027" s="488"/>
      <c r="F10027"/>
      <c r="G10027"/>
      <c r="H10027" s="488"/>
    </row>
    <row r="10028" spans="1:8" s="10" customFormat="1">
      <c r="A10028" s="134"/>
      <c r="B10028" s="134"/>
      <c r="C10028"/>
      <c r="D10028"/>
      <c r="E10028" s="488"/>
      <c r="F10028"/>
      <c r="G10028"/>
      <c r="H10028" s="488"/>
    </row>
    <row r="10029" spans="1:8" s="10" customFormat="1">
      <c r="A10029" s="134"/>
      <c r="B10029" s="134"/>
      <c r="C10029"/>
      <c r="D10029"/>
      <c r="E10029" s="488"/>
      <c r="F10029"/>
      <c r="G10029"/>
      <c r="H10029" s="488"/>
    </row>
    <row r="10030" spans="1:8" s="10" customFormat="1">
      <c r="A10030" s="134"/>
      <c r="B10030" s="134"/>
      <c r="C10030"/>
      <c r="D10030"/>
      <c r="E10030" s="488"/>
      <c r="F10030"/>
      <c r="G10030"/>
      <c r="H10030" s="488"/>
    </row>
    <row r="10031" spans="1:8" s="10" customFormat="1">
      <c r="A10031" s="134"/>
      <c r="B10031" s="134"/>
      <c r="C10031"/>
      <c r="D10031"/>
      <c r="E10031" s="488"/>
      <c r="F10031"/>
      <c r="G10031"/>
      <c r="H10031" s="488"/>
    </row>
    <row r="10032" spans="1:8" s="10" customFormat="1">
      <c r="A10032" s="134"/>
      <c r="B10032" s="134"/>
      <c r="C10032"/>
      <c r="D10032"/>
      <c r="E10032" s="488"/>
      <c r="F10032"/>
      <c r="G10032"/>
      <c r="H10032" s="488"/>
    </row>
    <row r="10033" spans="1:8" s="10" customFormat="1">
      <c r="A10033" s="134"/>
      <c r="B10033" s="134"/>
      <c r="C10033"/>
      <c r="D10033"/>
      <c r="E10033" s="488"/>
      <c r="F10033"/>
      <c r="G10033"/>
      <c r="H10033" s="488"/>
    </row>
    <row r="10034" spans="1:8" s="10" customFormat="1">
      <c r="A10034" s="134"/>
      <c r="B10034" s="134"/>
      <c r="C10034"/>
      <c r="D10034"/>
      <c r="E10034" s="488"/>
      <c r="F10034"/>
      <c r="G10034"/>
      <c r="H10034" s="488"/>
    </row>
    <row r="10035" spans="1:8" s="10" customFormat="1">
      <c r="A10035" s="134"/>
      <c r="B10035" s="134"/>
      <c r="C10035"/>
      <c r="D10035"/>
      <c r="E10035" s="488"/>
      <c r="F10035"/>
      <c r="G10035"/>
      <c r="H10035" s="488"/>
    </row>
    <row r="10036" spans="1:8" s="10" customFormat="1">
      <c r="A10036" s="134"/>
      <c r="B10036" s="134"/>
      <c r="C10036"/>
      <c r="D10036"/>
      <c r="E10036" s="488"/>
      <c r="F10036"/>
      <c r="G10036"/>
      <c r="H10036" s="488"/>
    </row>
    <row r="10037" spans="1:8" s="10" customFormat="1">
      <c r="A10037" s="134"/>
      <c r="B10037" s="134"/>
      <c r="C10037"/>
      <c r="D10037"/>
      <c r="E10037" s="488"/>
      <c r="F10037"/>
      <c r="G10037"/>
      <c r="H10037" s="488"/>
    </row>
    <row r="10038" spans="1:8" s="10" customFormat="1">
      <c r="A10038" s="134"/>
      <c r="B10038" s="134"/>
      <c r="C10038"/>
      <c r="D10038"/>
      <c r="E10038" s="488"/>
      <c r="F10038"/>
      <c r="G10038"/>
      <c r="H10038" s="488"/>
    </row>
    <row r="10039" spans="1:8" s="10" customFormat="1">
      <c r="A10039" s="134"/>
      <c r="B10039" s="134"/>
      <c r="C10039"/>
      <c r="D10039"/>
      <c r="E10039" s="488"/>
      <c r="F10039"/>
      <c r="G10039"/>
      <c r="H10039" s="488"/>
    </row>
    <row r="10040" spans="1:8" s="10" customFormat="1">
      <c r="A10040" s="134"/>
      <c r="B10040" s="134"/>
      <c r="C10040"/>
      <c r="D10040"/>
      <c r="E10040" s="488"/>
      <c r="F10040"/>
      <c r="G10040"/>
      <c r="H10040" s="488"/>
    </row>
    <row r="10041" spans="1:8" s="10" customFormat="1">
      <c r="A10041" s="134"/>
      <c r="B10041" s="134"/>
      <c r="C10041"/>
      <c r="D10041"/>
      <c r="E10041" s="488"/>
      <c r="F10041"/>
      <c r="G10041"/>
      <c r="H10041" s="488"/>
    </row>
    <row r="10042" spans="1:8" s="10" customFormat="1">
      <c r="A10042" s="134"/>
      <c r="B10042" s="134"/>
      <c r="C10042"/>
      <c r="D10042"/>
      <c r="E10042" s="488"/>
      <c r="F10042"/>
      <c r="G10042"/>
      <c r="H10042" s="488"/>
    </row>
    <row r="10043" spans="1:8" s="10" customFormat="1">
      <c r="A10043" s="134"/>
      <c r="B10043" s="134"/>
      <c r="C10043"/>
      <c r="D10043"/>
      <c r="E10043" s="488"/>
      <c r="F10043"/>
      <c r="G10043"/>
      <c r="H10043" s="488"/>
    </row>
    <row r="10044" spans="1:8" s="10" customFormat="1">
      <c r="A10044" s="134"/>
      <c r="B10044" s="134"/>
      <c r="C10044"/>
      <c r="D10044"/>
      <c r="E10044" s="488"/>
      <c r="F10044"/>
      <c r="G10044"/>
      <c r="H10044" s="488"/>
    </row>
    <row r="10045" spans="1:8" s="10" customFormat="1">
      <c r="A10045" s="134"/>
      <c r="B10045" s="134"/>
      <c r="C10045"/>
      <c r="D10045"/>
      <c r="E10045" s="488"/>
      <c r="F10045"/>
      <c r="G10045"/>
      <c r="H10045" s="488"/>
    </row>
    <row r="10046" spans="1:8" s="10" customFormat="1">
      <c r="A10046" s="134"/>
      <c r="B10046" s="134"/>
      <c r="C10046"/>
      <c r="D10046"/>
      <c r="E10046" s="488"/>
      <c r="F10046"/>
      <c r="G10046"/>
      <c r="H10046" s="488"/>
    </row>
    <row r="10047" spans="1:8" s="10" customFormat="1">
      <c r="A10047" s="134"/>
      <c r="B10047" s="134"/>
      <c r="C10047"/>
      <c r="D10047"/>
      <c r="E10047" s="488"/>
      <c r="F10047"/>
      <c r="G10047"/>
      <c r="H10047" s="488"/>
    </row>
    <row r="10048" spans="1:8" s="10" customFormat="1">
      <c r="A10048" s="134"/>
      <c r="B10048" s="134"/>
      <c r="C10048"/>
      <c r="D10048"/>
      <c r="E10048" s="488"/>
      <c r="F10048"/>
      <c r="G10048"/>
      <c r="H10048" s="488"/>
    </row>
    <row r="10049" spans="1:8" s="10" customFormat="1">
      <c r="A10049" s="134"/>
      <c r="B10049" s="134"/>
      <c r="C10049"/>
      <c r="D10049"/>
      <c r="E10049" s="488"/>
      <c r="F10049"/>
      <c r="G10049"/>
      <c r="H10049" s="488"/>
    </row>
    <row r="10050" spans="1:8" s="10" customFormat="1">
      <c r="A10050" s="134"/>
      <c r="B10050" s="134"/>
      <c r="C10050"/>
      <c r="D10050"/>
      <c r="E10050" s="488"/>
      <c r="F10050"/>
      <c r="G10050"/>
      <c r="H10050" s="488"/>
    </row>
    <row r="10051" spans="1:8" s="10" customFormat="1">
      <c r="A10051" s="134"/>
      <c r="B10051" s="134"/>
      <c r="C10051"/>
      <c r="D10051"/>
      <c r="E10051" s="488"/>
      <c r="F10051"/>
      <c r="G10051"/>
      <c r="H10051" s="488"/>
    </row>
    <row r="10052" spans="1:8" s="10" customFormat="1">
      <c r="A10052" s="134"/>
      <c r="B10052" s="134"/>
      <c r="C10052"/>
      <c r="D10052"/>
      <c r="E10052" s="488"/>
      <c r="F10052"/>
      <c r="G10052"/>
      <c r="H10052" s="488"/>
    </row>
    <row r="10053" spans="1:8" s="10" customFormat="1">
      <c r="A10053" s="134"/>
      <c r="B10053" s="134"/>
      <c r="C10053"/>
      <c r="D10053"/>
      <c r="E10053" s="488"/>
      <c r="F10053"/>
      <c r="G10053"/>
      <c r="H10053" s="488"/>
    </row>
    <row r="10054" spans="1:8" s="10" customFormat="1">
      <c r="A10054" s="134"/>
      <c r="B10054" s="134"/>
      <c r="C10054"/>
      <c r="D10054"/>
      <c r="E10054" s="488"/>
      <c r="F10054"/>
      <c r="G10054"/>
      <c r="H10054" s="488"/>
    </row>
    <row r="10055" spans="1:8" s="10" customFormat="1">
      <c r="A10055" s="134"/>
      <c r="B10055" s="134"/>
      <c r="C10055"/>
      <c r="D10055"/>
      <c r="E10055" s="488"/>
      <c r="F10055"/>
      <c r="G10055"/>
      <c r="H10055" s="488"/>
    </row>
    <row r="10056" spans="1:8" s="10" customFormat="1">
      <c r="A10056" s="134"/>
      <c r="B10056" s="134"/>
      <c r="C10056"/>
      <c r="D10056"/>
      <c r="E10056" s="488"/>
      <c r="F10056"/>
      <c r="G10056"/>
      <c r="H10056" s="488"/>
    </row>
    <row r="10057" spans="1:8" s="10" customFormat="1">
      <c r="A10057" s="134"/>
      <c r="B10057" s="134"/>
      <c r="C10057"/>
      <c r="D10057"/>
      <c r="E10057" s="488"/>
      <c r="F10057"/>
      <c r="G10057"/>
      <c r="H10057" s="488"/>
    </row>
    <row r="10058" spans="1:8" s="10" customFormat="1">
      <c r="A10058" s="134"/>
      <c r="B10058" s="134"/>
      <c r="C10058"/>
      <c r="D10058"/>
      <c r="E10058" s="488"/>
      <c r="F10058"/>
      <c r="G10058"/>
      <c r="H10058" s="488"/>
    </row>
    <row r="10059" spans="1:8" s="10" customFormat="1">
      <c r="A10059" s="134"/>
      <c r="B10059" s="134"/>
      <c r="C10059"/>
      <c r="D10059"/>
      <c r="E10059" s="488"/>
      <c r="F10059"/>
      <c r="G10059"/>
      <c r="H10059" s="488"/>
    </row>
    <row r="10060" spans="1:8" s="10" customFormat="1">
      <c r="A10060" s="134"/>
      <c r="B10060" s="134"/>
      <c r="C10060"/>
      <c r="D10060"/>
      <c r="E10060" s="488"/>
      <c r="F10060"/>
      <c r="G10060"/>
      <c r="H10060" s="488"/>
    </row>
    <row r="10061" spans="1:8" s="10" customFormat="1">
      <c r="A10061" s="134"/>
      <c r="B10061" s="134"/>
      <c r="C10061"/>
      <c r="D10061"/>
      <c r="E10061" s="488"/>
      <c r="F10061"/>
      <c r="G10061"/>
      <c r="H10061" s="488"/>
    </row>
    <row r="10062" spans="1:8" s="10" customFormat="1">
      <c r="A10062" s="134"/>
      <c r="B10062" s="134"/>
      <c r="C10062"/>
      <c r="D10062"/>
      <c r="E10062" s="488"/>
      <c r="F10062"/>
      <c r="G10062"/>
      <c r="H10062" s="488"/>
    </row>
    <row r="10063" spans="1:8" s="10" customFormat="1">
      <c r="A10063" s="134"/>
      <c r="B10063" s="134"/>
      <c r="C10063"/>
      <c r="D10063"/>
      <c r="E10063" s="488"/>
      <c r="F10063"/>
      <c r="G10063"/>
      <c r="H10063" s="488"/>
    </row>
    <row r="10064" spans="1:8" s="10" customFormat="1">
      <c r="A10064" s="134"/>
      <c r="B10064" s="134"/>
      <c r="C10064"/>
      <c r="D10064"/>
      <c r="E10064" s="488"/>
      <c r="F10064"/>
      <c r="G10064"/>
      <c r="H10064" s="488"/>
    </row>
    <row r="10065" spans="1:8" s="10" customFormat="1">
      <c r="A10065" s="134"/>
      <c r="B10065" s="134"/>
      <c r="C10065"/>
      <c r="D10065"/>
      <c r="E10065" s="488"/>
      <c r="F10065"/>
      <c r="G10065"/>
      <c r="H10065" s="488"/>
    </row>
    <row r="10066" spans="1:8" s="10" customFormat="1">
      <c r="A10066" s="134"/>
      <c r="B10066" s="134"/>
      <c r="C10066"/>
      <c r="D10066"/>
      <c r="E10066" s="488"/>
      <c r="F10066"/>
      <c r="G10066"/>
      <c r="H10066" s="488"/>
    </row>
    <row r="10067" spans="1:8" s="10" customFormat="1">
      <c r="A10067" s="134"/>
      <c r="B10067" s="134"/>
      <c r="C10067"/>
      <c r="D10067"/>
      <c r="E10067" s="488"/>
      <c r="F10067"/>
      <c r="G10067"/>
      <c r="H10067" s="488"/>
    </row>
    <row r="10068" spans="1:8" s="10" customFormat="1">
      <c r="A10068" s="134"/>
      <c r="B10068" s="134"/>
      <c r="C10068"/>
      <c r="D10068"/>
      <c r="E10068" s="488"/>
      <c r="F10068"/>
      <c r="G10068"/>
      <c r="H10068" s="488"/>
    </row>
    <row r="10069" spans="1:8" s="10" customFormat="1">
      <c r="A10069" s="134"/>
      <c r="B10069" s="134"/>
      <c r="C10069"/>
      <c r="D10069"/>
      <c r="E10069" s="488"/>
      <c r="F10069"/>
      <c r="G10069"/>
      <c r="H10069" s="488"/>
    </row>
    <row r="10070" spans="1:8" s="10" customFormat="1">
      <c r="A10070" s="134"/>
      <c r="B10070" s="134"/>
      <c r="C10070"/>
      <c r="D10070"/>
      <c r="E10070" s="488"/>
      <c r="F10070"/>
      <c r="G10070"/>
      <c r="H10070" s="488"/>
    </row>
    <row r="10071" spans="1:8" s="10" customFormat="1">
      <c r="A10071" s="134"/>
      <c r="B10071" s="134"/>
      <c r="C10071"/>
      <c r="D10071"/>
      <c r="E10071" s="488"/>
      <c r="F10071"/>
      <c r="G10071"/>
      <c r="H10071" s="488"/>
    </row>
    <row r="10072" spans="1:8" s="10" customFormat="1">
      <c r="A10072" s="134"/>
      <c r="B10072" s="134"/>
      <c r="C10072"/>
      <c r="D10072"/>
      <c r="E10072" s="488"/>
      <c r="F10072"/>
      <c r="G10072"/>
      <c r="H10072" s="488"/>
    </row>
    <row r="10073" spans="1:8" s="10" customFormat="1">
      <c r="A10073" s="134"/>
      <c r="B10073" s="134"/>
      <c r="C10073"/>
      <c r="D10073"/>
      <c r="E10073" s="488"/>
      <c r="F10073"/>
      <c r="G10073"/>
      <c r="H10073" s="488"/>
    </row>
    <row r="10074" spans="1:8" s="10" customFormat="1">
      <c r="A10074" s="134"/>
      <c r="B10074" s="134"/>
      <c r="C10074"/>
      <c r="D10074"/>
      <c r="E10074" s="488"/>
      <c r="F10074"/>
      <c r="G10074"/>
      <c r="H10074" s="488"/>
    </row>
    <row r="10075" spans="1:8" s="10" customFormat="1">
      <c r="A10075" s="134"/>
      <c r="B10075" s="134"/>
      <c r="C10075"/>
      <c r="D10075"/>
      <c r="E10075" s="488"/>
      <c r="F10075"/>
      <c r="G10075"/>
      <c r="H10075" s="488"/>
    </row>
    <row r="10076" spans="1:8" s="10" customFormat="1">
      <c r="A10076" s="134"/>
      <c r="B10076" s="134"/>
      <c r="C10076"/>
      <c r="D10076"/>
      <c r="E10076" s="488"/>
      <c r="F10076"/>
      <c r="G10076"/>
      <c r="H10076" s="488"/>
    </row>
    <row r="10077" spans="1:8" s="10" customFormat="1">
      <c r="A10077" s="134"/>
      <c r="B10077" s="134"/>
      <c r="C10077"/>
      <c r="D10077"/>
      <c r="E10077" s="488"/>
      <c r="F10077"/>
      <c r="G10077"/>
      <c r="H10077" s="488"/>
    </row>
    <row r="10078" spans="1:8" s="10" customFormat="1">
      <c r="A10078" s="134"/>
      <c r="B10078" s="134"/>
      <c r="C10078"/>
      <c r="D10078"/>
      <c r="E10078" s="488"/>
      <c r="F10078"/>
      <c r="G10078"/>
      <c r="H10078" s="488"/>
    </row>
    <row r="10079" spans="1:8" s="10" customFormat="1">
      <c r="A10079" s="134"/>
      <c r="B10079" s="134"/>
      <c r="C10079"/>
      <c r="D10079"/>
      <c r="E10079" s="488"/>
      <c r="F10079"/>
      <c r="G10079"/>
      <c r="H10079" s="488"/>
    </row>
    <row r="10080" spans="1:8" s="10" customFormat="1">
      <c r="A10080" s="134"/>
      <c r="B10080" s="134"/>
      <c r="C10080"/>
      <c r="D10080"/>
      <c r="E10080" s="488"/>
      <c r="F10080"/>
      <c r="G10080"/>
      <c r="H10080" s="488"/>
    </row>
    <row r="10081" spans="1:8" s="10" customFormat="1">
      <c r="A10081" s="134"/>
      <c r="B10081" s="134"/>
      <c r="C10081"/>
      <c r="D10081"/>
      <c r="E10081" s="488"/>
      <c r="F10081"/>
      <c r="G10081"/>
      <c r="H10081" s="488"/>
    </row>
    <row r="10082" spans="1:8" s="10" customFormat="1">
      <c r="A10082" s="134"/>
      <c r="B10082" s="134"/>
      <c r="C10082"/>
      <c r="D10082"/>
      <c r="E10082" s="488"/>
      <c r="F10082"/>
      <c r="G10082"/>
      <c r="H10082" s="488"/>
    </row>
    <row r="10083" spans="1:8" s="10" customFormat="1">
      <c r="A10083" s="134"/>
      <c r="B10083" s="134"/>
      <c r="C10083"/>
      <c r="D10083"/>
      <c r="E10083" s="488"/>
      <c r="F10083"/>
      <c r="G10083"/>
      <c r="H10083" s="488"/>
    </row>
    <row r="10084" spans="1:8" s="10" customFormat="1">
      <c r="A10084" s="134"/>
      <c r="B10084" s="134"/>
      <c r="C10084"/>
      <c r="D10084"/>
      <c r="E10084" s="488"/>
      <c r="F10084"/>
      <c r="G10084"/>
      <c r="H10084" s="488"/>
    </row>
    <row r="10085" spans="1:8" s="10" customFormat="1">
      <c r="A10085" s="134"/>
      <c r="B10085" s="134"/>
      <c r="C10085"/>
      <c r="D10085"/>
      <c r="E10085" s="488"/>
      <c r="F10085"/>
      <c r="G10085"/>
      <c r="H10085" s="488"/>
    </row>
    <row r="10086" spans="1:8" s="10" customFormat="1">
      <c r="A10086" s="134"/>
      <c r="B10086" s="134"/>
      <c r="C10086"/>
      <c r="D10086"/>
      <c r="E10086" s="488"/>
      <c r="F10086"/>
      <c r="G10086"/>
      <c r="H10086" s="488"/>
    </row>
    <row r="10087" spans="1:8" s="10" customFormat="1">
      <c r="A10087" s="134"/>
      <c r="B10087" s="134"/>
      <c r="C10087"/>
      <c r="D10087"/>
      <c r="E10087" s="488"/>
      <c r="F10087"/>
      <c r="G10087"/>
      <c r="H10087" s="488"/>
    </row>
    <row r="10088" spans="1:8" s="10" customFormat="1">
      <c r="A10088" s="134"/>
      <c r="B10088" s="134"/>
      <c r="C10088"/>
      <c r="D10088"/>
      <c r="E10088" s="488"/>
      <c r="F10088"/>
      <c r="G10088"/>
      <c r="H10088" s="488"/>
    </row>
    <row r="10089" spans="1:8" s="10" customFormat="1">
      <c r="A10089" s="134"/>
      <c r="B10089" s="134"/>
      <c r="C10089"/>
      <c r="D10089"/>
      <c r="E10089" s="488"/>
      <c r="F10089"/>
      <c r="G10089"/>
      <c r="H10089" s="488"/>
    </row>
    <row r="10090" spans="1:8" s="10" customFormat="1">
      <c r="A10090" s="134"/>
      <c r="B10090" s="134"/>
      <c r="C10090"/>
      <c r="D10090"/>
      <c r="E10090" s="488"/>
      <c r="F10090"/>
      <c r="G10090"/>
      <c r="H10090" s="488"/>
    </row>
    <row r="10091" spans="1:8" s="10" customFormat="1">
      <c r="A10091" s="134"/>
      <c r="B10091" s="134"/>
      <c r="C10091"/>
      <c r="D10091"/>
      <c r="E10091" s="488"/>
      <c r="F10091"/>
      <c r="G10091"/>
      <c r="H10091" s="488"/>
    </row>
    <row r="10092" spans="1:8" s="10" customFormat="1">
      <c r="A10092" s="134"/>
      <c r="B10092" s="134"/>
      <c r="C10092"/>
      <c r="D10092"/>
      <c r="E10092" s="488"/>
      <c r="F10092"/>
      <c r="G10092"/>
      <c r="H10092" s="488"/>
    </row>
    <row r="10093" spans="1:8" s="10" customFormat="1">
      <c r="A10093" s="134"/>
      <c r="B10093" s="134"/>
      <c r="C10093"/>
      <c r="D10093"/>
      <c r="E10093" s="488"/>
      <c r="F10093"/>
      <c r="G10093"/>
      <c r="H10093" s="488"/>
    </row>
    <row r="10094" spans="1:8" s="10" customFormat="1">
      <c r="A10094" s="134"/>
      <c r="B10094" s="134"/>
      <c r="C10094"/>
      <c r="D10094"/>
      <c r="E10094" s="488"/>
      <c r="F10094"/>
      <c r="G10094"/>
      <c r="H10094" s="488"/>
    </row>
    <row r="10095" spans="1:8" s="10" customFormat="1">
      <c r="A10095" s="134"/>
      <c r="B10095" s="134"/>
      <c r="C10095"/>
      <c r="D10095"/>
      <c r="E10095" s="488"/>
      <c r="F10095"/>
      <c r="G10095"/>
      <c r="H10095" s="488"/>
    </row>
    <row r="10096" spans="1:8" s="10" customFormat="1">
      <c r="A10096" s="134"/>
      <c r="B10096" s="134"/>
      <c r="C10096"/>
      <c r="D10096"/>
      <c r="E10096" s="488"/>
      <c r="F10096"/>
      <c r="G10096"/>
      <c r="H10096" s="488"/>
    </row>
    <row r="10097" spans="1:8" s="10" customFormat="1">
      <c r="A10097" s="134"/>
      <c r="B10097" s="134"/>
      <c r="C10097"/>
      <c r="D10097"/>
      <c r="E10097" s="488"/>
      <c r="F10097"/>
      <c r="G10097"/>
      <c r="H10097" s="488"/>
    </row>
    <row r="10098" spans="1:8" s="10" customFormat="1">
      <c r="A10098" s="134"/>
      <c r="B10098" s="134"/>
      <c r="C10098"/>
      <c r="D10098"/>
      <c r="E10098" s="488"/>
      <c r="F10098"/>
      <c r="G10098"/>
      <c r="H10098" s="488"/>
    </row>
    <row r="10099" spans="1:8" s="10" customFormat="1">
      <c r="A10099" s="134"/>
      <c r="B10099" s="134"/>
      <c r="C10099"/>
      <c r="D10099"/>
      <c r="E10099" s="488"/>
      <c r="F10099"/>
      <c r="G10099"/>
      <c r="H10099" s="488"/>
    </row>
    <row r="10100" spans="1:8" s="10" customFormat="1">
      <c r="A10100" s="134"/>
      <c r="B10100" s="134"/>
      <c r="C10100"/>
      <c r="D10100"/>
      <c r="E10100" s="488"/>
      <c r="F10100"/>
      <c r="G10100"/>
      <c r="H10100" s="488"/>
    </row>
    <row r="10101" spans="1:8" s="10" customFormat="1">
      <c r="A10101" s="134"/>
      <c r="B10101" s="134"/>
      <c r="C10101"/>
      <c r="D10101"/>
      <c r="E10101" s="488"/>
      <c r="F10101"/>
      <c r="G10101"/>
      <c r="H10101" s="488"/>
    </row>
    <row r="10102" spans="1:8" s="10" customFormat="1">
      <c r="A10102" s="134"/>
      <c r="B10102" s="134"/>
      <c r="C10102"/>
      <c r="D10102"/>
      <c r="E10102" s="488"/>
      <c r="F10102"/>
      <c r="G10102"/>
      <c r="H10102" s="488"/>
    </row>
    <row r="10103" spans="1:8" s="10" customFormat="1">
      <c r="A10103" s="134"/>
      <c r="B10103" s="134"/>
      <c r="C10103"/>
      <c r="D10103"/>
      <c r="E10103" s="488"/>
      <c r="F10103"/>
      <c r="G10103"/>
      <c r="H10103" s="488"/>
    </row>
    <row r="10104" spans="1:8" s="10" customFormat="1">
      <c r="A10104" s="134"/>
      <c r="B10104" s="134"/>
      <c r="C10104"/>
      <c r="D10104"/>
      <c r="E10104" s="488"/>
      <c r="F10104"/>
      <c r="G10104"/>
      <c r="H10104" s="488"/>
    </row>
    <row r="10105" spans="1:8" s="10" customFormat="1">
      <c r="A10105" s="134"/>
      <c r="B10105" s="134"/>
      <c r="C10105"/>
      <c r="D10105"/>
      <c r="E10105" s="488"/>
      <c r="F10105"/>
      <c r="G10105"/>
      <c r="H10105" s="488"/>
    </row>
    <row r="10106" spans="1:8" s="10" customFormat="1">
      <c r="A10106" s="134"/>
      <c r="B10106" s="134"/>
      <c r="C10106"/>
      <c r="D10106"/>
      <c r="E10106" s="488"/>
      <c r="F10106"/>
      <c r="G10106"/>
      <c r="H10106" s="488"/>
    </row>
    <row r="10107" spans="1:8" s="10" customFormat="1">
      <c r="A10107" s="134"/>
      <c r="B10107" s="134"/>
      <c r="C10107"/>
      <c r="D10107"/>
      <c r="E10107" s="488"/>
      <c r="F10107"/>
      <c r="G10107"/>
      <c r="H10107" s="488"/>
    </row>
    <row r="10108" spans="1:8" s="10" customFormat="1">
      <c r="A10108" s="134"/>
      <c r="B10108" s="134"/>
      <c r="C10108"/>
      <c r="D10108"/>
      <c r="E10108" s="488"/>
      <c r="F10108"/>
      <c r="G10108"/>
      <c r="H10108" s="488"/>
    </row>
    <row r="10109" spans="1:8" s="10" customFormat="1">
      <c r="A10109" s="134"/>
      <c r="B10109" s="134"/>
      <c r="C10109"/>
      <c r="D10109"/>
      <c r="E10109" s="488"/>
      <c r="F10109"/>
      <c r="G10109"/>
      <c r="H10109" s="488"/>
    </row>
    <row r="10110" spans="1:8" s="10" customFormat="1">
      <c r="A10110" s="134"/>
      <c r="B10110" s="134"/>
      <c r="C10110"/>
      <c r="D10110"/>
      <c r="E10110" s="488"/>
      <c r="F10110"/>
      <c r="G10110"/>
      <c r="H10110" s="488"/>
    </row>
    <row r="10111" spans="1:8" s="10" customFormat="1">
      <c r="A10111" s="134"/>
      <c r="B10111" s="134"/>
      <c r="C10111"/>
      <c r="D10111"/>
      <c r="E10111" s="488"/>
      <c r="F10111"/>
      <c r="G10111"/>
      <c r="H10111" s="488"/>
    </row>
    <row r="10112" spans="1:8" s="10" customFormat="1">
      <c r="A10112" s="134"/>
      <c r="B10112" s="134"/>
      <c r="C10112"/>
      <c r="D10112"/>
      <c r="E10112" s="488"/>
      <c r="F10112"/>
      <c r="G10112"/>
      <c r="H10112" s="488"/>
    </row>
    <row r="10113" spans="1:8" s="10" customFormat="1">
      <c r="A10113" s="134"/>
      <c r="B10113" s="134"/>
      <c r="C10113"/>
      <c r="D10113"/>
      <c r="E10113" s="488"/>
      <c r="F10113"/>
      <c r="G10113"/>
      <c r="H10113" s="488"/>
    </row>
    <row r="10114" spans="1:8" s="10" customFormat="1">
      <c r="A10114" s="134"/>
      <c r="B10114" s="134"/>
      <c r="C10114"/>
      <c r="D10114"/>
      <c r="E10114" s="488"/>
      <c r="F10114"/>
      <c r="G10114"/>
      <c r="H10114" s="488"/>
    </row>
    <row r="10115" spans="1:8" s="10" customFormat="1">
      <c r="A10115" s="134"/>
      <c r="B10115" s="134"/>
      <c r="C10115"/>
      <c r="D10115"/>
      <c r="E10115" s="488"/>
      <c r="F10115"/>
      <c r="G10115"/>
      <c r="H10115" s="488"/>
    </row>
    <row r="10116" spans="1:8" s="10" customFormat="1">
      <c r="A10116" s="134"/>
      <c r="B10116" s="134"/>
      <c r="C10116"/>
      <c r="D10116"/>
      <c r="E10116" s="488"/>
      <c r="F10116"/>
      <c r="G10116"/>
      <c r="H10116" s="488"/>
    </row>
    <row r="10117" spans="1:8" s="10" customFormat="1">
      <c r="A10117" s="134"/>
      <c r="B10117" s="134"/>
      <c r="C10117"/>
      <c r="D10117"/>
      <c r="E10117" s="488"/>
      <c r="F10117"/>
      <c r="G10117"/>
      <c r="H10117" s="488"/>
    </row>
    <row r="10118" spans="1:8" s="10" customFormat="1">
      <c r="A10118" s="134"/>
      <c r="B10118" s="134"/>
      <c r="C10118"/>
      <c r="D10118"/>
      <c r="E10118" s="488"/>
      <c r="F10118"/>
      <c r="G10118"/>
      <c r="H10118" s="488"/>
    </row>
    <row r="10119" spans="1:8" s="10" customFormat="1">
      <c r="A10119" s="134"/>
      <c r="B10119" s="134"/>
      <c r="C10119"/>
      <c r="D10119"/>
      <c r="E10119" s="488"/>
      <c r="F10119"/>
      <c r="G10119"/>
      <c r="H10119" s="488"/>
    </row>
    <row r="10120" spans="1:8" s="10" customFormat="1">
      <c r="A10120" s="134"/>
      <c r="B10120" s="134"/>
      <c r="C10120"/>
      <c r="D10120"/>
      <c r="E10120" s="488"/>
      <c r="F10120"/>
      <c r="G10120"/>
      <c r="H10120" s="488"/>
    </row>
    <row r="10121" spans="1:8" s="10" customFormat="1">
      <c r="A10121" s="134"/>
      <c r="B10121" s="134"/>
      <c r="C10121"/>
      <c r="D10121"/>
      <c r="E10121" s="488"/>
      <c r="F10121"/>
      <c r="G10121"/>
      <c r="H10121" s="488"/>
    </row>
    <row r="10122" spans="1:8" s="10" customFormat="1">
      <c r="A10122" s="134"/>
      <c r="B10122" s="134"/>
      <c r="C10122"/>
      <c r="D10122"/>
      <c r="E10122" s="488"/>
      <c r="F10122"/>
      <c r="G10122"/>
      <c r="H10122" s="488"/>
    </row>
    <row r="10123" spans="1:8" s="10" customFormat="1">
      <c r="A10123" s="134"/>
      <c r="B10123" s="134"/>
      <c r="C10123"/>
      <c r="D10123"/>
      <c r="E10123" s="488"/>
      <c r="F10123"/>
      <c r="G10123"/>
      <c r="H10123" s="488"/>
    </row>
    <row r="10124" spans="1:8" s="10" customFormat="1">
      <c r="A10124" s="134"/>
      <c r="B10124" s="134"/>
      <c r="C10124"/>
      <c r="D10124"/>
      <c r="E10124" s="488"/>
      <c r="F10124"/>
      <c r="G10124"/>
      <c r="H10124" s="488"/>
    </row>
    <row r="10125" spans="1:8" s="10" customFormat="1">
      <c r="A10125" s="134"/>
      <c r="B10125" s="134"/>
      <c r="C10125"/>
      <c r="D10125"/>
      <c r="E10125" s="488"/>
      <c r="F10125"/>
      <c r="G10125"/>
      <c r="H10125" s="488"/>
    </row>
    <row r="10126" spans="1:8" s="10" customFormat="1">
      <c r="A10126" s="134"/>
      <c r="B10126" s="134"/>
      <c r="C10126"/>
      <c r="D10126"/>
      <c r="E10126" s="488"/>
      <c r="F10126"/>
      <c r="G10126"/>
      <c r="H10126" s="488"/>
    </row>
    <row r="10127" spans="1:8" s="10" customFormat="1">
      <c r="A10127" s="134"/>
      <c r="B10127" s="134"/>
      <c r="C10127"/>
      <c r="D10127"/>
      <c r="E10127" s="488"/>
      <c r="F10127"/>
      <c r="G10127"/>
      <c r="H10127" s="488"/>
    </row>
    <row r="10128" spans="1:8" s="10" customFormat="1">
      <c r="A10128" s="134"/>
      <c r="B10128" s="134"/>
      <c r="C10128"/>
      <c r="D10128"/>
      <c r="E10128" s="488"/>
      <c r="F10128"/>
      <c r="G10128"/>
      <c r="H10128" s="488"/>
    </row>
    <row r="10129" spans="1:8" s="10" customFormat="1">
      <c r="A10129" s="134"/>
      <c r="B10129" s="134"/>
      <c r="C10129"/>
      <c r="D10129"/>
      <c r="E10129" s="488"/>
      <c r="F10129"/>
      <c r="G10129"/>
      <c r="H10129" s="488"/>
    </row>
    <row r="10130" spans="1:8" s="10" customFormat="1">
      <c r="A10130" s="134"/>
      <c r="B10130" s="134"/>
      <c r="C10130"/>
      <c r="D10130"/>
      <c r="E10130" s="488"/>
      <c r="F10130"/>
      <c r="G10130"/>
      <c r="H10130" s="488"/>
    </row>
    <row r="10131" spans="1:8" s="10" customFormat="1">
      <c r="A10131" s="134"/>
      <c r="B10131" s="134"/>
      <c r="C10131"/>
      <c r="D10131"/>
      <c r="E10131" s="488"/>
      <c r="F10131"/>
      <c r="G10131"/>
      <c r="H10131" s="488"/>
    </row>
    <row r="10132" spans="1:8" s="10" customFormat="1">
      <c r="A10132" s="134"/>
      <c r="B10132" s="134"/>
      <c r="C10132"/>
      <c r="D10132"/>
      <c r="E10132" s="488"/>
      <c r="F10132"/>
      <c r="G10132"/>
      <c r="H10132" s="488"/>
    </row>
    <row r="10133" spans="1:8" s="10" customFormat="1">
      <c r="A10133" s="134"/>
      <c r="B10133" s="134"/>
      <c r="C10133"/>
      <c r="D10133"/>
      <c r="E10133" s="488"/>
      <c r="F10133"/>
      <c r="G10133"/>
      <c r="H10133" s="488"/>
    </row>
    <row r="10134" spans="1:8" s="10" customFormat="1">
      <c r="A10134" s="134"/>
      <c r="B10134" s="134"/>
      <c r="C10134"/>
      <c r="D10134"/>
      <c r="E10134" s="488"/>
      <c r="F10134"/>
      <c r="G10134"/>
      <c r="H10134" s="488"/>
    </row>
    <row r="10135" spans="1:8" s="10" customFormat="1">
      <c r="A10135" s="134"/>
      <c r="B10135" s="134"/>
      <c r="C10135"/>
      <c r="D10135"/>
      <c r="E10135" s="488"/>
      <c r="F10135"/>
      <c r="G10135"/>
      <c r="H10135" s="488"/>
    </row>
    <row r="10136" spans="1:8" s="10" customFormat="1">
      <c r="A10136" s="134"/>
      <c r="B10136" s="134"/>
      <c r="C10136"/>
      <c r="D10136"/>
      <c r="E10136" s="488"/>
      <c r="F10136"/>
      <c r="G10136"/>
      <c r="H10136" s="488"/>
    </row>
    <row r="10137" spans="1:8" s="10" customFormat="1">
      <c r="A10137" s="134"/>
      <c r="B10137" s="134"/>
      <c r="C10137"/>
      <c r="D10137"/>
      <c r="E10137" s="488"/>
      <c r="F10137"/>
      <c r="G10137"/>
      <c r="H10137" s="488"/>
    </row>
    <row r="10138" spans="1:8" s="10" customFormat="1">
      <c r="A10138" s="134"/>
      <c r="B10138" s="134"/>
      <c r="C10138"/>
      <c r="D10138"/>
      <c r="E10138" s="488"/>
      <c r="F10138"/>
      <c r="G10138"/>
      <c r="H10138" s="488"/>
    </row>
    <row r="10139" spans="1:8" s="10" customFormat="1">
      <c r="A10139" s="134"/>
      <c r="B10139" s="134"/>
      <c r="C10139"/>
      <c r="D10139"/>
      <c r="E10139" s="488"/>
      <c r="F10139"/>
      <c r="G10139"/>
      <c r="H10139" s="488"/>
    </row>
    <row r="10140" spans="1:8" s="10" customFormat="1">
      <c r="A10140" s="134"/>
      <c r="B10140" s="134"/>
      <c r="C10140"/>
      <c r="D10140"/>
      <c r="E10140" s="488"/>
      <c r="F10140"/>
      <c r="G10140"/>
      <c r="H10140" s="488"/>
    </row>
    <row r="10141" spans="1:8" s="10" customFormat="1">
      <c r="A10141" s="134"/>
      <c r="B10141" s="134"/>
      <c r="C10141"/>
      <c r="D10141"/>
      <c r="E10141" s="488"/>
      <c r="F10141"/>
      <c r="G10141"/>
      <c r="H10141" s="488"/>
    </row>
    <row r="10142" spans="1:8" s="10" customFormat="1">
      <c r="A10142" s="134"/>
      <c r="B10142" s="134"/>
      <c r="C10142"/>
      <c r="D10142"/>
      <c r="E10142" s="488"/>
      <c r="F10142"/>
      <c r="G10142"/>
      <c r="H10142" s="488"/>
    </row>
    <row r="10143" spans="1:8" s="10" customFormat="1">
      <c r="A10143" s="134"/>
      <c r="B10143" s="134"/>
      <c r="C10143"/>
      <c r="D10143"/>
      <c r="E10143" s="488"/>
      <c r="F10143"/>
      <c r="G10143"/>
      <c r="H10143" s="488"/>
    </row>
    <row r="10144" spans="1:8" s="10" customFormat="1">
      <c r="A10144" s="134"/>
      <c r="B10144" s="134"/>
      <c r="C10144"/>
      <c r="D10144"/>
      <c r="E10144" s="488"/>
      <c r="F10144"/>
      <c r="G10144"/>
      <c r="H10144" s="488"/>
    </row>
    <row r="10145" spans="1:8" s="10" customFormat="1">
      <c r="A10145" s="134"/>
      <c r="B10145" s="134"/>
      <c r="C10145"/>
      <c r="D10145"/>
      <c r="E10145" s="488"/>
      <c r="F10145"/>
      <c r="G10145"/>
      <c r="H10145" s="488"/>
    </row>
    <row r="10146" spans="1:8" s="10" customFormat="1">
      <c r="A10146" s="134"/>
      <c r="B10146" s="134"/>
      <c r="C10146"/>
      <c r="D10146"/>
      <c r="E10146" s="488"/>
      <c r="F10146"/>
      <c r="G10146"/>
      <c r="H10146" s="488"/>
    </row>
    <row r="10147" spans="1:8" s="10" customFormat="1">
      <c r="A10147" s="134"/>
      <c r="B10147" s="134"/>
      <c r="C10147"/>
      <c r="D10147"/>
      <c r="E10147" s="488"/>
      <c r="F10147"/>
      <c r="G10147"/>
      <c r="H10147" s="488"/>
    </row>
    <row r="10148" spans="1:8" s="10" customFormat="1">
      <c r="A10148" s="134"/>
      <c r="B10148" s="134"/>
      <c r="C10148"/>
      <c r="D10148"/>
      <c r="E10148" s="488"/>
      <c r="F10148"/>
      <c r="G10148"/>
      <c r="H10148" s="488"/>
    </row>
    <row r="10149" spans="1:8" s="10" customFormat="1">
      <c r="A10149" s="134"/>
      <c r="B10149" s="134"/>
      <c r="C10149"/>
      <c r="D10149"/>
      <c r="E10149" s="488"/>
      <c r="F10149"/>
      <c r="G10149"/>
      <c r="H10149" s="488"/>
    </row>
    <row r="10150" spans="1:8" s="10" customFormat="1">
      <c r="A10150" s="134"/>
      <c r="B10150" s="134"/>
      <c r="C10150"/>
      <c r="D10150"/>
      <c r="E10150" s="488"/>
      <c r="F10150"/>
      <c r="G10150"/>
      <c r="H10150" s="488"/>
    </row>
    <row r="10151" spans="1:8" s="10" customFormat="1">
      <c r="A10151" s="134"/>
      <c r="B10151" s="134"/>
      <c r="C10151"/>
      <c r="D10151"/>
      <c r="E10151" s="488"/>
      <c r="F10151"/>
      <c r="G10151"/>
      <c r="H10151" s="488"/>
    </row>
    <row r="10152" spans="1:8" s="10" customFormat="1">
      <c r="A10152" s="134"/>
      <c r="B10152" s="134"/>
      <c r="C10152"/>
      <c r="D10152"/>
      <c r="E10152" s="488"/>
      <c r="F10152"/>
      <c r="G10152"/>
      <c r="H10152" s="488"/>
    </row>
    <row r="10153" spans="1:8" s="10" customFormat="1">
      <c r="A10153" s="134"/>
      <c r="B10153" s="134"/>
      <c r="C10153"/>
      <c r="D10153"/>
      <c r="E10153" s="488"/>
      <c r="F10153"/>
      <c r="G10153"/>
      <c r="H10153" s="488"/>
    </row>
    <row r="10154" spans="1:8" s="10" customFormat="1">
      <c r="A10154" s="134"/>
      <c r="B10154" s="134"/>
      <c r="C10154"/>
      <c r="D10154"/>
      <c r="E10154" s="488"/>
      <c r="F10154"/>
      <c r="G10154"/>
      <c r="H10154" s="488"/>
    </row>
    <row r="10155" spans="1:8" s="10" customFormat="1">
      <c r="A10155" s="134"/>
      <c r="B10155" s="134"/>
      <c r="C10155"/>
      <c r="D10155"/>
      <c r="E10155" s="488"/>
      <c r="F10155"/>
      <c r="G10155"/>
      <c r="H10155" s="488"/>
    </row>
    <row r="10156" spans="1:8" s="10" customFormat="1">
      <c r="A10156" s="134"/>
      <c r="B10156" s="134"/>
      <c r="C10156"/>
      <c r="D10156"/>
      <c r="E10156" s="488"/>
      <c r="F10156"/>
      <c r="G10156"/>
      <c r="H10156" s="488"/>
    </row>
    <row r="10157" spans="1:8" s="10" customFormat="1">
      <c r="A10157" s="134"/>
      <c r="B10157" s="134"/>
      <c r="C10157"/>
      <c r="D10157"/>
      <c r="E10157" s="488"/>
      <c r="F10157"/>
      <c r="G10157"/>
      <c r="H10157" s="488"/>
    </row>
    <row r="10158" spans="1:8" s="10" customFormat="1">
      <c r="A10158" s="134"/>
      <c r="B10158" s="134"/>
      <c r="C10158"/>
      <c r="D10158"/>
      <c r="E10158" s="488"/>
      <c r="F10158"/>
      <c r="G10158"/>
      <c r="H10158" s="488"/>
    </row>
    <row r="10159" spans="1:8" s="10" customFormat="1">
      <c r="A10159" s="134"/>
      <c r="B10159" s="134"/>
      <c r="C10159"/>
      <c r="D10159"/>
      <c r="E10159" s="488"/>
      <c r="F10159"/>
      <c r="G10159"/>
      <c r="H10159" s="488"/>
    </row>
    <row r="10160" spans="1:8" s="10" customFormat="1">
      <c r="A10160" s="134"/>
      <c r="B10160" s="134"/>
      <c r="C10160"/>
      <c r="D10160"/>
      <c r="E10160" s="488"/>
      <c r="F10160"/>
      <c r="G10160"/>
      <c r="H10160" s="488"/>
    </row>
    <row r="10161" spans="1:8" s="10" customFormat="1">
      <c r="A10161" s="134"/>
      <c r="B10161" s="134"/>
      <c r="C10161"/>
      <c r="D10161"/>
      <c r="E10161" s="488"/>
      <c r="F10161"/>
      <c r="G10161"/>
      <c r="H10161" s="488"/>
    </row>
    <row r="10162" spans="1:8" s="10" customFormat="1">
      <c r="A10162" s="134"/>
      <c r="B10162" s="134"/>
      <c r="C10162"/>
      <c r="D10162"/>
      <c r="E10162" s="488"/>
      <c r="F10162"/>
      <c r="G10162"/>
      <c r="H10162" s="488"/>
    </row>
    <row r="10163" spans="1:8" s="10" customFormat="1">
      <c r="A10163" s="134"/>
      <c r="B10163" s="134"/>
      <c r="C10163"/>
      <c r="D10163"/>
      <c r="E10163" s="488"/>
      <c r="F10163"/>
      <c r="G10163"/>
      <c r="H10163" s="488"/>
    </row>
    <row r="10164" spans="1:8" s="10" customFormat="1">
      <c r="A10164" s="134"/>
      <c r="B10164" s="134"/>
      <c r="C10164"/>
      <c r="D10164"/>
      <c r="E10164" s="488"/>
      <c r="F10164"/>
      <c r="G10164"/>
      <c r="H10164" s="488"/>
    </row>
    <row r="10165" spans="1:8" s="10" customFormat="1">
      <c r="A10165" s="134"/>
      <c r="B10165" s="134"/>
      <c r="C10165"/>
      <c r="D10165"/>
      <c r="E10165" s="488"/>
      <c r="F10165"/>
      <c r="G10165"/>
      <c r="H10165" s="488"/>
    </row>
    <row r="10166" spans="1:8" s="10" customFormat="1">
      <c r="A10166" s="134"/>
      <c r="B10166" s="134"/>
      <c r="C10166"/>
      <c r="D10166"/>
      <c r="E10166" s="488"/>
      <c r="F10166"/>
      <c r="G10166"/>
      <c r="H10166" s="488"/>
    </row>
    <row r="10167" spans="1:8" s="10" customFormat="1">
      <c r="A10167" s="134"/>
      <c r="B10167" s="134"/>
      <c r="C10167"/>
      <c r="D10167"/>
      <c r="E10167" s="488"/>
      <c r="F10167"/>
      <c r="G10167"/>
      <c r="H10167" s="488"/>
    </row>
    <row r="10168" spans="1:8" s="10" customFormat="1">
      <c r="A10168" s="134"/>
      <c r="B10168" s="134"/>
      <c r="C10168"/>
      <c r="D10168"/>
      <c r="E10168" s="488"/>
      <c r="F10168"/>
      <c r="G10168"/>
      <c r="H10168" s="488"/>
    </row>
    <row r="10169" spans="1:8" s="10" customFormat="1">
      <c r="A10169" s="134"/>
      <c r="B10169" s="134"/>
      <c r="C10169"/>
      <c r="D10169"/>
      <c r="E10169" s="488"/>
      <c r="F10169"/>
      <c r="G10169"/>
      <c r="H10169" s="488"/>
    </row>
    <row r="10170" spans="1:8" s="10" customFormat="1">
      <c r="A10170" s="134"/>
      <c r="B10170" s="134"/>
      <c r="C10170"/>
      <c r="D10170"/>
      <c r="E10170" s="488"/>
      <c r="F10170"/>
      <c r="G10170"/>
      <c r="H10170" s="488"/>
    </row>
    <row r="10171" spans="1:8" s="10" customFormat="1">
      <c r="A10171" s="134"/>
      <c r="B10171" s="134"/>
      <c r="C10171"/>
      <c r="D10171"/>
      <c r="E10171" s="488"/>
      <c r="F10171"/>
      <c r="G10171"/>
      <c r="H10171" s="488"/>
    </row>
    <row r="10172" spans="1:8" s="10" customFormat="1">
      <c r="A10172" s="134"/>
      <c r="B10172" s="134"/>
      <c r="C10172"/>
      <c r="D10172"/>
      <c r="E10172" s="488"/>
      <c r="F10172"/>
      <c r="G10172"/>
      <c r="H10172" s="488"/>
    </row>
    <row r="10173" spans="1:8" s="10" customFormat="1">
      <c r="A10173" s="134"/>
      <c r="B10173" s="134"/>
      <c r="C10173"/>
      <c r="D10173"/>
      <c r="E10173" s="488"/>
      <c r="F10173"/>
      <c r="G10173"/>
      <c r="H10173" s="488"/>
    </row>
    <row r="10174" spans="1:8" s="10" customFormat="1">
      <c r="A10174" s="134"/>
      <c r="B10174" s="134"/>
      <c r="C10174"/>
      <c r="D10174"/>
      <c r="E10174" s="488"/>
      <c r="F10174"/>
      <c r="G10174"/>
      <c r="H10174" s="488"/>
    </row>
    <row r="10175" spans="1:8" s="10" customFormat="1">
      <c r="A10175" s="134"/>
      <c r="B10175" s="134"/>
      <c r="C10175"/>
      <c r="D10175"/>
      <c r="E10175" s="488"/>
      <c r="F10175"/>
      <c r="G10175"/>
      <c r="H10175" s="488"/>
    </row>
    <row r="10176" spans="1:8" s="10" customFormat="1">
      <c r="A10176" s="134"/>
      <c r="B10176" s="134"/>
      <c r="C10176"/>
      <c r="D10176"/>
      <c r="E10176" s="488"/>
      <c r="F10176"/>
      <c r="G10176"/>
      <c r="H10176" s="488"/>
    </row>
    <row r="10177" spans="1:8" s="10" customFormat="1">
      <c r="A10177" s="134"/>
      <c r="B10177" s="134"/>
      <c r="C10177"/>
      <c r="D10177"/>
      <c r="E10177" s="488"/>
      <c r="F10177"/>
      <c r="G10177"/>
      <c r="H10177" s="488"/>
    </row>
    <row r="10178" spans="1:8" s="10" customFormat="1">
      <c r="A10178" s="134"/>
      <c r="B10178" s="134"/>
      <c r="C10178"/>
      <c r="D10178"/>
      <c r="E10178" s="488"/>
      <c r="F10178"/>
      <c r="G10178"/>
      <c r="H10178" s="488"/>
    </row>
    <row r="10179" spans="1:8" s="10" customFormat="1">
      <c r="A10179" s="134"/>
      <c r="B10179" s="134"/>
      <c r="C10179"/>
      <c r="D10179"/>
      <c r="E10179" s="488"/>
      <c r="F10179"/>
      <c r="G10179"/>
      <c r="H10179" s="488"/>
    </row>
    <row r="10180" spans="1:8" s="10" customFormat="1">
      <c r="A10180" s="134"/>
      <c r="B10180" s="134"/>
      <c r="C10180"/>
      <c r="D10180"/>
      <c r="E10180" s="488"/>
      <c r="F10180"/>
      <c r="G10180"/>
      <c r="H10180" s="488"/>
    </row>
    <row r="10181" spans="1:8" s="10" customFormat="1">
      <c r="A10181" s="134"/>
      <c r="B10181" s="134"/>
      <c r="C10181"/>
      <c r="D10181"/>
      <c r="E10181" s="488"/>
      <c r="F10181"/>
      <c r="G10181"/>
      <c r="H10181" s="488"/>
    </row>
    <row r="10182" spans="1:8" s="10" customFormat="1">
      <c r="A10182" s="134"/>
      <c r="B10182" s="134"/>
      <c r="C10182"/>
      <c r="D10182"/>
      <c r="E10182" s="488"/>
      <c r="F10182"/>
      <c r="G10182"/>
      <c r="H10182" s="488"/>
    </row>
    <row r="10183" spans="1:8" s="10" customFormat="1">
      <c r="A10183" s="134"/>
      <c r="B10183" s="134"/>
      <c r="C10183"/>
      <c r="D10183"/>
      <c r="E10183" s="488"/>
      <c r="F10183"/>
      <c r="G10183"/>
      <c r="H10183" s="488"/>
    </row>
    <row r="10184" spans="1:8" s="10" customFormat="1">
      <c r="A10184" s="134"/>
      <c r="B10184" s="134"/>
      <c r="C10184"/>
      <c r="D10184"/>
      <c r="E10184" s="488"/>
      <c r="F10184"/>
      <c r="G10184"/>
      <c r="H10184" s="488"/>
    </row>
    <row r="10185" spans="1:8" s="10" customFormat="1">
      <c r="A10185" s="134"/>
      <c r="B10185" s="134"/>
      <c r="C10185"/>
      <c r="D10185"/>
      <c r="E10185" s="488"/>
      <c r="F10185"/>
      <c r="G10185"/>
      <c r="H10185" s="488"/>
    </row>
    <row r="10186" spans="1:8" s="10" customFormat="1">
      <c r="A10186" s="134"/>
      <c r="B10186" s="134"/>
      <c r="C10186"/>
      <c r="D10186"/>
      <c r="E10186" s="488"/>
      <c r="F10186"/>
      <c r="G10186"/>
      <c r="H10186" s="488"/>
    </row>
    <row r="10187" spans="1:8" s="10" customFormat="1">
      <c r="A10187" s="134"/>
      <c r="B10187" s="134"/>
      <c r="C10187"/>
      <c r="D10187"/>
      <c r="E10187" s="488"/>
      <c r="F10187"/>
      <c r="G10187"/>
      <c r="H10187" s="488"/>
    </row>
    <row r="10188" spans="1:8" s="10" customFormat="1">
      <c r="A10188" s="134"/>
      <c r="B10188" s="134"/>
      <c r="C10188"/>
      <c r="D10188"/>
      <c r="E10188" s="488"/>
      <c r="F10188"/>
      <c r="G10188"/>
      <c r="H10188" s="488"/>
    </row>
    <row r="10189" spans="1:8" s="10" customFormat="1">
      <c r="A10189" s="134"/>
      <c r="B10189" s="134"/>
      <c r="C10189"/>
      <c r="D10189"/>
      <c r="E10189" s="488"/>
      <c r="F10189"/>
      <c r="G10189"/>
      <c r="H10189" s="488"/>
    </row>
    <row r="10190" spans="1:8" s="10" customFormat="1">
      <c r="A10190" s="134"/>
      <c r="B10190" s="134"/>
      <c r="C10190"/>
      <c r="D10190"/>
      <c r="E10190" s="488"/>
      <c r="F10190"/>
      <c r="G10190"/>
      <c r="H10190" s="488"/>
    </row>
    <row r="10191" spans="1:8" s="10" customFormat="1">
      <c r="A10191" s="134"/>
      <c r="B10191" s="134"/>
      <c r="C10191"/>
      <c r="D10191"/>
      <c r="E10191" s="488"/>
      <c r="F10191"/>
      <c r="G10191"/>
      <c r="H10191" s="488"/>
    </row>
    <row r="10192" spans="1:8" s="10" customFormat="1">
      <c r="A10192" s="134"/>
      <c r="B10192" s="134"/>
      <c r="C10192"/>
      <c r="D10192"/>
      <c r="E10192" s="488"/>
      <c r="F10192"/>
      <c r="G10192"/>
      <c r="H10192" s="488"/>
    </row>
    <row r="10193" spans="1:8" s="10" customFormat="1">
      <c r="A10193" s="134"/>
      <c r="B10193" s="134"/>
      <c r="C10193"/>
      <c r="D10193"/>
      <c r="E10193" s="488"/>
      <c r="F10193"/>
      <c r="G10193"/>
      <c r="H10193" s="488"/>
    </row>
    <row r="10194" spans="1:8" s="10" customFormat="1">
      <c r="A10194" s="134"/>
      <c r="B10194" s="134"/>
      <c r="C10194"/>
      <c r="D10194"/>
      <c r="E10194" s="488"/>
      <c r="F10194"/>
      <c r="G10194"/>
      <c r="H10194" s="488"/>
    </row>
    <row r="10195" spans="1:8" s="10" customFormat="1">
      <c r="A10195" s="134"/>
      <c r="B10195" s="134"/>
      <c r="C10195"/>
      <c r="D10195"/>
      <c r="E10195" s="488"/>
      <c r="F10195"/>
      <c r="G10195"/>
      <c r="H10195" s="488"/>
    </row>
    <row r="10196" spans="1:8" s="10" customFormat="1">
      <c r="A10196" s="134"/>
      <c r="B10196" s="134"/>
      <c r="C10196"/>
      <c r="D10196"/>
      <c r="E10196" s="488"/>
      <c r="F10196"/>
      <c r="G10196"/>
      <c r="H10196" s="488"/>
    </row>
    <row r="10197" spans="1:8" s="10" customFormat="1">
      <c r="A10197" s="134"/>
      <c r="B10197" s="134"/>
      <c r="C10197"/>
      <c r="D10197"/>
      <c r="E10197" s="488"/>
      <c r="F10197"/>
      <c r="G10197"/>
      <c r="H10197" s="488"/>
    </row>
    <row r="10198" spans="1:8" s="10" customFormat="1">
      <c r="A10198" s="134"/>
      <c r="B10198" s="134"/>
      <c r="C10198"/>
      <c r="D10198"/>
      <c r="E10198" s="488"/>
      <c r="F10198"/>
      <c r="G10198"/>
      <c r="H10198" s="488"/>
    </row>
    <row r="10199" spans="1:8" s="10" customFormat="1">
      <c r="A10199" s="134"/>
      <c r="B10199" s="134"/>
      <c r="C10199"/>
      <c r="D10199"/>
      <c r="E10199" s="488"/>
      <c r="F10199"/>
      <c r="G10199"/>
      <c r="H10199" s="488"/>
    </row>
    <row r="10200" spans="1:8" s="10" customFormat="1">
      <c r="A10200" s="134"/>
      <c r="B10200" s="134"/>
      <c r="C10200"/>
      <c r="D10200"/>
      <c r="E10200" s="488"/>
      <c r="F10200"/>
      <c r="G10200"/>
      <c r="H10200" s="488"/>
    </row>
    <row r="10201" spans="1:8" s="10" customFormat="1">
      <c r="A10201" s="134"/>
      <c r="B10201" s="134"/>
      <c r="C10201"/>
      <c r="D10201"/>
      <c r="E10201" s="488"/>
      <c r="F10201"/>
      <c r="G10201"/>
      <c r="H10201" s="488"/>
    </row>
    <row r="10202" spans="1:8" s="10" customFormat="1">
      <c r="A10202" s="134"/>
      <c r="B10202" s="134"/>
      <c r="C10202"/>
      <c r="D10202"/>
      <c r="E10202" s="488"/>
      <c r="F10202"/>
      <c r="G10202"/>
      <c r="H10202" s="488"/>
    </row>
    <row r="10203" spans="1:8" s="10" customFormat="1">
      <c r="A10203" s="134"/>
      <c r="B10203" s="134"/>
      <c r="C10203"/>
      <c r="D10203"/>
      <c r="E10203" s="488"/>
      <c r="F10203"/>
      <c r="G10203"/>
      <c r="H10203" s="488"/>
    </row>
    <row r="10204" spans="1:8" s="10" customFormat="1">
      <c r="A10204" s="134"/>
      <c r="B10204" s="134"/>
      <c r="C10204"/>
      <c r="D10204"/>
      <c r="E10204" s="488"/>
      <c r="F10204"/>
      <c r="G10204"/>
      <c r="H10204" s="488"/>
    </row>
    <row r="10205" spans="1:8" s="10" customFormat="1">
      <c r="A10205" s="134"/>
      <c r="B10205" s="134"/>
      <c r="C10205"/>
      <c r="D10205"/>
      <c r="E10205" s="488"/>
      <c r="F10205"/>
      <c r="G10205"/>
      <c r="H10205" s="488"/>
    </row>
    <row r="10206" spans="1:8" s="10" customFormat="1">
      <c r="A10206" s="134"/>
      <c r="B10206" s="134"/>
      <c r="C10206"/>
      <c r="D10206"/>
      <c r="E10206" s="488"/>
      <c r="F10206"/>
      <c r="G10206"/>
      <c r="H10206" s="488"/>
    </row>
    <row r="10207" spans="1:8" s="10" customFormat="1">
      <c r="A10207" s="134"/>
      <c r="B10207" s="134"/>
      <c r="C10207"/>
      <c r="D10207"/>
      <c r="E10207" s="488"/>
      <c r="F10207"/>
      <c r="G10207"/>
      <c r="H10207" s="488"/>
    </row>
    <row r="10208" spans="1:8" s="10" customFormat="1">
      <c r="A10208" s="134"/>
      <c r="B10208" s="134"/>
      <c r="C10208"/>
      <c r="D10208"/>
      <c r="E10208" s="488"/>
      <c r="F10208"/>
      <c r="G10208"/>
      <c r="H10208" s="488"/>
    </row>
    <row r="10209" spans="1:8" s="10" customFormat="1">
      <c r="A10209" s="134"/>
      <c r="B10209" s="134"/>
      <c r="C10209"/>
      <c r="D10209"/>
      <c r="E10209" s="488"/>
      <c r="F10209"/>
      <c r="G10209"/>
      <c r="H10209" s="488"/>
    </row>
    <row r="10210" spans="1:8" s="10" customFormat="1">
      <c r="A10210" s="134"/>
      <c r="B10210" s="134"/>
      <c r="C10210"/>
      <c r="D10210"/>
      <c r="E10210" s="488"/>
      <c r="F10210"/>
      <c r="G10210"/>
      <c r="H10210" s="488"/>
    </row>
    <row r="10211" spans="1:8" s="10" customFormat="1">
      <c r="A10211" s="134"/>
      <c r="B10211" s="134"/>
      <c r="C10211"/>
      <c r="D10211"/>
      <c r="E10211" s="488"/>
      <c r="F10211"/>
      <c r="G10211"/>
      <c r="H10211" s="488"/>
    </row>
    <row r="10212" spans="1:8" s="10" customFormat="1">
      <c r="A10212" s="134"/>
      <c r="B10212" s="134"/>
      <c r="C10212"/>
      <c r="D10212"/>
      <c r="E10212" s="488"/>
      <c r="F10212"/>
      <c r="G10212"/>
      <c r="H10212" s="488"/>
    </row>
    <row r="10213" spans="1:8" s="10" customFormat="1">
      <c r="A10213" s="134"/>
      <c r="B10213" s="134"/>
      <c r="C10213"/>
      <c r="D10213"/>
      <c r="E10213" s="488"/>
      <c r="F10213"/>
      <c r="G10213"/>
      <c r="H10213" s="488"/>
    </row>
    <row r="10214" spans="1:8" s="10" customFormat="1">
      <c r="A10214" s="134"/>
      <c r="B10214" s="134"/>
      <c r="C10214"/>
      <c r="D10214"/>
      <c r="E10214" s="488"/>
      <c r="F10214"/>
      <c r="G10214"/>
      <c r="H10214" s="488"/>
    </row>
    <row r="10215" spans="1:8" s="10" customFormat="1">
      <c r="A10215" s="134"/>
      <c r="B10215" s="134"/>
      <c r="C10215"/>
      <c r="D10215"/>
      <c r="E10215" s="488"/>
      <c r="F10215"/>
      <c r="G10215"/>
      <c r="H10215" s="488"/>
    </row>
    <row r="10216" spans="1:8" s="10" customFormat="1">
      <c r="A10216" s="134"/>
      <c r="B10216" s="134"/>
      <c r="C10216"/>
      <c r="D10216"/>
      <c r="E10216" s="488"/>
      <c r="F10216"/>
      <c r="G10216"/>
      <c r="H10216" s="488"/>
    </row>
    <row r="10217" spans="1:8" s="10" customFormat="1">
      <c r="A10217" s="134"/>
      <c r="B10217" s="134"/>
      <c r="C10217"/>
      <c r="D10217"/>
      <c r="E10217" s="488"/>
      <c r="F10217"/>
      <c r="G10217"/>
      <c r="H10217" s="488"/>
    </row>
    <row r="10218" spans="1:8" s="10" customFormat="1">
      <c r="A10218" s="134"/>
      <c r="B10218" s="134"/>
      <c r="C10218"/>
      <c r="D10218"/>
      <c r="E10218" s="488"/>
      <c r="F10218"/>
      <c r="G10218"/>
      <c r="H10218" s="488"/>
    </row>
    <row r="10219" spans="1:8" s="10" customFormat="1">
      <c r="A10219" s="134"/>
      <c r="B10219" s="134"/>
      <c r="C10219"/>
      <c r="D10219"/>
      <c r="E10219" s="488"/>
      <c r="F10219"/>
      <c r="G10219"/>
      <c r="H10219" s="488"/>
    </row>
    <row r="10220" spans="1:8" s="10" customFormat="1">
      <c r="A10220" s="134"/>
      <c r="B10220" s="134"/>
      <c r="C10220"/>
      <c r="D10220"/>
      <c r="E10220" s="488"/>
      <c r="F10220"/>
      <c r="G10220"/>
      <c r="H10220" s="488"/>
    </row>
    <row r="10221" spans="1:8" s="10" customFormat="1">
      <c r="A10221" s="134"/>
      <c r="B10221" s="134"/>
      <c r="C10221"/>
      <c r="D10221"/>
      <c r="E10221" s="488"/>
      <c r="F10221"/>
      <c r="G10221"/>
      <c r="H10221" s="488"/>
    </row>
    <row r="10222" spans="1:8" s="10" customFormat="1">
      <c r="A10222" s="134"/>
      <c r="B10222" s="134"/>
      <c r="C10222"/>
      <c r="D10222"/>
      <c r="E10222" s="488"/>
      <c r="F10222"/>
      <c r="G10222"/>
      <c r="H10222" s="488"/>
    </row>
    <row r="10223" spans="1:8" s="10" customFormat="1">
      <c r="A10223" s="134"/>
      <c r="B10223" s="134"/>
      <c r="C10223"/>
      <c r="D10223"/>
      <c r="E10223" s="488"/>
      <c r="F10223"/>
      <c r="G10223"/>
      <c r="H10223" s="488"/>
    </row>
    <row r="10224" spans="1:8" s="10" customFormat="1">
      <c r="A10224" s="134"/>
      <c r="B10224" s="134"/>
      <c r="C10224"/>
      <c r="D10224"/>
      <c r="E10224" s="488"/>
      <c r="F10224"/>
      <c r="G10224"/>
      <c r="H10224" s="488"/>
    </row>
    <row r="10225" spans="1:8" s="10" customFormat="1">
      <c r="A10225" s="134"/>
      <c r="B10225" s="134"/>
      <c r="C10225"/>
      <c r="D10225"/>
      <c r="E10225" s="488"/>
      <c r="F10225"/>
      <c r="G10225"/>
      <c r="H10225" s="488"/>
    </row>
    <row r="10226" spans="1:8" s="10" customFormat="1">
      <c r="A10226" s="134"/>
      <c r="B10226" s="134"/>
      <c r="C10226"/>
      <c r="D10226"/>
      <c r="E10226" s="488"/>
      <c r="F10226"/>
      <c r="G10226"/>
      <c r="H10226" s="488"/>
    </row>
    <row r="10227" spans="1:8" s="10" customFormat="1">
      <c r="A10227" s="134"/>
      <c r="B10227" s="134"/>
      <c r="C10227"/>
      <c r="D10227"/>
      <c r="E10227" s="488"/>
      <c r="F10227"/>
      <c r="G10227"/>
      <c r="H10227" s="488"/>
    </row>
    <row r="10228" spans="1:8" s="10" customFormat="1">
      <c r="A10228" s="134"/>
      <c r="B10228" s="134"/>
      <c r="C10228"/>
      <c r="D10228"/>
      <c r="E10228" s="488"/>
      <c r="F10228"/>
      <c r="G10228"/>
      <c r="H10228" s="488"/>
    </row>
    <row r="10229" spans="1:8" s="10" customFormat="1">
      <c r="A10229" s="134"/>
      <c r="B10229" s="134"/>
      <c r="C10229"/>
      <c r="D10229"/>
      <c r="E10229" s="488"/>
      <c r="F10229"/>
      <c r="G10229"/>
      <c r="H10229" s="488"/>
    </row>
    <row r="10230" spans="1:8" s="10" customFormat="1">
      <c r="A10230" s="134"/>
      <c r="B10230" s="134"/>
      <c r="C10230"/>
      <c r="D10230"/>
      <c r="E10230" s="488"/>
      <c r="F10230"/>
      <c r="G10230"/>
      <c r="H10230" s="488"/>
    </row>
    <row r="10231" spans="1:8" s="10" customFormat="1">
      <c r="A10231" s="134"/>
      <c r="B10231" s="134"/>
      <c r="C10231"/>
      <c r="D10231"/>
      <c r="E10231" s="488"/>
      <c r="F10231"/>
      <c r="G10231"/>
      <c r="H10231" s="488"/>
    </row>
    <row r="10232" spans="1:8" s="10" customFormat="1">
      <c r="A10232" s="134"/>
      <c r="B10232" s="134"/>
      <c r="C10232"/>
      <c r="D10232"/>
      <c r="E10232" s="488"/>
      <c r="F10232"/>
      <c r="G10232"/>
      <c r="H10232" s="488"/>
    </row>
    <row r="10233" spans="1:8" s="10" customFormat="1">
      <c r="A10233" s="134"/>
      <c r="B10233" s="134"/>
      <c r="C10233"/>
      <c r="D10233"/>
      <c r="E10233" s="488"/>
      <c r="F10233"/>
      <c r="G10233"/>
      <c r="H10233" s="488"/>
    </row>
    <row r="10234" spans="1:8" s="10" customFormat="1">
      <c r="A10234" s="134"/>
      <c r="B10234" s="134"/>
      <c r="C10234"/>
      <c r="D10234"/>
      <c r="E10234" s="488"/>
      <c r="F10234"/>
      <c r="G10234"/>
      <c r="H10234" s="488"/>
    </row>
    <row r="10235" spans="1:8" s="10" customFormat="1">
      <c r="A10235" s="134"/>
      <c r="B10235" s="134"/>
      <c r="C10235"/>
      <c r="D10235"/>
      <c r="E10235" s="488"/>
      <c r="F10235"/>
      <c r="G10235"/>
      <c r="H10235" s="488"/>
    </row>
    <row r="10236" spans="1:8" s="10" customFormat="1">
      <c r="A10236" s="134"/>
      <c r="B10236" s="134"/>
      <c r="C10236"/>
      <c r="D10236"/>
      <c r="E10236" s="488"/>
      <c r="F10236"/>
      <c r="G10236"/>
      <c r="H10236" s="488"/>
    </row>
    <row r="10237" spans="1:8" s="10" customFormat="1">
      <c r="A10237" s="134"/>
      <c r="B10237" s="134"/>
      <c r="C10237"/>
      <c r="D10237"/>
      <c r="E10237" s="488"/>
      <c r="F10237"/>
      <c r="G10237"/>
      <c r="H10237" s="488"/>
    </row>
    <row r="10238" spans="1:8" s="10" customFormat="1">
      <c r="A10238" s="134"/>
      <c r="B10238" s="134"/>
      <c r="C10238"/>
      <c r="D10238"/>
      <c r="E10238" s="488"/>
      <c r="F10238"/>
      <c r="G10238"/>
      <c r="H10238" s="488"/>
    </row>
    <row r="10239" spans="1:8" s="10" customFormat="1">
      <c r="A10239" s="134"/>
      <c r="B10239" s="134"/>
      <c r="C10239"/>
      <c r="D10239"/>
      <c r="E10239" s="488"/>
      <c r="F10239"/>
      <c r="G10239"/>
      <c r="H10239" s="488"/>
    </row>
    <row r="10240" spans="1:8" s="10" customFormat="1">
      <c r="A10240" s="134"/>
      <c r="B10240" s="134"/>
      <c r="C10240"/>
      <c r="D10240"/>
      <c r="E10240" s="488"/>
      <c r="F10240"/>
      <c r="G10240"/>
      <c r="H10240" s="488"/>
    </row>
    <row r="10241" spans="1:8" s="10" customFormat="1">
      <c r="A10241" s="134"/>
      <c r="B10241" s="134"/>
      <c r="C10241"/>
      <c r="D10241"/>
      <c r="E10241" s="488"/>
      <c r="F10241"/>
      <c r="G10241"/>
      <c r="H10241" s="488"/>
    </row>
    <row r="10242" spans="1:8" s="10" customFormat="1">
      <c r="A10242" s="134"/>
      <c r="B10242" s="134"/>
      <c r="C10242"/>
      <c r="D10242"/>
      <c r="E10242" s="488"/>
      <c r="F10242"/>
      <c r="G10242"/>
      <c r="H10242" s="488"/>
    </row>
    <row r="10243" spans="1:8" s="10" customFormat="1">
      <c r="A10243" s="134"/>
      <c r="B10243" s="134"/>
      <c r="C10243"/>
      <c r="D10243"/>
      <c r="E10243" s="488"/>
      <c r="F10243"/>
      <c r="G10243"/>
      <c r="H10243" s="488"/>
    </row>
    <row r="10244" spans="1:8" s="10" customFormat="1">
      <c r="A10244" s="134"/>
      <c r="B10244" s="134"/>
      <c r="C10244"/>
      <c r="D10244"/>
      <c r="E10244" s="488"/>
      <c r="F10244"/>
      <c r="G10244"/>
      <c r="H10244" s="488"/>
    </row>
    <row r="10245" spans="1:8" s="10" customFormat="1">
      <c r="A10245" s="134"/>
      <c r="B10245" s="134"/>
      <c r="C10245"/>
      <c r="D10245"/>
      <c r="E10245" s="488"/>
      <c r="F10245"/>
      <c r="G10245"/>
      <c r="H10245" s="488"/>
    </row>
    <row r="10246" spans="1:8" s="10" customFormat="1">
      <c r="A10246" s="134"/>
      <c r="B10246" s="134"/>
      <c r="C10246"/>
      <c r="D10246"/>
      <c r="E10246" s="488"/>
      <c r="F10246"/>
      <c r="G10246"/>
      <c r="H10246" s="488"/>
    </row>
    <row r="10247" spans="1:8" s="10" customFormat="1">
      <c r="A10247" s="134"/>
      <c r="B10247" s="134"/>
      <c r="C10247"/>
      <c r="D10247"/>
      <c r="E10247" s="488"/>
      <c r="F10247"/>
      <c r="G10247"/>
      <c r="H10247" s="488"/>
    </row>
    <row r="10248" spans="1:8" s="10" customFormat="1">
      <c r="A10248" s="134"/>
      <c r="B10248" s="134"/>
      <c r="C10248"/>
      <c r="D10248"/>
      <c r="E10248" s="488"/>
      <c r="F10248"/>
      <c r="G10248"/>
      <c r="H10248" s="488"/>
    </row>
    <row r="10249" spans="1:8" s="10" customFormat="1">
      <c r="A10249" s="134"/>
      <c r="B10249" s="134"/>
      <c r="C10249"/>
      <c r="D10249"/>
      <c r="E10249" s="488"/>
      <c r="F10249"/>
      <c r="G10249"/>
      <c r="H10249" s="488"/>
    </row>
    <row r="10250" spans="1:8" s="10" customFormat="1">
      <c r="A10250" s="134"/>
      <c r="B10250" s="134"/>
      <c r="C10250"/>
      <c r="D10250"/>
      <c r="E10250" s="488"/>
      <c r="F10250"/>
      <c r="G10250"/>
      <c r="H10250" s="488"/>
    </row>
    <row r="10251" spans="1:8" s="10" customFormat="1">
      <c r="A10251" s="134"/>
      <c r="B10251" s="134"/>
      <c r="C10251"/>
      <c r="D10251"/>
      <c r="E10251" s="488"/>
      <c r="F10251"/>
      <c r="G10251"/>
      <c r="H10251" s="488"/>
    </row>
    <row r="10252" spans="1:8" s="10" customFormat="1">
      <c r="A10252" s="134"/>
      <c r="B10252" s="134"/>
      <c r="C10252"/>
      <c r="D10252"/>
      <c r="E10252" s="488"/>
      <c r="F10252"/>
      <c r="G10252"/>
      <c r="H10252" s="488"/>
    </row>
    <row r="10253" spans="1:8" s="10" customFormat="1">
      <c r="A10253" s="134"/>
      <c r="B10253" s="134"/>
      <c r="C10253"/>
      <c r="D10253"/>
      <c r="E10253" s="488"/>
      <c r="F10253"/>
      <c r="G10253"/>
      <c r="H10253" s="488"/>
    </row>
    <row r="10254" spans="1:8" s="10" customFormat="1">
      <c r="A10254" s="134"/>
      <c r="B10254" s="134"/>
      <c r="C10254"/>
      <c r="D10254"/>
      <c r="E10254" s="488"/>
      <c r="F10254"/>
      <c r="G10254"/>
      <c r="H10254" s="488"/>
    </row>
    <row r="10255" spans="1:8" s="10" customFormat="1">
      <c r="A10255" s="134"/>
      <c r="B10255" s="134"/>
      <c r="C10255"/>
      <c r="D10255"/>
      <c r="E10255" s="488"/>
      <c r="F10255"/>
      <c r="G10255"/>
      <c r="H10255" s="488"/>
    </row>
    <row r="10256" spans="1:8" s="10" customFormat="1">
      <c r="A10256" s="134"/>
      <c r="B10256" s="134"/>
      <c r="C10256"/>
      <c r="D10256"/>
      <c r="E10256" s="488"/>
      <c r="F10256"/>
      <c r="G10256"/>
      <c r="H10256" s="488"/>
    </row>
    <row r="10257" spans="1:8" s="10" customFormat="1">
      <c r="A10257" s="134"/>
      <c r="B10257" s="134"/>
      <c r="C10257"/>
      <c r="D10257"/>
      <c r="E10257" s="488"/>
      <c r="F10257"/>
      <c r="G10257"/>
      <c r="H10257" s="488"/>
    </row>
    <row r="10258" spans="1:8" s="10" customFormat="1">
      <c r="A10258" s="134"/>
      <c r="B10258" s="134"/>
      <c r="C10258"/>
      <c r="D10258"/>
      <c r="E10258" s="488"/>
      <c r="F10258"/>
      <c r="G10258"/>
      <c r="H10258" s="488"/>
    </row>
    <row r="10259" spans="1:8" s="10" customFormat="1">
      <c r="A10259" s="134"/>
      <c r="B10259" s="134"/>
      <c r="C10259"/>
      <c r="D10259"/>
      <c r="E10259" s="488"/>
      <c r="F10259"/>
      <c r="G10259"/>
      <c r="H10259" s="488"/>
    </row>
    <row r="10260" spans="1:8" s="10" customFormat="1">
      <c r="A10260" s="134"/>
      <c r="B10260" s="134"/>
      <c r="C10260"/>
      <c r="D10260"/>
      <c r="E10260" s="488"/>
      <c r="F10260"/>
      <c r="G10260"/>
      <c r="H10260" s="488"/>
    </row>
    <row r="10261" spans="1:8" s="10" customFormat="1">
      <c r="A10261" s="134"/>
      <c r="B10261" s="134"/>
      <c r="C10261"/>
      <c r="D10261"/>
      <c r="E10261" s="488"/>
      <c r="F10261"/>
      <c r="G10261"/>
      <c r="H10261" s="488"/>
    </row>
    <row r="10262" spans="1:8" s="10" customFormat="1">
      <c r="A10262" s="134"/>
      <c r="B10262" s="134"/>
      <c r="C10262"/>
      <c r="D10262"/>
      <c r="E10262" s="488"/>
      <c r="F10262"/>
      <c r="G10262"/>
      <c r="H10262" s="488"/>
    </row>
    <row r="10263" spans="1:8" s="10" customFormat="1">
      <c r="A10263" s="134"/>
      <c r="B10263" s="134"/>
      <c r="C10263"/>
      <c r="D10263"/>
      <c r="E10263" s="488"/>
      <c r="F10263"/>
      <c r="G10263"/>
      <c r="H10263" s="488"/>
    </row>
    <row r="10264" spans="1:8" s="10" customFormat="1">
      <c r="A10264" s="134"/>
      <c r="B10264" s="134"/>
      <c r="C10264"/>
      <c r="D10264"/>
      <c r="E10264" s="488"/>
      <c r="F10264"/>
      <c r="G10264"/>
      <c r="H10264" s="488"/>
    </row>
    <row r="10265" spans="1:8" s="10" customFormat="1">
      <c r="A10265" s="134"/>
      <c r="B10265" s="134"/>
      <c r="C10265"/>
      <c r="D10265"/>
      <c r="E10265" s="488"/>
      <c r="F10265"/>
      <c r="G10265"/>
      <c r="H10265" s="488"/>
    </row>
    <row r="10266" spans="1:8" s="10" customFormat="1">
      <c r="A10266" s="134"/>
      <c r="B10266" s="134"/>
      <c r="C10266"/>
      <c r="D10266"/>
      <c r="E10266" s="488"/>
      <c r="F10266"/>
      <c r="G10266"/>
      <c r="H10266" s="488"/>
    </row>
    <row r="10267" spans="1:8" s="10" customFormat="1">
      <c r="A10267" s="134"/>
      <c r="B10267" s="134"/>
      <c r="C10267"/>
      <c r="D10267"/>
      <c r="E10267" s="488"/>
      <c r="F10267"/>
      <c r="G10267"/>
      <c r="H10267" s="488"/>
    </row>
    <row r="10268" spans="1:8" s="10" customFormat="1">
      <c r="A10268" s="134"/>
      <c r="B10268" s="134"/>
      <c r="C10268"/>
      <c r="D10268"/>
      <c r="E10268" s="488"/>
      <c r="F10268"/>
      <c r="G10268"/>
      <c r="H10268" s="488"/>
    </row>
    <row r="10269" spans="1:8" s="10" customFormat="1">
      <c r="A10269" s="134"/>
      <c r="B10269" s="134"/>
      <c r="C10269"/>
      <c r="D10269"/>
      <c r="E10269" s="488"/>
      <c r="F10269"/>
      <c r="G10269"/>
      <c r="H10269" s="488"/>
    </row>
    <row r="10270" spans="1:8" s="10" customFormat="1">
      <c r="A10270" s="134"/>
      <c r="B10270" s="134"/>
      <c r="C10270"/>
      <c r="D10270"/>
      <c r="E10270" s="488"/>
      <c r="F10270"/>
      <c r="G10270"/>
      <c r="H10270" s="488"/>
    </row>
    <row r="10271" spans="1:8" s="10" customFormat="1">
      <c r="A10271" s="134"/>
      <c r="B10271" s="134"/>
      <c r="C10271"/>
      <c r="D10271"/>
      <c r="E10271" s="488"/>
      <c r="F10271"/>
      <c r="G10271"/>
      <c r="H10271" s="488"/>
    </row>
    <row r="10272" spans="1:8" s="10" customFormat="1">
      <c r="A10272" s="134"/>
      <c r="B10272" s="134"/>
      <c r="C10272"/>
      <c r="D10272"/>
      <c r="E10272" s="488"/>
      <c r="F10272"/>
      <c r="G10272"/>
      <c r="H10272" s="488"/>
    </row>
    <row r="10273" spans="1:8" s="10" customFormat="1">
      <c r="A10273" s="134"/>
      <c r="B10273" s="134"/>
      <c r="C10273"/>
      <c r="D10273"/>
      <c r="E10273" s="488"/>
      <c r="F10273"/>
      <c r="G10273"/>
      <c r="H10273" s="488"/>
    </row>
    <row r="10274" spans="1:8" s="10" customFormat="1">
      <c r="A10274" s="134"/>
      <c r="B10274" s="134"/>
      <c r="C10274"/>
      <c r="D10274"/>
      <c r="E10274" s="488"/>
      <c r="F10274"/>
      <c r="G10274"/>
      <c r="H10274" s="488"/>
    </row>
    <row r="10275" spans="1:8" s="10" customFormat="1">
      <c r="A10275" s="134"/>
      <c r="B10275" s="134"/>
      <c r="C10275"/>
      <c r="D10275"/>
      <c r="E10275" s="488"/>
      <c r="F10275"/>
      <c r="G10275"/>
      <c r="H10275" s="488"/>
    </row>
    <row r="10276" spans="1:8" s="10" customFormat="1">
      <c r="A10276" s="134"/>
      <c r="B10276" s="134"/>
      <c r="C10276"/>
      <c r="D10276"/>
      <c r="E10276" s="488"/>
      <c r="F10276"/>
      <c r="G10276"/>
      <c r="H10276" s="488"/>
    </row>
    <row r="10277" spans="1:8" s="10" customFormat="1">
      <c r="A10277" s="134"/>
      <c r="B10277" s="134"/>
      <c r="C10277"/>
      <c r="D10277"/>
      <c r="E10277" s="488"/>
      <c r="F10277"/>
      <c r="G10277"/>
      <c r="H10277" s="488"/>
    </row>
    <row r="10278" spans="1:8" s="10" customFormat="1">
      <c r="A10278" s="134"/>
      <c r="B10278" s="134"/>
      <c r="C10278"/>
      <c r="D10278"/>
      <c r="E10278" s="488"/>
      <c r="F10278"/>
      <c r="G10278"/>
      <c r="H10278" s="488"/>
    </row>
    <row r="10279" spans="1:8" s="10" customFormat="1">
      <c r="A10279" s="134"/>
      <c r="B10279" s="134"/>
      <c r="C10279"/>
      <c r="D10279"/>
      <c r="E10279" s="488"/>
      <c r="F10279"/>
      <c r="G10279"/>
      <c r="H10279" s="488"/>
    </row>
    <row r="10280" spans="1:8" s="10" customFormat="1">
      <c r="A10280" s="134"/>
      <c r="B10280" s="134"/>
      <c r="C10280"/>
      <c r="D10280"/>
      <c r="E10280" s="488"/>
      <c r="F10280"/>
      <c r="G10280"/>
      <c r="H10280" s="488"/>
    </row>
    <row r="10281" spans="1:8" s="10" customFormat="1">
      <c r="A10281" s="134"/>
      <c r="B10281" s="134"/>
      <c r="C10281"/>
      <c r="D10281"/>
      <c r="E10281" s="488"/>
      <c r="F10281"/>
      <c r="G10281"/>
      <c r="H10281" s="488"/>
    </row>
    <row r="10282" spans="1:8" s="10" customFormat="1">
      <c r="A10282" s="134"/>
      <c r="B10282" s="134"/>
      <c r="C10282"/>
      <c r="D10282"/>
      <c r="E10282" s="488"/>
      <c r="F10282"/>
      <c r="G10282"/>
      <c r="H10282" s="488"/>
    </row>
    <row r="10283" spans="1:8" s="10" customFormat="1">
      <c r="A10283" s="134"/>
      <c r="B10283" s="134"/>
      <c r="C10283"/>
      <c r="D10283"/>
      <c r="E10283" s="488"/>
      <c r="F10283"/>
      <c r="G10283"/>
      <c r="H10283" s="488"/>
    </row>
    <row r="10284" spans="1:8" s="10" customFormat="1">
      <c r="A10284" s="134"/>
      <c r="B10284" s="134"/>
      <c r="C10284"/>
      <c r="D10284"/>
      <c r="E10284" s="488"/>
      <c r="F10284"/>
      <c r="G10284"/>
      <c r="H10284" s="488"/>
    </row>
    <row r="10285" spans="1:8" s="10" customFormat="1">
      <c r="A10285" s="134"/>
      <c r="B10285" s="134"/>
      <c r="C10285"/>
      <c r="D10285"/>
      <c r="E10285" s="488"/>
      <c r="F10285"/>
      <c r="G10285"/>
      <c r="H10285" s="488"/>
    </row>
    <row r="10286" spans="1:8" s="10" customFormat="1">
      <c r="A10286" s="134"/>
      <c r="B10286" s="134"/>
      <c r="C10286"/>
      <c r="D10286"/>
      <c r="E10286" s="488"/>
      <c r="F10286"/>
      <c r="G10286"/>
      <c r="H10286" s="488"/>
    </row>
    <row r="10287" spans="1:8" s="10" customFormat="1">
      <c r="A10287" s="134"/>
      <c r="B10287" s="134"/>
      <c r="C10287"/>
      <c r="D10287"/>
      <c r="E10287" s="488"/>
      <c r="F10287"/>
      <c r="G10287"/>
      <c r="H10287" s="488"/>
    </row>
    <row r="10288" spans="1:8" s="10" customFormat="1">
      <c r="A10288" s="134"/>
      <c r="B10288" s="134"/>
      <c r="C10288"/>
      <c r="D10288"/>
      <c r="E10288" s="488"/>
      <c r="F10288"/>
      <c r="G10288"/>
      <c r="H10288" s="488"/>
    </row>
    <row r="10289" spans="1:8" s="10" customFormat="1">
      <c r="A10289" s="134"/>
      <c r="B10289" s="134"/>
      <c r="C10289"/>
      <c r="D10289"/>
      <c r="E10289" s="488"/>
      <c r="F10289"/>
      <c r="G10289"/>
      <c r="H10289" s="488"/>
    </row>
    <row r="10290" spans="1:8" s="10" customFormat="1">
      <c r="A10290" s="134"/>
      <c r="B10290" s="134"/>
      <c r="C10290"/>
      <c r="D10290"/>
      <c r="E10290" s="488"/>
      <c r="F10290"/>
      <c r="G10290"/>
      <c r="H10290" s="488"/>
    </row>
    <row r="10291" spans="1:8" s="10" customFormat="1">
      <c r="A10291" s="134"/>
      <c r="B10291" s="134"/>
      <c r="C10291"/>
      <c r="D10291"/>
      <c r="E10291" s="488"/>
      <c r="F10291"/>
      <c r="G10291"/>
      <c r="H10291" s="488"/>
    </row>
    <row r="10292" spans="1:8" s="10" customFormat="1">
      <c r="A10292" s="134"/>
      <c r="B10292" s="134"/>
      <c r="C10292"/>
      <c r="D10292"/>
      <c r="E10292" s="488"/>
      <c r="F10292"/>
      <c r="G10292"/>
      <c r="H10292" s="488"/>
    </row>
    <row r="10293" spans="1:8" s="10" customFormat="1">
      <c r="A10293" s="134"/>
      <c r="B10293" s="134"/>
      <c r="C10293"/>
      <c r="D10293"/>
      <c r="E10293" s="488"/>
      <c r="F10293"/>
      <c r="G10293"/>
      <c r="H10293" s="488"/>
    </row>
    <row r="10294" spans="1:8" s="10" customFormat="1">
      <c r="A10294" s="134"/>
      <c r="B10294" s="134"/>
      <c r="C10294"/>
      <c r="D10294"/>
      <c r="E10294" s="488"/>
      <c r="F10294"/>
      <c r="G10294"/>
      <c r="H10294" s="488"/>
    </row>
    <row r="10295" spans="1:8" s="10" customFormat="1">
      <c r="A10295" s="134"/>
      <c r="B10295" s="134"/>
      <c r="C10295"/>
      <c r="D10295"/>
      <c r="E10295" s="488"/>
      <c r="F10295"/>
      <c r="G10295"/>
      <c r="H10295" s="488"/>
    </row>
    <row r="10296" spans="1:8" s="10" customFormat="1">
      <c r="A10296" s="134"/>
      <c r="B10296" s="134"/>
      <c r="C10296"/>
      <c r="D10296"/>
      <c r="E10296" s="488"/>
      <c r="F10296"/>
      <c r="G10296"/>
      <c r="H10296" s="488"/>
    </row>
    <row r="10297" spans="1:8" s="10" customFormat="1">
      <c r="A10297" s="134"/>
      <c r="B10297" s="134"/>
      <c r="C10297"/>
      <c r="D10297"/>
      <c r="E10297" s="488"/>
      <c r="F10297"/>
      <c r="G10297"/>
      <c r="H10297" s="488"/>
    </row>
    <row r="10298" spans="1:8" s="10" customFormat="1">
      <c r="A10298" s="134"/>
      <c r="B10298" s="134"/>
      <c r="C10298"/>
      <c r="D10298"/>
      <c r="E10298" s="488"/>
      <c r="F10298"/>
      <c r="G10298"/>
      <c r="H10298" s="488"/>
    </row>
    <row r="10299" spans="1:8" s="10" customFormat="1">
      <c r="A10299" s="134"/>
      <c r="B10299" s="134"/>
      <c r="C10299"/>
      <c r="D10299"/>
      <c r="E10299" s="488"/>
      <c r="F10299"/>
      <c r="G10299"/>
      <c r="H10299" s="488"/>
    </row>
    <row r="10300" spans="1:8" s="10" customFormat="1">
      <c r="A10300" s="134"/>
      <c r="B10300" s="134"/>
      <c r="C10300"/>
      <c r="D10300"/>
      <c r="E10300" s="488"/>
      <c r="F10300"/>
      <c r="G10300"/>
      <c r="H10300" s="488"/>
    </row>
    <row r="10301" spans="1:8" s="10" customFormat="1">
      <c r="A10301" s="134"/>
      <c r="B10301" s="134"/>
      <c r="C10301"/>
      <c r="D10301"/>
      <c r="E10301" s="488"/>
      <c r="F10301"/>
      <c r="G10301"/>
      <c r="H10301" s="488"/>
    </row>
    <row r="10302" spans="1:8" s="10" customFormat="1">
      <c r="A10302" s="134"/>
      <c r="B10302" s="134"/>
      <c r="C10302"/>
      <c r="D10302"/>
      <c r="E10302" s="488"/>
      <c r="F10302"/>
      <c r="G10302"/>
      <c r="H10302" s="488"/>
    </row>
    <row r="10303" spans="1:8" s="10" customFormat="1">
      <c r="A10303" s="134"/>
      <c r="B10303" s="134"/>
      <c r="C10303"/>
      <c r="D10303"/>
      <c r="E10303" s="488"/>
      <c r="F10303"/>
      <c r="G10303"/>
      <c r="H10303" s="488"/>
    </row>
    <row r="10304" spans="1:8" s="10" customFormat="1">
      <c r="A10304" s="134"/>
      <c r="B10304" s="134"/>
      <c r="C10304"/>
      <c r="D10304"/>
      <c r="E10304" s="488"/>
      <c r="F10304"/>
      <c r="G10304"/>
      <c r="H10304" s="488"/>
    </row>
    <row r="10305" spans="1:8" s="10" customFormat="1">
      <c r="A10305" s="134"/>
      <c r="B10305" s="134"/>
      <c r="C10305"/>
      <c r="D10305"/>
      <c r="E10305" s="488"/>
      <c r="F10305"/>
      <c r="G10305"/>
      <c r="H10305" s="488"/>
    </row>
    <row r="10306" spans="1:8" s="10" customFormat="1">
      <c r="A10306" s="134"/>
      <c r="B10306" s="134"/>
      <c r="C10306"/>
      <c r="D10306"/>
      <c r="E10306" s="488"/>
      <c r="F10306"/>
      <c r="G10306"/>
      <c r="H10306" s="488"/>
    </row>
    <row r="10307" spans="1:8" s="10" customFormat="1">
      <c r="A10307" s="134"/>
      <c r="B10307" s="134"/>
      <c r="C10307"/>
      <c r="D10307"/>
      <c r="E10307" s="488"/>
      <c r="F10307"/>
      <c r="G10307"/>
      <c r="H10307" s="488"/>
    </row>
    <row r="10308" spans="1:8" s="10" customFormat="1">
      <c r="A10308" s="134"/>
      <c r="B10308" s="134"/>
      <c r="C10308"/>
      <c r="D10308"/>
      <c r="E10308" s="488"/>
      <c r="F10308"/>
      <c r="G10308"/>
      <c r="H10308" s="488"/>
    </row>
    <row r="10309" spans="1:8" s="10" customFormat="1">
      <c r="A10309" s="134"/>
      <c r="B10309" s="134"/>
      <c r="C10309"/>
      <c r="D10309"/>
      <c r="E10309" s="488"/>
      <c r="F10309"/>
      <c r="G10309"/>
      <c r="H10309" s="488"/>
    </row>
    <row r="10310" spans="1:8" s="10" customFormat="1">
      <c r="A10310" s="134"/>
      <c r="B10310" s="134"/>
      <c r="C10310"/>
      <c r="D10310"/>
      <c r="E10310" s="488"/>
      <c r="F10310"/>
      <c r="G10310"/>
      <c r="H10310" s="488"/>
    </row>
    <row r="10311" spans="1:8" s="10" customFormat="1">
      <c r="A10311" s="134"/>
      <c r="B10311" s="134"/>
      <c r="C10311"/>
      <c r="D10311"/>
      <c r="E10311" s="488"/>
      <c r="F10311"/>
      <c r="G10311"/>
      <c r="H10311" s="488"/>
    </row>
    <row r="10312" spans="1:8" s="10" customFormat="1">
      <c r="A10312" s="134"/>
      <c r="B10312" s="134"/>
      <c r="C10312"/>
      <c r="D10312"/>
      <c r="E10312" s="488"/>
      <c r="F10312"/>
      <c r="G10312"/>
      <c r="H10312" s="488"/>
    </row>
    <row r="10313" spans="1:8" s="10" customFormat="1">
      <c r="A10313" s="134"/>
      <c r="B10313" s="134"/>
      <c r="C10313"/>
      <c r="D10313"/>
      <c r="E10313" s="488"/>
      <c r="F10313"/>
      <c r="G10313"/>
      <c r="H10313" s="488"/>
    </row>
    <row r="10314" spans="1:8" s="10" customFormat="1">
      <c r="A10314" s="134"/>
      <c r="B10314" s="134"/>
      <c r="C10314"/>
      <c r="D10314"/>
      <c r="E10314" s="488"/>
      <c r="F10314"/>
      <c r="G10314"/>
      <c r="H10314" s="488"/>
    </row>
    <row r="10315" spans="1:8" s="10" customFormat="1">
      <c r="A10315" s="134"/>
      <c r="B10315" s="134"/>
      <c r="C10315"/>
      <c r="D10315"/>
      <c r="E10315" s="488"/>
      <c r="F10315"/>
      <c r="G10315"/>
      <c r="H10315" s="488"/>
    </row>
    <row r="10316" spans="1:8" s="10" customFormat="1">
      <c r="A10316" s="134"/>
      <c r="B10316" s="134"/>
      <c r="C10316"/>
      <c r="D10316"/>
      <c r="E10316" s="488"/>
      <c r="F10316"/>
      <c r="G10316"/>
      <c r="H10316" s="488"/>
    </row>
    <row r="10317" spans="1:8" s="10" customFormat="1">
      <c r="A10317" s="134"/>
      <c r="B10317" s="134"/>
      <c r="C10317"/>
      <c r="D10317"/>
      <c r="E10317" s="488"/>
      <c r="F10317"/>
      <c r="G10317"/>
      <c r="H10317" s="488"/>
    </row>
    <row r="10318" spans="1:8" s="10" customFormat="1">
      <c r="A10318" s="134"/>
      <c r="B10318" s="134"/>
      <c r="C10318"/>
      <c r="D10318"/>
      <c r="E10318" s="488"/>
      <c r="F10318"/>
      <c r="G10318"/>
      <c r="H10318" s="488"/>
    </row>
    <row r="10319" spans="1:8" s="10" customFormat="1">
      <c r="A10319" s="134"/>
      <c r="B10319" s="134"/>
      <c r="C10319"/>
      <c r="D10319"/>
      <c r="E10319" s="488"/>
      <c r="F10319"/>
      <c r="G10319"/>
      <c r="H10319" s="488"/>
    </row>
    <row r="10320" spans="1:8" s="10" customFormat="1">
      <c r="A10320" s="134"/>
      <c r="B10320" s="134"/>
      <c r="C10320"/>
      <c r="D10320"/>
      <c r="E10320" s="488"/>
      <c r="F10320"/>
      <c r="G10320"/>
      <c r="H10320" s="488"/>
    </row>
    <row r="10321" spans="1:8" s="10" customFormat="1">
      <c r="A10321" s="134"/>
      <c r="B10321" s="134"/>
      <c r="C10321"/>
      <c r="D10321"/>
      <c r="E10321" s="488"/>
      <c r="F10321"/>
      <c r="G10321"/>
      <c r="H10321" s="488"/>
    </row>
    <row r="10322" spans="1:8" s="10" customFormat="1">
      <c r="A10322" s="134"/>
      <c r="B10322" s="134"/>
      <c r="C10322"/>
      <c r="D10322"/>
      <c r="E10322" s="488"/>
      <c r="F10322"/>
      <c r="G10322"/>
      <c r="H10322" s="488"/>
    </row>
    <row r="10323" spans="1:8" s="10" customFormat="1">
      <c r="A10323" s="134"/>
      <c r="B10323" s="134"/>
      <c r="C10323"/>
      <c r="D10323"/>
      <c r="E10323" s="488"/>
      <c r="F10323"/>
      <c r="G10323"/>
      <c r="H10323" s="488"/>
    </row>
    <row r="10324" spans="1:8" s="10" customFormat="1">
      <c r="A10324" s="134"/>
      <c r="B10324" s="134"/>
      <c r="C10324"/>
      <c r="D10324"/>
      <c r="E10324" s="488"/>
      <c r="F10324"/>
      <c r="G10324"/>
      <c r="H10324" s="488"/>
    </row>
    <row r="10325" spans="1:8" s="10" customFormat="1">
      <c r="A10325" s="134"/>
      <c r="B10325" s="134"/>
      <c r="C10325"/>
      <c r="D10325"/>
      <c r="E10325" s="488"/>
      <c r="F10325"/>
      <c r="G10325"/>
      <c r="H10325" s="488"/>
    </row>
    <row r="10326" spans="1:8" s="10" customFormat="1">
      <c r="A10326" s="134"/>
      <c r="B10326" s="134"/>
      <c r="C10326"/>
      <c r="D10326"/>
      <c r="E10326" s="488"/>
      <c r="F10326"/>
      <c r="G10326"/>
      <c r="H10326" s="488"/>
    </row>
    <row r="10327" spans="1:8" s="10" customFormat="1">
      <c r="A10327" s="134"/>
      <c r="B10327" s="134"/>
      <c r="C10327"/>
      <c r="D10327"/>
      <c r="E10327" s="488"/>
      <c r="F10327"/>
      <c r="G10327"/>
      <c r="H10327" s="488"/>
    </row>
    <row r="10328" spans="1:8" s="10" customFormat="1">
      <c r="A10328" s="134"/>
      <c r="B10328" s="134"/>
      <c r="C10328"/>
      <c r="D10328"/>
      <c r="E10328" s="488"/>
      <c r="F10328"/>
      <c r="G10328"/>
      <c r="H10328" s="488"/>
    </row>
    <row r="10329" spans="1:8" s="10" customFormat="1">
      <c r="A10329" s="134"/>
      <c r="B10329" s="134"/>
      <c r="C10329"/>
      <c r="D10329"/>
      <c r="E10329" s="488"/>
      <c r="F10329"/>
      <c r="G10329"/>
      <c r="H10329" s="488"/>
    </row>
    <row r="10330" spans="1:8" s="10" customFormat="1">
      <c r="A10330" s="134"/>
      <c r="B10330" s="134"/>
      <c r="C10330"/>
      <c r="D10330"/>
      <c r="E10330" s="488"/>
      <c r="F10330"/>
      <c r="G10330"/>
      <c r="H10330" s="488"/>
    </row>
    <row r="10331" spans="1:8" s="10" customFormat="1">
      <c r="A10331" s="134"/>
      <c r="B10331" s="134"/>
      <c r="C10331"/>
      <c r="D10331"/>
      <c r="E10331" s="488"/>
      <c r="F10331"/>
      <c r="G10331"/>
      <c r="H10331" s="488"/>
    </row>
    <row r="10332" spans="1:8" s="10" customFormat="1">
      <c r="A10332" s="134"/>
      <c r="B10332" s="134"/>
      <c r="C10332"/>
      <c r="D10332"/>
      <c r="E10332" s="488"/>
      <c r="F10332"/>
      <c r="G10332"/>
      <c r="H10332" s="488"/>
    </row>
    <row r="10333" spans="1:8" s="10" customFormat="1">
      <c r="A10333" s="134"/>
      <c r="B10333" s="134"/>
      <c r="C10333"/>
      <c r="D10333"/>
      <c r="E10333" s="488"/>
      <c r="F10333"/>
      <c r="G10333"/>
      <c r="H10333" s="488"/>
    </row>
    <row r="10334" spans="1:8" s="10" customFormat="1">
      <c r="A10334" s="134"/>
      <c r="B10334" s="134"/>
      <c r="C10334"/>
      <c r="D10334"/>
      <c r="E10334" s="488"/>
      <c r="F10334"/>
      <c r="G10334"/>
      <c r="H10334" s="488"/>
    </row>
    <row r="10335" spans="1:8" s="10" customFormat="1">
      <c r="A10335" s="134"/>
      <c r="B10335" s="134"/>
      <c r="C10335"/>
      <c r="D10335"/>
      <c r="E10335" s="488"/>
      <c r="F10335"/>
      <c r="G10335"/>
      <c r="H10335" s="488"/>
    </row>
    <row r="10336" spans="1:8" s="10" customFormat="1">
      <c r="A10336" s="134"/>
      <c r="B10336" s="134"/>
      <c r="C10336"/>
      <c r="D10336"/>
      <c r="E10336" s="488"/>
      <c r="F10336"/>
      <c r="G10336"/>
      <c r="H10336" s="488"/>
    </row>
    <row r="10337" spans="1:8" s="10" customFormat="1">
      <c r="A10337" s="134"/>
      <c r="B10337" s="134"/>
      <c r="C10337"/>
      <c r="D10337"/>
      <c r="E10337" s="488"/>
      <c r="F10337"/>
      <c r="G10337"/>
      <c r="H10337" s="488"/>
    </row>
    <row r="10338" spans="1:8" s="10" customFormat="1">
      <c r="A10338" s="134"/>
      <c r="B10338" s="134"/>
      <c r="C10338"/>
      <c r="D10338"/>
      <c r="E10338" s="488"/>
      <c r="F10338"/>
      <c r="G10338"/>
      <c r="H10338" s="488"/>
    </row>
    <row r="10339" spans="1:8" s="10" customFormat="1">
      <c r="A10339" s="134"/>
      <c r="B10339" s="134"/>
      <c r="C10339"/>
      <c r="D10339"/>
      <c r="E10339" s="488"/>
      <c r="F10339"/>
      <c r="G10339"/>
      <c r="H10339" s="488"/>
    </row>
    <row r="10340" spans="1:8" s="10" customFormat="1">
      <c r="A10340" s="134"/>
      <c r="B10340" s="134"/>
      <c r="C10340"/>
      <c r="D10340"/>
      <c r="E10340" s="488"/>
      <c r="F10340"/>
      <c r="G10340"/>
      <c r="H10340" s="488"/>
    </row>
    <row r="10341" spans="1:8" s="10" customFormat="1">
      <c r="A10341" s="134"/>
      <c r="B10341" s="134"/>
      <c r="C10341"/>
      <c r="D10341"/>
      <c r="E10341" s="488"/>
      <c r="F10341"/>
      <c r="G10341"/>
      <c r="H10341" s="488"/>
    </row>
    <row r="10342" spans="1:8" s="10" customFormat="1">
      <c r="A10342" s="134"/>
      <c r="B10342" s="134"/>
      <c r="C10342"/>
      <c r="D10342"/>
      <c r="E10342" s="488"/>
      <c r="F10342"/>
      <c r="G10342"/>
      <c r="H10342" s="488"/>
    </row>
    <row r="10343" spans="1:8" s="10" customFormat="1">
      <c r="A10343" s="134"/>
      <c r="B10343" s="134"/>
      <c r="C10343"/>
      <c r="D10343"/>
      <c r="E10343" s="488"/>
      <c r="F10343"/>
      <c r="G10343"/>
      <c r="H10343" s="488"/>
    </row>
    <row r="10344" spans="1:8" s="10" customFormat="1">
      <c r="A10344" s="134"/>
      <c r="B10344" s="134"/>
      <c r="C10344"/>
      <c r="D10344"/>
      <c r="E10344" s="488"/>
      <c r="F10344"/>
      <c r="G10344"/>
      <c r="H10344" s="488"/>
    </row>
    <row r="10345" spans="1:8" s="10" customFormat="1">
      <c r="A10345" s="134"/>
      <c r="B10345" s="134"/>
      <c r="C10345"/>
      <c r="D10345"/>
      <c r="E10345" s="488"/>
      <c r="F10345"/>
      <c r="G10345"/>
      <c r="H10345" s="488"/>
    </row>
    <row r="10346" spans="1:8" s="10" customFormat="1">
      <c r="A10346" s="134"/>
      <c r="B10346" s="134"/>
      <c r="C10346"/>
      <c r="D10346"/>
      <c r="E10346" s="488"/>
      <c r="F10346"/>
      <c r="G10346"/>
      <c r="H10346" s="488"/>
    </row>
    <row r="10347" spans="1:8" s="10" customFormat="1">
      <c r="A10347" s="134"/>
      <c r="B10347" s="134"/>
      <c r="C10347"/>
      <c r="D10347"/>
      <c r="E10347" s="488"/>
      <c r="F10347"/>
      <c r="G10347"/>
      <c r="H10347" s="488"/>
    </row>
    <row r="10348" spans="1:8" s="10" customFormat="1">
      <c r="A10348" s="134"/>
      <c r="B10348" s="134"/>
      <c r="C10348"/>
      <c r="D10348"/>
      <c r="E10348" s="488"/>
      <c r="F10348"/>
      <c r="G10348"/>
      <c r="H10348" s="488"/>
    </row>
    <row r="10349" spans="1:8" s="10" customFormat="1">
      <c r="A10349" s="134"/>
      <c r="B10349" s="134"/>
      <c r="C10349"/>
      <c r="D10349"/>
      <c r="E10349" s="488"/>
      <c r="F10349"/>
      <c r="G10349"/>
      <c r="H10349" s="488"/>
    </row>
    <row r="10350" spans="1:8" s="10" customFormat="1">
      <c r="A10350" s="134"/>
      <c r="B10350" s="134"/>
      <c r="C10350"/>
      <c r="D10350"/>
      <c r="E10350" s="488"/>
      <c r="F10350"/>
      <c r="G10350"/>
      <c r="H10350" s="488"/>
    </row>
    <row r="10351" spans="1:8" s="10" customFormat="1">
      <c r="A10351" s="134"/>
      <c r="B10351" s="134"/>
      <c r="C10351"/>
      <c r="D10351"/>
      <c r="E10351" s="488"/>
      <c r="F10351"/>
      <c r="G10351"/>
      <c r="H10351" s="488"/>
    </row>
    <row r="10352" spans="1:8" s="10" customFormat="1">
      <c r="A10352" s="134"/>
      <c r="B10352" s="134"/>
      <c r="C10352"/>
      <c r="D10352"/>
      <c r="E10352" s="488"/>
      <c r="F10352"/>
      <c r="G10352"/>
      <c r="H10352" s="488"/>
    </row>
    <row r="10353" spans="1:8" s="10" customFormat="1">
      <c r="A10353" s="134"/>
      <c r="B10353" s="134"/>
      <c r="C10353"/>
      <c r="D10353"/>
      <c r="E10353" s="488"/>
      <c r="F10353"/>
      <c r="G10353"/>
      <c r="H10353" s="488"/>
    </row>
    <row r="10354" spans="1:8" s="10" customFormat="1">
      <c r="A10354" s="134"/>
      <c r="B10354" s="134"/>
      <c r="C10354"/>
      <c r="D10354"/>
      <c r="E10354" s="488"/>
      <c r="F10354"/>
      <c r="G10354"/>
      <c r="H10354" s="488"/>
    </row>
    <row r="10355" spans="1:8" s="10" customFormat="1">
      <c r="A10355" s="134"/>
      <c r="B10355" s="134"/>
      <c r="C10355"/>
      <c r="D10355"/>
      <c r="E10355" s="488"/>
      <c r="F10355"/>
      <c r="G10355"/>
      <c r="H10355" s="488"/>
    </row>
    <row r="10356" spans="1:8" s="10" customFormat="1">
      <c r="A10356" s="134"/>
      <c r="B10356" s="134"/>
      <c r="C10356"/>
      <c r="D10356"/>
      <c r="E10356" s="488"/>
      <c r="F10356"/>
      <c r="G10356"/>
      <c r="H10356" s="488"/>
    </row>
    <row r="10357" spans="1:8" s="10" customFormat="1">
      <c r="A10357" s="134"/>
      <c r="B10357" s="134"/>
      <c r="C10357"/>
      <c r="D10357"/>
      <c r="E10357" s="488"/>
      <c r="F10357"/>
      <c r="G10357"/>
      <c r="H10357" s="488"/>
    </row>
    <row r="10358" spans="1:8" s="10" customFormat="1">
      <c r="A10358" s="134"/>
      <c r="B10358" s="134"/>
      <c r="C10358"/>
      <c r="D10358"/>
      <c r="E10358" s="488"/>
      <c r="F10358"/>
      <c r="G10358"/>
      <c r="H10358" s="488"/>
    </row>
    <row r="10359" spans="1:8" s="10" customFormat="1">
      <c r="A10359" s="134"/>
      <c r="B10359" s="134"/>
      <c r="C10359"/>
      <c r="D10359"/>
      <c r="E10359" s="488"/>
      <c r="F10359"/>
      <c r="G10359"/>
      <c r="H10359" s="488"/>
    </row>
    <row r="10360" spans="1:8" s="10" customFormat="1">
      <c r="A10360" s="134"/>
      <c r="B10360" s="134"/>
      <c r="C10360"/>
      <c r="D10360"/>
      <c r="E10360" s="488"/>
      <c r="F10360"/>
      <c r="G10360"/>
      <c r="H10360" s="488"/>
    </row>
    <row r="10361" spans="1:8" s="10" customFormat="1">
      <c r="A10361" s="134"/>
      <c r="B10361" s="134"/>
      <c r="C10361"/>
      <c r="D10361"/>
      <c r="E10361" s="488"/>
      <c r="F10361"/>
      <c r="G10361"/>
      <c r="H10361" s="488"/>
    </row>
    <row r="10362" spans="1:8" s="10" customFormat="1">
      <c r="A10362" s="134"/>
      <c r="B10362" s="134"/>
      <c r="C10362"/>
      <c r="D10362"/>
      <c r="E10362" s="488"/>
      <c r="F10362"/>
      <c r="G10362"/>
      <c r="H10362" s="488"/>
    </row>
    <row r="10363" spans="1:8" s="10" customFormat="1">
      <c r="A10363" s="134"/>
      <c r="B10363" s="134"/>
      <c r="C10363"/>
      <c r="D10363"/>
      <c r="E10363" s="488"/>
      <c r="F10363"/>
      <c r="G10363"/>
      <c r="H10363" s="488"/>
    </row>
    <row r="10364" spans="1:8" s="10" customFormat="1">
      <c r="A10364" s="134"/>
      <c r="B10364" s="134"/>
      <c r="C10364"/>
      <c r="D10364"/>
      <c r="E10364" s="488"/>
      <c r="F10364"/>
      <c r="G10364"/>
      <c r="H10364" s="488"/>
    </row>
    <row r="10365" spans="1:8" s="10" customFormat="1">
      <c r="A10365" s="134"/>
      <c r="B10365" s="134"/>
      <c r="C10365"/>
      <c r="D10365"/>
      <c r="E10365" s="488"/>
      <c r="F10365"/>
      <c r="G10365"/>
      <c r="H10365" s="488"/>
    </row>
    <row r="10366" spans="1:8" s="10" customFormat="1">
      <c r="A10366" s="134"/>
      <c r="B10366" s="134"/>
      <c r="C10366"/>
      <c r="D10366"/>
      <c r="E10366" s="488"/>
      <c r="F10366"/>
      <c r="G10366"/>
      <c r="H10366" s="488"/>
    </row>
    <row r="10367" spans="1:8" s="10" customFormat="1">
      <c r="A10367" s="134"/>
      <c r="B10367" s="134"/>
      <c r="C10367"/>
      <c r="D10367"/>
      <c r="E10367" s="488"/>
      <c r="F10367"/>
      <c r="G10367"/>
      <c r="H10367" s="488"/>
    </row>
    <row r="10368" spans="1:8" s="10" customFormat="1">
      <c r="A10368" s="134"/>
      <c r="B10368" s="134"/>
      <c r="C10368"/>
      <c r="D10368"/>
      <c r="E10368" s="488"/>
      <c r="F10368"/>
      <c r="G10368"/>
      <c r="H10368" s="488"/>
    </row>
    <row r="10369" spans="1:8" s="10" customFormat="1">
      <c r="A10369" s="134"/>
      <c r="B10369" s="134"/>
      <c r="C10369"/>
      <c r="D10369"/>
      <c r="E10369" s="488"/>
      <c r="F10369"/>
      <c r="G10369"/>
      <c r="H10369" s="488"/>
    </row>
    <row r="10370" spans="1:8" s="10" customFormat="1">
      <c r="A10370" s="134"/>
      <c r="B10370" s="134"/>
      <c r="C10370"/>
      <c r="D10370"/>
      <c r="E10370" s="488"/>
      <c r="F10370"/>
      <c r="G10370"/>
      <c r="H10370" s="488"/>
    </row>
    <row r="10371" spans="1:8" s="10" customFormat="1">
      <c r="A10371" s="134"/>
      <c r="B10371" s="134"/>
      <c r="C10371"/>
      <c r="D10371"/>
      <c r="E10371" s="488"/>
      <c r="F10371"/>
      <c r="G10371"/>
      <c r="H10371" s="488"/>
    </row>
    <row r="10372" spans="1:8" s="10" customFormat="1">
      <c r="A10372" s="134"/>
      <c r="B10372" s="134"/>
      <c r="C10372"/>
      <c r="D10372"/>
      <c r="E10372" s="488"/>
      <c r="F10372"/>
      <c r="G10372"/>
      <c r="H10372" s="488"/>
    </row>
    <row r="10373" spans="1:8" s="10" customFormat="1">
      <c r="A10373" s="134"/>
      <c r="B10373" s="134"/>
      <c r="C10373"/>
      <c r="D10373"/>
      <c r="E10373" s="488"/>
      <c r="F10373"/>
      <c r="G10373"/>
      <c r="H10373" s="488"/>
    </row>
    <row r="10374" spans="1:8" s="10" customFormat="1">
      <c r="A10374" s="134"/>
      <c r="B10374" s="134"/>
      <c r="C10374"/>
      <c r="D10374"/>
      <c r="E10374" s="488"/>
      <c r="F10374"/>
      <c r="G10374"/>
      <c r="H10374" s="488"/>
    </row>
    <row r="10375" spans="1:8" s="10" customFormat="1">
      <c r="A10375" s="134"/>
      <c r="B10375" s="134"/>
      <c r="C10375"/>
      <c r="D10375"/>
      <c r="E10375" s="488"/>
      <c r="F10375"/>
      <c r="G10375"/>
      <c r="H10375" s="488"/>
    </row>
    <row r="10376" spans="1:8" s="10" customFormat="1">
      <c r="A10376" s="134"/>
      <c r="B10376" s="134"/>
      <c r="C10376"/>
      <c r="D10376"/>
      <c r="E10376" s="488"/>
      <c r="F10376"/>
      <c r="G10376"/>
      <c r="H10376" s="488"/>
    </row>
    <row r="10377" spans="1:8" s="10" customFormat="1">
      <c r="A10377" s="134"/>
      <c r="B10377" s="134"/>
      <c r="C10377"/>
      <c r="D10377"/>
      <c r="E10377" s="488"/>
      <c r="F10377"/>
      <c r="G10377"/>
      <c r="H10377" s="488"/>
    </row>
    <row r="10378" spans="1:8" s="10" customFormat="1">
      <c r="A10378" s="134"/>
      <c r="B10378" s="134"/>
      <c r="C10378"/>
      <c r="D10378"/>
      <c r="E10378" s="488"/>
      <c r="F10378"/>
      <c r="G10378"/>
      <c r="H10378" s="488"/>
    </row>
    <row r="10379" spans="1:8" s="10" customFormat="1">
      <c r="A10379" s="134"/>
      <c r="B10379" s="134"/>
      <c r="C10379"/>
      <c r="D10379"/>
      <c r="E10379" s="488"/>
      <c r="F10379"/>
      <c r="G10379"/>
      <c r="H10379" s="488"/>
    </row>
    <row r="10380" spans="1:8" s="10" customFormat="1">
      <c r="A10380" s="134"/>
      <c r="B10380" s="134"/>
      <c r="C10380"/>
      <c r="D10380"/>
      <c r="E10380" s="488"/>
      <c r="F10380"/>
      <c r="G10380"/>
      <c r="H10380" s="488"/>
    </row>
    <row r="10381" spans="1:8" s="10" customFormat="1">
      <c r="A10381" s="134"/>
      <c r="B10381" s="134"/>
      <c r="C10381"/>
      <c r="D10381"/>
      <c r="E10381" s="488"/>
      <c r="F10381"/>
      <c r="G10381"/>
      <c r="H10381" s="488"/>
    </row>
    <row r="10382" spans="1:8" s="10" customFormat="1">
      <c r="A10382" s="134"/>
      <c r="B10382" s="134"/>
      <c r="C10382"/>
      <c r="D10382"/>
      <c r="E10382" s="488"/>
      <c r="F10382"/>
      <c r="G10382"/>
      <c r="H10382" s="488"/>
    </row>
    <row r="10383" spans="1:8" s="10" customFormat="1">
      <c r="A10383" s="134"/>
      <c r="B10383" s="134"/>
      <c r="C10383"/>
      <c r="D10383"/>
      <c r="E10383" s="488"/>
      <c r="F10383"/>
      <c r="G10383"/>
      <c r="H10383" s="488"/>
    </row>
    <row r="10384" spans="1:8" s="10" customFormat="1">
      <c r="A10384" s="134"/>
      <c r="B10384" s="134"/>
      <c r="C10384"/>
      <c r="D10384"/>
      <c r="E10384" s="488"/>
      <c r="F10384"/>
      <c r="G10384"/>
      <c r="H10384" s="488"/>
    </row>
    <row r="10385" spans="1:8" s="10" customFormat="1">
      <c r="A10385" s="134"/>
      <c r="B10385" s="134"/>
      <c r="C10385"/>
      <c r="D10385"/>
      <c r="E10385" s="488"/>
      <c r="F10385"/>
      <c r="G10385"/>
      <c r="H10385" s="488"/>
    </row>
    <row r="10386" spans="1:8" s="10" customFormat="1">
      <c r="A10386" s="134"/>
      <c r="B10386" s="134"/>
      <c r="C10386"/>
      <c r="D10386"/>
      <c r="E10386" s="488"/>
      <c r="F10386"/>
      <c r="G10386"/>
      <c r="H10386" s="488"/>
    </row>
    <row r="10387" spans="1:8" s="10" customFormat="1">
      <c r="A10387" s="134"/>
      <c r="B10387" s="134"/>
      <c r="C10387"/>
      <c r="D10387"/>
      <c r="E10387" s="488"/>
      <c r="F10387"/>
      <c r="G10387"/>
      <c r="H10387" s="488"/>
    </row>
    <row r="10388" spans="1:8" s="10" customFormat="1">
      <c r="A10388" s="134"/>
      <c r="B10388" s="134"/>
      <c r="C10388"/>
      <c r="D10388"/>
      <c r="E10388" s="488"/>
      <c r="F10388"/>
      <c r="G10388"/>
      <c r="H10388" s="488"/>
    </row>
    <row r="10389" spans="1:8" s="10" customFormat="1">
      <c r="A10389" s="134"/>
      <c r="B10389" s="134"/>
      <c r="C10389"/>
      <c r="D10389"/>
      <c r="E10389" s="488"/>
      <c r="F10389"/>
      <c r="G10389"/>
      <c r="H10389" s="488"/>
    </row>
    <row r="10390" spans="1:8" s="10" customFormat="1">
      <c r="A10390" s="134"/>
      <c r="B10390" s="134"/>
      <c r="C10390"/>
      <c r="D10390"/>
      <c r="E10390" s="488"/>
      <c r="F10390"/>
      <c r="G10390"/>
      <c r="H10390" s="488"/>
    </row>
    <row r="10391" spans="1:8" s="10" customFormat="1">
      <c r="A10391" s="134"/>
      <c r="B10391" s="134"/>
      <c r="C10391"/>
      <c r="D10391"/>
      <c r="E10391" s="488"/>
      <c r="F10391"/>
      <c r="G10391"/>
      <c r="H10391" s="488"/>
    </row>
    <row r="10392" spans="1:8" s="10" customFormat="1">
      <c r="A10392" s="134"/>
      <c r="B10392" s="134"/>
      <c r="C10392"/>
      <c r="D10392"/>
      <c r="E10392" s="488"/>
      <c r="F10392"/>
      <c r="G10392"/>
      <c r="H10392" s="488"/>
    </row>
    <row r="10393" spans="1:8" s="10" customFormat="1">
      <c r="A10393" s="134"/>
      <c r="B10393" s="134"/>
      <c r="C10393"/>
      <c r="D10393"/>
      <c r="E10393" s="488"/>
      <c r="F10393"/>
      <c r="G10393"/>
      <c r="H10393" s="488"/>
    </row>
    <row r="10394" spans="1:8" s="10" customFormat="1">
      <c r="A10394" s="134"/>
      <c r="B10394" s="134"/>
      <c r="C10394"/>
      <c r="D10394"/>
      <c r="E10394" s="488"/>
      <c r="F10394"/>
      <c r="G10394"/>
      <c r="H10394" s="488"/>
    </row>
    <row r="10395" spans="1:8" s="10" customFormat="1">
      <c r="A10395" s="134"/>
      <c r="B10395" s="134"/>
      <c r="C10395"/>
      <c r="D10395"/>
      <c r="E10395" s="488"/>
      <c r="F10395"/>
      <c r="G10395"/>
      <c r="H10395" s="488"/>
    </row>
    <row r="10396" spans="1:8" s="10" customFormat="1">
      <c r="A10396" s="134"/>
      <c r="B10396" s="134"/>
      <c r="C10396"/>
      <c r="D10396"/>
      <c r="E10396" s="488"/>
      <c r="F10396"/>
      <c r="G10396"/>
      <c r="H10396" s="488"/>
    </row>
    <row r="10397" spans="1:8" s="10" customFormat="1">
      <c r="A10397" s="134"/>
      <c r="B10397" s="134"/>
      <c r="C10397"/>
      <c r="D10397"/>
      <c r="E10397" s="488"/>
      <c r="F10397"/>
      <c r="G10397"/>
      <c r="H10397" s="488"/>
    </row>
    <row r="10398" spans="1:8" s="10" customFormat="1">
      <c r="A10398" s="134"/>
      <c r="B10398" s="134"/>
      <c r="C10398"/>
      <c r="D10398"/>
      <c r="E10398" s="488"/>
      <c r="F10398"/>
      <c r="G10398"/>
      <c r="H10398" s="488"/>
    </row>
    <row r="10399" spans="1:8" s="10" customFormat="1">
      <c r="A10399" s="134"/>
      <c r="B10399" s="134"/>
      <c r="C10399"/>
      <c r="D10399"/>
      <c r="E10399" s="488"/>
      <c r="F10399"/>
      <c r="G10399"/>
      <c r="H10399" s="488"/>
    </row>
    <row r="10400" spans="1:8" s="10" customFormat="1">
      <c r="A10400" s="134"/>
      <c r="B10400" s="134"/>
      <c r="C10400"/>
      <c r="D10400"/>
      <c r="E10400" s="488"/>
      <c r="F10400"/>
      <c r="G10400"/>
      <c r="H10400" s="488"/>
    </row>
    <row r="10401" spans="1:8" s="10" customFormat="1">
      <c r="A10401" s="134"/>
      <c r="B10401" s="134"/>
      <c r="C10401"/>
      <c r="D10401"/>
      <c r="E10401" s="488"/>
      <c r="F10401"/>
      <c r="G10401"/>
      <c r="H10401" s="488"/>
    </row>
    <row r="10402" spans="1:8" s="10" customFormat="1">
      <c r="A10402" s="134"/>
      <c r="B10402" s="134"/>
      <c r="C10402"/>
      <c r="D10402"/>
      <c r="E10402" s="488"/>
      <c r="F10402"/>
      <c r="G10402"/>
      <c r="H10402" s="488"/>
    </row>
    <row r="10403" spans="1:8" s="10" customFormat="1">
      <c r="A10403" s="134"/>
      <c r="B10403" s="134"/>
      <c r="C10403"/>
      <c r="D10403"/>
      <c r="E10403" s="488"/>
      <c r="F10403"/>
      <c r="G10403"/>
      <c r="H10403" s="488"/>
    </row>
    <row r="10404" spans="1:8" s="10" customFormat="1">
      <c r="A10404" s="134"/>
      <c r="B10404" s="134"/>
      <c r="C10404"/>
      <c r="D10404"/>
      <c r="E10404" s="488"/>
      <c r="F10404"/>
      <c r="G10404"/>
      <c r="H10404" s="488"/>
    </row>
    <row r="10405" spans="1:8" s="10" customFormat="1">
      <c r="A10405" s="134"/>
      <c r="B10405" s="134"/>
      <c r="C10405"/>
      <c r="D10405"/>
      <c r="E10405" s="488"/>
      <c r="F10405"/>
      <c r="G10405"/>
      <c r="H10405" s="488"/>
    </row>
    <row r="10406" spans="1:8" s="10" customFormat="1">
      <c r="A10406" s="134"/>
      <c r="B10406" s="134"/>
      <c r="C10406"/>
      <c r="D10406"/>
      <c r="E10406" s="488"/>
      <c r="F10406"/>
      <c r="G10406"/>
      <c r="H10406" s="488"/>
    </row>
    <row r="10407" spans="1:8" s="10" customFormat="1">
      <c r="A10407" s="134"/>
      <c r="B10407" s="134"/>
      <c r="C10407"/>
      <c r="D10407"/>
      <c r="E10407" s="488"/>
      <c r="F10407"/>
      <c r="G10407"/>
      <c r="H10407" s="488"/>
    </row>
    <row r="10408" spans="1:8" s="10" customFormat="1">
      <c r="A10408" s="134"/>
      <c r="B10408" s="134"/>
      <c r="C10408"/>
      <c r="D10408"/>
      <c r="E10408" s="488"/>
      <c r="F10408"/>
      <c r="G10408"/>
      <c r="H10408" s="488"/>
    </row>
    <row r="10409" spans="1:8" s="10" customFormat="1">
      <c r="A10409" s="134"/>
      <c r="B10409" s="134"/>
      <c r="C10409"/>
      <c r="D10409"/>
      <c r="E10409" s="488"/>
      <c r="F10409"/>
      <c r="G10409"/>
      <c r="H10409" s="488"/>
    </row>
    <row r="10410" spans="1:8" s="10" customFormat="1">
      <c r="A10410" s="134"/>
      <c r="B10410" s="134"/>
      <c r="C10410"/>
      <c r="D10410"/>
      <c r="E10410" s="488"/>
      <c r="F10410"/>
      <c r="G10410"/>
      <c r="H10410" s="488"/>
    </row>
    <row r="10411" spans="1:8" s="10" customFormat="1">
      <c r="A10411" s="134"/>
      <c r="B10411" s="134"/>
      <c r="C10411"/>
      <c r="D10411"/>
      <c r="E10411" s="488"/>
      <c r="F10411"/>
      <c r="G10411"/>
      <c r="H10411" s="488"/>
    </row>
    <row r="10412" spans="1:8" s="10" customFormat="1">
      <c r="A10412" s="134"/>
      <c r="B10412" s="134"/>
      <c r="C10412"/>
      <c r="D10412"/>
      <c r="E10412" s="488"/>
      <c r="F10412"/>
      <c r="G10412"/>
      <c r="H10412" s="488"/>
    </row>
    <row r="10413" spans="1:8" s="10" customFormat="1">
      <c r="A10413" s="134"/>
      <c r="B10413" s="134"/>
      <c r="C10413"/>
      <c r="D10413"/>
      <c r="E10413" s="488"/>
      <c r="F10413"/>
      <c r="G10413"/>
      <c r="H10413" s="488"/>
    </row>
    <row r="10414" spans="1:8" s="10" customFormat="1">
      <c r="A10414" s="134"/>
      <c r="B10414" s="134"/>
      <c r="C10414"/>
      <c r="D10414"/>
      <c r="E10414" s="488"/>
      <c r="F10414"/>
      <c r="G10414"/>
      <c r="H10414" s="488"/>
    </row>
    <row r="10415" spans="1:8" s="10" customFormat="1">
      <c r="A10415" s="134"/>
      <c r="B10415" s="134"/>
      <c r="C10415"/>
      <c r="D10415"/>
      <c r="E10415" s="488"/>
      <c r="F10415"/>
      <c r="G10415"/>
      <c r="H10415" s="488"/>
    </row>
    <row r="10416" spans="1:8" s="10" customFormat="1">
      <c r="A10416" s="134"/>
      <c r="B10416" s="134"/>
      <c r="C10416"/>
      <c r="D10416"/>
      <c r="E10416" s="488"/>
      <c r="F10416"/>
      <c r="G10416"/>
      <c r="H10416" s="488"/>
    </row>
    <row r="10417" spans="1:8" s="10" customFormat="1">
      <c r="A10417" s="134"/>
      <c r="B10417" s="134"/>
      <c r="C10417"/>
      <c r="D10417"/>
      <c r="E10417" s="488"/>
      <c r="F10417"/>
      <c r="G10417"/>
      <c r="H10417" s="488"/>
    </row>
    <row r="10418" spans="1:8" s="10" customFormat="1">
      <c r="A10418" s="134"/>
      <c r="B10418" s="134"/>
      <c r="C10418"/>
      <c r="D10418"/>
      <c r="E10418" s="488"/>
      <c r="F10418"/>
      <c r="G10418"/>
      <c r="H10418" s="488"/>
    </row>
    <row r="10419" spans="1:8" s="10" customFormat="1">
      <c r="A10419" s="134"/>
      <c r="B10419" s="134"/>
      <c r="C10419"/>
      <c r="D10419"/>
      <c r="E10419" s="488"/>
      <c r="F10419"/>
      <c r="G10419"/>
      <c r="H10419" s="488"/>
    </row>
    <row r="10420" spans="1:8" s="10" customFormat="1">
      <c r="A10420" s="134"/>
      <c r="B10420" s="134"/>
      <c r="C10420"/>
      <c r="D10420"/>
      <c r="E10420" s="488"/>
      <c r="F10420"/>
      <c r="G10420"/>
      <c r="H10420" s="488"/>
    </row>
    <row r="10421" spans="1:8" s="10" customFormat="1">
      <c r="A10421" s="134"/>
      <c r="B10421" s="134"/>
      <c r="C10421"/>
      <c r="D10421"/>
      <c r="E10421" s="488"/>
      <c r="F10421"/>
      <c r="G10421"/>
      <c r="H10421" s="488"/>
    </row>
    <row r="10422" spans="1:8" s="10" customFormat="1">
      <c r="A10422" s="134"/>
      <c r="B10422" s="134"/>
      <c r="C10422"/>
      <c r="D10422"/>
      <c r="E10422" s="488"/>
      <c r="F10422"/>
      <c r="G10422"/>
      <c r="H10422" s="488"/>
    </row>
    <row r="10423" spans="1:8" s="10" customFormat="1">
      <c r="A10423" s="134"/>
      <c r="B10423" s="134"/>
      <c r="C10423"/>
      <c r="D10423"/>
      <c r="E10423" s="488"/>
      <c r="F10423"/>
      <c r="G10423"/>
      <c r="H10423" s="488"/>
    </row>
    <row r="10424" spans="1:8" s="10" customFormat="1">
      <c r="A10424" s="134"/>
      <c r="B10424" s="134"/>
      <c r="C10424"/>
      <c r="D10424"/>
      <c r="E10424" s="488"/>
      <c r="F10424"/>
      <c r="G10424"/>
      <c r="H10424" s="488"/>
    </row>
    <row r="10425" spans="1:8" s="10" customFormat="1">
      <c r="A10425" s="134"/>
      <c r="B10425" s="134"/>
      <c r="C10425"/>
      <c r="D10425"/>
      <c r="E10425" s="488"/>
      <c r="F10425"/>
      <c r="G10425"/>
      <c r="H10425" s="488"/>
    </row>
    <row r="10426" spans="1:8" s="10" customFormat="1">
      <c r="A10426" s="134"/>
      <c r="B10426" s="134"/>
      <c r="C10426"/>
      <c r="D10426"/>
      <c r="E10426" s="488"/>
      <c r="F10426"/>
      <c r="G10426"/>
      <c r="H10426" s="488"/>
    </row>
    <row r="10427" spans="1:8" s="10" customFormat="1">
      <c r="A10427" s="134"/>
      <c r="B10427" s="134"/>
      <c r="C10427"/>
      <c r="D10427"/>
      <c r="E10427" s="488"/>
      <c r="F10427"/>
      <c r="G10427"/>
      <c r="H10427" s="488"/>
    </row>
    <row r="10428" spans="1:8" s="10" customFormat="1">
      <c r="A10428" s="134"/>
      <c r="B10428" s="134"/>
      <c r="C10428"/>
      <c r="D10428"/>
      <c r="E10428" s="488"/>
      <c r="F10428"/>
      <c r="G10428"/>
      <c r="H10428" s="488"/>
    </row>
    <row r="10429" spans="1:8" s="10" customFormat="1">
      <c r="A10429" s="134"/>
      <c r="B10429" s="134"/>
      <c r="C10429"/>
      <c r="D10429"/>
      <c r="E10429" s="488"/>
      <c r="F10429"/>
      <c r="G10429"/>
      <c r="H10429" s="488"/>
    </row>
    <row r="10430" spans="1:8" s="10" customFormat="1">
      <c r="A10430" s="134"/>
      <c r="B10430" s="134"/>
      <c r="C10430"/>
      <c r="D10430"/>
      <c r="E10430" s="488"/>
      <c r="F10430"/>
      <c r="G10430"/>
      <c r="H10430" s="488"/>
    </row>
    <row r="10431" spans="1:8" s="10" customFormat="1">
      <c r="A10431" s="134"/>
      <c r="B10431" s="134"/>
      <c r="C10431"/>
      <c r="D10431"/>
      <c r="E10431" s="488"/>
      <c r="F10431"/>
      <c r="G10431"/>
      <c r="H10431" s="488"/>
    </row>
    <row r="10432" spans="1:8" s="10" customFormat="1">
      <c r="A10432" s="134"/>
      <c r="B10432" s="134"/>
      <c r="C10432"/>
      <c r="D10432"/>
      <c r="E10432" s="488"/>
      <c r="F10432"/>
      <c r="G10432"/>
      <c r="H10432" s="488"/>
    </row>
    <row r="10433" spans="1:8" s="10" customFormat="1">
      <c r="A10433" s="134"/>
      <c r="B10433" s="134"/>
      <c r="C10433"/>
      <c r="D10433"/>
      <c r="E10433" s="488"/>
      <c r="F10433"/>
      <c r="G10433"/>
      <c r="H10433" s="488"/>
    </row>
    <row r="10434" spans="1:8" s="10" customFormat="1">
      <c r="A10434" s="134"/>
      <c r="B10434" s="134"/>
      <c r="C10434"/>
      <c r="D10434"/>
      <c r="E10434" s="488"/>
      <c r="F10434"/>
      <c r="G10434"/>
      <c r="H10434" s="488"/>
    </row>
    <row r="10435" spans="1:8" s="10" customFormat="1">
      <c r="A10435" s="134"/>
      <c r="B10435" s="134"/>
      <c r="C10435"/>
      <c r="D10435"/>
      <c r="E10435" s="488"/>
      <c r="F10435"/>
      <c r="G10435"/>
      <c r="H10435" s="488"/>
    </row>
    <row r="10436" spans="1:8" s="10" customFormat="1">
      <c r="A10436" s="134"/>
      <c r="B10436" s="134"/>
      <c r="C10436"/>
      <c r="D10436"/>
      <c r="E10436" s="488"/>
      <c r="F10436"/>
      <c r="G10436"/>
      <c r="H10436" s="488"/>
    </row>
    <row r="10437" spans="1:8" s="10" customFormat="1">
      <c r="A10437" s="134"/>
      <c r="B10437" s="134"/>
      <c r="C10437"/>
      <c r="D10437"/>
      <c r="E10437" s="488"/>
      <c r="F10437"/>
      <c r="G10437"/>
      <c r="H10437" s="488"/>
    </row>
    <row r="10438" spans="1:8" s="10" customFormat="1">
      <c r="A10438" s="134"/>
      <c r="B10438" s="134"/>
      <c r="C10438"/>
      <c r="D10438"/>
      <c r="E10438" s="488"/>
      <c r="F10438"/>
      <c r="G10438"/>
      <c r="H10438" s="488"/>
    </row>
    <row r="10439" spans="1:8" s="10" customFormat="1">
      <c r="A10439" s="134"/>
      <c r="B10439" s="134"/>
      <c r="C10439"/>
      <c r="D10439"/>
      <c r="E10439" s="488"/>
      <c r="F10439"/>
      <c r="G10439"/>
      <c r="H10439" s="488"/>
    </row>
    <row r="10440" spans="1:8" s="10" customFormat="1">
      <c r="A10440" s="134"/>
      <c r="B10440" s="134"/>
      <c r="C10440"/>
      <c r="D10440"/>
      <c r="E10440" s="488"/>
      <c r="F10440"/>
      <c r="G10440"/>
      <c r="H10440" s="488"/>
    </row>
    <row r="10441" spans="1:8" s="10" customFormat="1">
      <c r="A10441" s="134"/>
      <c r="B10441" s="134"/>
      <c r="C10441"/>
      <c r="D10441"/>
      <c r="E10441" s="488"/>
      <c r="F10441"/>
      <c r="G10441"/>
      <c r="H10441" s="488"/>
    </row>
    <row r="10442" spans="1:8" s="10" customFormat="1">
      <c r="A10442" s="134"/>
      <c r="B10442" s="134"/>
      <c r="C10442"/>
      <c r="D10442"/>
      <c r="E10442" s="488"/>
      <c r="F10442"/>
      <c r="G10442"/>
      <c r="H10442" s="488"/>
    </row>
    <row r="10443" spans="1:8" s="10" customFormat="1">
      <c r="A10443" s="134"/>
      <c r="B10443" s="134"/>
      <c r="C10443"/>
      <c r="D10443"/>
      <c r="E10443" s="488"/>
      <c r="F10443"/>
      <c r="G10443"/>
      <c r="H10443" s="488"/>
    </row>
    <row r="10444" spans="1:8" s="10" customFormat="1">
      <c r="A10444" s="134"/>
      <c r="B10444" s="134"/>
      <c r="C10444"/>
      <c r="D10444"/>
      <c r="E10444" s="488"/>
      <c r="F10444"/>
      <c r="G10444"/>
      <c r="H10444" s="488"/>
    </row>
    <row r="10445" spans="1:8" s="10" customFormat="1">
      <c r="A10445" s="134"/>
      <c r="B10445" s="134"/>
      <c r="C10445"/>
      <c r="D10445"/>
      <c r="E10445" s="488"/>
      <c r="F10445"/>
      <c r="G10445"/>
      <c r="H10445" s="488"/>
    </row>
    <row r="10446" spans="1:8" s="10" customFormat="1">
      <c r="A10446" s="134"/>
      <c r="B10446" s="134"/>
      <c r="C10446"/>
      <c r="D10446"/>
      <c r="E10446" s="488"/>
      <c r="F10446"/>
      <c r="G10446"/>
      <c r="H10446" s="488"/>
    </row>
    <row r="10447" spans="1:8" s="10" customFormat="1">
      <c r="A10447" s="134"/>
      <c r="B10447" s="134"/>
      <c r="C10447"/>
      <c r="D10447"/>
      <c r="E10447" s="488"/>
      <c r="F10447"/>
      <c r="G10447"/>
      <c r="H10447" s="488"/>
    </row>
    <row r="10448" spans="1:8" s="10" customFormat="1">
      <c r="A10448" s="134"/>
      <c r="B10448" s="134"/>
      <c r="C10448"/>
      <c r="D10448"/>
      <c r="E10448" s="488"/>
      <c r="F10448"/>
      <c r="G10448"/>
      <c r="H10448" s="488"/>
    </row>
    <row r="10449" spans="1:8" s="10" customFormat="1">
      <c r="A10449" s="134"/>
      <c r="B10449" s="134"/>
      <c r="C10449"/>
      <c r="D10449"/>
      <c r="E10449" s="488"/>
      <c r="F10449"/>
      <c r="G10449"/>
      <c r="H10449" s="488"/>
    </row>
    <row r="10450" spans="1:8" s="10" customFormat="1">
      <c r="A10450" s="134"/>
      <c r="B10450" s="134"/>
      <c r="C10450"/>
      <c r="D10450"/>
      <c r="E10450" s="488"/>
      <c r="F10450"/>
      <c r="G10450"/>
      <c r="H10450" s="488"/>
    </row>
    <row r="10451" spans="1:8" s="10" customFormat="1">
      <c r="A10451" s="134"/>
      <c r="B10451" s="134"/>
      <c r="C10451"/>
      <c r="D10451"/>
      <c r="E10451" s="488"/>
      <c r="F10451"/>
      <c r="G10451"/>
      <c r="H10451" s="488"/>
    </row>
    <row r="10452" spans="1:8" s="10" customFormat="1">
      <c r="A10452" s="134"/>
      <c r="B10452" s="134"/>
      <c r="C10452"/>
      <c r="D10452"/>
      <c r="E10452" s="488"/>
      <c r="F10452"/>
      <c r="G10452"/>
      <c r="H10452" s="488"/>
    </row>
    <row r="10453" spans="1:8" s="10" customFormat="1">
      <c r="A10453" s="134"/>
      <c r="B10453" s="134"/>
      <c r="C10453"/>
      <c r="D10453"/>
      <c r="E10453" s="488"/>
      <c r="F10453"/>
      <c r="G10453"/>
      <c r="H10453" s="488"/>
    </row>
    <row r="10454" spans="1:8" s="10" customFormat="1">
      <c r="A10454" s="134"/>
      <c r="B10454" s="134"/>
      <c r="C10454"/>
      <c r="D10454"/>
      <c r="E10454" s="488"/>
      <c r="F10454"/>
      <c r="G10454"/>
      <c r="H10454" s="488"/>
    </row>
    <row r="10455" spans="1:8" s="10" customFormat="1">
      <c r="A10455" s="134"/>
      <c r="B10455" s="134"/>
      <c r="C10455"/>
      <c r="D10455"/>
      <c r="E10455" s="488"/>
      <c r="F10455"/>
      <c r="G10455"/>
      <c r="H10455" s="488"/>
    </row>
    <row r="10456" spans="1:8" s="10" customFormat="1">
      <c r="A10456" s="134"/>
      <c r="B10456" s="134"/>
      <c r="C10456"/>
      <c r="D10456"/>
      <c r="E10456" s="488"/>
      <c r="F10456"/>
      <c r="G10456"/>
      <c r="H10456" s="488"/>
    </row>
    <row r="10457" spans="1:8" s="10" customFormat="1">
      <c r="A10457" s="134"/>
      <c r="B10457" s="134"/>
      <c r="C10457"/>
      <c r="D10457"/>
      <c r="E10457" s="488"/>
      <c r="F10457"/>
      <c r="G10457"/>
      <c r="H10457" s="488"/>
    </row>
    <row r="10458" spans="1:8" s="10" customFormat="1">
      <c r="A10458" s="134"/>
      <c r="B10458" s="134"/>
      <c r="C10458"/>
      <c r="D10458"/>
      <c r="E10458" s="488"/>
      <c r="F10458"/>
      <c r="G10458"/>
      <c r="H10458" s="488"/>
    </row>
    <row r="10459" spans="1:8" s="10" customFormat="1">
      <c r="A10459" s="134"/>
      <c r="B10459" s="134"/>
      <c r="C10459"/>
      <c r="D10459"/>
      <c r="E10459" s="488"/>
      <c r="F10459"/>
      <c r="G10459"/>
      <c r="H10459" s="488"/>
    </row>
    <row r="10460" spans="1:8" s="10" customFormat="1">
      <c r="A10460" s="134"/>
      <c r="B10460" s="134"/>
      <c r="C10460"/>
      <c r="D10460"/>
      <c r="E10460" s="488"/>
      <c r="F10460"/>
      <c r="G10460"/>
      <c r="H10460" s="488"/>
    </row>
    <row r="10461" spans="1:8" s="10" customFormat="1">
      <c r="A10461" s="134"/>
      <c r="B10461" s="134"/>
      <c r="C10461"/>
      <c r="D10461"/>
      <c r="E10461" s="488"/>
      <c r="F10461"/>
      <c r="G10461"/>
      <c r="H10461" s="488"/>
    </row>
    <row r="10462" spans="1:8" s="10" customFormat="1">
      <c r="A10462" s="134"/>
      <c r="B10462" s="134"/>
      <c r="C10462"/>
      <c r="D10462"/>
      <c r="E10462" s="488"/>
      <c r="F10462"/>
      <c r="G10462"/>
      <c r="H10462" s="488"/>
    </row>
    <row r="10463" spans="1:8" s="10" customFormat="1">
      <c r="A10463" s="134"/>
      <c r="B10463" s="134"/>
      <c r="C10463"/>
      <c r="D10463"/>
      <c r="E10463" s="488"/>
      <c r="F10463"/>
      <c r="G10463"/>
      <c r="H10463" s="488"/>
    </row>
    <row r="10464" spans="1:8" s="10" customFormat="1">
      <c r="A10464" s="134"/>
      <c r="B10464" s="134"/>
      <c r="C10464"/>
      <c r="D10464"/>
      <c r="E10464" s="488"/>
      <c r="F10464"/>
      <c r="G10464"/>
      <c r="H10464" s="488"/>
    </row>
    <row r="10465" spans="1:8" s="10" customFormat="1">
      <c r="A10465" s="134"/>
      <c r="B10465" s="134"/>
      <c r="C10465"/>
      <c r="D10465"/>
      <c r="E10465" s="488"/>
      <c r="F10465"/>
      <c r="G10465"/>
      <c r="H10465" s="488"/>
    </row>
    <row r="10466" spans="1:8" s="10" customFormat="1">
      <c r="A10466" s="134"/>
      <c r="B10466" s="134"/>
      <c r="C10466"/>
      <c r="D10466"/>
      <c r="E10466" s="488"/>
      <c r="F10466"/>
      <c r="G10466"/>
      <c r="H10466" s="488"/>
    </row>
    <row r="10467" spans="1:8" s="10" customFormat="1">
      <c r="A10467" s="134"/>
      <c r="B10467" s="134"/>
      <c r="C10467"/>
      <c r="D10467"/>
      <c r="E10467" s="488"/>
      <c r="F10467"/>
      <c r="G10467"/>
      <c r="H10467" s="488"/>
    </row>
    <row r="10468" spans="1:8" s="10" customFormat="1">
      <c r="A10468" s="134"/>
      <c r="B10468" s="134"/>
      <c r="C10468"/>
      <c r="D10468"/>
      <c r="E10468" s="488"/>
      <c r="F10468"/>
      <c r="G10468"/>
      <c r="H10468" s="488"/>
    </row>
    <row r="10469" spans="1:8" s="10" customFormat="1">
      <c r="A10469" s="134"/>
      <c r="B10469" s="134"/>
      <c r="C10469"/>
      <c r="D10469"/>
      <c r="E10469" s="488"/>
      <c r="F10469"/>
      <c r="G10469"/>
      <c r="H10469" s="488"/>
    </row>
    <row r="10470" spans="1:8" s="10" customFormat="1">
      <c r="A10470" s="134"/>
      <c r="B10470" s="134"/>
      <c r="C10470"/>
      <c r="D10470"/>
      <c r="E10470" s="488"/>
      <c r="F10470"/>
      <c r="G10470"/>
      <c r="H10470" s="488"/>
    </row>
    <row r="10471" spans="1:8" s="10" customFormat="1">
      <c r="A10471" s="134"/>
      <c r="B10471" s="134"/>
      <c r="C10471"/>
      <c r="D10471"/>
      <c r="E10471" s="488"/>
      <c r="F10471"/>
      <c r="G10471"/>
      <c r="H10471" s="488"/>
    </row>
    <row r="10472" spans="1:8" s="10" customFormat="1">
      <c r="A10472" s="134"/>
      <c r="B10472" s="134"/>
      <c r="C10472"/>
      <c r="D10472"/>
      <c r="E10472" s="488"/>
      <c r="F10472"/>
      <c r="G10472"/>
      <c r="H10472" s="488"/>
    </row>
    <row r="10473" spans="1:8" s="10" customFormat="1">
      <c r="A10473" s="134"/>
      <c r="B10473" s="134"/>
      <c r="C10473"/>
      <c r="D10473"/>
      <c r="E10473" s="488"/>
      <c r="F10473"/>
      <c r="G10473"/>
      <c r="H10473" s="488"/>
    </row>
    <row r="10474" spans="1:8" s="10" customFormat="1">
      <c r="A10474" s="134"/>
      <c r="B10474" s="134"/>
      <c r="C10474"/>
      <c r="D10474"/>
      <c r="E10474" s="488"/>
      <c r="F10474"/>
      <c r="G10474"/>
      <c r="H10474" s="488"/>
    </row>
    <row r="10475" spans="1:8" s="10" customFormat="1">
      <c r="A10475" s="134"/>
      <c r="B10475" s="134"/>
      <c r="C10475"/>
      <c r="D10475"/>
      <c r="E10475" s="488"/>
      <c r="F10475"/>
      <c r="G10475"/>
      <c r="H10475" s="488"/>
    </row>
    <row r="10476" spans="1:8" s="10" customFormat="1">
      <c r="A10476" s="134"/>
      <c r="B10476" s="134"/>
      <c r="C10476"/>
      <c r="D10476"/>
      <c r="E10476" s="488"/>
      <c r="F10476"/>
      <c r="G10476"/>
      <c r="H10476" s="488"/>
    </row>
    <row r="10477" spans="1:8" s="10" customFormat="1">
      <c r="A10477" s="134"/>
      <c r="B10477" s="134"/>
      <c r="C10477"/>
      <c r="D10477"/>
      <c r="E10477" s="488"/>
      <c r="F10477"/>
      <c r="G10477"/>
      <c r="H10477" s="488"/>
    </row>
    <row r="10478" spans="1:8" s="10" customFormat="1">
      <c r="A10478" s="134"/>
      <c r="B10478" s="134"/>
      <c r="C10478"/>
      <c r="D10478"/>
      <c r="E10478" s="488"/>
      <c r="F10478"/>
      <c r="G10478"/>
      <c r="H10478" s="488"/>
    </row>
    <row r="10479" spans="1:8" s="10" customFormat="1">
      <c r="A10479" s="134"/>
      <c r="B10479" s="134"/>
      <c r="C10479"/>
      <c r="D10479"/>
      <c r="E10479" s="488"/>
      <c r="F10479"/>
      <c r="G10479"/>
      <c r="H10479" s="488"/>
    </row>
    <row r="10480" spans="1:8" s="10" customFormat="1">
      <c r="A10480" s="134"/>
      <c r="B10480" s="134"/>
      <c r="C10480"/>
      <c r="D10480"/>
      <c r="E10480" s="488"/>
      <c r="F10480"/>
      <c r="G10480"/>
      <c r="H10480" s="488"/>
    </row>
    <row r="10481" spans="1:8" s="10" customFormat="1">
      <c r="A10481" s="134"/>
      <c r="B10481" s="134"/>
      <c r="C10481"/>
      <c r="D10481"/>
      <c r="E10481" s="488"/>
      <c r="F10481"/>
      <c r="G10481"/>
      <c r="H10481" s="488"/>
    </row>
    <row r="10482" spans="1:8" s="10" customFormat="1">
      <c r="A10482" s="134"/>
      <c r="B10482" s="134"/>
      <c r="C10482"/>
      <c r="D10482"/>
      <c r="E10482" s="488"/>
      <c r="F10482"/>
      <c r="G10482"/>
      <c r="H10482" s="488"/>
    </row>
    <row r="10483" spans="1:8" s="10" customFormat="1">
      <c r="A10483" s="134"/>
      <c r="B10483" s="134"/>
      <c r="C10483"/>
      <c r="D10483"/>
      <c r="E10483" s="488"/>
      <c r="F10483"/>
      <c r="G10483"/>
      <c r="H10483" s="488"/>
    </row>
    <row r="10484" spans="1:8" s="10" customFormat="1">
      <c r="A10484" s="134"/>
      <c r="B10484" s="134"/>
      <c r="C10484"/>
      <c r="D10484"/>
      <c r="E10484" s="488"/>
      <c r="F10484"/>
      <c r="G10484"/>
      <c r="H10484" s="488"/>
    </row>
    <row r="10485" spans="1:8" s="10" customFormat="1">
      <c r="A10485" s="134"/>
      <c r="B10485" s="134"/>
      <c r="C10485"/>
      <c r="D10485"/>
      <c r="E10485" s="488"/>
      <c r="F10485"/>
      <c r="G10485"/>
      <c r="H10485" s="488"/>
    </row>
    <row r="10486" spans="1:8" s="10" customFormat="1">
      <c r="A10486" s="134"/>
      <c r="B10486" s="134"/>
      <c r="C10486"/>
      <c r="D10486"/>
      <c r="E10486" s="488"/>
      <c r="F10486"/>
      <c r="G10486"/>
      <c r="H10486" s="488"/>
    </row>
    <row r="10487" spans="1:8" s="10" customFormat="1">
      <c r="A10487" s="134"/>
      <c r="B10487" s="134"/>
      <c r="C10487"/>
      <c r="D10487"/>
      <c r="E10487" s="488"/>
      <c r="F10487"/>
      <c r="G10487"/>
      <c r="H10487" s="488"/>
    </row>
    <row r="10488" spans="1:8" s="10" customFormat="1">
      <c r="A10488" s="134"/>
      <c r="B10488" s="134"/>
      <c r="C10488"/>
      <c r="D10488"/>
      <c r="E10488" s="488"/>
      <c r="F10488"/>
      <c r="G10488"/>
      <c r="H10488" s="488"/>
    </row>
    <row r="10489" spans="1:8" s="10" customFormat="1">
      <c r="A10489" s="134"/>
      <c r="B10489" s="134"/>
      <c r="C10489"/>
      <c r="D10489"/>
      <c r="E10489" s="488"/>
      <c r="F10489"/>
      <c r="G10489"/>
      <c r="H10489" s="488"/>
    </row>
    <row r="10490" spans="1:8" s="10" customFormat="1">
      <c r="A10490" s="134"/>
      <c r="B10490" s="134"/>
      <c r="C10490"/>
      <c r="D10490"/>
      <c r="E10490" s="488"/>
      <c r="F10490"/>
      <c r="G10490"/>
      <c r="H10490" s="488"/>
    </row>
    <row r="10491" spans="1:8" s="10" customFormat="1">
      <c r="A10491" s="134"/>
      <c r="B10491" s="134"/>
      <c r="C10491"/>
      <c r="D10491"/>
      <c r="E10491" s="488"/>
      <c r="F10491"/>
      <c r="G10491"/>
      <c r="H10491" s="488"/>
    </row>
    <row r="10492" spans="1:8" s="10" customFormat="1">
      <c r="A10492" s="134"/>
      <c r="B10492" s="134"/>
      <c r="C10492"/>
      <c r="D10492"/>
      <c r="E10492" s="488"/>
      <c r="F10492"/>
      <c r="G10492"/>
      <c r="H10492" s="488"/>
    </row>
    <row r="10493" spans="1:8" s="10" customFormat="1">
      <c r="A10493" s="134"/>
      <c r="B10493" s="134"/>
      <c r="C10493"/>
      <c r="D10493"/>
      <c r="E10493" s="488"/>
      <c r="F10493"/>
      <c r="G10493"/>
      <c r="H10493" s="488"/>
    </row>
    <row r="10494" spans="1:8" s="10" customFormat="1">
      <c r="A10494" s="134"/>
      <c r="B10494" s="134"/>
      <c r="C10494"/>
      <c r="D10494"/>
      <c r="E10494" s="488"/>
      <c r="F10494"/>
      <c r="G10494"/>
      <c r="H10494" s="488"/>
    </row>
    <row r="10495" spans="1:8" s="10" customFormat="1">
      <c r="A10495" s="134"/>
      <c r="B10495" s="134"/>
      <c r="C10495"/>
      <c r="D10495"/>
      <c r="E10495" s="488"/>
      <c r="F10495"/>
      <c r="G10495"/>
      <c r="H10495" s="488"/>
    </row>
    <row r="10496" spans="1:8" s="10" customFormat="1">
      <c r="A10496" s="134"/>
      <c r="B10496" s="134"/>
      <c r="C10496"/>
      <c r="D10496"/>
      <c r="E10496" s="488"/>
      <c r="F10496"/>
      <c r="G10496"/>
      <c r="H10496" s="488"/>
    </row>
    <row r="10497" spans="1:8" s="10" customFormat="1">
      <c r="A10497" s="134"/>
      <c r="B10497" s="134"/>
      <c r="C10497"/>
      <c r="D10497"/>
      <c r="E10497" s="488"/>
      <c r="F10497"/>
      <c r="G10497"/>
      <c r="H10497" s="488"/>
    </row>
    <row r="10498" spans="1:8" s="10" customFormat="1">
      <c r="A10498" s="134"/>
      <c r="B10498" s="134"/>
      <c r="C10498"/>
      <c r="D10498"/>
      <c r="E10498" s="488"/>
      <c r="F10498"/>
      <c r="G10498"/>
      <c r="H10498" s="488"/>
    </row>
    <row r="10499" spans="1:8" s="10" customFormat="1">
      <c r="A10499" s="134"/>
      <c r="B10499" s="134"/>
      <c r="C10499"/>
      <c r="D10499"/>
      <c r="E10499" s="488"/>
      <c r="F10499"/>
      <c r="G10499"/>
      <c r="H10499" s="488"/>
    </row>
    <row r="10500" spans="1:8" s="10" customFormat="1">
      <c r="A10500" s="134"/>
      <c r="B10500" s="134"/>
      <c r="C10500"/>
      <c r="D10500"/>
      <c r="E10500" s="488"/>
      <c r="F10500"/>
      <c r="G10500"/>
      <c r="H10500" s="488"/>
    </row>
    <row r="10501" spans="1:8" s="10" customFormat="1">
      <c r="A10501" s="134"/>
      <c r="B10501" s="134"/>
      <c r="C10501"/>
      <c r="D10501"/>
      <c r="E10501" s="488"/>
      <c r="F10501"/>
      <c r="G10501"/>
      <c r="H10501" s="488"/>
    </row>
    <row r="10502" spans="1:8" s="10" customFormat="1">
      <c r="A10502" s="134"/>
      <c r="B10502" s="134"/>
      <c r="C10502"/>
      <c r="D10502"/>
      <c r="E10502" s="488"/>
      <c r="F10502"/>
      <c r="G10502"/>
      <c r="H10502" s="488"/>
    </row>
    <row r="10503" spans="1:8" s="10" customFormat="1">
      <c r="A10503" s="134"/>
      <c r="B10503" s="134"/>
      <c r="C10503"/>
      <c r="D10503"/>
      <c r="E10503" s="488"/>
      <c r="F10503"/>
      <c r="G10503"/>
      <c r="H10503" s="488"/>
    </row>
    <row r="10504" spans="1:8" s="10" customFormat="1">
      <c r="A10504" s="134"/>
      <c r="B10504" s="134"/>
      <c r="C10504"/>
      <c r="D10504"/>
      <c r="E10504" s="488"/>
      <c r="F10504"/>
      <c r="G10504"/>
      <c r="H10504" s="488"/>
    </row>
    <row r="10505" spans="1:8" s="10" customFormat="1">
      <c r="A10505" s="134"/>
      <c r="B10505" s="134"/>
      <c r="C10505"/>
      <c r="D10505"/>
      <c r="E10505" s="488"/>
      <c r="F10505"/>
      <c r="G10505"/>
      <c r="H10505" s="488"/>
    </row>
    <row r="10506" spans="1:8" s="10" customFormat="1">
      <c r="A10506" s="134"/>
      <c r="B10506" s="134"/>
      <c r="C10506"/>
      <c r="D10506"/>
      <c r="E10506" s="488"/>
      <c r="F10506"/>
      <c r="G10506"/>
      <c r="H10506" s="488"/>
    </row>
    <row r="10507" spans="1:8" s="10" customFormat="1">
      <c r="A10507" s="134"/>
      <c r="B10507" s="134"/>
      <c r="C10507"/>
      <c r="D10507"/>
      <c r="E10507" s="488"/>
      <c r="F10507"/>
      <c r="G10507"/>
      <c r="H10507" s="488"/>
    </row>
    <row r="10508" spans="1:8" s="10" customFormat="1">
      <c r="A10508" s="134"/>
      <c r="B10508" s="134"/>
      <c r="C10508"/>
      <c r="D10508"/>
      <c r="E10508" s="488"/>
      <c r="F10508"/>
      <c r="G10508"/>
      <c r="H10508" s="488"/>
    </row>
    <row r="10509" spans="1:8" s="10" customFormat="1">
      <c r="A10509" s="134"/>
      <c r="B10509" s="134"/>
      <c r="C10509"/>
      <c r="D10509"/>
      <c r="E10509" s="488"/>
      <c r="F10509"/>
      <c r="G10509"/>
      <c r="H10509" s="488"/>
    </row>
    <row r="10510" spans="1:8" s="10" customFormat="1">
      <c r="A10510" s="134"/>
      <c r="B10510" s="134"/>
      <c r="C10510"/>
      <c r="D10510"/>
      <c r="E10510" s="488"/>
      <c r="F10510"/>
      <c r="G10510"/>
      <c r="H10510" s="488"/>
    </row>
    <row r="10511" spans="1:8" s="10" customFormat="1">
      <c r="A10511" s="134"/>
      <c r="B10511" s="134"/>
      <c r="C10511"/>
      <c r="D10511"/>
      <c r="E10511" s="488"/>
      <c r="F10511"/>
      <c r="G10511"/>
      <c r="H10511" s="488"/>
    </row>
    <row r="10512" spans="1:8" s="10" customFormat="1">
      <c r="A10512" s="134"/>
      <c r="B10512" s="134"/>
      <c r="C10512"/>
      <c r="D10512"/>
      <c r="E10512" s="488"/>
      <c r="F10512"/>
      <c r="G10512"/>
      <c r="H10512" s="488"/>
    </row>
    <row r="10513" spans="1:8" s="10" customFormat="1">
      <c r="A10513" s="134"/>
      <c r="B10513" s="134"/>
      <c r="C10513"/>
      <c r="D10513"/>
      <c r="E10513" s="488"/>
      <c r="F10513"/>
      <c r="G10513"/>
      <c r="H10513" s="488"/>
    </row>
    <row r="10514" spans="1:8" s="10" customFormat="1">
      <c r="A10514" s="134"/>
      <c r="B10514" s="134"/>
      <c r="C10514"/>
      <c r="D10514"/>
      <c r="E10514" s="488"/>
      <c r="F10514"/>
      <c r="G10514"/>
      <c r="H10514" s="488"/>
    </row>
    <row r="10515" spans="1:8" s="10" customFormat="1">
      <c r="A10515" s="134"/>
      <c r="B10515" s="134"/>
      <c r="C10515"/>
      <c r="D10515"/>
      <c r="E10515" s="488"/>
      <c r="F10515"/>
      <c r="G10515"/>
      <c r="H10515" s="488"/>
    </row>
    <row r="10516" spans="1:8" s="10" customFormat="1">
      <c r="A10516" s="134"/>
      <c r="B10516" s="134"/>
      <c r="C10516"/>
      <c r="D10516"/>
      <c r="E10516" s="488"/>
      <c r="F10516"/>
      <c r="G10516"/>
      <c r="H10516" s="488"/>
    </row>
    <row r="10517" spans="1:8" s="10" customFormat="1">
      <c r="A10517" s="134"/>
      <c r="B10517" s="134"/>
      <c r="C10517"/>
      <c r="D10517"/>
      <c r="E10517" s="488"/>
      <c r="F10517"/>
      <c r="G10517"/>
      <c r="H10517" s="488"/>
    </row>
    <row r="10518" spans="1:8" s="10" customFormat="1">
      <c r="A10518" s="134"/>
      <c r="B10518" s="134"/>
      <c r="C10518"/>
      <c r="D10518"/>
      <c r="E10518" s="488"/>
      <c r="F10518"/>
      <c r="G10518"/>
      <c r="H10518" s="488"/>
    </row>
    <row r="10519" spans="1:8" s="10" customFormat="1">
      <c r="A10519" s="134"/>
      <c r="B10519" s="134"/>
      <c r="C10519"/>
      <c r="D10519"/>
      <c r="E10519" s="488"/>
      <c r="F10519"/>
      <c r="G10519"/>
      <c r="H10519" s="488"/>
    </row>
    <row r="10520" spans="1:8" s="10" customFormat="1">
      <c r="A10520" s="134"/>
      <c r="B10520" s="134"/>
      <c r="C10520"/>
      <c r="D10520"/>
      <c r="E10520" s="488"/>
      <c r="F10520"/>
      <c r="G10520"/>
      <c r="H10520" s="488"/>
    </row>
    <row r="10521" spans="1:8" s="10" customFormat="1">
      <c r="A10521" s="134"/>
      <c r="B10521" s="134"/>
      <c r="C10521"/>
      <c r="D10521"/>
      <c r="E10521" s="488"/>
      <c r="F10521"/>
      <c r="G10521"/>
      <c r="H10521" s="488"/>
    </row>
    <row r="10522" spans="1:8" s="10" customFormat="1">
      <c r="A10522" s="134"/>
      <c r="B10522" s="134"/>
      <c r="C10522"/>
      <c r="D10522"/>
      <c r="E10522" s="488"/>
      <c r="F10522"/>
      <c r="G10522"/>
      <c r="H10522" s="488"/>
    </row>
    <row r="10523" spans="1:8" s="10" customFormat="1">
      <c r="A10523" s="134"/>
      <c r="B10523" s="134"/>
      <c r="C10523"/>
      <c r="D10523"/>
      <c r="E10523" s="488"/>
      <c r="F10523"/>
      <c r="G10523"/>
      <c r="H10523" s="488"/>
    </row>
    <row r="10524" spans="1:8" s="10" customFormat="1">
      <c r="A10524" s="134"/>
      <c r="B10524" s="134"/>
      <c r="C10524"/>
      <c r="D10524"/>
      <c r="E10524" s="488"/>
      <c r="F10524"/>
      <c r="G10524"/>
      <c r="H10524" s="488"/>
    </row>
    <row r="10525" spans="1:8" s="10" customFormat="1">
      <c r="A10525" s="134"/>
      <c r="B10525" s="134"/>
      <c r="C10525"/>
      <c r="D10525"/>
      <c r="E10525" s="488"/>
      <c r="F10525"/>
      <c r="G10525"/>
      <c r="H10525" s="488"/>
    </row>
    <row r="10526" spans="1:8" s="10" customFormat="1">
      <c r="A10526" s="134"/>
      <c r="B10526" s="134"/>
      <c r="C10526"/>
      <c r="D10526"/>
      <c r="E10526" s="488"/>
      <c r="F10526"/>
      <c r="G10526"/>
      <c r="H10526" s="488"/>
    </row>
    <row r="10527" spans="1:8" s="10" customFormat="1">
      <c r="A10527" s="134"/>
      <c r="B10527" s="134"/>
      <c r="C10527"/>
      <c r="D10527"/>
      <c r="E10527" s="488"/>
      <c r="F10527"/>
      <c r="G10527"/>
      <c r="H10527" s="488"/>
    </row>
    <row r="10528" spans="1:8" s="10" customFormat="1">
      <c r="A10528" s="134"/>
      <c r="B10528" s="134"/>
      <c r="C10528"/>
      <c r="D10528"/>
      <c r="E10528" s="488"/>
      <c r="F10528"/>
      <c r="G10528"/>
      <c r="H10528" s="488"/>
    </row>
    <row r="10529" spans="1:8" s="10" customFormat="1">
      <c r="A10529" s="134"/>
      <c r="B10529" s="134"/>
      <c r="C10529"/>
      <c r="D10529"/>
      <c r="E10529" s="488"/>
      <c r="F10529"/>
      <c r="G10529"/>
      <c r="H10529" s="488"/>
    </row>
    <row r="10530" spans="1:8" s="10" customFormat="1">
      <c r="A10530" s="134"/>
      <c r="B10530" s="134"/>
      <c r="C10530"/>
      <c r="D10530"/>
      <c r="E10530" s="488"/>
      <c r="F10530"/>
      <c r="G10530"/>
      <c r="H10530" s="488"/>
    </row>
    <row r="10531" spans="1:8" s="10" customFormat="1">
      <c r="A10531" s="134"/>
      <c r="B10531" s="134"/>
      <c r="C10531"/>
      <c r="D10531"/>
      <c r="E10531" s="488"/>
      <c r="F10531"/>
      <c r="G10531"/>
      <c r="H10531" s="488"/>
    </row>
    <row r="10532" spans="1:8" s="10" customFormat="1">
      <c r="A10532" s="134"/>
      <c r="B10532" s="134"/>
      <c r="C10532"/>
      <c r="D10532"/>
      <c r="E10532" s="488"/>
      <c r="F10532"/>
      <c r="G10532"/>
      <c r="H10532" s="488"/>
    </row>
    <row r="10533" spans="1:8" s="10" customFormat="1">
      <c r="A10533" s="134"/>
      <c r="B10533" s="134"/>
      <c r="C10533"/>
      <c r="D10533"/>
      <c r="E10533" s="488"/>
      <c r="F10533"/>
      <c r="G10533"/>
      <c r="H10533" s="488"/>
    </row>
    <row r="10534" spans="1:8" s="10" customFormat="1">
      <c r="A10534" s="134"/>
      <c r="B10534" s="134"/>
      <c r="C10534"/>
      <c r="D10534"/>
      <c r="E10534" s="488"/>
      <c r="F10534"/>
      <c r="G10534"/>
      <c r="H10534" s="488"/>
    </row>
    <row r="10535" spans="1:8" s="10" customFormat="1">
      <c r="A10535" s="134"/>
      <c r="B10535" s="134"/>
      <c r="C10535"/>
      <c r="D10535"/>
      <c r="E10535" s="488"/>
      <c r="F10535"/>
      <c r="G10535"/>
      <c r="H10535" s="488"/>
    </row>
    <row r="10536" spans="1:8" s="10" customFormat="1">
      <c r="A10536" s="134"/>
      <c r="B10536" s="134"/>
      <c r="C10536"/>
      <c r="D10536"/>
      <c r="E10536" s="488"/>
      <c r="F10536"/>
      <c r="G10536"/>
      <c r="H10536" s="488"/>
    </row>
    <row r="10537" spans="1:8" s="10" customFormat="1">
      <c r="A10537" s="134"/>
      <c r="B10537" s="134"/>
      <c r="C10537"/>
      <c r="D10537"/>
      <c r="E10537" s="488"/>
      <c r="F10537"/>
      <c r="G10537"/>
      <c r="H10537" s="488"/>
    </row>
    <row r="10538" spans="1:8" s="10" customFormat="1">
      <c r="A10538" s="134"/>
      <c r="B10538" s="134"/>
      <c r="C10538"/>
      <c r="D10538"/>
      <c r="E10538" s="488"/>
      <c r="F10538"/>
      <c r="G10538"/>
      <c r="H10538" s="488"/>
    </row>
    <row r="10539" spans="1:8" s="10" customFormat="1">
      <c r="A10539" s="134"/>
      <c r="B10539" s="134"/>
      <c r="C10539"/>
      <c r="D10539"/>
      <c r="E10539" s="488"/>
      <c r="F10539"/>
      <c r="G10539"/>
      <c r="H10539" s="488"/>
    </row>
    <row r="10540" spans="1:8" s="10" customFormat="1">
      <c r="A10540" s="134"/>
      <c r="B10540" s="134"/>
      <c r="C10540"/>
      <c r="D10540"/>
      <c r="E10540" s="488"/>
      <c r="F10540"/>
      <c r="G10540"/>
      <c r="H10540" s="488"/>
    </row>
    <row r="10541" spans="1:8" s="10" customFormat="1">
      <c r="A10541" s="134"/>
      <c r="B10541" s="134"/>
      <c r="C10541"/>
      <c r="D10541"/>
      <c r="E10541" s="488"/>
      <c r="F10541"/>
      <c r="G10541"/>
      <c r="H10541" s="488"/>
    </row>
    <row r="10542" spans="1:8" s="10" customFormat="1">
      <c r="A10542" s="134"/>
      <c r="B10542" s="134"/>
      <c r="C10542"/>
      <c r="D10542"/>
      <c r="E10542" s="488"/>
      <c r="F10542"/>
      <c r="G10542"/>
      <c r="H10542" s="488"/>
    </row>
    <row r="10543" spans="1:8" s="10" customFormat="1">
      <c r="A10543" s="134"/>
      <c r="B10543" s="134"/>
      <c r="C10543"/>
      <c r="D10543"/>
      <c r="E10543" s="488"/>
      <c r="F10543"/>
      <c r="G10543"/>
      <c r="H10543" s="488"/>
    </row>
    <row r="10544" spans="1:8" s="10" customFormat="1">
      <c r="A10544" s="134"/>
      <c r="B10544" s="134"/>
      <c r="C10544"/>
      <c r="D10544"/>
      <c r="E10544" s="488"/>
      <c r="F10544"/>
      <c r="G10544"/>
      <c r="H10544" s="488"/>
    </row>
    <row r="10545" spans="1:8" s="10" customFormat="1">
      <c r="A10545" s="134"/>
      <c r="B10545" s="134"/>
      <c r="C10545"/>
      <c r="D10545"/>
      <c r="E10545" s="488"/>
      <c r="F10545"/>
      <c r="G10545"/>
      <c r="H10545" s="488"/>
    </row>
    <row r="10546" spans="1:8" s="10" customFormat="1">
      <c r="A10546" s="134"/>
      <c r="B10546" s="134"/>
      <c r="C10546"/>
      <c r="D10546"/>
      <c r="E10546" s="488"/>
      <c r="F10546"/>
      <c r="G10546"/>
      <c r="H10546" s="488"/>
    </row>
    <row r="10547" spans="1:8" s="10" customFormat="1">
      <c r="A10547" s="134"/>
      <c r="B10547" s="134"/>
      <c r="C10547"/>
      <c r="D10547"/>
      <c r="E10547" s="488"/>
      <c r="F10547"/>
      <c r="G10547"/>
      <c r="H10547" s="488"/>
    </row>
    <row r="10548" spans="1:8" s="10" customFormat="1">
      <c r="A10548" s="134"/>
      <c r="B10548" s="134"/>
      <c r="C10548"/>
      <c r="D10548"/>
      <c r="E10548" s="488"/>
      <c r="F10548"/>
      <c r="G10548"/>
      <c r="H10548" s="488"/>
    </row>
    <row r="10549" spans="1:8" s="10" customFormat="1">
      <c r="A10549" s="134"/>
      <c r="B10549" s="134"/>
      <c r="C10549"/>
      <c r="D10549"/>
      <c r="E10549" s="488"/>
      <c r="F10549"/>
      <c r="G10549"/>
      <c r="H10549" s="488"/>
    </row>
    <row r="10550" spans="1:8" s="10" customFormat="1">
      <c r="A10550" s="134"/>
      <c r="B10550" s="134"/>
      <c r="C10550"/>
      <c r="D10550"/>
      <c r="E10550" s="488"/>
      <c r="F10550"/>
      <c r="G10550"/>
      <c r="H10550" s="488"/>
    </row>
    <row r="10551" spans="1:8" s="10" customFormat="1">
      <c r="A10551" s="134"/>
      <c r="B10551" s="134"/>
      <c r="C10551"/>
      <c r="D10551"/>
      <c r="E10551" s="488"/>
      <c r="F10551"/>
      <c r="G10551"/>
      <c r="H10551" s="488"/>
    </row>
    <row r="10552" spans="1:8" s="10" customFormat="1">
      <c r="A10552" s="134"/>
      <c r="B10552" s="134"/>
      <c r="C10552"/>
      <c r="D10552"/>
      <c r="E10552" s="488"/>
      <c r="F10552"/>
      <c r="G10552"/>
      <c r="H10552" s="488"/>
    </row>
    <row r="10553" spans="1:8" s="10" customFormat="1">
      <c r="A10553" s="134"/>
      <c r="B10553" s="134"/>
      <c r="C10553"/>
      <c r="D10553"/>
      <c r="E10553" s="488"/>
      <c r="F10553"/>
      <c r="G10553"/>
      <c r="H10553" s="488"/>
    </row>
    <row r="10554" spans="1:8" s="10" customFormat="1">
      <c r="A10554" s="134"/>
      <c r="B10554" s="134"/>
      <c r="C10554"/>
      <c r="D10554"/>
      <c r="E10554" s="488"/>
      <c r="F10554"/>
      <c r="G10554"/>
      <c r="H10554" s="488"/>
    </row>
    <row r="10555" spans="1:8" s="10" customFormat="1">
      <c r="A10555" s="134"/>
      <c r="B10555" s="134"/>
      <c r="C10555"/>
      <c r="D10555"/>
      <c r="E10555" s="488"/>
      <c r="F10555"/>
      <c r="G10555"/>
      <c r="H10555" s="488"/>
    </row>
    <row r="10556" spans="1:8" s="10" customFormat="1">
      <c r="A10556" s="134"/>
      <c r="B10556" s="134"/>
      <c r="C10556"/>
      <c r="D10556"/>
      <c r="E10556" s="488"/>
      <c r="F10556"/>
      <c r="G10556"/>
      <c r="H10556" s="488"/>
    </row>
    <row r="10557" spans="1:8" s="10" customFormat="1">
      <c r="A10557" s="134"/>
      <c r="B10557" s="134"/>
      <c r="C10557"/>
      <c r="D10557"/>
      <c r="E10557" s="488"/>
      <c r="F10557"/>
      <c r="G10557"/>
      <c r="H10557" s="488"/>
    </row>
    <row r="10558" spans="1:8" s="10" customFormat="1">
      <c r="A10558" s="134"/>
      <c r="B10558" s="134"/>
      <c r="C10558"/>
      <c r="D10558"/>
      <c r="E10558" s="488"/>
      <c r="F10558"/>
      <c r="G10558"/>
      <c r="H10558" s="488"/>
    </row>
    <row r="10559" spans="1:8" s="10" customFormat="1">
      <c r="A10559" s="134"/>
      <c r="B10559" s="134"/>
      <c r="C10559"/>
      <c r="D10559"/>
      <c r="E10559" s="488"/>
      <c r="F10559"/>
      <c r="G10559"/>
      <c r="H10559" s="488"/>
    </row>
    <row r="10560" spans="1:8" s="10" customFormat="1">
      <c r="A10560" s="134"/>
      <c r="B10560" s="134"/>
      <c r="C10560"/>
      <c r="D10560"/>
      <c r="E10560" s="488"/>
      <c r="F10560"/>
      <c r="G10560"/>
      <c r="H10560" s="488"/>
    </row>
    <row r="10561" spans="1:8" s="10" customFormat="1">
      <c r="A10561" s="134"/>
      <c r="B10561" s="134"/>
      <c r="C10561"/>
      <c r="D10561"/>
      <c r="E10561" s="488"/>
      <c r="F10561"/>
      <c r="G10561"/>
      <c r="H10561" s="488"/>
    </row>
    <row r="10562" spans="1:8" s="10" customFormat="1">
      <c r="A10562" s="134"/>
      <c r="B10562" s="134"/>
      <c r="C10562"/>
      <c r="D10562"/>
      <c r="E10562" s="488"/>
      <c r="F10562"/>
      <c r="G10562"/>
      <c r="H10562" s="488"/>
    </row>
    <row r="10563" spans="1:8" s="10" customFormat="1">
      <c r="A10563" s="134"/>
      <c r="B10563" s="134"/>
      <c r="C10563"/>
      <c r="D10563"/>
      <c r="E10563" s="488"/>
      <c r="F10563"/>
      <c r="G10563"/>
      <c r="H10563" s="488"/>
    </row>
    <row r="10564" spans="1:8" s="10" customFormat="1">
      <c r="A10564" s="134"/>
      <c r="B10564" s="134"/>
      <c r="C10564"/>
      <c r="D10564"/>
      <c r="E10564" s="488"/>
      <c r="F10564"/>
      <c r="G10564"/>
      <c r="H10564" s="488"/>
    </row>
    <row r="10565" spans="1:8" s="10" customFormat="1">
      <c r="A10565" s="134"/>
      <c r="B10565" s="134"/>
      <c r="C10565"/>
      <c r="D10565"/>
      <c r="E10565" s="488"/>
      <c r="F10565"/>
      <c r="G10565"/>
      <c r="H10565" s="488"/>
    </row>
    <row r="10566" spans="1:8" s="10" customFormat="1">
      <c r="A10566" s="134"/>
      <c r="B10566" s="134"/>
      <c r="C10566"/>
      <c r="D10566"/>
      <c r="E10566" s="488"/>
      <c r="F10566"/>
      <c r="G10566"/>
      <c r="H10566" s="488"/>
    </row>
    <row r="10567" spans="1:8" s="10" customFormat="1">
      <c r="A10567" s="134"/>
      <c r="B10567" s="134"/>
      <c r="C10567"/>
      <c r="D10567"/>
      <c r="E10567" s="488"/>
      <c r="F10567"/>
      <c r="G10567"/>
      <c r="H10567" s="488"/>
    </row>
    <row r="10568" spans="1:8" s="10" customFormat="1">
      <c r="A10568" s="134"/>
      <c r="B10568" s="134"/>
      <c r="C10568"/>
      <c r="D10568"/>
      <c r="E10568" s="488"/>
      <c r="F10568"/>
      <c r="G10568"/>
      <c r="H10568" s="488"/>
    </row>
    <row r="10569" spans="1:8" s="10" customFormat="1">
      <c r="A10569" s="134"/>
      <c r="B10569" s="134"/>
      <c r="C10569"/>
      <c r="D10569"/>
      <c r="E10569" s="488"/>
      <c r="F10569"/>
      <c r="G10569"/>
      <c r="H10569" s="488"/>
    </row>
    <row r="10570" spans="1:8" s="10" customFormat="1">
      <c r="A10570" s="134"/>
      <c r="B10570" s="134"/>
      <c r="C10570"/>
      <c r="D10570"/>
      <c r="E10570" s="488"/>
      <c r="F10570"/>
      <c r="G10570"/>
      <c r="H10570" s="488"/>
    </row>
    <row r="10571" spans="1:8" s="10" customFormat="1">
      <c r="A10571" s="134"/>
      <c r="B10571" s="134"/>
      <c r="C10571"/>
      <c r="D10571"/>
      <c r="E10571" s="488"/>
      <c r="F10571"/>
      <c r="G10571"/>
      <c r="H10571" s="488"/>
    </row>
    <row r="10572" spans="1:8" s="10" customFormat="1">
      <c r="A10572" s="134"/>
      <c r="B10572" s="134"/>
      <c r="C10572"/>
      <c r="D10572"/>
      <c r="E10572" s="488"/>
      <c r="F10572"/>
      <c r="G10572"/>
      <c r="H10572" s="488"/>
    </row>
    <row r="10573" spans="1:8" s="10" customFormat="1">
      <c r="A10573" s="134"/>
      <c r="B10573" s="134"/>
      <c r="C10573"/>
      <c r="D10573"/>
      <c r="E10573" s="488"/>
      <c r="F10573"/>
      <c r="G10573"/>
      <c r="H10573" s="488"/>
    </row>
    <row r="10574" spans="1:8" s="10" customFormat="1">
      <c r="A10574" s="134"/>
      <c r="B10574" s="134"/>
      <c r="C10574"/>
      <c r="D10574"/>
      <c r="E10574" s="488"/>
      <c r="F10574"/>
      <c r="G10574"/>
      <c r="H10574" s="488"/>
    </row>
    <row r="10575" spans="1:8" s="10" customFormat="1">
      <c r="A10575" s="134"/>
      <c r="B10575" s="134"/>
      <c r="C10575"/>
      <c r="D10575"/>
      <c r="E10575" s="488"/>
      <c r="F10575"/>
      <c r="G10575"/>
      <c r="H10575" s="488"/>
    </row>
    <row r="10576" spans="1:8" s="10" customFormat="1">
      <c r="A10576" s="134"/>
      <c r="B10576" s="134"/>
      <c r="C10576"/>
      <c r="D10576"/>
      <c r="E10576" s="488"/>
      <c r="F10576"/>
      <c r="G10576"/>
      <c r="H10576" s="488"/>
    </row>
    <row r="10577" spans="1:8" s="10" customFormat="1">
      <c r="A10577" s="134"/>
      <c r="B10577" s="134"/>
      <c r="C10577"/>
      <c r="D10577"/>
      <c r="E10577" s="488"/>
      <c r="F10577"/>
      <c r="G10577"/>
      <c r="H10577" s="488"/>
    </row>
    <row r="10578" spans="1:8" s="10" customFormat="1">
      <c r="A10578" s="134"/>
      <c r="B10578" s="134"/>
      <c r="C10578"/>
      <c r="D10578"/>
      <c r="E10578" s="488"/>
      <c r="F10578"/>
      <c r="G10578"/>
      <c r="H10578" s="488"/>
    </row>
    <row r="10579" spans="1:8" s="10" customFormat="1">
      <c r="A10579" s="134"/>
      <c r="B10579" s="134"/>
      <c r="C10579"/>
      <c r="D10579"/>
      <c r="E10579" s="488"/>
      <c r="F10579"/>
      <c r="G10579"/>
      <c r="H10579" s="488"/>
    </row>
    <row r="10580" spans="1:8" s="10" customFormat="1">
      <c r="A10580" s="134"/>
      <c r="B10580" s="134"/>
      <c r="C10580"/>
      <c r="D10580"/>
      <c r="E10580" s="488"/>
      <c r="F10580"/>
      <c r="G10580"/>
      <c r="H10580" s="488"/>
    </row>
    <row r="10581" spans="1:8" s="10" customFormat="1">
      <c r="A10581" s="134"/>
      <c r="B10581" s="134"/>
      <c r="C10581"/>
      <c r="D10581"/>
      <c r="E10581" s="488"/>
      <c r="F10581"/>
      <c r="G10581"/>
      <c r="H10581" s="488"/>
    </row>
    <row r="10582" spans="1:8" s="10" customFormat="1">
      <c r="A10582" s="134"/>
      <c r="B10582" s="134"/>
      <c r="C10582"/>
      <c r="D10582"/>
      <c r="E10582" s="488"/>
      <c r="F10582"/>
      <c r="G10582"/>
      <c r="H10582" s="488"/>
    </row>
    <row r="10583" spans="1:8" s="10" customFormat="1">
      <c r="A10583" s="134"/>
      <c r="B10583" s="134"/>
      <c r="C10583"/>
      <c r="D10583"/>
      <c r="E10583" s="488"/>
      <c r="F10583"/>
      <c r="G10583"/>
      <c r="H10583" s="488"/>
    </row>
    <row r="10584" spans="1:8" s="10" customFormat="1">
      <c r="A10584" s="134"/>
      <c r="B10584" s="134"/>
      <c r="C10584"/>
      <c r="D10584"/>
      <c r="E10584" s="488"/>
      <c r="F10584"/>
      <c r="G10584"/>
      <c r="H10584" s="488"/>
    </row>
    <row r="10585" spans="1:8" s="10" customFormat="1">
      <c r="A10585" s="134"/>
      <c r="B10585" s="134"/>
      <c r="C10585"/>
      <c r="D10585"/>
      <c r="E10585" s="488"/>
      <c r="F10585"/>
      <c r="G10585"/>
      <c r="H10585" s="488"/>
    </row>
    <row r="10586" spans="1:8" s="10" customFormat="1">
      <c r="A10586" s="134"/>
      <c r="B10586" s="134"/>
      <c r="C10586"/>
      <c r="D10586"/>
      <c r="E10586" s="488"/>
      <c r="F10586"/>
      <c r="G10586"/>
      <c r="H10586" s="488"/>
    </row>
    <row r="10587" spans="1:8" s="10" customFormat="1">
      <c r="A10587" s="134"/>
      <c r="B10587" s="134"/>
      <c r="C10587"/>
      <c r="D10587"/>
      <c r="E10587" s="488"/>
      <c r="F10587"/>
      <c r="G10587"/>
      <c r="H10587" s="488"/>
    </row>
    <row r="10588" spans="1:8" s="10" customFormat="1">
      <c r="A10588" s="134"/>
      <c r="B10588" s="134"/>
      <c r="C10588"/>
      <c r="D10588"/>
      <c r="E10588" s="488"/>
      <c r="F10588"/>
      <c r="G10588"/>
      <c r="H10588" s="488"/>
    </row>
    <row r="10589" spans="1:8" s="10" customFormat="1">
      <c r="A10589" s="134"/>
      <c r="B10589" s="134"/>
      <c r="C10589"/>
      <c r="D10589"/>
      <c r="E10589" s="488"/>
      <c r="F10589"/>
      <c r="G10589"/>
      <c r="H10589" s="488"/>
    </row>
    <row r="10590" spans="1:8" s="10" customFormat="1">
      <c r="A10590" s="134"/>
      <c r="B10590" s="134"/>
      <c r="C10590"/>
      <c r="D10590"/>
      <c r="E10590" s="488"/>
      <c r="F10590"/>
      <c r="G10590"/>
      <c r="H10590" s="488"/>
    </row>
    <row r="10591" spans="1:8" s="10" customFormat="1">
      <c r="A10591" s="134"/>
      <c r="B10591" s="134"/>
      <c r="C10591"/>
      <c r="D10591"/>
      <c r="E10591" s="488"/>
      <c r="F10591"/>
      <c r="G10591"/>
      <c r="H10591" s="488"/>
    </row>
    <row r="10592" spans="1:8" s="10" customFormat="1">
      <c r="A10592" s="134"/>
      <c r="B10592" s="134"/>
      <c r="C10592"/>
      <c r="D10592"/>
      <c r="E10592" s="488"/>
      <c r="F10592"/>
      <c r="G10592"/>
      <c r="H10592" s="488"/>
    </row>
    <row r="10593" spans="1:8" s="10" customFormat="1">
      <c r="A10593" s="134"/>
      <c r="B10593" s="134"/>
      <c r="C10593"/>
      <c r="D10593"/>
      <c r="E10593" s="488"/>
      <c r="F10593"/>
      <c r="G10593"/>
      <c r="H10593" s="488"/>
    </row>
    <row r="10594" spans="1:8" s="10" customFormat="1">
      <c r="A10594" s="134"/>
      <c r="B10594" s="134"/>
      <c r="C10594"/>
      <c r="D10594"/>
      <c r="E10594" s="488"/>
      <c r="F10594"/>
      <c r="G10594"/>
      <c r="H10594" s="488"/>
    </row>
    <row r="10595" spans="1:8" s="10" customFormat="1">
      <c r="A10595" s="134"/>
      <c r="B10595" s="134"/>
      <c r="C10595"/>
      <c r="D10595"/>
      <c r="E10595" s="488"/>
      <c r="F10595"/>
      <c r="G10595"/>
      <c r="H10595" s="488"/>
    </row>
    <row r="10596" spans="1:8" s="10" customFormat="1">
      <c r="A10596" s="134"/>
      <c r="B10596" s="134"/>
      <c r="C10596"/>
      <c r="D10596"/>
      <c r="E10596" s="488"/>
      <c r="F10596"/>
      <c r="G10596"/>
      <c r="H10596" s="488"/>
    </row>
    <row r="10597" spans="1:8" s="10" customFormat="1">
      <c r="A10597" s="134"/>
      <c r="B10597" s="134"/>
      <c r="C10597"/>
      <c r="D10597"/>
      <c r="E10597" s="488"/>
      <c r="F10597"/>
      <c r="G10597"/>
      <c r="H10597" s="488"/>
    </row>
    <row r="10598" spans="1:8" s="10" customFormat="1">
      <c r="A10598" s="134"/>
      <c r="B10598" s="134"/>
      <c r="C10598"/>
      <c r="D10598"/>
      <c r="E10598" s="488"/>
      <c r="F10598"/>
      <c r="G10598"/>
      <c r="H10598" s="488"/>
    </row>
    <row r="10599" spans="1:8" s="10" customFormat="1">
      <c r="A10599" s="134"/>
      <c r="B10599" s="134"/>
      <c r="C10599"/>
      <c r="D10599"/>
      <c r="E10599" s="488"/>
      <c r="F10599"/>
      <c r="G10599"/>
      <c r="H10599" s="488"/>
    </row>
    <row r="10600" spans="1:8" s="10" customFormat="1">
      <c r="A10600" s="134"/>
      <c r="B10600" s="134"/>
      <c r="C10600"/>
      <c r="D10600"/>
      <c r="E10600" s="488"/>
      <c r="F10600"/>
      <c r="G10600"/>
      <c r="H10600" s="488"/>
    </row>
    <row r="10601" spans="1:8" s="10" customFormat="1">
      <c r="A10601" s="134"/>
      <c r="B10601" s="134"/>
      <c r="C10601"/>
      <c r="D10601"/>
      <c r="E10601" s="488"/>
      <c r="F10601"/>
      <c r="G10601"/>
      <c r="H10601" s="488"/>
    </row>
    <row r="10602" spans="1:8" s="10" customFormat="1">
      <c r="A10602" s="134"/>
      <c r="B10602" s="134"/>
      <c r="C10602"/>
      <c r="D10602"/>
      <c r="E10602" s="488"/>
      <c r="F10602"/>
      <c r="G10602"/>
      <c r="H10602" s="488"/>
    </row>
    <row r="10603" spans="1:8" s="10" customFormat="1">
      <c r="A10603" s="134"/>
      <c r="B10603" s="134"/>
      <c r="C10603"/>
      <c r="D10603"/>
      <c r="E10603" s="488"/>
      <c r="F10603"/>
      <c r="G10603"/>
      <c r="H10603" s="488"/>
    </row>
    <row r="10604" spans="1:8" s="10" customFormat="1">
      <c r="A10604" s="134"/>
      <c r="B10604" s="134"/>
      <c r="C10604"/>
      <c r="D10604"/>
      <c r="E10604" s="488"/>
      <c r="F10604"/>
      <c r="G10604"/>
      <c r="H10604" s="488"/>
    </row>
    <row r="10605" spans="1:8" s="10" customFormat="1">
      <c r="A10605" s="134"/>
      <c r="B10605" s="134"/>
      <c r="C10605"/>
      <c r="D10605"/>
      <c r="E10605" s="488"/>
      <c r="F10605"/>
      <c r="G10605"/>
      <c r="H10605" s="488"/>
    </row>
    <row r="10606" spans="1:8" s="10" customFormat="1">
      <c r="A10606" s="134"/>
      <c r="B10606" s="134"/>
      <c r="C10606"/>
      <c r="D10606"/>
      <c r="E10606" s="488"/>
      <c r="F10606"/>
      <c r="G10606"/>
      <c r="H10606" s="488"/>
    </row>
    <row r="10607" spans="1:8" s="10" customFormat="1">
      <c r="A10607" s="134"/>
      <c r="B10607" s="134"/>
      <c r="C10607"/>
      <c r="D10607"/>
      <c r="E10607" s="488"/>
      <c r="F10607"/>
      <c r="G10607"/>
      <c r="H10607" s="488"/>
    </row>
    <row r="10608" spans="1:8" s="10" customFormat="1">
      <c r="A10608" s="134"/>
      <c r="B10608" s="134"/>
      <c r="C10608"/>
      <c r="D10608"/>
      <c r="E10608" s="488"/>
      <c r="F10608"/>
      <c r="G10608"/>
      <c r="H10608" s="488"/>
    </row>
    <row r="10609" spans="1:8" s="10" customFormat="1">
      <c r="A10609" s="134"/>
      <c r="B10609" s="134"/>
      <c r="C10609"/>
      <c r="D10609"/>
      <c r="E10609" s="488"/>
      <c r="F10609"/>
      <c r="G10609"/>
      <c r="H10609" s="488"/>
    </row>
    <row r="10610" spans="1:8" s="10" customFormat="1">
      <c r="A10610" s="134"/>
      <c r="B10610" s="134"/>
      <c r="C10610"/>
      <c r="D10610"/>
      <c r="E10610" s="488"/>
      <c r="F10610"/>
      <c r="G10610"/>
      <c r="H10610" s="488"/>
    </row>
    <row r="10611" spans="1:8" s="10" customFormat="1">
      <c r="A10611" s="134"/>
      <c r="B10611" s="134"/>
      <c r="C10611"/>
      <c r="D10611"/>
      <c r="E10611" s="488"/>
      <c r="F10611"/>
      <c r="G10611"/>
      <c r="H10611" s="488"/>
    </row>
    <row r="10612" spans="1:8" s="10" customFormat="1">
      <c r="A10612" s="134"/>
      <c r="B10612" s="134"/>
      <c r="C10612"/>
      <c r="D10612"/>
      <c r="E10612" s="488"/>
      <c r="F10612"/>
      <c r="G10612"/>
      <c r="H10612" s="488"/>
    </row>
    <row r="10613" spans="1:8" s="10" customFormat="1">
      <c r="A10613" s="134"/>
      <c r="B10613" s="134"/>
      <c r="C10613"/>
      <c r="D10613"/>
      <c r="E10613" s="488"/>
      <c r="F10613"/>
      <c r="G10613"/>
      <c r="H10613" s="488"/>
    </row>
    <row r="10614" spans="1:8" s="10" customFormat="1">
      <c r="A10614" s="134"/>
      <c r="B10614" s="134"/>
      <c r="C10614"/>
      <c r="D10614"/>
      <c r="E10614" s="488"/>
      <c r="F10614"/>
      <c r="G10614"/>
      <c r="H10614" s="488"/>
    </row>
    <row r="10615" spans="1:8" s="10" customFormat="1">
      <c r="A10615" s="134"/>
      <c r="B10615" s="134"/>
      <c r="C10615"/>
      <c r="D10615"/>
      <c r="E10615" s="488"/>
      <c r="F10615"/>
      <c r="G10615"/>
      <c r="H10615" s="488"/>
    </row>
    <row r="10616" spans="1:8" s="10" customFormat="1">
      <c r="A10616" s="134"/>
      <c r="B10616" s="134"/>
      <c r="C10616"/>
      <c r="D10616"/>
      <c r="E10616" s="488"/>
      <c r="F10616"/>
      <c r="G10616"/>
      <c r="H10616" s="488"/>
    </row>
    <row r="10617" spans="1:8" s="10" customFormat="1">
      <c r="A10617" s="134"/>
      <c r="B10617" s="134"/>
      <c r="C10617"/>
      <c r="D10617"/>
      <c r="E10617" s="488"/>
      <c r="F10617"/>
      <c r="G10617"/>
      <c r="H10617" s="488"/>
    </row>
    <row r="10618" spans="1:8" s="10" customFormat="1">
      <c r="A10618" s="134"/>
      <c r="B10618" s="134"/>
      <c r="C10618"/>
      <c r="D10618"/>
      <c r="E10618" s="488"/>
      <c r="F10618"/>
      <c r="G10618"/>
      <c r="H10618" s="488"/>
    </row>
    <row r="10619" spans="1:8" s="10" customFormat="1">
      <c r="A10619" s="134"/>
      <c r="B10619" s="134"/>
      <c r="C10619"/>
      <c r="D10619"/>
      <c r="E10619" s="488"/>
      <c r="F10619"/>
      <c r="G10619"/>
      <c r="H10619" s="488"/>
    </row>
    <row r="10620" spans="1:8" s="10" customFormat="1">
      <c r="A10620" s="134"/>
      <c r="B10620" s="134"/>
      <c r="C10620"/>
      <c r="D10620"/>
      <c r="E10620" s="488"/>
      <c r="F10620"/>
      <c r="G10620"/>
      <c r="H10620" s="488"/>
    </row>
    <row r="10621" spans="1:8" s="10" customFormat="1">
      <c r="A10621" s="134"/>
      <c r="B10621" s="134"/>
      <c r="C10621"/>
      <c r="D10621"/>
      <c r="E10621" s="488"/>
      <c r="F10621"/>
      <c r="G10621"/>
      <c r="H10621" s="488"/>
    </row>
    <row r="10622" spans="1:8" s="10" customFormat="1">
      <c r="A10622" s="134"/>
      <c r="B10622" s="134"/>
      <c r="C10622"/>
      <c r="D10622"/>
      <c r="E10622" s="488"/>
      <c r="F10622"/>
      <c r="G10622"/>
      <c r="H10622" s="488"/>
    </row>
    <row r="10623" spans="1:8" s="10" customFormat="1">
      <c r="A10623" s="134"/>
      <c r="B10623" s="134"/>
      <c r="C10623"/>
      <c r="D10623"/>
      <c r="E10623" s="488"/>
      <c r="F10623"/>
      <c r="G10623"/>
      <c r="H10623" s="488"/>
    </row>
    <row r="10624" spans="1:8" s="10" customFormat="1">
      <c r="A10624" s="134"/>
      <c r="B10624" s="134"/>
      <c r="C10624"/>
      <c r="D10624"/>
      <c r="E10624" s="488"/>
      <c r="F10624"/>
      <c r="G10624"/>
      <c r="H10624" s="488"/>
    </row>
    <row r="10625" spans="1:8" s="10" customFormat="1">
      <c r="A10625" s="134"/>
      <c r="B10625" s="134"/>
      <c r="C10625"/>
      <c r="D10625"/>
      <c r="E10625" s="488"/>
      <c r="F10625"/>
      <c r="G10625"/>
      <c r="H10625" s="488"/>
    </row>
    <row r="10626" spans="1:8" s="10" customFormat="1">
      <c r="A10626" s="134"/>
      <c r="B10626" s="134"/>
      <c r="C10626"/>
      <c r="D10626"/>
      <c r="E10626" s="488"/>
      <c r="F10626"/>
      <c r="G10626"/>
      <c r="H10626" s="488"/>
    </row>
    <row r="10627" spans="1:8" s="10" customFormat="1">
      <c r="A10627" s="134"/>
      <c r="B10627" s="134"/>
      <c r="C10627"/>
      <c r="D10627"/>
      <c r="E10627" s="488"/>
      <c r="F10627"/>
      <c r="G10627"/>
      <c r="H10627" s="488"/>
    </row>
    <row r="10628" spans="1:8" s="10" customFormat="1">
      <c r="A10628" s="134"/>
      <c r="B10628" s="134"/>
      <c r="C10628"/>
      <c r="D10628"/>
      <c r="E10628" s="488"/>
      <c r="F10628"/>
      <c r="G10628"/>
      <c r="H10628" s="488"/>
    </row>
    <row r="10629" spans="1:8" s="10" customFormat="1">
      <c r="A10629" s="134"/>
      <c r="B10629" s="134"/>
      <c r="C10629"/>
      <c r="D10629"/>
      <c r="E10629" s="488"/>
      <c r="F10629"/>
      <c r="G10629"/>
      <c r="H10629" s="488"/>
    </row>
    <row r="10630" spans="1:8" s="10" customFormat="1">
      <c r="A10630" s="134"/>
      <c r="B10630" s="134"/>
      <c r="C10630"/>
      <c r="D10630"/>
      <c r="E10630" s="488"/>
      <c r="F10630"/>
      <c r="G10630"/>
      <c r="H10630" s="488"/>
    </row>
    <row r="10631" spans="1:8" s="10" customFormat="1">
      <c r="A10631" s="134"/>
      <c r="B10631" s="134"/>
      <c r="C10631"/>
      <c r="D10631"/>
      <c r="E10631" s="488"/>
      <c r="F10631"/>
      <c r="G10631"/>
      <c r="H10631" s="488"/>
    </row>
    <row r="10632" spans="1:8" s="10" customFormat="1">
      <c r="A10632" s="134"/>
      <c r="B10632" s="134"/>
      <c r="C10632"/>
      <c r="D10632"/>
      <c r="E10632" s="488"/>
      <c r="F10632"/>
      <c r="G10632"/>
      <c r="H10632" s="488"/>
    </row>
    <row r="10633" spans="1:8" s="10" customFormat="1">
      <c r="A10633" s="134"/>
      <c r="B10633" s="134"/>
      <c r="C10633"/>
      <c r="D10633"/>
      <c r="E10633" s="488"/>
      <c r="F10633"/>
      <c r="G10633"/>
      <c r="H10633" s="488"/>
    </row>
    <row r="10634" spans="1:8" s="10" customFormat="1">
      <c r="A10634" s="134"/>
      <c r="B10634" s="134"/>
      <c r="C10634"/>
      <c r="D10634"/>
      <c r="E10634" s="488"/>
      <c r="F10634"/>
      <c r="G10634"/>
      <c r="H10634" s="488"/>
    </row>
    <row r="10635" spans="1:8" s="10" customFormat="1">
      <c r="A10635" s="134"/>
      <c r="B10635" s="134"/>
      <c r="C10635"/>
      <c r="D10635"/>
      <c r="E10635" s="488"/>
      <c r="F10635"/>
      <c r="G10635"/>
      <c r="H10635" s="488"/>
    </row>
    <row r="10636" spans="1:8" s="10" customFormat="1">
      <c r="A10636" s="134"/>
      <c r="B10636" s="134"/>
      <c r="C10636"/>
      <c r="D10636"/>
      <c r="E10636" s="488"/>
      <c r="F10636"/>
      <c r="G10636"/>
      <c r="H10636" s="488"/>
    </row>
    <row r="10637" spans="1:8" s="10" customFormat="1">
      <c r="A10637" s="134"/>
      <c r="B10637" s="134"/>
      <c r="C10637"/>
      <c r="D10637"/>
      <c r="E10637" s="488"/>
      <c r="F10637"/>
      <c r="G10637"/>
      <c r="H10637" s="488"/>
    </row>
    <row r="10638" spans="1:8" s="10" customFormat="1">
      <c r="A10638" s="134"/>
      <c r="B10638" s="134"/>
      <c r="C10638"/>
      <c r="D10638"/>
      <c r="E10638" s="488"/>
      <c r="F10638"/>
      <c r="G10638"/>
      <c r="H10638" s="488"/>
    </row>
    <row r="10639" spans="1:8" s="10" customFormat="1">
      <c r="A10639" s="134"/>
      <c r="B10639" s="134"/>
      <c r="C10639"/>
      <c r="D10639"/>
      <c r="E10639" s="488"/>
      <c r="F10639"/>
      <c r="G10639"/>
      <c r="H10639" s="488"/>
    </row>
    <row r="10640" spans="1:8" s="10" customFormat="1">
      <c r="A10640" s="134"/>
      <c r="B10640" s="134"/>
      <c r="C10640"/>
      <c r="D10640"/>
      <c r="E10640" s="488"/>
      <c r="F10640"/>
      <c r="G10640"/>
      <c r="H10640" s="488"/>
    </row>
    <row r="10641" spans="1:8" s="10" customFormat="1">
      <c r="A10641" s="134"/>
      <c r="B10641" s="134"/>
      <c r="C10641"/>
      <c r="D10641"/>
      <c r="E10641" s="488"/>
      <c r="F10641"/>
      <c r="G10641"/>
      <c r="H10641" s="488"/>
    </row>
    <row r="10642" spans="1:8" s="10" customFormat="1">
      <c r="A10642" s="134"/>
      <c r="B10642" s="134"/>
      <c r="C10642"/>
      <c r="D10642"/>
      <c r="E10642" s="488"/>
      <c r="F10642"/>
      <c r="G10642"/>
      <c r="H10642" s="488"/>
    </row>
    <row r="10643" spans="1:8" s="10" customFormat="1">
      <c r="A10643" s="134"/>
      <c r="B10643" s="134"/>
      <c r="C10643"/>
      <c r="D10643"/>
      <c r="E10643" s="488"/>
      <c r="F10643"/>
      <c r="G10643"/>
      <c r="H10643" s="488"/>
    </row>
    <row r="10644" spans="1:8" s="10" customFormat="1">
      <c r="A10644" s="134"/>
      <c r="B10644" s="134"/>
      <c r="C10644"/>
      <c r="D10644"/>
      <c r="E10644" s="488"/>
      <c r="F10644"/>
      <c r="G10644"/>
      <c r="H10644" s="488"/>
    </row>
    <row r="10645" spans="1:8" s="10" customFormat="1">
      <c r="A10645" s="134"/>
      <c r="B10645" s="134"/>
      <c r="C10645"/>
      <c r="D10645"/>
      <c r="E10645" s="488"/>
      <c r="F10645"/>
      <c r="G10645"/>
      <c r="H10645" s="488"/>
    </row>
    <row r="10646" spans="1:8" s="10" customFormat="1">
      <c r="A10646" s="134"/>
      <c r="B10646" s="134"/>
      <c r="C10646"/>
      <c r="D10646"/>
      <c r="E10646" s="488"/>
      <c r="F10646"/>
      <c r="G10646"/>
      <c r="H10646" s="488"/>
    </row>
    <row r="10647" spans="1:8" s="10" customFormat="1">
      <c r="A10647" s="134"/>
      <c r="B10647" s="134"/>
      <c r="C10647"/>
      <c r="D10647"/>
      <c r="E10647" s="488"/>
      <c r="F10647"/>
      <c r="G10647"/>
      <c r="H10647" s="488"/>
    </row>
    <row r="10648" spans="1:8" s="10" customFormat="1">
      <c r="A10648" s="134"/>
      <c r="B10648" s="134"/>
      <c r="C10648"/>
      <c r="D10648"/>
      <c r="E10648" s="488"/>
      <c r="F10648"/>
      <c r="G10648"/>
      <c r="H10648" s="488"/>
    </row>
    <row r="10649" spans="1:8" s="10" customFormat="1">
      <c r="A10649" s="134"/>
      <c r="B10649" s="134"/>
      <c r="C10649"/>
      <c r="D10649"/>
      <c r="E10649" s="488"/>
      <c r="F10649"/>
      <c r="G10649"/>
      <c r="H10649" s="488"/>
    </row>
    <row r="10650" spans="1:8" s="10" customFormat="1">
      <c r="A10650" s="134"/>
      <c r="B10650" s="134"/>
      <c r="C10650"/>
      <c r="D10650"/>
      <c r="E10650" s="488"/>
      <c r="F10650"/>
      <c r="G10650"/>
      <c r="H10650" s="488"/>
    </row>
    <row r="10651" spans="1:8" s="10" customFormat="1">
      <c r="A10651" s="134"/>
      <c r="B10651" s="134"/>
      <c r="C10651"/>
      <c r="D10651"/>
      <c r="E10651" s="488"/>
      <c r="F10651"/>
      <c r="G10651"/>
      <c r="H10651" s="488"/>
    </row>
    <row r="10652" spans="1:8" s="10" customFormat="1">
      <c r="A10652" s="134"/>
      <c r="B10652" s="134"/>
      <c r="C10652"/>
      <c r="D10652"/>
      <c r="E10652" s="488"/>
      <c r="F10652"/>
      <c r="G10652"/>
      <c r="H10652" s="488"/>
    </row>
    <row r="10653" spans="1:8" s="10" customFormat="1">
      <c r="A10653" s="134"/>
      <c r="B10653" s="134"/>
      <c r="C10653"/>
      <c r="D10653"/>
      <c r="E10653" s="488"/>
      <c r="F10653"/>
      <c r="G10653"/>
      <c r="H10653" s="488"/>
    </row>
    <row r="10654" spans="1:8" s="10" customFormat="1">
      <c r="A10654" s="134"/>
      <c r="B10654" s="134"/>
      <c r="C10654"/>
      <c r="D10654"/>
      <c r="E10654" s="488"/>
      <c r="F10654"/>
      <c r="G10654"/>
      <c r="H10654" s="488"/>
    </row>
    <row r="10655" spans="1:8" s="10" customFormat="1">
      <c r="A10655" s="134"/>
      <c r="B10655" s="134"/>
      <c r="C10655"/>
      <c r="D10655"/>
      <c r="E10655" s="488"/>
      <c r="F10655"/>
      <c r="G10655"/>
      <c r="H10655" s="488"/>
    </row>
    <row r="10656" spans="1:8" s="10" customFormat="1">
      <c r="A10656" s="134"/>
      <c r="B10656" s="134"/>
      <c r="C10656"/>
      <c r="D10656"/>
      <c r="E10656" s="488"/>
      <c r="F10656"/>
      <c r="G10656"/>
      <c r="H10656" s="488"/>
    </row>
    <row r="10657" spans="1:8" s="10" customFormat="1">
      <c r="A10657" s="134"/>
      <c r="B10657" s="134"/>
      <c r="C10657"/>
      <c r="D10657"/>
      <c r="E10657" s="488"/>
      <c r="F10657"/>
      <c r="G10657"/>
      <c r="H10657" s="488"/>
    </row>
    <row r="10658" spans="1:8" s="10" customFormat="1">
      <c r="A10658" s="134"/>
      <c r="B10658" s="134"/>
      <c r="C10658"/>
      <c r="D10658"/>
      <c r="E10658" s="488"/>
      <c r="F10658"/>
      <c r="G10658"/>
      <c r="H10658" s="488"/>
    </row>
    <row r="10659" spans="1:8" s="10" customFormat="1">
      <c r="A10659" s="134"/>
      <c r="B10659" s="134"/>
      <c r="C10659"/>
      <c r="D10659"/>
      <c r="E10659" s="488"/>
      <c r="F10659"/>
      <c r="G10659"/>
      <c r="H10659" s="488"/>
    </row>
    <row r="10660" spans="1:8" s="10" customFormat="1">
      <c r="A10660" s="134"/>
      <c r="B10660" s="134"/>
      <c r="C10660"/>
      <c r="D10660"/>
      <c r="E10660" s="488"/>
      <c r="F10660"/>
      <c r="G10660"/>
      <c r="H10660" s="488"/>
    </row>
    <row r="10661" spans="1:8" s="10" customFormat="1">
      <c r="A10661" s="134"/>
      <c r="B10661" s="134"/>
      <c r="C10661"/>
      <c r="D10661"/>
      <c r="E10661" s="488"/>
      <c r="F10661"/>
      <c r="G10661"/>
      <c r="H10661" s="488"/>
    </row>
    <row r="10662" spans="1:8" s="10" customFormat="1">
      <c r="A10662" s="134"/>
      <c r="B10662" s="134"/>
      <c r="C10662"/>
      <c r="D10662"/>
      <c r="E10662" s="488"/>
      <c r="F10662"/>
      <c r="G10662"/>
      <c r="H10662" s="488"/>
    </row>
    <row r="10663" spans="1:8" s="10" customFormat="1">
      <c r="A10663" s="134"/>
      <c r="B10663" s="134"/>
      <c r="C10663"/>
      <c r="D10663"/>
      <c r="E10663" s="488"/>
      <c r="F10663"/>
      <c r="G10663"/>
      <c r="H10663" s="488"/>
    </row>
    <row r="10664" spans="1:8" s="10" customFormat="1">
      <c r="A10664" s="134"/>
      <c r="B10664" s="134"/>
      <c r="C10664"/>
      <c r="D10664"/>
      <c r="E10664" s="488"/>
      <c r="F10664"/>
      <c r="G10664"/>
      <c r="H10664" s="488"/>
    </row>
    <row r="10665" spans="1:8" s="10" customFormat="1">
      <c r="A10665" s="134"/>
      <c r="B10665" s="134"/>
      <c r="C10665"/>
      <c r="D10665"/>
      <c r="E10665" s="488"/>
      <c r="F10665"/>
      <c r="G10665"/>
      <c r="H10665" s="488"/>
    </row>
    <row r="10666" spans="1:8" s="10" customFormat="1">
      <c r="A10666" s="134"/>
      <c r="B10666" s="134"/>
      <c r="C10666"/>
      <c r="D10666"/>
      <c r="E10666" s="488"/>
      <c r="F10666"/>
      <c r="G10666"/>
      <c r="H10666" s="488"/>
    </row>
    <row r="10667" spans="1:8" s="10" customFormat="1">
      <c r="A10667" s="134"/>
      <c r="B10667" s="134"/>
      <c r="C10667"/>
      <c r="D10667"/>
      <c r="E10667" s="488"/>
      <c r="F10667"/>
      <c r="G10667"/>
      <c r="H10667" s="488"/>
    </row>
    <row r="10668" spans="1:8" s="10" customFormat="1">
      <c r="A10668" s="134"/>
      <c r="B10668" s="134"/>
      <c r="C10668"/>
      <c r="D10668"/>
      <c r="E10668" s="488"/>
      <c r="F10668"/>
      <c r="G10668"/>
      <c r="H10668" s="488"/>
    </row>
    <row r="10669" spans="1:8" s="10" customFormat="1">
      <c r="A10669" s="134"/>
      <c r="B10669" s="134"/>
      <c r="C10669"/>
      <c r="D10669"/>
      <c r="E10669" s="488"/>
      <c r="F10669"/>
      <c r="G10669"/>
      <c r="H10669" s="488"/>
    </row>
    <row r="10670" spans="1:8" s="10" customFormat="1">
      <c r="A10670" s="134"/>
      <c r="B10670" s="134"/>
      <c r="C10670"/>
      <c r="D10670"/>
      <c r="E10670" s="488"/>
      <c r="F10670"/>
      <c r="G10670"/>
      <c r="H10670" s="488"/>
    </row>
    <row r="10671" spans="1:8" s="10" customFormat="1">
      <c r="A10671" s="134"/>
      <c r="B10671" s="134"/>
      <c r="C10671"/>
      <c r="D10671"/>
      <c r="E10671" s="488"/>
      <c r="F10671"/>
      <c r="G10671"/>
      <c r="H10671" s="488"/>
    </row>
    <row r="10672" spans="1:8" s="10" customFormat="1">
      <c r="A10672" s="134"/>
      <c r="B10672" s="134"/>
      <c r="C10672"/>
      <c r="D10672"/>
      <c r="E10672" s="488"/>
      <c r="F10672"/>
      <c r="G10672"/>
      <c r="H10672" s="488"/>
    </row>
    <row r="10673" spans="1:8" s="10" customFormat="1">
      <c r="A10673" s="134"/>
      <c r="B10673" s="134"/>
      <c r="C10673"/>
      <c r="D10673"/>
      <c r="E10673" s="488"/>
      <c r="F10673"/>
      <c r="G10673"/>
      <c r="H10673" s="488"/>
    </row>
    <row r="10674" spans="1:8" s="10" customFormat="1">
      <c r="A10674" s="134"/>
      <c r="B10674" s="134"/>
      <c r="C10674"/>
      <c r="D10674"/>
      <c r="E10674" s="488"/>
      <c r="F10674"/>
      <c r="G10674"/>
      <c r="H10674" s="488"/>
    </row>
    <row r="10675" spans="1:8" s="10" customFormat="1">
      <c r="A10675" s="134"/>
      <c r="B10675" s="134"/>
      <c r="C10675"/>
      <c r="D10675"/>
      <c r="E10675" s="488"/>
      <c r="F10675"/>
      <c r="G10675"/>
      <c r="H10675" s="488"/>
    </row>
    <row r="10676" spans="1:8" s="10" customFormat="1">
      <c r="A10676" s="134"/>
      <c r="B10676" s="134"/>
      <c r="C10676"/>
      <c r="D10676"/>
      <c r="E10676" s="488"/>
      <c r="F10676"/>
      <c r="G10676"/>
      <c r="H10676" s="488"/>
    </row>
    <row r="10677" spans="1:8" s="10" customFormat="1">
      <c r="A10677" s="134"/>
      <c r="B10677" s="134"/>
      <c r="C10677"/>
      <c r="D10677"/>
      <c r="E10677" s="488"/>
      <c r="F10677"/>
      <c r="G10677"/>
      <c r="H10677" s="488"/>
    </row>
    <row r="10678" spans="1:8" s="10" customFormat="1">
      <c r="A10678" s="134"/>
      <c r="B10678" s="134"/>
      <c r="C10678"/>
      <c r="D10678"/>
      <c r="E10678" s="488"/>
      <c r="F10678"/>
      <c r="G10678"/>
      <c r="H10678" s="488"/>
    </row>
    <row r="10679" spans="1:8" s="10" customFormat="1">
      <c r="A10679" s="134"/>
      <c r="B10679" s="134"/>
      <c r="C10679"/>
      <c r="D10679"/>
      <c r="E10679" s="488"/>
      <c r="F10679"/>
      <c r="G10679"/>
      <c r="H10679" s="488"/>
    </row>
    <row r="10680" spans="1:8" s="10" customFormat="1">
      <c r="A10680" s="134"/>
      <c r="B10680" s="134"/>
      <c r="C10680"/>
      <c r="D10680"/>
      <c r="E10680" s="488"/>
      <c r="F10680"/>
      <c r="G10680"/>
      <c r="H10680" s="488"/>
    </row>
    <row r="10681" spans="1:8" s="10" customFormat="1">
      <c r="A10681" s="134"/>
      <c r="B10681" s="134"/>
      <c r="C10681"/>
      <c r="D10681"/>
      <c r="E10681" s="488"/>
      <c r="F10681"/>
      <c r="G10681"/>
      <c r="H10681" s="488"/>
    </row>
    <row r="10682" spans="1:8" s="10" customFormat="1">
      <c r="A10682" s="134"/>
      <c r="B10682" s="134"/>
      <c r="C10682"/>
      <c r="D10682"/>
      <c r="E10682" s="488"/>
      <c r="F10682"/>
      <c r="G10682"/>
      <c r="H10682" s="488"/>
    </row>
    <row r="10683" spans="1:8" s="10" customFormat="1">
      <c r="A10683" s="134"/>
      <c r="B10683" s="134"/>
      <c r="C10683"/>
      <c r="D10683"/>
      <c r="E10683" s="488"/>
      <c r="F10683"/>
      <c r="G10683"/>
      <c r="H10683" s="488"/>
    </row>
    <row r="10684" spans="1:8" s="10" customFormat="1">
      <c r="A10684" s="134"/>
      <c r="B10684" s="134"/>
      <c r="C10684"/>
      <c r="D10684"/>
      <c r="E10684" s="488"/>
      <c r="F10684"/>
      <c r="G10684"/>
      <c r="H10684" s="488"/>
    </row>
    <row r="10685" spans="1:8" s="10" customFormat="1">
      <c r="A10685" s="134"/>
      <c r="B10685" s="134"/>
      <c r="C10685"/>
      <c r="D10685"/>
      <c r="E10685" s="488"/>
      <c r="F10685"/>
      <c r="G10685"/>
      <c r="H10685" s="488"/>
    </row>
    <row r="10686" spans="1:8" s="10" customFormat="1">
      <c r="A10686" s="134"/>
      <c r="B10686" s="134"/>
      <c r="C10686"/>
      <c r="D10686"/>
      <c r="E10686" s="488"/>
      <c r="F10686"/>
      <c r="G10686"/>
      <c r="H10686" s="488"/>
    </row>
    <row r="10687" spans="1:8" s="10" customFormat="1">
      <c r="A10687" s="134"/>
      <c r="B10687" s="134"/>
      <c r="C10687"/>
      <c r="D10687"/>
      <c r="E10687" s="488"/>
      <c r="F10687"/>
      <c r="G10687"/>
      <c r="H10687" s="488"/>
    </row>
    <row r="10688" spans="1:8" s="10" customFormat="1">
      <c r="A10688" s="134"/>
      <c r="B10688" s="134"/>
      <c r="C10688"/>
      <c r="D10688"/>
      <c r="E10688" s="488"/>
      <c r="F10688"/>
      <c r="G10688"/>
      <c r="H10688" s="488"/>
    </row>
    <row r="10689" spans="1:8" s="10" customFormat="1">
      <c r="A10689" s="134"/>
      <c r="B10689" s="134"/>
      <c r="C10689"/>
      <c r="D10689"/>
      <c r="E10689" s="488"/>
      <c r="F10689"/>
      <c r="G10689"/>
      <c r="H10689" s="488"/>
    </row>
    <row r="10690" spans="1:8" s="10" customFormat="1">
      <c r="A10690" s="134"/>
      <c r="B10690" s="134"/>
      <c r="C10690"/>
      <c r="D10690"/>
      <c r="E10690" s="488"/>
      <c r="F10690"/>
      <c r="G10690"/>
      <c r="H10690" s="488"/>
    </row>
    <row r="10691" spans="1:8" s="10" customFormat="1">
      <c r="A10691" s="134"/>
      <c r="B10691" s="134"/>
      <c r="C10691"/>
      <c r="D10691"/>
      <c r="E10691" s="488"/>
      <c r="F10691"/>
      <c r="G10691"/>
      <c r="H10691" s="488"/>
    </row>
    <row r="10692" spans="1:8" s="10" customFormat="1">
      <c r="A10692" s="134"/>
      <c r="B10692" s="134"/>
      <c r="C10692"/>
      <c r="D10692"/>
      <c r="E10692" s="488"/>
      <c r="F10692"/>
      <c r="G10692"/>
      <c r="H10692" s="488"/>
    </row>
    <row r="10693" spans="1:8" s="10" customFormat="1">
      <c r="A10693" s="134"/>
      <c r="B10693" s="134"/>
      <c r="C10693"/>
      <c r="D10693"/>
      <c r="E10693" s="488"/>
      <c r="F10693"/>
      <c r="G10693"/>
      <c r="H10693" s="488"/>
    </row>
    <row r="10694" spans="1:8" s="10" customFormat="1">
      <c r="A10694" s="134"/>
      <c r="B10694" s="134"/>
      <c r="C10694"/>
      <c r="D10694"/>
      <c r="E10694" s="488"/>
      <c r="F10694"/>
      <c r="G10694"/>
      <c r="H10694" s="488"/>
    </row>
    <row r="10695" spans="1:8" s="10" customFormat="1">
      <c r="A10695" s="134"/>
      <c r="B10695" s="134"/>
      <c r="C10695"/>
      <c r="D10695"/>
      <c r="E10695" s="488"/>
      <c r="F10695"/>
      <c r="G10695"/>
      <c r="H10695" s="488"/>
    </row>
    <row r="10696" spans="1:8" s="10" customFormat="1">
      <c r="A10696" s="134"/>
      <c r="B10696" s="134"/>
      <c r="C10696"/>
      <c r="D10696"/>
      <c r="E10696" s="488"/>
      <c r="F10696"/>
      <c r="G10696"/>
      <c r="H10696" s="488"/>
    </row>
    <row r="10697" spans="1:8" s="10" customFormat="1">
      <c r="A10697" s="134"/>
      <c r="B10697" s="134"/>
      <c r="C10697"/>
      <c r="D10697"/>
      <c r="E10697" s="488"/>
      <c r="F10697"/>
      <c r="G10697"/>
      <c r="H10697" s="488"/>
    </row>
    <row r="10698" spans="1:8" s="10" customFormat="1">
      <c r="A10698" s="134"/>
      <c r="B10698" s="134"/>
      <c r="C10698"/>
      <c r="D10698"/>
      <c r="E10698" s="488"/>
      <c r="F10698"/>
      <c r="G10698"/>
      <c r="H10698" s="488"/>
    </row>
    <row r="10699" spans="1:8" s="10" customFormat="1">
      <c r="A10699" s="134"/>
      <c r="B10699" s="134"/>
      <c r="C10699"/>
      <c r="D10699"/>
      <c r="E10699" s="488"/>
      <c r="F10699"/>
      <c r="G10699"/>
      <c r="H10699" s="488"/>
    </row>
    <row r="10700" spans="1:8" s="10" customFormat="1">
      <c r="A10700" s="134"/>
      <c r="B10700" s="134"/>
      <c r="C10700"/>
      <c r="D10700"/>
      <c r="E10700" s="488"/>
      <c r="F10700"/>
      <c r="G10700"/>
      <c r="H10700" s="488"/>
    </row>
    <row r="10701" spans="1:8" s="10" customFormat="1">
      <c r="A10701" s="134"/>
      <c r="B10701" s="134"/>
      <c r="C10701"/>
      <c r="D10701"/>
      <c r="E10701" s="488"/>
      <c r="F10701"/>
      <c r="G10701"/>
      <c r="H10701" s="488"/>
    </row>
    <row r="10702" spans="1:8" s="10" customFormat="1">
      <c r="A10702" s="134"/>
      <c r="B10702" s="134"/>
      <c r="C10702"/>
      <c r="D10702"/>
      <c r="E10702" s="488"/>
      <c r="F10702"/>
      <c r="G10702"/>
      <c r="H10702" s="488"/>
    </row>
    <row r="10703" spans="1:8" s="10" customFormat="1">
      <c r="A10703" s="134"/>
      <c r="B10703" s="134"/>
      <c r="C10703"/>
      <c r="D10703"/>
      <c r="E10703" s="488"/>
      <c r="F10703"/>
      <c r="G10703"/>
      <c r="H10703" s="488"/>
    </row>
    <row r="10704" spans="1:8" s="10" customFormat="1">
      <c r="A10704" s="134"/>
      <c r="B10704" s="134"/>
      <c r="C10704"/>
      <c r="D10704"/>
      <c r="E10704" s="488"/>
      <c r="F10704"/>
      <c r="G10704"/>
      <c r="H10704" s="488"/>
    </row>
    <row r="10705" spans="1:8" s="10" customFormat="1">
      <c r="A10705" s="134"/>
      <c r="B10705" s="134"/>
      <c r="C10705"/>
      <c r="D10705"/>
      <c r="E10705" s="488"/>
      <c r="F10705"/>
      <c r="G10705"/>
      <c r="H10705" s="488"/>
    </row>
    <row r="10706" spans="1:8" s="10" customFormat="1">
      <c r="A10706" s="134"/>
      <c r="B10706" s="134"/>
      <c r="C10706"/>
      <c r="D10706"/>
      <c r="E10706" s="488"/>
      <c r="F10706"/>
      <c r="G10706"/>
      <c r="H10706" s="488"/>
    </row>
    <row r="10707" spans="1:8" s="10" customFormat="1">
      <c r="A10707" s="134"/>
      <c r="B10707" s="134"/>
      <c r="C10707"/>
      <c r="D10707"/>
      <c r="E10707" s="488"/>
      <c r="F10707"/>
      <c r="G10707"/>
      <c r="H10707" s="488"/>
    </row>
    <row r="10708" spans="1:8" s="10" customFormat="1">
      <c r="A10708" s="134"/>
      <c r="B10708" s="134"/>
      <c r="C10708"/>
      <c r="D10708"/>
      <c r="E10708" s="488"/>
      <c r="F10708"/>
      <c r="G10708"/>
      <c r="H10708" s="488"/>
    </row>
    <row r="10709" spans="1:8" s="10" customFormat="1">
      <c r="A10709" s="134"/>
      <c r="B10709" s="134"/>
      <c r="C10709"/>
      <c r="D10709"/>
      <c r="E10709" s="488"/>
      <c r="F10709"/>
      <c r="G10709"/>
      <c r="H10709" s="488"/>
    </row>
    <row r="10710" spans="1:8" s="10" customFormat="1">
      <c r="A10710" s="134"/>
      <c r="B10710" s="134"/>
      <c r="C10710"/>
      <c r="D10710"/>
      <c r="E10710" s="488"/>
      <c r="F10710"/>
      <c r="G10710"/>
      <c r="H10710" s="488"/>
    </row>
    <row r="10711" spans="1:8" s="10" customFormat="1">
      <c r="A10711" s="134"/>
      <c r="B10711" s="134"/>
      <c r="C10711"/>
      <c r="D10711"/>
      <c r="E10711" s="488"/>
      <c r="F10711"/>
      <c r="G10711"/>
      <c r="H10711" s="488"/>
    </row>
    <row r="10712" spans="1:8" s="10" customFormat="1">
      <c r="A10712" s="134"/>
      <c r="B10712" s="134"/>
      <c r="C10712"/>
      <c r="D10712"/>
      <c r="E10712" s="488"/>
      <c r="F10712"/>
      <c r="G10712"/>
      <c r="H10712" s="488"/>
    </row>
    <row r="10713" spans="1:8" s="10" customFormat="1">
      <c r="A10713" s="134"/>
      <c r="B10713" s="134"/>
      <c r="C10713"/>
      <c r="D10713"/>
      <c r="E10713" s="488"/>
      <c r="F10713"/>
      <c r="G10713"/>
      <c r="H10713" s="488"/>
    </row>
    <row r="10714" spans="1:8" s="10" customFormat="1">
      <c r="A10714" s="134"/>
      <c r="B10714" s="134"/>
      <c r="C10714"/>
      <c r="D10714"/>
      <c r="E10714" s="488"/>
      <c r="F10714"/>
      <c r="G10714"/>
      <c r="H10714" s="488"/>
    </row>
    <row r="10715" spans="1:8" s="10" customFormat="1">
      <c r="A10715" s="134"/>
      <c r="B10715" s="134"/>
      <c r="C10715"/>
      <c r="D10715"/>
      <c r="E10715" s="488"/>
      <c r="F10715"/>
      <c r="G10715"/>
      <c r="H10715" s="488"/>
    </row>
    <row r="10716" spans="1:8" s="10" customFormat="1">
      <c r="A10716" s="134"/>
      <c r="B10716" s="134"/>
      <c r="C10716"/>
      <c r="D10716"/>
      <c r="E10716" s="488"/>
      <c r="F10716"/>
      <c r="G10716"/>
      <c r="H10716" s="488"/>
    </row>
    <row r="10717" spans="1:8" s="10" customFormat="1">
      <c r="A10717" s="134"/>
      <c r="B10717" s="134"/>
      <c r="C10717"/>
      <c r="D10717"/>
      <c r="E10717" s="488"/>
      <c r="F10717"/>
      <c r="G10717"/>
      <c r="H10717" s="488"/>
    </row>
    <row r="10718" spans="1:8" s="10" customFormat="1">
      <c r="A10718" s="134"/>
      <c r="B10718" s="134"/>
      <c r="C10718"/>
      <c r="D10718"/>
      <c r="E10718" s="488"/>
      <c r="F10718"/>
      <c r="G10718"/>
      <c r="H10718" s="488"/>
    </row>
    <row r="10719" spans="1:8" s="10" customFormat="1">
      <c r="A10719" s="134"/>
      <c r="B10719" s="134"/>
      <c r="C10719"/>
      <c r="D10719"/>
      <c r="E10719" s="488"/>
      <c r="F10719"/>
      <c r="G10719"/>
      <c r="H10719" s="488"/>
    </row>
    <row r="10720" spans="1:8" s="10" customFormat="1">
      <c r="A10720" s="134"/>
      <c r="B10720" s="134"/>
      <c r="C10720"/>
      <c r="D10720"/>
      <c r="E10720" s="488"/>
      <c r="F10720"/>
      <c r="G10720"/>
      <c r="H10720" s="488"/>
    </row>
    <row r="10721" spans="1:8" s="10" customFormat="1">
      <c r="A10721" s="134"/>
      <c r="B10721" s="134"/>
      <c r="C10721"/>
      <c r="D10721"/>
      <c r="E10721" s="488"/>
      <c r="F10721"/>
      <c r="G10721"/>
      <c r="H10721" s="488"/>
    </row>
    <row r="10722" spans="1:8" s="10" customFormat="1">
      <c r="A10722" s="134"/>
      <c r="B10722" s="134"/>
      <c r="C10722"/>
      <c r="D10722"/>
      <c r="E10722" s="488"/>
      <c r="F10722"/>
      <c r="G10722"/>
      <c r="H10722" s="488"/>
    </row>
    <row r="10723" spans="1:8" s="10" customFormat="1">
      <c r="A10723" s="134"/>
      <c r="B10723" s="134"/>
      <c r="C10723"/>
      <c r="D10723"/>
      <c r="E10723" s="488"/>
      <c r="F10723"/>
      <c r="G10723"/>
      <c r="H10723" s="488"/>
    </row>
    <row r="10724" spans="1:8" s="10" customFormat="1">
      <c r="A10724" s="134"/>
      <c r="B10724" s="134"/>
      <c r="C10724"/>
      <c r="D10724"/>
      <c r="E10724" s="488"/>
      <c r="F10724"/>
      <c r="G10724"/>
      <c r="H10724" s="488"/>
    </row>
    <row r="10725" spans="1:8" s="10" customFormat="1">
      <c r="A10725" s="134"/>
      <c r="B10725" s="134"/>
      <c r="C10725"/>
      <c r="D10725"/>
      <c r="E10725" s="488"/>
      <c r="F10725"/>
      <c r="G10725"/>
      <c r="H10725" s="488"/>
    </row>
    <row r="10726" spans="1:8" s="10" customFormat="1">
      <c r="A10726" s="134"/>
      <c r="B10726" s="134"/>
      <c r="C10726"/>
      <c r="D10726"/>
      <c r="E10726" s="488"/>
      <c r="F10726"/>
      <c r="G10726"/>
      <c r="H10726" s="488"/>
    </row>
    <row r="10727" spans="1:8" s="10" customFormat="1">
      <c r="A10727" s="134"/>
      <c r="B10727" s="134"/>
      <c r="C10727"/>
      <c r="D10727"/>
      <c r="E10727" s="488"/>
      <c r="F10727"/>
      <c r="G10727"/>
      <c r="H10727" s="488"/>
    </row>
    <row r="10728" spans="1:8" s="10" customFormat="1">
      <c r="A10728" s="134"/>
      <c r="B10728" s="134"/>
      <c r="C10728"/>
      <c r="D10728"/>
      <c r="E10728" s="488"/>
      <c r="F10728"/>
      <c r="G10728"/>
      <c r="H10728" s="488"/>
    </row>
    <row r="10729" spans="1:8" s="10" customFormat="1">
      <c r="A10729" s="134"/>
      <c r="B10729" s="134"/>
      <c r="C10729"/>
      <c r="D10729"/>
      <c r="E10729" s="488"/>
      <c r="F10729"/>
      <c r="G10729"/>
      <c r="H10729" s="488"/>
    </row>
    <row r="10730" spans="1:8" s="10" customFormat="1">
      <c r="A10730" s="134"/>
      <c r="B10730" s="134"/>
      <c r="C10730"/>
      <c r="D10730"/>
      <c r="E10730" s="488"/>
      <c r="F10730"/>
      <c r="G10730"/>
      <c r="H10730" s="488"/>
    </row>
    <row r="10731" spans="1:8" s="10" customFormat="1">
      <c r="A10731" s="134"/>
      <c r="B10731" s="134"/>
      <c r="C10731"/>
      <c r="D10731"/>
      <c r="E10731" s="488"/>
      <c r="F10731"/>
      <c r="G10731"/>
      <c r="H10731" s="488"/>
    </row>
    <row r="10732" spans="1:8" s="10" customFormat="1">
      <c r="A10732" s="134"/>
      <c r="B10732" s="134"/>
      <c r="C10732"/>
      <c r="D10732"/>
      <c r="E10732" s="488"/>
      <c r="F10732"/>
      <c r="G10732"/>
      <c r="H10732" s="488"/>
    </row>
    <row r="10733" spans="1:8" s="10" customFormat="1">
      <c r="A10733" s="134"/>
      <c r="B10733" s="134"/>
      <c r="C10733"/>
      <c r="D10733"/>
      <c r="E10733" s="488"/>
      <c r="F10733"/>
      <c r="G10733"/>
      <c r="H10733" s="488"/>
    </row>
    <row r="10734" spans="1:8" s="10" customFormat="1">
      <c r="A10734" s="134"/>
      <c r="B10734" s="134"/>
      <c r="C10734"/>
      <c r="D10734"/>
      <c r="E10734" s="488"/>
      <c r="F10734"/>
      <c r="G10734"/>
      <c r="H10734" s="488"/>
    </row>
    <row r="10735" spans="1:8" s="10" customFormat="1">
      <c r="A10735" s="134"/>
      <c r="B10735" s="134"/>
      <c r="C10735"/>
      <c r="D10735"/>
      <c r="E10735" s="488"/>
      <c r="F10735"/>
      <c r="G10735"/>
      <c r="H10735" s="488"/>
    </row>
    <row r="10736" spans="1:8" s="10" customFormat="1">
      <c r="A10736" s="134"/>
      <c r="B10736" s="134"/>
      <c r="C10736"/>
      <c r="D10736"/>
      <c r="E10736" s="488"/>
      <c r="F10736"/>
      <c r="G10736"/>
      <c r="H10736" s="488"/>
    </row>
    <row r="10737" spans="1:8" s="10" customFormat="1">
      <c r="A10737" s="134"/>
      <c r="B10737" s="134"/>
      <c r="C10737"/>
      <c r="D10737"/>
      <c r="E10737" s="488"/>
      <c r="F10737"/>
      <c r="G10737"/>
      <c r="H10737" s="488"/>
    </row>
    <row r="10738" spans="1:8" s="10" customFormat="1">
      <c r="A10738" s="134"/>
      <c r="B10738" s="134"/>
      <c r="C10738"/>
      <c r="D10738"/>
      <c r="E10738" s="488"/>
      <c r="F10738"/>
      <c r="G10738"/>
      <c r="H10738" s="488"/>
    </row>
    <row r="10739" spans="1:8" s="10" customFormat="1">
      <c r="A10739" s="134"/>
      <c r="B10739" s="134"/>
      <c r="C10739"/>
      <c r="D10739"/>
      <c r="E10739" s="488"/>
      <c r="F10739"/>
      <c r="G10739"/>
      <c r="H10739" s="488"/>
    </row>
    <row r="10740" spans="1:8" s="10" customFormat="1">
      <c r="A10740" s="134"/>
      <c r="B10740" s="134"/>
      <c r="C10740"/>
      <c r="D10740"/>
      <c r="E10740" s="488"/>
      <c r="F10740"/>
      <c r="G10740"/>
      <c r="H10740" s="488"/>
    </row>
    <row r="10741" spans="1:8" s="10" customFormat="1">
      <c r="A10741" s="134"/>
      <c r="B10741" s="134"/>
      <c r="C10741"/>
      <c r="D10741"/>
      <c r="E10741" s="488"/>
      <c r="F10741"/>
      <c r="G10741"/>
      <c r="H10741" s="488"/>
    </row>
    <row r="10742" spans="1:8" s="10" customFormat="1">
      <c r="A10742" s="134"/>
      <c r="B10742" s="134"/>
      <c r="C10742"/>
      <c r="D10742"/>
      <c r="E10742" s="488"/>
      <c r="F10742"/>
      <c r="G10742"/>
      <c r="H10742" s="488"/>
    </row>
    <row r="10743" spans="1:8" s="10" customFormat="1">
      <c r="A10743" s="134"/>
      <c r="B10743" s="134"/>
      <c r="C10743"/>
      <c r="D10743"/>
      <c r="E10743" s="488"/>
      <c r="F10743"/>
      <c r="G10743"/>
      <c r="H10743" s="488"/>
    </row>
    <row r="10744" spans="1:8" s="10" customFormat="1">
      <c r="A10744" s="134"/>
      <c r="B10744" s="134"/>
      <c r="C10744"/>
      <c r="D10744"/>
      <c r="E10744" s="488"/>
      <c r="F10744"/>
      <c r="G10744"/>
      <c r="H10744" s="488"/>
    </row>
    <row r="10745" spans="1:8" s="10" customFormat="1">
      <c r="A10745" s="134"/>
      <c r="B10745" s="134"/>
      <c r="C10745"/>
      <c r="D10745"/>
      <c r="E10745" s="488"/>
      <c r="F10745"/>
      <c r="G10745"/>
      <c r="H10745" s="488"/>
    </row>
    <row r="10746" spans="1:8" s="10" customFormat="1">
      <c r="A10746" s="134"/>
      <c r="B10746" s="134"/>
      <c r="C10746"/>
      <c r="D10746"/>
      <c r="E10746" s="488"/>
      <c r="F10746"/>
      <c r="G10746"/>
      <c r="H10746" s="488"/>
    </row>
    <row r="10747" spans="1:8" s="10" customFormat="1">
      <c r="A10747" s="134"/>
      <c r="B10747" s="134"/>
      <c r="C10747"/>
      <c r="D10747"/>
      <c r="E10747" s="488"/>
      <c r="F10747"/>
      <c r="G10747"/>
      <c r="H10747" s="488"/>
    </row>
    <row r="10748" spans="1:8" s="10" customFormat="1">
      <c r="A10748" s="134"/>
      <c r="B10748" s="134"/>
      <c r="C10748"/>
      <c r="D10748"/>
      <c r="E10748" s="488"/>
      <c r="F10748"/>
      <c r="G10748"/>
      <c r="H10748" s="488"/>
    </row>
    <row r="10749" spans="1:8" s="10" customFormat="1">
      <c r="A10749" s="134"/>
      <c r="B10749" s="134"/>
      <c r="C10749"/>
      <c r="D10749"/>
      <c r="E10749" s="488"/>
      <c r="F10749"/>
      <c r="G10749"/>
      <c r="H10749" s="488"/>
    </row>
    <row r="10750" spans="1:8" s="10" customFormat="1">
      <c r="A10750" s="134"/>
      <c r="B10750" s="134"/>
      <c r="C10750"/>
      <c r="D10750"/>
      <c r="E10750" s="488"/>
      <c r="F10750"/>
      <c r="G10750"/>
      <c r="H10750" s="488"/>
    </row>
    <row r="10751" spans="1:8" s="10" customFormat="1">
      <c r="A10751" s="134"/>
      <c r="B10751" s="134"/>
      <c r="C10751"/>
      <c r="D10751"/>
      <c r="E10751" s="488"/>
      <c r="F10751"/>
      <c r="G10751"/>
      <c r="H10751" s="488"/>
    </row>
    <row r="10752" spans="1:8" s="10" customFormat="1">
      <c r="A10752" s="134"/>
      <c r="B10752" s="134"/>
      <c r="C10752"/>
      <c r="D10752"/>
      <c r="E10752" s="488"/>
      <c r="F10752"/>
      <c r="G10752"/>
      <c r="H10752" s="488"/>
    </row>
    <row r="10753" spans="1:8" s="10" customFormat="1">
      <c r="A10753" s="134"/>
      <c r="B10753" s="134"/>
      <c r="C10753"/>
      <c r="D10753"/>
      <c r="E10753" s="488"/>
      <c r="F10753"/>
      <c r="G10753"/>
      <c r="H10753" s="488"/>
    </row>
    <row r="10754" spans="1:8" s="10" customFormat="1">
      <c r="A10754" s="134"/>
      <c r="B10754" s="134"/>
      <c r="C10754"/>
      <c r="D10754"/>
      <c r="E10754" s="488"/>
      <c r="F10754"/>
      <c r="G10754"/>
      <c r="H10754" s="488"/>
    </row>
    <row r="10755" spans="1:8" s="10" customFormat="1">
      <c r="A10755" s="134"/>
      <c r="B10755" s="134"/>
      <c r="C10755"/>
      <c r="D10755"/>
      <c r="E10755" s="488"/>
      <c r="F10755"/>
      <c r="G10755"/>
      <c r="H10755" s="488"/>
    </row>
    <row r="10756" spans="1:8" s="10" customFormat="1">
      <c r="A10756" s="134"/>
      <c r="B10756" s="134"/>
      <c r="C10756"/>
      <c r="D10756"/>
      <c r="E10756" s="488"/>
      <c r="F10756"/>
      <c r="G10756"/>
      <c r="H10756" s="488"/>
    </row>
    <row r="10757" spans="1:8" s="10" customFormat="1">
      <c r="A10757" s="134"/>
      <c r="B10757" s="134"/>
      <c r="C10757"/>
      <c r="D10757"/>
      <c r="E10757" s="488"/>
      <c r="F10757"/>
      <c r="G10757"/>
      <c r="H10757" s="488"/>
    </row>
    <row r="10758" spans="1:8" s="10" customFormat="1">
      <c r="A10758" s="134"/>
      <c r="B10758" s="134"/>
      <c r="C10758"/>
      <c r="D10758"/>
      <c r="E10758" s="488"/>
      <c r="F10758"/>
      <c r="G10758"/>
      <c r="H10758" s="488"/>
    </row>
    <row r="10759" spans="1:8" s="10" customFormat="1">
      <c r="A10759" s="134"/>
      <c r="B10759" s="134"/>
      <c r="C10759"/>
      <c r="D10759"/>
      <c r="E10759" s="488"/>
      <c r="F10759"/>
      <c r="G10759"/>
      <c r="H10759" s="488"/>
    </row>
    <row r="10760" spans="1:8" s="10" customFormat="1">
      <c r="A10760" s="134"/>
      <c r="B10760" s="134"/>
      <c r="C10760"/>
      <c r="D10760"/>
      <c r="E10760" s="488"/>
      <c r="F10760"/>
      <c r="G10760"/>
      <c r="H10760" s="488"/>
    </row>
    <row r="10761" spans="1:8" s="10" customFormat="1">
      <c r="A10761" s="134"/>
      <c r="B10761" s="134"/>
      <c r="C10761"/>
      <c r="D10761"/>
      <c r="E10761" s="488"/>
      <c r="F10761"/>
      <c r="G10761"/>
      <c r="H10761" s="488"/>
    </row>
    <row r="10762" spans="1:8" s="10" customFormat="1">
      <c r="A10762" s="134"/>
      <c r="B10762" s="134"/>
      <c r="C10762"/>
      <c r="D10762"/>
      <c r="E10762" s="488"/>
      <c r="F10762"/>
      <c r="G10762"/>
      <c r="H10762" s="488"/>
    </row>
    <row r="10763" spans="1:8" s="10" customFormat="1">
      <c r="A10763" s="134"/>
      <c r="B10763" s="134"/>
      <c r="C10763"/>
      <c r="D10763"/>
      <c r="E10763" s="488"/>
      <c r="F10763"/>
      <c r="G10763"/>
      <c r="H10763" s="488"/>
    </row>
    <row r="10764" spans="1:8" s="10" customFormat="1">
      <c r="A10764" s="134"/>
      <c r="B10764" s="134"/>
      <c r="C10764"/>
      <c r="D10764"/>
      <c r="E10764" s="488"/>
      <c r="F10764"/>
      <c r="G10764"/>
      <c r="H10764" s="488"/>
    </row>
    <row r="10765" spans="1:8" s="10" customFormat="1">
      <c r="A10765" s="134"/>
      <c r="B10765" s="134"/>
      <c r="C10765"/>
      <c r="D10765"/>
      <c r="E10765" s="488"/>
      <c r="F10765"/>
      <c r="G10765"/>
      <c r="H10765" s="488"/>
    </row>
    <row r="10766" spans="1:8" s="10" customFormat="1">
      <c r="A10766" s="134"/>
      <c r="B10766" s="134"/>
      <c r="C10766"/>
      <c r="D10766"/>
      <c r="E10766" s="488"/>
      <c r="F10766"/>
      <c r="G10766"/>
      <c r="H10766" s="488"/>
    </row>
    <row r="10767" spans="1:8" s="10" customFormat="1">
      <c r="A10767" s="134"/>
      <c r="B10767" s="134"/>
      <c r="C10767"/>
      <c r="D10767"/>
      <c r="E10767" s="488"/>
      <c r="F10767"/>
      <c r="G10767"/>
      <c r="H10767" s="488"/>
    </row>
    <row r="10768" spans="1:8" s="10" customFormat="1">
      <c r="A10768" s="134"/>
      <c r="B10768" s="134"/>
      <c r="C10768"/>
      <c r="D10768"/>
      <c r="E10768" s="488"/>
      <c r="F10768"/>
      <c r="G10768"/>
      <c r="H10768" s="488"/>
    </row>
    <row r="10769" spans="1:8" s="10" customFormat="1">
      <c r="A10769" s="134"/>
      <c r="B10769" s="134"/>
      <c r="C10769"/>
      <c r="D10769"/>
      <c r="E10769" s="488"/>
      <c r="F10769"/>
      <c r="G10769"/>
      <c r="H10769" s="488"/>
    </row>
    <row r="10770" spans="1:8" s="10" customFormat="1">
      <c r="A10770" s="134"/>
      <c r="B10770" s="134"/>
      <c r="C10770"/>
      <c r="D10770"/>
      <c r="E10770" s="488"/>
      <c r="F10770"/>
      <c r="G10770"/>
      <c r="H10770" s="488"/>
    </row>
    <row r="10771" spans="1:8" s="10" customFormat="1">
      <c r="A10771" s="134"/>
      <c r="B10771" s="134"/>
      <c r="C10771"/>
      <c r="D10771"/>
      <c r="E10771" s="488"/>
      <c r="F10771"/>
      <c r="G10771"/>
      <c r="H10771" s="488"/>
    </row>
    <row r="10772" spans="1:8" s="10" customFormat="1">
      <c r="A10772" s="134"/>
      <c r="B10772" s="134"/>
      <c r="C10772"/>
      <c r="D10772"/>
      <c r="E10772" s="488"/>
      <c r="F10772"/>
      <c r="G10772"/>
      <c r="H10772" s="488"/>
    </row>
    <row r="10773" spans="1:8" s="10" customFormat="1">
      <c r="A10773" s="134"/>
      <c r="B10773" s="134"/>
      <c r="C10773"/>
      <c r="D10773"/>
      <c r="E10773" s="488"/>
      <c r="F10773"/>
      <c r="G10773"/>
      <c r="H10773" s="488"/>
    </row>
    <row r="10774" spans="1:8" s="10" customFormat="1">
      <c r="A10774" s="134"/>
      <c r="B10774" s="134"/>
      <c r="C10774"/>
      <c r="D10774"/>
      <c r="E10774" s="488"/>
      <c r="F10774"/>
      <c r="G10774"/>
      <c r="H10774" s="488"/>
    </row>
    <row r="10775" spans="1:8" s="10" customFormat="1">
      <c r="A10775" s="134"/>
      <c r="B10775" s="134"/>
      <c r="C10775"/>
      <c r="D10775"/>
      <c r="E10775" s="488"/>
      <c r="F10775"/>
      <c r="G10775"/>
      <c r="H10775" s="488"/>
    </row>
    <row r="10776" spans="1:8" s="10" customFormat="1">
      <c r="A10776" s="134"/>
      <c r="B10776" s="134"/>
      <c r="C10776"/>
      <c r="D10776"/>
      <c r="E10776" s="488"/>
      <c r="F10776"/>
      <c r="G10776"/>
      <c r="H10776" s="488"/>
    </row>
    <row r="10777" spans="1:8" s="10" customFormat="1">
      <c r="A10777" s="134"/>
      <c r="B10777" s="134"/>
      <c r="C10777"/>
      <c r="D10777"/>
      <c r="E10777" s="488"/>
      <c r="F10777"/>
      <c r="G10777"/>
      <c r="H10777" s="488"/>
    </row>
    <row r="10778" spans="1:8" s="10" customFormat="1">
      <c r="A10778" s="134"/>
      <c r="B10778" s="134"/>
      <c r="C10778"/>
      <c r="D10778"/>
      <c r="E10778" s="488"/>
      <c r="F10778"/>
      <c r="G10778"/>
      <c r="H10778" s="488"/>
    </row>
    <row r="10779" spans="1:8" s="10" customFormat="1">
      <c r="A10779" s="134"/>
      <c r="B10779" s="134"/>
      <c r="C10779"/>
      <c r="D10779"/>
      <c r="E10779" s="488"/>
      <c r="F10779"/>
      <c r="G10779"/>
      <c r="H10779" s="488"/>
    </row>
    <row r="10780" spans="1:8" s="10" customFormat="1">
      <c r="A10780" s="134"/>
      <c r="B10780" s="134"/>
      <c r="C10780"/>
      <c r="D10780"/>
      <c r="E10780" s="488"/>
      <c r="F10780"/>
      <c r="G10780"/>
      <c r="H10780" s="488"/>
    </row>
    <row r="10781" spans="1:8" s="10" customFormat="1">
      <c r="A10781" s="134"/>
      <c r="B10781" s="134"/>
      <c r="C10781"/>
      <c r="D10781"/>
      <c r="E10781" s="488"/>
      <c r="F10781"/>
      <c r="G10781"/>
      <c r="H10781" s="488"/>
    </row>
    <row r="10782" spans="1:8" s="10" customFormat="1">
      <c r="A10782" s="134"/>
      <c r="B10782" s="134"/>
      <c r="C10782"/>
      <c r="D10782"/>
      <c r="E10782" s="488"/>
      <c r="F10782"/>
      <c r="G10782"/>
      <c r="H10782" s="488"/>
    </row>
    <row r="10783" spans="1:8" s="10" customFormat="1">
      <c r="A10783" s="134"/>
      <c r="B10783" s="134"/>
      <c r="C10783"/>
      <c r="D10783"/>
      <c r="E10783" s="488"/>
      <c r="F10783"/>
      <c r="G10783"/>
      <c r="H10783" s="488"/>
    </row>
    <row r="10784" spans="1:8" s="10" customFormat="1">
      <c r="A10784" s="134"/>
      <c r="B10784" s="134"/>
      <c r="C10784"/>
      <c r="D10784"/>
      <c r="E10784" s="488"/>
      <c r="F10784"/>
      <c r="G10784"/>
      <c r="H10784" s="488"/>
    </row>
    <row r="10785" spans="1:8" s="10" customFormat="1">
      <c r="A10785" s="134"/>
      <c r="B10785" s="134"/>
      <c r="C10785"/>
      <c r="D10785"/>
      <c r="E10785" s="488"/>
      <c r="F10785"/>
      <c r="G10785"/>
      <c r="H10785" s="488"/>
    </row>
    <row r="10786" spans="1:8" s="10" customFormat="1">
      <c r="A10786" s="134"/>
      <c r="B10786" s="134"/>
      <c r="C10786"/>
      <c r="D10786"/>
      <c r="E10786" s="488"/>
      <c r="F10786"/>
      <c r="G10786"/>
      <c r="H10786" s="488"/>
    </row>
    <row r="10787" spans="1:8" s="10" customFormat="1">
      <c r="A10787" s="134"/>
      <c r="B10787" s="134"/>
      <c r="C10787"/>
      <c r="D10787"/>
      <c r="E10787" s="488"/>
      <c r="F10787"/>
      <c r="G10787"/>
      <c r="H10787" s="488"/>
    </row>
    <row r="10788" spans="1:8" s="10" customFormat="1">
      <c r="A10788" s="134"/>
      <c r="B10788" s="134"/>
      <c r="C10788"/>
      <c r="D10788"/>
      <c r="E10788" s="488"/>
      <c r="F10788"/>
      <c r="G10788"/>
      <c r="H10788" s="488"/>
    </row>
    <row r="10789" spans="1:8" s="10" customFormat="1">
      <c r="A10789" s="134"/>
      <c r="B10789" s="134"/>
      <c r="C10789"/>
      <c r="D10789"/>
      <c r="E10789" s="488"/>
      <c r="F10789"/>
      <c r="G10789"/>
      <c r="H10789" s="488"/>
    </row>
    <row r="10790" spans="1:8" s="10" customFormat="1">
      <c r="A10790" s="134"/>
      <c r="B10790" s="134"/>
      <c r="C10790"/>
      <c r="D10790"/>
      <c r="E10790" s="488"/>
      <c r="F10790"/>
      <c r="G10790"/>
      <c r="H10790" s="488"/>
    </row>
    <row r="10791" spans="1:8" s="10" customFormat="1">
      <c r="A10791" s="134"/>
      <c r="B10791" s="134"/>
      <c r="C10791"/>
      <c r="D10791"/>
      <c r="E10791" s="488"/>
      <c r="F10791"/>
      <c r="G10791"/>
      <c r="H10791" s="488"/>
    </row>
    <row r="10792" spans="1:8" s="10" customFormat="1">
      <c r="A10792" s="134"/>
      <c r="B10792" s="134"/>
      <c r="C10792"/>
      <c r="D10792"/>
      <c r="E10792" s="488"/>
      <c r="F10792"/>
      <c r="G10792"/>
      <c r="H10792" s="488"/>
    </row>
    <row r="10793" spans="1:8" s="10" customFormat="1">
      <c r="A10793" s="134"/>
      <c r="B10793" s="134"/>
      <c r="C10793"/>
      <c r="D10793"/>
      <c r="E10793" s="488"/>
      <c r="F10793"/>
      <c r="G10793"/>
      <c r="H10793" s="488"/>
    </row>
    <row r="10794" spans="1:8" s="10" customFormat="1">
      <c r="A10794" s="134"/>
      <c r="B10794" s="134"/>
      <c r="C10794"/>
      <c r="D10794"/>
      <c r="E10794" s="488"/>
      <c r="F10794"/>
      <c r="G10794"/>
      <c r="H10794" s="488"/>
    </row>
    <row r="10795" spans="1:8" s="10" customFormat="1">
      <c r="A10795" s="134"/>
      <c r="B10795" s="134"/>
      <c r="C10795"/>
      <c r="D10795"/>
      <c r="E10795" s="488"/>
      <c r="F10795"/>
      <c r="G10795"/>
      <c r="H10795" s="488"/>
    </row>
    <row r="10796" spans="1:8" s="10" customFormat="1">
      <c r="A10796" s="134"/>
      <c r="B10796" s="134"/>
      <c r="C10796"/>
      <c r="D10796"/>
      <c r="E10796" s="488"/>
      <c r="F10796"/>
      <c r="G10796"/>
      <c r="H10796" s="488"/>
    </row>
    <row r="10797" spans="1:8" s="10" customFormat="1">
      <c r="A10797" s="134"/>
      <c r="B10797" s="134"/>
      <c r="C10797"/>
      <c r="D10797"/>
      <c r="E10797" s="488"/>
      <c r="F10797"/>
      <c r="G10797"/>
      <c r="H10797" s="488"/>
    </row>
    <row r="10798" spans="1:8" s="10" customFormat="1">
      <c r="A10798" s="134"/>
      <c r="B10798" s="134"/>
      <c r="C10798"/>
      <c r="D10798"/>
      <c r="E10798" s="488"/>
      <c r="F10798"/>
      <c r="G10798"/>
      <c r="H10798" s="488"/>
    </row>
    <row r="10799" spans="1:8" s="10" customFormat="1">
      <c r="A10799" s="134"/>
      <c r="B10799" s="134"/>
      <c r="C10799"/>
      <c r="D10799"/>
      <c r="E10799" s="488"/>
      <c r="F10799"/>
      <c r="G10799"/>
      <c r="H10799" s="488"/>
    </row>
    <row r="10800" spans="1:8" s="10" customFormat="1">
      <c r="A10800" s="134"/>
      <c r="B10800" s="134"/>
      <c r="C10800"/>
      <c r="D10800"/>
      <c r="E10800" s="488"/>
      <c r="F10800"/>
      <c r="G10800"/>
      <c r="H10800" s="488"/>
    </row>
    <row r="10801" spans="1:8" s="10" customFormat="1">
      <c r="A10801" s="134"/>
      <c r="B10801" s="134"/>
      <c r="C10801"/>
      <c r="D10801"/>
      <c r="E10801" s="488"/>
      <c r="F10801"/>
      <c r="G10801"/>
      <c r="H10801" s="488"/>
    </row>
    <row r="10802" spans="1:8" s="10" customFormat="1">
      <c r="A10802" s="134"/>
      <c r="B10802" s="134"/>
      <c r="C10802"/>
      <c r="D10802"/>
      <c r="E10802" s="488"/>
      <c r="F10802"/>
      <c r="G10802"/>
      <c r="H10802" s="488"/>
    </row>
    <row r="10803" spans="1:8" s="10" customFormat="1">
      <c r="A10803" s="134"/>
      <c r="B10803" s="134"/>
      <c r="C10803"/>
      <c r="D10803"/>
      <c r="E10803" s="488"/>
      <c r="F10803"/>
      <c r="G10803"/>
      <c r="H10803" s="488"/>
    </row>
    <row r="10804" spans="1:8" s="10" customFormat="1">
      <c r="A10804" s="134"/>
      <c r="B10804" s="134"/>
      <c r="C10804"/>
      <c r="D10804"/>
      <c r="E10804" s="488"/>
      <c r="F10804"/>
      <c r="G10804"/>
      <c r="H10804" s="488"/>
    </row>
    <row r="10805" spans="1:8" s="10" customFormat="1">
      <c r="A10805" s="134"/>
      <c r="B10805" s="134"/>
      <c r="C10805"/>
      <c r="D10805"/>
      <c r="E10805" s="488"/>
      <c r="F10805"/>
      <c r="G10805"/>
      <c r="H10805" s="488"/>
    </row>
    <row r="10806" spans="1:8" s="10" customFormat="1">
      <c r="A10806" s="134"/>
      <c r="B10806" s="134"/>
      <c r="C10806"/>
      <c r="D10806"/>
      <c r="E10806" s="488"/>
      <c r="F10806"/>
      <c r="G10806"/>
      <c r="H10806" s="488"/>
    </row>
    <row r="10807" spans="1:8" s="10" customFormat="1">
      <c r="A10807" s="134"/>
      <c r="B10807" s="134"/>
      <c r="C10807"/>
      <c r="D10807"/>
      <c r="E10807" s="488"/>
      <c r="F10807"/>
      <c r="G10807"/>
      <c r="H10807" s="488"/>
    </row>
    <row r="10808" spans="1:8" s="10" customFormat="1">
      <c r="A10808" s="134"/>
      <c r="B10808" s="134"/>
      <c r="C10808"/>
      <c r="D10808"/>
      <c r="E10808" s="488"/>
      <c r="F10808"/>
      <c r="G10808"/>
      <c r="H10808" s="488"/>
    </row>
    <row r="10809" spans="1:8" s="10" customFormat="1">
      <c r="A10809" s="134"/>
      <c r="B10809" s="134"/>
      <c r="C10809"/>
      <c r="D10809"/>
      <c r="E10809" s="488"/>
      <c r="F10809"/>
      <c r="G10809"/>
      <c r="H10809" s="488"/>
    </row>
    <row r="10810" spans="1:8" s="10" customFormat="1">
      <c r="A10810" s="134"/>
      <c r="B10810" s="134"/>
      <c r="C10810"/>
      <c r="D10810"/>
      <c r="E10810" s="488"/>
      <c r="F10810"/>
      <c r="G10810"/>
      <c r="H10810" s="488"/>
    </row>
    <row r="10811" spans="1:8" s="10" customFormat="1">
      <c r="A10811" s="134"/>
      <c r="B10811" s="134"/>
      <c r="C10811"/>
      <c r="D10811"/>
      <c r="E10811" s="488"/>
      <c r="F10811"/>
      <c r="G10811"/>
      <c r="H10811" s="488"/>
    </row>
    <row r="10812" spans="1:8" s="10" customFormat="1">
      <c r="A10812" s="134"/>
      <c r="B10812" s="134"/>
      <c r="C10812"/>
      <c r="D10812"/>
      <c r="E10812" s="488"/>
      <c r="F10812"/>
      <c r="G10812"/>
      <c r="H10812" s="488"/>
    </row>
    <row r="10813" spans="1:8" s="10" customFormat="1">
      <c r="A10813" s="134"/>
      <c r="B10813" s="134"/>
      <c r="C10813"/>
      <c r="D10813"/>
      <c r="E10813" s="488"/>
      <c r="F10813"/>
      <c r="G10813"/>
      <c r="H10813" s="488"/>
    </row>
    <row r="10814" spans="1:8" s="10" customFormat="1">
      <c r="A10814" s="134"/>
      <c r="B10814" s="134"/>
      <c r="C10814"/>
      <c r="D10814"/>
      <c r="E10814" s="488"/>
      <c r="F10814"/>
      <c r="G10814"/>
      <c r="H10814" s="488"/>
    </row>
    <row r="10815" spans="1:8" s="10" customFormat="1">
      <c r="A10815" s="134"/>
      <c r="B10815" s="134"/>
      <c r="C10815"/>
      <c r="D10815"/>
      <c r="E10815" s="488"/>
      <c r="F10815"/>
      <c r="G10815"/>
      <c r="H10815" s="488"/>
    </row>
    <row r="10816" spans="1:8" s="10" customFormat="1">
      <c r="A10816" s="134"/>
      <c r="B10816" s="134"/>
      <c r="C10816"/>
      <c r="D10816"/>
      <c r="E10816" s="488"/>
      <c r="F10816"/>
      <c r="G10816"/>
      <c r="H10816" s="488"/>
    </row>
    <row r="10817" spans="1:8" s="10" customFormat="1">
      <c r="A10817" s="134"/>
      <c r="B10817" s="134"/>
      <c r="C10817"/>
      <c r="D10817"/>
      <c r="E10817" s="488"/>
      <c r="F10817"/>
      <c r="G10817"/>
      <c r="H10817" s="488"/>
    </row>
    <row r="10818" spans="1:8" s="10" customFormat="1">
      <c r="A10818" s="134"/>
      <c r="B10818" s="134"/>
      <c r="C10818"/>
      <c r="D10818"/>
      <c r="E10818" s="488"/>
      <c r="F10818"/>
      <c r="G10818"/>
      <c r="H10818" s="488"/>
    </row>
    <row r="10819" spans="1:8" s="10" customFormat="1">
      <c r="A10819" s="134"/>
      <c r="B10819" s="134"/>
      <c r="C10819"/>
      <c r="D10819"/>
      <c r="E10819" s="488"/>
      <c r="F10819"/>
      <c r="G10819"/>
      <c r="H10819" s="488"/>
    </row>
    <row r="10820" spans="1:8" s="10" customFormat="1">
      <c r="A10820" s="134"/>
      <c r="B10820" s="134"/>
      <c r="C10820"/>
      <c r="D10820"/>
      <c r="E10820" s="488"/>
      <c r="F10820"/>
      <c r="G10820"/>
      <c r="H10820" s="488"/>
    </row>
    <row r="10821" spans="1:8" s="10" customFormat="1">
      <c r="A10821" s="134"/>
      <c r="B10821" s="134"/>
      <c r="C10821"/>
      <c r="D10821"/>
      <c r="E10821" s="488"/>
      <c r="F10821"/>
      <c r="G10821"/>
      <c r="H10821" s="488"/>
    </row>
    <row r="10822" spans="1:8" s="10" customFormat="1">
      <c r="A10822" s="134"/>
      <c r="B10822" s="134"/>
      <c r="C10822"/>
      <c r="D10822"/>
      <c r="E10822" s="488"/>
      <c r="F10822"/>
      <c r="G10822"/>
      <c r="H10822" s="488"/>
    </row>
    <row r="10823" spans="1:8" s="10" customFormat="1">
      <c r="A10823" s="134"/>
      <c r="B10823" s="134"/>
      <c r="C10823"/>
      <c r="D10823"/>
      <c r="E10823" s="488"/>
      <c r="F10823"/>
      <c r="G10823"/>
      <c r="H10823" s="488"/>
    </row>
    <row r="10824" spans="1:8" s="10" customFormat="1">
      <c r="A10824" s="134"/>
      <c r="B10824" s="134"/>
      <c r="C10824"/>
      <c r="D10824"/>
      <c r="E10824" s="488"/>
      <c r="F10824"/>
      <c r="G10824"/>
      <c r="H10824" s="488"/>
    </row>
    <row r="10825" spans="1:8" s="10" customFormat="1">
      <c r="A10825" s="134"/>
      <c r="B10825" s="134"/>
      <c r="C10825"/>
      <c r="D10825"/>
      <c r="E10825" s="488"/>
      <c r="F10825"/>
      <c r="G10825"/>
      <c r="H10825" s="488"/>
    </row>
    <row r="10826" spans="1:8" s="10" customFormat="1">
      <c r="A10826" s="134"/>
      <c r="B10826" s="134"/>
      <c r="C10826"/>
      <c r="D10826"/>
      <c r="E10826" s="488"/>
      <c r="F10826"/>
      <c r="G10826"/>
      <c r="H10826" s="488"/>
    </row>
    <row r="10827" spans="1:8" s="10" customFormat="1">
      <c r="A10827" s="134"/>
      <c r="B10827" s="134"/>
      <c r="C10827"/>
      <c r="D10827"/>
      <c r="E10827" s="488"/>
      <c r="F10827"/>
      <c r="G10827"/>
      <c r="H10827" s="488"/>
    </row>
    <row r="10828" spans="1:8" s="10" customFormat="1">
      <c r="A10828" s="134"/>
      <c r="B10828" s="134"/>
      <c r="C10828"/>
      <c r="D10828"/>
      <c r="E10828" s="488"/>
      <c r="F10828"/>
      <c r="G10828"/>
      <c r="H10828" s="488"/>
    </row>
    <row r="10829" spans="1:8" s="10" customFormat="1">
      <c r="A10829" s="134"/>
      <c r="B10829" s="134"/>
      <c r="C10829"/>
      <c r="D10829"/>
      <c r="E10829" s="488"/>
      <c r="F10829"/>
      <c r="G10829"/>
      <c r="H10829" s="488"/>
    </row>
    <row r="10830" spans="1:8" s="10" customFormat="1">
      <c r="A10830" s="134"/>
      <c r="B10830" s="134"/>
      <c r="C10830"/>
      <c r="D10830"/>
      <c r="E10830" s="488"/>
      <c r="F10830"/>
      <c r="G10830"/>
      <c r="H10830" s="488"/>
    </row>
    <row r="10831" spans="1:8" s="10" customFormat="1">
      <c r="A10831" s="134"/>
      <c r="B10831" s="134"/>
      <c r="C10831"/>
      <c r="D10831"/>
      <c r="E10831" s="488"/>
      <c r="F10831"/>
      <c r="G10831"/>
      <c r="H10831" s="488"/>
    </row>
    <row r="10832" spans="1:8" s="10" customFormat="1">
      <c r="A10832" s="134"/>
      <c r="B10832" s="134"/>
      <c r="C10832"/>
      <c r="D10832"/>
      <c r="E10832" s="488"/>
      <c r="F10832"/>
      <c r="G10832"/>
      <c r="H10832" s="488"/>
    </row>
    <row r="10833" spans="1:8" s="10" customFormat="1">
      <c r="A10833" s="134"/>
      <c r="B10833" s="134"/>
      <c r="C10833"/>
      <c r="D10833"/>
      <c r="E10833" s="488"/>
      <c r="F10833"/>
      <c r="G10833"/>
      <c r="H10833" s="488"/>
    </row>
    <row r="10834" spans="1:8" s="10" customFormat="1">
      <c r="A10834" s="134"/>
      <c r="B10834" s="134"/>
      <c r="C10834"/>
      <c r="D10834"/>
      <c r="E10834" s="488"/>
      <c r="F10834"/>
      <c r="G10834"/>
      <c r="H10834" s="488"/>
    </row>
    <row r="10835" spans="1:8" s="10" customFormat="1">
      <c r="A10835" s="134"/>
      <c r="B10835" s="134"/>
      <c r="C10835"/>
      <c r="D10835"/>
      <c r="E10835" s="488"/>
      <c r="F10835"/>
      <c r="G10835"/>
      <c r="H10835" s="488"/>
    </row>
    <row r="10836" spans="1:8" s="10" customFormat="1">
      <c r="A10836" s="134"/>
      <c r="B10836" s="134"/>
      <c r="C10836"/>
      <c r="D10836"/>
      <c r="E10836" s="488"/>
      <c r="F10836"/>
      <c r="G10836"/>
      <c r="H10836" s="488"/>
    </row>
    <row r="10837" spans="1:8" s="10" customFormat="1">
      <c r="A10837" s="134"/>
      <c r="B10837" s="134"/>
      <c r="C10837"/>
      <c r="D10837"/>
      <c r="E10837" s="488"/>
      <c r="F10837"/>
      <c r="G10837"/>
      <c r="H10837" s="488"/>
    </row>
    <row r="10838" spans="1:8" s="10" customFormat="1">
      <c r="A10838" s="134"/>
      <c r="B10838" s="134"/>
      <c r="C10838"/>
      <c r="D10838"/>
      <c r="E10838" s="488"/>
      <c r="F10838"/>
      <c r="G10838"/>
      <c r="H10838" s="488"/>
    </row>
    <row r="10839" spans="1:8" s="10" customFormat="1">
      <c r="A10839" s="134"/>
      <c r="B10839" s="134"/>
      <c r="C10839"/>
      <c r="D10839"/>
      <c r="E10839" s="488"/>
      <c r="F10839"/>
      <c r="G10839"/>
      <c r="H10839" s="488"/>
    </row>
    <row r="10840" spans="1:8" s="10" customFormat="1">
      <c r="A10840" s="134"/>
      <c r="B10840" s="134"/>
      <c r="C10840"/>
      <c r="D10840"/>
      <c r="E10840" s="488"/>
      <c r="F10840"/>
      <c r="G10840"/>
      <c r="H10840" s="488"/>
    </row>
    <row r="10841" spans="1:8" s="10" customFormat="1">
      <c r="A10841" s="134"/>
      <c r="B10841" s="134"/>
      <c r="C10841"/>
      <c r="D10841"/>
      <c r="E10841" s="488"/>
      <c r="F10841"/>
      <c r="G10841"/>
      <c r="H10841" s="488"/>
    </row>
    <row r="10842" spans="1:8" s="10" customFormat="1">
      <c r="A10842" s="134"/>
      <c r="B10842" s="134"/>
      <c r="C10842"/>
      <c r="D10842"/>
      <c r="E10842" s="488"/>
      <c r="F10842"/>
      <c r="G10842"/>
      <c r="H10842" s="488"/>
    </row>
    <row r="10843" spans="1:8" s="10" customFormat="1">
      <c r="A10843" s="134"/>
      <c r="B10843" s="134"/>
      <c r="C10843"/>
      <c r="D10843"/>
      <c r="E10843" s="488"/>
      <c r="F10843"/>
      <c r="G10843"/>
      <c r="H10843" s="488"/>
    </row>
    <row r="10844" spans="1:8" s="10" customFormat="1">
      <c r="A10844" s="134"/>
      <c r="B10844" s="134"/>
      <c r="C10844"/>
      <c r="D10844"/>
      <c r="E10844" s="488"/>
      <c r="F10844"/>
      <c r="G10844"/>
      <c r="H10844" s="488"/>
    </row>
    <row r="10845" spans="1:8" s="10" customFormat="1">
      <c r="A10845" s="134"/>
      <c r="B10845" s="134"/>
      <c r="C10845"/>
      <c r="D10845"/>
      <c r="E10845" s="488"/>
      <c r="F10845"/>
      <c r="G10845"/>
      <c r="H10845" s="488"/>
    </row>
    <row r="10846" spans="1:8" s="10" customFormat="1">
      <c r="A10846" s="134"/>
      <c r="B10846" s="134"/>
      <c r="C10846"/>
      <c r="D10846"/>
      <c r="E10846" s="488"/>
      <c r="F10846"/>
      <c r="G10846"/>
      <c r="H10846" s="488"/>
    </row>
    <row r="10847" spans="1:8" s="10" customFormat="1">
      <c r="A10847" s="134"/>
      <c r="B10847" s="134"/>
      <c r="C10847"/>
      <c r="D10847"/>
      <c r="E10847" s="488"/>
      <c r="F10847"/>
      <c r="G10847"/>
      <c r="H10847" s="488"/>
    </row>
    <row r="10848" spans="1:8" s="10" customFormat="1">
      <c r="A10848" s="134"/>
      <c r="B10848" s="134"/>
      <c r="C10848"/>
      <c r="D10848"/>
      <c r="E10848" s="488"/>
      <c r="F10848"/>
      <c r="G10848"/>
      <c r="H10848" s="488"/>
    </row>
    <row r="10849" spans="1:8" s="10" customFormat="1">
      <c r="A10849" s="134"/>
      <c r="B10849" s="134"/>
      <c r="C10849"/>
      <c r="D10849"/>
      <c r="E10849" s="488"/>
      <c r="F10849"/>
      <c r="G10849"/>
      <c r="H10849" s="488"/>
    </row>
    <row r="10850" spans="1:8" s="10" customFormat="1">
      <c r="A10850" s="134"/>
      <c r="B10850" s="134"/>
      <c r="C10850"/>
      <c r="D10850"/>
      <c r="E10850" s="488"/>
      <c r="F10850"/>
      <c r="G10850"/>
      <c r="H10850" s="488"/>
    </row>
    <row r="10851" spans="1:8" s="10" customFormat="1">
      <c r="A10851" s="134"/>
      <c r="B10851" s="134"/>
      <c r="C10851"/>
      <c r="D10851"/>
      <c r="E10851" s="488"/>
      <c r="F10851"/>
      <c r="G10851"/>
      <c r="H10851" s="488"/>
    </row>
    <row r="10852" spans="1:8" s="10" customFormat="1">
      <c r="A10852" s="134"/>
      <c r="B10852" s="134"/>
      <c r="C10852"/>
      <c r="D10852"/>
      <c r="E10852" s="488"/>
      <c r="F10852"/>
      <c r="G10852"/>
      <c r="H10852" s="488"/>
    </row>
    <row r="10853" spans="1:8" s="10" customFormat="1">
      <c r="A10853" s="134"/>
      <c r="B10853" s="134"/>
      <c r="C10853"/>
      <c r="D10853"/>
      <c r="E10853" s="488"/>
      <c r="F10853"/>
      <c r="G10853"/>
      <c r="H10853" s="488"/>
    </row>
    <row r="10854" spans="1:8" s="10" customFormat="1">
      <c r="A10854" s="134"/>
      <c r="B10854" s="134"/>
      <c r="C10854"/>
      <c r="D10854"/>
      <c r="E10854" s="488"/>
      <c r="F10854"/>
      <c r="G10854"/>
      <c r="H10854" s="488"/>
    </row>
    <row r="10855" spans="1:8" s="10" customFormat="1">
      <c r="A10855" s="134"/>
      <c r="B10855" s="134"/>
      <c r="C10855"/>
      <c r="D10855"/>
      <c r="E10855" s="488"/>
      <c r="F10855"/>
      <c r="G10855"/>
      <c r="H10855" s="488"/>
    </row>
    <row r="10856" spans="1:8" s="10" customFormat="1">
      <c r="A10856" s="134"/>
      <c r="B10856" s="134"/>
      <c r="C10856"/>
      <c r="D10856"/>
      <c r="E10856" s="488"/>
      <c r="F10856"/>
      <c r="G10856"/>
      <c r="H10856" s="488"/>
    </row>
    <row r="10857" spans="1:8" s="10" customFormat="1">
      <c r="A10857" s="134"/>
      <c r="B10857" s="134"/>
      <c r="C10857"/>
      <c r="D10857"/>
      <c r="E10857" s="488"/>
      <c r="F10857"/>
      <c r="G10857"/>
      <c r="H10857" s="488"/>
    </row>
    <row r="10858" spans="1:8" s="10" customFormat="1">
      <c r="A10858" s="134"/>
      <c r="B10858" s="134"/>
      <c r="C10858"/>
      <c r="D10858"/>
      <c r="E10858" s="488"/>
      <c r="F10858"/>
      <c r="G10858"/>
      <c r="H10858" s="488"/>
    </row>
    <row r="10859" spans="1:8" s="10" customFormat="1">
      <c r="A10859" s="134"/>
      <c r="B10859" s="134"/>
      <c r="C10859"/>
      <c r="D10859"/>
      <c r="E10859" s="488"/>
      <c r="F10859"/>
      <c r="G10859"/>
      <c r="H10859" s="488"/>
    </row>
    <row r="10860" spans="1:8" s="10" customFormat="1">
      <c r="A10860" s="134"/>
      <c r="B10860" s="134"/>
      <c r="C10860"/>
      <c r="D10860"/>
      <c r="E10860" s="488"/>
      <c r="F10860"/>
      <c r="G10860"/>
      <c r="H10860" s="488"/>
    </row>
    <row r="10861" spans="1:8" s="10" customFormat="1">
      <c r="A10861" s="134"/>
      <c r="B10861" s="134"/>
      <c r="C10861"/>
      <c r="D10861"/>
      <c r="E10861" s="488"/>
      <c r="F10861"/>
      <c r="G10861"/>
      <c r="H10861" s="488"/>
    </row>
    <row r="10862" spans="1:8" s="10" customFormat="1">
      <c r="A10862" s="134"/>
      <c r="B10862" s="134"/>
      <c r="C10862"/>
      <c r="D10862"/>
      <c r="E10862" s="488"/>
      <c r="F10862"/>
      <c r="G10862"/>
      <c r="H10862" s="488"/>
    </row>
    <row r="10863" spans="1:8" s="10" customFormat="1">
      <c r="A10863" s="134"/>
      <c r="B10863" s="134"/>
      <c r="C10863"/>
      <c r="D10863"/>
      <c r="E10863" s="488"/>
      <c r="F10863"/>
      <c r="G10863"/>
      <c r="H10863" s="488"/>
    </row>
    <row r="10864" spans="1:8" s="10" customFormat="1">
      <c r="A10864" s="134"/>
      <c r="B10864" s="134"/>
      <c r="C10864"/>
      <c r="D10864"/>
      <c r="E10864" s="488"/>
      <c r="F10864"/>
      <c r="G10864"/>
      <c r="H10864" s="488"/>
    </row>
    <row r="10865" spans="1:8" s="10" customFormat="1">
      <c r="A10865" s="134"/>
      <c r="B10865" s="134"/>
      <c r="C10865"/>
      <c r="D10865"/>
      <c r="E10865" s="488"/>
      <c r="F10865"/>
      <c r="G10865"/>
      <c r="H10865" s="488"/>
    </row>
    <row r="10866" spans="1:8" s="10" customFormat="1">
      <c r="A10866" s="134"/>
      <c r="B10866" s="134"/>
      <c r="C10866"/>
      <c r="D10866"/>
      <c r="E10866" s="488"/>
      <c r="F10866"/>
      <c r="G10866"/>
      <c r="H10866" s="488"/>
    </row>
    <row r="10867" spans="1:8" s="10" customFormat="1">
      <c r="A10867" s="134"/>
      <c r="B10867" s="134"/>
      <c r="C10867"/>
      <c r="D10867"/>
      <c r="E10867" s="488"/>
      <c r="F10867"/>
      <c r="G10867"/>
      <c r="H10867" s="488"/>
    </row>
    <row r="10868" spans="1:8" s="10" customFormat="1">
      <c r="A10868" s="134"/>
      <c r="B10868" s="134"/>
      <c r="C10868"/>
      <c r="D10868"/>
      <c r="E10868" s="488"/>
      <c r="F10868"/>
      <c r="G10868"/>
      <c r="H10868" s="488"/>
    </row>
    <row r="10869" spans="1:8" s="10" customFormat="1">
      <c r="A10869" s="134"/>
      <c r="B10869" s="134"/>
      <c r="C10869"/>
      <c r="D10869"/>
      <c r="E10869" s="488"/>
      <c r="F10869"/>
      <c r="G10869"/>
      <c r="H10869" s="488"/>
    </row>
    <row r="10870" spans="1:8" s="10" customFormat="1">
      <c r="A10870" s="134"/>
      <c r="B10870" s="134"/>
      <c r="C10870"/>
      <c r="D10870"/>
      <c r="E10870" s="488"/>
      <c r="F10870"/>
      <c r="G10870"/>
      <c r="H10870" s="488"/>
    </row>
    <row r="10871" spans="1:8" s="10" customFormat="1">
      <c r="A10871" s="134"/>
      <c r="B10871" s="134"/>
      <c r="C10871"/>
      <c r="D10871"/>
      <c r="E10871" s="488"/>
      <c r="F10871"/>
      <c r="G10871"/>
      <c r="H10871" s="488"/>
    </row>
    <row r="10872" spans="1:8" s="10" customFormat="1">
      <c r="A10872" s="134"/>
      <c r="B10872" s="134"/>
      <c r="C10872"/>
      <c r="D10872"/>
      <c r="E10872" s="488"/>
      <c r="F10872"/>
      <c r="G10872"/>
      <c r="H10872" s="488"/>
    </row>
    <row r="10873" spans="1:8" s="10" customFormat="1">
      <c r="A10873" s="134"/>
      <c r="B10873" s="134"/>
      <c r="C10873"/>
      <c r="D10873"/>
      <c r="E10873" s="488"/>
      <c r="F10873"/>
      <c r="G10873"/>
      <c r="H10873" s="488"/>
    </row>
    <row r="10874" spans="1:8" s="10" customFormat="1">
      <c r="A10874" s="134"/>
      <c r="B10874" s="134"/>
      <c r="C10874"/>
      <c r="D10874"/>
      <c r="E10874" s="488"/>
      <c r="F10874"/>
      <c r="G10874"/>
      <c r="H10874" s="488"/>
    </row>
    <row r="10875" spans="1:8" s="10" customFormat="1">
      <c r="A10875" s="134"/>
      <c r="B10875" s="134"/>
      <c r="C10875"/>
      <c r="D10875"/>
      <c r="E10875" s="488"/>
      <c r="F10875"/>
      <c r="G10875"/>
      <c r="H10875" s="488"/>
    </row>
    <row r="10876" spans="1:8" s="10" customFormat="1">
      <c r="A10876" s="134"/>
      <c r="B10876" s="134"/>
      <c r="C10876"/>
      <c r="D10876"/>
      <c r="E10876" s="488"/>
      <c r="F10876"/>
      <c r="G10876"/>
      <c r="H10876" s="488"/>
    </row>
    <row r="10877" spans="1:8" s="10" customFormat="1">
      <c r="A10877" s="134"/>
      <c r="B10877" s="134"/>
      <c r="C10877"/>
      <c r="D10877"/>
      <c r="E10877" s="488"/>
      <c r="F10877"/>
      <c r="G10877"/>
      <c r="H10877" s="488"/>
    </row>
    <row r="10878" spans="1:8" s="10" customFormat="1">
      <c r="A10878" s="134"/>
      <c r="B10878" s="134"/>
      <c r="C10878"/>
      <c r="D10878"/>
      <c r="E10878" s="488"/>
      <c r="F10878"/>
      <c r="G10878"/>
      <c r="H10878" s="488"/>
    </row>
    <row r="10879" spans="1:8" s="10" customFormat="1">
      <c r="A10879" s="134"/>
      <c r="B10879" s="134"/>
      <c r="C10879"/>
      <c r="D10879"/>
      <c r="E10879" s="488"/>
      <c r="F10879"/>
      <c r="G10879"/>
      <c r="H10879" s="488"/>
    </row>
    <row r="10880" spans="1:8" s="10" customFormat="1">
      <c r="A10880" s="134"/>
      <c r="B10880" s="134"/>
      <c r="C10880"/>
      <c r="D10880"/>
      <c r="E10880" s="488"/>
      <c r="F10880"/>
      <c r="G10880"/>
      <c r="H10880" s="488"/>
    </row>
    <row r="10881" spans="1:8" s="10" customFormat="1">
      <c r="A10881" s="134"/>
      <c r="B10881" s="134"/>
      <c r="C10881"/>
      <c r="D10881"/>
      <c r="E10881" s="488"/>
      <c r="F10881"/>
      <c r="G10881"/>
      <c r="H10881" s="488"/>
    </row>
    <row r="10882" spans="1:8" s="10" customFormat="1">
      <c r="A10882" s="134"/>
      <c r="B10882" s="134"/>
      <c r="C10882"/>
      <c r="D10882"/>
      <c r="E10882" s="488"/>
      <c r="F10882"/>
      <c r="G10882"/>
      <c r="H10882" s="488"/>
    </row>
    <row r="10883" spans="1:8" s="10" customFormat="1">
      <c r="A10883" s="134"/>
      <c r="B10883" s="134"/>
      <c r="C10883"/>
      <c r="D10883"/>
      <c r="E10883" s="488"/>
      <c r="F10883"/>
      <c r="G10883"/>
      <c r="H10883" s="488"/>
    </row>
    <row r="10884" spans="1:8" s="10" customFormat="1">
      <c r="A10884" s="134"/>
      <c r="B10884" s="134"/>
      <c r="C10884"/>
      <c r="D10884"/>
      <c r="E10884" s="488"/>
      <c r="F10884"/>
      <c r="G10884"/>
      <c r="H10884" s="488"/>
    </row>
    <row r="10885" spans="1:8" s="10" customFormat="1">
      <c r="A10885" s="134"/>
      <c r="B10885" s="134"/>
      <c r="C10885"/>
      <c r="D10885"/>
      <c r="E10885" s="488"/>
      <c r="F10885"/>
      <c r="G10885"/>
      <c r="H10885" s="488"/>
    </row>
    <row r="10886" spans="1:8" s="10" customFormat="1">
      <c r="A10886" s="134"/>
      <c r="B10886" s="134"/>
      <c r="C10886"/>
      <c r="D10886"/>
      <c r="E10886" s="488"/>
      <c r="F10886"/>
      <c r="G10886"/>
      <c r="H10886" s="488"/>
    </row>
    <row r="10887" spans="1:8" s="10" customFormat="1">
      <c r="A10887" s="134"/>
      <c r="B10887" s="134"/>
      <c r="C10887"/>
      <c r="D10887"/>
      <c r="E10887" s="488"/>
      <c r="F10887"/>
      <c r="G10887"/>
      <c r="H10887" s="488"/>
    </row>
    <row r="10888" spans="1:8" s="10" customFormat="1">
      <c r="A10888" s="134"/>
      <c r="B10888" s="134"/>
      <c r="C10888"/>
      <c r="D10888"/>
      <c r="E10888" s="488"/>
      <c r="F10888"/>
      <c r="G10888"/>
      <c r="H10888" s="488"/>
    </row>
    <row r="10889" spans="1:8" s="10" customFormat="1">
      <c r="A10889" s="134"/>
      <c r="B10889" s="134"/>
      <c r="C10889"/>
      <c r="D10889"/>
      <c r="E10889" s="488"/>
      <c r="F10889"/>
      <c r="G10889"/>
      <c r="H10889" s="488"/>
    </row>
    <row r="10890" spans="1:8" s="10" customFormat="1">
      <c r="A10890" s="134"/>
      <c r="B10890" s="134"/>
      <c r="C10890"/>
      <c r="D10890"/>
      <c r="E10890" s="488"/>
      <c r="F10890"/>
      <c r="G10890"/>
      <c r="H10890" s="488"/>
    </row>
    <row r="10891" spans="1:8" s="10" customFormat="1">
      <c r="A10891" s="134"/>
      <c r="B10891" s="134"/>
      <c r="C10891"/>
      <c r="D10891"/>
      <c r="E10891" s="488"/>
      <c r="F10891"/>
      <c r="G10891"/>
      <c r="H10891" s="488"/>
    </row>
    <row r="10892" spans="1:8" s="10" customFormat="1">
      <c r="A10892" s="134"/>
      <c r="B10892" s="134"/>
      <c r="C10892"/>
      <c r="D10892"/>
      <c r="E10892" s="488"/>
      <c r="F10892"/>
      <c r="G10892"/>
      <c r="H10892" s="488"/>
    </row>
    <row r="10893" spans="1:8" s="10" customFormat="1">
      <c r="A10893" s="134"/>
      <c r="B10893" s="134"/>
      <c r="C10893"/>
      <c r="D10893"/>
      <c r="E10893" s="488"/>
      <c r="F10893"/>
      <c r="G10893"/>
      <c r="H10893" s="488"/>
    </row>
    <row r="10894" spans="1:8" s="10" customFormat="1">
      <c r="A10894" s="134"/>
      <c r="B10894" s="134"/>
      <c r="C10894"/>
      <c r="D10894"/>
      <c r="E10894" s="488"/>
      <c r="F10894"/>
      <c r="G10894"/>
      <c r="H10894" s="488"/>
    </row>
    <row r="10895" spans="1:8" s="10" customFormat="1">
      <c r="A10895" s="134"/>
      <c r="B10895" s="134"/>
      <c r="C10895"/>
      <c r="D10895"/>
      <c r="E10895" s="488"/>
      <c r="F10895"/>
      <c r="G10895"/>
      <c r="H10895" s="488"/>
    </row>
    <row r="10896" spans="1:8" s="10" customFormat="1">
      <c r="A10896" s="134"/>
      <c r="B10896" s="134"/>
      <c r="C10896"/>
      <c r="D10896"/>
      <c r="E10896" s="488"/>
      <c r="F10896"/>
      <c r="G10896"/>
      <c r="H10896" s="488"/>
    </row>
    <row r="10897" spans="1:8" s="10" customFormat="1">
      <c r="A10897" s="134"/>
      <c r="B10897" s="134"/>
      <c r="C10897"/>
      <c r="D10897"/>
      <c r="E10897" s="488"/>
      <c r="F10897"/>
      <c r="G10897"/>
      <c r="H10897" s="488"/>
    </row>
    <row r="10898" spans="1:8" s="10" customFormat="1">
      <c r="A10898" s="134"/>
      <c r="B10898" s="134"/>
      <c r="C10898"/>
      <c r="D10898"/>
      <c r="E10898" s="488"/>
      <c r="F10898"/>
      <c r="G10898"/>
      <c r="H10898" s="488"/>
    </row>
    <row r="10899" spans="1:8" s="10" customFormat="1">
      <c r="A10899" s="134"/>
      <c r="B10899" s="134"/>
      <c r="C10899"/>
      <c r="D10899"/>
      <c r="E10899" s="488"/>
      <c r="F10899"/>
      <c r="G10899"/>
      <c r="H10899" s="488"/>
    </row>
    <row r="10900" spans="1:8" s="10" customFormat="1">
      <c r="A10900" s="134"/>
      <c r="B10900" s="134"/>
      <c r="C10900"/>
      <c r="D10900"/>
      <c r="E10900" s="488"/>
      <c r="F10900"/>
      <c r="G10900"/>
      <c r="H10900" s="488"/>
    </row>
    <row r="10901" spans="1:8" s="10" customFormat="1">
      <c r="A10901" s="134"/>
      <c r="B10901" s="134"/>
      <c r="C10901"/>
      <c r="D10901"/>
      <c r="E10901" s="488"/>
      <c r="F10901"/>
      <c r="G10901"/>
      <c r="H10901" s="488"/>
    </row>
    <row r="10902" spans="1:8" s="10" customFormat="1">
      <c r="A10902" s="134"/>
      <c r="B10902" s="134"/>
      <c r="C10902"/>
      <c r="D10902"/>
      <c r="E10902" s="488"/>
      <c r="F10902"/>
      <c r="G10902"/>
      <c r="H10902" s="488"/>
    </row>
    <row r="10903" spans="1:8" s="10" customFormat="1">
      <c r="A10903" s="134"/>
      <c r="B10903" s="134"/>
      <c r="C10903"/>
      <c r="D10903"/>
      <c r="E10903" s="488"/>
      <c r="F10903"/>
      <c r="G10903"/>
      <c r="H10903" s="488"/>
    </row>
    <row r="10904" spans="1:8" s="10" customFormat="1">
      <c r="A10904" s="134"/>
      <c r="B10904" s="134"/>
      <c r="C10904"/>
      <c r="D10904"/>
      <c r="E10904" s="488"/>
      <c r="F10904"/>
      <c r="G10904"/>
      <c r="H10904" s="488"/>
    </row>
    <row r="10905" spans="1:8" s="10" customFormat="1">
      <c r="A10905" s="134"/>
      <c r="B10905" s="134"/>
      <c r="C10905"/>
      <c r="D10905"/>
      <c r="E10905" s="488"/>
      <c r="F10905"/>
      <c r="G10905"/>
      <c r="H10905" s="488"/>
    </row>
    <row r="10906" spans="1:8" s="10" customFormat="1">
      <c r="A10906" s="134"/>
      <c r="B10906" s="134"/>
      <c r="C10906"/>
      <c r="D10906"/>
      <c r="E10906" s="488"/>
      <c r="F10906"/>
      <c r="G10906"/>
      <c r="H10906" s="488"/>
    </row>
    <row r="10907" spans="1:8" s="10" customFormat="1">
      <c r="A10907" s="134"/>
      <c r="B10907" s="134"/>
      <c r="C10907"/>
      <c r="D10907"/>
      <c r="E10907" s="488"/>
      <c r="F10907"/>
      <c r="G10907"/>
      <c r="H10907" s="488"/>
    </row>
    <row r="10908" spans="1:8" s="10" customFormat="1">
      <c r="A10908" s="134"/>
      <c r="B10908" s="134"/>
      <c r="C10908"/>
      <c r="D10908"/>
      <c r="E10908" s="488"/>
      <c r="F10908"/>
      <c r="G10908"/>
      <c r="H10908" s="488"/>
    </row>
    <row r="10909" spans="1:8" s="10" customFormat="1">
      <c r="A10909" s="134"/>
      <c r="B10909" s="134"/>
      <c r="C10909"/>
      <c r="D10909"/>
      <c r="E10909" s="488"/>
      <c r="F10909"/>
      <c r="G10909"/>
      <c r="H10909" s="488"/>
    </row>
    <row r="10910" spans="1:8" s="10" customFormat="1">
      <c r="A10910" s="134"/>
      <c r="B10910" s="134"/>
      <c r="C10910"/>
      <c r="D10910"/>
      <c r="E10910" s="488"/>
      <c r="F10910"/>
      <c r="G10910"/>
      <c r="H10910" s="488"/>
    </row>
    <row r="10911" spans="1:8" s="10" customFormat="1">
      <c r="A10911" s="134"/>
      <c r="B10911" s="134"/>
      <c r="C10911"/>
      <c r="D10911"/>
      <c r="E10911" s="488"/>
      <c r="F10911"/>
      <c r="G10911"/>
      <c r="H10911" s="488"/>
    </row>
    <row r="10912" spans="1:8" s="10" customFormat="1">
      <c r="A10912" s="134"/>
      <c r="B10912" s="134"/>
      <c r="C10912"/>
      <c r="D10912"/>
      <c r="E10912" s="488"/>
      <c r="F10912"/>
      <c r="G10912"/>
      <c r="H10912" s="488"/>
    </row>
    <row r="10913" spans="1:8" s="10" customFormat="1">
      <c r="A10913" s="134"/>
      <c r="B10913" s="134"/>
      <c r="C10913"/>
      <c r="D10913"/>
      <c r="E10913" s="488"/>
      <c r="F10913"/>
      <c r="G10913"/>
      <c r="H10913" s="488"/>
    </row>
    <row r="10914" spans="1:8" s="10" customFormat="1">
      <c r="A10914" s="134"/>
      <c r="B10914" s="134"/>
      <c r="C10914"/>
      <c r="D10914"/>
      <c r="E10914" s="488"/>
      <c r="F10914"/>
      <c r="G10914"/>
      <c r="H10914" s="488"/>
    </row>
    <row r="10915" spans="1:8" s="10" customFormat="1">
      <c r="A10915" s="134"/>
      <c r="B10915" s="134"/>
      <c r="C10915"/>
      <c r="D10915"/>
      <c r="E10915" s="488"/>
      <c r="F10915"/>
      <c r="G10915"/>
      <c r="H10915" s="488"/>
    </row>
    <row r="10916" spans="1:8" s="10" customFormat="1">
      <c r="A10916" s="134"/>
      <c r="B10916" s="134"/>
      <c r="C10916"/>
      <c r="D10916"/>
      <c r="E10916" s="488"/>
      <c r="F10916"/>
      <c r="G10916"/>
      <c r="H10916" s="488"/>
    </row>
    <row r="10917" spans="1:8" s="10" customFormat="1">
      <c r="A10917" s="134"/>
      <c r="B10917" s="134"/>
      <c r="C10917"/>
      <c r="D10917"/>
      <c r="E10917" s="488"/>
      <c r="F10917"/>
      <c r="G10917"/>
      <c r="H10917" s="488"/>
    </row>
    <row r="10918" spans="1:8" s="10" customFormat="1">
      <c r="A10918" s="134"/>
      <c r="B10918" s="134"/>
      <c r="C10918"/>
      <c r="D10918"/>
      <c r="E10918" s="488"/>
      <c r="F10918"/>
      <c r="G10918"/>
      <c r="H10918" s="488"/>
    </row>
    <row r="10919" spans="1:8" s="10" customFormat="1">
      <c r="A10919" s="134"/>
      <c r="B10919" s="134"/>
      <c r="C10919"/>
      <c r="D10919"/>
      <c r="E10919" s="488"/>
      <c r="F10919"/>
      <c r="G10919"/>
      <c r="H10919" s="488"/>
    </row>
    <row r="10920" spans="1:8" s="10" customFormat="1">
      <c r="A10920" s="134"/>
      <c r="B10920" s="134"/>
      <c r="C10920"/>
      <c r="D10920"/>
      <c r="E10920" s="488"/>
      <c r="F10920"/>
      <c r="G10920"/>
      <c r="H10920" s="488"/>
    </row>
    <row r="10921" spans="1:8" s="10" customFormat="1">
      <c r="A10921" s="134"/>
      <c r="B10921" s="134"/>
      <c r="C10921"/>
      <c r="D10921"/>
      <c r="E10921" s="488"/>
      <c r="F10921"/>
      <c r="G10921"/>
      <c r="H10921" s="488"/>
    </row>
    <row r="10922" spans="1:8" s="10" customFormat="1">
      <c r="A10922" s="134"/>
      <c r="B10922" s="134"/>
      <c r="C10922"/>
      <c r="D10922"/>
      <c r="E10922" s="488"/>
      <c r="F10922"/>
      <c r="G10922"/>
      <c r="H10922" s="488"/>
    </row>
    <row r="10923" spans="1:8" s="10" customFormat="1">
      <c r="A10923" s="134"/>
      <c r="B10923" s="134"/>
      <c r="C10923"/>
      <c r="D10923"/>
      <c r="E10923" s="488"/>
      <c r="F10923"/>
      <c r="G10923"/>
      <c r="H10923" s="488"/>
    </row>
    <row r="10924" spans="1:8" s="10" customFormat="1">
      <c r="A10924" s="134"/>
      <c r="B10924" s="134"/>
      <c r="C10924"/>
      <c r="D10924"/>
      <c r="E10924" s="488"/>
      <c r="F10924"/>
      <c r="G10924"/>
      <c r="H10924" s="488"/>
    </row>
    <row r="10925" spans="1:8" s="10" customFormat="1">
      <c r="A10925" s="134"/>
      <c r="B10925" s="134"/>
      <c r="C10925"/>
      <c r="D10925"/>
      <c r="E10925" s="488"/>
      <c r="F10925"/>
      <c r="G10925"/>
      <c r="H10925" s="488"/>
    </row>
    <row r="10926" spans="1:8" s="10" customFormat="1">
      <c r="A10926" s="134"/>
      <c r="B10926" s="134"/>
      <c r="C10926"/>
      <c r="D10926"/>
      <c r="E10926" s="488"/>
      <c r="F10926"/>
      <c r="G10926"/>
      <c r="H10926" s="488"/>
    </row>
    <row r="10927" spans="1:8" s="10" customFormat="1">
      <c r="A10927" s="134"/>
      <c r="B10927" s="134"/>
      <c r="C10927"/>
      <c r="D10927"/>
      <c r="E10927" s="488"/>
      <c r="F10927"/>
      <c r="G10927"/>
      <c r="H10927" s="488"/>
    </row>
    <row r="10928" spans="1:8" s="10" customFormat="1">
      <c r="A10928" s="134"/>
      <c r="B10928" s="134"/>
      <c r="C10928"/>
      <c r="D10928"/>
      <c r="E10928" s="488"/>
      <c r="F10928"/>
      <c r="G10928"/>
      <c r="H10928" s="488"/>
    </row>
    <row r="10929" spans="1:8" s="10" customFormat="1">
      <c r="A10929" s="134"/>
      <c r="B10929" s="134"/>
      <c r="C10929"/>
      <c r="D10929"/>
      <c r="E10929" s="488"/>
      <c r="F10929"/>
      <c r="G10929"/>
      <c r="H10929" s="488"/>
    </row>
    <row r="10930" spans="1:8" s="10" customFormat="1">
      <c r="A10930" s="134"/>
      <c r="B10930" s="134"/>
      <c r="C10930"/>
      <c r="D10930"/>
      <c r="E10930" s="488"/>
      <c r="F10930"/>
      <c r="G10930"/>
      <c r="H10930" s="488"/>
    </row>
    <row r="10931" spans="1:8" s="10" customFormat="1">
      <c r="A10931" s="134"/>
      <c r="B10931" s="134"/>
      <c r="C10931"/>
      <c r="D10931"/>
      <c r="E10931" s="488"/>
      <c r="F10931"/>
      <c r="G10931"/>
      <c r="H10931" s="488"/>
    </row>
    <row r="10932" spans="1:8" s="10" customFormat="1">
      <c r="A10932" s="134"/>
      <c r="B10932" s="134"/>
      <c r="C10932"/>
      <c r="D10932"/>
      <c r="E10932" s="488"/>
      <c r="F10932"/>
      <c r="G10932"/>
      <c r="H10932" s="488"/>
    </row>
    <row r="10933" spans="1:8" s="10" customFormat="1">
      <c r="A10933" s="134"/>
      <c r="B10933" s="134"/>
      <c r="C10933"/>
      <c r="D10933"/>
      <c r="E10933" s="488"/>
      <c r="F10933"/>
      <c r="G10933"/>
      <c r="H10933" s="488"/>
    </row>
    <row r="10934" spans="1:8" s="10" customFormat="1">
      <c r="A10934" s="134"/>
      <c r="B10934" s="134"/>
      <c r="C10934"/>
      <c r="D10934"/>
      <c r="E10934" s="488"/>
      <c r="F10934"/>
      <c r="G10934"/>
      <c r="H10934" s="488"/>
    </row>
    <row r="10935" spans="1:8" s="10" customFormat="1">
      <c r="A10935" s="134"/>
      <c r="B10935" s="134"/>
      <c r="C10935"/>
      <c r="D10935"/>
      <c r="E10935" s="488"/>
      <c r="F10935"/>
      <c r="G10935"/>
      <c r="H10935" s="488"/>
    </row>
    <row r="10936" spans="1:8" s="10" customFormat="1">
      <c r="A10936" s="134"/>
      <c r="B10936" s="134"/>
      <c r="C10936"/>
      <c r="D10936"/>
      <c r="E10936" s="488"/>
      <c r="F10936"/>
      <c r="G10936"/>
      <c r="H10936" s="488"/>
    </row>
    <row r="10937" spans="1:8" s="10" customFormat="1">
      <c r="A10937" s="134"/>
      <c r="B10937" s="134"/>
      <c r="C10937"/>
      <c r="D10937"/>
      <c r="E10937" s="488"/>
      <c r="F10937"/>
      <c r="G10937"/>
      <c r="H10937" s="488"/>
    </row>
    <row r="10938" spans="1:8" s="10" customFormat="1">
      <c r="A10938" s="134"/>
      <c r="B10938" s="134"/>
      <c r="C10938"/>
      <c r="D10938"/>
      <c r="E10938" s="488"/>
      <c r="F10938"/>
      <c r="G10938"/>
      <c r="H10938" s="488"/>
    </row>
    <row r="10939" spans="1:8" s="10" customFormat="1">
      <c r="A10939" s="134"/>
      <c r="B10939" s="134"/>
      <c r="C10939"/>
      <c r="D10939"/>
      <c r="E10939" s="488"/>
      <c r="F10939"/>
      <c r="G10939"/>
      <c r="H10939" s="488"/>
    </row>
    <row r="10940" spans="1:8" s="10" customFormat="1">
      <c r="A10940" s="134"/>
      <c r="B10940" s="134"/>
      <c r="C10940"/>
      <c r="D10940"/>
      <c r="E10940" s="488"/>
      <c r="F10940"/>
      <c r="G10940"/>
      <c r="H10940" s="488"/>
    </row>
    <row r="10941" spans="1:8" s="10" customFormat="1">
      <c r="A10941" s="134"/>
      <c r="B10941" s="134"/>
      <c r="C10941"/>
      <c r="D10941"/>
      <c r="E10941" s="488"/>
      <c r="F10941"/>
      <c r="G10941"/>
      <c r="H10941" s="488"/>
    </row>
    <row r="10942" spans="1:8" s="10" customFormat="1">
      <c r="A10942" s="134"/>
      <c r="B10942" s="134"/>
      <c r="C10942"/>
      <c r="D10942"/>
      <c r="E10942" s="488"/>
      <c r="F10942"/>
      <c r="G10942"/>
      <c r="H10942" s="488"/>
    </row>
    <row r="10943" spans="1:8" s="10" customFormat="1">
      <c r="A10943" s="134"/>
      <c r="B10943" s="134"/>
      <c r="C10943"/>
      <c r="D10943"/>
      <c r="E10943" s="488"/>
      <c r="F10943"/>
      <c r="G10943"/>
      <c r="H10943" s="488"/>
    </row>
    <row r="10944" spans="1:8" s="10" customFormat="1">
      <c r="A10944" s="134"/>
      <c r="B10944" s="134"/>
      <c r="C10944"/>
      <c r="D10944"/>
      <c r="E10944" s="488"/>
      <c r="F10944"/>
      <c r="G10944"/>
      <c r="H10944" s="488"/>
    </row>
    <row r="10945" spans="1:8" s="10" customFormat="1">
      <c r="A10945" s="134"/>
      <c r="B10945" s="134"/>
      <c r="C10945"/>
      <c r="D10945"/>
      <c r="E10945" s="488"/>
      <c r="F10945"/>
      <c r="G10945"/>
      <c r="H10945" s="488"/>
    </row>
    <row r="10946" spans="1:8" s="10" customFormat="1">
      <c r="A10946" s="134"/>
      <c r="B10946" s="134"/>
      <c r="C10946"/>
      <c r="D10946"/>
      <c r="E10946" s="488"/>
      <c r="F10946"/>
      <c r="G10946"/>
      <c r="H10946" s="488"/>
    </row>
    <row r="10947" spans="1:8" s="10" customFormat="1">
      <c r="A10947" s="134"/>
      <c r="B10947" s="134"/>
      <c r="C10947"/>
      <c r="D10947"/>
      <c r="E10947" s="488"/>
      <c r="F10947"/>
      <c r="G10947"/>
      <c r="H10947" s="488"/>
    </row>
    <row r="10948" spans="1:8" s="10" customFormat="1">
      <c r="A10948" s="134"/>
      <c r="B10948" s="134"/>
      <c r="C10948"/>
      <c r="D10948"/>
      <c r="E10948" s="488"/>
      <c r="F10948"/>
      <c r="G10948"/>
      <c r="H10948" s="488"/>
    </row>
    <row r="10949" spans="1:8" s="10" customFormat="1">
      <c r="A10949" s="134"/>
      <c r="B10949" s="134"/>
      <c r="C10949"/>
      <c r="D10949"/>
      <c r="E10949" s="488"/>
      <c r="F10949"/>
      <c r="G10949"/>
      <c r="H10949" s="488"/>
    </row>
    <row r="10950" spans="1:8" s="10" customFormat="1">
      <c r="A10950" s="134"/>
      <c r="B10950" s="134"/>
      <c r="C10950"/>
      <c r="D10950"/>
      <c r="E10950" s="488"/>
      <c r="F10950"/>
      <c r="G10950"/>
      <c r="H10950" s="488"/>
    </row>
    <row r="10951" spans="1:8" s="10" customFormat="1">
      <c r="A10951" s="134"/>
      <c r="B10951" s="134"/>
      <c r="C10951"/>
      <c r="D10951"/>
      <c r="E10951" s="488"/>
      <c r="F10951"/>
      <c r="G10951"/>
      <c r="H10951" s="488"/>
    </row>
    <row r="10952" spans="1:8" s="10" customFormat="1">
      <c r="A10952" s="134"/>
      <c r="B10952" s="134"/>
      <c r="C10952"/>
      <c r="D10952"/>
      <c r="E10952" s="488"/>
      <c r="F10952"/>
      <c r="G10952"/>
      <c r="H10952" s="488"/>
    </row>
    <row r="10953" spans="1:8" s="10" customFormat="1">
      <c r="A10953" s="134"/>
      <c r="B10953" s="134"/>
      <c r="C10953"/>
      <c r="D10953"/>
      <c r="E10953" s="488"/>
      <c r="F10953"/>
      <c r="G10953"/>
      <c r="H10953" s="488"/>
    </row>
    <row r="10954" spans="1:8" s="10" customFormat="1">
      <c r="A10954" s="134"/>
      <c r="B10954" s="134"/>
      <c r="C10954"/>
      <c r="D10954"/>
      <c r="E10954" s="488"/>
      <c r="F10954"/>
      <c r="G10954"/>
      <c r="H10954" s="488"/>
    </row>
    <row r="10955" spans="1:8" s="10" customFormat="1">
      <c r="A10955" s="134"/>
      <c r="B10955" s="134"/>
      <c r="C10955"/>
      <c r="D10955"/>
      <c r="E10955" s="488"/>
      <c r="F10955"/>
      <c r="G10955"/>
      <c r="H10955" s="488"/>
    </row>
    <row r="10956" spans="1:8" s="10" customFormat="1">
      <c r="A10956" s="134"/>
      <c r="B10956" s="134"/>
      <c r="C10956"/>
      <c r="D10956"/>
      <c r="E10956" s="488"/>
      <c r="F10956"/>
      <c r="G10956"/>
      <c r="H10956" s="488"/>
    </row>
    <row r="10957" spans="1:8" s="10" customFormat="1">
      <c r="A10957" s="134"/>
      <c r="B10957" s="134"/>
      <c r="C10957"/>
      <c r="D10957"/>
      <c r="E10957" s="488"/>
      <c r="F10957"/>
      <c r="G10957"/>
      <c r="H10957" s="488"/>
    </row>
    <row r="10958" spans="1:8" s="10" customFormat="1">
      <c r="A10958" s="134"/>
      <c r="B10958" s="134"/>
      <c r="C10958"/>
      <c r="D10958"/>
      <c r="E10958" s="488"/>
      <c r="F10958"/>
      <c r="G10958"/>
      <c r="H10958" s="488"/>
    </row>
    <row r="10959" spans="1:8" s="10" customFormat="1">
      <c r="A10959" s="134"/>
      <c r="B10959" s="134"/>
      <c r="C10959"/>
      <c r="D10959"/>
      <c r="E10959" s="488"/>
      <c r="F10959"/>
      <c r="G10959"/>
      <c r="H10959" s="488"/>
    </row>
    <row r="10960" spans="1:8" s="10" customFormat="1">
      <c r="A10960" s="134"/>
      <c r="B10960" s="134"/>
      <c r="C10960"/>
      <c r="D10960"/>
      <c r="E10960" s="488"/>
      <c r="F10960"/>
      <c r="G10960"/>
      <c r="H10960" s="488"/>
    </row>
    <row r="10961" spans="1:8" s="10" customFormat="1">
      <c r="A10961" s="134"/>
      <c r="B10961" s="134"/>
      <c r="C10961"/>
      <c r="D10961"/>
      <c r="E10961" s="488"/>
      <c r="F10961"/>
      <c r="G10961"/>
      <c r="H10961" s="488"/>
    </row>
    <row r="10962" spans="1:8" s="10" customFormat="1">
      <c r="A10962" s="134"/>
      <c r="B10962" s="134"/>
      <c r="C10962"/>
      <c r="D10962"/>
      <c r="E10962" s="488"/>
      <c r="F10962"/>
      <c r="G10962"/>
      <c r="H10962" s="488"/>
    </row>
    <row r="10963" spans="1:8" s="10" customFormat="1">
      <c r="A10963" s="134"/>
      <c r="B10963" s="134"/>
      <c r="C10963"/>
      <c r="D10963"/>
      <c r="E10963" s="488"/>
      <c r="F10963"/>
      <c r="G10963"/>
      <c r="H10963" s="488"/>
    </row>
    <row r="10964" spans="1:8" s="10" customFormat="1">
      <c r="A10964" s="134"/>
      <c r="B10964" s="134"/>
      <c r="C10964"/>
      <c r="D10964"/>
      <c r="E10964" s="488"/>
      <c r="F10964"/>
      <c r="G10964"/>
      <c r="H10964" s="488"/>
    </row>
    <row r="10965" spans="1:8" s="10" customFormat="1">
      <c r="A10965" s="134"/>
      <c r="B10965" s="134"/>
      <c r="C10965"/>
      <c r="D10965"/>
      <c r="E10965" s="488"/>
      <c r="F10965"/>
      <c r="G10965"/>
      <c r="H10965" s="488"/>
    </row>
    <row r="10966" spans="1:8" s="10" customFormat="1">
      <c r="A10966" s="134"/>
      <c r="B10966" s="134"/>
      <c r="C10966"/>
      <c r="D10966"/>
      <c r="E10966" s="488"/>
      <c r="F10966"/>
      <c r="G10966"/>
      <c r="H10966" s="488"/>
    </row>
    <row r="10967" spans="1:8" s="10" customFormat="1">
      <c r="A10967" s="134"/>
      <c r="B10967" s="134"/>
      <c r="C10967"/>
      <c r="D10967"/>
      <c r="E10967" s="488"/>
      <c r="F10967"/>
      <c r="G10967"/>
      <c r="H10967" s="488"/>
    </row>
    <row r="10968" spans="1:8" s="10" customFormat="1">
      <c r="A10968" s="134"/>
      <c r="B10968" s="134"/>
      <c r="C10968"/>
      <c r="D10968"/>
      <c r="E10968" s="488"/>
      <c r="F10968"/>
      <c r="G10968"/>
      <c r="H10968" s="488"/>
    </row>
    <row r="10969" spans="1:8" s="10" customFormat="1">
      <c r="A10969" s="134"/>
      <c r="B10969" s="134"/>
      <c r="C10969"/>
      <c r="D10969"/>
      <c r="E10969" s="488"/>
      <c r="F10969"/>
      <c r="G10969"/>
      <c r="H10969" s="488"/>
    </row>
    <row r="10970" spans="1:8" s="10" customFormat="1">
      <c r="A10970" s="134"/>
      <c r="B10970" s="134"/>
      <c r="C10970"/>
      <c r="D10970"/>
      <c r="E10970" s="488"/>
      <c r="F10970"/>
      <c r="G10970"/>
      <c r="H10970" s="488"/>
    </row>
    <row r="10971" spans="1:8" s="10" customFormat="1">
      <c r="A10971" s="134"/>
      <c r="B10971" s="134"/>
      <c r="C10971"/>
      <c r="D10971"/>
      <c r="E10971" s="488"/>
      <c r="F10971"/>
      <c r="G10971"/>
      <c r="H10971" s="488"/>
    </row>
    <row r="10972" spans="1:8" s="10" customFormat="1">
      <c r="A10972" s="134"/>
      <c r="B10972" s="134"/>
      <c r="C10972"/>
      <c r="D10972"/>
      <c r="E10972" s="488"/>
      <c r="F10972"/>
      <c r="G10972"/>
      <c r="H10972" s="488"/>
    </row>
    <row r="10973" spans="1:8" s="10" customFormat="1">
      <c r="A10973" s="134"/>
      <c r="B10973" s="134"/>
      <c r="C10973"/>
      <c r="D10973"/>
      <c r="E10973" s="488"/>
      <c r="F10973"/>
      <c r="G10973"/>
      <c r="H10973" s="488"/>
    </row>
    <row r="10974" spans="1:8" s="10" customFormat="1">
      <c r="A10974" s="134"/>
      <c r="B10974" s="134"/>
      <c r="C10974"/>
      <c r="D10974"/>
      <c r="E10974" s="488"/>
      <c r="F10974"/>
      <c r="G10974"/>
      <c r="H10974" s="488"/>
    </row>
    <row r="10975" spans="1:8" s="10" customFormat="1">
      <c r="A10975" s="134"/>
      <c r="B10975" s="134"/>
      <c r="C10975"/>
      <c r="D10975"/>
      <c r="E10975" s="488"/>
      <c r="F10975"/>
      <c r="G10975"/>
      <c r="H10975" s="488"/>
    </row>
    <row r="10976" spans="1:8" s="10" customFormat="1">
      <c r="A10976" s="134"/>
      <c r="B10976" s="134"/>
      <c r="C10976"/>
      <c r="D10976"/>
      <c r="E10976" s="488"/>
      <c r="F10976"/>
      <c r="G10976"/>
      <c r="H10976" s="488"/>
    </row>
    <row r="10977" spans="1:8" s="10" customFormat="1">
      <c r="A10977" s="134"/>
      <c r="B10977" s="134"/>
      <c r="C10977"/>
      <c r="D10977"/>
      <c r="E10977" s="488"/>
      <c r="F10977"/>
      <c r="G10977"/>
      <c r="H10977" s="488"/>
    </row>
    <row r="10978" spans="1:8" s="10" customFormat="1">
      <c r="A10978" s="134"/>
      <c r="B10978" s="134"/>
      <c r="C10978"/>
      <c r="D10978"/>
      <c r="E10978" s="488"/>
      <c r="F10978"/>
      <c r="G10978"/>
      <c r="H10978" s="488"/>
    </row>
    <row r="10979" spans="1:8" s="10" customFormat="1">
      <c r="A10979" s="134"/>
      <c r="B10979" s="134"/>
      <c r="C10979"/>
      <c r="D10979"/>
      <c r="E10979" s="488"/>
      <c r="F10979"/>
      <c r="G10979"/>
      <c r="H10979" s="488"/>
    </row>
    <row r="10980" spans="1:8" s="10" customFormat="1">
      <c r="A10980" s="134"/>
      <c r="B10980" s="134"/>
      <c r="C10980"/>
      <c r="D10980"/>
      <c r="E10980" s="488"/>
      <c r="F10980"/>
      <c r="G10980"/>
      <c r="H10980" s="488"/>
    </row>
    <row r="10981" spans="1:8" s="10" customFormat="1">
      <c r="A10981" s="134"/>
      <c r="B10981" s="134"/>
      <c r="C10981"/>
      <c r="D10981"/>
      <c r="E10981" s="488"/>
      <c r="F10981"/>
      <c r="G10981"/>
      <c r="H10981" s="488"/>
    </row>
    <row r="10982" spans="1:8" s="10" customFormat="1">
      <c r="A10982" s="134"/>
      <c r="B10982" s="134"/>
      <c r="C10982"/>
      <c r="D10982"/>
      <c r="E10982" s="488"/>
      <c r="F10982"/>
      <c r="G10982"/>
      <c r="H10982" s="488"/>
    </row>
    <row r="10983" spans="1:8" s="10" customFormat="1">
      <c r="A10983" s="134"/>
      <c r="B10983" s="134"/>
      <c r="C10983"/>
      <c r="D10983"/>
      <c r="E10983" s="488"/>
      <c r="F10983"/>
      <c r="G10983"/>
      <c r="H10983" s="488"/>
    </row>
    <row r="10984" spans="1:8" s="10" customFormat="1">
      <c r="A10984" s="134"/>
      <c r="B10984" s="134"/>
      <c r="C10984"/>
      <c r="D10984"/>
      <c r="E10984" s="488"/>
      <c r="F10984"/>
      <c r="G10984"/>
      <c r="H10984" s="488"/>
    </row>
    <row r="10985" spans="1:8" s="10" customFormat="1">
      <c r="A10985" s="134"/>
      <c r="B10985" s="134"/>
      <c r="C10985"/>
      <c r="D10985"/>
      <c r="E10985" s="488"/>
      <c r="F10985"/>
      <c r="G10985"/>
      <c r="H10985" s="488"/>
    </row>
    <row r="10986" spans="1:8" s="10" customFormat="1">
      <c r="A10986" s="134"/>
      <c r="B10986" s="134"/>
      <c r="C10986"/>
      <c r="D10986"/>
      <c r="E10986" s="488"/>
      <c r="F10986"/>
      <c r="G10986"/>
      <c r="H10986" s="488"/>
    </row>
    <row r="10987" spans="1:8" s="10" customFormat="1">
      <c r="A10987" s="134"/>
      <c r="B10987" s="134"/>
      <c r="C10987"/>
      <c r="D10987"/>
      <c r="E10987" s="488"/>
      <c r="F10987"/>
      <c r="G10987"/>
      <c r="H10987" s="488"/>
    </row>
    <row r="10988" spans="1:8" s="10" customFormat="1">
      <c r="A10988" s="134"/>
      <c r="B10988" s="134"/>
      <c r="C10988"/>
      <c r="D10988"/>
      <c r="E10988" s="488"/>
      <c r="F10988"/>
      <c r="G10988"/>
      <c r="H10988" s="488"/>
    </row>
    <row r="10989" spans="1:8" s="10" customFormat="1">
      <c r="A10989" s="134"/>
      <c r="B10989" s="134"/>
      <c r="C10989"/>
      <c r="D10989"/>
      <c r="E10989" s="488"/>
      <c r="F10989"/>
      <c r="G10989"/>
      <c r="H10989" s="488"/>
    </row>
    <row r="10990" spans="1:8" s="10" customFormat="1">
      <c r="A10990" s="134"/>
      <c r="B10990" s="134"/>
      <c r="C10990"/>
      <c r="D10990"/>
      <c r="E10990" s="488"/>
      <c r="F10990"/>
      <c r="G10990"/>
      <c r="H10990" s="488"/>
    </row>
    <row r="10991" spans="1:8" s="10" customFormat="1">
      <c r="A10991" s="134"/>
      <c r="B10991" s="134"/>
      <c r="C10991"/>
      <c r="D10991"/>
      <c r="E10991" s="488"/>
      <c r="F10991"/>
      <c r="G10991"/>
      <c r="H10991" s="488"/>
    </row>
    <row r="10992" spans="1:8" s="10" customFormat="1">
      <c r="A10992" s="134"/>
      <c r="B10992" s="134"/>
      <c r="C10992"/>
      <c r="D10992"/>
      <c r="E10992" s="488"/>
      <c r="F10992"/>
      <c r="G10992"/>
      <c r="H10992" s="488"/>
    </row>
    <row r="10993" spans="1:8" s="10" customFormat="1">
      <c r="A10993" s="134"/>
      <c r="B10993" s="134"/>
      <c r="C10993"/>
      <c r="D10993"/>
      <c r="E10993" s="488"/>
      <c r="F10993"/>
      <c r="G10993"/>
      <c r="H10993" s="488"/>
    </row>
    <row r="10994" spans="1:8" s="10" customFormat="1">
      <c r="A10994" s="134"/>
      <c r="B10994" s="134"/>
      <c r="C10994"/>
      <c r="D10994"/>
      <c r="E10994" s="488"/>
      <c r="F10994"/>
      <c r="G10994"/>
      <c r="H10994" s="488"/>
    </row>
    <row r="10995" spans="1:8" s="10" customFormat="1">
      <c r="A10995" s="134"/>
      <c r="B10995" s="134"/>
      <c r="C10995"/>
      <c r="D10995"/>
      <c r="E10995" s="488"/>
      <c r="F10995"/>
      <c r="G10995"/>
      <c r="H10995" s="488"/>
    </row>
    <row r="10996" spans="1:8" s="10" customFormat="1">
      <c r="A10996" s="134"/>
      <c r="B10996" s="134"/>
      <c r="C10996"/>
      <c r="D10996"/>
      <c r="E10996" s="488"/>
      <c r="F10996"/>
      <c r="G10996"/>
      <c r="H10996" s="488"/>
    </row>
    <row r="10997" spans="1:8" s="10" customFormat="1">
      <c r="A10997" s="134"/>
      <c r="B10997" s="134"/>
      <c r="C10997"/>
      <c r="D10997"/>
      <c r="E10997" s="488"/>
      <c r="F10997"/>
      <c r="G10997"/>
      <c r="H10997" s="488"/>
    </row>
    <row r="10998" spans="1:8" s="10" customFormat="1">
      <c r="A10998" s="134"/>
      <c r="B10998" s="134"/>
      <c r="C10998"/>
      <c r="D10998"/>
      <c r="E10998" s="488"/>
      <c r="F10998"/>
      <c r="G10998"/>
      <c r="H10998" s="488"/>
    </row>
    <row r="10999" spans="1:8" s="10" customFormat="1">
      <c r="A10999" s="134"/>
      <c r="B10999" s="134"/>
      <c r="C10999"/>
      <c r="D10999"/>
      <c r="E10999" s="488"/>
      <c r="F10999"/>
      <c r="G10999"/>
      <c r="H10999" s="488"/>
    </row>
    <row r="11000" spans="1:8" s="10" customFormat="1">
      <c r="A11000" s="134"/>
      <c r="B11000" s="134"/>
      <c r="C11000"/>
      <c r="D11000"/>
      <c r="E11000" s="488"/>
      <c r="F11000"/>
      <c r="G11000"/>
      <c r="H11000" s="488"/>
    </row>
    <row r="11001" spans="1:8" s="10" customFormat="1">
      <c r="A11001" s="134"/>
      <c r="B11001" s="134"/>
      <c r="C11001"/>
      <c r="D11001"/>
      <c r="E11001" s="488"/>
      <c r="F11001"/>
      <c r="G11001"/>
      <c r="H11001" s="488"/>
    </row>
    <row r="11002" spans="1:8" s="10" customFormat="1">
      <c r="A11002" s="134"/>
      <c r="B11002" s="134"/>
      <c r="C11002"/>
      <c r="D11002"/>
      <c r="E11002" s="488"/>
      <c r="F11002"/>
      <c r="G11002"/>
      <c r="H11002" s="488"/>
    </row>
    <row r="11003" spans="1:8" s="10" customFormat="1">
      <c r="A11003" s="134"/>
      <c r="B11003" s="134"/>
      <c r="C11003"/>
      <c r="D11003"/>
      <c r="E11003" s="488"/>
      <c r="F11003"/>
      <c r="G11003"/>
      <c r="H11003" s="488"/>
    </row>
    <row r="11004" spans="1:8" s="10" customFormat="1">
      <c r="A11004" s="134"/>
      <c r="B11004" s="134"/>
      <c r="C11004"/>
      <c r="D11004"/>
      <c r="E11004" s="488"/>
      <c r="F11004"/>
      <c r="G11004"/>
      <c r="H11004" s="488"/>
    </row>
    <row r="11005" spans="1:8" s="10" customFormat="1">
      <c r="A11005" s="134"/>
      <c r="B11005" s="134"/>
      <c r="C11005"/>
      <c r="D11005"/>
      <c r="E11005" s="488"/>
      <c r="F11005"/>
      <c r="G11005"/>
      <c r="H11005" s="488"/>
    </row>
    <row r="11006" spans="1:8" s="10" customFormat="1">
      <c r="A11006" s="134"/>
      <c r="B11006" s="134"/>
      <c r="C11006"/>
      <c r="D11006"/>
      <c r="E11006" s="488"/>
      <c r="F11006"/>
      <c r="G11006"/>
      <c r="H11006" s="488"/>
    </row>
    <row r="11007" spans="1:8" s="10" customFormat="1">
      <c r="A11007" s="134"/>
      <c r="B11007" s="134"/>
      <c r="C11007"/>
      <c r="D11007"/>
      <c r="E11007" s="488"/>
      <c r="F11007"/>
      <c r="G11007"/>
      <c r="H11007" s="488"/>
    </row>
    <row r="11008" spans="1:8" s="10" customFormat="1">
      <c r="A11008" s="134"/>
      <c r="B11008" s="134"/>
      <c r="C11008"/>
      <c r="D11008"/>
      <c r="E11008" s="488"/>
      <c r="F11008"/>
      <c r="G11008"/>
      <c r="H11008" s="488"/>
    </row>
    <row r="11009" spans="1:8" s="10" customFormat="1">
      <c r="A11009" s="134"/>
      <c r="B11009" s="134"/>
      <c r="C11009"/>
      <c r="D11009"/>
      <c r="E11009" s="488"/>
      <c r="F11009"/>
      <c r="G11009"/>
      <c r="H11009" s="488"/>
    </row>
    <row r="11010" spans="1:8" s="10" customFormat="1">
      <c r="A11010" s="134"/>
      <c r="B11010" s="134"/>
      <c r="C11010"/>
      <c r="D11010"/>
      <c r="E11010" s="488"/>
      <c r="F11010"/>
      <c r="G11010"/>
      <c r="H11010" s="488"/>
    </row>
    <row r="11011" spans="1:8" s="10" customFormat="1">
      <c r="A11011" s="134"/>
      <c r="B11011" s="134"/>
      <c r="C11011"/>
      <c r="D11011"/>
      <c r="E11011" s="488"/>
      <c r="F11011"/>
      <c r="G11011"/>
      <c r="H11011" s="488"/>
    </row>
    <row r="11012" spans="1:8" s="10" customFormat="1">
      <c r="A11012" s="134"/>
      <c r="B11012" s="134"/>
      <c r="C11012"/>
      <c r="D11012"/>
      <c r="E11012" s="488"/>
      <c r="F11012"/>
      <c r="G11012"/>
      <c r="H11012" s="488"/>
    </row>
    <row r="11013" spans="1:8" s="10" customFormat="1">
      <c r="A11013" s="134"/>
      <c r="B11013" s="134"/>
      <c r="C11013"/>
      <c r="D11013"/>
      <c r="E11013" s="488"/>
      <c r="F11013"/>
      <c r="G11013"/>
      <c r="H11013" s="488"/>
    </row>
    <row r="11014" spans="1:8" s="10" customFormat="1">
      <c r="A11014" s="134"/>
      <c r="B11014" s="134"/>
      <c r="C11014"/>
      <c r="D11014"/>
      <c r="E11014" s="488"/>
      <c r="F11014"/>
      <c r="G11014"/>
      <c r="H11014" s="488"/>
    </row>
    <row r="11015" spans="1:8" s="10" customFormat="1">
      <c r="A11015" s="134"/>
      <c r="B11015" s="134"/>
      <c r="C11015"/>
      <c r="D11015"/>
      <c r="E11015" s="488"/>
      <c r="F11015"/>
      <c r="G11015"/>
      <c r="H11015" s="488"/>
    </row>
    <row r="11016" spans="1:8" s="10" customFormat="1">
      <c r="A11016" s="134"/>
      <c r="B11016" s="134"/>
      <c r="C11016"/>
      <c r="D11016"/>
      <c r="E11016" s="488"/>
      <c r="F11016"/>
      <c r="G11016"/>
      <c r="H11016" s="488"/>
    </row>
    <row r="11017" spans="1:8" s="10" customFormat="1">
      <c r="A11017" s="134"/>
      <c r="B11017" s="134"/>
      <c r="C11017"/>
      <c r="D11017"/>
      <c r="E11017" s="488"/>
      <c r="F11017"/>
      <c r="G11017"/>
      <c r="H11017" s="488"/>
    </row>
    <row r="11018" spans="1:8" s="10" customFormat="1">
      <c r="A11018" s="134"/>
      <c r="B11018" s="134"/>
      <c r="C11018"/>
      <c r="D11018"/>
      <c r="E11018" s="488"/>
      <c r="F11018"/>
      <c r="G11018"/>
      <c r="H11018" s="488"/>
    </row>
    <row r="11019" spans="1:8" s="10" customFormat="1">
      <c r="A11019" s="134"/>
      <c r="B11019" s="134"/>
      <c r="C11019"/>
      <c r="D11019"/>
      <c r="E11019" s="488"/>
      <c r="F11019"/>
      <c r="G11019"/>
      <c r="H11019" s="488"/>
    </row>
    <row r="11020" spans="1:8" s="10" customFormat="1">
      <c r="A11020" s="134"/>
      <c r="B11020" s="134"/>
      <c r="C11020"/>
      <c r="D11020"/>
      <c r="E11020" s="488"/>
      <c r="F11020"/>
      <c r="G11020"/>
      <c r="H11020" s="488"/>
    </row>
    <row r="11021" spans="1:8" s="10" customFormat="1">
      <c r="A11021" s="134"/>
      <c r="B11021" s="134"/>
      <c r="C11021"/>
      <c r="D11021"/>
      <c r="E11021" s="488"/>
      <c r="F11021"/>
      <c r="G11021"/>
      <c r="H11021" s="488"/>
    </row>
    <row r="11022" spans="1:8" s="10" customFormat="1">
      <c r="A11022" s="134"/>
      <c r="B11022" s="134"/>
      <c r="C11022"/>
      <c r="D11022"/>
      <c r="E11022" s="488"/>
      <c r="F11022"/>
      <c r="G11022"/>
      <c r="H11022" s="488"/>
    </row>
    <row r="11023" spans="1:8" s="10" customFormat="1">
      <c r="A11023" s="134"/>
      <c r="B11023" s="134"/>
      <c r="C11023"/>
      <c r="D11023"/>
      <c r="E11023" s="488"/>
      <c r="F11023"/>
      <c r="G11023"/>
      <c r="H11023" s="488"/>
    </row>
    <row r="11024" spans="1:8" s="10" customFormat="1">
      <c r="A11024" s="134"/>
      <c r="B11024" s="134"/>
      <c r="C11024"/>
      <c r="D11024"/>
      <c r="E11024" s="488"/>
      <c r="F11024"/>
      <c r="G11024"/>
      <c r="H11024" s="488"/>
    </row>
    <row r="11025" spans="1:8" s="10" customFormat="1">
      <c r="A11025" s="134"/>
      <c r="B11025" s="134"/>
      <c r="C11025"/>
      <c r="D11025"/>
      <c r="E11025" s="488"/>
      <c r="F11025"/>
      <c r="G11025"/>
      <c r="H11025" s="488"/>
    </row>
    <row r="11026" spans="1:8" s="10" customFormat="1">
      <c r="A11026" s="134"/>
      <c r="B11026" s="134"/>
      <c r="C11026"/>
      <c r="D11026"/>
      <c r="E11026" s="488"/>
      <c r="F11026"/>
      <c r="G11026"/>
      <c r="H11026" s="488"/>
    </row>
    <row r="11027" spans="1:8" s="10" customFormat="1">
      <c r="A11027" s="134"/>
      <c r="B11027" s="134"/>
      <c r="C11027"/>
      <c r="D11027"/>
      <c r="E11027" s="488"/>
      <c r="F11027"/>
      <c r="G11027"/>
      <c r="H11027" s="488"/>
    </row>
    <row r="11028" spans="1:8" s="10" customFormat="1">
      <c r="A11028" s="134"/>
      <c r="B11028" s="134"/>
      <c r="C11028"/>
      <c r="D11028"/>
      <c r="E11028" s="488"/>
      <c r="F11028"/>
      <c r="G11028"/>
      <c r="H11028" s="488"/>
    </row>
    <row r="11029" spans="1:8" s="10" customFormat="1">
      <c r="A11029" s="134"/>
      <c r="B11029" s="134"/>
      <c r="C11029"/>
      <c r="D11029"/>
      <c r="E11029" s="488"/>
      <c r="F11029"/>
      <c r="G11029"/>
      <c r="H11029" s="488"/>
    </row>
    <row r="11030" spans="1:8" s="10" customFormat="1">
      <c r="A11030" s="134"/>
      <c r="B11030" s="134"/>
      <c r="C11030"/>
      <c r="D11030"/>
      <c r="E11030" s="488"/>
      <c r="F11030"/>
      <c r="G11030"/>
      <c r="H11030" s="488"/>
    </row>
    <row r="11031" spans="1:8" s="10" customFormat="1">
      <c r="A11031" s="134"/>
      <c r="B11031" s="134"/>
      <c r="C11031"/>
      <c r="D11031"/>
      <c r="E11031" s="488"/>
      <c r="F11031"/>
      <c r="G11031"/>
      <c r="H11031" s="488"/>
    </row>
    <row r="11032" spans="1:8" s="10" customFormat="1">
      <c r="A11032" s="134"/>
      <c r="B11032" s="134"/>
      <c r="C11032"/>
      <c r="D11032"/>
      <c r="E11032" s="488"/>
      <c r="F11032"/>
      <c r="G11032"/>
      <c r="H11032" s="488"/>
    </row>
    <row r="11033" spans="1:8" s="10" customFormat="1">
      <c r="A11033" s="134"/>
      <c r="B11033" s="134"/>
      <c r="C11033"/>
      <c r="D11033"/>
      <c r="E11033" s="488"/>
      <c r="F11033"/>
      <c r="G11033"/>
      <c r="H11033" s="488"/>
    </row>
    <row r="11034" spans="1:8" s="10" customFormat="1">
      <c r="A11034" s="134"/>
      <c r="B11034" s="134"/>
      <c r="C11034"/>
      <c r="D11034"/>
      <c r="E11034" s="488"/>
      <c r="F11034"/>
      <c r="G11034"/>
      <c r="H11034" s="488"/>
    </row>
    <row r="11035" spans="1:8" s="10" customFormat="1">
      <c r="A11035" s="134"/>
      <c r="B11035" s="134"/>
      <c r="C11035"/>
      <c r="D11035"/>
      <c r="E11035" s="488"/>
      <c r="F11035"/>
      <c r="G11035"/>
      <c r="H11035" s="488"/>
    </row>
    <row r="11036" spans="1:8" s="10" customFormat="1">
      <c r="A11036" s="134"/>
      <c r="B11036" s="134"/>
      <c r="C11036"/>
      <c r="D11036"/>
      <c r="E11036" s="488"/>
      <c r="F11036"/>
      <c r="G11036"/>
      <c r="H11036" s="488"/>
    </row>
    <row r="11037" spans="1:8" s="10" customFormat="1">
      <c r="A11037" s="134"/>
      <c r="B11037" s="134"/>
      <c r="C11037"/>
      <c r="D11037"/>
      <c r="E11037" s="488"/>
      <c r="F11037"/>
      <c r="G11037"/>
      <c r="H11037" s="488"/>
    </row>
    <row r="11038" spans="1:8" s="10" customFormat="1">
      <c r="A11038" s="134"/>
      <c r="B11038" s="134"/>
      <c r="C11038"/>
      <c r="D11038"/>
      <c r="E11038" s="488"/>
      <c r="F11038"/>
      <c r="G11038"/>
      <c r="H11038" s="488"/>
    </row>
    <row r="11039" spans="1:8" s="10" customFormat="1">
      <c r="A11039" s="134"/>
      <c r="B11039" s="134"/>
      <c r="C11039"/>
      <c r="D11039"/>
      <c r="E11039" s="488"/>
      <c r="F11039"/>
      <c r="G11039"/>
      <c r="H11039" s="488"/>
    </row>
    <row r="11040" spans="1:8" s="10" customFormat="1">
      <c r="A11040" s="134"/>
      <c r="B11040" s="134"/>
      <c r="C11040"/>
      <c r="D11040"/>
      <c r="E11040" s="488"/>
      <c r="F11040"/>
      <c r="G11040"/>
      <c r="H11040" s="488"/>
    </row>
    <row r="11041" spans="1:8" s="10" customFormat="1">
      <c r="A11041" s="134"/>
      <c r="B11041" s="134"/>
      <c r="C11041"/>
      <c r="D11041"/>
      <c r="E11041" s="488"/>
      <c r="F11041"/>
      <c r="G11041"/>
      <c r="H11041" s="488"/>
    </row>
    <row r="11042" spans="1:8" s="10" customFormat="1">
      <c r="A11042" s="134"/>
      <c r="B11042" s="134"/>
      <c r="C11042"/>
      <c r="D11042"/>
      <c r="E11042" s="488"/>
      <c r="F11042"/>
      <c r="G11042"/>
      <c r="H11042" s="488"/>
    </row>
    <row r="11043" spans="1:8" s="10" customFormat="1">
      <c r="A11043" s="134"/>
      <c r="B11043" s="134"/>
      <c r="C11043"/>
      <c r="D11043"/>
      <c r="E11043" s="488"/>
      <c r="F11043"/>
      <c r="G11043"/>
      <c r="H11043" s="488"/>
    </row>
    <row r="11044" spans="1:8" s="10" customFormat="1">
      <c r="A11044" s="134"/>
      <c r="B11044" s="134"/>
      <c r="C11044"/>
      <c r="D11044"/>
      <c r="E11044" s="488"/>
      <c r="F11044"/>
      <c r="G11044"/>
      <c r="H11044" s="488"/>
    </row>
    <row r="11045" spans="1:8" s="10" customFormat="1">
      <c r="A11045" s="134"/>
      <c r="B11045" s="134"/>
      <c r="C11045"/>
      <c r="D11045"/>
      <c r="E11045" s="488"/>
      <c r="F11045"/>
      <c r="G11045"/>
      <c r="H11045" s="488"/>
    </row>
    <row r="11046" spans="1:8" s="10" customFormat="1">
      <c r="A11046" s="134"/>
      <c r="B11046" s="134"/>
      <c r="C11046"/>
      <c r="D11046"/>
      <c r="E11046" s="488"/>
      <c r="F11046"/>
      <c r="G11046"/>
      <c r="H11046" s="488"/>
    </row>
    <row r="11047" spans="1:8" s="10" customFormat="1">
      <c r="A11047" s="134"/>
      <c r="B11047" s="134"/>
      <c r="C11047"/>
      <c r="D11047"/>
      <c r="E11047" s="488"/>
      <c r="F11047"/>
      <c r="G11047"/>
      <c r="H11047" s="488"/>
    </row>
    <row r="11048" spans="1:8" s="10" customFormat="1">
      <c r="A11048" s="134"/>
      <c r="B11048" s="134"/>
      <c r="C11048"/>
      <c r="D11048"/>
      <c r="E11048" s="488"/>
      <c r="F11048"/>
      <c r="G11048"/>
      <c r="H11048" s="488"/>
    </row>
    <row r="11049" spans="1:8" s="10" customFormat="1">
      <c r="A11049" s="134"/>
      <c r="B11049" s="134"/>
      <c r="C11049"/>
      <c r="D11049"/>
      <c r="E11049" s="488"/>
      <c r="F11049"/>
      <c r="G11049"/>
      <c r="H11049" s="488"/>
    </row>
    <row r="11050" spans="1:8" s="10" customFormat="1">
      <c r="A11050" s="134"/>
      <c r="B11050" s="134"/>
      <c r="C11050"/>
      <c r="D11050"/>
      <c r="E11050" s="488"/>
      <c r="F11050"/>
      <c r="G11050"/>
      <c r="H11050" s="488"/>
    </row>
    <row r="11051" spans="1:8" s="10" customFormat="1">
      <c r="A11051" s="134"/>
      <c r="B11051" s="134"/>
      <c r="C11051"/>
      <c r="D11051"/>
      <c r="E11051" s="488"/>
      <c r="F11051"/>
      <c r="G11051"/>
      <c r="H11051" s="488"/>
    </row>
    <row r="11052" spans="1:8" s="10" customFormat="1">
      <c r="A11052" s="134"/>
      <c r="B11052" s="134"/>
      <c r="C11052"/>
      <c r="D11052"/>
      <c r="E11052" s="488"/>
      <c r="F11052"/>
      <c r="G11052"/>
      <c r="H11052" s="488"/>
    </row>
    <row r="11053" spans="1:8" s="10" customFormat="1">
      <c r="A11053" s="134"/>
      <c r="B11053" s="134"/>
      <c r="C11053"/>
      <c r="D11053"/>
      <c r="E11053" s="488"/>
      <c r="F11053"/>
      <c r="G11053"/>
      <c r="H11053" s="488"/>
    </row>
    <row r="11054" spans="1:8" s="10" customFormat="1">
      <c r="A11054" s="134"/>
      <c r="B11054" s="134"/>
      <c r="C11054"/>
      <c r="D11054"/>
      <c r="E11054" s="488"/>
      <c r="F11054"/>
      <c r="G11054"/>
      <c r="H11054" s="488"/>
    </row>
    <row r="11055" spans="1:8" s="10" customFormat="1">
      <c r="A11055" s="134"/>
      <c r="B11055" s="134"/>
      <c r="C11055"/>
      <c r="D11055"/>
      <c r="E11055" s="488"/>
      <c r="F11055"/>
      <c r="G11055"/>
      <c r="H11055" s="488"/>
    </row>
    <row r="11056" spans="1:8" s="10" customFormat="1">
      <c r="A11056" s="134"/>
      <c r="B11056" s="134"/>
      <c r="C11056"/>
      <c r="D11056"/>
      <c r="E11056" s="488"/>
      <c r="F11056"/>
      <c r="G11056"/>
      <c r="H11056" s="488"/>
    </row>
    <row r="11057" spans="1:8" s="10" customFormat="1">
      <c r="A11057" s="134"/>
      <c r="B11057" s="134"/>
      <c r="C11057"/>
      <c r="D11057"/>
      <c r="E11057" s="488"/>
      <c r="F11057"/>
      <c r="G11057"/>
      <c r="H11057" s="488"/>
    </row>
    <row r="11058" spans="1:8" s="10" customFormat="1">
      <c r="A11058" s="134"/>
      <c r="B11058" s="134"/>
      <c r="C11058"/>
      <c r="D11058"/>
      <c r="E11058" s="488"/>
      <c r="F11058"/>
      <c r="G11058"/>
      <c r="H11058" s="488"/>
    </row>
    <row r="11059" spans="1:8" s="10" customFormat="1">
      <c r="A11059" s="134"/>
      <c r="B11059" s="134"/>
      <c r="C11059"/>
      <c r="D11059"/>
      <c r="E11059" s="488"/>
      <c r="F11059"/>
      <c r="G11059"/>
      <c r="H11059" s="488"/>
    </row>
    <row r="11060" spans="1:8" s="10" customFormat="1">
      <c r="A11060" s="134"/>
      <c r="B11060" s="134"/>
      <c r="C11060"/>
      <c r="D11060"/>
      <c r="E11060" s="488"/>
      <c r="F11060"/>
      <c r="G11060"/>
      <c r="H11060" s="488"/>
    </row>
    <row r="11061" spans="1:8" s="10" customFormat="1">
      <c r="A11061" s="134"/>
      <c r="B11061" s="134"/>
      <c r="C11061"/>
      <c r="D11061"/>
      <c r="E11061" s="488"/>
      <c r="F11061"/>
      <c r="G11061"/>
      <c r="H11061" s="488"/>
    </row>
    <row r="11062" spans="1:8" s="10" customFormat="1">
      <c r="A11062" s="134"/>
      <c r="B11062" s="134"/>
      <c r="C11062"/>
      <c r="D11062"/>
      <c r="E11062" s="488"/>
      <c r="F11062"/>
      <c r="G11062"/>
      <c r="H11062" s="488"/>
    </row>
    <row r="11063" spans="1:8" s="10" customFormat="1">
      <c r="A11063" s="134"/>
      <c r="B11063" s="134"/>
      <c r="C11063"/>
      <c r="D11063"/>
      <c r="E11063" s="488"/>
      <c r="F11063"/>
      <c r="G11063"/>
      <c r="H11063" s="488"/>
    </row>
    <row r="11064" spans="1:8" s="10" customFormat="1">
      <c r="A11064" s="134"/>
      <c r="B11064" s="134"/>
      <c r="C11064"/>
      <c r="D11064"/>
      <c r="E11064" s="488"/>
      <c r="F11064"/>
      <c r="G11064"/>
      <c r="H11064" s="488"/>
    </row>
    <row r="11065" spans="1:8" s="10" customFormat="1">
      <c r="A11065" s="134"/>
      <c r="B11065" s="134"/>
      <c r="C11065"/>
      <c r="D11065"/>
      <c r="E11065" s="488"/>
      <c r="F11065"/>
      <c r="G11065"/>
      <c r="H11065" s="488"/>
    </row>
    <row r="11066" spans="1:8" s="10" customFormat="1">
      <c r="A11066" s="134"/>
      <c r="B11066" s="134"/>
      <c r="C11066"/>
      <c r="D11066"/>
      <c r="E11066" s="488"/>
      <c r="F11066"/>
      <c r="G11066"/>
      <c r="H11066" s="488"/>
    </row>
    <row r="11067" spans="1:8" s="10" customFormat="1">
      <c r="A11067" s="134"/>
      <c r="B11067" s="134"/>
      <c r="C11067"/>
      <c r="D11067"/>
      <c r="E11067" s="488"/>
      <c r="F11067"/>
      <c r="G11067"/>
      <c r="H11067" s="488"/>
    </row>
    <row r="11068" spans="1:8" s="10" customFormat="1">
      <c r="A11068" s="134"/>
      <c r="B11068" s="134"/>
      <c r="C11068"/>
      <c r="D11068"/>
      <c r="E11068" s="488"/>
      <c r="F11068"/>
      <c r="G11068"/>
      <c r="H11068" s="488"/>
    </row>
    <row r="11069" spans="1:8" s="10" customFormat="1">
      <c r="A11069" s="134"/>
      <c r="B11069" s="134"/>
      <c r="C11069"/>
      <c r="D11069"/>
      <c r="E11069" s="488"/>
      <c r="F11069"/>
      <c r="G11069"/>
      <c r="H11069" s="488"/>
    </row>
    <row r="11070" spans="1:8" s="10" customFormat="1">
      <c r="A11070" s="134"/>
      <c r="B11070" s="134"/>
      <c r="C11070"/>
      <c r="D11070"/>
      <c r="E11070" s="488"/>
      <c r="F11070"/>
      <c r="G11070"/>
      <c r="H11070" s="488"/>
    </row>
    <row r="11071" spans="1:8" s="10" customFormat="1">
      <c r="A11071" s="134"/>
      <c r="B11071" s="134"/>
      <c r="C11071"/>
      <c r="D11071"/>
      <c r="E11071" s="488"/>
      <c r="F11071"/>
      <c r="G11071"/>
      <c r="H11071" s="488"/>
    </row>
    <row r="11072" spans="1:8" s="10" customFormat="1">
      <c r="A11072" s="134"/>
      <c r="B11072" s="134"/>
      <c r="C11072"/>
      <c r="D11072"/>
      <c r="E11072" s="488"/>
      <c r="F11072"/>
      <c r="G11072"/>
      <c r="H11072" s="488"/>
    </row>
    <row r="11073" spans="1:8" s="10" customFormat="1">
      <c r="A11073" s="134"/>
      <c r="B11073" s="134"/>
      <c r="C11073"/>
      <c r="D11073"/>
      <c r="E11073" s="488"/>
      <c r="F11073"/>
      <c r="G11073"/>
      <c r="H11073" s="488"/>
    </row>
    <row r="11074" spans="1:8" s="10" customFormat="1">
      <c r="A11074" s="134"/>
      <c r="B11074" s="134"/>
      <c r="C11074"/>
      <c r="D11074"/>
      <c r="E11074" s="488"/>
      <c r="F11074"/>
      <c r="G11074"/>
      <c r="H11074" s="488"/>
    </row>
    <row r="11075" spans="1:8" s="10" customFormat="1">
      <c r="A11075" s="134"/>
      <c r="B11075" s="134"/>
      <c r="C11075"/>
      <c r="D11075"/>
      <c r="E11075" s="488"/>
      <c r="F11075"/>
      <c r="G11075"/>
      <c r="H11075" s="488"/>
    </row>
    <row r="11076" spans="1:8" s="10" customFormat="1">
      <c r="A11076" s="134"/>
      <c r="B11076" s="134"/>
      <c r="C11076"/>
      <c r="D11076"/>
      <c r="E11076" s="488"/>
      <c r="F11076"/>
      <c r="G11076"/>
      <c r="H11076" s="488"/>
    </row>
    <row r="11077" spans="1:8" s="10" customFormat="1">
      <c r="A11077" s="134"/>
      <c r="B11077" s="134"/>
      <c r="C11077"/>
      <c r="D11077"/>
      <c r="E11077" s="488"/>
      <c r="F11077"/>
      <c r="G11077"/>
      <c r="H11077" s="488"/>
    </row>
    <row r="11078" spans="1:8" s="10" customFormat="1">
      <c r="A11078" s="134"/>
      <c r="B11078" s="134"/>
      <c r="C11078"/>
      <c r="D11078"/>
      <c r="E11078" s="488"/>
      <c r="F11078"/>
      <c r="G11078"/>
      <c r="H11078" s="488"/>
    </row>
    <row r="11079" spans="1:8" s="10" customFormat="1">
      <c r="A11079" s="134"/>
      <c r="B11079" s="134"/>
      <c r="C11079"/>
      <c r="D11079"/>
      <c r="E11079" s="488"/>
      <c r="F11079"/>
      <c r="G11079"/>
      <c r="H11079" s="488"/>
    </row>
    <row r="11080" spans="1:8" s="10" customFormat="1">
      <c r="A11080" s="134"/>
      <c r="B11080" s="134"/>
      <c r="C11080"/>
      <c r="D11080"/>
      <c r="E11080" s="488"/>
      <c r="F11080"/>
      <c r="G11080"/>
      <c r="H11080" s="488"/>
    </row>
    <row r="11081" spans="1:8" s="10" customFormat="1">
      <c r="A11081" s="134"/>
      <c r="B11081" s="134"/>
      <c r="C11081"/>
      <c r="D11081"/>
      <c r="E11081" s="488"/>
      <c r="F11081"/>
      <c r="G11081"/>
      <c r="H11081" s="488"/>
    </row>
    <row r="11082" spans="1:8" s="10" customFormat="1">
      <c r="A11082" s="134"/>
      <c r="B11082" s="134"/>
      <c r="C11082"/>
      <c r="D11082"/>
      <c r="E11082" s="488"/>
      <c r="F11082"/>
      <c r="G11082"/>
      <c r="H11082" s="488"/>
    </row>
    <row r="11083" spans="1:8" s="10" customFormat="1">
      <c r="A11083" s="134"/>
      <c r="B11083" s="134"/>
      <c r="C11083"/>
      <c r="D11083"/>
      <c r="E11083" s="488"/>
      <c r="F11083"/>
      <c r="G11083"/>
      <c r="H11083" s="488"/>
    </row>
    <row r="11084" spans="1:8" s="10" customFormat="1">
      <c r="A11084" s="134"/>
      <c r="B11084" s="134"/>
      <c r="C11084"/>
      <c r="D11084"/>
      <c r="E11084" s="488"/>
      <c r="F11084"/>
      <c r="G11084"/>
      <c r="H11084" s="488"/>
    </row>
    <row r="11085" spans="1:8" s="10" customFormat="1">
      <c r="A11085" s="134"/>
      <c r="B11085" s="134"/>
      <c r="C11085"/>
      <c r="D11085"/>
      <c r="E11085" s="488"/>
      <c r="F11085"/>
      <c r="G11085"/>
      <c r="H11085" s="488"/>
    </row>
    <row r="11086" spans="1:8" s="10" customFormat="1">
      <c r="A11086" s="134"/>
      <c r="B11086" s="134"/>
      <c r="C11086"/>
      <c r="D11086"/>
      <c r="E11086" s="488"/>
      <c r="F11086"/>
      <c r="G11086"/>
      <c r="H11086" s="488"/>
    </row>
    <row r="11087" spans="1:8" s="10" customFormat="1">
      <c r="A11087" s="134"/>
      <c r="B11087" s="134"/>
      <c r="C11087"/>
      <c r="D11087"/>
      <c r="E11087" s="488"/>
      <c r="F11087"/>
      <c r="G11087"/>
      <c r="H11087" s="488"/>
    </row>
    <row r="11088" spans="1:8" s="10" customFormat="1">
      <c r="A11088" s="134"/>
      <c r="B11088" s="134"/>
      <c r="C11088"/>
      <c r="D11088"/>
      <c r="E11088" s="488"/>
      <c r="F11088"/>
      <c r="G11088"/>
      <c r="H11088" s="488"/>
    </row>
    <row r="11089" spans="1:8" s="10" customFormat="1">
      <c r="A11089" s="134"/>
      <c r="B11089" s="134"/>
      <c r="C11089"/>
      <c r="D11089"/>
      <c r="E11089" s="488"/>
      <c r="F11089"/>
      <c r="G11089"/>
      <c r="H11089" s="488"/>
    </row>
    <row r="11090" spans="1:8" s="10" customFormat="1">
      <c r="A11090" s="134"/>
      <c r="B11090" s="134"/>
      <c r="C11090"/>
      <c r="D11090"/>
      <c r="E11090" s="488"/>
      <c r="F11090"/>
      <c r="G11090"/>
      <c r="H11090" s="488"/>
    </row>
    <row r="11091" spans="1:8" s="10" customFormat="1">
      <c r="A11091" s="134"/>
      <c r="B11091" s="134"/>
      <c r="C11091"/>
      <c r="D11091"/>
      <c r="E11091" s="488"/>
      <c r="F11091"/>
      <c r="G11091"/>
      <c r="H11091" s="488"/>
    </row>
    <row r="11092" spans="1:8" s="10" customFormat="1">
      <c r="A11092" s="134"/>
      <c r="B11092" s="134"/>
      <c r="C11092"/>
      <c r="D11092"/>
      <c r="E11092" s="488"/>
      <c r="F11092"/>
      <c r="G11092"/>
      <c r="H11092" s="488"/>
    </row>
    <row r="11093" spans="1:8" s="10" customFormat="1">
      <c r="A11093" s="134"/>
      <c r="B11093" s="134"/>
      <c r="C11093"/>
      <c r="D11093"/>
      <c r="E11093" s="488"/>
      <c r="F11093"/>
      <c r="G11093"/>
      <c r="H11093" s="488"/>
    </row>
    <row r="11094" spans="1:8" s="10" customFormat="1">
      <c r="A11094" s="134"/>
      <c r="B11094" s="134"/>
      <c r="C11094"/>
      <c r="D11094"/>
      <c r="E11094" s="488"/>
      <c r="F11094"/>
      <c r="G11094"/>
      <c r="H11094" s="488"/>
    </row>
    <row r="11095" spans="1:8" s="10" customFormat="1">
      <c r="A11095" s="134"/>
      <c r="B11095" s="134"/>
      <c r="C11095"/>
      <c r="D11095"/>
      <c r="E11095" s="488"/>
      <c r="F11095"/>
      <c r="G11095"/>
      <c r="H11095" s="488"/>
    </row>
    <row r="11096" spans="1:8" s="10" customFormat="1">
      <c r="A11096" s="134"/>
      <c r="B11096" s="134"/>
      <c r="C11096"/>
      <c r="D11096"/>
      <c r="E11096" s="488"/>
      <c r="F11096"/>
      <c r="G11096"/>
      <c r="H11096" s="488"/>
    </row>
    <row r="11097" spans="1:8" s="10" customFormat="1">
      <c r="A11097" s="134"/>
      <c r="B11097" s="134"/>
      <c r="C11097"/>
      <c r="D11097"/>
      <c r="E11097" s="488"/>
      <c r="F11097"/>
      <c r="G11097"/>
      <c r="H11097" s="488"/>
    </row>
    <row r="11098" spans="1:8" s="10" customFormat="1">
      <c r="A11098" s="134"/>
      <c r="B11098" s="134"/>
      <c r="C11098"/>
      <c r="D11098"/>
      <c r="E11098" s="488"/>
      <c r="F11098"/>
      <c r="G11098"/>
      <c r="H11098" s="488"/>
    </row>
    <row r="11099" spans="1:8" s="10" customFormat="1">
      <c r="A11099" s="134"/>
      <c r="B11099" s="134"/>
      <c r="C11099"/>
      <c r="D11099"/>
      <c r="E11099" s="488"/>
      <c r="F11099"/>
      <c r="G11099"/>
      <c r="H11099" s="488"/>
    </row>
    <row r="11100" spans="1:8" s="10" customFormat="1">
      <c r="A11100" s="134"/>
      <c r="B11100" s="134"/>
      <c r="C11100"/>
      <c r="D11100"/>
      <c r="E11100" s="488"/>
      <c r="F11100"/>
      <c r="G11100"/>
      <c r="H11100" s="488"/>
    </row>
    <row r="11101" spans="1:8" s="10" customFormat="1">
      <c r="A11101" s="134"/>
      <c r="B11101" s="134"/>
      <c r="C11101"/>
      <c r="D11101"/>
      <c r="E11101" s="488"/>
      <c r="F11101"/>
      <c r="G11101"/>
      <c r="H11101" s="488"/>
    </row>
    <row r="11102" spans="1:8" s="10" customFormat="1">
      <c r="A11102" s="134"/>
      <c r="B11102" s="134"/>
      <c r="C11102"/>
      <c r="D11102"/>
      <c r="E11102" s="488"/>
      <c r="F11102"/>
      <c r="G11102"/>
      <c r="H11102" s="488"/>
    </row>
    <row r="11103" spans="1:8" s="10" customFormat="1">
      <c r="A11103" s="134"/>
      <c r="B11103" s="134"/>
      <c r="C11103"/>
      <c r="D11103"/>
      <c r="E11103" s="488"/>
      <c r="F11103"/>
      <c r="G11103"/>
      <c r="H11103" s="488"/>
    </row>
    <row r="11104" spans="1:8" s="10" customFormat="1">
      <c r="A11104" s="134"/>
      <c r="B11104" s="134"/>
      <c r="C11104"/>
      <c r="D11104"/>
      <c r="E11104" s="488"/>
      <c r="F11104"/>
      <c r="G11104"/>
      <c r="H11104" s="488"/>
    </row>
    <row r="11105" spans="1:8" s="10" customFormat="1">
      <c r="A11105" s="134"/>
      <c r="B11105" s="134"/>
      <c r="C11105"/>
      <c r="D11105"/>
      <c r="E11105" s="488"/>
      <c r="F11105"/>
      <c r="G11105"/>
      <c r="H11105" s="488"/>
    </row>
    <row r="11106" spans="1:8" s="10" customFormat="1">
      <c r="A11106" s="134"/>
      <c r="B11106" s="134"/>
      <c r="C11106"/>
      <c r="D11106"/>
      <c r="E11106" s="488"/>
      <c r="F11106"/>
      <c r="G11106"/>
      <c r="H11106" s="488"/>
    </row>
    <row r="11107" spans="1:8" s="10" customFormat="1">
      <c r="A11107" s="134"/>
      <c r="B11107" s="134"/>
      <c r="C11107"/>
      <c r="D11107"/>
      <c r="E11107" s="488"/>
      <c r="F11107"/>
      <c r="G11107"/>
      <c r="H11107" s="488"/>
    </row>
    <row r="11108" spans="1:8" s="10" customFormat="1">
      <c r="A11108" s="134"/>
      <c r="B11108" s="134"/>
      <c r="C11108"/>
      <c r="D11108"/>
      <c r="E11108" s="488"/>
      <c r="F11108"/>
      <c r="G11108"/>
      <c r="H11108" s="488"/>
    </row>
    <row r="11109" spans="1:8" s="10" customFormat="1">
      <c r="A11109" s="134"/>
      <c r="B11109" s="134"/>
      <c r="C11109"/>
      <c r="D11109"/>
      <c r="E11109" s="488"/>
      <c r="F11109"/>
      <c r="G11109"/>
      <c r="H11109" s="488"/>
    </row>
    <row r="11110" spans="1:8" s="10" customFormat="1">
      <c r="A11110" s="134"/>
      <c r="B11110" s="134"/>
      <c r="C11110"/>
      <c r="D11110"/>
      <c r="E11110" s="488"/>
      <c r="F11110"/>
      <c r="G11110"/>
      <c r="H11110" s="488"/>
    </row>
    <row r="11111" spans="1:8" s="10" customFormat="1">
      <c r="A11111" s="134"/>
      <c r="B11111" s="134"/>
      <c r="C11111"/>
      <c r="D11111"/>
      <c r="E11111" s="488"/>
      <c r="F11111"/>
      <c r="G11111"/>
      <c r="H11111" s="488"/>
    </row>
    <row r="11112" spans="1:8" s="10" customFormat="1">
      <c r="A11112" s="134"/>
      <c r="B11112" s="134"/>
      <c r="C11112"/>
      <c r="D11112"/>
      <c r="E11112" s="488"/>
      <c r="F11112"/>
      <c r="G11112"/>
      <c r="H11112" s="488"/>
    </row>
    <row r="11113" spans="1:8" s="10" customFormat="1">
      <c r="A11113" s="134"/>
      <c r="B11113" s="134"/>
      <c r="C11113"/>
      <c r="D11113"/>
      <c r="E11113" s="488"/>
      <c r="F11113"/>
      <c r="G11113"/>
      <c r="H11113" s="488"/>
    </row>
    <row r="11114" spans="1:8" s="10" customFormat="1">
      <c r="A11114" s="134"/>
      <c r="B11114" s="134"/>
      <c r="C11114"/>
      <c r="D11114"/>
      <c r="E11114" s="488"/>
      <c r="F11114"/>
      <c r="G11114"/>
      <c r="H11114" s="488"/>
    </row>
    <row r="11115" spans="1:8" s="10" customFormat="1">
      <c r="A11115" s="134"/>
      <c r="B11115" s="134"/>
      <c r="C11115"/>
      <c r="D11115"/>
      <c r="E11115" s="488"/>
      <c r="F11115"/>
      <c r="G11115"/>
      <c r="H11115" s="488"/>
    </row>
    <row r="11116" spans="1:8" s="10" customFormat="1">
      <c r="A11116" s="134"/>
      <c r="B11116" s="134"/>
      <c r="C11116"/>
      <c r="D11116"/>
      <c r="E11116" s="488"/>
      <c r="F11116"/>
      <c r="G11116"/>
      <c r="H11116" s="488"/>
    </row>
    <row r="11117" spans="1:8" s="10" customFormat="1">
      <c r="A11117" s="134"/>
      <c r="B11117" s="134"/>
      <c r="C11117"/>
      <c r="D11117"/>
      <c r="E11117" s="488"/>
      <c r="F11117"/>
      <c r="G11117"/>
      <c r="H11117" s="488"/>
    </row>
    <row r="11118" spans="1:8" s="10" customFormat="1">
      <c r="A11118" s="134"/>
      <c r="B11118" s="134"/>
      <c r="C11118"/>
      <c r="D11118"/>
      <c r="E11118" s="488"/>
      <c r="F11118"/>
      <c r="G11118"/>
      <c r="H11118" s="488"/>
    </row>
    <row r="11119" spans="1:8" s="10" customFormat="1">
      <c r="A11119" s="134"/>
      <c r="B11119" s="134"/>
      <c r="C11119"/>
      <c r="D11119"/>
      <c r="E11119" s="488"/>
      <c r="F11119"/>
      <c r="G11119"/>
      <c r="H11119" s="488"/>
    </row>
    <row r="11120" spans="1:8" s="10" customFormat="1">
      <c r="A11120" s="134"/>
      <c r="B11120" s="134"/>
      <c r="C11120"/>
      <c r="D11120"/>
      <c r="E11120" s="488"/>
      <c r="F11120"/>
      <c r="G11120"/>
      <c r="H11120" s="488"/>
    </row>
    <row r="11121" spans="1:8" s="10" customFormat="1">
      <c r="A11121" s="134"/>
      <c r="B11121" s="134"/>
      <c r="C11121"/>
      <c r="D11121"/>
      <c r="E11121" s="488"/>
      <c r="F11121"/>
      <c r="G11121"/>
      <c r="H11121" s="488"/>
    </row>
    <row r="11122" spans="1:8" s="10" customFormat="1">
      <c r="A11122" s="134"/>
      <c r="B11122" s="134"/>
      <c r="C11122"/>
      <c r="D11122"/>
      <c r="E11122" s="488"/>
      <c r="F11122"/>
      <c r="G11122"/>
      <c r="H11122" s="488"/>
    </row>
    <row r="11123" spans="1:8" s="10" customFormat="1">
      <c r="A11123" s="134"/>
      <c r="B11123" s="134"/>
      <c r="C11123"/>
      <c r="D11123"/>
      <c r="E11123" s="488"/>
      <c r="F11123"/>
      <c r="G11123"/>
      <c r="H11123" s="488"/>
    </row>
    <row r="11124" spans="1:8" s="10" customFormat="1">
      <c r="A11124" s="134"/>
      <c r="B11124" s="134"/>
      <c r="C11124"/>
      <c r="D11124"/>
      <c r="E11124" s="488"/>
      <c r="F11124"/>
      <c r="G11124"/>
      <c r="H11124" s="488"/>
    </row>
    <row r="11125" spans="1:8" s="10" customFormat="1">
      <c r="A11125" s="134"/>
      <c r="B11125" s="134"/>
      <c r="C11125"/>
      <c r="D11125"/>
      <c r="E11125" s="488"/>
      <c r="F11125"/>
      <c r="G11125"/>
      <c r="H11125" s="488"/>
    </row>
    <row r="11126" spans="1:8" s="10" customFormat="1">
      <c r="A11126" s="134"/>
      <c r="B11126" s="134"/>
      <c r="C11126"/>
      <c r="D11126"/>
      <c r="E11126" s="488"/>
      <c r="F11126"/>
      <c r="G11126"/>
      <c r="H11126" s="488"/>
    </row>
    <row r="11127" spans="1:8" s="10" customFormat="1">
      <c r="A11127" s="134"/>
      <c r="B11127" s="134"/>
      <c r="C11127"/>
      <c r="D11127"/>
      <c r="E11127" s="488"/>
      <c r="F11127"/>
      <c r="G11127"/>
      <c r="H11127" s="488"/>
    </row>
    <row r="11128" spans="1:8" s="10" customFormat="1">
      <c r="A11128" s="134"/>
      <c r="B11128" s="134"/>
      <c r="C11128"/>
      <c r="D11128"/>
      <c r="E11128" s="488"/>
      <c r="F11128"/>
      <c r="G11128"/>
      <c r="H11128" s="488"/>
    </row>
    <row r="11129" spans="1:8" s="10" customFormat="1">
      <c r="A11129" s="134"/>
      <c r="B11129" s="134"/>
      <c r="C11129"/>
      <c r="D11129"/>
      <c r="E11129" s="488"/>
      <c r="F11129"/>
      <c r="G11129"/>
      <c r="H11129" s="488"/>
    </row>
    <row r="11130" spans="1:8" s="10" customFormat="1">
      <c r="A11130" s="134"/>
      <c r="B11130" s="134"/>
      <c r="C11130"/>
      <c r="D11130"/>
      <c r="E11130" s="488"/>
      <c r="F11130"/>
      <c r="G11130"/>
      <c r="H11130" s="488"/>
    </row>
    <row r="11131" spans="1:8" s="10" customFormat="1">
      <c r="A11131" s="134"/>
      <c r="B11131" s="134"/>
      <c r="C11131"/>
      <c r="D11131"/>
      <c r="E11131" s="488"/>
      <c r="F11131"/>
      <c r="G11131"/>
      <c r="H11131" s="488"/>
    </row>
    <row r="11132" spans="1:8" s="10" customFormat="1">
      <c r="A11132" s="134"/>
      <c r="B11132" s="134"/>
      <c r="C11132"/>
      <c r="D11132"/>
      <c r="E11132" s="488"/>
      <c r="F11132"/>
      <c r="G11132"/>
      <c r="H11132" s="488"/>
    </row>
    <row r="11133" spans="1:8" s="10" customFormat="1">
      <c r="A11133" s="134"/>
      <c r="B11133" s="134"/>
      <c r="C11133"/>
      <c r="D11133"/>
      <c r="E11133" s="488"/>
      <c r="F11133"/>
      <c r="G11133"/>
      <c r="H11133" s="488"/>
    </row>
    <row r="11134" spans="1:8" s="10" customFormat="1">
      <c r="A11134" s="134"/>
      <c r="B11134" s="134"/>
      <c r="C11134"/>
      <c r="D11134"/>
      <c r="E11134" s="488"/>
      <c r="F11134"/>
      <c r="G11134"/>
      <c r="H11134" s="488"/>
    </row>
    <row r="11135" spans="1:8" s="10" customFormat="1">
      <c r="A11135" s="134"/>
      <c r="B11135" s="134"/>
      <c r="C11135"/>
      <c r="D11135"/>
      <c r="E11135" s="488"/>
      <c r="F11135"/>
      <c r="G11135"/>
      <c r="H11135" s="488"/>
    </row>
    <row r="11136" spans="1:8" s="10" customFormat="1">
      <c r="A11136" s="134"/>
      <c r="B11136" s="134"/>
      <c r="C11136"/>
      <c r="D11136"/>
      <c r="E11136" s="488"/>
      <c r="F11136"/>
      <c r="G11136"/>
      <c r="H11136" s="488"/>
    </row>
    <row r="11137" spans="1:8" s="10" customFormat="1">
      <c r="A11137" s="134"/>
      <c r="B11137" s="134"/>
      <c r="C11137"/>
      <c r="D11137"/>
      <c r="E11137" s="488"/>
      <c r="F11137"/>
      <c r="G11137"/>
      <c r="H11137" s="488"/>
    </row>
    <row r="11138" spans="1:8" s="10" customFormat="1">
      <c r="A11138" s="134"/>
      <c r="B11138" s="134"/>
      <c r="C11138"/>
      <c r="D11138"/>
      <c r="E11138" s="488"/>
      <c r="F11138"/>
      <c r="G11138"/>
      <c r="H11138" s="488"/>
    </row>
    <row r="11139" spans="1:8" s="10" customFormat="1">
      <c r="A11139" s="134"/>
      <c r="B11139" s="134"/>
      <c r="C11139"/>
      <c r="D11139"/>
      <c r="E11139" s="488"/>
      <c r="F11139"/>
      <c r="G11139"/>
      <c r="H11139" s="488"/>
    </row>
    <row r="11140" spans="1:8" s="10" customFormat="1">
      <c r="A11140" s="134"/>
      <c r="B11140" s="134"/>
      <c r="C11140"/>
      <c r="D11140"/>
      <c r="E11140" s="488"/>
      <c r="F11140"/>
      <c r="G11140"/>
      <c r="H11140" s="488"/>
    </row>
    <row r="11141" spans="1:8" s="10" customFormat="1">
      <c r="A11141" s="134"/>
      <c r="B11141" s="134"/>
      <c r="C11141"/>
      <c r="D11141"/>
      <c r="E11141" s="488"/>
      <c r="F11141"/>
      <c r="G11141"/>
      <c r="H11141" s="488"/>
    </row>
    <row r="11142" spans="1:8" s="10" customFormat="1">
      <c r="A11142" s="134"/>
      <c r="B11142" s="134"/>
      <c r="C11142"/>
      <c r="D11142"/>
      <c r="E11142" s="488"/>
      <c r="F11142"/>
      <c r="G11142"/>
      <c r="H11142" s="488"/>
    </row>
    <row r="11143" spans="1:8" s="10" customFormat="1">
      <c r="A11143" s="134"/>
      <c r="B11143" s="134"/>
      <c r="C11143"/>
      <c r="D11143"/>
      <c r="E11143" s="488"/>
      <c r="F11143"/>
      <c r="G11143"/>
      <c r="H11143" s="488"/>
    </row>
    <row r="11144" spans="1:8" s="10" customFormat="1">
      <c r="A11144" s="134"/>
      <c r="B11144" s="134"/>
      <c r="C11144"/>
      <c r="D11144"/>
      <c r="E11144" s="488"/>
      <c r="F11144"/>
      <c r="G11144"/>
      <c r="H11144" s="488"/>
    </row>
    <row r="11145" spans="1:8" s="10" customFormat="1">
      <c r="A11145" s="134"/>
      <c r="B11145" s="134"/>
      <c r="C11145"/>
      <c r="D11145"/>
      <c r="E11145" s="488"/>
      <c r="F11145"/>
      <c r="G11145"/>
      <c r="H11145" s="488"/>
    </row>
    <row r="11146" spans="1:8" s="10" customFormat="1">
      <c r="A11146" s="134"/>
      <c r="B11146" s="134"/>
      <c r="C11146"/>
      <c r="D11146"/>
      <c r="E11146" s="488"/>
      <c r="F11146"/>
      <c r="G11146"/>
      <c r="H11146" s="488"/>
    </row>
    <row r="11147" spans="1:8" s="10" customFormat="1">
      <c r="A11147" s="134"/>
      <c r="B11147" s="134"/>
      <c r="C11147"/>
      <c r="D11147"/>
      <c r="E11147" s="488"/>
      <c r="F11147"/>
      <c r="G11147"/>
      <c r="H11147" s="488"/>
    </row>
    <row r="11148" spans="1:8" s="10" customFormat="1">
      <c r="A11148" s="134"/>
      <c r="B11148" s="134"/>
      <c r="C11148"/>
      <c r="D11148"/>
      <c r="E11148" s="488"/>
      <c r="F11148"/>
      <c r="G11148"/>
      <c r="H11148" s="488"/>
    </row>
    <row r="11149" spans="1:8" s="10" customFormat="1">
      <c r="A11149" s="134"/>
      <c r="B11149" s="134"/>
      <c r="C11149"/>
      <c r="D11149"/>
      <c r="E11149" s="488"/>
      <c r="F11149"/>
      <c r="G11149"/>
      <c r="H11149" s="488"/>
    </row>
    <row r="11150" spans="1:8" s="10" customFormat="1">
      <c r="A11150" s="134"/>
      <c r="B11150" s="134"/>
      <c r="C11150"/>
      <c r="D11150"/>
      <c r="E11150" s="488"/>
      <c r="F11150"/>
      <c r="G11150"/>
      <c r="H11150" s="488"/>
    </row>
    <row r="11151" spans="1:8" s="10" customFormat="1">
      <c r="A11151" s="134"/>
      <c r="B11151" s="134"/>
      <c r="C11151"/>
      <c r="D11151"/>
      <c r="E11151" s="488"/>
      <c r="F11151"/>
      <c r="G11151"/>
      <c r="H11151" s="488"/>
    </row>
    <row r="11152" spans="1:8" s="10" customFormat="1">
      <c r="A11152" s="134"/>
      <c r="B11152" s="134"/>
      <c r="C11152"/>
      <c r="D11152"/>
      <c r="E11152" s="488"/>
      <c r="F11152"/>
      <c r="G11152"/>
      <c r="H11152" s="488"/>
    </row>
    <row r="11153" spans="1:8" s="10" customFormat="1">
      <c r="A11153" s="134"/>
      <c r="B11153" s="134"/>
      <c r="C11153"/>
      <c r="D11153"/>
      <c r="E11153" s="488"/>
      <c r="F11153"/>
      <c r="G11153"/>
      <c r="H11153" s="488"/>
    </row>
    <row r="11154" spans="1:8" s="10" customFormat="1">
      <c r="A11154" s="134"/>
      <c r="B11154" s="134"/>
      <c r="C11154"/>
      <c r="D11154"/>
      <c r="E11154" s="488"/>
      <c r="F11154"/>
      <c r="G11154"/>
      <c r="H11154" s="488"/>
    </row>
    <row r="11155" spans="1:8" s="10" customFormat="1">
      <c r="A11155" s="134"/>
      <c r="B11155" s="134"/>
      <c r="C11155"/>
      <c r="D11155"/>
      <c r="E11155" s="488"/>
      <c r="F11155"/>
      <c r="G11155"/>
      <c r="H11155" s="488"/>
    </row>
    <row r="11156" spans="1:8" s="10" customFormat="1">
      <c r="A11156" s="134"/>
      <c r="B11156" s="134"/>
      <c r="C11156"/>
      <c r="D11156"/>
      <c r="E11156" s="488"/>
      <c r="F11156"/>
      <c r="G11156"/>
      <c r="H11156" s="488"/>
    </row>
    <row r="11157" spans="1:8" s="10" customFormat="1">
      <c r="A11157" s="134"/>
      <c r="B11157" s="134"/>
      <c r="C11157"/>
      <c r="D11157"/>
      <c r="E11157" s="488"/>
      <c r="F11157"/>
      <c r="G11157"/>
      <c r="H11157" s="488"/>
    </row>
    <row r="11158" spans="1:8" s="10" customFormat="1">
      <c r="A11158" s="134"/>
      <c r="B11158" s="134"/>
      <c r="C11158"/>
      <c r="D11158"/>
      <c r="E11158" s="488"/>
      <c r="F11158"/>
      <c r="G11158"/>
      <c r="H11158" s="488"/>
    </row>
    <row r="11159" spans="1:8" s="10" customFormat="1">
      <c r="A11159" s="134"/>
      <c r="B11159" s="134"/>
      <c r="C11159"/>
      <c r="D11159"/>
      <c r="E11159" s="488"/>
      <c r="F11159"/>
      <c r="G11159"/>
      <c r="H11159" s="488"/>
    </row>
    <row r="11160" spans="1:8" s="10" customFormat="1">
      <c r="A11160" s="134"/>
      <c r="B11160" s="134"/>
      <c r="C11160"/>
      <c r="D11160"/>
      <c r="E11160" s="488"/>
      <c r="F11160"/>
      <c r="G11160"/>
      <c r="H11160" s="488"/>
    </row>
    <row r="11161" spans="1:8" s="10" customFormat="1">
      <c r="A11161" s="134"/>
      <c r="B11161" s="134"/>
      <c r="C11161"/>
      <c r="D11161"/>
      <c r="E11161" s="488"/>
      <c r="F11161"/>
      <c r="G11161"/>
      <c r="H11161" s="488"/>
    </row>
    <row r="11162" spans="1:8" s="10" customFormat="1">
      <c r="A11162" s="134"/>
      <c r="B11162" s="134"/>
      <c r="C11162"/>
      <c r="D11162"/>
      <c r="E11162" s="488"/>
      <c r="F11162"/>
      <c r="G11162"/>
      <c r="H11162" s="488"/>
    </row>
    <row r="11163" spans="1:8" s="10" customFormat="1">
      <c r="A11163" s="134"/>
      <c r="B11163" s="134"/>
      <c r="C11163"/>
      <c r="D11163"/>
      <c r="E11163" s="488"/>
      <c r="F11163"/>
      <c r="G11163"/>
      <c r="H11163" s="488"/>
    </row>
    <row r="11164" spans="1:8" s="10" customFormat="1">
      <c r="A11164" s="134"/>
      <c r="B11164" s="134"/>
      <c r="C11164"/>
      <c r="D11164"/>
      <c r="E11164" s="488"/>
      <c r="F11164"/>
      <c r="G11164"/>
      <c r="H11164" s="488"/>
    </row>
    <row r="11165" spans="1:8" s="10" customFormat="1">
      <c r="A11165" s="134"/>
      <c r="B11165" s="134"/>
      <c r="C11165"/>
      <c r="D11165"/>
      <c r="E11165" s="488"/>
      <c r="F11165"/>
      <c r="G11165"/>
      <c r="H11165" s="488"/>
    </row>
    <row r="11166" spans="1:8" s="10" customFormat="1">
      <c r="A11166" s="134"/>
      <c r="B11166" s="134"/>
      <c r="C11166"/>
      <c r="D11166"/>
      <c r="E11166" s="488"/>
      <c r="F11166"/>
      <c r="G11166"/>
      <c r="H11166" s="488"/>
    </row>
    <row r="11167" spans="1:8" s="10" customFormat="1">
      <c r="A11167" s="134"/>
      <c r="B11167" s="134"/>
      <c r="C11167"/>
      <c r="D11167"/>
      <c r="E11167" s="488"/>
      <c r="F11167"/>
      <c r="G11167"/>
      <c r="H11167" s="488"/>
    </row>
    <row r="11168" spans="1:8" s="10" customFormat="1">
      <c r="A11168" s="134"/>
      <c r="B11168" s="134"/>
      <c r="C11168"/>
      <c r="D11168"/>
      <c r="E11168" s="488"/>
      <c r="F11168"/>
      <c r="G11168"/>
      <c r="H11168" s="488"/>
    </row>
    <row r="11169" spans="1:8" s="10" customFormat="1">
      <c r="A11169" s="134"/>
      <c r="B11169" s="134"/>
      <c r="C11169"/>
      <c r="D11169"/>
      <c r="E11169" s="488"/>
      <c r="F11169"/>
      <c r="G11169"/>
      <c r="H11169" s="488"/>
    </row>
    <row r="11170" spans="1:8" s="10" customFormat="1">
      <c r="A11170" s="134"/>
      <c r="B11170" s="134"/>
      <c r="C11170"/>
      <c r="D11170"/>
      <c r="E11170" s="488"/>
      <c r="F11170"/>
      <c r="G11170"/>
      <c r="H11170" s="488"/>
    </row>
    <row r="11171" spans="1:8" s="10" customFormat="1">
      <c r="A11171" s="134"/>
      <c r="B11171" s="134"/>
      <c r="C11171"/>
      <c r="D11171"/>
      <c r="E11171" s="488"/>
      <c r="F11171"/>
      <c r="G11171"/>
      <c r="H11171" s="488"/>
    </row>
    <row r="11172" spans="1:8" s="10" customFormat="1">
      <c r="A11172" s="134"/>
      <c r="B11172" s="134"/>
      <c r="C11172"/>
      <c r="D11172"/>
      <c r="E11172" s="488"/>
      <c r="F11172"/>
      <c r="G11172"/>
      <c r="H11172" s="488"/>
    </row>
    <row r="11173" spans="1:8" s="10" customFormat="1">
      <c r="A11173" s="134"/>
      <c r="B11173" s="134"/>
      <c r="C11173"/>
      <c r="D11173"/>
      <c r="E11173" s="488"/>
      <c r="F11173"/>
      <c r="G11173"/>
      <c r="H11173" s="488"/>
    </row>
    <row r="11174" spans="1:8" s="10" customFormat="1">
      <c r="A11174" s="134"/>
      <c r="B11174" s="134"/>
      <c r="C11174"/>
      <c r="D11174"/>
      <c r="E11174" s="488"/>
      <c r="F11174"/>
      <c r="G11174"/>
      <c r="H11174" s="488"/>
    </row>
    <row r="11175" spans="1:8" s="10" customFormat="1">
      <c r="A11175" s="134"/>
      <c r="B11175" s="134"/>
      <c r="C11175"/>
      <c r="D11175"/>
      <c r="E11175" s="488"/>
      <c r="F11175"/>
      <c r="G11175"/>
      <c r="H11175" s="488"/>
    </row>
    <row r="11176" spans="1:8" s="10" customFormat="1">
      <c r="A11176" s="134"/>
      <c r="B11176" s="134"/>
      <c r="C11176"/>
      <c r="D11176"/>
      <c r="E11176" s="488"/>
      <c r="F11176"/>
      <c r="G11176"/>
      <c r="H11176" s="488"/>
    </row>
    <row r="11177" spans="1:8" s="10" customFormat="1">
      <c r="A11177" s="134"/>
      <c r="B11177" s="134"/>
      <c r="C11177"/>
      <c r="D11177"/>
      <c r="E11177" s="488"/>
      <c r="F11177"/>
      <c r="G11177"/>
      <c r="H11177" s="488"/>
    </row>
    <row r="11178" spans="1:8" s="10" customFormat="1">
      <c r="A11178" s="134"/>
      <c r="B11178" s="134"/>
      <c r="C11178"/>
      <c r="D11178"/>
      <c r="E11178" s="488"/>
      <c r="F11178"/>
      <c r="G11178"/>
      <c r="H11178" s="488"/>
    </row>
    <row r="11179" spans="1:8" s="10" customFormat="1">
      <c r="A11179" s="134"/>
      <c r="B11179" s="134"/>
      <c r="C11179"/>
      <c r="D11179"/>
      <c r="E11179" s="488"/>
      <c r="F11179"/>
      <c r="G11179"/>
      <c r="H11179" s="488"/>
    </row>
    <row r="11180" spans="1:8" s="10" customFormat="1">
      <c r="A11180" s="134"/>
      <c r="B11180" s="134"/>
      <c r="C11180"/>
      <c r="D11180"/>
      <c r="E11180" s="488"/>
      <c r="F11180"/>
      <c r="G11180"/>
      <c r="H11180" s="488"/>
    </row>
    <row r="11181" spans="1:8" s="10" customFormat="1">
      <c r="A11181" s="134"/>
      <c r="B11181" s="134"/>
      <c r="C11181"/>
      <c r="D11181"/>
      <c r="E11181" s="488"/>
      <c r="F11181"/>
      <c r="G11181"/>
      <c r="H11181" s="488"/>
    </row>
    <row r="11182" spans="1:8" s="10" customFormat="1">
      <c r="A11182" s="134"/>
      <c r="B11182" s="134"/>
      <c r="C11182"/>
      <c r="D11182"/>
      <c r="E11182" s="488"/>
      <c r="F11182"/>
      <c r="G11182"/>
      <c r="H11182" s="488"/>
    </row>
    <row r="11183" spans="1:8" s="10" customFormat="1">
      <c r="A11183" s="134"/>
      <c r="B11183" s="134"/>
      <c r="C11183"/>
      <c r="D11183"/>
      <c r="E11183" s="488"/>
      <c r="F11183"/>
      <c r="G11183"/>
      <c r="H11183" s="488"/>
    </row>
    <row r="11184" spans="1:8" s="10" customFormat="1">
      <c r="A11184" s="134"/>
      <c r="B11184" s="134"/>
      <c r="C11184"/>
      <c r="D11184"/>
      <c r="E11184" s="488"/>
      <c r="F11184"/>
      <c r="G11184"/>
      <c r="H11184" s="488"/>
    </row>
    <row r="11185" spans="1:8" s="10" customFormat="1">
      <c r="A11185" s="134"/>
      <c r="B11185" s="134"/>
      <c r="C11185"/>
      <c r="D11185"/>
      <c r="E11185" s="488"/>
      <c r="F11185"/>
      <c r="G11185"/>
      <c r="H11185" s="488"/>
    </row>
    <row r="11186" spans="1:8" s="10" customFormat="1">
      <c r="A11186" s="134"/>
      <c r="B11186" s="134"/>
      <c r="C11186"/>
      <c r="D11186"/>
      <c r="E11186" s="488"/>
      <c r="F11186"/>
      <c r="G11186"/>
      <c r="H11186" s="488"/>
    </row>
    <row r="11187" spans="1:8" s="10" customFormat="1">
      <c r="A11187" s="134"/>
      <c r="B11187" s="134"/>
      <c r="C11187"/>
      <c r="D11187"/>
      <c r="E11187" s="488"/>
      <c r="F11187"/>
      <c r="G11187"/>
      <c r="H11187" s="488"/>
    </row>
    <row r="11188" spans="1:8" s="10" customFormat="1">
      <c r="A11188" s="134"/>
      <c r="B11188" s="134"/>
      <c r="C11188"/>
      <c r="D11188"/>
      <c r="E11188" s="488"/>
      <c r="F11188"/>
      <c r="G11188"/>
      <c r="H11188" s="488"/>
    </row>
    <row r="11189" spans="1:8" s="10" customFormat="1">
      <c r="A11189" s="134"/>
      <c r="B11189" s="134"/>
      <c r="C11189"/>
      <c r="D11189"/>
      <c r="E11189" s="488"/>
      <c r="F11189"/>
      <c r="G11189"/>
      <c r="H11189" s="488"/>
    </row>
    <row r="11190" spans="1:8" s="10" customFormat="1">
      <c r="A11190" s="134"/>
      <c r="B11190" s="134"/>
      <c r="C11190"/>
      <c r="D11190"/>
      <c r="E11190" s="488"/>
      <c r="F11190"/>
      <c r="G11190"/>
      <c r="H11190" s="488"/>
    </row>
    <row r="11191" spans="1:8" s="10" customFormat="1">
      <c r="A11191" s="134"/>
      <c r="B11191" s="134"/>
      <c r="C11191"/>
      <c r="D11191"/>
      <c r="E11191" s="488"/>
      <c r="F11191"/>
      <c r="G11191"/>
      <c r="H11191" s="488"/>
    </row>
    <row r="11192" spans="1:8" s="10" customFormat="1">
      <c r="A11192" s="134"/>
      <c r="B11192" s="134"/>
      <c r="C11192"/>
      <c r="D11192"/>
      <c r="E11192" s="488"/>
      <c r="F11192"/>
      <c r="G11192"/>
      <c r="H11192" s="488"/>
    </row>
    <row r="11193" spans="1:8" s="10" customFormat="1">
      <c r="A11193" s="134"/>
      <c r="B11193" s="134"/>
      <c r="C11193"/>
      <c r="D11193"/>
      <c r="E11193" s="488"/>
      <c r="F11193"/>
      <c r="G11193"/>
      <c r="H11193" s="488"/>
    </row>
    <row r="11194" spans="1:8" s="10" customFormat="1">
      <c r="A11194" s="134"/>
      <c r="B11194" s="134"/>
      <c r="C11194"/>
      <c r="D11194"/>
      <c r="E11194" s="488"/>
      <c r="F11194"/>
      <c r="G11194"/>
      <c r="H11194" s="488"/>
    </row>
    <row r="11195" spans="1:8" s="10" customFormat="1">
      <c r="A11195" s="134"/>
      <c r="B11195" s="134"/>
      <c r="C11195"/>
      <c r="D11195"/>
      <c r="E11195" s="488"/>
      <c r="F11195"/>
      <c r="G11195"/>
      <c r="H11195" s="488"/>
    </row>
    <row r="11196" spans="1:8" s="10" customFormat="1">
      <c r="A11196" s="134"/>
      <c r="B11196" s="134"/>
      <c r="C11196"/>
      <c r="D11196"/>
      <c r="E11196" s="488"/>
      <c r="F11196"/>
      <c r="G11196"/>
      <c r="H11196" s="488"/>
    </row>
    <row r="11197" spans="1:8" s="10" customFormat="1">
      <c r="A11197" s="134"/>
      <c r="B11197" s="134"/>
      <c r="C11197"/>
      <c r="D11197"/>
      <c r="E11197" s="488"/>
      <c r="F11197"/>
      <c r="G11197"/>
      <c r="H11197" s="488"/>
    </row>
    <row r="11198" spans="1:8" s="10" customFormat="1">
      <c r="A11198" s="134"/>
      <c r="B11198" s="134"/>
      <c r="C11198"/>
      <c r="D11198"/>
      <c r="E11198" s="488"/>
      <c r="F11198"/>
      <c r="G11198"/>
      <c r="H11198" s="488"/>
    </row>
    <row r="11199" spans="1:8" s="10" customFormat="1">
      <c r="A11199" s="134"/>
      <c r="B11199" s="134"/>
      <c r="C11199"/>
      <c r="D11199"/>
      <c r="E11199" s="488"/>
      <c r="F11199"/>
      <c r="G11199"/>
      <c r="H11199" s="488"/>
    </row>
    <row r="11200" spans="1:8" s="10" customFormat="1">
      <c r="A11200" s="134"/>
      <c r="B11200" s="134"/>
      <c r="C11200"/>
      <c r="D11200"/>
      <c r="E11200" s="488"/>
      <c r="F11200"/>
      <c r="G11200"/>
      <c r="H11200" s="488"/>
    </row>
    <row r="11201" spans="1:8" s="10" customFormat="1">
      <c r="A11201" s="134"/>
      <c r="B11201" s="134"/>
      <c r="C11201"/>
      <c r="D11201"/>
      <c r="E11201" s="488"/>
      <c r="F11201"/>
      <c r="G11201"/>
      <c r="H11201" s="488"/>
    </row>
    <row r="11202" spans="1:8" s="10" customFormat="1">
      <c r="A11202" s="134"/>
      <c r="B11202" s="134"/>
      <c r="C11202"/>
      <c r="D11202"/>
      <c r="E11202" s="488"/>
      <c r="F11202"/>
      <c r="G11202"/>
      <c r="H11202" s="488"/>
    </row>
    <row r="11203" spans="1:8" s="10" customFormat="1">
      <c r="A11203" s="134"/>
      <c r="B11203" s="134"/>
      <c r="C11203"/>
      <c r="D11203"/>
      <c r="E11203" s="488"/>
      <c r="F11203"/>
      <c r="G11203"/>
      <c r="H11203" s="488"/>
    </row>
    <row r="11204" spans="1:8" s="10" customFormat="1">
      <c r="A11204" s="134"/>
      <c r="B11204" s="134"/>
      <c r="C11204"/>
      <c r="D11204"/>
      <c r="E11204" s="488"/>
      <c r="F11204"/>
      <c r="G11204"/>
      <c r="H11204" s="488"/>
    </row>
    <row r="11205" spans="1:8" s="10" customFormat="1">
      <c r="A11205" s="134"/>
      <c r="B11205" s="134"/>
      <c r="C11205"/>
      <c r="D11205"/>
      <c r="E11205" s="488"/>
      <c r="F11205"/>
      <c r="G11205"/>
      <c r="H11205" s="488"/>
    </row>
    <row r="11206" spans="1:8" s="10" customFormat="1">
      <c r="A11206" s="134"/>
      <c r="B11206" s="134"/>
      <c r="C11206"/>
      <c r="D11206"/>
      <c r="E11206" s="488"/>
      <c r="F11206"/>
      <c r="G11206"/>
      <c r="H11206" s="488"/>
    </row>
    <row r="11207" spans="1:8" s="10" customFormat="1">
      <c r="A11207" s="134"/>
      <c r="B11207" s="134"/>
      <c r="C11207"/>
      <c r="D11207"/>
      <c r="E11207" s="488"/>
      <c r="F11207"/>
      <c r="G11207"/>
      <c r="H11207" s="488"/>
    </row>
    <row r="11208" spans="1:8" s="10" customFormat="1">
      <c r="A11208" s="134"/>
      <c r="B11208" s="134"/>
      <c r="C11208"/>
      <c r="D11208"/>
      <c r="E11208" s="488"/>
      <c r="F11208"/>
      <c r="G11208"/>
      <c r="H11208" s="488"/>
    </row>
    <row r="11209" spans="1:8" s="10" customFormat="1">
      <c r="A11209" s="134"/>
      <c r="B11209" s="134"/>
      <c r="C11209"/>
      <c r="D11209"/>
      <c r="E11209" s="488"/>
      <c r="F11209"/>
      <c r="G11209"/>
      <c r="H11209" s="488"/>
    </row>
    <row r="11210" spans="1:8" s="10" customFormat="1">
      <c r="A11210" s="134"/>
      <c r="B11210" s="134"/>
      <c r="C11210"/>
      <c r="D11210"/>
      <c r="E11210" s="488"/>
      <c r="F11210"/>
      <c r="G11210"/>
      <c r="H11210" s="488"/>
    </row>
    <row r="11211" spans="1:8" s="10" customFormat="1">
      <c r="A11211" s="134"/>
      <c r="B11211" s="134"/>
      <c r="C11211"/>
      <c r="D11211"/>
      <c r="E11211" s="488"/>
      <c r="F11211"/>
      <c r="G11211"/>
      <c r="H11211" s="488"/>
    </row>
    <row r="11212" spans="1:8" s="10" customFormat="1">
      <c r="A11212" s="134"/>
      <c r="B11212" s="134"/>
      <c r="C11212"/>
      <c r="D11212"/>
      <c r="E11212" s="488"/>
      <c r="F11212"/>
      <c r="G11212"/>
      <c r="H11212" s="488"/>
    </row>
    <row r="11213" spans="1:8" s="10" customFormat="1">
      <c r="A11213" s="134"/>
      <c r="B11213" s="134"/>
      <c r="C11213"/>
      <c r="D11213"/>
      <c r="E11213" s="488"/>
      <c r="F11213"/>
      <c r="G11213"/>
      <c r="H11213" s="488"/>
    </row>
    <row r="11214" spans="1:8" s="10" customFormat="1">
      <c r="A11214" s="134"/>
      <c r="B11214" s="134"/>
      <c r="C11214"/>
      <c r="D11214"/>
      <c r="E11214" s="488"/>
      <c r="F11214"/>
      <c r="G11214"/>
      <c r="H11214" s="488"/>
    </row>
    <row r="11215" spans="1:8" s="10" customFormat="1">
      <c r="A11215" s="134"/>
      <c r="B11215" s="134"/>
      <c r="C11215"/>
      <c r="D11215"/>
      <c r="E11215" s="488"/>
      <c r="F11215"/>
      <c r="G11215"/>
      <c r="H11215" s="488"/>
    </row>
    <row r="11216" spans="1:8" s="10" customFormat="1">
      <c r="A11216" s="134"/>
      <c r="B11216" s="134"/>
      <c r="C11216"/>
      <c r="D11216"/>
      <c r="E11216" s="488"/>
      <c r="F11216"/>
      <c r="G11216"/>
      <c r="H11216" s="488"/>
    </row>
    <row r="11217" spans="1:8" s="10" customFormat="1">
      <c r="A11217" s="134"/>
      <c r="B11217" s="134"/>
      <c r="C11217"/>
      <c r="D11217"/>
      <c r="E11217" s="488"/>
      <c r="F11217"/>
      <c r="G11217"/>
      <c r="H11217" s="488"/>
    </row>
    <row r="11218" spans="1:8" s="10" customFormat="1">
      <c r="A11218" s="134"/>
      <c r="B11218" s="134"/>
      <c r="C11218"/>
      <c r="D11218"/>
      <c r="E11218" s="488"/>
      <c r="F11218"/>
      <c r="G11218"/>
      <c r="H11218" s="488"/>
    </row>
    <row r="11219" spans="1:8" s="10" customFormat="1">
      <c r="A11219" s="134"/>
      <c r="B11219" s="134"/>
      <c r="C11219"/>
      <c r="D11219"/>
      <c r="E11219" s="488"/>
      <c r="F11219"/>
      <c r="G11219"/>
      <c r="H11219" s="488"/>
    </row>
    <row r="11220" spans="1:8" s="10" customFormat="1">
      <c r="A11220" s="134"/>
      <c r="B11220" s="134"/>
      <c r="C11220"/>
      <c r="D11220"/>
      <c r="E11220" s="488"/>
      <c r="F11220"/>
      <c r="G11220"/>
      <c r="H11220" s="488"/>
    </row>
    <row r="11221" spans="1:8" s="10" customFormat="1">
      <c r="A11221" s="134"/>
      <c r="B11221" s="134"/>
      <c r="C11221"/>
      <c r="D11221"/>
      <c r="E11221" s="488"/>
      <c r="F11221"/>
      <c r="G11221"/>
      <c r="H11221" s="488"/>
    </row>
    <row r="11222" spans="1:8" s="10" customFormat="1">
      <c r="A11222" s="134"/>
      <c r="B11222" s="134"/>
      <c r="C11222"/>
      <c r="D11222"/>
      <c r="E11222" s="488"/>
      <c r="F11222"/>
      <c r="G11222"/>
      <c r="H11222" s="488"/>
    </row>
    <row r="11223" spans="1:8" s="10" customFormat="1">
      <c r="A11223" s="134"/>
      <c r="B11223" s="134"/>
      <c r="C11223"/>
      <c r="D11223"/>
      <c r="E11223" s="488"/>
      <c r="F11223"/>
      <c r="G11223"/>
      <c r="H11223" s="488"/>
    </row>
    <row r="11224" spans="1:8" s="10" customFormat="1">
      <c r="A11224" s="134"/>
      <c r="B11224" s="134"/>
      <c r="C11224"/>
      <c r="D11224"/>
      <c r="E11224" s="488"/>
      <c r="F11224"/>
      <c r="G11224"/>
      <c r="H11224" s="488"/>
    </row>
    <row r="11225" spans="1:8" s="10" customFormat="1">
      <c r="A11225" s="134"/>
      <c r="B11225" s="134"/>
      <c r="C11225"/>
      <c r="D11225"/>
      <c r="E11225" s="488"/>
      <c r="F11225"/>
      <c r="G11225"/>
      <c r="H11225" s="488"/>
    </row>
    <row r="11226" spans="1:8" s="10" customFormat="1">
      <c r="A11226" s="134"/>
      <c r="B11226" s="134"/>
      <c r="C11226"/>
      <c r="D11226"/>
      <c r="E11226" s="488"/>
      <c r="F11226"/>
      <c r="G11226"/>
      <c r="H11226" s="488"/>
    </row>
    <row r="11227" spans="1:8" s="10" customFormat="1">
      <c r="A11227" s="134"/>
      <c r="B11227" s="134"/>
      <c r="C11227"/>
      <c r="D11227"/>
      <c r="E11227" s="488"/>
      <c r="F11227"/>
      <c r="G11227"/>
      <c r="H11227" s="488"/>
    </row>
    <row r="11228" spans="1:8" s="10" customFormat="1">
      <c r="A11228" s="134"/>
      <c r="B11228" s="134"/>
      <c r="C11228"/>
      <c r="D11228"/>
      <c r="E11228" s="488"/>
      <c r="F11228"/>
      <c r="G11228"/>
      <c r="H11228" s="488"/>
    </row>
    <row r="11229" spans="1:8" s="10" customFormat="1">
      <c r="A11229" s="134"/>
      <c r="B11229" s="134"/>
      <c r="C11229"/>
      <c r="D11229"/>
      <c r="E11229" s="488"/>
      <c r="F11229"/>
      <c r="G11229"/>
      <c r="H11229" s="488"/>
    </row>
    <row r="11230" spans="1:8" s="10" customFormat="1">
      <c r="A11230" s="134"/>
      <c r="B11230" s="134"/>
      <c r="C11230"/>
      <c r="D11230"/>
      <c r="E11230" s="488"/>
      <c r="F11230"/>
      <c r="G11230"/>
      <c r="H11230" s="488"/>
    </row>
    <row r="11231" spans="1:8" s="10" customFormat="1">
      <c r="A11231" s="134"/>
      <c r="B11231" s="134"/>
      <c r="C11231"/>
      <c r="D11231"/>
      <c r="E11231" s="488"/>
      <c r="F11231"/>
      <c r="G11231"/>
      <c r="H11231" s="488"/>
    </row>
    <row r="11232" spans="1:8" s="10" customFormat="1">
      <c r="A11232" s="134"/>
      <c r="B11232" s="134"/>
      <c r="C11232"/>
      <c r="D11232"/>
      <c r="E11232" s="488"/>
      <c r="F11232"/>
      <c r="G11232"/>
      <c r="H11232" s="488"/>
    </row>
    <row r="11233" spans="1:8" s="10" customFormat="1">
      <c r="A11233" s="134"/>
      <c r="B11233" s="134"/>
      <c r="C11233"/>
      <c r="D11233"/>
      <c r="E11233" s="488"/>
      <c r="F11233"/>
      <c r="G11233"/>
      <c r="H11233" s="488"/>
    </row>
    <row r="11234" spans="1:8" s="10" customFormat="1">
      <c r="A11234" s="134"/>
      <c r="B11234" s="134"/>
      <c r="C11234"/>
      <c r="D11234"/>
      <c r="E11234" s="488"/>
      <c r="F11234"/>
      <c r="G11234"/>
      <c r="H11234" s="488"/>
    </row>
    <row r="11235" spans="1:8" s="10" customFormat="1">
      <c r="A11235" s="134"/>
      <c r="B11235" s="134"/>
      <c r="C11235"/>
      <c r="D11235"/>
      <c r="E11235" s="488"/>
      <c r="F11235"/>
      <c r="G11235"/>
      <c r="H11235" s="488"/>
    </row>
    <row r="11236" spans="1:8" s="10" customFormat="1">
      <c r="A11236" s="134"/>
      <c r="B11236" s="134"/>
      <c r="C11236"/>
      <c r="D11236"/>
      <c r="E11236" s="488"/>
      <c r="F11236"/>
      <c r="G11236"/>
      <c r="H11236" s="488"/>
    </row>
    <row r="11237" spans="1:8" s="10" customFormat="1">
      <c r="A11237" s="134"/>
      <c r="B11237" s="134"/>
      <c r="C11237"/>
      <c r="D11237"/>
      <c r="E11237" s="488"/>
      <c r="F11237"/>
      <c r="G11237"/>
      <c r="H11237" s="488"/>
    </row>
    <row r="11238" spans="1:8" s="10" customFormat="1">
      <c r="A11238" s="134"/>
      <c r="B11238" s="134"/>
      <c r="C11238"/>
      <c r="D11238"/>
      <c r="E11238" s="488"/>
      <c r="F11238"/>
      <c r="G11238"/>
      <c r="H11238" s="488"/>
    </row>
    <row r="11239" spans="1:8" s="10" customFormat="1">
      <c r="A11239" s="134"/>
      <c r="B11239" s="134"/>
      <c r="C11239"/>
      <c r="D11239"/>
      <c r="E11239" s="488"/>
      <c r="F11239"/>
      <c r="G11239"/>
      <c r="H11239" s="488"/>
    </row>
    <row r="11240" spans="1:8" s="10" customFormat="1">
      <c r="A11240" s="134"/>
      <c r="B11240" s="134"/>
      <c r="C11240"/>
      <c r="D11240"/>
      <c r="E11240" s="488"/>
      <c r="F11240"/>
      <c r="G11240"/>
      <c r="H11240" s="488"/>
    </row>
    <row r="11241" spans="1:8" s="10" customFormat="1">
      <c r="A11241" s="134"/>
      <c r="B11241" s="134"/>
      <c r="C11241"/>
      <c r="D11241"/>
      <c r="E11241" s="488"/>
      <c r="F11241"/>
      <c r="G11241"/>
      <c r="H11241" s="488"/>
    </row>
    <row r="11242" spans="1:8" s="10" customFormat="1">
      <c r="A11242" s="134"/>
      <c r="B11242" s="134"/>
      <c r="C11242"/>
      <c r="D11242"/>
      <c r="E11242" s="488"/>
      <c r="F11242"/>
      <c r="G11242"/>
      <c r="H11242" s="488"/>
    </row>
    <row r="11243" spans="1:8" s="10" customFormat="1">
      <c r="A11243" s="134"/>
      <c r="B11243" s="134"/>
      <c r="C11243"/>
      <c r="D11243"/>
      <c r="E11243" s="488"/>
      <c r="F11243"/>
      <c r="G11243"/>
      <c r="H11243" s="488"/>
    </row>
    <row r="11244" spans="1:8" s="10" customFormat="1">
      <c r="A11244" s="134"/>
      <c r="B11244" s="134"/>
      <c r="C11244"/>
      <c r="D11244"/>
      <c r="E11244" s="488"/>
      <c r="F11244"/>
      <c r="G11244"/>
      <c r="H11244" s="488"/>
    </row>
    <row r="11245" spans="1:8" s="10" customFormat="1">
      <c r="A11245" s="134"/>
      <c r="B11245" s="134"/>
      <c r="C11245"/>
      <c r="D11245"/>
      <c r="E11245" s="488"/>
      <c r="F11245"/>
      <c r="G11245"/>
      <c r="H11245" s="488"/>
    </row>
    <row r="11246" spans="1:8" s="10" customFormat="1">
      <c r="A11246" s="134"/>
      <c r="B11246" s="134"/>
      <c r="C11246"/>
      <c r="D11246"/>
      <c r="E11246" s="488"/>
      <c r="F11246"/>
      <c r="G11246"/>
      <c r="H11246" s="488"/>
    </row>
    <row r="11247" spans="1:8" s="10" customFormat="1">
      <c r="A11247" s="134"/>
      <c r="B11247" s="134"/>
      <c r="C11247"/>
      <c r="D11247"/>
      <c r="E11247" s="488"/>
      <c r="F11247"/>
      <c r="G11247"/>
      <c r="H11247" s="488"/>
    </row>
    <row r="11248" spans="1:8" s="10" customFormat="1">
      <c r="A11248" s="134"/>
      <c r="B11248" s="134"/>
      <c r="C11248"/>
      <c r="D11248"/>
      <c r="E11248" s="488"/>
      <c r="F11248"/>
      <c r="G11248"/>
      <c r="H11248" s="488"/>
    </row>
    <row r="11249" spans="1:8" s="10" customFormat="1">
      <c r="A11249" s="134"/>
      <c r="B11249" s="134"/>
      <c r="C11249"/>
      <c r="D11249"/>
      <c r="E11249" s="488"/>
      <c r="F11249"/>
      <c r="G11249"/>
      <c r="H11249" s="488"/>
    </row>
    <row r="11250" spans="1:8" s="10" customFormat="1">
      <c r="A11250" s="134"/>
      <c r="B11250" s="134"/>
      <c r="C11250"/>
      <c r="D11250"/>
      <c r="E11250" s="488"/>
      <c r="F11250"/>
      <c r="G11250"/>
      <c r="H11250" s="488"/>
    </row>
    <row r="11251" spans="1:8" s="10" customFormat="1">
      <c r="A11251" s="134"/>
      <c r="B11251" s="134"/>
      <c r="C11251"/>
      <c r="D11251"/>
      <c r="E11251" s="488"/>
      <c r="F11251"/>
      <c r="G11251"/>
      <c r="H11251" s="488"/>
    </row>
    <row r="11252" spans="1:8" s="10" customFormat="1">
      <c r="A11252" s="134"/>
      <c r="B11252" s="134"/>
      <c r="C11252"/>
      <c r="D11252"/>
      <c r="E11252" s="488"/>
      <c r="F11252"/>
      <c r="G11252"/>
      <c r="H11252" s="488"/>
    </row>
    <row r="11253" spans="1:8" s="10" customFormat="1">
      <c r="A11253" s="134"/>
      <c r="B11253" s="134"/>
      <c r="C11253"/>
      <c r="D11253"/>
      <c r="E11253" s="488"/>
      <c r="F11253"/>
      <c r="G11253"/>
      <c r="H11253" s="488"/>
    </row>
    <row r="11254" spans="1:8" s="10" customFormat="1">
      <c r="A11254" s="134"/>
      <c r="B11254" s="134"/>
      <c r="C11254"/>
      <c r="D11254"/>
      <c r="E11254" s="488"/>
      <c r="F11254"/>
      <c r="G11254"/>
      <c r="H11254" s="488"/>
    </row>
    <row r="11255" spans="1:8" s="10" customFormat="1">
      <c r="A11255" s="134"/>
      <c r="B11255" s="134"/>
      <c r="C11255"/>
      <c r="D11255"/>
      <c r="E11255" s="488"/>
      <c r="F11255"/>
      <c r="G11255"/>
      <c r="H11255" s="488"/>
    </row>
    <row r="11256" spans="1:8" s="10" customFormat="1">
      <c r="A11256" s="134"/>
      <c r="B11256" s="134"/>
      <c r="C11256"/>
      <c r="D11256"/>
      <c r="E11256" s="488"/>
      <c r="F11256"/>
      <c r="G11256"/>
      <c r="H11256" s="488"/>
    </row>
    <row r="11257" spans="1:8" s="10" customFormat="1">
      <c r="A11257" s="134"/>
      <c r="B11257" s="134"/>
      <c r="C11257"/>
      <c r="D11257"/>
      <c r="E11257" s="488"/>
      <c r="F11257"/>
      <c r="G11257"/>
      <c r="H11257" s="488"/>
    </row>
    <row r="11258" spans="1:8" s="10" customFormat="1">
      <c r="A11258" s="134"/>
      <c r="B11258" s="134"/>
      <c r="C11258"/>
      <c r="D11258"/>
      <c r="E11258" s="488"/>
      <c r="F11258"/>
      <c r="G11258"/>
      <c r="H11258" s="488"/>
    </row>
    <row r="11259" spans="1:8" s="10" customFormat="1">
      <c r="A11259" s="134"/>
      <c r="B11259" s="134"/>
      <c r="C11259"/>
      <c r="D11259"/>
      <c r="E11259" s="488"/>
      <c r="F11259"/>
      <c r="G11259"/>
      <c r="H11259" s="488"/>
    </row>
    <row r="11260" spans="1:8" s="10" customFormat="1">
      <c r="A11260" s="134"/>
      <c r="B11260" s="134"/>
      <c r="C11260"/>
      <c r="D11260"/>
      <c r="E11260" s="488"/>
      <c r="F11260"/>
      <c r="G11260"/>
      <c r="H11260" s="488"/>
    </row>
    <row r="11261" spans="1:8" s="10" customFormat="1">
      <c r="A11261" s="134"/>
      <c r="B11261" s="134"/>
      <c r="C11261"/>
      <c r="D11261"/>
      <c r="E11261" s="488"/>
      <c r="F11261"/>
      <c r="G11261"/>
      <c r="H11261" s="488"/>
    </row>
    <row r="11262" spans="1:8" s="10" customFormat="1">
      <c r="A11262" s="134"/>
      <c r="B11262" s="134"/>
      <c r="C11262"/>
      <c r="D11262"/>
      <c r="E11262" s="488"/>
      <c r="F11262"/>
      <c r="G11262"/>
      <c r="H11262" s="488"/>
    </row>
    <row r="11263" spans="1:8" s="10" customFormat="1">
      <c r="A11263" s="134"/>
      <c r="B11263" s="134"/>
      <c r="C11263"/>
      <c r="D11263"/>
      <c r="E11263" s="488"/>
      <c r="F11263"/>
      <c r="G11263"/>
      <c r="H11263" s="488"/>
    </row>
    <row r="11264" spans="1:8" s="10" customFormat="1">
      <c r="A11264" s="134"/>
      <c r="B11264" s="134"/>
      <c r="C11264"/>
      <c r="D11264"/>
      <c r="E11264" s="488"/>
      <c r="F11264"/>
      <c r="G11264"/>
      <c r="H11264" s="488"/>
    </row>
    <row r="11265" spans="1:8" s="10" customFormat="1">
      <c r="A11265" s="134"/>
      <c r="B11265" s="134"/>
      <c r="C11265"/>
      <c r="D11265"/>
      <c r="E11265" s="488"/>
      <c r="F11265"/>
      <c r="G11265"/>
      <c r="H11265" s="488"/>
    </row>
    <row r="11266" spans="1:8" s="10" customFormat="1">
      <c r="A11266" s="134"/>
      <c r="B11266" s="134"/>
      <c r="C11266"/>
      <c r="D11266"/>
      <c r="E11266" s="488"/>
      <c r="F11266"/>
      <c r="G11266"/>
      <c r="H11266" s="488"/>
    </row>
    <row r="11267" spans="1:8" s="10" customFormat="1">
      <c r="A11267" s="134"/>
      <c r="B11267" s="134"/>
      <c r="C11267"/>
      <c r="D11267"/>
      <c r="E11267" s="488"/>
      <c r="F11267"/>
      <c r="G11267"/>
      <c r="H11267" s="488"/>
    </row>
    <row r="11268" spans="1:8" s="10" customFormat="1">
      <c r="A11268" s="134"/>
      <c r="B11268" s="134"/>
      <c r="C11268"/>
      <c r="D11268"/>
      <c r="E11268" s="488"/>
      <c r="F11268"/>
      <c r="G11268"/>
      <c r="H11268" s="488"/>
    </row>
    <row r="11269" spans="1:8" s="10" customFormat="1">
      <c r="A11269" s="134"/>
      <c r="B11269" s="134"/>
      <c r="C11269"/>
      <c r="D11269"/>
      <c r="E11269" s="488"/>
      <c r="F11269"/>
      <c r="G11269"/>
      <c r="H11269" s="488"/>
    </row>
    <row r="11270" spans="1:8" s="10" customFormat="1">
      <c r="A11270" s="134"/>
      <c r="B11270" s="134"/>
      <c r="C11270"/>
      <c r="D11270"/>
      <c r="E11270" s="488"/>
      <c r="F11270"/>
      <c r="G11270"/>
      <c r="H11270" s="488"/>
    </row>
    <row r="11271" spans="1:8" s="10" customFormat="1">
      <c r="A11271" s="134"/>
      <c r="B11271" s="134"/>
      <c r="C11271"/>
      <c r="D11271"/>
      <c r="E11271" s="488"/>
      <c r="F11271"/>
      <c r="G11271"/>
      <c r="H11271" s="488"/>
    </row>
    <row r="11272" spans="1:8" s="10" customFormat="1">
      <c r="A11272" s="134"/>
      <c r="B11272" s="134"/>
      <c r="C11272"/>
      <c r="D11272"/>
      <c r="E11272" s="488"/>
      <c r="F11272"/>
      <c r="G11272"/>
      <c r="H11272" s="488"/>
    </row>
    <row r="11273" spans="1:8" s="10" customFormat="1">
      <c r="A11273" s="134"/>
      <c r="B11273" s="134"/>
      <c r="C11273"/>
      <c r="D11273"/>
      <c r="E11273" s="488"/>
      <c r="F11273"/>
      <c r="G11273"/>
      <c r="H11273" s="488"/>
    </row>
    <row r="11274" spans="1:8" s="10" customFormat="1">
      <c r="A11274" s="134"/>
      <c r="B11274" s="134"/>
      <c r="C11274"/>
      <c r="D11274"/>
      <c r="E11274" s="488"/>
      <c r="F11274"/>
      <c r="G11274"/>
      <c r="H11274" s="488"/>
    </row>
    <row r="11275" spans="1:8" s="10" customFormat="1">
      <c r="A11275" s="134"/>
      <c r="B11275" s="134"/>
      <c r="C11275"/>
      <c r="D11275"/>
      <c r="E11275" s="488"/>
      <c r="F11275"/>
      <c r="G11275"/>
      <c r="H11275" s="488"/>
    </row>
    <row r="11276" spans="1:8" s="10" customFormat="1">
      <c r="A11276" s="134"/>
      <c r="B11276" s="134"/>
      <c r="C11276"/>
      <c r="D11276"/>
      <c r="E11276" s="488"/>
      <c r="F11276"/>
      <c r="G11276"/>
      <c r="H11276" s="488"/>
    </row>
    <row r="11277" spans="1:8" s="10" customFormat="1">
      <c r="A11277" s="134"/>
      <c r="B11277" s="134"/>
      <c r="C11277"/>
      <c r="D11277"/>
      <c r="E11277" s="488"/>
      <c r="F11277"/>
      <c r="G11277"/>
      <c r="H11277" s="488"/>
    </row>
    <row r="11278" spans="1:8" s="10" customFormat="1">
      <c r="A11278" s="134"/>
      <c r="B11278" s="134"/>
      <c r="C11278"/>
      <c r="D11278"/>
      <c r="E11278" s="488"/>
      <c r="F11278"/>
      <c r="G11278"/>
      <c r="H11278" s="488"/>
    </row>
    <row r="11279" spans="1:8" s="10" customFormat="1">
      <c r="A11279" s="134"/>
      <c r="B11279" s="134"/>
      <c r="C11279"/>
      <c r="D11279"/>
      <c r="E11279" s="488"/>
      <c r="F11279"/>
      <c r="G11279"/>
      <c r="H11279" s="488"/>
    </row>
    <row r="11280" spans="1:8" s="10" customFormat="1">
      <c r="A11280" s="134"/>
      <c r="B11280" s="134"/>
      <c r="C11280"/>
      <c r="D11280"/>
      <c r="E11280" s="488"/>
      <c r="F11280"/>
      <c r="G11280"/>
      <c r="H11280" s="488"/>
    </row>
    <row r="11281" spans="1:8" s="10" customFormat="1">
      <c r="A11281" s="134"/>
      <c r="B11281" s="134"/>
      <c r="C11281"/>
      <c r="D11281"/>
      <c r="E11281" s="488"/>
      <c r="F11281"/>
      <c r="G11281"/>
      <c r="H11281" s="488"/>
    </row>
    <row r="11282" spans="1:8" s="10" customFormat="1">
      <c r="A11282" s="134"/>
      <c r="B11282" s="134"/>
      <c r="C11282"/>
      <c r="D11282"/>
      <c r="E11282" s="488"/>
      <c r="F11282"/>
      <c r="G11282"/>
      <c r="H11282" s="488"/>
    </row>
    <row r="11283" spans="1:8" s="10" customFormat="1">
      <c r="A11283" s="134"/>
      <c r="B11283" s="134"/>
      <c r="C11283"/>
      <c r="D11283"/>
      <c r="E11283" s="488"/>
      <c r="F11283"/>
      <c r="G11283"/>
      <c r="H11283" s="488"/>
    </row>
    <row r="11284" spans="1:8" s="10" customFormat="1">
      <c r="A11284" s="134"/>
      <c r="B11284" s="134"/>
      <c r="C11284"/>
      <c r="D11284"/>
      <c r="E11284" s="488"/>
      <c r="F11284"/>
      <c r="G11284"/>
      <c r="H11284" s="488"/>
    </row>
    <row r="11285" spans="1:8" s="10" customFormat="1">
      <c r="A11285" s="134"/>
      <c r="B11285" s="134"/>
      <c r="C11285"/>
      <c r="D11285"/>
      <c r="E11285" s="488"/>
      <c r="F11285"/>
      <c r="G11285"/>
      <c r="H11285" s="488"/>
    </row>
    <row r="11286" spans="1:8" s="10" customFormat="1">
      <c r="A11286" s="134"/>
      <c r="B11286" s="134"/>
      <c r="C11286"/>
      <c r="D11286"/>
      <c r="E11286" s="488"/>
      <c r="F11286"/>
      <c r="G11286"/>
      <c r="H11286" s="488"/>
    </row>
    <row r="11287" spans="1:8" s="10" customFormat="1">
      <c r="A11287" s="134"/>
      <c r="B11287" s="134"/>
      <c r="C11287"/>
      <c r="D11287"/>
      <c r="E11287" s="488"/>
      <c r="F11287"/>
      <c r="G11287"/>
      <c r="H11287" s="488"/>
    </row>
    <row r="11288" spans="1:8" s="10" customFormat="1">
      <c r="A11288" s="134"/>
      <c r="B11288" s="134"/>
      <c r="C11288"/>
      <c r="D11288"/>
      <c r="E11288" s="488"/>
      <c r="F11288"/>
      <c r="G11288"/>
      <c r="H11288" s="488"/>
    </row>
    <row r="11289" spans="1:8" s="10" customFormat="1">
      <c r="A11289" s="134"/>
      <c r="B11289" s="134"/>
      <c r="C11289"/>
      <c r="D11289"/>
      <c r="E11289" s="488"/>
      <c r="F11289"/>
      <c r="G11289"/>
      <c r="H11289" s="488"/>
    </row>
    <row r="11290" spans="1:8" s="10" customFormat="1">
      <c r="A11290" s="134"/>
      <c r="B11290" s="134"/>
      <c r="C11290"/>
      <c r="D11290"/>
      <c r="E11290" s="488"/>
      <c r="F11290"/>
      <c r="G11290"/>
      <c r="H11290" s="488"/>
    </row>
    <row r="11291" spans="1:8" s="10" customFormat="1">
      <c r="A11291" s="134"/>
      <c r="B11291" s="134"/>
      <c r="C11291"/>
      <c r="D11291"/>
      <c r="E11291" s="488"/>
      <c r="F11291"/>
      <c r="G11291"/>
      <c r="H11291" s="488"/>
    </row>
    <row r="11292" spans="1:8" s="10" customFormat="1">
      <c r="A11292" s="134"/>
      <c r="B11292" s="134"/>
      <c r="C11292"/>
      <c r="D11292"/>
      <c r="E11292" s="488"/>
      <c r="F11292"/>
      <c r="G11292"/>
      <c r="H11292" s="488"/>
    </row>
    <row r="11293" spans="1:8" s="10" customFormat="1">
      <c r="A11293" s="134"/>
      <c r="B11293" s="134"/>
      <c r="C11293"/>
      <c r="D11293"/>
      <c r="E11293" s="488"/>
      <c r="F11293"/>
      <c r="G11293"/>
      <c r="H11293" s="488"/>
    </row>
    <row r="11294" spans="1:8" s="10" customFormat="1">
      <c r="A11294" s="134"/>
      <c r="B11294" s="134"/>
      <c r="C11294"/>
      <c r="D11294"/>
      <c r="E11294" s="488"/>
      <c r="F11294"/>
      <c r="G11294"/>
      <c r="H11294" s="488"/>
    </row>
    <row r="11295" spans="1:8" s="10" customFormat="1">
      <c r="A11295" s="134"/>
      <c r="B11295" s="134"/>
      <c r="C11295"/>
      <c r="D11295"/>
      <c r="E11295" s="488"/>
      <c r="F11295"/>
      <c r="G11295"/>
      <c r="H11295" s="488"/>
    </row>
    <row r="11296" spans="1:8" s="10" customFormat="1">
      <c r="A11296" s="134"/>
      <c r="B11296" s="134"/>
      <c r="C11296"/>
      <c r="D11296"/>
      <c r="E11296" s="488"/>
      <c r="F11296"/>
      <c r="G11296"/>
      <c r="H11296" s="488"/>
    </row>
    <row r="11297" spans="1:8" s="10" customFormat="1">
      <c r="A11297" s="134"/>
      <c r="B11297" s="134"/>
      <c r="C11297"/>
      <c r="D11297"/>
      <c r="E11297" s="488"/>
      <c r="F11297"/>
      <c r="G11297"/>
      <c r="H11297" s="488"/>
    </row>
    <row r="11298" spans="1:8" s="10" customFormat="1">
      <c r="A11298" s="134"/>
      <c r="B11298" s="134"/>
      <c r="C11298"/>
      <c r="D11298"/>
      <c r="E11298" s="488"/>
      <c r="F11298"/>
      <c r="G11298"/>
      <c r="H11298" s="488"/>
    </row>
    <row r="11299" spans="1:8" s="10" customFormat="1">
      <c r="A11299" s="134"/>
      <c r="B11299" s="134"/>
      <c r="C11299"/>
      <c r="D11299"/>
      <c r="E11299" s="488"/>
      <c r="F11299"/>
      <c r="G11299"/>
      <c r="H11299" s="488"/>
    </row>
    <row r="11300" spans="1:8" s="10" customFormat="1">
      <c r="A11300" s="134"/>
      <c r="B11300" s="134"/>
      <c r="C11300"/>
      <c r="D11300"/>
      <c r="E11300" s="488"/>
      <c r="F11300"/>
      <c r="G11300"/>
      <c r="H11300" s="488"/>
    </row>
    <row r="11301" spans="1:8" s="10" customFormat="1">
      <c r="A11301" s="134"/>
      <c r="B11301" s="134"/>
      <c r="C11301"/>
      <c r="D11301"/>
      <c r="E11301" s="488"/>
      <c r="F11301"/>
      <c r="G11301"/>
      <c r="H11301" s="488"/>
    </row>
    <row r="11302" spans="1:8" s="10" customFormat="1">
      <c r="A11302" s="134"/>
      <c r="B11302" s="134"/>
      <c r="C11302"/>
      <c r="D11302"/>
      <c r="E11302" s="488"/>
      <c r="F11302"/>
      <c r="G11302"/>
      <c r="H11302" s="488"/>
    </row>
    <row r="11303" spans="1:8" s="10" customFormat="1">
      <c r="A11303" s="134"/>
      <c r="B11303" s="134"/>
      <c r="C11303"/>
      <c r="D11303"/>
      <c r="E11303" s="488"/>
      <c r="F11303"/>
      <c r="G11303"/>
      <c r="H11303" s="488"/>
    </row>
    <row r="11304" spans="1:8" s="10" customFormat="1">
      <c r="A11304" s="134"/>
      <c r="B11304" s="134"/>
      <c r="C11304"/>
      <c r="D11304"/>
      <c r="E11304" s="488"/>
      <c r="F11304"/>
      <c r="G11304"/>
      <c r="H11304" s="488"/>
    </row>
    <row r="11305" spans="1:8" s="10" customFormat="1">
      <c r="A11305" s="134"/>
      <c r="B11305" s="134"/>
      <c r="C11305"/>
      <c r="D11305"/>
      <c r="E11305" s="488"/>
      <c r="F11305"/>
      <c r="G11305"/>
      <c r="H11305" s="488"/>
    </row>
    <row r="11306" spans="1:8" s="10" customFormat="1">
      <c r="A11306" s="134"/>
      <c r="B11306" s="134"/>
      <c r="C11306"/>
      <c r="D11306"/>
      <c r="E11306" s="488"/>
      <c r="F11306"/>
      <c r="G11306"/>
      <c r="H11306" s="488"/>
    </row>
    <row r="11307" spans="1:8" s="10" customFormat="1">
      <c r="A11307" s="134"/>
      <c r="B11307" s="134"/>
      <c r="C11307"/>
      <c r="D11307"/>
      <c r="E11307" s="488"/>
      <c r="F11307"/>
      <c r="G11307"/>
      <c r="H11307" s="488"/>
    </row>
    <row r="11308" spans="1:8" s="10" customFormat="1">
      <c r="A11308" s="134"/>
      <c r="B11308" s="134"/>
      <c r="C11308"/>
      <c r="D11308"/>
      <c r="E11308" s="488"/>
      <c r="F11308"/>
      <c r="G11308"/>
      <c r="H11308" s="488"/>
    </row>
    <row r="11309" spans="1:8" s="10" customFormat="1">
      <c r="A11309" s="134"/>
      <c r="B11309" s="134"/>
      <c r="C11309"/>
      <c r="D11309"/>
      <c r="E11309" s="488"/>
      <c r="F11309"/>
      <c r="G11309"/>
      <c r="H11309" s="488"/>
    </row>
    <row r="11310" spans="1:8" s="10" customFormat="1">
      <c r="A11310" s="134"/>
      <c r="B11310" s="134"/>
      <c r="C11310"/>
      <c r="D11310"/>
      <c r="E11310" s="488"/>
      <c r="F11310"/>
      <c r="G11310"/>
      <c r="H11310" s="488"/>
    </row>
    <row r="11311" spans="1:8" s="10" customFormat="1">
      <c r="A11311" s="134"/>
      <c r="B11311" s="134"/>
      <c r="C11311"/>
      <c r="D11311"/>
      <c r="E11311" s="488"/>
      <c r="F11311"/>
      <c r="G11311"/>
      <c r="H11311" s="488"/>
    </row>
    <row r="11312" spans="1:8" s="10" customFormat="1">
      <c r="A11312" s="134"/>
      <c r="B11312" s="134"/>
      <c r="C11312"/>
      <c r="D11312"/>
      <c r="E11312" s="488"/>
      <c r="F11312"/>
      <c r="G11312"/>
      <c r="H11312" s="488"/>
    </row>
    <row r="11313" spans="1:8" s="10" customFormat="1">
      <c r="A11313" s="134"/>
      <c r="B11313" s="134"/>
      <c r="C11313"/>
      <c r="D11313"/>
      <c r="E11313" s="488"/>
      <c r="F11313"/>
      <c r="G11313"/>
      <c r="H11313" s="488"/>
    </row>
    <row r="11314" spans="1:8" s="10" customFormat="1">
      <c r="A11314" s="134"/>
      <c r="B11314" s="134"/>
      <c r="C11314"/>
      <c r="D11314"/>
      <c r="E11314" s="488"/>
      <c r="F11314"/>
      <c r="G11314"/>
      <c r="H11314" s="488"/>
    </row>
    <row r="11315" spans="1:8" s="10" customFormat="1">
      <c r="A11315" s="134"/>
      <c r="B11315" s="134"/>
      <c r="C11315"/>
      <c r="D11315"/>
      <c r="E11315" s="488"/>
      <c r="F11315"/>
      <c r="G11315"/>
      <c r="H11315" s="488"/>
    </row>
    <row r="11316" spans="1:8" s="10" customFormat="1">
      <c r="A11316" s="134"/>
      <c r="B11316" s="134"/>
      <c r="C11316"/>
      <c r="D11316"/>
      <c r="E11316" s="488"/>
      <c r="F11316"/>
      <c r="G11316"/>
      <c r="H11316" s="488"/>
    </row>
    <row r="11317" spans="1:8" s="10" customFormat="1">
      <c r="A11317" s="134"/>
      <c r="B11317" s="134"/>
      <c r="C11317"/>
      <c r="D11317"/>
      <c r="E11317" s="488"/>
      <c r="F11317"/>
      <c r="G11317"/>
      <c r="H11317" s="488"/>
    </row>
    <row r="11318" spans="1:8" s="10" customFormat="1">
      <c r="A11318" s="134"/>
      <c r="B11318" s="134"/>
      <c r="C11318"/>
      <c r="D11318"/>
      <c r="E11318" s="488"/>
      <c r="F11318"/>
      <c r="G11318"/>
      <c r="H11318" s="488"/>
    </row>
    <row r="11319" spans="1:8" s="10" customFormat="1">
      <c r="A11319" s="134"/>
      <c r="B11319" s="134"/>
      <c r="C11319"/>
      <c r="D11319"/>
      <c r="E11319" s="488"/>
      <c r="F11319"/>
      <c r="G11319"/>
      <c r="H11319" s="488"/>
    </row>
    <row r="11320" spans="1:8" s="10" customFormat="1">
      <c r="A11320" s="134"/>
      <c r="B11320" s="134"/>
      <c r="C11320"/>
      <c r="D11320"/>
      <c r="E11320" s="488"/>
      <c r="F11320"/>
      <c r="G11320"/>
      <c r="H11320" s="488"/>
    </row>
    <row r="11321" spans="1:8" s="10" customFormat="1">
      <c r="A11321" s="134"/>
      <c r="B11321" s="134"/>
      <c r="C11321"/>
      <c r="D11321"/>
      <c r="E11321" s="488"/>
      <c r="F11321"/>
      <c r="G11321"/>
      <c r="H11321" s="488"/>
    </row>
    <row r="11322" spans="1:8" s="10" customFormat="1">
      <c r="A11322" s="134"/>
      <c r="B11322" s="134"/>
      <c r="C11322"/>
      <c r="D11322"/>
      <c r="E11322" s="488"/>
      <c r="F11322"/>
      <c r="G11322"/>
      <c r="H11322" s="488"/>
    </row>
    <row r="11323" spans="1:8" s="10" customFormat="1">
      <c r="A11323" s="134"/>
      <c r="B11323" s="134"/>
      <c r="C11323"/>
      <c r="D11323"/>
      <c r="E11323" s="488"/>
      <c r="F11323"/>
      <c r="G11323"/>
      <c r="H11323" s="488"/>
    </row>
    <row r="11324" spans="1:8" s="10" customFormat="1">
      <c r="A11324" s="134"/>
      <c r="B11324" s="134"/>
      <c r="C11324"/>
      <c r="D11324"/>
      <c r="E11324" s="488"/>
      <c r="F11324"/>
      <c r="G11324"/>
      <c r="H11324" s="488"/>
    </row>
    <row r="11325" spans="1:8" s="10" customFormat="1">
      <c r="A11325" s="134"/>
      <c r="B11325" s="134"/>
      <c r="C11325"/>
      <c r="D11325"/>
      <c r="E11325" s="488"/>
      <c r="F11325"/>
      <c r="G11325"/>
      <c r="H11325" s="488"/>
    </row>
    <row r="11326" spans="1:8" s="10" customFormat="1">
      <c r="A11326" s="134"/>
      <c r="B11326" s="134"/>
      <c r="C11326"/>
      <c r="D11326"/>
      <c r="E11326" s="488"/>
      <c r="F11326"/>
      <c r="G11326"/>
      <c r="H11326" s="488"/>
    </row>
    <row r="11327" spans="1:8" s="10" customFormat="1">
      <c r="A11327" s="134"/>
      <c r="B11327" s="134"/>
      <c r="C11327"/>
      <c r="D11327"/>
      <c r="E11327" s="488"/>
      <c r="F11327"/>
      <c r="G11327"/>
      <c r="H11327" s="488"/>
    </row>
    <row r="11328" spans="1:8" s="10" customFormat="1">
      <c r="A11328" s="134"/>
      <c r="B11328" s="134"/>
      <c r="C11328"/>
      <c r="D11328"/>
      <c r="E11328" s="488"/>
      <c r="F11328"/>
      <c r="G11328"/>
      <c r="H11328" s="488"/>
    </row>
    <row r="11329" spans="1:8" s="10" customFormat="1">
      <c r="A11329" s="134"/>
      <c r="B11329" s="134"/>
      <c r="C11329"/>
      <c r="D11329"/>
      <c r="E11329" s="488"/>
      <c r="F11329"/>
      <c r="G11329"/>
      <c r="H11329" s="488"/>
    </row>
    <row r="11330" spans="1:8" s="10" customFormat="1">
      <c r="A11330" s="134"/>
      <c r="B11330" s="134"/>
      <c r="C11330"/>
      <c r="D11330"/>
      <c r="E11330" s="488"/>
      <c r="F11330"/>
      <c r="G11330"/>
      <c r="H11330" s="488"/>
    </row>
    <row r="11331" spans="1:8" s="10" customFormat="1">
      <c r="A11331" s="134"/>
      <c r="B11331" s="134"/>
      <c r="C11331"/>
      <c r="D11331"/>
      <c r="E11331" s="488"/>
      <c r="F11331"/>
      <c r="G11331"/>
      <c r="H11331" s="488"/>
    </row>
    <row r="11332" spans="1:8" s="10" customFormat="1">
      <c r="A11332" s="134"/>
      <c r="B11332" s="134"/>
      <c r="C11332"/>
      <c r="D11332"/>
      <c r="E11332" s="488"/>
      <c r="F11332"/>
      <c r="G11332"/>
      <c r="H11332" s="488"/>
    </row>
    <row r="11333" spans="1:8" s="10" customFormat="1">
      <c r="A11333" s="134"/>
      <c r="B11333" s="134"/>
      <c r="C11333"/>
      <c r="D11333"/>
      <c r="E11333" s="488"/>
      <c r="F11333"/>
      <c r="G11333"/>
      <c r="H11333" s="488"/>
    </row>
    <row r="11334" spans="1:8" s="10" customFormat="1">
      <c r="A11334" s="134"/>
      <c r="B11334" s="134"/>
      <c r="C11334"/>
      <c r="D11334"/>
      <c r="E11334" s="488"/>
      <c r="F11334"/>
      <c r="G11334"/>
      <c r="H11334" s="488"/>
    </row>
    <row r="11335" spans="1:8" s="10" customFormat="1">
      <c r="A11335" s="134"/>
      <c r="B11335" s="134"/>
      <c r="C11335"/>
      <c r="D11335"/>
      <c r="E11335" s="488"/>
      <c r="F11335"/>
      <c r="G11335"/>
      <c r="H11335" s="488"/>
    </row>
    <row r="11336" spans="1:8" s="10" customFormat="1">
      <c r="A11336" s="134"/>
      <c r="B11336" s="134"/>
      <c r="C11336"/>
      <c r="D11336"/>
      <c r="E11336" s="488"/>
      <c r="F11336"/>
      <c r="G11336"/>
      <c r="H11336" s="488"/>
    </row>
    <row r="11337" spans="1:8" s="10" customFormat="1">
      <c r="A11337" s="134"/>
      <c r="B11337" s="134"/>
      <c r="C11337"/>
      <c r="D11337"/>
      <c r="E11337" s="488"/>
      <c r="F11337"/>
      <c r="G11337"/>
      <c r="H11337" s="488"/>
    </row>
    <row r="11338" spans="1:8" s="10" customFormat="1">
      <c r="A11338" s="134"/>
      <c r="B11338" s="134"/>
      <c r="C11338"/>
      <c r="D11338"/>
      <c r="E11338" s="488"/>
      <c r="F11338"/>
      <c r="G11338"/>
      <c r="H11338" s="488"/>
    </row>
    <row r="11339" spans="1:8" s="10" customFormat="1">
      <c r="A11339" s="134"/>
      <c r="B11339" s="134"/>
      <c r="C11339"/>
      <c r="D11339"/>
      <c r="E11339" s="488"/>
      <c r="F11339"/>
      <c r="G11339"/>
      <c r="H11339" s="488"/>
    </row>
    <row r="11340" spans="1:8" s="10" customFormat="1">
      <c r="A11340" s="134"/>
      <c r="B11340" s="134"/>
      <c r="C11340"/>
      <c r="D11340"/>
      <c r="E11340" s="488"/>
      <c r="F11340"/>
      <c r="G11340"/>
      <c r="H11340" s="488"/>
    </row>
    <row r="11341" spans="1:8" s="10" customFormat="1">
      <c r="A11341" s="134"/>
      <c r="B11341" s="134"/>
      <c r="C11341"/>
      <c r="D11341"/>
      <c r="E11341" s="488"/>
      <c r="F11341"/>
      <c r="G11341"/>
      <c r="H11341" s="488"/>
    </row>
    <row r="11342" spans="1:8" s="10" customFormat="1">
      <c r="A11342" s="134"/>
      <c r="B11342" s="134"/>
      <c r="C11342"/>
      <c r="D11342"/>
      <c r="E11342" s="488"/>
      <c r="F11342"/>
      <c r="G11342"/>
      <c r="H11342" s="488"/>
    </row>
    <row r="11343" spans="1:8" s="10" customFormat="1">
      <c r="A11343" s="134"/>
      <c r="B11343" s="134"/>
      <c r="C11343"/>
      <c r="D11343"/>
      <c r="E11343" s="488"/>
      <c r="F11343"/>
      <c r="G11343"/>
      <c r="H11343" s="488"/>
    </row>
    <row r="11344" spans="1:8" s="10" customFormat="1">
      <c r="A11344" s="134"/>
      <c r="B11344" s="134"/>
      <c r="C11344"/>
      <c r="D11344"/>
      <c r="E11344" s="488"/>
      <c r="F11344"/>
      <c r="G11344"/>
      <c r="H11344" s="488"/>
    </row>
    <row r="11345" spans="1:8" s="10" customFormat="1">
      <c r="A11345" s="134"/>
      <c r="B11345" s="134"/>
      <c r="C11345"/>
      <c r="D11345"/>
      <c r="E11345" s="488"/>
      <c r="F11345"/>
      <c r="G11345"/>
      <c r="H11345" s="488"/>
    </row>
    <row r="11346" spans="1:8" s="10" customFormat="1">
      <c r="A11346" s="134"/>
      <c r="B11346" s="134"/>
      <c r="C11346"/>
      <c r="D11346"/>
      <c r="E11346" s="488"/>
      <c r="F11346"/>
      <c r="G11346"/>
      <c r="H11346" s="488"/>
    </row>
    <row r="11347" spans="1:8" s="10" customFormat="1">
      <c r="A11347" s="134"/>
      <c r="B11347" s="134"/>
      <c r="C11347"/>
      <c r="D11347"/>
      <c r="E11347" s="488"/>
      <c r="F11347"/>
      <c r="G11347"/>
      <c r="H11347" s="488"/>
    </row>
    <row r="11348" spans="1:8" s="10" customFormat="1">
      <c r="A11348" s="134"/>
      <c r="B11348" s="134"/>
      <c r="C11348"/>
      <c r="D11348"/>
      <c r="E11348" s="488"/>
      <c r="F11348"/>
      <c r="G11348"/>
      <c r="H11348" s="488"/>
    </row>
    <row r="11349" spans="1:8" s="10" customFormat="1">
      <c r="A11349" s="134"/>
      <c r="B11349" s="134"/>
      <c r="C11349"/>
      <c r="D11349"/>
      <c r="E11349" s="488"/>
      <c r="F11349"/>
      <c r="G11349"/>
      <c r="H11349" s="488"/>
    </row>
    <row r="11350" spans="1:8" s="10" customFormat="1">
      <c r="A11350" s="134"/>
      <c r="B11350" s="134"/>
      <c r="C11350"/>
      <c r="D11350"/>
      <c r="E11350" s="488"/>
      <c r="F11350"/>
      <c r="G11350"/>
      <c r="H11350" s="488"/>
    </row>
    <row r="11351" spans="1:8" s="10" customFormat="1">
      <c r="A11351" s="134"/>
      <c r="B11351" s="134"/>
      <c r="C11351"/>
      <c r="D11351"/>
      <c r="E11351" s="488"/>
      <c r="F11351"/>
      <c r="G11351"/>
      <c r="H11351" s="488"/>
    </row>
    <row r="11352" spans="1:8" s="10" customFormat="1">
      <c r="A11352" s="134"/>
      <c r="B11352" s="134"/>
      <c r="C11352"/>
      <c r="D11352"/>
      <c r="E11352" s="488"/>
      <c r="F11352"/>
      <c r="G11352"/>
      <c r="H11352" s="488"/>
    </row>
    <row r="11353" spans="1:8" s="10" customFormat="1">
      <c r="A11353" s="134"/>
      <c r="B11353" s="134"/>
      <c r="C11353"/>
      <c r="D11353"/>
      <c r="E11353" s="488"/>
      <c r="F11353"/>
      <c r="G11353"/>
      <c r="H11353" s="488"/>
    </row>
    <row r="11354" spans="1:8" s="10" customFormat="1">
      <c r="A11354" s="134"/>
      <c r="B11354" s="134"/>
      <c r="C11354"/>
      <c r="D11354"/>
      <c r="E11354" s="488"/>
      <c r="F11354"/>
      <c r="G11354"/>
      <c r="H11354" s="488"/>
    </row>
    <row r="11355" spans="1:8" s="10" customFormat="1">
      <c r="A11355" s="134"/>
      <c r="B11355" s="134"/>
      <c r="C11355"/>
      <c r="D11355"/>
      <c r="E11355" s="488"/>
      <c r="F11355"/>
      <c r="G11355"/>
      <c r="H11355" s="488"/>
    </row>
    <row r="11356" spans="1:8" s="10" customFormat="1">
      <c r="A11356" s="134"/>
      <c r="B11356" s="134"/>
      <c r="C11356"/>
      <c r="D11356"/>
      <c r="E11356" s="488"/>
      <c r="F11356"/>
      <c r="G11356"/>
      <c r="H11356" s="488"/>
    </row>
    <row r="11357" spans="1:8" s="10" customFormat="1">
      <c r="A11357" s="134"/>
      <c r="B11357" s="134"/>
      <c r="C11357"/>
      <c r="D11357"/>
      <c r="E11357" s="488"/>
      <c r="F11357"/>
      <c r="G11357"/>
      <c r="H11357" s="488"/>
    </row>
    <row r="11358" spans="1:8" s="10" customFormat="1">
      <c r="A11358" s="134"/>
      <c r="B11358" s="134"/>
      <c r="C11358"/>
      <c r="D11358"/>
      <c r="E11358" s="488"/>
      <c r="F11358"/>
      <c r="G11358"/>
      <c r="H11358" s="488"/>
    </row>
    <row r="11359" spans="1:8" s="10" customFormat="1">
      <c r="A11359" s="134"/>
      <c r="B11359" s="134"/>
      <c r="C11359"/>
      <c r="D11359"/>
      <c r="E11359" s="488"/>
      <c r="F11359"/>
      <c r="G11359"/>
      <c r="H11359" s="488"/>
    </row>
    <row r="11360" spans="1:8" s="10" customFormat="1">
      <c r="A11360" s="134"/>
      <c r="B11360" s="134"/>
      <c r="C11360"/>
      <c r="D11360"/>
      <c r="E11360" s="488"/>
      <c r="F11360"/>
      <c r="G11360"/>
      <c r="H11360" s="488"/>
    </row>
    <row r="11361" spans="1:8" s="10" customFormat="1">
      <c r="A11361" s="134"/>
      <c r="B11361" s="134"/>
      <c r="C11361"/>
      <c r="D11361"/>
      <c r="E11361" s="488"/>
      <c r="F11361"/>
      <c r="G11361"/>
      <c r="H11361" s="488"/>
    </row>
    <row r="11362" spans="1:8" s="10" customFormat="1">
      <c r="A11362" s="134"/>
      <c r="B11362" s="134"/>
      <c r="C11362"/>
      <c r="D11362"/>
      <c r="E11362" s="488"/>
      <c r="F11362"/>
      <c r="G11362"/>
      <c r="H11362" s="488"/>
    </row>
    <row r="11363" spans="1:8" s="10" customFormat="1">
      <c r="A11363" s="134"/>
      <c r="B11363" s="134"/>
      <c r="C11363"/>
      <c r="D11363"/>
      <c r="E11363" s="488"/>
      <c r="F11363"/>
      <c r="G11363"/>
      <c r="H11363" s="488"/>
    </row>
    <row r="11364" spans="1:8" s="10" customFormat="1">
      <c r="A11364" s="134"/>
      <c r="B11364" s="134"/>
      <c r="C11364"/>
      <c r="D11364"/>
      <c r="E11364" s="488"/>
      <c r="F11364"/>
      <c r="G11364"/>
      <c r="H11364" s="488"/>
    </row>
    <row r="11365" spans="1:8" s="10" customFormat="1">
      <c r="A11365" s="134"/>
      <c r="B11365" s="134"/>
      <c r="C11365"/>
      <c r="D11365"/>
      <c r="E11365" s="488"/>
      <c r="F11365"/>
      <c r="G11365"/>
      <c r="H11365" s="488"/>
    </row>
    <row r="11366" spans="1:8" s="10" customFormat="1">
      <c r="A11366" s="134"/>
      <c r="B11366" s="134"/>
      <c r="C11366"/>
      <c r="D11366"/>
      <c r="E11366" s="488"/>
      <c r="F11366"/>
      <c r="G11366"/>
      <c r="H11366" s="488"/>
    </row>
    <row r="11367" spans="1:8" s="10" customFormat="1">
      <c r="A11367" s="134"/>
      <c r="B11367" s="134"/>
      <c r="C11367"/>
      <c r="D11367"/>
      <c r="E11367" s="488"/>
      <c r="F11367"/>
      <c r="G11367"/>
      <c r="H11367" s="488"/>
    </row>
    <row r="11368" spans="1:8" s="10" customFormat="1">
      <c r="A11368" s="134"/>
      <c r="B11368" s="134"/>
      <c r="C11368"/>
      <c r="D11368"/>
      <c r="E11368" s="488"/>
      <c r="F11368"/>
      <c r="G11368"/>
      <c r="H11368" s="488"/>
    </row>
    <row r="11369" spans="1:8" s="10" customFormat="1">
      <c r="A11369" s="134"/>
      <c r="B11369" s="134"/>
      <c r="C11369"/>
      <c r="D11369"/>
      <c r="E11369" s="488"/>
      <c r="F11369"/>
      <c r="G11369"/>
      <c r="H11369" s="488"/>
    </row>
    <row r="11370" spans="1:8" s="10" customFormat="1">
      <c r="A11370" s="134"/>
      <c r="B11370" s="134"/>
      <c r="C11370"/>
      <c r="D11370"/>
      <c r="E11370" s="488"/>
      <c r="F11370"/>
      <c r="G11370"/>
      <c r="H11370" s="488"/>
    </row>
    <row r="11371" spans="1:8" s="10" customFormat="1">
      <c r="A11371" s="134"/>
      <c r="B11371" s="134"/>
      <c r="C11371"/>
      <c r="D11371"/>
      <c r="E11371" s="488"/>
      <c r="F11371"/>
      <c r="G11371"/>
      <c r="H11371" s="488"/>
    </row>
    <row r="11372" spans="1:8" s="10" customFormat="1">
      <c r="A11372" s="134"/>
      <c r="B11372" s="134"/>
      <c r="C11372"/>
      <c r="D11372"/>
      <c r="E11372" s="488"/>
      <c r="F11372"/>
      <c r="G11372"/>
      <c r="H11372" s="488"/>
    </row>
    <row r="11373" spans="1:8" s="10" customFormat="1">
      <c r="A11373" s="134"/>
      <c r="B11373" s="134"/>
      <c r="C11373"/>
      <c r="D11373"/>
      <c r="E11373" s="488"/>
      <c r="F11373"/>
      <c r="G11373"/>
      <c r="H11373" s="488"/>
    </row>
    <row r="11374" spans="1:8" s="10" customFormat="1">
      <c r="A11374" s="134"/>
      <c r="B11374" s="134"/>
      <c r="C11374"/>
      <c r="D11374"/>
      <c r="E11374" s="488"/>
      <c r="F11374"/>
      <c r="G11374"/>
      <c r="H11374" s="488"/>
    </row>
    <row r="11375" spans="1:8" s="10" customFormat="1">
      <c r="A11375" s="134"/>
      <c r="B11375" s="134"/>
      <c r="C11375"/>
      <c r="D11375"/>
      <c r="E11375" s="488"/>
      <c r="F11375"/>
      <c r="G11375"/>
      <c r="H11375" s="488"/>
    </row>
    <row r="11376" spans="1:8" s="10" customFormat="1">
      <c r="A11376" s="134"/>
      <c r="B11376" s="134"/>
      <c r="C11376"/>
      <c r="D11376"/>
      <c r="E11376" s="488"/>
      <c r="F11376"/>
      <c r="G11376"/>
      <c r="H11376" s="488"/>
    </row>
    <row r="11377" spans="1:8" s="10" customFormat="1">
      <c r="A11377" s="134"/>
      <c r="B11377" s="134"/>
      <c r="C11377"/>
      <c r="D11377"/>
      <c r="E11377" s="488"/>
      <c r="F11377"/>
      <c r="G11377"/>
      <c r="H11377" s="488"/>
    </row>
    <row r="11378" spans="1:8" s="10" customFormat="1">
      <c r="A11378" s="134"/>
      <c r="B11378" s="134"/>
      <c r="C11378"/>
      <c r="D11378"/>
      <c r="E11378" s="488"/>
      <c r="F11378"/>
      <c r="G11378"/>
      <c r="H11378" s="488"/>
    </row>
    <row r="11379" spans="1:8" s="10" customFormat="1">
      <c r="A11379" s="134"/>
      <c r="B11379" s="134"/>
      <c r="C11379"/>
      <c r="D11379"/>
      <c r="E11379" s="488"/>
      <c r="F11379"/>
      <c r="G11379"/>
      <c r="H11379" s="488"/>
    </row>
    <row r="11380" spans="1:8" s="10" customFormat="1">
      <c r="A11380" s="134"/>
      <c r="B11380" s="134"/>
      <c r="C11380"/>
      <c r="D11380"/>
      <c r="E11380" s="488"/>
      <c r="F11380"/>
      <c r="G11380"/>
      <c r="H11380" s="488"/>
    </row>
    <row r="11381" spans="1:8" s="10" customFormat="1">
      <c r="A11381" s="134"/>
      <c r="B11381" s="134"/>
      <c r="C11381"/>
      <c r="D11381"/>
      <c r="E11381" s="488"/>
      <c r="F11381"/>
      <c r="G11381"/>
      <c r="H11381" s="488"/>
    </row>
    <row r="11382" spans="1:8" s="10" customFormat="1">
      <c r="A11382" s="134"/>
      <c r="B11382" s="134"/>
      <c r="C11382"/>
      <c r="D11382"/>
      <c r="E11382" s="488"/>
      <c r="F11382"/>
      <c r="G11382"/>
      <c r="H11382" s="488"/>
    </row>
    <row r="11383" spans="1:8" s="10" customFormat="1">
      <c r="A11383" s="134"/>
      <c r="B11383" s="134"/>
      <c r="C11383"/>
      <c r="D11383"/>
      <c r="E11383" s="488"/>
      <c r="F11383"/>
      <c r="G11383"/>
      <c r="H11383" s="488"/>
    </row>
    <row r="11384" spans="1:8" s="10" customFormat="1">
      <c r="A11384" s="134"/>
      <c r="B11384" s="134"/>
      <c r="C11384"/>
      <c r="D11384"/>
      <c r="E11384" s="488"/>
      <c r="F11384"/>
      <c r="G11384"/>
      <c r="H11384" s="488"/>
    </row>
    <row r="11385" spans="1:8" s="10" customFormat="1">
      <c r="A11385" s="134"/>
      <c r="B11385" s="134"/>
      <c r="C11385"/>
      <c r="D11385"/>
      <c r="E11385" s="488"/>
      <c r="F11385"/>
      <c r="G11385"/>
      <c r="H11385" s="488"/>
    </row>
    <row r="11386" spans="1:8" s="10" customFormat="1">
      <c r="A11386" s="134"/>
      <c r="B11386" s="134"/>
      <c r="C11386"/>
      <c r="D11386"/>
      <c r="E11386" s="488"/>
      <c r="F11386"/>
      <c r="G11386"/>
      <c r="H11386" s="488"/>
    </row>
    <row r="11387" spans="1:8" s="10" customFormat="1">
      <c r="A11387" s="134"/>
      <c r="B11387" s="134"/>
      <c r="C11387"/>
      <c r="D11387"/>
      <c r="E11387" s="488"/>
      <c r="F11387"/>
      <c r="G11387"/>
      <c r="H11387" s="488"/>
    </row>
    <row r="11388" spans="1:8" s="10" customFormat="1">
      <c r="A11388" s="134"/>
      <c r="B11388" s="134"/>
      <c r="C11388"/>
      <c r="D11388"/>
      <c r="E11388" s="488"/>
      <c r="F11388"/>
      <c r="G11388"/>
      <c r="H11388" s="488"/>
    </row>
    <row r="11389" spans="1:8" s="10" customFormat="1">
      <c r="A11389" s="134"/>
      <c r="B11389" s="134"/>
      <c r="C11389"/>
      <c r="D11389"/>
      <c r="E11389" s="488"/>
      <c r="F11389"/>
      <c r="G11389"/>
      <c r="H11389" s="488"/>
    </row>
    <row r="11390" spans="1:8" s="10" customFormat="1">
      <c r="A11390" s="134"/>
      <c r="B11390" s="134"/>
      <c r="C11390"/>
      <c r="D11390"/>
      <c r="E11390" s="488"/>
      <c r="F11390"/>
      <c r="G11390"/>
      <c r="H11390" s="488"/>
    </row>
    <row r="11391" spans="1:8" s="10" customFormat="1">
      <c r="A11391" s="134"/>
      <c r="B11391" s="134"/>
      <c r="C11391"/>
      <c r="D11391"/>
      <c r="E11391" s="488"/>
      <c r="F11391"/>
      <c r="G11391"/>
      <c r="H11391" s="488"/>
    </row>
    <row r="11392" spans="1:8" s="10" customFormat="1">
      <c r="A11392" s="134"/>
      <c r="B11392" s="134"/>
      <c r="C11392"/>
      <c r="D11392"/>
      <c r="E11392" s="488"/>
      <c r="F11392"/>
      <c r="G11392"/>
      <c r="H11392" s="488"/>
    </row>
    <row r="11393" spans="1:8" s="10" customFormat="1">
      <c r="A11393" s="134"/>
      <c r="B11393" s="134"/>
      <c r="C11393"/>
      <c r="D11393"/>
      <c r="E11393" s="488"/>
      <c r="F11393"/>
      <c r="G11393"/>
      <c r="H11393" s="488"/>
    </row>
    <row r="11394" spans="1:8" s="10" customFormat="1">
      <c r="A11394" s="134"/>
      <c r="B11394" s="134"/>
      <c r="C11394"/>
      <c r="D11394"/>
      <c r="E11394" s="488"/>
      <c r="F11394"/>
      <c r="G11394"/>
      <c r="H11394" s="488"/>
    </row>
    <row r="11395" spans="1:8" s="10" customFormat="1">
      <c r="A11395" s="134"/>
      <c r="B11395" s="134"/>
      <c r="C11395"/>
      <c r="D11395"/>
      <c r="E11395" s="488"/>
      <c r="F11395"/>
      <c r="G11395"/>
      <c r="H11395" s="488"/>
    </row>
    <row r="11396" spans="1:8" s="10" customFormat="1">
      <c r="A11396" s="134"/>
      <c r="B11396" s="134"/>
      <c r="C11396"/>
      <c r="D11396"/>
      <c r="E11396" s="488"/>
      <c r="F11396"/>
      <c r="G11396"/>
      <c r="H11396" s="488"/>
    </row>
    <row r="11397" spans="1:8" s="10" customFormat="1">
      <c r="A11397" s="134"/>
      <c r="B11397" s="134"/>
      <c r="C11397"/>
      <c r="D11397"/>
      <c r="E11397" s="488"/>
      <c r="F11397"/>
      <c r="G11397"/>
      <c r="H11397" s="488"/>
    </row>
    <row r="11398" spans="1:8" s="10" customFormat="1">
      <c r="A11398" s="134"/>
      <c r="B11398" s="134"/>
      <c r="C11398"/>
      <c r="D11398"/>
      <c r="E11398" s="488"/>
      <c r="F11398"/>
      <c r="G11398"/>
      <c r="H11398" s="488"/>
    </row>
    <row r="11399" spans="1:8" s="10" customFormat="1">
      <c r="A11399" s="134"/>
      <c r="B11399" s="134"/>
      <c r="C11399"/>
      <c r="D11399"/>
      <c r="E11399" s="488"/>
      <c r="F11399"/>
      <c r="G11399"/>
      <c r="H11399" s="488"/>
    </row>
    <row r="11400" spans="1:8" s="10" customFormat="1">
      <c r="A11400" s="134"/>
      <c r="B11400" s="134"/>
      <c r="C11400"/>
      <c r="D11400"/>
      <c r="E11400" s="488"/>
      <c r="F11400"/>
      <c r="G11400"/>
      <c r="H11400" s="488"/>
    </row>
    <row r="11401" spans="1:8" s="10" customFormat="1">
      <c r="A11401" s="134"/>
      <c r="B11401" s="134"/>
      <c r="C11401"/>
      <c r="D11401"/>
      <c r="E11401" s="488"/>
      <c r="F11401"/>
      <c r="G11401"/>
      <c r="H11401" s="488"/>
    </row>
    <row r="11402" spans="1:8" s="10" customFormat="1">
      <c r="A11402" s="134"/>
      <c r="B11402" s="134"/>
      <c r="C11402"/>
      <c r="D11402"/>
      <c r="E11402" s="488"/>
      <c r="F11402"/>
      <c r="G11402"/>
      <c r="H11402" s="488"/>
    </row>
    <row r="11403" spans="1:8" s="10" customFormat="1">
      <c r="A11403" s="134"/>
      <c r="B11403" s="134"/>
      <c r="C11403"/>
      <c r="D11403"/>
      <c r="E11403" s="488"/>
      <c r="F11403"/>
      <c r="G11403"/>
      <c r="H11403" s="488"/>
    </row>
    <row r="11404" spans="1:8" s="10" customFormat="1">
      <c r="A11404" s="134"/>
      <c r="B11404" s="134"/>
      <c r="C11404"/>
      <c r="D11404"/>
      <c r="E11404" s="488"/>
      <c r="F11404"/>
      <c r="G11404"/>
      <c r="H11404" s="488"/>
    </row>
    <row r="11405" spans="1:8" s="10" customFormat="1">
      <c r="A11405" s="134"/>
      <c r="B11405" s="134"/>
      <c r="C11405"/>
      <c r="D11405"/>
      <c r="E11405" s="488"/>
      <c r="F11405"/>
      <c r="G11405"/>
      <c r="H11405" s="488"/>
    </row>
    <row r="11406" spans="1:8" s="10" customFormat="1">
      <c r="A11406" s="134"/>
      <c r="B11406" s="134"/>
      <c r="C11406"/>
      <c r="D11406"/>
      <c r="E11406" s="488"/>
      <c r="F11406"/>
      <c r="G11406"/>
      <c r="H11406" s="488"/>
    </row>
    <row r="11407" spans="1:8" s="10" customFormat="1">
      <c r="A11407" s="134"/>
      <c r="B11407" s="134"/>
      <c r="C11407"/>
      <c r="D11407"/>
      <c r="E11407" s="488"/>
      <c r="F11407"/>
      <c r="G11407"/>
      <c r="H11407" s="488"/>
    </row>
    <row r="11408" spans="1:8" s="10" customFormat="1">
      <c r="A11408" s="134"/>
      <c r="B11408" s="134"/>
      <c r="C11408"/>
      <c r="D11408"/>
      <c r="E11408" s="488"/>
      <c r="F11408"/>
      <c r="G11408"/>
      <c r="H11408" s="488"/>
    </row>
    <row r="11409" spans="1:8" s="10" customFormat="1">
      <c r="A11409" s="134"/>
      <c r="B11409" s="134"/>
      <c r="C11409"/>
      <c r="D11409"/>
      <c r="E11409" s="488"/>
      <c r="F11409"/>
      <c r="G11409"/>
      <c r="H11409" s="488"/>
    </row>
    <row r="11410" spans="1:8" s="10" customFormat="1">
      <c r="A11410" s="134"/>
      <c r="B11410" s="134"/>
      <c r="C11410"/>
      <c r="D11410"/>
      <c r="E11410" s="488"/>
      <c r="F11410"/>
      <c r="G11410"/>
      <c r="H11410" s="488"/>
    </row>
    <row r="11411" spans="1:8" s="10" customFormat="1">
      <c r="A11411" s="134"/>
      <c r="B11411" s="134"/>
      <c r="C11411"/>
      <c r="D11411"/>
      <c r="E11411" s="488"/>
      <c r="F11411"/>
      <c r="G11411"/>
      <c r="H11411" s="488"/>
    </row>
    <row r="11412" spans="1:8" s="10" customFormat="1">
      <c r="A11412" s="134"/>
      <c r="B11412" s="134"/>
      <c r="C11412"/>
      <c r="D11412"/>
      <c r="E11412" s="488"/>
      <c r="F11412"/>
      <c r="G11412"/>
      <c r="H11412" s="488"/>
    </row>
    <row r="11413" spans="1:8" s="10" customFormat="1">
      <c r="A11413" s="134"/>
      <c r="B11413" s="134"/>
      <c r="C11413"/>
      <c r="D11413"/>
      <c r="E11413" s="488"/>
      <c r="F11413"/>
      <c r="G11413"/>
      <c r="H11413" s="488"/>
    </row>
    <row r="11414" spans="1:8" s="10" customFormat="1">
      <c r="A11414" s="134"/>
      <c r="B11414" s="134"/>
      <c r="C11414"/>
      <c r="D11414"/>
      <c r="E11414" s="488"/>
      <c r="F11414"/>
      <c r="G11414"/>
      <c r="H11414" s="488"/>
    </row>
    <row r="11415" spans="1:8" s="10" customFormat="1">
      <c r="A11415" s="134"/>
      <c r="B11415" s="134"/>
      <c r="C11415"/>
      <c r="D11415"/>
      <c r="E11415" s="488"/>
      <c r="F11415"/>
      <c r="G11415"/>
      <c r="H11415" s="488"/>
    </row>
    <row r="11416" spans="1:8" s="10" customFormat="1">
      <c r="A11416" s="134"/>
      <c r="B11416" s="134"/>
      <c r="C11416"/>
      <c r="D11416"/>
      <c r="E11416" s="488"/>
      <c r="F11416"/>
      <c r="G11416"/>
      <c r="H11416" s="488"/>
    </row>
    <row r="11417" spans="1:8" s="10" customFormat="1">
      <c r="A11417" s="134"/>
      <c r="B11417" s="134"/>
      <c r="C11417"/>
      <c r="D11417"/>
      <c r="E11417" s="488"/>
      <c r="F11417"/>
      <c r="G11417"/>
      <c r="H11417" s="488"/>
    </row>
    <row r="11418" spans="1:8" s="10" customFormat="1">
      <c r="A11418" s="134"/>
      <c r="B11418" s="134"/>
      <c r="C11418"/>
      <c r="D11418"/>
      <c r="E11418" s="488"/>
      <c r="F11418"/>
      <c r="G11418"/>
      <c r="H11418" s="488"/>
    </row>
    <row r="11419" spans="1:8" s="10" customFormat="1">
      <c r="A11419" s="134"/>
      <c r="B11419" s="134"/>
      <c r="C11419"/>
      <c r="D11419"/>
      <c r="E11419" s="488"/>
      <c r="F11419"/>
      <c r="G11419"/>
      <c r="H11419" s="488"/>
    </row>
    <row r="11420" spans="1:8" s="10" customFormat="1">
      <c r="A11420" s="134"/>
      <c r="B11420" s="134"/>
      <c r="C11420"/>
      <c r="D11420"/>
      <c r="E11420" s="488"/>
      <c r="F11420"/>
      <c r="G11420"/>
      <c r="H11420" s="488"/>
    </row>
    <row r="11421" spans="1:8" s="10" customFormat="1">
      <c r="A11421" s="134"/>
      <c r="B11421" s="134"/>
      <c r="C11421"/>
      <c r="D11421"/>
      <c r="E11421" s="488"/>
      <c r="F11421"/>
      <c r="G11421"/>
      <c r="H11421" s="488"/>
    </row>
    <row r="11422" spans="1:8" s="10" customFormat="1">
      <c r="A11422" s="134"/>
      <c r="B11422" s="134"/>
      <c r="C11422"/>
      <c r="D11422"/>
      <c r="E11422" s="488"/>
      <c r="F11422"/>
      <c r="G11422"/>
      <c r="H11422" s="488"/>
    </row>
    <row r="11423" spans="1:8" s="10" customFormat="1">
      <c r="A11423" s="134"/>
      <c r="B11423" s="134"/>
      <c r="C11423"/>
      <c r="D11423"/>
      <c r="E11423" s="488"/>
      <c r="F11423"/>
      <c r="G11423"/>
      <c r="H11423" s="488"/>
    </row>
    <row r="11424" spans="1:8" s="10" customFormat="1">
      <c r="A11424" s="134"/>
      <c r="B11424" s="134"/>
      <c r="C11424"/>
      <c r="D11424"/>
      <c r="E11424" s="488"/>
      <c r="F11424"/>
      <c r="G11424"/>
      <c r="H11424" s="488"/>
    </row>
    <row r="11425" spans="1:8" s="10" customFormat="1">
      <c r="A11425" s="134"/>
      <c r="B11425" s="134"/>
      <c r="C11425"/>
      <c r="D11425"/>
      <c r="E11425" s="488"/>
      <c r="F11425"/>
      <c r="G11425"/>
      <c r="H11425" s="488"/>
    </row>
    <row r="11426" spans="1:8" s="10" customFormat="1">
      <c r="A11426" s="134"/>
      <c r="B11426" s="134"/>
      <c r="C11426"/>
      <c r="D11426"/>
      <c r="E11426" s="488"/>
      <c r="F11426"/>
      <c r="G11426"/>
      <c r="H11426" s="488"/>
    </row>
    <row r="11427" spans="1:8" s="10" customFormat="1">
      <c r="A11427" s="134"/>
      <c r="B11427" s="134"/>
      <c r="C11427"/>
      <c r="D11427"/>
      <c r="E11427" s="488"/>
      <c r="F11427"/>
      <c r="G11427"/>
      <c r="H11427" s="488"/>
    </row>
    <row r="11428" spans="1:8" s="10" customFormat="1">
      <c r="A11428" s="134"/>
      <c r="B11428" s="134"/>
      <c r="C11428"/>
      <c r="D11428"/>
      <c r="E11428" s="488"/>
      <c r="F11428"/>
      <c r="G11428"/>
      <c r="H11428" s="488"/>
    </row>
    <row r="11429" spans="1:8" s="10" customFormat="1">
      <c r="A11429" s="134"/>
      <c r="B11429" s="134"/>
      <c r="C11429"/>
      <c r="D11429"/>
      <c r="E11429" s="488"/>
      <c r="F11429"/>
      <c r="G11429"/>
      <c r="H11429" s="488"/>
    </row>
    <row r="11430" spans="1:8" s="10" customFormat="1">
      <c r="A11430" s="134"/>
      <c r="B11430" s="134"/>
      <c r="C11430"/>
      <c r="D11430"/>
      <c r="E11430" s="488"/>
      <c r="F11430"/>
      <c r="G11430"/>
      <c r="H11430" s="488"/>
    </row>
    <row r="11431" spans="1:8" s="10" customFormat="1">
      <c r="A11431" s="134"/>
      <c r="B11431" s="134"/>
      <c r="C11431"/>
      <c r="D11431"/>
      <c r="E11431" s="488"/>
      <c r="F11431"/>
      <c r="G11431"/>
      <c r="H11431" s="488"/>
    </row>
    <row r="11432" spans="1:8" s="10" customFormat="1">
      <c r="A11432" s="134"/>
      <c r="B11432" s="134"/>
      <c r="C11432"/>
      <c r="D11432"/>
      <c r="E11432" s="488"/>
      <c r="F11432"/>
      <c r="G11432"/>
      <c r="H11432" s="488"/>
    </row>
    <row r="11433" spans="1:8" s="10" customFormat="1">
      <c r="A11433" s="134"/>
      <c r="B11433" s="134"/>
      <c r="C11433"/>
      <c r="D11433"/>
      <c r="E11433" s="488"/>
      <c r="F11433"/>
      <c r="G11433"/>
      <c r="H11433" s="488"/>
    </row>
    <row r="11434" spans="1:8" s="10" customFormat="1">
      <c r="A11434" s="134"/>
      <c r="B11434" s="134"/>
      <c r="C11434"/>
      <c r="D11434"/>
      <c r="E11434" s="488"/>
      <c r="F11434"/>
      <c r="G11434"/>
      <c r="H11434" s="488"/>
    </row>
    <row r="11435" spans="1:8" s="10" customFormat="1">
      <c r="A11435" s="134"/>
      <c r="B11435" s="134"/>
      <c r="C11435"/>
      <c r="D11435"/>
      <c r="E11435" s="488"/>
      <c r="F11435"/>
      <c r="G11435"/>
      <c r="H11435" s="488"/>
    </row>
    <row r="11436" spans="1:8" s="10" customFormat="1">
      <c r="A11436" s="134"/>
      <c r="B11436" s="134"/>
      <c r="C11436"/>
      <c r="D11436"/>
      <c r="E11436" s="488"/>
      <c r="F11436"/>
      <c r="G11436"/>
      <c r="H11436" s="488"/>
    </row>
    <row r="11437" spans="1:8" s="10" customFormat="1">
      <c r="A11437" s="134"/>
      <c r="B11437" s="134"/>
      <c r="C11437"/>
      <c r="D11437"/>
      <c r="E11437" s="488"/>
      <c r="F11437"/>
      <c r="G11437"/>
      <c r="H11437" s="488"/>
    </row>
    <row r="11438" spans="1:8" s="10" customFormat="1">
      <c r="A11438" s="134"/>
      <c r="B11438" s="134"/>
      <c r="C11438"/>
      <c r="D11438"/>
      <c r="E11438" s="488"/>
      <c r="F11438"/>
      <c r="G11438"/>
      <c r="H11438" s="488"/>
    </row>
    <row r="11439" spans="1:8" s="10" customFormat="1">
      <c r="A11439" s="134"/>
      <c r="B11439" s="134"/>
      <c r="C11439"/>
      <c r="D11439"/>
      <c r="E11439" s="488"/>
      <c r="F11439"/>
      <c r="G11439"/>
      <c r="H11439" s="488"/>
    </row>
    <row r="11440" spans="1:8" s="10" customFormat="1">
      <c r="A11440" s="134"/>
      <c r="B11440" s="134"/>
      <c r="C11440"/>
      <c r="D11440"/>
      <c r="E11440" s="488"/>
      <c r="F11440"/>
      <c r="G11440"/>
      <c r="H11440" s="488"/>
    </row>
    <row r="11441" spans="1:8" s="10" customFormat="1">
      <c r="A11441" s="134"/>
      <c r="B11441" s="134"/>
      <c r="C11441"/>
      <c r="D11441"/>
      <c r="E11441" s="488"/>
      <c r="F11441"/>
      <c r="G11441"/>
      <c r="H11441" s="488"/>
    </row>
    <row r="11442" spans="1:8" s="10" customFormat="1">
      <c r="A11442" s="134"/>
      <c r="B11442" s="134"/>
      <c r="C11442"/>
      <c r="D11442"/>
      <c r="E11442" s="488"/>
      <c r="F11442"/>
      <c r="G11442"/>
      <c r="H11442" s="488"/>
    </row>
    <row r="11443" spans="1:8" s="10" customFormat="1">
      <c r="A11443" s="134"/>
      <c r="B11443" s="134"/>
      <c r="C11443"/>
      <c r="D11443"/>
      <c r="E11443" s="488"/>
      <c r="F11443"/>
      <c r="G11443"/>
      <c r="H11443" s="488"/>
    </row>
    <row r="11444" spans="1:8" s="10" customFormat="1">
      <c r="A11444" s="134"/>
      <c r="B11444" s="134"/>
      <c r="C11444"/>
      <c r="D11444"/>
      <c r="E11444" s="488"/>
      <c r="F11444"/>
      <c r="G11444"/>
      <c r="H11444" s="488"/>
    </row>
    <row r="11445" spans="1:8" s="10" customFormat="1">
      <c r="A11445" s="134"/>
      <c r="B11445" s="134"/>
      <c r="C11445"/>
      <c r="D11445"/>
      <c r="E11445" s="488"/>
      <c r="F11445"/>
      <c r="G11445"/>
      <c r="H11445" s="488"/>
    </row>
    <row r="11446" spans="1:8" s="10" customFormat="1">
      <c r="A11446" s="134"/>
      <c r="B11446" s="134"/>
      <c r="C11446"/>
      <c r="D11446"/>
      <c r="E11446" s="488"/>
      <c r="F11446"/>
      <c r="G11446"/>
      <c r="H11446" s="488"/>
    </row>
    <row r="11447" spans="1:8" s="10" customFormat="1">
      <c r="A11447" s="134"/>
      <c r="B11447" s="134"/>
      <c r="C11447"/>
      <c r="D11447"/>
      <c r="E11447" s="488"/>
      <c r="F11447"/>
      <c r="G11447"/>
      <c r="H11447" s="488"/>
    </row>
    <row r="11448" spans="1:8" s="10" customFormat="1">
      <c r="A11448" s="134"/>
      <c r="B11448" s="134"/>
      <c r="C11448"/>
      <c r="D11448"/>
      <c r="E11448" s="488"/>
      <c r="F11448"/>
      <c r="G11448"/>
      <c r="H11448" s="488"/>
    </row>
    <row r="11449" spans="1:8" s="10" customFormat="1">
      <c r="A11449" s="134"/>
      <c r="B11449" s="134"/>
      <c r="C11449"/>
      <c r="D11449"/>
      <c r="E11449" s="488"/>
      <c r="F11449"/>
      <c r="G11449"/>
      <c r="H11449" s="488"/>
    </row>
    <row r="11450" spans="1:8" s="10" customFormat="1">
      <c r="A11450" s="134"/>
      <c r="B11450" s="134"/>
      <c r="C11450"/>
      <c r="D11450"/>
      <c r="E11450" s="488"/>
      <c r="F11450"/>
      <c r="G11450"/>
      <c r="H11450" s="488"/>
    </row>
    <row r="11451" spans="1:8" s="10" customFormat="1">
      <c r="A11451" s="134"/>
      <c r="B11451" s="134"/>
      <c r="C11451"/>
      <c r="D11451"/>
      <c r="E11451" s="488"/>
      <c r="F11451"/>
      <c r="G11451"/>
      <c r="H11451" s="488"/>
    </row>
    <row r="11452" spans="1:8" s="10" customFormat="1">
      <c r="A11452" s="134"/>
      <c r="B11452" s="134"/>
      <c r="C11452"/>
      <c r="D11452"/>
      <c r="E11452" s="488"/>
      <c r="F11452"/>
      <c r="G11452"/>
      <c r="H11452" s="488"/>
    </row>
    <row r="11453" spans="1:8" s="10" customFormat="1">
      <c r="A11453" s="134"/>
      <c r="B11453" s="134"/>
      <c r="C11453"/>
      <c r="D11453"/>
      <c r="E11453" s="488"/>
      <c r="F11453"/>
      <c r="G11453"/>
      <c r="H11453" s="488"/>
    </row>
    <row r="11454" spans="1:8" s="10" customFormat="1">
      <c r="A11454" s="134"/>
      <c r="B11454" s="134"/>
      <c r="C11454"/>
      <c r="D11454"/>
      <c r="E11454" s="488"/>
      <c r="F11454"/>
      <c r="G11454"/>
      <c r="H11454" s="488"/>
    </row>
    <row r="11455" spans="1:8" s="10" customFormat="1">
      <c r="A11455" s="134"/>
      <c r="B11455" s="134"/>
      <c r="C11455"/>
      <c r="D11455"/>
      <c r="E11455" s="488"/>
      <c r="F11455"/>
      <c r="G11455"/>
      <c r="H11455" s="488"/>
    </row>
    <row r="11456" spans="1:8" s="10" customFormat="1">
      <c r="A11456" s="134"/>
      <c r="B11456" s="134"/>
      <c r="C11456"/>
      <c r="D11456"/>
      <c r="E11456" s="488"/>
      <c r="F11456"/>
      <c r="G11456"/>
      <c r="H11456" s="488"/>
    </row>
    <row r="11457" spans="1:8" s="10" customFormat="1">
      <c r="A11457" s="134"/>
      <c r="B11457" s="134"/>
      <c r="C11457"/>
      <c r="D11457"/>
      <c r="E11457" s="488"/>
      <c r="F11457"/>
      <c r="G11457"/>
      <c r="H11457" s="488"/>
    </row>
    <row r="11458" spans="1:8" s="10" customFormat="1">
      <c r="A11458" s="134"/>
      <c r="B11458" s="134"/>
      <c r="C11458"/>
      <c r="D11458"/>
      <c r="E11458" s="488"/>
      <c r="F11458"/>
      <c r="G11458"/>
      <c r="H11458" s="488"/>
    </row>
    <row r="11459" spans="1:8" s="10" customFormat="1">
      <c r="A11459" s="134"/>
      <c r="B11459" s="134"/>
      <c r="C11459"/>
      <c r="D11459"/>
      <c r="E11459" s="488"/>
      <c r="F11459"/>
      <c r="G11459"/>
      <c r="H11459" s="488"/>
    </row>
    <row r="11460" spans="1:8" s="10" customFormat="1">
      <c r="A11460" s="134"/>
      <c r="B11460" s="134"/>
      <c r="C11460"/>
      <c r="D11460"/>
      <c r="E11460" s="488"/>
      <c r="F11460"/>
      <c r="G11460"/>
      <c r="H11460" s="488"/>
    </row>
    <row r="11461" spans="1:8" s="10" customFormat="1">
      <c r="A11461" s="134"/>
      <c r="B11461" s="134"/>
      <c r="C11461"/>
      <c r="D11461"/>
      <c r="E11461" s="488"/>
      <c r="F11461"/>
      <c r="G11461"/>
      <c r="H11461" s="488"/>
    </row>
    <row r="11462" spans="1:8" s="10" customFormat="1">
      <c r="A11462" s="134"/>
      <c r="B11462" s="134"/>
      <c r="C11462"/>
      <c r="D11462"/>
      <c r="E11462" s="488"/>
      <c r="F11462"/>
      <c r="G11462"/>
      <c r="H11462" s="488"/>
    </row>
    <row r="11463" spans="1:8" s="10" customFormat="1">
      <c r="A11463" s="134"/>
      <c r="B11463" s="134"/>
      <c r="C11463"/>
      <c r="D11463"/>
      <c r="E11463" s="488"/>
      <c r="F11463"/>
      <c r="G11463"/>
      <c r="H11463" s="488"/>
    </row>
    <row r="11464" spans="1:8" s="10" customFormat="1">
      <c r="A11464" s="134"/>
      <c r="B11464" s="134"/>
      <c r="C11464"/>
      <c r="D11464"/>
      <c r="E11464" s="488"/>
      <c r="F11464"/>
      <c r="G11464"/>
      <c r="H11464" s="488"/>
    </row>
    <row r="11465" spans="1:8" s="10" customFormat="1">
      <c r="A11465" s="134"/>
      <c r="B11465" s="134"/>
      <c r="C11465"/>
      <c r="D11465"/>
      <c r="E11465" s="488"/>
      <c r="F11465"/>
      <c r="G11465"/>
      <c r="H11465" s="488"/>
    </row>
    <row r="11466" spans="1:8" s="10" customFormat="1">
      <c r="A11466" s="134"/>
      <c r="B11466" s="134"/>
      <c r="C11466"/>
      <c r="D11466"/>
      <c r="E11466" s="488"/>
      <c r="F11466"/>
      <c r="G11466"/>
      <c r="H11466" s="488"/>
    </row>
    <row r="11467" spans="1:8" s="10" customFormat="1">
      <c r="A11467" s="134"/>
      <c r="B11467" s="134"/>
      <c r="C11467"/>
      <c r="D11467"/>
      <c r="E11467" s="488"/>
      <c r="F11467"/>
      <c r="G11467"/>
      <c r="H11467" s="488"/>
    </row>
    <row r="11468" spans="1:8" s="10" customFormat="1">
      <c r="A11468" s="134"/>
      <c r="B11468" s="134"/>
      <c r="C11468"/>
      <c r="D11468"/>
      <c r="E11468" s="488"/>
      <c r="F11468"/>
      <c r="G11468"/>
      <c r="H11468" s="488"/>
    </row>
    <row r="11469" spans="1:8" s="10" customFormat="1">
      <c r="A11469" s="134"/>
      <c r="B11469" s="134"/>
      <c r="C11469"/>
      <c r="D11469"/>
      <c r="E11469" s="488"/>
      <c r="F11469"/>
      <c r="G11469"/>
      <c r="H11469" s="488"/>
    </row>
    <row r="11470" spans="1:8" s="10" customFormat="1">
      <c r="A11470" s="134"/>
      <c r="B11470" s="134"/>
      <c r="C11470"/>
      <c r="D11470"/>
      <c r="E11470" s="488"/>
      <c r="F11470"/>
      <c r="G11470"/>
      <c r="H11470" s="488"/>
    </row>
    <row r="11471" spans="1:8" s="10" customFormat="1">
      <c r="A11471" s="134"/>
      <c r="B11471" s="134"/>
      <c r="C11471"/>
      <c r="D11471"/>
      <c r="E11471" s="488"/>
      <c r="F11471"/>
      <c r="G11471"/>
      <c r="H11471" s="488"/>
    </row>
    <row r="11472" spans="1:8" s="10" customFormat="1">
      <c r="A11472" s="134"/>
      <c r="B11472" s="134"/>
      <c r="C11472"/>
      <c r="D11472"/>
      <c r="E11472" s="488"/>
      <c r="F11472"/>
      <c r="G11472"/>
      <c r="H11472" s="488"/>
    </row>
    <row r="11473" spans="1:8" s="10" customFormat="1">
      <c r="A11473" s="134"/>
      <c r="B11473" s="134"/>
      <c r="C11473"/>
      <c r="D11473"/>
      <c r="E11473" s="488"/>
      <c r="F11473"/>
      <c r="G11473"/>
      <c r="H11473" s="488"/>
    </row>
    <row r="11474" spans="1:8" s="10" customFormat="1">
      <c r="A11474" s="134"/>
      <c r="B11474" s="134"/>
      <c r="C11474"/>
      <c r="D11474"/>
      <c r="E11474" s="488"/>
      <c r="F11474"/>
      <c r="G11474"/>
      <c r="H11474" s="488"/>
    </row>
    <row r="11475" spans="1:8" s="10" customFormat="1">
      <c r="A11475" s="134"/>
      <c r="B11475" s="134"/>
      <c r="C11475"/>
      <c r="D11475"/>
      <c r="E11475" s="488"/>
      <c r="F11475"/>
      <c r="G11475"/>
      <c r="H11475" s="488"/>
    </row>
    <row r="11476" spans="1:8" s="10" customFormat="1">
      <c r="A11476" s="134"/>
      <c r="B11476" s="134"/>
      <c r="C11476"/>
      <c r="D11476"/>
      <c r="E11476" s="488"/>
      <c r="F11476"/>
      <c r="G11476"/>
      <c r="H11476" s="488"/>
    </row>
    <row r="11477" spans="1:8" s="10" customFormat="1">
      <c r="A11477" s="134"/>
      <c r="B11477" s="134"/>
      <c r="C11477"/>
      <c r="D11477"/>
      <c r="E11477" s="488"/>
      <c r="F11477"/>
      <c r="G11477"/>
      <c r="H11477" s="488"/>
    </row>
    <row r="11478" spans="1:8" s="10" customFormat="1">
      <c r="A11478" s="134"/>
      <c r="B11478" s="134"/>
      <c r="C11478"/>
      <c r="D11478"/>
      <c r="E11478" s="488"/>
      <c r="F11478"/>
      <c r="G11478"/>
      <c r="H11478" s="488"/>
    </row>
    <row r="11479" spans="1:8" s="10" customFormat="1">
      <c r="A11479" s="134"/>
      <c r="B11479" s="134"/>
      <c r="C11479"/>
      <c r="D11479"/>
      <c r="E11479" s="488"/>
      <c r="F11479"/>
      <c r="G11479"/>
      <c r="H11479" s="488"/>
    </row>
    <row r="11480" spans="1:8" s="10" customFormat="1">
      <c r="A11480" s="134"/>
      <c r="B11480" s="134"/>
      <c r="C11480"/>
      <c r="D11480"/>
      <c r="E11480" s="488"/>
      <c r="F11480"/>
      <c r="G11480"/>
      <c r="H11480" s="488"/>
    </row>
    <row r="11481" spans="1:8" s="10" customFormat="1">
      <c r="A11481" s="134"/>
      <c r="B11481" s="134"/>
      <c r="C11481"/>
      <c r="D11481"/>
      <c r="E11481" s="488"/>
      <c r="F11481"/>
      <c r="G11481"/>
      <c r="H11481" s="488"/>
    </row>
    <row r="11482" spans="1:8" s="10" customFormat="1">
      <c r="A11482" s="134"/>
      <c r="B11482" s="134"/>
      <c r="C11482"/>
      <c r="D11482"/>
      <c r="E11482" s="488"/>
      <c r="F11482"/>
      <c r="G11482"/>
      <c r="H11482" s="488"/>
    </row>
    <row r="11483" spans="1:8" s="10" customFormat="1">
      <c r="A11483" s="134"/>
      <c r="B11483" s="134"/>
      <c r="C11483"/>
      <c r="D11483"/>
      <c r="E11483" s="488"/>
      <c r="F11483"/>
      <c r="G11483"/>
      <c r="H11483" s="488"/>
    </row>
    <row r="11484" spans="1:8" s="10" customFormat="1">
      <c r="A11484" s="134"/>
      <c r="B11484" s="134"/>
      <c r="C11484"/>
      <c r="D11484"/>
      <c r="E11484" s="488"/>
      <c r="F11484"/>
      <c r="G11484"/>
      <c r="H11484" s="488"/>
    </row>
    <row r="11485" spans="1:8" s="10" customFormat="1">
      <c r="A11485" s="134"/>
      <c r="B11485" s="134"/>
      <c r="C11485"/>
      <c r="D11485"/>
      <c r="E11485" s="488"/>
      <c r="F11485"/>
      <c r="G11485"/>
      <c r="H11485" s="488"/>
    </row>
    <row r="11486" spans="1:8" s="10" customFormat="1">
      <c r="A11486" s="134"/>
      <c r="B11486" s="134"/>
      <c r="C11486"/>
      <c r="D11486"/>
      <c r="E11486" s="488"/>
      <c r="F11486"/>
      <c r="G11486"/>
      <c r="H11486" s="488"/>
    </row>
    <row r="11487" spans="1:8" s="10" customFormat="1">
      <c r="A11487" s="134"/>
      <c r="B11487" s="134"/>
      <c r="C11487"/>
      <c r="D11487"/>
      <c r="E11487" s="488"/>
      <c r="F11487"/>
      <c r="G11487"/>
      <c r="H11487" s="488"/>
    </row>
    <row r="11488" spans="1:8" s="10" customFormat="1">
      <c r="A11488" s="134"/>
      <c r="B11488" s="134"/>
      <c r="C11488"/>
      <c r="D11488"/>
      <c r="E11488" s="488"/>
      <c r="F11488"/>
      <c r="G11488"/>
      <c r="H11488" s="488"/>
    </row>
    <row r="11489" spans="1:8" s="10" customFormat="1">
      <c r="A11489" s="134"/>
      <c r="B11489" s="134"/>
      <c r="C11489"/>
      <c r="D11489"/>
      <c r="E11489" s="488"/>
      <c r="F11489"/>
      <c r="G11489"/>
      <c r="H11489" s="488"/>
    </row>
    <row r="11490" spans="1:8" s="10" customFormat="1">
      <c r="A11490" s="134"/>
      <c r="B11490" s="134"/>
      <c r="C11490"/>
      <c r="D11490"/>
      <c r="E11490" s="488"/>
      <c r="F11490"/>
      <c r="G11490"/>
      <c r="H11490" s="488"/>
    </row>
    <row r="11491" spans="1:8" s="10" customFormat="1">
      <c r="A11491" s="134"/>
      <c r="B11491" s="134"/>
      <c r="C11491"/>
      <c r="D11491"/>
      <c r="E11491" s="488"/>
      <c r="F11491"/>
      <c r="G11491"/>
      <c r="H11491" s="488"/>
    </row>
    <row r="11492" spans="1:8" s="10" customFormat="1">
      <c r="A11492" s="134"/>
      <c r="B11492" s="134"/>
      <c r="C11492"/>
      <c r="D11492"/>
      <c r="E11492" s="488"/>
      <c r="F11492"/>
      <c r="G11492"/>
      <c r="H11492" s="488"/>
    </row>
    <row r="11493" spans="1:8" s="10" customFormat="1">
      <c r="A11493" s="134"/>
      <c r="B11493" s="134"/>
      <c r="C11493"/>
      <c r="D11493"/>
      <c r="E11493" s="488"/>
      <c r="F11493"/>
      <c r="G11493"/>
      <c r="H11493" s="488"/>
    </row>
    <row r="11494" spans="1:8" s="10" customFormat="1">
      <c r="A11494" s="134"/>
      <c r="B11494" s="134"/>
      <c r="C11494"/>
      <c r="D11494"/>
      <c r="E11494" s="488"/>
      <c r="F11494"/>
      <c r="G11494"/>
      <c r="H11494" s="488"/>
    </row>
    <row r="11495" spans="1:8" s="10" customFormat="1">
      <c r="A11495" s="134"/>
      <c r="B11495" s="134"/>
      <c r="C11495"/>
      <c r="D11495"/>
      <c r="E11495" s="488"/>
      <c r="F11495"/>
      <c r="G11495"/>
      <c r="H11495" s="488"/>
    </row>
    <row r="11496" spans="1:8" s="10" customFormat="1">
      <c r="A11496" s="134"/>
      <c r="B11496" s="134"/>
      <c r="C11496"/>
      <c r="D11496"/>
      <c r="E11496" s="488"/>
      <c r="F11496"/>
      <c r="G11496"/>
      <c r="H11496" s="488"/>
    </row>
    <row r="11497" spans="1:8" s="10" customFormat="1">
      <c r="A11497" s="134"/>
      <c r="B11497" s="134"/>
      <c r="C11497"/>
      <c r="D11497"/>
      <c r="E11497" s="488"/>
      <c r="F11497"/>
      <c r="G11497"/>
      <c r="H11497" s="488"/>
    </row>
    <row r="11498" spans="1:8" s="10" customFormat="1">
      <c r="A11498" s="134"/>
      <c r="B11498" s="134"/>
      <c r="C11498"/>
      <c r="D11498"/>
      <c r="E11498" s="488"/>
      <c r="F11498"/>
      <c r="G11498"/>
      <c r="H11498" s="488"/>
    </row>
    <row r="11499" spans="1:8" s="10" customFormat="1">
      <c r="A11499" s="134"/>
      <c r="B11499" s="134"/>
      <c r="C11499"/>
      <c r="D11499"/>
      <c r="E11499" s="488"/>
      <c r="F11499"/>
      <c r="G11499"/>
      <c r="H11499" s="488"/>
    </row>
    <row r="11500" spans="1:8" s="10" customFormat="1">
      <c r="A11500" s="134"/>
      <c r="B11500" s="134"/>
      <c r="C11500"/>
      <c r="D11500"/>
      <c r="E11500" s="488"/>
      <c r="F11500"/>
      <c r="G11500"/>
      <c r="H11500" s="488"/>
    </row>
    <row r="11501" spans="1:8" s="10" customFormat="1">
      <c r="A11501" s="134"/>
      <c r="B11501" s="134"/>
      <c r="C11501"/>
      <c r="D11501"/>
      <c r="E11501" s="488"/>
      <c r="F11501"/>
      <c r="G11501"/>
      <c r="H11501" s="488"/>
    </row>
    <row r="11502" spans="1:8" s="10" customFormat="1">
      <c r="A11502" s="134"/>
      <c r="B11502" s="134"/>
      <c r="C11502"/>
      <c r="D11502"/>
      <c r="E11502" s="488"/>
      <c r="F11502"/>
      <c r="G11502"/>
      <c r="H11502" s="488"/>
    </row>
    <row r="11503" spans="1:8" s="10" customFormat="1">
      <c r="A11503" s="134"/>
      <c r="B11503" s="134"/>
      <c r="C11503"/>
      <c r="D11503"/>
      <c r="E11503" s="488"/>
      <c r="F11503"/>
      <c r="G11503"/>
      <c r="H11503" s="488"/>
    </row>
    <row r="11504" spans="1:8" s="10" customFormat="1">
      <c r="A11504" s="134"/>
      <c r="B11504" s="134"/>
      <c r="C11504"/>
      <c r="D11504"/>
      <c r="E11504" s="488"/>
      <c r="F11504"/>
      <c r="G11504"/>
      <c r="H11504" s="488"/>
    </row>
    <row r="11505" spans="1:8" s="10" customFormat="1">
      <c r="A11505" s="134"/>
      <c r="B11505" s="134"/>
      <c r="C11505"/>
      <c r="D11505"/>
      <c r="E11505" s="488"/>
      <c r="F11505"/>
      <c r="G11505"/>
      <c r="H11505" s="488"/>
    </row>
    <row r="11506" spans="1:8" s="10" customFormat="1">
      <c r="A11506" s="134"/>
      <c r="B11506" s="134"/>
      <c r="C11506"/>
      <c r="D11506"/>
      <c r="E11506" s="488"/>
      <c r="F11506"/>
      <c r="G11506"/>
      <c r="H11506" s="488"/>
    </row>
    <row r="11507" spans="1:8" s="10" customFormat="1">
      <c r="A11507" s="134"/>
      <c r="B11507" s="134"/>
      <c r="C11507"/>
      <c r="D11507"/>
      <c r="E11507" s="488"/>
      <c r="F11507"/>
      <c r="G11507"/>
      <c r="H11507" s="488"/>
    </row>
    <row r="11508" spans="1:8" s="10" customFormat="1">
      <c r="A11508" s="134"/>
      <c r="B11508" s="134"/>
      <c r="C11508"/>
      <c r="D11508"/>
      <c r="E11508" s="488"/>
      <c r="F11508"/>
      <c r="G11508"/>
      <c r="H11508" s="488"/>
    </row>
    <row r="11509" spans="1:8" s="10" customFormat="1">
      <c r="A11509" s="134"/>
      <c r="B11509" s="134"/>
      <c r="C11509"/>
      <c r="D11509"/>
      <c r="E11509" s="488"/>
      <c r="F11509"/>
      <c r="G11509"/>
      <c r="H11509" s="488"/>
    </row>
    <row r="11510" spans="1:8" s="10" customFormat="1">
      <c r="A11510" s="134"/>
      <c r="B11510" s="134"/>
      <c r="C11510"/>
      <c r="D11510"/>
      <c r="E11510" s="488"/>
      <c r="F11510"/>
      <c r="G11510"/>
      <c r="H11510" s="488"/>
    </row>
    <row r="11511" spans="1:8" s="10" customFormat="1">
      <c r="A11511" s="134"/>
      <c r="B11511" s="134"/>
      <c r="C11511"/>
      <c r="D11511"/>
      <c r="E11511" s="488"/>
      <c r="F11511"/>
      <c r="G11511"/>
      <c r="H11511" s="488"/>
    </row>
    <row r="11512" spans="1:8" s="10" customFormat="1">
      <c r="A11512" s="134"/>
      <c r="B11512" s="134"/>
      <c r="C11512"/>
      <c r="D11512"/>
      <c r="E11512" s="488"/>
      <c r="F11512"/>
      <c r="G11512"/>
      <c r="H11512" s="488"/>
    </row>
    <row r="11513" spans="1:8" s="10" customFormat="1">
      <c r="A11513" s="134"/>
      <c r="B11513" s="134"/>
      <c r="C11513"/>
      <c r="D11513"/>
      <c r="E11513" s="488"/>
      <c r="F11513"/>
      <c r="G11513"/>
      <c r="H11513" s="488"/>
    </row>
    <row r="11514" spans="1:8" s="10" customFormat="1">
      <c r="A11514" s="134"/>
      <c r="B11514" s="134"/>
      <c r="C11514"/>
      <c r="D11514"/>
      <c r="E11514" s="488"/>
      <c r="F11514"/>
      <c r="G11514"/>
      <c r="H11514" s="488"/>
    </row>
    <row r="11515" spans="1:8" s="10" customFormat="1">
      <c r="A11515" s="134"/>
      <c r="B11515" s="134"/>
      <c r="C11515"/>
      <c r="D11515"/>
      <c r="E11515" s="488"/>
      <c r="F11515"/>
      <c r="G11515"/>
      <c r="H11515" s="488"/>
    </row>
    <row r="11516" spans="1:8" s="10" customFormat="1">
      <c r="A11516" s="134"/>
      <c r="B11516" s="134"/>
      <c r="C11516"/>
      <c r="D11516"/>
      <c r="E11516" s="488"/>
      <c r="F11516"/>
      <c r="G11516"/>
      <c r="H11516" s="488"/>
    </row>
    <row r="11517" spans="1:8" s="10" customFormat="1">
      <c r="A11517" s="134"/>
      <c r="B11517" s="134"/>
      <c r="C11517"/>
      <c r="D11517"/>
      <c r="E11517" s="488"/>
      <c r="F11517"/>
      <c r="G11517"/>
      <c r="H11517" s="488"/>
    </row>
    <row r="11518" spans="1:8" s="10" customFormat="1">
      <c r="A11518" s="134"/>
      <c r="B11518" s="134"/>
      <c r="C11518"/>
      <c r="D11518"/>
      <c r="E11518" s="488"/>
      <c r="F11518"/>
      <c r="G11518"/>
      <c r="H11518" s="488"/>
    </row>
    <row r="11519" spans="1:8" s="10" customFormat="1">
      <c r="A11519" s="134"/>
      <c r="B11519" s="134"/>
      <c r="C11519"/>
      <c r="D11519"/>
      <c r="E11519" s="488"/>
      <c r="F11519"/>
      <c r="G11519"/>
      <c r="H11519" s="488"/>
    </row>
    <row r="11520" spans="1:8" s="10" customFormat="1">
      <c r="A11520" s="134"/>
      <c r="B11520" s="134"/>
      <c r="C11520"/>
      <c r="D11520"/>
      <c r="E11520" s="488"/>
      <c r="F11520"/>
      <c r="G11520"/>
      <c r="H11520" s="488"/>
    </row>
    <row r="11521" spans="1:8" s="10" customFormat="1">
      <c r="A11521" s="134"/>
      <c r="B11521" s="134"/>
      <c r="C11521"/>
      <c r="D11521"/>
      <c r="E11521" s="488"/>
      <c r="F11521"/>
      <c r="G11521"/>
      <c r="H11521" s="488"/>
    </row>
    <row r="11522" spans="1:8" s="10" customFormat="1">
      <c r="A11522" s="134"/>
      <c r="B11522" s="134"/>
      <c r="C11522"/>
      <c r="D11522"/>
      <c r="E11522" s="488"/>
      <c r="F11522"/>
      <c r="G11522"/>
      <c r="H11522" s="488"/>
    </row>
    <row r="11523" spans="1:8" s="10" customFormat="1">
      <c r="A11523" s="134"/>
      <c r="B11523" s="134"/>
      <c r="C11523"/>
      <c r="D11523"/>
      <c r="E11523" s="488"/>
      <c r="F11523"/>
      <c r="G11523"/>
      <c r="H11523" s="488"/>
    </row>
    <row r="11524" spans="1:8" s="10" customFormat="1">
      <c r="A11524" s="134"/>
      <c r="B11524" s="134"/>
      <c r="C11524"/>
      <c r="D11524"/>
      <c r="E11524" s="488"/>
      <c r="F11524"/>
      <c r="G11524"/>
      <c r="H11524" s="488"/>
    </row>
    <row r="11525" spans="1:8" s="10" customFormat="1">
      <c r="A11525" s="134"/>
      <c r="B11525" s="134"/>
      <c r="C11525"/>
      <c r="D11525"/>
      <c r="E11525" s="488"/>
      <c r="F11525"/>
      <c r="G11525"/>
      <c r="H11525" s="488"/>
    </row>
    <row r="11526" spans="1:8" s="10" customFormat="1">
      <c r="A11526" s="134"/>
      <c r="B11526" s="134"/>
      <c r="C11526"/>
      <c r="D11526"/>
      <c r="E11526" s="488"/>
      <c r="F11526"/>
      <c r="G11526"/>
      <c r="H11526" s="488"/>
    </row>
    <row r="11527" spans="1:8" s="10" customFormat="1">
      <c r="A11527" s="134"/>
      <c r="B11527" s="134"/>
      <c r="C11527"/>
      <c r="D11527"/>
      <c r="E11527" s="488"/>
      <c r="F11527"/>
      <c r="G11527"/>
      <c r="H11527" s="488"/>
    </row>
    <row r="11528" spans="1:8" s="10" customFormat="1">
      <c r="A11528" s="134"/>
      <c r="B11528" s="134"/>
      <c r="C11528"/>
      <c r="D11528"/>
      <c r="E11528" s="488"/>
      <c r="F11528"/>
      <c r="G11528"/>
      <c r="H11528" s="488"/>
    </row>
    <row r="11529" spans="1:8" s="10" customFormat="1">
      <c r="A11529" s="134"/>
      <c r="B11529" s="134"/>
      <c r="C11529"/>
      <c r="D11529"/>
      <c r="E11529" s="488"/>
      <c r="F11529"/>
      <c r="G11529"/>
      <c r="H11529" s="488"/>
    </row>
    <row r="11530" spans="1:8" s="10" customFormat="1">
      <c r="A11530" s="134"/>
      <c r="B11530" s="134"/>
      <c r="C11530"/>
      <c r="D11530"/>
      <c r="E11530" s="488"/>
      <c r="F11530"/>
      <c r="G11530"/>
      <c r="H11530" s="488"/>
    </row>
    <row r="11531" spans="1:8" s="10" customFormat="1">
      <c r="A11531" s="134"/>
      <c r="B11531" s="134"/>
      <c r="C11531"/>
      <c r="D11531"/>
      <c r="E11531" s="488"/>
      <c r="F11531"/>
      <c r="G11531"/>
      <c r="H11531" s="488"/>
    </row>
    <row r="11532" spans="1:8" s="10" customFormat="1">
      <c r="A11532" s="134"/>
      <c r="B11532" s="134"/>
      <c r="C11532"/>
      <c r="D11532"/>
      <c r="E11532" s="488"/>
      <c r="F11532"/>
      <c r="G11532"/>
      <c r="H11532" s="488"/>
    </row>
    <row r="11533" spans="1:8" s="10" customFormat="1">
      <c r="A11533" s="134"/>
      <c r="B11533" s="134"/>
      <c r="C11533"/>
      <c r="D11533"/>
      <c r="E11533" s="488"/>
      <c r="F11533"/>
      <c r="G11533"/>
      <c r="H11533" s="488"/>
    </row>
    <row r="11534" spans="1:8" s="10" customFormat="1">
      <c r="A11534" s="134"/>
      <c r="B11534" s="134"/>
      <c r="C11534"/>
      <c r="D11534"/>
      <c r="E11534" s="488"/>
      <c r="F11534"/>
      <c r="G11534"/>
      <c r="H11534" s="488"/>
    </row>
    <row r="11535" spans="1:8" s="10" customFormat="1">
      <c r="A11535" s="134"/>
      <c r="B11535" s="134"/>
      <c r="C11535"/>
      <c r="D11535"/>
      <c r="E11535" s="488"/>
      <c r="F11535"/>
      <c r="G11535"/>
      <c r="H11535" s="488"/>
    </row>
    <row r="11536" spans="1:8" s="10" customFormat="1">
      <c r="A11536" s="134"/>
      <c r="B11536" s="134"/>
      <c r="C11536"/>
      <c r="D11536"/>
      <c r="E11536" s="488"/>
      <c r="F11536"/>
      <c r="G11536"/>
      <c r="H11536" s="488"/>
    </row>
    <row r="11537" spans="1:8" s="10" customFormat="1">
      <c r="A11537" s="134"/>
      <c r="B11537" s="134"/>
      <c r="C11537"/>
      <c r="D11537"/>
      <c r="E11537" s="488"/>
      <c r="F11537"/>
      <c r="G11537"/>
      <c r="H11537" s="488"/>
    </row>
    <row r="11538" spans="1:8" s="10" customFormat="1">
      <c r="A11538" s="134"/>
      <c r="B11538" s="134"/>
      <c r="C11538"/>
      <c r="D11538"/>
      <c r="E11538" s="488"/>
      <c r="F11538"/>
      <c r="G11538"/>
      <c r="H11538" s="488"/>
    </row>
    <row r="11539" spans="1:8" s="10" customFormat="1">
      <c r="A11539" s="134"/>
      <c r="B11539" s="134"/>
      <c r="C11539"/>
      <c r="D11539"/>
      <c r="E11539" s="488"/>
      <c r="F11539"/>
      <c r="G11539"/>
      <c r="H11539" s="488"/>
    </row>
    <row r="11540" spans="1:8" s="10" customFormat="1">
      <c r="A11540" s="134"/>
      <c r="B11540" s="134"/>
      <c r="C11540"/>
      <c r="D11540"/>
      <c r="E11540" s="488"/>
      <c r="F11540"/>
      <c r="G11540"/>
      <c r="H11540" s="488"/>
    </row>
    <row r="11541" spans="1:8" s="10" customFormat="1">
      <c r="A11541" s="134"/>
      <c r="B11541" s="134"/>
      <c r="C11541"/>
      <c r="D11541"/>
      <c r="E11541" s="488"/>
      <c r="F11541"/>
      <c r="G11541"/>
      <c r="H11541" s="488"/>
    </row>
    <row r="11542" spans="1:8" s="10" customFormat="1">
      <c r="A11542" s="134"/>
      <c r="B11542" s="134"/>
      <c r="C11542"/>
      <c r="D11542"/>
      <c r="E11542" s="488"/>
      <c r="F11542"/>
      <c r="G11542"/>
      <c r="H11542" s="488"/>
    </row>
    <row r="11543" spans="1:8" s="10" customFormat="1">
      <c r="A11543" s="134"/>
      <c r="B11543" s="134"/>
      <c r="C11543"/>
      <c r="D11543"/>
      <c r="E11543" s="488"/>
      <c r="F11543"/>
      <c r="G11543"/>
      <c r="H11543" s="488"/>
    </row>
    <row r="11544" spans="1:8" s="10" customFormat="1">
      <c r="A11544" s="134"/>
      <c r="B11544" s="134"/>
      <c r="C11544"/>
      <c r="D11544"/>
      <c r="E11544" s="488"/>
      <c r="F11544"/>
      <c r="G11544"/>
      <c r="H11544" s="488"/>
    </row>
    <row r="11545" spans="1:8" s="10" customFormat="1">
      <c r="A11545" s="134"/>
      <c r="B11545" s="134"/>
      <c r="C11545"/>
      <c r="D11545"/>
      <c r="E11545" s="488"/>
      <c r="F11545"/>
      <c r="G11545"/>
      <c r="H11545" s="488"/>
    </row>
    <row r="11546" spans="1:8" s="10" customFormat="1">
      <c r="A11546" s="134"/>
      <c r="B11546" s="134"/>
      <c r="C11546"/>
      <c r="D11546"/>
      <c r="E11546" s="488"/>
      <c r="F11546"/>
      <c r="G11546"/>
      <c r="H11546" s="488"/>
    </row>
    <row r="11547" spans="1:8" s="10" customFormat="1">
      <c r="A11547" s="134"/>
      <c r="B11547" s="134"/>
      <c r="C11547"/>
      <c r="D11547"/>
      <c r="E11547" s="488"/>
      <c r="F11547"/>
      <c r="G11547"/>
      <c r="H11547" s="488"/>
    </row>
    <row r="11548" spans="1:8" s="10" customFormat="1">
      <c r="A11548" s="134"/>
      <c r="B11548" s="134"/>
      <c r="C11548"/>
      <c r="D11548"/>
      <c r="E11548" s="488"/>
      <c r="F11548"/>
      <c r="G11548"/>
      <c r="H11548" s="488"/>
    </row>
    <row r="11549" spans="1:8" s="10" customFormat="1">
      <c r="A11549" s="134"/>
      <c r="B11549" s="134"/>
      <c r="C11549"/>
      <c r="D11549"/>
      <c r="E11549" s="488"/>
      <c r="F11549"/>
      <c r="G11549"/>
      <c r="H11549" s="488"/>
    </row>
    <row r="11550" spans="1:8" s="10" customFormat="1">
      <c r="A11550" s="134"/>
      <c r="B11550" s="134"/>
      <c r="C11550"/>
      <c r="D11550"/>
      <c r="E11550" s="488"/>
      <c r="F11550"/>
      <c r="G11550"/>
      <c r="H11550" s="488"/>
    </row>
    <row r="11551" spans="1:8" s="10" customFormat="1">
      <c r="A11551" s="134"/>
      <c r="B11551" s="134"/>
      <c r="C11551"/>
      <c r="D11551"/>
      <c r="E11551" s="488"/>
      <c r="F11551"/>
      <c r="G11551"/>
      <c r="H11551" s="488"/>
    </row>
    <row r="11552" spans="1:8" s="10" customFormat="1">
      <c r="A11552" s="134"/>
      <c r="B11552" s="134"/>
      <c r="C11552"/>
      <c r="D11552"/>
      <c r="E11552" s="488"/>
      <c r="F11552"/>
      <c r="G11552"/>
      <c r="H11552" s="488"/>
    </row>
    <row r="11553" spans="1:8" s="10" customFormat="1">
      <c r="A11553" s="134"/>
      <c r="B11553" s="134"/>
      <c r="C11553"/>
      <c r="D11553"/>
      <c r="E11553" s="488"/>
      <c r="F11553"/>
      <c r="G11553"/>
      <c r="H11553" s="488"/>
    </row>
    <row r="11554" spans="1:8" s="10" customFormat="1">
      <c r="A11554" s="134"/>
      <c r="B11554" s="134"/>
      <c r="C11554"/>
      <c r="D11554"/>
      <c r="E11554" s="488"/>
      <c r="F11554"/>
      <c r="G11554"/>
      <c r="H11554" s="488"/>
    </row>
    <row r="11555" spans="1:8" s="10" customFormat="1">
      <c r="A11555" s="134"/>
      <c r="B11555" s="134"/>
      <c r="C11555"/>
      <c r="D11555"/>
      <c r="E11555" s="488"/>
      <c r="F11555"/>
      <c r="G11555"/>
      <c r="H11555" s="488"/>
    </row>
    <row r="11556" spans="1:8" s="10" customFormat="1">
      <c r="A11556" s="134"/>
      <c r="B11556" s="134"/>
      <c r="C11556"/>
      <c r="D11556"/>
      <c r="E11556" s="488"/>
      <c r="F11556"/>
      <c r="G11556"/>
      <c r="H11556" s="488"/>
    </row>
    <row r="11557" spans="1:8" s="10" customFormat="1">
      <c r="A11557" s="134"/>
      <c r="B11557" s="134"/>
      <c r="C11557"/>
      <c r="D11557"/>
      <c r="E11557" s="488"/>
      <c r="F11557"/>
      <c r="G11557"/>
      <c r="H11557" s="488"/>
    </row>
    <row r="11558" spans="1:8" s="10" customFormat="1">
      <c r="A11558" s="134"/>
      <c r="B11558" s="134"/>
      <c r="C11558"/>
      <c r="D11558"/>
      <c r="E11558" s="488"/>
      <c r="F11558"/>
      <c r="G11558"/>
      <c r="H11558" s="488"/>
    </row>
    <row r="11559" spans="1:8" s="10" customFormat="1">
      <c r="A11559" s="134"/>
      <c r="B11559" s="134"/>
      <c r="C11559"/>
      <c r="D11559"/>
      <c r="E11559" s="488"/>
      <c r="F11559"/>
      <c r="G11559"/>
      <c r="H11559" s="488"/>
    </row>
    <row r="11560" spans="1:8" s="10" customFormat="1">
      <c r="A11560" s="134"/>
      <c r="B11560" s="134"/>
      <c r="C11560"/>
      <c r="D11560"/>
      <c r="E11560" s="488"/>
      <c r="F11560"/>
      <c r="G11560"/>
      <c r="H11560" s="488"/>
    </row>
    <row r="11561" spans="1:8" s="10" customFormat="1">
      <c r="A11561" s="134"/>
      <c r="B11561" s="134"/>
      <c r="C11561"/>
      <c r="D11561"/>
      <c r="E11561" s="488"/>
      <c r="F11561"/>
      <c r="G11561"/>
      <c r="H11561" s="488"/>
    </row>
    <row r="11562" spans="1:8" s="10" customFormat="1">
      <c r="A11562" s="134"/>
      <c r="B11562" s="134"/>
      <c r="C11562"/>
      <c r="D11562"/>
      <c r="E11562" s="488"/>
      <c r="F11562"/>
      <c r="G11562"/>
      <c r="H11562" s="488"/>
    </row>
    <row r="11563" spans="1:8" s="10" customFormat="1">
      <c r="A11563" s="134"/>
      <c r="B11563" s="134"/>
      <c r="C11563"/>
      <c r="D11563"/>
      <c r="E11563" s="488"/>
      <c r="F11563"/>
      <c r="G11563"/>
      <c r="H11563" s="488"/>
    </row>
    <row r="11564" spans="1:8" s="10" customFormat="1">
      <c r="A11564" s="134"/>
      <c r="B11564" s="134"/>
      <c r="C11564"/>
      <c r="D11564"/>
      <c r="E11564" s="488"/>
      <c r="F11564"/>
      <c r="G11564"/>
      <c r="H11564" s="488"/>
    </row>
    <row r="11565" spans="1:8" s="10" customFormat="1">
      <c r="A11565" s="134"/>
      <c r="B11565" s="134"/>
      <c r="C11565"/>
      <c r="D11565"/>
      <c r="E11565" s="488"/>
      <c r="F11565"/>
      <c r="G11565"/>
      <c r="H11565" s="488"/>
    </row>
    <row r="11566" spans="1:8" s="10" customFormat="1">
      <c r="A11566" s="134"/>
      <c r="B11566" s="134"/>
      <c r="C11566"/>
      <c r="D11566"/>
      <c r="E11566" s="488"/>
      <c r="F11566"/>
      <c r="G11566"/>
      <c r="H11566" s="488"/>
    </row>
    <row r="11567" spans="1:8" s="10" customFormat="1">
      <c r="A11567" s="134"/>
      <c r="B11567" s="134"/>
      <c r="C11567"/>
      <c r="D11567"/>
      <c r="E11567" s="488"/>
      <c r="F11567"/>
      <c r="G11567"/>
      <c r="H11567" s="488"/>
    </row>
    <row r="11568" spans="1:8" s="10" customFormat="1">
      <c r="A11568" s="134"/>
      <c r="B11568" s="134"/>
      <c r="C11568"/>
      <c r="D11568"/>
      <c r="E11568" s="488"/>
      <c r="F11568"/>
      <c r="G11568"/>
      <c r="H11568" s="488"/>
    </row>
    <row r="11569" spans="1:8" s="10" customFormat="1">
      <c r="A11569" s="134"/>
      <c r="B11569" s="134"/>
      <c r="C11569"/>
      <c r="D11569"/>
      <c r="E11569" s="488"/>
      <c r="F11569"/>
      <c r="G11569"/>
      <c r="H11569" s="488"/>
    </row>
    <row r="11570" spans="1:8" s="10" customFormat="1">
      <c r="A11570" s="134"/>
      <c r="B11570" s="134"/>
      <c r="C11570"/>
      <c r="D11570"/>
      <c r="E11570" s="488"/>
      <c r="F11570"/>
      <c r="G11570"/>
      <c r="H11570" s="488"/>
    </row>
    <row r="11571" spans="1:8" s="10" customFormat="1">
      <c r="A11571" s="134"/>
      <c r="B11571" s="134"/>
      <c r="C11571"/>
      <c r="D11571"/>
      <c r="E11571" s="488"/>
      <c r="F11571"/>
      <c r="G11571"/>
      <c r="H11571" s="488"/>
    </row>
    <row r="11572" spans="1:8" s="10" customFormat="1">
      <c r="A11572" s="134"/>
      <c r="B11572" s="134"/>
      <c r="C11572"/>
      <c r="D11572"/>
      <c r="E11572" s="488"/>
      <c r="F11572"/>
      <c r="G11572"/>
      <c r="H11572" s="488"/>
    </row>
    <row r="11573" spans="1:8" s="10" customFormat="1">
      <c r="A11573" s="134"/>
      <c r="B11573" s="134"/>
      <c r="C11573"/>
      <c r="D11573"/>
      <c r="E11573" s="488"/>
      <c r="F11573"/>
      <c r="G11573"/>
      <c r="H11573" s="488"/>
    </row>
    <row r="11574" spans="1:8" s="10" customFormat="1">
      <c r="A11574" s="134"/>
      <c r="B11574" s="134"/>
      <c r="C11574"/>
      <c r="D11574"/>
      <c r="E11574" s="488"/>
      <c r="F11574"/>
      <c r="G11574"/>
      <c r="H11574" s="488"/>
    </row>
    <row r="11575" spans="1:8" s="10" customFormat="1">
      <c r="A11575" s="134"/>
      <c r="B11575" s="134"/>
      <c r="C11575"/>
      <c r="D11575"/>
      <c r="E11575" s="488"/>
      <c r="F11575"/>
      <c r="G11575"/>
      <c r="H11575" s="488"/>
    </row>
    <row r="11576" spans="1:8" s="10" customFormat="1">
      <c r="A11576" s="134"/>
      <c r="B11576" s="134"/>
      <c r="C11576"/>
      <c r="D11576"/>
      <c r="E11576" s="488"/>
      <c r="F11576"/>
      <c r="G11576"/>
      <c r="H11576" s="488"/>
    </row>
    <row r="11577" spans="1:8" s="10" customFormat="1">
      <c r="A11577" s="134"/>
      <c r="B11577" s="134"/>
      <c r="C11577"/>
      <c r="D11577"/>
      <c r="E11577" s="488"/>
      <c r="F11577"/>
      <c r="G11577"/>
      <c r="H11577" s="488"/>
    </row>
    <row r="11578" spans="1:8" s="10" customFormat="1">
      <c r="A11578" s="134"/>
      <c r="B11578" s="134"/>
      <c r="C11578"/>
      <c r="D11578"/>
      <c r="E11578" s="488"/>
      <c r="F11578"/>
      <c r="G11578"/>
      <c r="H11578" s="488"/>
    </row>
    <row r="11579" spans="1:8" s="10" customFormat="1">
      <c r="A11579" s="134"/>
      <c r="B11579" s="134"/>
      <c r="C11579"/>
      <c r="D11579"/>
      <c r="E11579" s="488"/>
      <c r="F11579"/>
      <c r="G11579"/>
      <c r="H11579" s="488"/>
    </row>
    <row r="11580" spans="1:8" s="10" customFormat="1">
      <c r="A11580" s="134"/>
      <c r="B11580" s="134"/>
      <c r="C11580"/>
      <c r="D11580"/>
      <c r="E11580" s="488"/>
      <c r="F11580"/>
      <c r="G11580"/>
      <c r="H11580" s="488"/>
    </row>
    <row r="11581" spans="1:8" s="10" customFormat="1">
      <c r="A11581" s="134"/>
      <c r="B11581" s="134"/>
      <c r="C11581"/>
      <c r="D11581"/>
      <c r="E11581" s="488"/>
      <c r="F11581"/>
      <c r="G11581"/>
      <c r="H11581" s="488"/>
    </row>
    <row r="11582" spans="1:8" s="10" customFormat="1">
      <c r="A11582" s="134"/>
      <c r="B11582" s="134"/>
      <c r="C11582"/>
      <c r="D11582"/>
      <c r="E11582" s="488"/>
      <c r="F11582"/>
      <c r="G11582"/>
      <c r="H11582" s="488"/>
    </row>
    <row r="11583" spans="1:8" s="10" customFormat="1">
      <c r="A11583" s="134"/>
      <c r="B11583" s="134"/>
      <c r="C11583"/>
      <c r="D11583"/>
      <c r="E11583" s="488"/>
      <c r="F11583"/>
      <c r="G11583"/>
      <c r="H11583" s="488"/>
    </row>
    <row r="11584" spans="1:8" s="10" customFormat="1">
      <c r="A11584" s="134"/>
      <c r="B11584" s="134"/>
      <c r="C11584"/>
      <c r="D11584"/>
      <c r="E11584" s="488"/>
      <c r="F11584"/>
      <c r="G11584"/>
      <c r="H11584" s="488"/>
    </row>
    <row r="11585" spans="1:8" s="10" customFormat="1">
      <c r="A11585" s="134"/>
      <c r="B11585" s="134"/>
      <c r="C11585"/>
      <c r="D11585"/>
      <c r="E11585" s="488"/>
      <c r="F11585"/>
      <c r="G11585"/>
      <c r="H11585" s="488"/>
    </row>
    <row r="11586" spans="1:8" s="10" customFormat="1">
      <c r="A11586" s="134"/>
      <c r="B11586" s="134"/>
      <c r="C11586"/>
      <c r="D11586"/>
      <c r="E11586" s="488"/>
      <c r="F11586"/>
      <c r="G11586"/>
      <c r="H11586" s="488"/>
    </row>
    <row r="11587" spans="1:8" s="10" customFormat="1">
      <c r="A11587" s="134"/>
      <c r="B11587" s="134"/>
      <c r="C11587"/>
      <c r="D11587"/>
      <c r="E11587" s="488"/>
      <c r="F11587"/>
      <c r="G11587"/>
      <c r="H11587" s="488"/>
    </row>
    <row r="11588" spans="1:8" s="10" customFormat="1">
      <c r="A11588" s="134"/>
      <c r="B11588" s="134"/>
      <c r="C11588"/>
      <c r="D11588"/>
      <c r="E11588" s="488"/>
      <c r="F11588"/>
      <c r="G11588"/>
      <c r="H11588" s="488"/>
    </row>
    <row r="11589" spans="1:8" s="10" customFormat="1">
      <c r="A11589" s="134"/>
      <c r="B11589" s="134"/>
      <c r="C11589"/>
      <c r="D11589"/>
      <c r="E11589" s="488"/>
      <c r="F11589"/>
      <c r="G11589"/>
      <c r="H11589" s="488"/>
    </row>
    <row r="11590" spans="1:8" s="10" customFormat="1">
      <c r="A11590" s="134"/>
      <c r="B11590" s="134"/>
      <c r="C11590"/>
      <c r="D11590"/>
      <c r="E11590" s="488"/>
      <c r="F11590"/>
      <c r="G11590"/>
      <c r="H11590" s="488"/>
    </row>
    <row r="11591" spans="1:8" s="10" customFormat="1">
      <c r="A11591" s="134"/>
      <c r="B11591" s="134"/>
      <c r="C11591"/>
      <c r="D11591"/>
      <c r="E11591" s="488"/>
      <c r="F11591"/>
      <c r="G11591"/>
      <c r="H11591" s="488"/>
    </row>
    <row r="11592" spans="1:8" s="10" customFormat="1">
      <c r="A11592" s="134"/>
      <c r="B11592" s="134"/>
      <c r="C11592"/>
      <c r="D11592"/>
      <c r="E11592" s="488"/>
      <c r="F11592"/>
      <c r="G11592"/>
      <c r="H11592" s="488"/>
    </row>
    <row r="11593" spans="1:8" s="10" customFormat="1">
      <c r="A11593" s="134"/>
      <c r="B11593" s="134"/>
      <c r="C11593"/>
      <c r="D11593"/>
      <c r="E11593" s="488"/>
      <c r="F11593"/>
      <c r="G11593"/>
      <c r="H11593" s="488"/>
    </row>
    <row r="11594" spans="1:8" s="10" customFormat="1">
      <c r="A11594" s="134"/>
      <c r="B11594" s="134"/>
      <c r="C11594"/>
      <c r="D11594"/>
      <c r="E11594" s="488"/>
      <c r="F11594"/>
      <c r="G11594"/>
      <c r="H11594" s="488"/>
    </row>
    <row r="11595" spans="1:8" s="10" customFormat="1">
      <c r="A11595" s="134"/>
      <c r="B11595" s="134"/>
      <c r="C11595"/>
      <c r="D11595"/>
      <c r="E11595" s="488"/>
      <c r="F11595"/>
      <c r="G11595"/>
      <c r="H11595" s="488"/>
    </row>
    <row r="11596" spans="1:8" s="10" customFormat="1">
      <c r="A11596" s="134"/>
      <c r="B11596" s="134"/>
      <c r="C11596"/>
      <c r="D11596"/>
      <c r="E11596" s="488"/>
      <c r="F11596"/>
      <c r="G11596"/>
      <c r="H11596" s="488"/>
    </row>
    <row r="11597" spans="1:8" s="10" customFormat="1">
      <c r="A11597" s="134"/>
      <c r="B11597" s="134"/>
      <c r="C11597"/>
      <c r="D11597"/>
      <c r="E11597" s="488"/>
      <c r="F11597"/>
      <c r="G11597"/>
      <c r="H11597" s="488"/>
    </row>
    <row r="11598" spans="1:8" s="10" customFormat="1">
      <c r="A11598" s="134"/>
      <c r="B11598" s="134"/>
      <c r="C11598"/>
      <c r="D11598"/>
      <c r="E11598" s="488"/>
      <c r="F11598"/>
      <c r="G11598"/>
      <c r="H11598" s="488"/>
    </row>
    <row r="11599" spans="1:8" s="10" customFormat="1">
      <c r="A11599" s="134"/>
      <c r="B11599" s="134"/>
      <c r="C11599"/>
      <c r="D11599"/>
      <c r="E11599" s="488"/>
      <c r="F11599"/>
      <c r="G11599"/>
      <c r="H11599" s="488"/>
    </row>
    <row r="11600" spans="1:8" s="10" customFormat="1">
      <c r="A11600" s="134"/>
      <c r="B11600" s="134"/>
      <c r="C11600"/>
      <c r="D11600"/>
      <c r="E11600" s="488"/>
      <c r="F11600"/>
      <c r="G11600"/>
      <c r="H11600" s="488"/>
    </row>
    <row r="11601" spans="1:8" s="10" customFormat="1">
      <c r="A11601" s="134"/>
      <c r="B11601" s="134"/>
      <c r="C11601"/>
      <c r="D11601"/>
      <c r="E11601" s="488"/>
      <c r="F11601"/>
      <c r="G11601"/>
      <c r="H11601" s="488"/>
    </row>
    <row r="11602" spans="1:8" s="10" customFormat="1">
      <c r="A11602" s="134"/>
      <c r="B11602" s="134"/>
      <c r="C11602"/>
      <c r="D11602"/>
      <c r="E11602" s="488"/>
      <c r="F11602"/>
      <c r="G11602"/>
      <c r="H11602" s="488"/>
    </row>
    <row r="11603" spans="1:8" s="10" customFormat="1">
      <c r="A11603" s="134"/>
      <c r="B11603" s="134"/>
      <c r="C11603"/>
      <c r="D11603"/>
      <c r="E11603" s="488"/>
      <c r="F11603"/>
      <c r="G11603"/>
      <c r="H11603" s="488"/>
    </row>
    <row r="11604" spans="1:8" s="10" customFormat="1">
      <c r="A11604" s="134"/>
      <c r="B11604" s="134"/>
      <c r="C11604"/>
      <c r="D11604"/>
      <c r="E11604" s="488"/>
      <c r="F11604"/>
      <c r="G11604"/>
      <c r="H11604" s="488"/>
    </row>
    <row r="11605" spans="1:8" s="10" customFormat="1">
      <c r="A11605" s="134"/>
      <c r="B11605" s="134"/>
      <c r="C11605"/>
      <c r="D11605"/>
      <c r="E11605" s="488"/>
      <c r="F11605"/>
      <c r="G11605"/>
      <c r="H11605" s="488"/>
    </row>
    <row r="11606" spans="1:8" s="10" customFormat="1">
      <c r="A11606" s="134"/>
      <c r="B11606" s="134"/>
      <c r="C11606"/>
      <c r="D11606"/>
      <c r="E11606" s="488"/>
      <c r="F11606"/>
      <c r="G11606"/>
      <c r="H11606" s="488"/>
    </row>
    <row r="11607" spans="1:8" s="10" customFormat="1">
      <c r="A11607" s="134"/>
      <c r="B11607" s="134"/>
      <c r="C11607"/>
      <c r="D11607"/>
      <c r="E11607" s="488"/>
      <c r="F11607"/>
      <c r="G11607"/>
      <c r="H11607" s="488"/>
    </row>
    <row r="11608" spans="1:8" s="10" customFormat="1">
      <c r="A11608" s="134"/>
      <c r="B11608" s="134"/>
      <c r="C11608"/>
      <c r="D11608"/>
      <c r="E11608" s="488"/>
      <c r="F11608"/>
      <c r="G11608"/>
      <c r="H11608" s="488"/>
    </row>
    <row r="11609" spans="1:8" s="10" customFormat="1">
      <c r="A11609" s="134"/>
      <c r="B11609" s="134"/>
      <c r="C11609"/>
      <c r="D11609"/>
      <c r="E11609" s="488"/>
      <c r="F11609"/>
      <c r="G11609"/>
      <c r="H11609" s="488"/>
    </row>
    <row r="11610" spans="1:8" s="10" customFormat="1">
      <c r="A11610" s="134"/>
      <c r="B11610" s="134"/>
      <c r="C11610"/>
      <c r="D11610"/>
      <c r="E11610" s="488"/>
      <c r="F11610"/>
      <c r="G11610"/>
      <c r="H11610" s="488"/>
    </row>
    <row r="11611" spans="1:8" s="10" customFormat="1">
      <c r="A11611" s="134"/>
      <c r="B11611" s="134"/>
      <c r="C11611"/>
      <c r="D11611"/>
      <c r="E11611" s="488"/>
      <c r="F11611"/>
      <c r="G11611"/>
      <c r="H11611" s="488"/>
    </row>
    <row r="11612" spans="1:8" s="10" customFormat="1">
      <c r="A11612" s="134"/>
      <c r="B11612" s="134"/>
      <c r="C11612"/>
      <c r="D11612"/>
      <c r="E11612" s="488"/>
      <c r="F11612"/>
      <c r="G11612"/>
      <c r="H11612" s="488"/>
    </row>
    <row r="11613" spans="1:8" s="10" customFormat="1">
      <c r="A11613" s="134"/>
      <c r="B11613" s="134"/>
      <c r="C11613"/>
      <c r="D11613"/>
      <c r="E11613" s="488"/>
      <c r="F11613"/>
      <c r="G11613"/>
      <c r="H11613" s="488"/>
    </row>
    <row r="11614" spans="1:8" s="10" customFormat="1">
      <c r="A11614" s="134"/>
      <c r="B11614" s="134"/>
      <c r="C11614"/>
      <c r="D11614"/>
      <c r="E11614" s="488"/>
      <c r="F11614"/>
      <c r="G11614"/>
      <c r="H11614" s="488"/>
    </row>
    <row r="11615" spans="1:8" s="10" customFormat="1">
      <c r="A11615" s="134"/>
      <c r="B11615" s="134"/>
      <c r="C11615"/>
      <c r="D11615"/>
      <c r="E11615" s="488"/>
      <c r="F11615"/>
      <c r="G11615"/>
      <c r="H11615" s="488"/>
    </row>
    <row r="11616" spans="1:8" s="10" customFormat="1">
      <c r="A11616" s="134"/>
      <c r="B11616" s="134"/>
      <c r="C11616"/>
      <c r="D11616"/>
      <c r="E11616" s="488"/>
      <c r="F11616"/>
      <c r="G11616"/>
      <c r="H11616" s="488"/>
    </row>
    <row r="11617" spans="1:8" s="10" customFormat="1">
      <c r="A11617" s="134"/>
      <c r="B11617" s="134"/>
      <c r="C11617"/>
      <c r="D11617"/>
      <c r="E11617" s="488"/>
      <c r="F11617"/>
      <c r="G11617"/>
      <c r="H11617" s="488"/>
    </row>
    <row r="11618" spans="1:8" s="10" customFormat="1">
      <c r="A11618" s="134"/>
      <c r="B11618" s="134"/>
      <c r="C11618"/>
      <c r="D11618"/>
      <c r="E11618" s="488"/>
      <c r="F11618"/>
      <c r="G11618"/>
      <c r="H11618" s="488"/>
    </row>
    <row r="11619" spans="1:8" s="10" customFormat="1">
      <c r="A11619" s="134"/>
      <c r="B11619" s="134"/>
      <c r="C11619"/>
      <c r="D11619"/>
      <c r="E11619" s="488"/>
      <c r="F11619"/>
      <c r="G11619"/>
      <c r="H11619" s="488"/>
    </row>
    <row r="11620" spans="1:8" s="10" customFormat="1">
      <c r="A11620" s="134"/>
      <c r="B11620" s="134"/>
      <c r="C11620"/>
      <c r="D11620"/>
      <c r="E11620" s="488"/>
      <c r="F11620"/>
      <c r="G11620"/>
      <c r="H11620" s="488"/>
    </row>
    <row r="11621" spans="1:8" s="10" customFormat="1">
      <c r="A11621" s="134"/>
      <c r="B11621" s="134"/>
      <c r="C11621"/>
      <c r="D11621"/>
      <c r="E11621" s="488"/>
      <c r="F11621"/>
      <c r="G11621"/>
      <c r="H11621" s="488"/>
    </row>
    <row r="11622" spans="1:8" s="10" customFormat="1">
      <c r="A11622" s="134"/>
      <c r="B11622" s="134"/>
      <c r="C11622"/>
      <c r="D11622"/>
      <c r="E11622" s="488"/>
      <c r="F11622"/>
      <c r="G11622"/>
      <c r="H11622" s="488"/>
    </row>
    <row r="11623" spans="1:8" s="10" customFormat="1">
      <c r="A11623" s="134"/>
      <c r="B11623" s="134"/>
      <c r="C11623"/>
      <c r="D11623"/>
      <c r="E11623" s="488"/>
      <c r="F11623"/>
      <c r="G11623"/>
      <c r="H11623" s="488"/>
    </row>
    <row r="11624" spans="1:8" s="10" customFormat="1">
      <c r="A11624" s="134"/>
      <c r="B11624" s="134"/>
      <c r="C11624"/>
      <c r="D11624"/>
      <c r="E11624" s="488"/>
      <c r="F11624"/>
      <c r="G11624"/>
      <c r="H11624" s="488"/>
    </row>
    <row r="11625" spans="1:8" s="10" customFormat="1">
      <c r="A11625" s="134"/>
      <c r="B11625" s="134"/>
      <c r="C11625"/>
      <c r="D11625"/>
      <c r="E11625" s="488"/>
      <c r="F11625"/>
      <c r="G11625"/>
      <c r="H11625" s="488"/>
    </row>
    <row r="11626" spans="1:8" s="10" customFormat="1">
      <c r="A11626" s="134"/>
      <c r="B11626" s="134"/>
      <c r="C11626"/>
      <c r="D11626"/>
      <c r="E11626" s="488"/>
      <c r="F11626"/>
      <c r="G11626"/>
      <c r="H11626" s="488"/>
    </row>
    <row r="11627" spans="1:8" s="10" customFormat="1">
      <c r="A11627" s="134"/>
      <c r="B11627" s="134"/>
      <c r="C11627"/>
      <c r="D11627"/>
      <c r="E11627" s="488"/>
      <c r="F11627"/>
      <c r="G11627"/>
      <c r="H11627" s="488"/>
    </row>
    <row r="11628" spans="1:8" s="10" customFormat="1">
      <c r="A11628" s="134"/>
      <c r="B11628" s="134"/>
      <c r="C11628"/>
      <c r="D11628"/>
      <c r="E11628" s="488"/>
      <c r="F11628"/>
      <c r="G11628"/>
      <c r="H11628" s="488"/>
    </row>
    <row r="11629" spans="1:8" s="10" customFormat="1">
      <c r="A11629" s="134"/>
      <c r="B11629" s="134"/>
      <c r="C11629"/>
      <c r="D11629"/>
      <c r="E11629" s="488"/>
      <c r="F11629"/>
      <c r="G11629"/>
      <c r="H11629" s="488"/>
    </row>
    <row r="11630" spans="1:8" s="10" customFormat="1">
      <c r="A11630" s="134"/>
      <c r="B11630" s="134"/>
      <c r="C11630"/>
      <c r="D11630"/>
      <c r="E11630" s="488"/>
      <c r="F11630"/>
      <c r="G11630"/>
      <c r="H11630" s="488"/>
    </row>
    <row r="11631" spans="1:8" s="10" customFormat="1">
      <c r="A11631" s="134"/>
      <c r="B11631" s="134"/>
      <c r="C11631"/>
      <c r="D11631"/>
      <c r="E11631" s="488"/>
      <c r="F11631"/>
      <c r="G11631"/>
      <c r="H11631" s="488"/>
    </row>
    <row r="11632" spans="1:8" s="10" customFormat="1">
      <c r="A11632" s="134"/>
      <c r="B11632" s="134"/>
      <c r="C11632"/>
      <c r="D11632"/>
      <c r="E11632" s="488"/>
      <c r="F11632"/>
      <c r="G11632"/>
      <c r="H11632" s="488"/>
    </row>
    <row r="11633" spans="1:8" s="10" customFormat="1">
      <c r="A11633" s="134"/>
      <c r="B11633" s="134"/>
      <c r="C11633"/>
      <c r="D11633"/>
      <c r="E11633" s="488"/>
      <c r="F11633"/>
      <c r="G11633"/>
      <c r="H11633" s="488"/>
    </row>
    <row r="11634" spans="1:8" s="10" customFormat="1">
      <c r="A11634" s="134"/>
      <c r="B11634" s="134"/>
      <c r="C11634"/>
      <c r="D11634"/>
      <c r="E11634" s="488"/>
      <c r="F11634"/>
      <c r="G11634"/>
      <c r="H11634" s="488"/>
    </row>
    <row r="11635" spans="1:8" s="10" customFormat="1">
      <c r="A11635" s="134"/>
      <c r="B11635" s="134"/>
      <c r="C11635"/>
      <c r="D11635"/>
      <c r="E11635" s="488"/>
      <c r="F11635"/>
      <c r="G11635"/>
      <c r="H11635" s="488"/>
    </row>
    <row r="11636" spans="1:8" s="10" customFormat="1">
      <c r="A11636" s="134"/>
      <c r="B11636" s="134"/>
      <c r="C11636"/>
      <c r="D11636"/>
      <c r="E11636" s="488"/>
      <c r="F11636"/>
      <c r="G11636"/>
      <c r="H11636" s="488"/>
    </row>
    <row r="11637" spans="1:8" s="10" customFormat="1">
      <c r="A11637" s="134"/>
      <c r="B11637" s="134"/>
      <c r="C11637"/>
      <c r="D11637"/>
      <c r="E11637" s="488"/>
      <c r="F11637"/>
      <c r="G11637"/>
      <c r="H11637" s="488"/>
    </row>
    <row r="11638" spans="1:8" s="10" customFormat="1">
      <c r="A11638" s="134"/>
      <c r="B11638" s="134"/>
      <c r="C11638"/>
      <c r="D11638"/>
      <c r="E11638" s="488"/>
      <c r="F11638"/>
      <c r="G11638"/>
      <c r="H11638" s="488"/>
    </row>
    <row r="11639" spans="1:8" s="10" customFormat="1">
      <c r="A11639" s="134"/>
      <c r="B11639" s="134"/>
      <c r="C11639"/>
      <c r="D11639"/>
      <c r="E11639" s="488"/>
      <c r="F11639"/>
      <c r="G11639"/>
      <c r="H11639" s="488"/>
    </row>
    <row r="11640" spans="1:8" s="10" customFormat="1">
      <c r="A11640" s="134"/>
      <c r="B11640" s="134"/>
      <c r="C11640"/>
      <c r="D11640"/>
      <c r="E11640" s="488"/>
      <c r="F11640"/>
      <c r="G11640"/>
      <c r="H11640" s="488"/>
    </row>
    <row r="11641" spans="1:8" s="10" customFormat="1">
      <c r="A11641" s="134"/>
      <c r="B11641" s="134"/>
      <c r="C11641"/>
      <c r="D11641"/>
      <c r="E11641" s="488"/>
      <c r="F11641"/>
      <c r="G11641"/>
      <c r="H11641" s="488"/>
    </row>
    <row r="11642" spans="1:8" s="10" customFormat="1">
      <c r="A11642" s="134"/>
      <c r="B11642" s="134"/>
      <c r="C11642"/>
      <c r="D11642"/>
      <c r="E11642" s="488"/>
      <c r="F11642"/>
      <c r="G11642"/>
      <c r="H11642" s="488"/>
    </row>
    <row r="11643" spans="1:8" s="10" customFormat="1">
      <c r="A11643" s="134"/>
      <c r="B11643" s="134"/>
      <c r="C11643"/>
      <c r="D11643"/>
      <c r="E11643" s="488"/>
      <c r="F11643"/>
      <c r="G11643"/>
      <c r="H11643" s="488"/>
    </row>
    <row r="11644" spans="1:8" s="10" customFormat="1">
      <c r="A11644" s="134"/>
      <c r="B11644" s="134"/>
      <c r="C11644"/>
      <c r="D11644"/>
      <c r="E11644" s="488"/>
      <c r="F11644"/>
      <c r="G11644"/>
      <c r="H11644" s="488"/>
    </row>
    <row r="11645" spans="1:8" s="10" customFormat="1">
      <c r="A11645" s="134"/>
      <c r="B11645" s="134"/>
      <c r="C11645"/>
      <c r="D11645"/>
      <c r="E11645" s="488"/>
      <c r="F11645"/>
      <c r="G11645"/>
      <c r="H11645" s="488"/>
    </row>
    <row r="11646" spans="1:8" s="10" customFormat="1">
      <c r="A11646" s="134"/>
      <c r="B11646" s="134"/>
      <c r="C11646"/>
      <c r="D11646"/>
      <c r="E11646" s="488"/>
      <c r="F11646"/>
      <c r="G11646"/>
      <c r="H11646" s="488"/>
    </row>
    <row r="11647" spans="1:8" s="10" customFormat="1">
      <c r="A11647" s="134"/>
      <c r="B11647" s="134"/>
      <c r="C11647"/>
      <c r="D11647"/>
      <c r="E11647" s="488"/>
      <c r="F11647"/>
      <c r="G11647"/>
      <c r="H11647" s="488"/>
    </row>
    <row r="11648" spans="1:8" s="10" customFormat="1">
      <c r="A11648" s="134"/>
      <c r="B11648" s="134"/>
      <c r="C11648"/>
      <c r="D11648"/>
      <c r="E11648" s="488"/>
      <c r="F11648"/>
      <c r="G11648"/>
      <c r="H11648" s="488"/>
    </row>
    <row r="11649" spans="1:8" s="10" customFormat="1">
      <c r="A11649" s="134"/>
      <c r="B11649" s="134"/>
      <c r="C11649"/>
      <c r="D11649"/>
      <c r="E11649" s="488"/>
      <c r="F11649"/>
      <c r="G11649"/>
      <c r="H11649" s="488"/>
    </row>
    <row r="11650" spans="1:8" s="10" customFormat="1">
      <c r="A11650" s="134"/>
      <c r="B11650" s="134"/>
      <c r="C11650"/>
      <c r="D11650"/>
      <c r="E11650" s="488"/>
      <c r="F11650"/>
      <c r="G11650"/>
      <c r="H11650" s="488"/>
    </row>
    <row r="11651" spans="1:8" s="10" customFormat="1">
      <c r="A11651" s="134"/>
      <c r="B11651" s="134"/>
      <c r="C11651"/>
      <c r="D11651"/>
      <c r="E11651" s="488"/>
      <c r="F11651"/>
      <c r="G11651"/>
      <c r="H11651" s="488"/>
    </row>
    <row r="11652" spans="1:8" s="10" customFormat="1">
      <c r="A11652" s="134"/>
      <c r="B11652" s="134"/>
      <c r="C11652"/>
      <c r="D11652"/>
      <c r="E11652" s="488"/>
      <c r="F11652"/>
      <c r="G11652"/>
      <c r="H11652" s="488"/>
    </row>
    <row r="11653" spans="1:8" s="10" customFormat="1">
      <c r="A11653" s="134"/>
      <c r="B11653" s="134"/>
      <c r="C11653"/>
      <c r="D11653"/>
      <c r="E11653" s="488"/>
      <c r="F11653"/>
      <c r="G11653"/>
      <c r="H11653" s="488"/>
    </row>
    <row r="11654" spans="1:8" s="10" customFormat="1">
      <c r="A11654" s="134"/>
      <c r="B11654" s="134"/>
      <c r="C11654"/>
      <c r="D11654"/>
      <c r="E11654" s="488"/>
      <c r="F11654"/>
      <c r="G11654"/>
      <c r="H11654" s="488"/>
    </row>
    <row r="11655" spans="1:8" s="10" customFormat="1">
      <c r="A11655" s="134"/>
      <c r="B11655" s="134"/>
      <c r="C11655"/>
      <c r="D11655"/>
      <c r="E11655" s="488"/>
      <c r="F11655"/>
      <c r="G11655"/>
      <c r="H11655" s="488"/>
    </row>
    <row r="11656" spans="1:8" s="10" customFormat="1">
      <c r="A11656" s="134"/>
      <c r="B11656" s="134"/>
      <c r="C11656"/>
      <c r="D11656"/>
      <c r="E11656" s="488"/>
      <c r="F11656"/>
      <c r="G11656"/>
      <c r="H11656" s="488"/>
    </row>
    <row r="11657" spans="1:8" s="10" customFormat="1">
      <c r="A11657" s="134"/>
      <c r="B11657" s="134"/>
      <c r="C11657"/>
      <c r="D11657"/>
      <c r="E11657" s="488"/>
      <c r="F11657"/>
      <c r="G11657"/>
      <c r="H11657" s="488"/>
    </row>
    <row r="11658" spans="1:8" s="10" customFormat="1">
      <c r="A11658" s="134"/>
      <c r="B11658" s="134"/>
      <c r="C11658"/>
      <c r="D11658"/>
      <c r="E11658" s="488"/>
      <c r="F11658"/>
      <c r="G11658"/>
      <c r="H11658" s="488"/>
    </row>
    <row r="11659" spans="1:8" s="10" customFormat="1">
      <c r="A11659" s="134"/>
      <c r="B11659" s="134"/>
      <c r="C11659"/>
      <c r="D11659"/>
      <c r="E11659" s="488"/>
      <c r="F11659"/>
      <c r="G11659"/>
      <c r="H11659" s="488"/>
    </row>
    <row r="11660" spans="1:8" s="10" customFormat="1">
      <c r="A11660" s="134"/>
      <c r="B11660" s="134"/>
      <c r="C11660"/>
      <c r="D11660"/>
      <c r="E11660" s="488"/>
      <c r="F11660"/>
      <c r="G11660"/>
      <c r="H11660" s="488"/>
    </row>
    <row r="11661" spans="1:8" s="10" customFormat="1">
      <c r="A11661" s="134"/>
      <c r="B11661" s="134"/>
      <c r="C11661"/>
      <c r="D11661"/>
      <c r="E11661" s="488"/>
      <c r="F11661"/>
      <c r="G11661"/>
      <c r="H11661" s="488"/>
    </row>
    <row r="11662" spans="1:8" s="10" customFormat="1">
      <c r="A11662" s="134"/>
      <c r="B11662" s="134"/>
      <c r="C11662"/>
      <c r="D11662"/>
      <c r="E11662" s="488"/>
      <c r="F11662"/>
      <c r="G11662"/>
      <c r="H11662" s="488"/>
    </row>
    <row r="11663" spans="1:8" s="10" customFormat="1">
      <c r="A11663" s="134"/>
      <c r="B11663" s="134"/>
      <c r="C11663"/>
      <c r="D11663"/>
      <c r="E11663" s="488"/>
      <c r="F11663"/>
      <c r="G11663"/>
      <c r="H11663" s="488"/>
    </row>
    <row r="11664" spans="1:8" s="10" customFormat="1">
      <c r="A11664" s="134"/>
      <c r="B11664" s="134"/>
      <c r="C11664"/>
      <c r="D11664"/>
      <c r="E11664" s="488"/>
      <c r="F11664"/>
      <c r="G11664"/>
      <c r="H11664" s="488"/>
    </row>
    <row r="11665" spans="1:8" s="10" customFormat="1">
      <c r="A11665" s="134"/>
      <c r="B11665" s="134"/>
      <c r="C11665"/>
      <c r="D11665"/>
      <c r="E11665" s="488"/>
      <c r="F11665"/>
      <c r="G11665"/>
      <c r="H11665" s="488"/>
    </row>
    <row r="11666" spans="1:8" s="10" customFormat="1">
      <c r="A11666" s="134"/>
      <c r="B11666" s="134"/>
      <c r="C11666"/>
      <c r="D11666"/>
      <c r="E11666" s="488"/>
      <c r="F11666"/>
      <c r="G11666"/>
      <c r="H11666" s="488"/>
    </row>
    <row r="11667" spans="1:8" s="10" customFormat="1">
      <c r="A11667" s="134"/>
      <c r="B11667" s="134"/>
      <c r="C11667"/>
      <c r="D11667"/>
      <c r="E11667" s="488"/>
      <c r="F11667"/>
      <c r="G11667"/>
      <c r="H11667" s="488"/>
    </row>
    <row r="11668" spans="1:8" s="10" customFormat="1">
      <c r="A11668" s="134"/>
      <c r="B11668" s="134"/>
      <c r="C11668"/>
      <c r="D11668"/>
      <c r="E11668" s="488"/>
      <c r="F11668"/>
      <c r="G11668"/>
      <c r="H11668" s="488"/>
    </row>
    <row r="11669" spans="1:8" s="10" customFormat="1">
      <c r="A11669" s="134"/>
      <c r="B11669" s="134"/>
      <c r="C11669"/>
      <c r="D11669"/>
      <c r="E11669" s="488"/>
      <c r="F11669"/>
      <c r="G11669"/>
      <c r="H11669" s="488"/>
    </row>
    <row r="11670" spans="1:8" s="10" customFormat="1">
      <c r="A11670" s="134"/>
      <c r="B11670" s="134"/>
      <c r="C11670"/>
      <c r="D11670"/>
      <c r="E11670" s="488"/>
      <c r="F11670"/>
      <c r="G11670"/>
      <c r="H11670" s="488"/>
    </row>
    <row r="11671" spans="1:8" s="10" customFormat="1">
      <c r="A11671" s="134"/>
      <c r="B11671" s="134"/>
      <c r="C11671"/>
      <c r="D11671"/>
      <c r="E11671" s="488"/>
      <c r="F11671"/>
      <c r="G11671"/>
      <c r="H11671" s="488"/>
    </row>
    <row r="11672" spans="1:8" s="10" customFormat="1">
      <c r="A11672" s="134"/>
      <c r="B11672" s="134"/>
      <c r="C11672"/>
      <c r="D11672"/>
      <c r="E11672" s="488"/>
      <c r="F11672"/>
      <c r="G11672"/>
      <c r="H11672" s="488"/>
    </row>
    <row r="11673" spans="1:8" s="10" customFormat="1">
      <c r="A11673" s="134"/>
      <c r="B11673" s="134"/>
      <c r="C11673"/>
      <c r="D11673"/>
      <c r="E11673" s="488"/>
      <c r="F11673"/>
      <c r="G11673"/>
      <c r="H11673" s="488"/>
    </row>
    <row r="11674" spans="1:8" s="10" customFormat="1">
      <c r="A11674" s="134"/>
      <c r="B11674" s="134"/>
      <c r="C11674"/>
      <c r="D11674"/>
      <c r="E11674" s="488"/>
      <c r="F11674"/>
      <c r="G11674"/>
      <c r="H11674" s="488"/>
    </row>
    <row r="11675" spans="1:8" s="10" customFormat="1">
      <c r="A11675" s="134"/>
      <c r="B11675" s="134"/>
      <c r="C11675"/>
      <c r="D11675"/>
      <c r="E11675" s="488"/>
      <c r="F11675"/>
      <c r="G11675"/>
      <c r="H11675" s="488"/>
    </row>
    <row r="11676" spans="1:8" s="10" customFormat="1">
      <c r="A11676" s="134"/>
      <c r="B11676" s="134"/>
      <c r="C11676"/>
      <c r="D11676"/>
      <c r="E11676" s="488"/>
      <c r="F11676"/>
      <c r="G11676"/>
      <c r="H11676" s="488"/>
    </row>
    <row r="11677" spans="1:8" s="10" customFormat="1">
      <c r="A11677" s="134"/>
      <c r="B11677" s="134"/>
      <c r="C11677"/>
      <c r="D11677"/>
      <c r="E11677" s="488"/>
      <c r="F11677"/>
      <c r="G11677"/>
      <c r="H11677" s="488"/>
    </row>
    <row r="11678" spans="1:8" s="10" customFormat="1">
      <c r="A11678" s="134"/>
      <c r="B11678" s="134"/>
      <c r="C11678"/>
      <c r="D11678"/>
      <c r="E11678" s="488"/>
      <c r="F11678"/>
      <c r="G11678"/>
      <c r="H11678" s="488"/>
    </row>
    <row r="11679" spans="1:8" s="10" customFormat="1">
      <c r="A11679" s="134"/>
      <c r="B11679" s="134"/>
      <c r="C11679"/>
      <c r="D11679"/>
      <c r="E11679" s="488"/>
      <c r="F11679"/>
      <c r="G11679"/>
      <c r="H11679" s="488"/>
    </row>
    <row r="11680" spans="1:8" s="10" customFormat="1">
      <c r="A11680" s="134"/>
      <c r="B11680" s="134"/>
      <c r="C11680"/>
      <c r="D11680"/>
      <c r="E11680" s="488"/>
      <c r="F11680"/>
      <c r="G11680"/>
      <c r="H11680" s="488"/>
    </row>
    <row r="11681" spans="1:8" s="10" customFormat="1">
      <c r="A11681" s="134"/>
      <c r="B11681" s="134"/>
      <c r="C11681"/>
      <c r="D11681"/>
      <c r="E11681" s="488"/>
      <c r="F11681"/>
      <c r="G11681"/>
      <c r="H11681" s="488"/>
    </row>
    <row r="11682" spans="1:8" s="10" customFormat="1">
      <c r="A11682" s="134"/>
      <c r="B11682" s="134"/>
      <c r="C11682"/>
      <c r="D11682"/>
      <c r="E11682" s="488"/>
      <c r="F11682"/>
      <c r="G11682"/>
      <c r="H11682" s="488"/>
    </row>
    <row r="11683" spans="1:8" s="10" customFormat="1">
      <c r="A11683" s="134"/>
      <c r="B11683" s="134"/>
      <c r="C11683"/>
      <c r="D11683"/>
      <c r="E11683" s="488"/>
      <c r="F11683"/>
      <c r="G11683"/>
      <c r="H11683" s="488"/>
    </row>
    <row r="11684" spans="1:8" s="10" customFormat="1">
      <c r="A11684" s="134"/>
      <c r="B11684" s="134"/>
      <c r="C11684"/>
      <c r="D11684"/>
      <c r="E11684" s="488"/>
      <c r="F11684"/>
      <c r="G11684"/>
      <c r="H11684" s="488"/>
    </row>
    <row r="11685" spans="1:8" s="10" customFormat="1">
      <c r="A11685" s="134"/>
      <c r="B11685" s="134"/>
      <c r="C11685"/>
      <c r="D11685"/>
      <c r="E11685" s="488"/>
      <c r="F11685"/>
      <c r="G11685"/>
      <c r="H11685" s="488"/>
    </row>
    <row r="11686" spans="1:8" s="10" customFormat="1">
      <c r="A11686" s="134"/>
      <c r="B11686" s="134"/>
      <c r="C11686"/>
      <c r="D11686"/>
      <c r="E11686" s="488"/>
      <c r="F11686"/>
      <c r="G11686"/>
      <c r="H11686" s="488"/>
    </row>
    <row r="11687" spans="1:8" s="10" customFormat="1">
      <c r="A11687" s="134"/>
      <c r="B11687" s="134"/>
      <c r="C11687"/>
      <c r="D11687"/>
      <c r="E11687" s="488"/>
      <c r="F11687"/>
      <c r="G11687"/>
      <c r="H11687" s="488"/>
    </row>
    <row r="11688" spans="1:8" s="10" customFormat="1">
      <c r="A11688" s="134"/>
      <c r="B11688" s="134"/>
      <c r="C11688"/>
      <c r="D11688"/>
      <c r="E11688" s="488"/>
      <c r="F11688"/>
      <c r="G11688"/>
      <c r="H11688" s="488"/>
    </row>
    <row r="11689" spans="1:8" s="10" customFormat="1">
      <c r="A11689" s="134"/>
      <c r="B11689" s="134"/>
      <c r="C11689"/>
      <c r="D11689"/>
      <c r="E11689" s="488"/>
      <c r="F11689"/>
      <c r="G11689"/>
      <c r="H11689" s="488"/>
    </row>
    <row r="11690" spans="1:8" s="10" customFormat="1">
      <c r="A11690" s="134"/>
      <c r="B11690" s="134"/>
      <c r="C11690"/>
      <c r="D11690"/>
      <c r="E11690" s="488"/>
      <c r="F11690"/>
      <c r="G11690"/>
      <c r="H11690" s="488"/>
    </row>
    <row r="11691" spans="1:8" s="10" customFormat="1">
      <c r="A11691" s="134"/>
      <c r="B11691" s="134"/>
      <c r="C11691"/>
      <c r="D11691"/>
      <c r="E11691" s="488"/>
      <c r="F11691"/>
      <c r="G11691"/>
      <c r="H11691" s="488"/>
    </row>
    <row r="11692" spans="1:8" s="10" customFormat="1">
      <c r="A11692" s="134"/>
      <c r="B11692" s="134"/>
      <c r="C11692"/>
      <c r="D11692"/>
      <c r="E11692" s="488"/>
      <c r="F11692"/>
      <c r="G11692"/>
      <c r="H11692" s="488"/>
    </row>
    <row r="11693" spans="1:8" s="10" customFormat="1">
      <c r="A11693" s="134"/>
      <c r="B11693" s="134"/>
      <c r="C11693"/>
      <c r="D11693"/>
      <c r="E11693" s="488"/>
      <c r="F11693"/>
      <c r="G11693"/>
      <c r="H11693" s="488"/>
    </row>
    <row r="11694" spans="1:8" s="10" customFormat="1">
      <c r="A11694" s="134"/>
      <c r="B11694" s="134"/>
      <c r="C11694"/>
      <c r="D11694"/>
      <c r="E11694" s="488"/>
      <c r="F11694"/>
      <c r="G11694"/>
      <c r="H11694" s="488"/>
    </row>
    <row r="11695" spans="1:8" s="10" customFormat="1">
      <c r="A11695" s="134"/>
      <c r="B11695" s="134"/>
      <c r="C11695"/>
      <c r="D11695"/>
      <c r="E11695" s="488"/>
      <c r="F11695"/>
      <c r="G11695"/>
      <c r="H11695" s="488"/>
    </row>
    <row r="11696" spans="1:8" s="10" customFormat="1">
      <c r="A11696" s="134"/>
      <c r="B11696" s="134"/>
      <c r="C11696"/>
      <c r="D11696"/>
      <c r="E11696" s="488"/>
      <c r="F11696"/>
      <c r="G11696"/>
      <c r="H11696" s="488"/>
    </row>
    <row r="11697" spans="1:8" s="10" customFormat="1">
      <c r="A11697" s="134"/>
      <c r="B11697" s="134"/>
      <c r="C11697"/>
      <c r="D11697"/>
      <c r="E11697" s="488"/>
      <c r="F11697"/>
      <c r="G11697"/>
      <c r="H11697" s="488"/>
    </row>
    <row r="11698" spans="1:8" s="10" customFormat="1">
      <c r="A11698" s="134"/>
      <c r="B11698" s="134"/>
      <c r="C11698"/>
      <c r="D11698"/>
      <c r="E11698" s="488"/>
      <c r="F11698"/>
      <c r="G11698"/>
      <c r="H11698" s="488"/>
    </row>
    <row r="11699" spans="1:8" s="10" customFormat="1">
      <c r="A11699" s="134"/>
      <c r="B11699" s="134"/>
      <c r="C11699"/>
      <c r="D11699"/>
      <c r="E11699" s="488"/>
      <c r="F11699"/>
      <c r="G11699"/>
      <c r="H11699" s="488"/>
    </row>
    <row r="11700" spans="1:8" s="10" customFormat="1">
      <c r="A11700" s="134"/>
      <c r="B11700" s="134"/>
      <c r="C11700"/>
      <c r="D11700"/>
      <c r="E11700" s="488"/>
      <c r="F11700"/>
      <c r="G11700"/>
      <c r="H11700" s="488"/>
    </row>
    <row r="11701" spans="1:8" s="10" customFormat="1">
      <c r="A11701" s="134"/>
      <c r="B11701" s="134"/>
      <c r="C11701"/>
      <c r="D11701"/>
      <c r="E11701" s="488"/>
      <c r="F11701"/>
      <c r="G11701"/>
      <c r="H11701" s="488"/>
    </row>
    <row r="11702" spans="1:8" s="10" customFormat="1">
      <c r="A11702" s="134"/>
      <c r="B11702" s="134"/>
      <c r="C11702"/>
      <c r="D11702"/>
      <c r="E11702" s="488"/>
      <c r="F11702"/>
      <c r="G11702"/>
      <c r="H11702" s="488"/>
    </row>
    <row r="11703" spans="1:8" s="10" customFormat="1">
      <c r="A11703" s="134"/>
      <c r="B11703" s="134"/>
      <c r="C11703"/>
      <c r="D11703"/>
      <c r="E11703" s="488"/>
      <c r="F11703"/>
      <c r="G11703"/>
      <c r="H11703" s="488"/>
    </row>
    <row r="11704" spans="1:8" s="10" customFormat="1">
      <c r="A11704" s="134"/>
      <c r="B11704" s="134"/>
      <c r="C11704"/>
      <c r="D11704"/>
      <c r="E11704" s="488"/>
      <c r="F11704"/>
      <c r="G11704"/>
      <c r="H11704" s="488"/>
    </row>
    <row r="11705" spans="1:8" s="10" customFormat="1">
      <c r="A11705" s="134"/>
      <c r="B11705" s="134"/>
      <c r="C11705"/>
      <c r="D11705"/>
      <c r="E11705" s="488"/>
      <c r="F11705"/>
      <c r="G11705"/>
      <c r="H11705" s="488"/>
    </row>
    <row r="11706" spans="1:8" s="10" customFormat="1">
      <c r="A11706" s="134"/>
      <c r="B11706" s="134"/>
      <c r="C11706"/>
      <c r="D11706"/>
      <c r="E11706" s="488"/>
      <c r="F11706"/>
      <c r="G11706"/>
      <c r="H11706" s="488"/>
    </row>
    <row r="11707" spans="1:8" s="10" customFormat="1">
      <c r="A11707" s="134"/>
      <c r="B11707" s="134"/>
      <c r="C11707"/>
      <c r="D11707"/>
      <c r="E11707" s="488"/>
      <c r="F11707"/>
      <c r="G11707"/>
      <c r="H11707" s="488"/>
    </row>
    <row r="11708" spans="1:8" s="10" customFormat="1">
      <c r="A11708" s="134"/>
      <c r="B11708" s="134"/>
      <c r="C11708"/>
      <c r="D11708"/>
      <c r="E11708" s="488"/>
      <c r="F11708"/>
      <c r="G11708"/>
      <c r="H11708" s="488"/>
    </row>
    <row r="11709" spans="1:8" s="10" customFormat="1">
      <c r="A11709" s="134"/>
      <c r="B11709" s="134"/>
      <c r="C11709"/>
      <c r="D11709"/>
      <c r="E11709" s="488"/>
      <c r="F11709"/>
      <c r="G11709"/>
      <c r="H11709" s="488"/>
    </row>
    <row r="11710" spans="1:8" s="10" customFormat="1">
      <c r="A11710" s="134"/>
      <c r="B11710" s="134"/>
      <c r="C11710"/>
      <c r="D11710"/>
      <c r="E11710" s="488"/>
      <c r="F11710"/>
      <c r="G11710"/>
      <c r="H11710" s="488"/>
    </row>
    <row r="11711" spans="1:8" s="10" customFormat="1">
      <c r="A11711" s="134"/>
      <c r="B11711" s="134"/>
      <c r="C11711"/>
      <c r="D11711"/>
      <c r="E11711" s="488"/>
      <c r="F11711"/>
      <c r="G11711"/>
      <c r="H11711" s="488"/>
    </row>
    <row r="11712" spans="1:8" s="10" customFormat="1">
      <c r="A11712" s="134"/>
      <c r="B11712" s="134"/>
      <c r="C11712"/>
      <c r="D11712"/>
      <c r="E11712" s="488"/>
      <c r="F11712"/>
      <c r="G11712"/>
      <c r="H11712" s="488"/>
    </row>
    <row r="11713" spans="1:8" s="10" customFormat="1">
      <c r="A11713" s="134"/>
      <c r="B11713" s="134"/>
      <c r="C11713"/>
      <c r="D11713"/>
      <c r="E11713" s="488"/>
      <c r="F11713"/>
      <c r="G11713"/>
      <c r="H11713" s="488"/>
    </row>
    <row r="11714" spans="1:8" s="10" customFormat="1">
      <c r="A11714" s="134"/>
      <c r="B11714" s="134"/>
      <c r="C11714"/>
      <c r="D11714"/>
      <c r="E11714" s="488"/>
      <c r="F11714"/>
      <c r="G11714"/>
      <c r="H11714" s="488"/>
    </row>
    <row r="11715" spans="1:8" s="10" customFormat="1">
      <c r="A11715" s="134"/>
      <c r="B11715" s="134"/>
      <c r="C11715"/>
      <c r="D11715"/>
      <c r="E11715" s="488"/>
      <c r="F11715"/>
      <c r="G11715"/>
      <c r="H11715" s="488"/>
    </row>
    <row r="11716" spans="1:8" s="10" customFormat="1">
      <c r="A11716" s="134"/>
      <c r="B11716" s="134"/>
      <c r="C11716"/>
      <c r="D11716"/>
      <c r="E11716" s="488"/>
      <c r="F11716"/>
      <c r="G11716"/>
      <c r="H11716" s="488"/>
    </row>
    <row r="11717" spans="1:8" s="10" customFormat="1">
      <c r="A11717" s="134"/>
      <c r="B11717" s="134"/>
      <c r="C11717"/>
      <c r="D11717"/>
      <c r="E11717" s="488"/>
      <c r="F11717"/>
      <c r="G11717"/>
      <c r="H11717" s="488"/>
    </row>
    <row r="11718" spans="1:8" s="10" customFormat="1">
      <c r="A11718" s="134"/>
      <c r="B11718" s="134"/>
      <c r="C11718"/>
      <c r="D11718"/>
      <c r="E11718" s="488"/>
      <c r="F11718"/>
      <c r="G11718"/>
      <c r="H11718" s="488"/>
    </row>
    <row r="11719" spans="1:8" s="10" customFormat="1">
      <c r="A11719" s="134"/>
      <c r="B11719" s="134"/>
      <c r="C11719"/>
      <c r="D11719"/>
      <c r="E11719" s="488"/>
      <c r="F11719"/>
      <c r="G11719"/>
      <c r="H11719" s="488"/>
    </row>
    <row r="11720" spans="1:8" s="10" customFormat="1">
      <c r="A11720" s="134"/>
      <c r="B11720" s="134"/>
      <c r="C11720"/>
      <c r="D11720"/>
      <c r="E11720" s="488"/>
      <c r="F11720"/>
      <c r="G11720"/>
      <c r="H11720" s="488"/>
    </row>
    <row r="11721" spans="1:8" s="10" customFormat="1">
      <c r="A11721" s="134"/>
      <c r="B11721" s="134"/>
      <c r="C11721"/>
      <c r="D11721"/>
      <c r="E11721" s="488"/>
      <c r="F11721"/>
      <c r="G11721"/>
      <c r="H11721" s="488"/>
    </row>
    <row r="11722" spans="1:8" s="10" customFormat="1">
      <c r="A11722" s="134"/>
      <c r="B11722" s="134"/>
      <c r="C11722"/>
      <c r="D11722"/>
      <c r="E11722" s="488"/>
      <c r="F11722"/>
      <c r="G11722"/>
      <c r="H11722" s="488"/>
    </row>
    <row r="11723" spans="1:8" s="10" customFormat="1">
      <c r="A11723" s="134"/>
      <c r="B11723" s="134"/>
      <c r="C11723"/>
      <c r="D11723"/>
      <c r="E11723" s="488"/>
      <c r="F11723"/>
      <c r="G11723"/>
      <c r="H11723" s="488"/>
    </row>
    <row r="11724" spans="1:8" s="10" customFormat="1">
      <c r="A11724" s="134"/>
      <c r="B11724" s="134"/>
      <c r="C11724"/>
      <c r="D11724"/>
      <c r="E11724" s="488"/>
      <c r="F11724"/>
      <c r="G11724"/>
      <c r="H11724" s="488"/>
    </row>
    <row r="11725" spans="1:8" s="10" customFormat="1">
      <c r="A11725" s="134"/>
      <c r="B11725" s="134"/>
      <c r="C11725"/>
      <c r="D11725"/>
      <c r="E11725" s="488"/>
      <c r="F11725"/>
      <c r="G11725"/>
      <c r="H11725" s="488"/>
    </row>
    <row r="11726" spans="1:8" s="10" customFormat="1">
      <c r="A11726" s="134"/>
      <c r="B11726" s="134"/>
      <c r="C11726"/>
      <c r="D11726"/>
      <c r="E11726" s="488"/>
      <c r="F11726"/>
      <c r="G11726"/>
      <c r="H11726" s="488"/>
    </row>
    <row r="11727" spans="1:8" s="10" customFormat="1">
      <c r="A11727" s="134"/>
      <c r="B11727" s="134"/>
      <c r="C11727"/>
      <c r="D11727"/>
      <c r="E11727" s="488"/>
      <c r="F11727"/>
      <c r="G11727"/>
      <c r="H11727" s="488"/>
    </row>
    <row r="11728" spans="1:8" s="10" customFormat="1">
      <c r="A11728" s="134"/>
      <c r="B11728" s="134"/>
      <c r="C11728"/>
      <c r="D11728"/>
      <c r="E11728" s="488"/>
      <c r="F11728"/>
      <c r="G11728"/>
      <c r="H11728" s="488"/>
    </row>
    <row r="11729" spans="1:8" s="10" customFormat="1">
      <c r="A11729" s="134"/>
      <c r="B11729" s="134"/>
      <c r="C11729"/>
      <c r="D11729"/>
      <c r="E11729" s="488"/>
      <c r="F11729"/>
      <c r="G11729"/>
      <c r="H11729" s="488"/>
    </row>
    <row r="11730" spans="1:8" s="10" customFormat="1">
      <c r="A11730" s="134"/>
      <c r="B11730" s="134"/>
      <c r="C11730"/>
      <c r="D11730"/>
      <c r="E11730" s="488"/>
      <c r="F11730"/>
      <c r="G11730"/>
      <c r="H11730" s="488"/>
    </row>
    <row r="11731" spans="1:8" s="10" customFormat="1">
      <c r="A11731" s="134"/>
      <c r="B11731" s="134"/>
      <c r="C11731"/>
      <c r="D11731"/>
      <c r="E11731" s="488"/>
      <c r="F11731"/>
      <c r="G11731"/>
      <c r="H11731" s="488"/>
    </row>
    <row r="11732" spans="1:8" s="10" customFormat="1">
      <c r="A11732" s="134"/>
      <c r="B11732" s="134"/>
      <c r="C11732"/>
      <c r="D11732"/>
      <c r="E11732" s="488"/>
      <c r="F11732"/>
      <c r="G11732"/>
      <c r="H11732" s="488"/>
    </row>
    <row r="11733" spans="1:8" s="10" customFormat="1">
      <c r="A11733" s="134"/>
      <c r="B11733" s="134"/>
      <c r="C11733"/>
      <c r="D11733"/>
      <c r="E11733" s="488"/>
      <c r="F11733"/>
      <c r="G11733"/>
      <c r="H11733" s="488"/>
    </row>
    <row r="11734" spans="1:8" s="10" customFormat="1">
      <c r="A11734" s="134"/>
      <c r="B11734" s="134"/>
      <c r="C11734"/>
      <c r="D11734"/>
      <c r="E11734" s="488"/>
      <c r="F11734"/>
      <c r="G11734"/>
      <c r="H11734" s="488"/>
    </row>
    <row r="11735" spans="1:8" s="10" customFormat="1">
      <c r="A11735" s="134"/>
      <c r="B11735" s="134"/>
      <c r="C11735"/>
      <c r="D11735"/>
      <c r="E11735" s="488"/>
      <c r="F11735"/>
      <c r="G11735"/>
      <c r="H11735" s="488"/>
    </row>
    <row r="11736" spans="1:8" s="10" customFormat="1">
      <c r="A11736" s="134"/>
      <c r="B11736" s="134"/>
      <c r="C11736"/>
      <c r="D11736"/>
      <c r="E11736" s="488"/>
      <c r="F11736"/>
      <c r="G11736"/>
      <c r="H11736" s="488"/>
    </row>
    <row r="11737" spans="1:8" s="10" customFormat="1">
      <c r="A11737" s="134"/>
      <c r="B11737" s="134"/>
      <c r="C11737"/>
      <c r="D11737"/>
      <c r="E11737" s="488"/>
      <c r="F11737"/>
      <c r="G11737"/>
      <c r="H11737" s="488"/>
    </row>
    <row r="11738" spans="1:8" s="10" customFormat="1">
      <c r="A11738" s="134"/>
      <c r="B11738" s="134"/>
      <c r="C11738"/>
      <c r="D11738"/>
      <c r="E11738" s="488"/>
      <c r="F11738"/>
      <c r="G11738"/>
      <c r="H11738" s="488"/>
    </row>
    <row r="11739" spans="1:8" s="10" customFormat="1">
      <c r="A11739" s="134"/>
      <c r="B11739" s="134"/>
      <c r="C11739"/>
      <c r="D11739"/>
      <c r="E11739" s="488"/>
      <c r="F11739"/>
      <c r="G11739"/>
      <c r="H11739" s="488"/>
    </row>
    <row r="11740" spans="1:8" s="10" customFormat="1">
      <c r="A11740" s="134"/>
      <c r="B11740" s="134"/>
      <c r="C11740"/>
      <c r="D11740"/>
      <c r="E11740" s="488"/>
      <c r="F11740"/>
      <c r="G11740"/>
      <c r="H11740" s="488"/>
    </row>
    <row r="11741" spans="1:8" s="10" customFormat="1">
      <c r="A11741" s="134"/>
      <c r="B11741" s="134"/>
      <c r="C11741"/>
      <c r="D11741"/>
      <c r="E11741" s="488"/>
      <c r="F11741"/>
      <c r="G11741"/>
      <c r="H11741" s="488"/>
    </row>
    <row r="11742" spans="1:8" s="10" customFormat="1">
      <c r="A11742" s="134"/>
      <c r="B11742" s="134"/>
      <c r="C11742"/>
      <c r="D11742"/>
      <c r="E11742" s="488"/>
      <c r="F11742"/>
      <c r="G11742"/>
      <c r="H11742" s="488"/>
    </row>
    <row r="11743" spans="1:8" s="10" customFormat="1">
      <c r="A11743" s="134"/>
      <c r="B11743" s="134"/>
      <c r="C11743"/>
      <c r="D11743"/>
      <c r="E11743" s="488"/>
      <c r="F11743"/>
      <c r="G11743"/>
      <c r="H11743" s="488"/>
    </row>
    <row r="11744" spans="1:8" s="10" customFormat="1">
      <c r="A11744" s="134"/>
      <c r="B11744" s="134"/>
      <c r="C11744"/>
      <c r="D11744"/>
      <c r="E11744" s="488"/>
      <c r="F11744"/>
      <c r="G11744"/>
      <c r="H11744" s="488"/>
    </row>
    <row r="11745" spans="1:8" s="10" customFormat="1">
      <c r="A11745" s="134"/>
      <c r="B11745" s="134"/>
      <c r="C11745"/>
      <c r="D11745"/>
      <c r="E11745" s="488"/>
      <c r="F11745"/>
      <c r="G11745"/>
      <c r="H11745" s="488"/>
    </row>
    <row r="11746" spans="1:8" s="10" customFormat="1">
      <c r="A11746" s="134"/>
      <c r="B11746" s="134"/>
      <c r="C11746"/>
      <c r="D11746"/>
      <c r="E11746" s="488"/>
      <c r="F11746"/>
      <c r="G11746"/>
      <c r="H11746" s="488"/>
    </row>
    <row r="11747" spans="1:8" s="10" customFormat="1">
      <c r="A11747" s="134"/>
      <c r="B11747" s="134"/>
      <c r="C11747"/>
      <c r="D11747"/>
      <c r="E11747" s="488"/>
      <c r="F11747"/>
      <c r="G11747"/>
      <c r="H11747" s="488"/>
    </row>
    <row r="11748" spans="1:8" s="10" customFormat="1">
      <c r="A11748" s="134"/>
      <c r="B11748" s="134"/>
      <c r="C11748"/>
      <c r="D11748"/>
      <c r="E11748" s="488"/>
      <c r="F11748"/>
      <c r="G11748"/>
      <c r="H11748" s="488"/>
    </row>
    <row r="11749" spans="1:8" s="10" customFormat="1">
      <c r="A11749" s="134"/>
      <c r="B11749" s="134"/>
      <c r="C11749"/>
      <c r="D11749"/>
      <c r="E11749" s="488"/>
      <c r="F11749"/>
      <c r="G11749"/>
      <c r="H11749" s="488"/>
    </row>
    <row r="11750" spans="1:8" s="10" customFormat="1">
      <c r="A11750" s="134"/>
      <c r="B11750" s="134"/>
      <c r="C11750"/>
      <c r="D11750"/>
      <c r="E11750" s="488"/>
      <c r="F11750"/>
      <c r="G11750"/>
      <c r="H11750" s="488"/>
    </row>
    <row r="11751" spans="1:8" s="10" customFormat="1">
      <c r="A11751" s="134"/>
      <c r="B11751" s="134"/>
      <c r="C11751"/>
      <c r="D11751"/>
      <c r="E11751" s="488"/>
      <c r="F11751"/>
      <c r="G11751"/>
      <c r="H11751" s="488"/>
    </row>
    <row r="11752" spans="1:8" s="10" customFormat="1">
      <c r="A11752" s="134"/>
      <c r="B11752" s="134"/>
      <c r="C11752"/>
      <c r="D11752"/>
      <c r="E11752" s="488"/>
      <c r="F11752"/>
      <c r="G11752"/>
      <c r="H11752" s="488"/>
    </row>
    <row r="11753" spans="1:8" s="10" customFormat="1">
      <c r="A11753" s="134"/>
      <c r="B11753" s="134"/>
      <c r="C11753"/>
      <c r="D11753"/>
      <c r="E11753" s="488"/>
      <c r="F11753"/>
      <c r="G11753"/>
      <c r="H11753" s="488"/>
    </row>
    <row r="11754" spans="1:8" s="10" customFormat="1">
      <c r="A11754" s="134"/>
      <c r="B11754" s="134"/>
      <c r="C11754"/>
      <c r="D11754"/>
      <c r="E11754" s="488"/>
      <c r="F11754"/>
      <c r="G11754"/>
      <c r="H11754" s="488"/>
    </row>
    <row r="11755" spans="1:8" s="10" customFormat="1">
      <c r="A11755" s="134"/>
      <c r="B11755" s="134"/>
      <c r="C11755"/>
      <c r="D11755"/>
      <c r="E11755" s="488"/>
      <c r="F11755"/>
      <c r="G11755"/>
      <c r="H11755" s="488"/>
    </row>
    <row r="11756" spans="1:8" s="10" customFormat="1">
      <c r="A11756" s="134"/>
      <c r="B11756" s="134"/>
      <c r="C11756"/>
      <c r="D11756"/>
      <c r="E11756" s="488"/>
      <c r="F11756"/>
      <c r="G11756"/>
      <c r="H11756" s="488"/>
    </row>
    <row r="11757" spans="1:8" s="10" customFormat="1">
      <c r="A11757" s="134"/>
      <c r="B11757" s="134"/>
      <c r="C11757"/>
      <c r="D11757"/>
      <c r="E11757" s="488"/>
      <c r="F11757"/>
      <c r="G11757"/>
      <c r="H11757" s="488"/>
    </row>
    <row r="11758" spans="1:8" s="10" customFormat="1">
      <c r="A11758" s="134"/>
      <c r="B11758" s="134"/>
      <c r="C11758"/>
      <c r="D11758"/>
      <c r="E11758" s="488"/>
      <c r="F11758"/>
      <c r="G11758"/>
      <c r="H11758" s="488"/>
    </row>
    <row r="11759" spans="1:8" s="10" customFormat="1">
      <c r="A11759" s="134"/>
      <c r="B11759" s="134"/>
      <c r="C11759"/>
      <c r="D11759"/>
      <c r="E11759" s="488"/>
      <c r="F11759"/>
      <c r="G11759"/>
      <c r="H11759" s="488"/>
    </row>
    <row r="11760" spans="1:8" s="10" customFormat="1">
      <c r="A11760" s="134"/>
      <c r="B11760" s="134"/>
      <c r="C11760"/>
      <c r="D11760"/>
      <c r="E11760" s="488"/>
      <c r="F11760"/>
      <c r="G11760"/>
      <c r="H11760" s="488"/>
    </row>
    <row r="11761" spans="1:8" s="10" customFormat="1">
      <c r="A11761" s="134"/>
      <c r="B11761" s="134"/>
      <c r="C11761"/>
      <c r="D11761"/>
      <c r="E11761" s="488"/>
      <c r="F11761"/>
      <c r="G11761"/>
      <c r="H11761" s="488"/>
    </row>
    <row r="11762" spans="1:8" s="10" customFormat="1">
      <c r="A11762" s="134"/>
      <c r="B11762" s="134"/>
      <c r="C11762"/>
      <c r="D11762"/>
      <c r="E11762" s="488"/>
      <c r="F11762"/>
      <c r="G11762"/>
      <c r="H11762" s="488"/>
    </row>
    <row r="11763" spans="1:8" s="10" customFormat="1">
      <c r="A11763" s="134"/>
      <c r="B11763" s="134"/>
      <c r="C11763"/>
      <c r="D11763"/>
      <c r="E11763" s="488"/>
      <c r="F11763"/>
      <c r="G11763"/>
      <c r="H11763" s="488"/>
    </row>
    <row r="11764" spans="1:8" s="10" customFormat="1">
      <c r="A11764" s="134"/>
      <c r="B11764" s="134"/>
      <c r="C11764"/>
      <c r="D11764"/>
      <c r="E11764" s="488"/>
      <c r="F11764"/>
      <c r="G11764"/>
      <c r="H11764" s="488"/>
    </row>
    <row r="11765" spans="1:8" s="10" customFormat="1">
      <c r="A11765" s="134"/>
      <c r="B11765" s="134"/>
      <c r="C11765"/>
      <c r="D11765"/>
      <c r="E11765" s="488"/>
      <c r="F11765"/>
      <c r="G11765"/>
      <c r="H11765" s="488"/>
    </row>
    <row r="11766" spans="1:8" s="10" customFormat="1">
      <c r="A11766" s="134"/>
      <c r="B11766" s="134"/>
      <c r="C11766"/>
      <c r="D11766"/>
      <c r="E11766" s="488"/>
      <c r="F11766"/>
      <c r="G11766"/>
      <c r="H11766" s="488"/>
    </row>
    <row r="11767" spans="1:8" s="10" customFormat="1">
      <c r="A11767" s="134"/>
      <c r="B11767" s="134"/>
      <c r="C11767"/>
      <c r="D11767"/>
      <c r="E11767" s="488"/>
      <c r="F11767"/>
      <c r="G11767"/>
      <c r="H11767" s="488"/>
    </row>
    <row r="11768" spans="1:8" s="10" customFormat="1">
      <c r="A11768" s="134"/>
      <c r="B11768" s="134"/>
      <c r="C11768"/>
      <c r="D11768"/>
      <c r="E11768" s="488"/>
      <c r="F11768"/>
      <c r="G11768"/>
      <c r="H11768" s="488"/>
    </row>
    <row r="11769" spans="1:8" s="10" customFormat="1">
      <c r="A11769" s="134"/>
      <c r="B11769" s="134"/>
      <c r="C11769"/>
      <c r="D11769"/>
      <c r="E11769" s="488"/>
      <c r="F11769"/>
      <c r="G11769"/>
      <c r="H11769" s="488"/>
    </row>
    <row r="11770" spans="1:8" s="10" customFormat="1">
      <c r="A11770" s="134"/>
      <c r="B11770" s="134"/>
      <c r="C11770"/>
      <c r="D11770"/>
      <c r="E11770" s="488"/>
      <c r="F11770"/>
      <c r="G11770"/>
      <c r="H11770" s="488"/>
    </row>
    <row r="11771" spans="1:8" s="10" customFormat="1">
      <c r="A11771" s="134"/>
      <c r="B11771" s="134"/>
      <c r="C11771"/>
      <c r="D11771"/>
      <c r="E11771" s="488"/>
      <c r="F11771"/>
      <c r="G11771"/>
      <c r="H11771" s="488"/>
    </row>
    <row r="11772" spans="1:8" s="10" customFormat="1">
      <c r="A11772" s="134"/>
      <c r="B11772" s="134"/>
      <c r="C11772"/>
      <c r="D11772"/>
      <c r="E11772" s="488"/>
      <c r="F11772"/>
      <c r="G11772"/>
      <c r="H11772" s="488"/>
    </row>
    <row r="11773" spans="1:8" s="10" customFormat="1">
      <c r="A11773" s="134"/>
      <c r="B11773" s="134"/>
      <c r="C11773"/>
      <c r="D11773"/>
      <c r="E11773" s="488"/>
      <c r="F11773"/>
      <c r="G11773"/>
      <c r="H11773" s="488"/>
    </row>
    <row r="11774" spans="1:8" s="10" customFormat="1">
      <c r="A11774" s="134"/>
      <c r="B11774" s="134"/>
      <c r="C11774"/>
      <c r="D11774"/>
      <c r="E11774" s="488"/>
      <c r="F11774"/>
      <c r="G11774"/>
      <c r="H11774" s="488"/>
    </row>
    <row r="11775" spans="1:8" s="10" customFormat="1">
      <c r="A11775" s="134"/>
      <c r="B11775" s="134"/>
      <c r="C11775"/>
      <c r="D11775"/>
      <c r="E11775" s="488"/>
      <c r="F11775"/>
      <c r="G11775"/>
      <c r="H11775" s="488"/>
    </row>
    <row r="11776" spans="1:8" s="10" customFormat="1">
      <c r="A11776" s="134"/>
      <c r="B11776" s="134"/>
      <c r="C11776"/>
      <c r="D11776"/>
      <c r="E11776" s="488"/>
      <c r="F11776"/>
      <c r="G11776"/>
      <c r="H11776" s="488"/>
    </row>
    <row r="11777" spans="1:8" s="10" customFormat="1">
      <c r="A11777" s="134"/>
      <c r="B11777" s="134"/>
      <c r="C11777"/>
      <c r="D11777"/>
      <c r="E11777" s="488"/>
      <c r="F11777"/>
      <c r="G11777"/>
      <c r="H11777" s="488"/>
    </row>
    <row r="11778" spans="1:8" s="10" customFormat="1">
      <c r="A11778" s="134"/>
      <c r="B11778" s="134"/>
      <c r="C11778"/>
      <c r="D11778"/>
      <c r="E11778" s="488"/>
      <c r="F11778"/>
      <c r="G11778"/>
      <c r="H11778" s="488"/>
    </row>
    <row r="11779" spans="1:8" s="10" customFormat="1">
      <c r="A11779" s="134"/>
      <c r="B11779" s="134"/>
      <c r="C11779"/>
      <c r="D11779"/>
      <c r="E11779" s="488"/>
      <c r="F11779"/>
      <c r="G11779"/>
      <c r="H11779" s="488"/>
    </row>
    <row r="11780" spans="1:8" s="10" customFormat="1">
      <c r="A11780" s="134"/>
      <c r="B11780" s="134"/>
      <c r="C11780"/>
      <c r="D11780"/>
      <c r="E11780" s="488"/>
      <c r="F11780"/>
      <c r="G11780"/>
      <c r="H11780" s="488"/>
    </row>
    <row r="11781" spans="1:8" s="10" customFormat="1">
      <c r="A11781" s="134"/>
      <c r="B11781" s="134"/>
      <c r="C11781"/>
      <c r="D11781"/>
      <c r="E11781" s="488"/>
      <c r="F11781"/>
      <c r="G11781"/>
      <c r="H11781" s="488"/>
    </row>
    <row r="11782" spans="1:8" s="10" customFormat="1">
      <c r="A11782" s="134"/>
      <c r="B11782" s="134"/>
      <c r="C11782"/>
      <c r="D11782"/>
      <c r="E11782" s="488"/>
      <c r="F11782"/>
      <c r="G11782"/>
      <c r="H11782" s="488"/>
    </row>
    <row r="11783" spans="1:8" s="10" customFormat="1">
      <c r="A11783" s="134"/>
      <c r="B11783" s="134"/>
      <c r="C11783"/>
      <c r="D11783"/>
      <c r="E11783" s="488"/>
      <c r="F11783"/>
      <c r="G11783"/>
      <c r="H11783" s="488"/>
    </row>
    <row r="11784" spans="1:8" s="10" customFormat="1">
      <c r="A11784" s="134"/>
      <c r="B11784" s="134"/>
      <c r="C11784"/>
      <c r="D11784"/>
      <c r="E11784" s="488"/>
      <c r="F11784"/>
      <c r="G11784"/>
      <c r="H11784" s="488"/>
    </row>
    <row r="11785" spans="1:8" s="10" customFormat="1">
      <c r="A11785" s="134"/>
      <c r="B11785" s="134"/>
      <c r="C11785"/>
      <c r="D11785"/>
      <c r="E11785" s="488"/>
      <c r="F11785"/>
      <c r="G11785"/>
      <c r="H11785" s="488"/>
    </row>
    <row r="11786" spans="1:8" s="10" customFormat="1">
      <c r="A11786" s="134"/>
      <c r="B11786" s="134"/>
      <c r="C11786"/>
      <c r="D11786"/>
      <c r="E11786" s="488"/>
      <c r="F11786"/>
      <c r="G11786"/>
      <c r="H11786" s="488"/>
    </row>
    <row r="11787" spans="1:8" s="10" customFormat="1">
      <c r="A11787" s="134"/>
      <c r="B11787" s="134"/>
      <c r="C11787"/>
      <c r="D11787"/>
      <c r="E11787" s="488"/>
      <c r="F11787"/>
      <c r="G11787"/>
      <c r="H11787" s="488"/>
    </row>
    <row r="11788" spans="1:8" s="10" customFormat="1">
      <c r="A11788" s="134"/>
      <c r="B11788" s="134"/>
      <c r="C11788"/>
      <c r="D11788"/>
      <c r="E11788" s="488"/>
      <c r="F11788"/>
      <c r="G11788"/>
      <c r="H11788" s="488"/>
    </row>
    <row r="11789" spans="1:8" s="10" customFormat="1">
      <c r="A11789" s="134"/>
      <c r="B11789" s="134"/>
      <c r="C11789"/>
      <c r="D11789"/>
      <c r="E11789" s="488"/>
      <c r="F11789"/>
      <c r="G11789"/>
      <c r="H11789" s="488"/>
    </row>
    <row r="11790" spans="1:8" s="10" customFormat="1">
      <c r="A11790" s="134"/>
      <c r="B11790" s="134"/>
      <c r="C11790"/>
      <c r="D11790"/>
      <c r="E11790" s="488"/>
      <c r="F11790"/>
      <c r="G11790"/>
      <c r="H11790" s="488"/>
    </row>
    <row r="11791" spans="1:8" s="10" customFormat="1">
      <c r="A11791" s="134"/>
      <c r="B11791" s="134"/>
      <c r="C11791"/>
      <c r="D11791"/>
      <c r="E11791" s="488"/>
      <c r="F11791"/>
      <c r="G11791"/>
      <c r="H11791" s="488"/>
    </row>
    <row r="11792" spans="1:8" s="10" customFormat="1">
      <c r="A11792" s="134"/>
      <c r="B11792" s="134"/>
      <c r="C11792"/>
      <c r="D11792"/>
      <c r="E11792" s="488"/>
      <c r="F11792"/>
      <c r="G11792"/>
      <c r="H11792" s="488"/>
    </row>
    <row r="11793" spans="1:8" s="10" customFormat="1">
      <c r="A11793" s="134"/>
      <c r="B11793" s="134"/>
      <c r="C11793"/>
      <c r="D11793"/>
      <c r="E11793" s="488"/>
      <c r="F11793"/>
      <c r="G11793"/>
      <c r="H11793" s="488"/>
    </row>
    <row r="11794" spans="1:8" s="10" customFormat="1">
      <c r="A11794" s="134"/>
      <c r="B11794" s="134"/>
      <c r="C11794"/>
      <c r="D11794"/>
      <c r="E11794" s="488"/>
      <c r="F11794"/>
      <c r="G11794"/>
      <c r="H11794" s="488"/>
    </row>
    <row r="11795" spans="1:8" s="10" customFormat="1">
      <c r="A11795" s="134"/>
      <c r="B11795" s="134"/>
      <c r="C11795"/>
      <c r="D11795"/>
      <c r="E11795" s="488"/>
      <c r="F11795"/>
      <c r="G11795"/>
      <c r="H11795" s="488"/>
    </row>
    <row r="11796" spans="1:8" s="10" customFormat="1">
      <c r="A11796" s="134"/>
      <c r="B11796" s="134"/>
      <c r="C11796"/>
      <c r="D11796"/>
      <c r="E11796" s="488"/>
      <c r="F11796"/>
      <c r="G11796"/>
      <c r="H11796" s="488"/>
    </row>
    <row r="11797" spans="1:8" s="10" customFormat="1">
      <c r="A11797" s="134"/>
      <c r="B11797" s="134"/>
      <c r="C11797"/>
      <c r="D11797"/>
      <c r="E11797" s="488"/>
      <c r="F11797"/>
      <c r="G11797"/>
      <c r="H11797" s="488"/>
    </row>
    <row r="11798" spans="1:8" s="10" customFormat="1">
      <c r="A11798" s="134"/>
      <c r="B11798" s="134"/>
      <c r="C11798"/>
      <c r="D11798"/>
      <c r="E11798" s="488"/>
      <c r="F11798"/>
      <c r="G11798"/>
      <c r="H11798" s="488"/>
    </row>
    <row r="11799" spans="1:8" s="10" customFormat="1">
      <c r="A11799" s="134"/>
      <c r="B11799" s="134"/>
      <c r="C11799"/>
      <c r="D11799"/>
      <c r="E11799" s="488"/>
      <c r="F11799"/>
      <c r="G11799"/>
      <c r="H11799" s="488"/>
    </row>
    <row r="11800" spans="1:8" s="10" customFormat="1">
      <c r="A11800" s="134"/>
      <c r="B11800" s="134"/>
      <c r="C11800"/>
      <c r="D11800"/>
      <c r="E11800" s="488"/>
      <c r="F11800"/>
      <c r="G11800"/>
      <c r="H11800" s="488"/>
    </row>
    <row r="11801" spans="1:8" s="10" customFormat="1">
      <c r="A11801" s="134"/>
      <c r="B11801" s="134"/>
      <c r="C11801"/>
      <c r="D11801"/>
      <c r="E11801" s="488"/>
      <c r="F11801"/>
      <c r="G11801"/>
      <c r="H11801" s="488"/>
    </row>
    <row r="11802" spans="1:8" s="10" customFormat="1">
      <c r="A11802" s="134"/>
      <c r="B11802" s="134"/>
      <c r="C11802"/>
      <c r="D11802"/>
      <c r="E11802" s="488"/>
      <c r="F11802"/>
      <c r="G11802"/>
      <c r="H11802" s="488"/>
    </row>
    <row r="11803" spans="1:8" s="10" customFormat="1">
      <c r="A11803" s="134"/>
      <c r="B11803" s="134"/>
      <c r="C11803"/>
      <c r="D11803"/>
      <c r="E11803" s="488"/>
      <c r="F11803"/>
      <c r="G11803"/>
      <c r="H11803" s="488"/>
    </row>
    <row r="11804" spans="1:8" s="10" customFormat="1">
      <c r="A11804" s="134"/>
      <c r="B11804" s="134"/>
      <c r="C11804"/>
      <c r="D11804"/>
      <c r="E11804" s="488"/>
      <c r="F11804"/>
      <c r="G11804"/>
      <c r="H11804" s="488"/>
    </row>
    <row r="11805" spans="1:8" s="10" customFormat="1">
      <c r="A11805" s="134"/>
      <c r="B11805" s="134"/>
      <c r="C11805"/>
      <c r="D11805"/>
      <c r="E11805" s="488"/>
      <c r="F11805"/>
      <c r="G11805"/>
      <c r="H11805" s="488"/>
    </row>
    <row r="11806" spans="1:8" s="10" customFormat="1">
      <c r="A11806" s="134"/>
      <c r="B11806" s="134"/>
      <c r="C11806"/>
      <c r="D11806"/>
      <c r="E11806" s="488"/>
      <c r="F11806"/>
      <c r="G11806"/>
      <c r="H11806" s="488"/>
    </row>
    <row r="11807" spans="1:8" s="10" customFormat="1">
      <c r="A11807" s="134"/>
      <c r="B11807" s="134"/>
      <c r="C11807"/>
      <c r="D11807"/>
      <c r="E11807" s="488"/>
      <c r="F11807"/>
      <c r="G11807"/>
      <c r="H11807" s="488"/>
    </row>
    <row r="11808" spans="1:8" s="10" customFormat="1">
      <c r="A11808" s="134"/>
      <c r="B11808" s="134"/>
      <c r="C11808"/>
      <c r="D11808"/>
      <c r="E11808" s="488"/>
      <c r="F11808"/>
      <c r="G11808"/>
      <c r="H11808" s="488"/>
    </row>
    <row r="11809" spans="1:8" s="10" customFormat="1">
      <c r="A11809" s="134"/>
      <c r="B11809" s="134"/>
      <c r="C11809"/>
      <c r="D11809"/>
      <c r="E11809" s="488"/>
      <c r="F11809"/>
      <c r="G11809"/>
      <c r="H11809" s="488"/>
    </row>
    <row r="11810" spans="1:8" s="10" customFormat="1">
      <c r="A11810" s="134"/>
      <c r="B11810" s="134"/>
      <c r="C11810"/>
      <c r="D11810"/>
      <c r="E11810" s="488"/>
      <c r="F11810"/>
      <c r="G11810"/>
      <c r="H11810" s="488"/>
    </row>
    <row r="11811" spans="1:8" s="10" customFormat="1">
      <c r="A11811" s="134"/>
      <c r="B11811" s="134"/>
      <c r="C11811"/>
      <c r="D11811"/>
      <c r="E11811" s="488"/>
      <c r="F11811"/>
      <c r="G11811"/>
      <c r="H11811" s="488"/>
    </row>
    <row r="11812" spans="1:8" s="10" customFormat="1">
      <c r="A11812" s="134"/>
      <c r="B11812" s="134"/>
      <c r="C11812"/>
      <c r="D11812"/>
      <c r="E11812" s="488"/>
      <c r="F11812"/>
      <c r="G11812"/>
      <c r="H11812" s="488"/>
    </row>
    <row r="11813" spans="1:8" s="10" customFormat="1">
      <c r="A11813" s="134"/>
      <c r="B11813" s="134"/>
      <c r="C11813"/>
      <c r="D11813"/>
      <c r="E11813" s="488"/>
      <c r="F11813"/>
      <c r="G11813"/>
      <c r="H11813" s="488"/>
    </row>
    <row r="11814" spans="1:8" s="10" customFormat="1">
      <c r="A11814" s="134"/>
      <c r="B11814" s="134"/>
      <c r="C11814"/>
      <c r="D11814"/>
      <c r="E11814" s="488"/>
      <c r="F11814"/>
      <c r="G11814"/>
      <c r="H11814" s="488"/>
    </row>
    <row r="11815" spans="1:8" s="10" customFormat="1">
      <c r="A11815" s="134"/>
      <c r="B11815" s="134"/>
      <c r="C11815"/>
      <c r="D11815"/>
      <c r="E11815" s="488"/>
      <c r="F11815"/>
      <c r="G11815"/>
      <c r="H11815" s="488"/>
    </row>
    <row r="11816" spans="1:8" s="10" customFormat="1">
      <c r="A11816" s="134"/>
      <c r="B11816" s="134"/>
      <c r="C11816"/>
      <c r="D11816"/>
      <c r="E11816" s="488"/>
      <c r="F11816"/>
      <c r="G11816"/>
      <c r="H11816" s="488"/>
    </row>
    <row r="11817" spans="1:8" s="10" customFormat="1">
      <c r="A11817" s="134"/>
      <c r="B11817" s="134"/>
      <c r="C11817"/>
      <c r="D11817"/>
      <c r="E11817" s="488"/>
      <c r="F11817"/>
      <c r="G11817"/>
      <c r="H11817" s="488"/>
    </row>
    <row r="11818" spans="1:8" s="10" customFormat="1">
      <c r="A11818" s="134"/>
      <c r="B11818" s="134"/>
      <c r="C11818"/>
      <c r="D11818"/>
      <c r="E11818" s="488"/>
      <c r="F11818"/>
      <c r="G11818"/>
      <c r="H11818" s="488"/>
    </row>
    <row r="11819" spans="1:8" s="10" customFormat="1">
      <c r="A11819" s="134"/>
      <c r="B11819" s="134"/>
      <c r="C11819"/>
      <c r="D11819"/>
      <c r="E11819" s="488"/>
      <c r="F11819"/>
      <c r="G11819"/>
      <c r="H11819" s="488"/>
    </row>
    <row r="11820" spans="1:8" s="10" customFormat="1">
      <c r="A11820" s="134"/>
      <c r="B11820" s="134"/>
      <c r="C11820"/>
      <c r="D11820"/>
      <c r="E11820" s="488"/>
      <c r="F11820"/>
      <c r="G11820"/>
      <c r="H11820" s="488"/>
    </row>
    <row r="11821" spans="1:8" s="10" customFormat="1">
      <c r="A11821" s="134"/>
      <c r="B11821" s="134"/>
      <c r="C11821"/>
      <c r="D11821"/>
      <c r="E11821" s="488"/>
      <c r="F11821"/>
      <c r="G11821"/>
      <c r="H11821" s="488"/>
    </row>
    <row r="11822" spans="1:8" s="10" customFormat="1">
      <c r="A11822" s="134"/>
      <c r="B11822" s="134"/>
      <c r="C11822"/>
      <c r="D11822"/>
      <c r="E11822" s="488"/>
      <c r="F11822"/>
      <c r="G11822"/>
      <c r="H11822" s="488"/>
    </row>
    <row r="11823" spans="1:8" s="10" customFormat="1">
      <c r="A11823" s="134"/>
      <c r="B11823" s="134"/>
      <c r="C11823"/>
      <c r="D11823"/>
      <c r="E11823" s="488"/>
      <c r="F11823"/>
      <c r="G11823"/>
      <c r="H11823" s="488"/>
    </row>
    <row r="11824" spans="1:8" s="10" customFormat="1">
      <c r="A11824" s="134"/>
      <c r="B11824" s="134"/>
      <c r="C11824"/>
      <c r="D11824"/>
      <c r="E11824" s="488"/>
      <c r="F11824"/>
      <c r="G11824"/>
      <c r="H11824" s="488"/>
    </row>
    <row r="11825" spans="1:8" s="10" customFormat="1">
      <c r="A11825" s="134"/>
      <c r="B11825" s="134"/>
      <c r="C11825"/>
      <c r="D11825"/>
      <c r="E11825" s="488"/>
      <c r="F11825"/>
      <c r="G11825"/>
      <c r="H11825" s="488"/>
    </row>
    <row r="11826" spans="1:8" s="10" customFormat="1">
      <c r="A11826" s="134"/>
      <c r="B11826" s="134"/>
      <c r="C11826"/>
      <c r="D11826"/>
      <c r="E11826" s="488"/>
      <c r="F11826"/>
      <c r="G11826"/>
      <c r="H11826" s="488"/>
    </row>
    <row r="11827" spans="1:8" s="10" customFormat="1">
      <c r="A11827" s="134"/>
      <c r="B11827" s="134"/>
      <c r="C11827"/>
      <c r="D11827"/>
      <c r="E11827" s="488"/>
      <c r="F11827"/>
      <c r="G11827"/>
      <c r="H11827" s="488"/>
    </row>
    <row r="11828" spans="1:8" s="10" customFormat="1">
      <c r="A11828" s="134"/>
      <c r="B11828" s="134"/>
      <c r="C11828"/>
      <c r="D11828"/>
      <c r="E11828" s="488"/>
      <c r="F11828"/>
      <c r="G11828"/>
      <c r="H11828" s="488"/>
    </row>
    <row r="11829" spans="1:8" s="10" customFormat="1">
      <c r="A11829" s="134"/>
      <c r="B11829" s="134"/>
      <c r="C11829"/>
      <c r="D11829"/>
      <c r="E11829" s="488"/>
      <c r="F11829"/>
      <c r="G11829"/>
      <c r="H11829" s="488"/>
    </row>
    <row r="11830" spans="1:8" s="10" customFormat="1">
      <c r="A11830" s="134"/>
      <c r="B11830" s="134"/>
      <c r="C11830"/>
      <c r="D11830"/>
      <c r="E11830" s="488"/>
      <c r="F11830"/>
      <c r="G11830"/>
      <c r="H11830" s="488"/>
    </row>
    <row r="11831" spans="1:8" s="10" customFormat="1">
      <c r="A11831" s="134"/>
      <c r="B11831" s="134"/>
      <c r="C11831"/>
      <c r="D11831"/>
      <c r="E11831" s="488"/>
      <c r="F11831"/>
      <c r="G11831"/>
      <c r="H11831" s="488"/>
    </row>
    <row r="11832" spans="1:8" s="10" customFormat="1">
      <c r="A11832" s="134"/>
      <c r="B11832" s="134"/>
      <c r="C11832"/>
      <c r="D11832"/>
      <c r="E11832" s="488"/>
      <c r="F11832"/>
      <c r="G11832"/>
      <c r="H11832" s="488"/>
    </row>
    <row r="11833" spans="1:8" s="10" customFormat="1">
      <c r="A11833" s="134"/>
      <c r="B11833" s="134"/>
      <c r="C11833"/>
      <c r="D11833"/>
      <c r="E11833" s="488"/>
      <c r="F11833"/>
      <c r="G11833"/>
      <c r="H11833" s="488"/>
    </row>
    <row r="11834" spans="1:8" s="10" customFormat="1">
      <c r="A11834" s="134"/>
      <c r="B11834" s="134"/>
      <c r="C11834"/>
      <c r="D11834"/>
      <c r="E11834" s="488"/>
      <c r="F11834"/>
      <c r="G11834"/>
      <c r="H11834" s="488"/>
    </row>
    <row r="11835" spans="1:8" s="10" customFormat="1">
      <c r="A11835" s="134"/>
      <c r="B11835" s="134"/>
      <c r="C11835"/>
      <c r="D11835"/>
      <c r="E11835" s="488"/>
      <c r="F11835"/>
      <c r="G11835"/>
      <c r="H11835" s="488"/>
    </row>
    <row r="11836" spans="1:8" s="10" customFormat="1">
      <c r="A11836" s="134"/>
      <c r="B11836" s="134"/>
      <c r="C11836"/>
      <c r="D11836"/>
      <c r="E11836" s="488"/>
      <c r="F11836"/>
      <c r="G11836"/>
      <c r="H11836" s="488"/>
    </row>
    <row r="11837" spans="1:8" s="10" customFormat="1">
      <c r="A11837" s="134"/>
      <c r="B11837" s="134"/>
      <c r="C11837"/>
      <c r="D11837"/>
      <c r="E11837" s="488"/>
      <c r="F11837"/>
      <c r="G11837"/>
      <c r="H11837" s="488"/>
    </row>
    <row r="11838" spans="1:8" s="10" customFormat="1">
      <c r="A11838" s="134"/>
      <c r="B11838" s="134"/>
      <c r="C11838"/>
      <c r="D11838"/>
      <c r="E11838" s="488"/>
      <c r="F11838"/>
      <c r="G11838"/>
      <c r="H11838" s="488"/>
    </row>
    <row r="11839" spans="1:8" s="10" customFormat="1">
      <c r="A11839" s="134"/>
      <c r="B11839" s="134"/>
      <c r="C11839"/>
      <c r="D11839"/>
      <c r="E11839" s="488"/>
      <c r="F11839"/>
      <c r="G11839"/>
      <c r="H11839" s="488"/>
    </row>
    <row r="11840" spans="1:8" s="10" customFormat="1">
      <c r="A11840" s="134"/>
      <c r="B11840" s="134"/>
      <c r="C11840"/>
      <c r="D11840"/>
      <c r="E11840" s="488"/>
      <c r="F11840"/>
      <c r="G11840"/>
      <c r="H11840" s="488"/>
    </row>
    <row r="11841" spans="1:8" s="10" customFormat="1">
      <c r="A11841" s="134"/>
      <c r="B11841" s="134"/>
      <c r="C11841"/>
      <c r="D11841"/>
      <c r="E11841" s="488"/>
      <c r="F11841"/>
      <c r="G11841"/>
      <c r="H11841" s="488"/>
    </row>
    <row r="11842" spans="1:8" s="10" customFormat="1">
      <c r="A11842" s="134"/>
      <c r="B11842" s="134"/>
      <c r="C11842"/>
      <c r="D11842"/>
      <c r="E11842" s="488"/>
      <c r="F11842"/>
      <c r="G11842"/>
      <c r="H11842" s="488"/>
    </row>
    <row r="11843" spans="1:8" s="10" customFormat="1">
      <c r="A11843" s="134"/>
      <c r="B11843" s="134"/>
      <c r="C11843"/>
      <c r="D11843"/>
      <c r="E11843" s="488"/>
      <c r="F11843"/>
      <c r="G11843"/>
      <c r="H11843" s="488"/>
    </row>
    <row r="11844" spans="1:8" s="10" customFormat="1">
      <c r="A11844" s="134"/>
      <c r="B11844" s="134"/>
      <c r="C11844"/>
      <c r="D11844"/>
      <c r="E11844" s="488"/>
      <c r="F11844"/>
      <c r="G11844"/>
      <c r="H11844" s="488"/>
    </row>
    <row r="11845" spans="1:8" s="10" customFormat="1">
      <c r="A11845" s="134"/>
      <c r="B11845" s="134"/>
      <c r="C11845"/>
      <c r="D11845"/>
      <c r="E11845" s="488"/>
      <c r="F11845"/>
      <c r="G11845"/>
      <c r="H11845" s="488"/>
    </row>
    <row r="11846" spans="1:8" s="10" customFormat="1">
      <c r="A11846" s="134"/>
      <c r="B11846" s="134"/>
      <c r="C11846"/>
      <c r="D11846"/>
      <c r="E11846" s="488"/>
      <c r="F11846"/>
      <c r="G11846"/>
      <c r="H11846" s="488"/>
    </row>
    <row r="11847" spans="1:8" s="10" customFormat="1">
      <c r="A11847" s="134"/>
      <c r="B11847" s="134"/>
      <c r="C11847"/>
      <c r="D11847"/>
      <c r="E11847" s="488"/>
      <c r="F11847"/>
      <c r="G11847"/>
      <c r="H11847" s="488"/>
    </row>
    <row r="11848" spans="1:8" s="10" customFormat="1">
      <c r="A11848" s="134"/>
      <c r="B11848" s="134"/>
      <c r="C11848"/>
      <c r="D11848"/>
      <c r="E11848" s="488"/>
      <c r="F11848"/>
      <c r="G11848"/>
      <c r="H11848" s="488"/>
    </row>
    <row r="11849" spans="1:8" s="10" customFormat="1">
      <c r="A11849" s="134"/>
      <c r="B11849" s="134"/>
      <c r="C11849"/>
      <c r="D11849"/>
      <c r="E11849" s="488"/>
      <c r="F11849"/>
      <c r="G11849"/>
      <c r="H11849" s="488"/>
    </row>
    <row r="11850" spans="1:8" s="10" customFormat="1">
      <c r="A11850" s="134"/>
      <c r="B11850" s="134"/>
      <c r="C11850"/>
      <c r="D11850"/>
      <c r="E11850" s="488"/>
      <c r="F11850"/>
      <c r="G11850"/>
      <c r="H11850" s="488"/>
    </row>
    <row r="11851" spans="1:8" s="10" customFormat="1">
      <c r="A11851" s="134"/>
      <c r="B11851" s="134"/>
      <c r="C11851"/>
      <c r="D11851"/>
      <c r="E11851" s="488"/>
      <c r="F11851"/>
      <c r="G11851"/>
      <c r="H11851" s="488"/>
    </row>
    <row r="11852" spans="1:8" s="10" customFormat="1">
      <c r="A11852" s="134"/>
      <c r="B11852" s="134"/>
      <c r="C11852"/>
      <c r="D11852"/>
      <c r="E11852" s="488"/>
      <c r="F11852"/>
      <c r="G11852"/>
      <c r="H11852" s="488"/>
    </row>
    <row r="11853" spans="1:8" s="10" customFormat="1">
      <c r="A11853" s="134"/>
      <c r="B11853" s="134"/>
      <c r="C11853"/>
      <c r="D11853"/>
      <c r="E11853" s="488"/>
      <c r="F11853"/>
      <c r="G11853"/>
      <c r="H11853" s="488"/>
    </row>
    <row r="11854" spans="1:8" s="10" customFormat="1">
      <c r="A11854" s="134"/>
      <c r="B11854" s="134"/>
      <c r="C11854"/>
      <c r="D11854"/>
      <c r="E11854" s="488"/>
      <c r="F11854"/>
      <c r="G11854"/>
      <c r="H11854" s="488"/>
    </row>
    <row r="11855" spans="1:8" s="10" customFormat="1">
      <c r="A11855" s="134"/>
      <c r="B11855" s="134"/>
      <c r="C11855"/>
      <c r="D11855"/>
      <c r="E11855" s="488"/>
      <c r="F11855"/>
      <c r="G11855"/>
      <c r="H11855" s="488"/>
    </row>
    <row r="11856" spans="1:8" s="10" customFormat="1">
      <c r="A11856" s="134"/>
      <c r="B11856" s="134"/>
      <c r="C11856"/>
      <c r="D11856"/>
      <c r="E11856" s="488"/>
      <c r="F11856"/>
      <c r="G11856"/>
      <c r="H11856" s="488"/>
    </row>
    <row r="11857" spans="1:8" s="10" customFormat="1">
      <c r="A11857" s="134"/>
      <c r="B11857" s="134"/>
      <c r="C11857"/>
      <c r="D11857"/>
      <c r="E11857" s="488"/>
      <c r="F11857"/>
      <c r="G11857"/>
      <c r="H11857" s="488"/>
    </row>
    <row r="11858" spans="1:8" s="10" customFormat="1">
      <c r="A11858" s="134"/>
      <c r="B11858" s="134"/>
      <c r="C11858"/>
      <c r="D11858"/>
      <c r="E11858" s="488"/>
      <c r="F11858"/>
      <c r="G11858"/>
      <c r="H11858" s="488"/>
    </row>
    <row r="11859" spans="1:8" s="10" customFormat="1">
      <c r="A11859" s="134"/>
      <c r="B11859" s="134"/>
      <c r="C11859"/>
      <c r="D11859"/>
      <c r="E11859" s="488"/>
      <c r="F11859"/>
      <c r="G11859"/>
      <c r="H11859" s="488"/>
    </row>
    <row r="11860" spans="1:8" s="10" customFormat="1">
      <c r="A11860" s="134"/>
      <c r="B11860" s="134"/>
      <c r="C11860"/>
      <c r="D11860"/>
      <c r="E11860" s="488"/>
      <c r="F11860"/>
      <c r="G11860"/>
      <c r="H11860" s="488"/>
    </row>
    <row r="11861" spans="1:8" s="10" customFormat="1">
      <c r="A11861" s="134"/>
      <c r="B11861" s="134"/>
      <c r="C11861"/>
      <c r="D11861"/>
      <c r="E11861" s="488"/>
      <c r="F11861"/>
      <c r="G11861"/>
      <c r="H11861" s="488"/>
    </row>
    <row r="11862" spans="1:8" s="10" customFormat="1">
      <c r="A11862" s="134"/>
      <c r="B11862" s="134"/>
      <c r="C11862"/>
      <c r="D11862"/>
      <c r="E11862" s="488"/>
      <c r="F11862"/>
      <c r="G11862"/>
      <c r="H11862" s="488"/>
    </row>
    <row r="11863" spans="1:8" s="10" customFormat="1">
      <c r="A11863" s="134"/>
      <c r="B11863" s="134"/>
      <c r="C11863"/>
      <c r="D11863"/>
      <c r="E11863" s="488"/>
      <c r="F11863"/>
      <c r="G11863"/>
      <c r="H11863" s="488"/>
    </row>
    <row r="11864" spans="1:8" s="10" customFormat="1">
      <c r="A11864" s="134"/>
      <c r="B11864" s="134"/>
      <c r="C11864"/>
      <c r="D11864"/>
      <c r="E11864" s="488"/>
      <c r="F11864"/>
      <c r="G11864"/>
      <c r="H11864" s="488"/>
    </row>
    <row r="11865" spans="1:8" s="10" customFormat="1">
      <c r="A11865" s="134"/>
      <c r="B11865" s="134"/>
      <c r="C11865"/>
      <c r="D11865"/>
      <c r="E11865" s="488"/>
      <c r="F11865"/>
      <c r="G11865"/>
      <c r="H11865" s="488"/>
    </row>
    <row r="11866" spans="1:8" s="10" customFormat="1">
      <c r="A11866" s="134"/>
      <c r="B11866" s="134"/>
      <c r="C11866"/>
      <c r="D11866"/>
      <c r="E11866" s="488"/>
      <c r="F11866"/>
      <c r="G11866"/>
      <c r="H11866" s="488"/>
    </row>
    <row r="11867" spans="1:8" s="10" customFormat="1">
      <c r="A11867" s="134"/>
      <c r="B11867" s="134"/>
      <c r="C11867"/>
      <c r="D11867"/>
      <c r="E11867" s="488"/>
      <c r="F11867"/>
      <c r="G11867"/>
      <c r="H11867" s="488"/>
    </row>
    <row r="11868" spans="1:8" s="10" customFormat="1">
      <c r="A11868" s="134"/>
      <c r="B11868" s="134"/>
      <c r="C11868"/>
      <c r="D11868"/>
      <c r="E11868" s="488"/>
      <c r="F11868"/>
      <c r="G11868"/>
      <c r="H11868" s="488"/>
    </row>
    <row r="11869" spans="1:8" s="10" customFormat="1">
      <c r="A11869" s="134"/>
      <c r="B11869" s="134"/>
      <c r="C11869"/>
      <c r="D11869"/>
      <c r="E11869" s="488"/>
      <c r="F11869"/>
      <c r="G11869"/>
      <c r="H11869" s="488"/>
    </row>
    <row r="11870" spans="1:8" s="10" customFormat="1">
      <c r="A11870" s="134"/>
      <c r="B11870" s="134"/>
      <c r="C11870"/>
      <c r="D11870"/>
      <c r="E11870" s="488"/>
      <c r="F11870"/>
      <c r="G11870"/>
      <c r="H11870" s="488"/>
    </row>
    <row r="11871" spans="1:8" s="10" customFormat="1">
      <c r="A11871" s="134"/>
      <c r="B11871" s="134"/>
      <c r="C11871"/>
      <c r="D11871"/>
      <c r="E11871" s="488"/>
      <c r="F11871"/>
      <c r="G11871"/>
      <c r="H11871" s="488"/>
    </row>
    <row r="11872" spans="1:8" s="10" customFormat="1">
      <c r="A11872" s="134"/>
      <c r="B11872" s="134"/>
      <c r="C11872"/>
      <c r="D11872"/>
      <c r="E11872" s="488"/>
      <c r="F11872"/>
      <c r="G11872"/>
      <c r="H11872" s="488"/>
    </row>
    <row r="11873" spans="1:8" s="10" customFormat="1">
      <c r="A11873" s="134"/>
      <c r="B11873" s="134"/>
      <c r="C11873"/>
      <c r="D11873"/>
      <c r="E11873" s="488"/>
      <c r="F11873"/>
      <c r="G11873"/>
      <c r="H11873" s="488"/>
    </row>
    <row r="11874" spans="1:8" s="10" customFormat="1">
      <c r="A11874" s="134"/>
      <c r="B11874" s="134"/>
      <c r="C11874"/>
      <c r="D11874"/>
      <c r="E11874" s="488"/>
      <c r="F11874"/>
      <c r="G11874"/>
      <c r="H11874" s="488"/>
    </row>
    <row r="11875" spans="1:8" s="10" customFormat="1">
      <c r="A11875" s="134"/>
      <c r="B11875" s="134"/>
      <c r="C11875"/>
      <c r="D11875"/>
      <c r="E11875" s="488"/>
      <c r="F11875"/>
      <c r="G11875"/>
      <c r="H11875" s="488"/>
    </row>
    <row r="11876" spans="1:8" s="10" customFormat="1">
      <c r="A11876" s="134"/>
      <c r="B11876" s="134"/>
      <c r="C11876"/>
      <c r="D11876"/>
      <c r="E11876" s="488"/>
      <c r="F11876"/>
      <c r="G11876"/>
      <c r="H11876" s="488"/>
    </row>
    <row r="11877" spans="1:8" s="10" customFormat="1">
      <c r="A11877" s="134"/>
      <c r="B11877" s="134"/>
      <c r="C11877"/>
      <c r="D11877"/>
      <c r="E11877" s="488"/>
      <c r="F11877"/>
      <c r="G11877"/>
      <c r="H11877" s="488"/>
    </row>
    <row r="11878" spans="1:8" s="10" customFormat="1">
      <c r="A11878" s="134"/>
      <c r="B11878" s="134"/>
      <c r="C11878"/>
      <c r="D11878"/>
      <c r="E11878" s="488"/>
      <c r="F11878"/>
      <c r="G11878"/>
      <c r="H11878" s="488"/>
    </row>
    <row r="11879" spans="1:8" s="10" customFormat="1">
      <c r="A11879" s="134"/>
      <c r="B11879" s="134"/>
      <c r="C11879"/>
      <c r="D11879"/>
      <c r="E11879" s="488"/>
      <c r="F11879"/>
      <c r="G11879"/>
      <c r="H11879" s="488"/>
    </row>
    <row r="11880" spans="1:8" s="10" customFormat="1">
      <c r="A11880" s="134"/>
      <c r="B11880" s="134"/>
      <c r="C11880"/>
      <c r="D11880"/>
      <c r="E11880" s="488"/>
      <c r="F11880"/>
      <c r="G11880"/>
      <c r="H11880" s="488"/>
    </row>
    <row r="11881" spans="1:8" s="10" customFormat="1">
      <c r="A11881" s="134"/>
      <c r="B11881" s="134"/>
      <c r="C11881"/>
      <c r="D11881"/>
      <c r="E11881" s="488"/>
      <c r="F11881"/>
      <c r="G11881"/>
      <c r="H11881" s="488"/>
    </row>
    <row r="11882" spans="1:8" s="10" customFormat="1">
      <c r="A11882" s="134"/>
      <c r="B11882" s="134"/>
      <c r="C11882"/>
      <c r="D11882"/>
      <c r="E11882" s="488"/>
      <c r="F11882"/>
      <c r="G11882"/>
      <c r="H11882" s="488"/>
    </row>
    <row r="11883" spans="1:8" s="10" customFormat="1">
      <c r="A11883" s="134"/>
      <c r="B11883" s="134"/>
      <c r="C11883"/>
      <c r="D11883"/>
      <c r="E11883" s="488"/>
      <c r="F11883"/>
      <c r="G11883"/>
      <c r="H11883" s="488"/>
    </row>
    <row r="11884" spans="1:8" s="10" customFormat="1">
      <c r="A11884" s="134"/>
      <c r="B11884" s="134"/>
      <c r="C11884"/>
      <c r="D11884"/>
      <c r="E11884" s="488"/>
      <c r="F11884"/>
      <c r="G11884"/>
      <c r="H11884" s="488"/>
    </row>
    <row r="11885" spans="1:8" s="10" customFormat="1">
      <c r="A11885" s="134"/>
      <c r="B11885" s="134"/>
      <c r="C11885"/>
      <c r="D11885"/>
      <c r="E11885" s="488"/>
      <c r="F11885"/>
      <c r="G11885"/>
      <c r="H11885" s="488"/>
    </row>
    <row r="11886" spans="1:8" s="10" customFormat="1">
      <c r="A11886" s="134"/>
      <c r="B11886" s="134"/>
      <c r="C11886"/>
      <c r="D11886"/>
      <c r="E11886" s="488"/>
      <c r="F11886"/>
      <c r="G11886"/>
      <c r="H11886" s="488"/>
    </row>
    <row r="11887" spans="1:8" s="10" customFormat="1">
      <c r="A11887" s="134"/>
      <c r="B11887" s="134"/>
      <c r="C11887"/>
      <c r="D11887"/>
      <c r="E11887" s="488"/>
      <c r="F11887"/>
      <c r="G11887"/>
      <c r="H11887" s="488"/>
    </row>
    <row r="11888" spans="1:8" s="10" customFormat="1">
      <c r="A11888" s="134"/>
      <c r="B11888" s="134"/>
      <c r="C11888"/>
      <c r="D11888"/>
      <c r="E11888" s="488"/>
      <c r="F11888"/>
      <c r="G11888"/>
      <c r="H11888" s="488"/>
    </row>
    <row r="11889" spans="1:8" s="10" customFormat="1">
      <c r="A11889" s="134"/>
      <c r="B11889" s="134"/>
      <c r="C11889"/>
      <c r="D11889"/>
      <c r="E11889" s="488"/>
      <c r="F11889"/>
      <c r="G11889"/>
      <c r="H11889" s="488"/>
    </row>
    <row r="11890" spans="1:8" s="10" customFormat="1">
      <c r="A11890" s="134"/>
      <c r="B11890" s="134"/>
      <c r="C11890"/>
      <c r="D11890"/>
      <c r="E11890" s="488"/>
      <c r="F11890"/>
      <c r="G11890"/>
      <c r="H11890" s="488"/>
    </row>
    <row r="11891" spans="1:8" s="10" customFormat="1">
      <c r="A11891" s="134"/>
      <c r="B11891" s="134"/>
      <c r="C11891"/>
      <c r="D11891"/>
      <c r="E11891" s="488"/>
      <c r="F11891"/>
      <c r="G11891"/>
      <c r="H11891" s="488"/>
    </row>
    <row r="11892" spans="1:8" s="10" customFormat="1">
      <c r="A11892" s="134"/>
      <c r="B11892" s="134"/>
      <c r="C11892"/>
      <c r="D11892"/>
      <c r="E11892" s="488"/>
      <c r="F11892"/>
      <c r="G11892"/>
      <c r="H11892" s="488"/>
    </row>
    <row r="11893" spans="1:8" s="10" customFormat="1">
      <c r="A11893" s="134"/>
      <c r="B11893" s="134"/>
      <c r="C11893"/>
      <c r="D11893"/>
      <c r="E11893" s="488"/>
      <c r="F11893"/>
      <c r="G11893"/>
      <c r="H11893" s="488"/>
    </row>
    <row r="11894" spans="1:8" s="10" customFormat="1">
      <c r="A11894" s="134"/>
      <c r="B11894" s="134"/>
      <c r="C11894"/>
      <c r="D11894"/>
      <c r="E11894" s="488"/>
      <c r="F11894"/>
      <c r="G11894"/>
      <c r="H11894" s="488"/>
    </row>
    <row r="11895" spans="1:8" s="10" customFormat="1">
      <c r="A11895" s="134"/>
      <c r="B11895" s="134"/>
      <c r="C11895"/>
      <c r="D11895"/>
      <c r="E11895" s="488"/>
      <c r="F11895"/>
      <c r="G11895"/>
      <c r="H11895" s="488"/>
    </row>
    <row r="11896" spans="1:8" s="10" customFormat="1">
      <c r="A11896" s="134"/>
      <c r="B11896" s="134"/>
      <c r="C11896"/>
      <c r="D11896"/>
      <c r="E11896" s="488"/>
      <c r="F11896"/>
      <c r="G11896"/>
      <c r="H11896" s="488"/>
    </row>
    <row r="11897" spans="1:8" s="10" customFormat="1">
      <c r="A11897" s="134"/>
      <c r="B11897" s="134"/>
      <c r="C11897"/>
      <c r="D11897"/>
      <c r="E11897" s="488"/>
      <c r="F11897"/>
      <c r="G11897"/>
      <c r="H11897" s="488"/>
    </row>
    <row r="11898" spans="1:8" s="10" customFormat="1">
      <c r="A11898" s="134"/>
      <c r="B11898" s="134"/>
      <c r="C11898"/>
      <c r="D11898"/>
      <c r="E11898" s="488"/>
      <c r="F11898"/>
      <c r="G11898"/>
      <c r="H11898" s="488"/>
    </row>
    <row r="11899" spans="1:8" s="10" customFormat="1">
      <c r="A11899" s="134"/>
      <c r="B11899" s="134"/>
      <c r="C11899"/>
      <c r="D11899"/>
      <c r="E11899" s="488"/>
      <c r="F11899"/>
      <c r="G11899"/>
      <c r="H11899" s="488"/>
    </row>
    <row r="11900" spans="1:8" s="10" customFormat="1">
      <c r="A11900" s="134"/>
      <c r="B11900" s="134"/>
      <c r="C11900"/>
      <c r="D11900"/>
      <c r="E11900" s="488"/>
      <c r="F11900"/>
      <c r="G11900"/>
      <c r="H11900" s="488"/>
    </row>
    <row r="11901" spans="1:8" s="10" customFormat="1">
      <c r="A11901" s="134"/>
      <c r="B11901" s="134"/>
      <c r="C11901"/>
      <c r="D11901"/>
      <c r="E11901" s="488"/>
      <c r="F11901"/>
      <c r="G11901"/>
      <c r="H11901" s="488"/>
    </row>
    <row r="11902" spans="1:8" s="10" customFormat="1">
      <c r="A11902" s="134"/>
      <c r="B11902" s="134"/>
      <c r="C11902"/>
      <c r="D11902"/>
      <c r="E11902" s="488"/>
      <c r="F11902"/>
      <c r="G11902"/>
      <c r="H11902" s="488"/>
    </row>
    <row r="11903" spans="1:8" s="10" customFormat="1">
      <c r="A11903" s="134"/>
      <c r="B11903" s="134"/>
      <c r="C11903"/>
      <c r="D11903"/>
      <c r="E11903" s="488"/>
      <c r="F11903"/>
      <c r="G11903"/>
      <c r="H11903" s="488"/>
    </row>
    <row r="11904" spans="1:8" s="10" customFormat="1">
      <c r="A11904" s="134"/>
      <c r="B11904" s="134"/>
      <c r="C11904"/>
      <c r="D11904"/>
      <c r="E11904" s="488"/>
      <c r="F11904"/>
      <c r="G11904"/>
      <c r="H11904" s="488"/>
    </row>
    <row r="11905" spans="1:8" s="10" customFormat="1">
      <c r="A11905" s="134"/>
      <c r="B11905" s="134"/>
      <c r="C11905"/>
      <c r="D11905"/>
      <c r="E11905" s="488"/>
      <c r="F11905"/>
      <c r="G11905"/>
      <c r="H11905" s="488"/>
    </row>
    <row r="11906" spans="1:8" s="10" customFormat="1">
      <c r="A11906" s="134"/>
      <c r="B11906" s="134"/>
      <c r="C11906"/>
      <c r="D11906"/>
      <c r="E11906" s="488"/>
      <c r="F11906"/>
      <c r="G11906"/>
      <c r="H11906" s="488"/>
    </row>
    <row r="11907" spans="1:8" s="10" customFormat="1">
      <c r="A11907" s="134"/>
      <c r="B11907" s="134"/>
      <c r="C11907"/>
      <c r="D11907"/>
      <c r="E11907" s="488"/>
      <c r="F11907"/>
      <c r="G11907"/>
      <c r="H11907" s="488"/>
    </row>
    <row r="11908" spans="1:8" s="10" customFormat="1">
      <c r="A11908" s="134"/>
      <c r="B11908" s="134"/>
      <c r="C11908"/>
      <c r="D11908"/>
      <c r="E11908" s="488"/>
      <c r="F11908"/>
      <c r="G11908"/>
      <c r="H11908" s="488"/>
    </row>
    <row r="11909" spans="1:8" s="10" customFormat="1">
      <c r="A11909" s="134"/>
      <c r="B11909" s="134"/>
      <c r="C11909"/>
      <c r="D11909"/>
      <c r="E11909" s="488"/>
      <c r="F11909"/>
      <c r="G11909"/>
      <c r="H11909" s="488"/>
    </row>
    <row r="11910" spans="1:8" s="10" customFormat="1">
      <c r="A11910" s="134"/>
      <c r="B11910" s="134"/>
      <c r="C11910"/>
      <c r="D11910"/>
      <c r="E11910" s="488"/>
      <c r="F11910"/>
      <c r="G11910"/>
      <c r="H11910" s="488"/>
    </row>
    <row r="11911" spans="1:8" s="10" customFormat="1">
      <c r="A11911" s="134"/>
      <c r="B11911" s="134"/>
      <c r="C11911"/>
      <c r="D11911"/>
      <c r="E11911" s="488"/>
      <c r="F11911"/>
      <c r="G11911"/>
      <c r="H11911" s="488"/>
    </row>
    <row r="11912" spans="1:8" s="10" customFormat="1">
      <c r="A11912" s="134"/>
      <c r="B11912" s="134"/>
      <c r="C11912"/>
      <c r="D11912"/>
      <c r="E11912" s="488"/>
      <c r="F11912"/>
      <c r="G11912"/>
      <c r="H11912" s="488"/>
    </row>
    <row r="11913" spans="1:8" s="10" customFormat="1">
      <c r="A11913" s="134"/>
      <c r="B11913" s="134"/>
      <c r="C11913"/>
      <c r="D11913"/>
      <c r="E11913" s="488"/>
      <c r="F11913"/>
      <c r="G11913"/>
      <c r="H11913" s="488"/>
    </row>
    <row r="11914" spans="1:8" s="10" customFormat="1">
      <c r="A11914" s="134"/>
      <c r="B11914" s="134"/>
      <c r="C11914"/>
      <c r="D11914"/>
      <c r="E11914" s="488"/>
      <c r="F11914"/>
      <c r="G11914"/>
      <c r="H11914" s="488"/>
    </row>
    <row r="11915" spans="1:8" s="10" customFormat="1">
      <c r="A11915" s="134"/>
      <c r="B11915" s="134"/>
      <c r="C11915"/>
      <c r="D11915"/>
      <c r="E11915" s="488"/>
      <c r="F11915"/>
      <c r="G11915"/>
      <c r="H11915" s="488"/>
    </row>
    <row r="11916" spans="1:8" s="10" customFormat="1">
      <c r="A11916" s="134"/>
      <c r="B11916" s="134"/>
      <c r="C11916"/>
      <c r="D11916"/>
      <c r="E11916" s="488"/>
      <c r="F11916"/>
      <c r="G11916"/>
      <c r="H11916" s="488"/>
    </row>
    <row r="11917" spans="1:8" s="10" customFormat="1">
      <c r="A11917" s="134"/>
      <c r="B11917" s="134"/>
      <c r="C11917"/>
      <c r="D11917"/>
      <c r="E11917" s="488"/>
      <c r="F11917"/>
      <c r="G11917"/>
      <c r="H11917" s="488"/>
    </row>
    <row r="11918" spans="1:8" s="10" customFormat="1">
      <c r="A11918" s="134"/>
      <c r="B11918" s="134"/>
      <c r="C11918"/>
      <c r="D11918"/>
      <c r="E11918" s="488"/>
      <c r="F11918"/>
      <c r="G11918"/>
      <c r="H11918" s="488"/>
    </row>
    <row r="11919" spans="1:8" s="10" customFormat="1">
      <c r="A11919" s="134"/>
      <c r="B11919" s="134"/>
      <c r="C11919"/>
      <c r="D11919"/>
      <c r="E11919" s="488"/>
      <c r="F11919"/>
      <c r="G11919"/>
      <c r="H11919" s="488"/>
    </row>
    <row r="11920" spans="1:8" s="10" customFormat="1">
      <c r="A11920" s="134"/>
      <c r="B11920" s="134"/>
      <c r="C11920"/>
      <c r="D11920"/>
      <c r="E11920" s="488"/>
      <c r="F11920"/>
      <c r="G11920"/>
      <c r="H11920" s="488"/>
    </row>
    <row r="11921" spans="1:8" s="10" customFormat="1">
      <c r="A11921" s="134"/>
      <c r="B11921" s="134"/>
      <c r="C11921"/>
      <c r="D11921"/>
      <c r="E11921" s="488"/>
      <c r="F11921"/>
      <c r="G11921"/>
      <c r="H11921" s="488"/>
    </row>
    <row r="11922" spans="1:8" s="10" customFormat="1">
      <c r="A11922" s="134"/>
      <c r="B11922" s="134"/>
      <c r="C11922"/>
      <c r="D11922"/>
      <c r="E11922" s="488"/>
      <c r="F11922"/>
      <c r="G11922"/>
      <c r="H11922" s="488"/>
    </row>
    <row r="11923" spans="1:8" s="10" customFormat="1">
      <c r="A11923" s="134"/>
      <c r="B11923" s="134"/>
      <c r="C11923"/>
      <c r="D11923"/>
      <c r="E11923" s="488"/>
      <c r="F11923"/>
      <c r="G11923"/>
      <c r="H11923" s="488"/>
    </row>
    <row r="11924" spans="1:8" s="10" customFormat="1">
      <c r="A11924" s="134"/>
      <c r="B11924" s="134"/>
      <c r="C11924"/>
      <c r="D11924"/>
      <c r="E11924" s="488"/>
      <c r="F11924"/>
      <c r="G11924"/>
      <c r="H11924" s="488"/>
    </row>
    <row r="11925" spans="1:8" s="10" customFormat="1">
      <c r="A11925" s="134"/>
      <c r="B11925" s="134"/>
      <c r="C11925"/>
      <c r="D11925"/>
      <c r="E11925" s="488"/>
      <c r="F11925"/>
      <c r="G11925"/>
      <c r="H11925" s="488"/>
    </row>
    <row r="11926" spans="1:8" s="10" customFormat="1">
      <c r="A11926" s="134"/>
      <c r="B11926" s="134"/>
      <c r="C11926"/>
      <c r="D11926"/>
      <c r="E11926" s="488"/>
      <c r="F11926"/>
      <c r="G11926"/>
      <c r="H11926" s="488"/>
    </row>
    <row r="11927" spans="1:8" s="10" customFormat="1">
      <c r="A11927" s="134"/>
      <c r="B11927" s="134"/>
      <c r="C11927"/>
      <c r="D11927"/>
      <c r="E11927" s="488"/>
      <c r="F11927"/>
      <c r="G11927"/>
      <c r="H11927" s="488"/>
    </row>
    <row r="11928" spans="1:8" s="10" customFormat="1">
      <c r="A11928" s="134"/>
      <c r="B11928" s="134"/>
      <c r="C11928"/>
      <c r="D11928"/>
      <c r="E11928" s="488"/>
      <c r="F11928"/>
      <c r="G11928"/>
      <c r="H11928" s="488"/>
    </row>
    <row r="11929" spans="1:8" s="10" customFormat="1">
      <c r="A11929" s="134"/>
      <c r="B11929" s="134"/>
      <c r="C11929"/>
      <c r="D11929"/>
      <c r="E11929" s="488"/>
      <c r="F11929"/>
      <c r="G11929"/>
      <c r="H11929" s="488"/>
    </row>
    <row r="11930" spans="1:8" s="10" customFormat="1">
      <c r="A11930" s="134"/>
      <c r="B11930" s="134"/>
      <c r="C11930"/>
      <c r="D11930"/>
      <c r="E11930" s="488"/>
      <c r="F11930"/>
      <c r="G11930"/>
      <c r="H11930" s="488"/>
    </row>
    <row r="11931" spans="1:8" s="10" customFormat="1">
      <c r="A11931" s="134"/>
      <c r="B11931" s="134"/>
      <c r="C11931"/>
      <c r="D11931"/>
      <c r="E11931" s="488"/>
      <c r="F11931"/>
      <c r="G11931"/>
      <c r="H11931" s="488"/>
    </row>
    <row r="11932" spans="1:8" s="10" customFormat="1">
      <c r="A11932" s="134"/>
      <c r="B11932" s="134"/>
      <c r="C11932"/>
      <c r="D11932"/>
      <c r="E11932" s="488"/>
      <c r="F11932"/>
      <c r="G11932"/>
      <c r="H11932" s="488"/>
    </row>
    <row r="11933" spans="1:8" s="10" customFormat="1">
      <c r="A11933" s="134"/>
      <c r="B11933" s="134"/>
      <c r="C11933"/>
      <c r="D11933"/>
      <c r="E11933" s="488"/>
      <c r="F11933"/>
      <c r="G11933"/>
      <c r="H11933" s="488"/>
    </row>
    <row r="11934" spans="1:8" s="10" customFormat="1">
      <c r="A11934" s="134"/>
      <c r="B11934" s="134"/>
      <c r="C11934"/>
      <c r="D11934"/>
      <c r="E11934" s="488"/>
      <c r="F11934"/>
      <c r="G11934"/>
      <c r="H11934" s="488"/>
    </row>
    <row r="11935" spans="1:8" s="10" customFormat="1">
      <c r="A11935" s="134"/>
      <c r="B11935" s="134"/>
      <c r="C11935"/>
      <c r="D11935"/>
      <c r="E11935" s="488"/>
      <c r="F11935"/>
      <c r="G11935"/>
      <c r="H11935" s="488"/>
    </row>
    <row r="11936" spans="1:8" s="10" customFormat="1">
      <c r="A11936" s="134"/>
      <c r="B11936" s="134"/>
      <c r="C11936"/>
      <c r="D11936"/>
      <c r="E11936" s="488"/>
      <c r="F11936"/>
      <c r="G11936"/>
      <c r="H11936" s="488"/>
    </row>
    <row r="11937" spans="1:8" s="10" customFormat="1">
      <c r="A11937" s="134"/>
      <c r="B11937" s="134"/>
      <c r="C11937"/>
      <c r="D11937"/>
      <c r="E11937" s="488"/>
      <c r="F11937"/>
      <c r="G11937"/>
      <c r="H11937" s="488"/>
    </row>
    <row r="11938" spans="1:8" s="10" customFormat="1">
      <c r="A11938" s="134"/>
      <c r="B11938" s="134"/>
      <c r="C11938"/>
      <c r="D11938"/>
      <c r="E11938" s="488"/>
      <c r="F11938"/>
      <c r="G11938"/>
      <c r="H11938" s="488"/>
    </row>
    <row r="11939" spans="1:8" s="10" customFormat="1">
      <c r="A11939" s="134"/>
      <c r="B11939" s="134"/>
      <c r="C11939"/>
      <c r="D11939"/>
      <c r="E11939" s="488"/>
      <c r="F11939"/>
      <c r="G11939"/>
      <c r="H11939" s="488"/>
    </row>
    <row r="11940" spans="1:8" s="10" customFormat="1">
      <c r="A11940" s="134"/>
      <c r="B11940" s="134"/>
      <c r="C11940"/>
      <c r="D11940"/>
      <c r="E11940" s="488"/>
      <c r="F11940"/>
      <c r="G11940"/>
      <c r="H11940" s="488"/>
    </row>
    <row r="11941" spans="1:8" s="10" customFormat="1">
      <c r="A11941" s="134"/>
      <c r="B11941" s="134"/>
      <c r="C11941"/>
      <c r="D11941"/>
      <c r="E11941" s="488"/>
      <c r="F11941"/>
      <c r="G11941"/>
      <c r="H11941" s="488"/>
    </row>
    <row r="11942" spans="1:8" s="10" customFormat="1">
      <c r="A11942" s="134"/>
      <c r="B11942" s="134"/>
      <c r="C11942"/>
      <c r="D11942"/>
      <c r="E11942" s="488"/>
      <c r="F11942"/>
      <c r="G11942"/>
      <c r="H11942" s="488"/>
    </row>
    <row r="11943" spans="1:8" s="10" customFormat="1">
      <c r="A11943" s="134"/>
      <c r="B11943" s="134"/>
      <c r="C11943"/>
      <c r="D11943"/>
      <c r="E11943" s="488"/>
      <c r="F11943"/>
      <c r="G11943"/>
      <c r="H11943" s="488"/>
    </row>
    <row r="11944" spans="1:8" s="10" customFormat="1">
      <c r="A11944" s="134"/>
      <c r="B11944" s="134"/>
      <c r="C11944"/>
      <c r="D11944"/>
      <c r="E11944" s="488"/>
      <c r="F11944"/>
      <c r="G11944"/>
      <c r="H11944" s="488"/>
    </row>
    <row r="11945" spans="1:8" s="10" customFormat="1">
      <c r="A11945" s="134"/>
      <c r="B11945" s="134"/>
      <c r="C11945"/>
      <c r="D11945"/>
      <c r="E11945" s="488"/>
      <c r="F11945"/>
      <c r="G11945"/>
      <c r="H11945" s="488"/>
    </row>
    <row r="11946" spans="1:8" s="10" customFormat="1">
      <c r="A11946" s="134"/>
      <c r="B11946" s="134"/>
      <c r="C11946"/>
      <c r="D11946"/>
      <c r="E11946" s="488"/>
      <c r="F11946"/>
      <c r="G11946"/>
      <c r="H11946" s="488"/>
    </row>
    <row r="11947" spans="1:8" s="10" customFormat="1">
      <c r="A11947" s="134"/>
      <c r="B11947" s="134"/>
      <c r="C11947"/>
      <c r="D11947"/>
      <c r="E11947" s="488"/>
      <c r="F11947"/>
      <c r="G11947"/>
      <c r="H11947" s="488"/>
    </row>
    <row r="11948" spans="1:8" s="10" customFormat="1">
      <c r="A11948" s="134"/>
      <c r="B11948" s="134"/>
      <c r="C11948"/>
      <c r="D11948"/>
      <c r="E11948" s="488"/>
      <c r="F11948"/>
      <c r="G11948"/>
      <c r="H11948" s="488"/>
    </row>
    <row r="11949" spans="1:8" s="10" customFormat="1">
      <c r="A11949" s="134"/>
      <c r="B11949" s="134"/>
      <c r="C11949"/>
      <c r="D11949"/>
      <c r="E11949" s="488"/>
      <c r="F11949"/>
      <c r="G11949"/>
      <c r="H11949" s="488"/>
    </row>
    <row r="11950" spans="1:8" s="10" customFormat="1">
      <c r="A11950" s="134"/>
      <c r="B11950" s="134"/>
      <c r="C11950"/>
      <c r="D11950"/>
      <c r="E11950" s="488"/>
      <c r="F11950"/>
      <c r="G11950"/>
      <c r="H11950" s="488"/>
    </row>
    <row r="11951" spans="1:8" s="10" customFormat="1">
      <c r="A11951" s="134"/>
      <c r="B11951" s="134"/>
      <c r="C11951"/>
      <c r="D11951"/>
      <c r="E11951" s="488"/>
      <c r="F11951"/>
      <c r="G11951"/>
      <c r="H11951" s="488"/>
    </row>
    <row r="11952" spans="1:8" s="10" customFormat="1">
      <c r="A11952" s="134"/>
      <c r="B11952" s="134"/>
      <c r="C11952"/>
      <c r="D11952"/>
      <c r="E11952" s="488"/>
      <c r="F11952"/>
      <c r="G11952"/>
      <c r="H11952" s="488"/>
    </row>
    <row r="11953" spans="1:8" s="10" customFormat="1">
      <c r="A11953" s="134"/>
      <c r="B11953" s="134"/>
      <c r="C11953"/>
      <c r="D11953"/>
      <c r="E11953" s="488"/>
      <c r="F11953"/>
      <c r="G11953"/>
      <c r="H11953" s="488"/>
    </row>
    <row r="11954" spans="1:8" s="10" customFormat="1">
      <c r="A11954" s="134"/>
      <c r="B11954" s="134"/>
      <c r="C11954"/>
      <c r="D11954"/>
      <c r="E11954" s="488"/>
      <c r="F11954"/>
      <c r="G11954"/>
      <c r="H11954" s="488"/>
    </row>
    <row r="11955" spans="1:8" s="10" customFormat="1">
      <c r="A11955" s="134"/>
      <c r="B11955" s="134"/>
      <c r="C11955"/>
      <c r="D11955"/>
      <c r="E11955" s="488"/>
      <c r="F11955"/>
      <c r="G11955"/>
      <c r="H11955" s="488"/>
    </row>
    <row r="11956" spans="1:8" s="10" customFormat="1">
      <c r="A11956" s="134"/>
      <c r="B11956" s="134"/>
      <c r="C11956"/>
      <c r="D11956"/>
      <c r="E11956" s="488"/>
      <c r="F11956"/>
      <c r="G11956"/>
      <c r="H11956" s="488"/>
    </row>
    <row r="11957" spans="1:8" s="10" customFormat="1">
      <c r="A11957" s="134"/>
      <c r="B11957" s="134"/>
      <c r="C11957"/>
      <c r="D11957"/>
      <c r="E11957" s="488"/>
      <c r="F11957"/>
      <c r="G11957"/>
      <c r="H11957" s="488"/>
    </row>
    <row r="11958" spans="1:8" s="10" customFormat="1">
      <c r="A11958" s="134"/>
      <c r="B11958" s="134"/>
      <c r="C11958"/>
      <c r="D11958"/>
      <c r="E11958" s="488"/>
      <c r="F11958"/>
      <c r="G11958"/>
      <c r="H11958" s="488"/>
    </row>
    <row r="11959" spans="1:8" s="10" customFormat="1">
      <c r="A11959" s="134"/>
      <c r="B11959" s="134"/>
      <c r="C11959"/>
      <c r="D11959"/>
      <c r="E11959" s="488"/>
      <c r="F11959"/>
      <c r="G11959"/>
      <c r="H11959" s="488"/>
    </row>
    <row r="11960" spans="1:8" s="10" customFormat="1">
      <c r="A11960" s="134"/>
      <c r="B11960" s="134"/>
      <c r="C11960"/>
      <c r="D11960"/>
      <c r="E11960" s="488"/>
      <c r="F11960"/>
      <c r="G11960"/>
      <c r="H11960" s="488"/>
    </row>
    <row r="11961" spans="1:8" s="10" customFormat="1">
      <c r="A11961" s="134"/>
      <c r="B11961" s="134"/>
      <c r="C11961"/>
      <c r="D11961"/>
      <c r="E11961" s="488"/>
      <c r="F11961"/>
      <c r="G11961"/>
      <c r="H11961" s="488"/>
    </row>
    <row r="11962" spans="1:8" s="10" customFormat="1">
      <c r="A11962" s="134"/>
      <c r="B11962" s="134"/>
      <c r="C11962"/>
      <c r="D11962"/>
      <c r="E11962" s="488"/>
      <c r="F11962"/>
      <c r="G11962"/>
      <c r="H11962" s="488"/>
    </row>
    <row r="11963" spans="1:8" s="10" customFormat="1">
      <c r="A11963" s="134"/>
      <c r="B11963" s="134"/>
      <c r="C11963"/>
      <c r="D11963"/>
      <c r="E11963" s="488"/>
      <c r="F11963"/>
      <c r="G11963"/>
      <c r="H11963" s="488"/>
    </row>
    <row r="11964" spans="1:8" s="10" customFormat="1">
      <c r="A11964" s="134"/>
      <c r="B11964" s="134"/>
      <c r="C11964"/>
      <c r="D11964"/>
      <c r="E11964" s="488"/>
      <c r="F11964"/>
      <c r="G11964"/>
      <c r="H11964" s="488"/>
    </row>
    <row r="11965" spans="1:8" s="10" customFormat="1">
      <c r="A11965" s="134"/>
      <c r="B11965" s="134"/>
      <c r="C11965"/>
      <c r="D11965"/>
      <c r="E11965" s="488"/>
      <c r="F11965"/>
      <c r="G11965"/>
      <c r="H11965" s="488"/>
    </row>
    <row r="11966" spans="1:8" s="10" customFormat="1">
      <c r="A11966" s="134"/>
      <c r="B11966" s="134"/>
      <c r="C11966"/>
      <c r="D11966"/>
      <c r="E11966" s="488"/>
      <c r="F11966"/>
      <c r="G11966"/>
      <c r="H11966" s="488"/>
    </row>
    <row r="11967" spans="1:8" s="10" customFormat="1">
      <c r="A11967" s="134"/>
      <c r="B11967" s="134"/>
      <c r="C11967"/>
      <c r="D11967"/>
      <c r="E11967" s="488"/>
      <c r="F11967"/>
      <c r="G11967"/>
      <c r="H11967" s="488"/>
    </row>
    <row r="11968" spans="1:8" s="10" customFormat="1">
      <c r="A11968" s="134"/>
      <c r="B11968" s="134"/>
      <c r="C11968"/>
      <c r="D11968"/>
      <c r="E11968" s="488"/>
      <c r="F11968"/>
      <c r="G11968"/>
      <c r="H11968" s="488"/>
    </row>
    <row r="11969" spans="1:8" s="10" customFormat="1">
      <c r="A11969" s="134"/>
      <c r="B11969" s="134"/>
      <c r="C11969"/>
      <c r="D11969"/>
      <c r="E11969" s="488"/>
      <c r="F11969"/>
      <c r="G11969"/>
      <c r="H11969" s="488"/>
    </row>
    <row r="11970" spans="1:8" s="10" customFormat="1">
      <c r="A11970" s="134"/>
      <c r="B11970" s="134"/>
      <c r="C11970"/>
      <c r="D11970"/>
      <c r="E11970" s="488"/>
      <c r="F11970"/>
      <c r="G11970"/>
      <c r="H11970" s="488"/>
    </row>
    <row r="11971" spans="1:8" s="10" customFormat="1">
      <c r="A11971" s="134"/>
      <c r="B11971" s="134"/>
      <c r="C11971"/>
      <c r="D11971"/>
      <c r="E11971" s="488"/>
      <c r="F11971"/>
      <c r="G11971"/>
      <c r="H11971" s="488"/>
    </row>
    <row r="11972" spans="1:8" s="10" customFormat="1">
      <c r="A11972" s="134"/>
      <c r="B11972" s="134"/>
      <c r="C11972"/>
      <c r="D11972"/>
      <c r="E11972" s="488"/>
      <c r="F11972"/>
      <c r="G11972"/>
      <c r="H11972" s="488"/>
    </row>
    <row r="11973" spans="1:8" s="10" customFormat="1">
      <c r="A11973" s="134"/>
      <c r="B11973" s="134"/>
      <c r="C11973"/>
      <c r="D11973"/>
      <c r="E11973" s="488"/>
      <c r="F11973"/>
      <c r="G11973"/>
      <c r="H11973" s="488"/>
    </row>
    <row r="11974" spans="1:8" s="10" customFormat="1">
      <c r="A11974" s="134"/>
      <c r="B11974" s="134"/>
      <c r="C11974"/>
      <c r="D11974"/>
      <c r="E11974" s="488"/>
      <c r="F11974"/>
      <c r="G11974"/>
      <c r="H11974" s="488"/>
    </row>
    <row r="11975" spans="1:8" s="10" customFormat="1">
      <c r="A11975" s="134"/>
      <c r="B11975" s="134"/>
      <c r="C11975"/>
      <c r="D11975"/>
      <c r="E11975" s="488"/>
      <c r="F11975"/>
      <c r="G11975"/>
      <c r="H11975" s="488"/>
    </row>
    <row r="11976" spans="1:8" s="10" customFormat="1">
      <c r="A11976" s="134"/>
      <c r="B11976" s="134"/>
      <c r="C11976"/>
      <c r="D11976"/>
      <c r="E11976" s="488"/>
      <c r="F11976"/>
      <c r="G11976"/>
      <c r="H11976" s="488"/>
    </row>
    <row r="11977" spans="1:8" s="10" customFormat="1">
      <c r="A11977" s="134"/>
      <c r="B11977" s="134"/>
      <c r="C11977"/>
      <c r="D11977"/>
      <c r="E11977" s="488"/>
      <c r="F11977"/>
      <c r="G11977"/>
      <c r="H11977" s="488"/>
    </row>
    <row r="11978" spans="1:8" s="10" customFormat="1">
      <c r="A11978" s="134"/>
      <c r="B11978" s="134"/>
      <c r="C11978"/>
      <c r="D11978"/>
      <c r="E11978" s="488"/>
      <c r="F11978"/>
      <c r="G11978"/>
      <c r="H11978" s="488"/>
    </row>
    <row r="11979" spans="1:8" s="10" customFormat="1">
      <c r="A11979" s="134"/>
      <c r="B11979" s="134"/>
      <c r="C11979"/>
      <c r="D11979"/>
      <c r="E11979" s="488"/>
      <c r="F11979"/>
      <c r="G11979"/>
      <c r="H11979" s="488"/>
    </row>
    <row r="11980" spans="1:8" s="10" customFormat="1">
      <c r="A11980" s="134"/>
      <c r="B11980" s="134"/>
      <c r="C11980"/>
      <c r="D11980"/>
      <c r="E11980" s="488"/>
      <c r="F11980"/>
      <c r="G11980"/>
      <c r="H11980" s="488"/>
    </row>
    <row r="11981" spans="1:8" s="10" customFormat="1">
      <c r="A11981" s="134"/>
      <c r="B11981" s="134"/>
      <c r="C11981"/>
      <c r="D11981"/>
      <c r="E11981" s="488"/>
      <c r="F11981"/>
      <c r="G11981"/>
      <c r="H11981" s="488"/>
    </row>
    <row r="11982" spans="1:8" s="10" customFormat="1">
      <c r="A11982" s="134"/>
      <c r="B11982" s="134"/>
      <c r="C11982"/>
      <c r="D11982"/>
      <c r="E11982" s="488"/>
      <c r="F11982"/>
      <c r="G11982"/>
      <c r="H11982" s="488"/>
    </row>
    <row r="11983" spans="1:8" s="10" customFormat="1">
      <c r="A11983" s="134"/>
      <c r="B11983" s="134"/>
      <c r="C11983"/>
      <c r="D11983"/>
      <c r="E11983" s="488"/>
      <c r="F11983"/>
      <c r="G11983"/>
      <c r="H11983" s="488"/>
    </row>
    <row r="11984" spans="1:8" s="10" customFormat="1">
      <c r="A11984" s="134"/>
      <c r="B11984" s="134"/>
      <c r="C11984"/>
      <c r="D11984"/>
      <c r="E11984" s="488"/>
      <c r="F11984"/>
      <c r="G11984"/>
      <c r="H11984" s="488"/>
    </row>
    <row r="11985" spans="1:8" s="10" customFormat="1">
      <c r="A11985" s="134"/>
      <c r="B11985" s="134"/>
      <c r="C11985"/>
      <c r="D11985"/>
      <c r="E11985" s="488"/>
      <c r="F11985"/>
      <c r="G11985"/>
      <c r="H11985" s="488"/>
    </row>
    <row r="11986" spans="1:8" s="10" customFormat="1">
      <c r="A11986" s="134"/>
      <c r="B11986" s="134"/>
      <c r="C11986"/>
      <c r="D11986"/>
      <c r="E11986" s="488"/>
      <c r="F11986"/>
      <c r="G11986"/>
      <c r="H11986" s="488"/>
    </row>
    <row r="11987" spans="1:8" s="10" customFormat="1">
      <c r="A11987" s="134"/>
      <c r="B11987" s="134"/>
      <c r="C11987"/>
      <c r="D11987"/>
      <c r="E11987" s="488"/>
      <c r="F11987"/>
      <c r="G11987"/>
      <c r="H11987" s="488"/>
    </row>
    <row r="11988" spans="1:8" s="10" customFormat="1">
      <c r="A11988" s="134"/>
      <c r="B11988" s="134"/>
      <c r="C11988"/>
      <c r="D11988"/>
      <c r="E11988" s="488"/>
      <c r="F11988"/>
      <c r="G11988"/>
      <c r="H11988" s="488"/>
    </row>
    <row r="11989" spans="1:8" s="10" customFormat="1">
      <c r="A11989" s="134"/>
      <c r="B11989" s="134"/>
      <c r="C11989"/>
      <c r="D11989"/>
      <c r="E11989" s="488"/>
      <c r="F11989"/>
      <c r="G11989"/>
      <c r="H11989" s="488"/>
    </row>
    <row r="11990" spans="1:8" s="10" customFormat="1">
      <c r="A11990" s="134"/>
      <c r="B11990" s="134"/>
      <c r="C11990"/>
      <c r="D11990"/>
      <c r="E11990" s="488"/>
      <c r="F11990"/>
      <c r="G11990"/>
      <c r="H11990" s="488"/>
    </row>
    <row r="11991" spans="1:8" s="10" customFormat="1">
      <c r="A11991" s="134"/>
      <c r="B11991" s="134"/>
      <c r="C11991"/>
      <c r="D11991"/>
      <c r="E11991" s="488"/>
      <c r="F11991"/>
      <c r="G11991"/>
      <c r="H11991" s="488"/>
    </row>
    <row r="11992" spans="1:8" s="10" customFormat="1">
      <c r="A11992" s="134"/>
      <c r="B11992" s="134"/>
      <c r="C11992"/>
      <c r="D11992"/>
      <c r="E11992" s="488"/>
      <c r="F11992"/>
      <c r="G11992"/>
      <c r="H11992" s="488"/>
    </row>
    <row r="11993" spans="1:8" s="10" customFormat="1">
      <c r="A11993" s="134"/>
      <c r="B11993" s="134"/>
      <c r="C11993"/>
      <c r="D11993"/>
      <c r="E11993" s="488"/>
      <c r="F11993"/>
      <c r="G11993"/>
      <c r="H11993" s="488"/>
    </row>
    <row r="11994" spans="1:8" s="10" customFormat="1">
      <c r="A11994" s="134"/>
      <c r="B11994" s="134"/>
      <c r="C11994"/>
      <c r="D11994"/>
      <c r="E11994" s="488"/>
      <c r="F11994"/>
      <c r="G11994"/>
      <c r="H11994" s="488"/>
    </row>
    <row r="11995" spans="1:8" s="10" customFormat="1">
      <c r="A11995" s="134"/>
      <c r="B11995" s="134"/>
      <c r="C11995"/>
      <c r="D11995"/>
      <c r="E11995" s="488"/>
      <c r="F11995"/>
      <c r="G11995"/>
      <c r="H11995" s="488"/>
    </row>
    <row r="11996" spans="1:8" s="10" customFormat="1">
      <c r="A11996" s="134"/>
      <c r="B11996" s="134"/>
      <c r="C11996"/>
      <c r="D11996"/>
      <c r="E11996" s="488"/>
      <c r="F11996"/>
      <c r="G11996"/>
      <c r="H11996" s="488"/>
    </row>
    <row r="11997" spans="1:8" s="10" customFormat="1">
      <c r="A11997" s="134"/>
      <c r="B11997" s="134"/>
      <c r="C11997"/>
      <c r="D11997"/>
      <c r="E11997" s="488"/>
      <c r="F11997"/>
      <c r="G11997"/>
      <c r="H11997" s="488"/>
    </row>
    <row r="11998" spans="1:8" s="10" customFormat="1">
      <c r="A11998" s="134"/>
      <c r="B11998" s="134"/>
      <c r="C11998"/>
      <c r="D11998"/>
      <c r="E11998" s="488"/>
      <c r="F11998"/>
      <c r="G11998"/>
      <c r="H11998" s="488"/>
    </row>
    <row r="11999" spans="1:8" s="10" customFormat="1">
      <c r="A11999" s="134"/>
      <c r="B11999" s="134"/>
      <c r="C11999"/>
      <c r="D11999"/>
      <c r="E11999" s="488"/>
      <c r="F11999"/>
      <c r="G11999"/>
      <c r="H11999" s="488"/>
    </row>
    <row r="12000" spans="1:8" s="10" customFormat="1">
      <c r="A12000" s="134"/>
      <c r="B12000" s="134"/>
      <c r="C12000"/>
      <c r="D12000"/>
      <c r="E12000" s="488"/>
      <c r="F12000"/>
      <c r="G12000"/>
      <c r="H12000" s="488"/>
    </row>
    <row r="12001" spans="1:8" s="10" customFormat="1">
      <c r="A12001" s="134"/>
      <c r="B12001" s="134"/>
      <c r="C12001"/>
      <c r="D12001"/>
      <c r="E12001" s="488"/>
      <c r="F12001"/>
      <c r="G12001"/>
      <c r="H12001" s="488"/>
    </row>
    <row r="12002" spans="1:8" s="10" customFormat="1">
      <c r="A12002" s="134"/>
      <c r="B12002" s="134"/>
      <c r="C12002"/>
      <c r="D12002"/>
      <c r="E12002" s="488"/>
      <c r="F12002"/>
      <c r="G12002"/>
      <c r="H12002" s="488"/>
    </row>
    <row r="12003" spans="1:8" s="10" customFormat="1">
      <c r="A12003" s="134"/>
      <c r="B12003" s="134"/>
      <c r="C12003"/>
      <c r="D12003"/>
      <c r="E12003" s="488"/>
      <c r="F12003"/>
      <c r="G12003"/>
      <c r="H12003" s="488"/>
    </row>
    <row r="12004" spans="1:8" s="10" customFormat="1">
      <c r="A12004" s="134"/>
      <c r="B12004" s="134"/>
      <c r="C12004"/>
      <c r="D12004"/>
      <c r="E12004" s="488"/>
      <c r="F12004"/>
      <c r="G12004"/>
      <c r="H12004" s="488"/>
    </row>
    <row r="12005" spans="1:8" s="10" customFormat="1">
      <c r="A12005" s="134"/>
      <c r="B12005" s="134"/>
      <c r="C12005"/>
      <c r="D12005"/>
      <c r="E12005" s="488"/>
      <c r="F12005"/>
      <c r="G12005"/>
      <c r="H12005" s="488"/>
    </row>
    <row r="12006" spans="1:8" s="10" customFormat="1">
      <c r="A12006" s="134"/>
      <c r="B12006" s="134"/>
      <c r="C12006"/>
      <c r="D12006"/>
      <c r="E12006" s="488"/>
      <c r="F12006"/>
      <c r="G12006"/>
      <c r="H12006" s="488"/>
    </row>
    <row r="12007" spans="1:8" s="10" customFormat="1">
      <c r="A12007" s="134"/>
      <c r="B12007" s="134"/>
      <c r="C12007"/>
      <c r="D12007"/>
      <c r="E12007" s="488"/>
      <c r="F12007"/>
      <c r="G12007"/>
      <c r="H12007" s="488"/>
    </row>
    <row r="12008" spans="1:8" s="10" customFormat="1">
      <c r="A12008" s="134"/>
      <c r="B12008" s="134"/>
      <c r="C12008"/>
      <c r="D12008"/>
      <c r="E12008" s="488"/>
      <c r="F12008"/>
      <c r="G12008"/>
      <c r="H12008" s="488"/>
    </row>
    <row r="12009" spans="1:8" s="10" customFormat="1">
      <c r="A12009" s="134"/>
      <c r="B12009" s="134"/>
      <c r="C12009"/>
      <c r="D12009"/>
      <c r="E12009" s="488"/>
      <c r="F12009"/>
      <c r="G12009"/>
      <c r="H12009" s="488"/>
    </row>
    <row r="12010" spans="1:8" s="10" customFormat="1">
      <c r="A12010" s="134"/>
      <c r="B12010" s="134"/>
      <c r="C12010"/>
      <c r="D12010"/>
      <c r="E12010" s="488"/>
      <c r="F12010"/>
      <c r="G12010"/>
      <c r="H12010" s="488"/>
    </row>
    <row r="12011" spans="1:8" s="10" customFormat="1">
      <c r="A12011" s="134"/>
      <c r="B12011" s="134"/>
      <c r="C12011"/>
      <c r="D12011"/>
      <c r="E12011" s="488"/>
      <c r="F12011"/>
      <c r="G12011"/>
      <c r="H12011" s="488"/>
    </row>
    <row r="12012" spans="1:8" s="10" customFormat="1">
      <c r="A12012" s="134"/>
      <c r="B12012" s="134"/>
      <c r="C12012"/>
      <c r="D12012"/>
      <c r="E12012" s="488"/>
      <c r="F12012"/>
      <c r="G12012"/>
      <c r="H12012" s="488"/>
    </row>
    <row r="12013" spans="1:8" s="10" customFormat="1">
      <c r="A12013" s="134"/>
      <c r="B12013" s="134"/>
      <c r="C12013"/>
      <c r="D12013"/>
      <c r="E12013" s="488"/>
      <c r="F12013"/>
      <c r="G12013"/>
      <c r="H12013" s="488"/>
    </row>
    <row r="12014" spans="1:8" s="10" customFormat="1">
      <c r="A12014" s="134"/>
      <c r="B12014" s="134"/>
      <c r="C12014"/>
      <c r="D12014"/>
      <c r="E12014" s="488"/>
      <c r="F12014"/>
      <c r="G12014"/>
      <c r="H12014" s="488"/>
    </row>
    <row r="12015" spans="1:8" s="10" customFormat="1">
      <c r="A12015" s="134"/>
      <c r="B12015" s="134"/>
      <c r="C12015"/>
      <c r="D12015"/>
      <c r="E12015" s="488"/>
      <c r="F12015"/>
      <c r="G12015"/>
      <c r="H12015" s="488"/>
    </row>
    <row r="12016" spans="1:8" s="10" customFormat="1">
      <c r="A12016" s="134"/>
      <c r="B12016" s="134"/>
      <c r="C12016"/>
      <c r="D12016"/>
      <c r="E12016" s="488"/>
      <c r="F12016"/>
      <c r="G12016"/>
      <c r="H12016" s="488"/>
    </row>
    <row r="12017" spans="1:8" s="10" customFormat="1">
      <c r="A12017" s="134"/>
      <c r="B12017" s="134"/>
      <c r="C12017"/>
      <c r="D12017"/>
      <c r="E12017" s="488"/>
      <c r="F12017"/>
      <c r="G12017"/>
      <c r="H12017" s="488"/>
    </row>
    <row r="12018" spans="1:8" s="10" customFormat="1">
      <c r="A12018" s="134"/>
      <c r="B12018" s="134"/>
      <c r="C12018"/>
      <c r="D12018"/>
      <c r="E12018" s="488"/>
      <c r="F12018"/>
      <c r="G12018"/>
      <c r="H12018" s="488"/>
    </row>
    <row r="12019" spans="1:8" s="10" customFormat="1">
      <c r="A12019" s="134"/>
      <c r="B12019" s="134"/>
      <c r="C12019"/>
      <c r="D12019"/>
      <c r="E12019" s="488"/>
      <c r="F12019"/>
      <c r="G12019"/>
      <c r="H12019" s="488"/>
    </row>
    <row r="12020" spans="1:8" s="10" customFormat="1">
      <c r="A12020" s="134"/>
      <c r="B12020" s="134"/>
      <c r="C12020"/>
      <c r="D12020"/>
      <c r="E12020" s="488"/>
      <c r="F12020"/>
      <c r="G12020"/>
      <c r="H12020" s="488"/>
    </row>
    <row r="12021" spans="1:8" s="10" customFormat="1">
      <c r="A12021" s="134"/>
      <c r="B12021" s="134"/>
      <c r="C12021"/>
      <c r="D12021"/>
      <c r="E12021" s="488"/>
      <c r="F12021"/>
      <c r="G12021"/>
      <c r="H12021" s="488"/>
    </row>
    <row r="12022" spans="1:8" s="10" customFormat="1">
      <c r="A12022" s="134"/>
      <c r="B12022" s="134"/>
      <c r="C12022"/>
      <c r="D12022"/>
      <c r="E12022" s="488"/>
      <c r="F12022"/>
      <c r="G12022"/>
      <c r="H12022" s="488"/>
    </row>
    <row r="12023" spans="1:8" s="10" customFormat="1">
      <c r="A12023" s="134"/>
      <c r="B12023" s="134"/>
      <c r="C12023"/>
      <c r="D12023"/>
      <c r="E12023" s="488"/>
      <c r="F12023"/>
      <c r="G12023"/>
      <c r="H12023" s="488"/>
    </row>
    <row r="12024" spans="1:8" s="10" customFormat="1">
      <c r="A12024" s="134"/>
      <c r="B12024" s="134"/>
      <c r="C12024"/>
      <c r="D12024"/>
      <c r="E12024" s="488"/>
      <c r="F12024"/>
      <c r="G12024"/>
      <c r="H12024" s="488"/>
    </row>
    <row r="12025" spans="1:8" s="10" customFormat="1">
      <c r="A12025" s="134"/>
      <c r="B12025" s="134"/>
      <c r="C12025"/>
      <c r="D12025"/>
      <c r="E12025" s="488"/>
      <c r="F12025"/>
      <c r="G12025"/>
      <c r="H12025" s="488"/>
    </row>
    <row r="12026" spans="1:8" s="10" customFormat="1">
      <c r="A12026" s="134"/>
      <c r="B12026" s="134"/>
      <c r="C12026"/>
      <c r="D12026"/>
      <c r="E12026" s="488"/>
      <c r="F12026"/>
      <c r="G12026"/>
      <c r="H12026" s="488"/>
    </row>
    <row r="12027" spans="1:8" s="10" customFormat="1">
      <c r="A12027" s="134"/>
      <c r="B12027" s="134"/>
      <c r="C12027"/>
      <c r="D12027"/>
      <c r="E12027" s="488"/>
      <c r="F12027"/>
      <c r="G12027"/>
      <c r="H12027" s="488"/>
    </row>
    <row r="12028" spans="1:8" s="10" customFormat="1">
      <c r="A12028" s="134"/>
      <c r="B12028" s="134"/>
      <c r="C12028"/>
      <c r="D12028"/>
      <c r="E12028" s="488"/>
      <c r="F12028"/>
      <c r="G12028"/>
      <c r="H12028" s="488"/>
    </row>
    <row r="12029" spans="1:8" s="10" customFormat="1">
      <c r="A12029" s="134"/>
      <c r="B12029" s="134"/>
      <c r="C12029"/>
      <c r="D12029"/>
      <c r="E12029" s="488"/>
      <c r="F12029"/>
      <c r="G12029"/>
      <c r="H12029" s="488"/>
    </row>
    <row r="12030" spans="1:8" s="10" customFormat="1">
      <c r="A12030" s="134"/>
      <c r="B12030" s="134"/>
      <c r="C12030"/>
      <c r="D12030"/>
      <c r="E12030" s="488"/>
      <c r="F12030"/>
      <c r="G12030"/>
      <c r="H12030" s="488"/>
    </row>
    <row r="12031" spans="1:8" s="10" customFormat="1">
      <c r="A12031" s="134"/>
      <c r="B12031" s="134"/>
      <c r="C12031"/>
      <c r="D12031"/>
      <c r="E12031" s="488"/>
      <c r="F12031"/>
      <c r="G12031"/>
      <c r="H12031" s="488"/>
    </row>
    <row r="12032" spans="1:8" s="10" customFormat="1">
      <c r="A12032" s="134"/>
      <c r="B12032" s="134"/>
      <c r="C12032"/>
      <c r="D12032"/>
      <c r="E12032" s="488"/>
      <c r="F12032"/>
      <c r="G12032"/>
      <c r="H12032" s="488"/>
    </row>
    <row r="12033" spans="1:8" s="10" customFormat="1">
      <c r="A12033" s="134"/>
      <c r="B12033" s="134"/>
      <c r="C12033"/>
      <c r="D12033"/>
      <c r="E12033" s="488"/>
      <c r="F12033"/>
      <c r="G12033"/>
      <c r="H12033" s="488"/>
    </row>
    <row r="12034" spans="1:8" s="10" customFormat="1">
      <c r="A12034" s="134"/>
      <c r="B12034" s="134"/>
      <c r="C12034"/>
      <c r="D12034"/>
      <c r="E12034" s="488"/>
      <c r="F12034"/>
      <c r="G12034"/>
      <c r="H12034" s="488"/>
    </row>
    <row r="12035" spans="1:8" s="10" customFormat="1">
      <c r="A12035" s="134"/>
      <c r="B12035" s="134"/>
      <c r="C12035"/>
      <c r="D12035"/>
      <c r="E12035" s="488"/>
      <c r="F12035"/>
      <c r="G12035"/>
      <c r="H12035" s="488"/>
    </row>
    <row r="12036" spans="1:8" s="10" customFormat="1">
      <c r="A12036" s="134"/>
      <c r="B12036" s="134"/>
      <c r="C12036"/>
      <c r="D12036"/>
      <c r="E12036" s="488"/>
      <c r="F12036"/>
      <c r="G12036"/>
      <c r="H12036" s="488"/>
    </row>
    <row r="12037" spans="1:8" s="10" customFormat="1">
      <c r="A12037" s="134"/>
      <c r="B12037" s="134"/>
      <c r="C12037"/>
      <c r="D12037"/>
      <c r="E12037" s="488"/>
      <c r="F12037"/>
      <c r="G12037"/>
      <c r="H12037" s="488"/>
    </row>
    <row r="12038" spans="1:8" s="10" customFormat="1">
      <c r="A12038" s="134"/>
      <c r="B12038" s="134"/>
      <c r="C12038"/>
      <c r="D12038"/>
      <c r="E12038" s="488"/>
      <c r="F12038"/>
      <c r="G12038"/>
      <c r="H12038" s="488"/>
    </row>
    <row r="12039" spans="1:8" s="10" customFormat="1">
      <c r="A12039" s="134"/>
      <c r="B12039" s="134"/>
      <c r="C12039"/>
      <c r="D12039"/>
      <c r="E12039" s="488"/>
      <c r="F12039"/>
      <c r="G12039"/>
      <c r="H12039" s="488"/>
    </row>
    <row r="12040" spans="1:8" s="10" customFormat="1">
      <c r="A12040" s="134"/>
      <c r="B12040" s="134"/>
      <c r="C12040"/>
      <c r="D12040"/>
      <c r="E12040" s="488"/>
      <c r="F12040"/>
      <c r="G12040"/>
      <c r="H12040" s="488"/>
    </row>
    <row r="12041" spans="1:8" s="10" customFormat="1">
      <c r="A12041" s="134"/>
      <c r="B12041" s="134"/>
      <c r="C12041"/>
      <c r="D12041"/>
      <c r="E12041" s="488"/>
      <c r="F12041"/>
      <c r="G12041"/>
      <c r="H12041" s="488"/>
    </row>
    <row r="12042" spans="1:8" s="10" customFormat="1">
      <c r="A12042" s="134"/>
      <c r="B12042" s="134"/>
      <c r="C12042"/>
      <c r="D12042"/>
      <c r="E12042" s="488"/>
      <c r="F12042"/>
      <c r="G12042"/>
      <c r="H12042" s="488"/>
    </row>
    <row r="12043" spans="1:8" s="10" customFormat="1">
      <c r="A12043" s="134"/>
      <c r="B12043" s="134"/>
      <c r="C12043"/>
      <c r="D12043"/>
      <c r="E12043" s="488"/>
      <c r="F12043"/>
      <c r="G12043"/>
      <c r="H12043" s="488"/>
    </row>
    <row r="12044" spans="1:8" s="10" customFormat="1">
      <c r="A12044" s="134"/>
      <c r="B12044" s="134"/>
      <c r="C12044"/>
      <c r="D12044"/>
      <c r="E12044" s="488"/>
      <c r="F12044"/>
      <c r="G12044"/>
      <c r="H12044" s="488"/>
    </row>
    <row r="12045" spans="1:8" s="10" customFormat="1">
      <c r="A12045" s="134"/>
      <c r="B12045" s="134"/>
      <c r="C12045"/>
      <c r="D12045"/>
      <c r="E12045" s="488"/>
      <c r="F12045"/>
      <c r="G12045"/>
      <c r="H12045" s="488"/>
    </row>
    <row r="12046" spans="1:8" s="10" customFormat="1">
      <c r="A12046" s="134"/>
      <c r="B12046" s="134"/>
      <c r="C12046"/>
      <c r="D12046"/>
      <c r="E12046" s="488"/>
      <c r="F12046"/>
      <c r="G12046"/>
      <c r="H12046" s="488"/>
    </row>
    <row r="12047" spans="1:8" s="10" customFormat="1">
      <c r="A12047" s="134"/>
      <c r="B12047" s="134"/>
      <c r="C12047"/>
      <c r="D12047"/>
      <c r="E12047" s="488"/>
      <c r="F12047"/>
      <c r="G12047"/>
      <c r="H12047" s="488"/>
    </row>
    <row r="12048" spans="1:8" s="10" customFormat="1">
      <c r="A12048" s="134"/>
      <c r="B12048" s="134"/>
      <c r="C12048"/>
      <c r="D12048"/>
      <c r="E12048" s="488"/>
      <c r="F12048"/>
      <c r="G12048"/>
      <c r="H12048" s="488"/>
    </row>
    <row r="12049" spans="1:8" s="10" customFormat="1">
      <c r="A12049" s="134"/>
      <c r="B12049" s="134"/>
      <c r="C12049"/>
      <c r="D12049"/>
      <c r="E12049" s="488"/>
      <c r="F12049"/>
      <c r="G12049"/>
      <c r="H12049" s="488"/>
    </row>
    <row r="12050" spans="1:8" s="10" customFormat="1">
      <c r="A12050" s="134"/>
      <c r="B12050" s="134"/>
      <c r="C12050"/>
      <c r="D12050"/>
      <c r="E12050" s="488"/>
      <c r="F12050"/>
      <c r="G12050"/>
      <c r="H12050" s="488"/>
    </row>
    <row r="12051" spans="1:8" s="10" customFormat="1">
      <c r="A12051" s="134"/>
      <c r="B12051" s="134"/>
      <c r="C12051"/>
      <c r="D12051"/>
      <c r="E12051" s="488"/>
      <c r="F12051"/>
      <c r="G12051"/>
      <c r="H12051" s="488"/>
    </row>
    <row r="12052" spans="1:8" s="10" customFormat="1">
      <c r="A12052" s="134"/>
      <c r="B12052" s="134"/>
      <c r="C12052"/>
      <c r="D12052"/>
      <c r="E12052" s="488"/>
      <c r="F12052"/>
      <c r="G12052"/>
      <c r="H12052" s="488"/>
    </row>
    <row r="12053" spans="1:8" s="10" customFormat="1">
      <c r="A12053" s="134"/>
      <c r="B12053" s="134"/>
      <c r="C12053"/>
      <c r="D12053"/>
      <c r="E12053" s="488"/>
      <c r="F12053"/>
      <c r="G12053"/>
      <c r="H12053" s="488"/>
    </row>
    <row r="12054" spans="1:8" s="10" customFormat="1">
      <c r="A12054" s="134"/>
      <c r="B12054" s="134"/>
      <c r="C12054"/>
      <c r="D12054"/>
      <c r="E12054" s="488"/>
      <c r="F12054"/>
      <c r="G12054"/>
      <c r="H12054" s="488"/>
    </row>
    <row r="12055" spans="1:8" s="10" customFormat="1">
      <c r="A12055" s="134"/>
      <c r="B12055" s="134"/>
      <c r="C12055"/>
      <c r="D12055"/>
      <c r="E12055" s="488"/>
      <c r="F12055"/>
      <c r="G12055"/>
      <c r="H12055" s="488"/>
    </row>
    <row r="12056" spans="1:8" s="10" customFormat="1">
      <c r="A12056" s="134"/>
      <c r="B12056" s="134"/>
      <c r="C12056"/>
      <c r="D12056"/>
      <c r="E12056" s="488"/>
      <c r="F12056"/>
      <c r="G12056"/>
      <c r="H12056" s="488"/>
    </row>
    <row r="12057" spans="1:8" s="10" customFormat="1">
      <c r="A12057" s="134"/>
      <c r="B12057" s="134"/>
      <c r="C12057"/>
      <c r="D12057"/>
      <c r="E12057" s="488"/>
      <c r="F12057"/>
      <c r="G12057"/>
      <c r="H12057" s="488"/>
    </row>
    <row r="12058" spans="1:8" s="10" customFormat="1">
      <c r="A12058" s="134"/>
      <c r="B12058" s="134"/>
      <c r="C12058"/>
      <c r="D12058"/>
      <c r="E12058" s="488"/>
      <c r="F12058"/>
      <c r="G12058"/>
      <c r="H12058" s="488"/>
    </row>
    <row r="12059" spans="1:8" s="10" customFormat="1">
      <c r="A12059" s="134"/>
      <c r="B12059" s="134"/>
      <c r="C12059"/>
      <c r="D12059"/>
      <c r="E12059" s="488"/>
      <c r="F12059"/>
      <c r="G12059"/>
      <c r="H12059" s="488"/>
    </row>
    <row r="12060" spans="1:8" s="10" customFormat="1">
      <c r="A12060" s="134"/>
      <c r="B12060" s="134"/>
      <c r="C12060"/>
      <c r="D12060"/>
      <c r="E12060" s="488"/>
      <c r="F12060"/>
      <c r="G12060"/>
      <c r="H12060" s="488"/>
    </row>
    <row r="12061" spans="1:8" s="10" customFormat="1">
      <c r="A12061" s="134"/>
      <c r="B12061" s="134"/>
      <c r="C12061"/>
      <c r="D12061"/>
      <c r="E12061" s="488"/>
      <c r="F12061"/>
      <c r="G12061"/>
      <c r="H12061" s="488"/>
    </row>
    <row r="12062" spans="1:8" s="10" customFormat="1">
      <c r="A12062" s="134"/>
      <c r="B12062" s="134"/>
      <c r="C12062"/>
      <c r="D12062"/>
      <c r="E12062" s="488"/>
      <c r="F12062"/>
      <c r="G12062"/>
      <c r="H12062" s="488"/>
    </row>
    <row r="12063" spans="1:8" s="10" customFormat="1">
      <c r="A12063" s="134"/>
      <c r="B12063" s="134"/>
      <c r="C12063"/>
      <c r="D12063"/>
      <c r="E12063" s="488"/>
      <c r="F12063"/>
      <c r="G12063"/>
      <c r="H12063" s="488"/>
    </row>
    <row r="12064" spans="1:8" s="10" customFormat="1">
      <c r="A12064" s="134"/>
      <c r="B12064" s="134"/>
      <c r="C12064"/>
      <c r="D12064"/>
      <c r="E12064" s="488"/>
      <c r="F12064"/>
      <c r="G12064"/>
      <c r="H12064" s="488"/>
    </row>
    <row r="12065" spans="1:8" s="10" customFormat="1">
      <c r="A12065" s="134"/>
      <c r="B12065" s="134"/>
      <c r="C12065"/>
      <c r="D12065"/>
      <c r="E12065" s="488"/>
      <c r="F12065"/>
      <c r="G12065"/>
      <c r="H12065" s="488"/>
    </row>
    <row r="12066" spans="1:8" s="10" customFormat="1">
      <c r="A12066" s="134"/>
      <c r="B12066" s="134"/>
      <c r="C12066"/>
      <c r="D12066"/>
      <c r="E12066" s="488"/>
      <c r="F12066"/>
      <c r="G12066"/>
      <c r="H12066" s="488"/>
    </row>
    <row r="12067" spans="1:8" s="10" customFormat="1">
      <c r="A12067" s="134"/>
      <c r="B12067" s="134"/>
      <c r="C12067"/>
      <c r="D12067"/>
      <c r="E12067" s="488"/>
      <c r="F12067"/>
      <c r="G12067"/>
      <c r="H12067" s="488"/>
    </row>
    <row r="12068" spans="1:8" s="10" customFormat="1">
      <c r="A12068" s="134"/>
      <c r="B12068" s="134"/>
      <c r="C12068"/>
      <c r="D12068"/>
      <c r="E12068" s="488"/>
      <c r="F12068"/>
      <c r="G12068"/>
      <c r="H12068" s="488"/>
    </row>
    <row r="12069" spans="1:8" s="10" customFormat="1">
      <c r="A12069" s="134"/>
      <c r="B12069" s="134"/>
      <c r="C12069"/>
      <c r="D12069"/>
      <c r="E12069" s="488"/>
      <c r="F12069"/>
      <c r="G12069"/>
      <c r="H12069" s="488"/>
    </row>
    <row r="12070" spans="1:8" s="10" customFormat="1">
      <c r="A12070" s="134"/>
      <c r="B12070" s="134"/>
      <c r="C12070"/>
      <c r="D12070"/>
      <c r="E12070" s="488"/>
      <c r="F12070"/>
      <c r="G12070"/>
      <c r="H12070" s="488"/>
    </row>
    <row r="12071" spans="1:8" s="10" customFormat="1">
      <c r="A12071" s="134"/>
      <c r="B12071" s="134"/>
      <c r="C12071"/>
      <c r="D12071"/>
      <c r="E12071" s="488"/>
      <c r="F12071"/>
      <c r="G12071"/>
      <c r="H12071" s="488"/>
    </row>
    <row r="12072" spans="1:8" s="10" customFormat="1">
      <c r="A12072" s="134"/>
      <c r="B12072" s="134"/>
      <c r="C12072"/>
      <c r="D12072"/>
      <c r="E12072" s="488"/>
      <c r="F12072"/>
      <c r="G12072"/>
      <c r="H12072" s="488"/>
    </row>
    <row r="12073" spans="1:8" s="10" customFormat="1">
      <c r="A12073" s="134"/>
      <c r="B12073" s="134"/>
      <c r="C12073"/>
      <c r="D12073"/>
      <c r="E12073" s="488"/>
      <c r="F12073"/>
      <c r="G12073"/>
      <c r="H12073" s="488"/>
    </row>
    <row r="12074" spans="1:8" s="10" customFormat="1">
      <c r="A12074" s="134"/>
      <c r="B12074" s="134"/>
      <c r="C12074"/>
      <c r="D12074"/>
      <c r="E12074" s="488"/>
      <c r="F12074"/>
      <c r="G12074"/>
      <c r="H12074" s="488"/>
    </row>
    <row r="12075" spans="1:8" s="10" customFormat="1">
      <c r="A12075" s="134"/>
      <c r="B12075" s="134"/>
      <c r="C12075"/>
      <c r="D12075"/>
      <c r="E12075" s="488"/>
      <c r="F12075"/>
      <c r="G12075"/>
      <c r="H12075" s="488"/>
    </row>
    <row r="12076" spans="1:8" s="10" customFormat="1">
      <c r="A12076" s="134"/>
      <c r="B12076" s="134"/>
      <c r="C12076"/>
      <c r="D12076"/>
      <c r="E12076" s="488"/>
      <c r="F12076"/>
      <c r="G12076"/>
      <c r="H12076" s="488"/>
    </row>
    <row r="12077" spans="1:8" s="10" customFormat="1">
      <c r="A12077" s="134"/>
      <c r="B12077" s="134"/>
      <c r="C12077"/>
      <c r="D12077"/>
      <c r="E12077" s="488"/>
      <c r="F12077"/>
      <c r="G12077"/>
      <c r="H12077" s="488"/>
    </row>
    <row r="12078" spans="1:8" s="10" customFormat="1">
      <c r="A12078" s="134"/>
      <c r="B12078" s="134"/>
      <c r="C12078"/>
      <c r="D12078"/>
      <c r="E12078" s="488"/>
      <c r="F12078"/>
      <c r="G12078"/>
      <c r="H12078" s="488"/>
    </row>
    <row r="12079" spans="1:8" s="10" customFormat="1">
      <c r="A12079" s="134"/>
      <c r="B12079" s="134"/>
      <c r="C12079"/>
      <c r="D12079"/>
      <c r="E12079" s="488"/>
      <c r="F12079"/>
      <c r="G12079"/>
      <c r="H12079" s="488"/>
    </row>
    <row r="12080" spans="1:8" s="10" customFormat="1">
      <c r="A12080" s="134"/>
      <c r="B12080" s="134"/>
      <c r="C12080"/>
      <c r="D12080"/>
      <c r="E12080" s="488"/>
      <c r="F12080"/>
      <c r="G12080"/>
      <c r="H12080" s="488"/>
    </row>
    <row r="12081" spans="1:8" s="10" customFormat="1">
      <c r="A12081" s="134"/>
      <c r="B12081" s="134"/>
      <c r="C12081"/>
      <c r="D12081"/>
      <c r="E12081" s="488"/>
      <c r="F12081"/>
      <c r="G12081"/>
      <c r="H12081" s="488"/>
    </row>
    <row r="12082" spans="1:8" s="10" customFormat="1">
      <c r="A12082" s="134"/>
      <c r="B12082" s="134"/>
      <c r="C12082"/>
      <c r="D12082"/>
      <c r="E12082" s="488"/>
      <c r="F12082"/>
      <c r="G12082"/>
      <c r="H12082" s="488"/>
    </row>
    <row r="12083" spans="1:8" s="10" customFormat="1">
      <c r="A12083" s="134"/>
      <c r="B12083" s="134"/>
      <c r="C12083"/>
      <c r="D12083"/>
      <c r="E12083" s="488"/>
      <c r="F12083"/>
      <c r="G12083"/>
      <c r="H12083" s="488"/>
    </row>
    <row r="12084" spans="1:8" s="10" customFormat="1">
      <c r="A12084" s="134"/>
      <c r="B12084" s="134"/>
      <c r="C12084"/>
      <c r="D12084"/>
      <c r="E12084" s="488"/>
      <c r="F12084"/>
      <c r="G12084"/>
      <c r="H12084" s="488"/>
    </row>
    <row r="12085" spans="1:8" s="10" customFormat="1">
      <c r="A12085" s="134"/>
      <c r="B12085" s="134"/>
      <c r="C12085"/>
      <c r="D12085"/>
      <c r="E12085" s="488"/>
      <c r="F12085"/>
      <c r="G12085"/>
      <c r="H12085" s="488"/>
    </row>
    <row r="12086" spans="1:8" s="10" customFormat="1">
      <c r="A12086" s="134"/>
      <c r="B12086" s="134"/>
      <c r="C12086"/>
      <c r="D12086"/>
      <c r="E12086" s="488"/>
      <c r="F12086"/>
      <c r="G12086"/>
      <c r="H12086" s="488"/>
    </row>
    <row r="12087" spans="1:8" s="10" customFormat="1">
      <c r="A12087" s="134"/>
      <c r="B12087" s="134"/>
      <c r="C12087"/>
      <c r="D12087"/>
      <c r="E12087" s="488"/>
      <c r="F12087"/>
      <c r="G12087"/>
      <c r="H12087" s="488"/>
    </row>
    <row r="12088" spans="1:8" s="10" customFormat="1">
      <c r="A12088" s="134"/>
      <c r="B12088" s="134"/>
      <c r="C12088"/>
      <c r="D12088"/>
      <c r="E12088" s="488"/>
      <c r="F12088"/>
      <c r="G12088"/>
      <c r="H12088" s="488"/>
    </row>
    <row r="12089" spans="1:8" s="10" customFormat="1">
      <c r="A12089" s="134"/>
      <c r="B12089" s="134"/>
      <c r="C12089"/>
      <c r="D12089"/>
      <c r="E12089" s="488"/>
      <c r="F12089"/>
      <c r="G12089"/>
      <c r="H12089" s="488"/>
    </row>
    <row r="12090" spans="1:8" s="10" customFormat="1">
      <c r="A12090" s="134"/>
      <c r="B12090" s="134"/>
      <c r="C12090"/>
      <c r="D12090"/>
      <c r="E12090" s="488"/>
      <c r="F12090"/>
      <c r="G12090"/>
      <c r="H12090" s="488"/>
    </row>
    <row r="12091" spans="1:8" s="10" customFormat="1">
      <c r="A12091" s="134"/>
      <c r="B12091" s="134"/>
      <c r="C12091"/>
      <c r="D12091"/>
      <c r="E12091" s="488"/>
      <c r="F12091"/>
      <c r="G12091"/>
      <c r="H12091" s="488"/>
    </row>
    <row r="12092" spans="1:8" s="10" customFormat="1">
      <c r="A12092" s="134"/>
      <c r="B12092" s="134"/>
      <c r="C12092"/>
      <c r="D12092"/>
      <c r="E12092" s="488"/>
      <c r="F12092"/>
      <c r="G12092"/>
      <c r="H12092" s="488"/>
    </row>
    <row r="12093" spans="1:8" s="10" customFormat="1">
      <c r="A12093" s="134"/>
      <c r="B12093" s="134"/>
      <c r="C12093"/>
      <c r="D12093"/>
      <c r="E12093" s="488"/>
      <c r="F12093"/>
      <c r="G12093"/>
      <c r="H12093" s="488"/>
    </row>
    <row r="12094" spans="1:8" s="10" customFormat="1">
      <c r="A12094" s="134"/>
      <c r="B12094" s="134"/>
      <c r="C12094"/>
      <c r="D12094"/>
      <c r="E12094" s="488"/>
      <c r="F12094"/>
      <c r="G12094"/>
      <c r="H12094" s="488"/>
    </row>
    <row r="12095" spans="1:8" s="10" customFormat="1">
      <c r="A12095" s="134"/>
      <c r="B12095" s="134"/>
      <c r="C12095"/>
      <c r="D12095"/>
      <c r="E12095" s="488"/>
      <c r="F12095"/>
      <c r="G12095"/>
      <c r="H12095" s="488"/>
    </row>
    <row r="12096" spans="1:8" s="10" customFormat="1">
      <c r="A12096" s="134"/>
      <c r="B12096" s="134"/>
      <c r="C12096"/>
      <c r="D12096"/>
      <c r="E12096" s="488"/>
      <c r="F12096"/>
      <c r="G12096"/>
      <c r="H12096" s="488"/>
    </row>
    <row r="12097" spans="1:8" s="10" customFormat="1">
      <c r="A12097" s="134"/>
      <c r="B12097" s="134"/>
      <c r="C12097"/>
      <c r="D12097"/>
      <c r="E12097" s="488"/>
      <c r="F12097"/>
      <c r="G12097"/>
      <c r="H12097" s="488"/>
    </row>
    <row r="12098" spans="1:8" s="10" customFormat="1">
      <c r="A12098" s="134"/>
      <c r="B12098" s="134"/>
      <c r="C12098"/>
      <c r="D12098"/>
      <c r="E12098" s="488"/>
      <c r="F12098"/>
      <c r="G12098"/>
      <c r="H12098" s="488"/>
    </row>
    <row r="12099" spans="1:8" s="10" customFormat="1">
      <c r="A12099" s="134"/>
      <c r="B12099" s="134"/>
      <c r="C12099"/>
      <c r="D12099"/>
      <c r="E12099" s="488"/>
      <c r="F12099"/>
      <c r="G12099"/>
      <c r="H12099" s="488"/>
    </row>
    <row r="12100" spans="1:8" s="10" customFormat="1">
      <c r="A12100" s="134"/>
      <c r="B12100" s="134"/>
      <c r="C12100"/>
      <c r="D12100"/>
      <c r="E12100" s="488"/>
      <c r="F12100"/>
      <c r="G12100"/>
      <c r="H12100" s="488"/>
    </row>
    <row r="12101" spans="1:8" s="10" customFormat="1">
      <c r="A12101" s="134"/>
      <c r="B12101" s="134"/>
      <c r="C12101"/>
      <c r="D12101"/>
      <c r="E12101" s="488"/>
      <c r="F12101"/>
      <c r="G12101"/>
      <c r="H12101" s="488"/>
    </row>
    <row r="12102" spans="1:8" s="10" customFormat="1">
      <c r="A12102" s="134"/>
      <c r="B12102" s="134"/>
      <c r="C12102"/>
      <c r="D12102"/>
      <c r="E12102" s="488"/>
      <c r="F12102"/>
      <c r="G12102"/>
      <c r="H12102" s="488"/>
    </row>
    <row r="12103" spans="1:8" s="10" customFormat="1">
      <c r="A12103" s="134"/>
      <c r="B12103" s="134"/>
      <c r="C12103"/>
      <c r="D12103"/>
      <c r="E12103" s="488"/>
      <c r="F12103"/>
      <c r="G12103"/>
      <c r="H12103" s="488"/>
    </row>
    <row r="12104" spans="1:8" s="10" customFormat="1">
      <c r="A12104" s="134"/>
      <c r="B12104" s="134"/>
      <c r="C12104"/>
      <c r="D12104"/>
      <c r="E12104" s="488"/>
      <c r="F12104"/>
      <c r="G12104"/>
      <c r="H12104" s="488"/>
    </row>
    <row r="12105" spans="1:8" s="10" customFormat="1">
      <c r="A12105" s="134"/>
      <c r="B12105" s="134"/>
      <c r="C12105"/>
      <c r="D12105"/>
      <c r="E12105" s="488"/>
      <c r="F12105"/>
      <c r="G12105"/>
      <c r="H12105" s="488"/>
    </row>
    <row r="12106" spans="1:8" s="10" customFormat="1">
      <c r="A12106" s="134"/>
      <c r="B12106" s="134"/>
      <c r="C12106"/>
      <c r="D12106"/>
      <c r="E12106" s="488"/>
      <c r="F12106"/>
      <c r="G12106"/>
      <c r="H12106" s="488"/>
    </row>
    <row r="12107" spans="1:8" s="10" customFormat="1">
      <c r="A12107" s="134"/>
      <c r="B12107" s="134"/>
      <c r="C12107"/>
      <c r="D12107"/>
      <c r="E12107" s="488"/>
      <c r="F12107"/>
      <c r="G12107"/>
      <c r="H12107" s="488"/>
    </row>
    <row r="12108" spans="1:8" s="10" customFormat="1">
      <c r="A12108" s="134"/>
      <c r="B12108" s="134"/>
      <c r="C12108"/>
      <c r="D12108"/>
      <c r="E12108" s="488"/>
      <c r="F12108"/>
      <c r="G12108"/>
      <c r="H12108" s="488"/>
    </row>
    <row r="12109" spans="1:8" s="10" customFormat="1">
      <c r="A12109" s="134"/>
      <c r="B12109" s="134"/>
      <c r="C12109"/>
      <c r="D12109"/>
      <c r="E12109" s="488"/>
      <c r="F12109"/>
      <c r="G12109"/>
      <c r="H12109" s="488"/>
    </row>
    <row r="12110" spans="1:8" s="10" customFormat="1">
      <c r="A12110" s="134"/>
      <c r="B12110" s="134"/>
      <c r="C12110"/>
      <c r="D12110"/>
      <c r="E12110" s="488"/>
      <c r="F12110"/>
      <c r="G12110"/>
      <c r="H12110" s="488"/>
    </row>
    <row r="12111" spans="1:8" s="10" customFormat="1">
      <c r="A12111" s="134"/>
      <c r="B12111" s="134"/>
      <c r="C12111"/>
      <c r="D12111"/>
      <c r="E12111" s="488"/>
      <c r="F12111"/>
      <c r="G12111"/>
      <c r="H12111" s="488"/>
    </row>
    <row r="12112" spans="1:8" s="10" customFormat="1">
      <c r="A12112" s="134"/>
      <c r="B12112" s="134"/>
      <c r="C12112"/>
      <c r="D12112"/>
      <c r="E12112" s="488"/>
      <c r="F12112"/>
      <c r="G12112"/>
      <c r="H12112" s="488"/>
    </row>
    <row r="12113" spans="1:8" s="10" customFormat="1">
      <c r="A12113" s="134"/>
      <c r="B12113" s="134"/>
      <c r="C12113"/>
      <c r="D12113"/>
      <c r="E12113" s="488"/>
      <c r="F12113"/>
      <c r="G12113"/>
      <c r="H12113" s="488"/>
    </row>
    <row r="12114" spans="1:8" s="10" customFormat="1">
      <c r="A12114" s="134"/>
      <c r="B12114" s="134"/>
      <c r="C12114"/>
      <c r="D12114"/>
      <c r="E12114" s="488"/>
      <c r="F12114"/>
      <c r="G12114"/>
      <c r="H12114" s="488"/>
    </row>
    <row r="12115" spans="1:8" s="10" customFormat="1">
      <c r="A12115" s="134"/>
      <c r="B12115" s="134"/>
      <c r="C12115"/>
      <c r="D12115"/>
      <c r="E12115" s="488"/>
      <c r="F12115"/>
      <c r="G12115"/>
      <c r="H12115" s="488"/>
    </row>
    <row r="12116" spans="1:8" s="10" customFormat="1">
      <c r="A12116" s="134"/>
      <c r="B12116" s="134"/>
      <c r="C12116"/>
      <c r="D12116"/>
      <c r="E12116" s="488"/>
      <c r="F12116"/>
      <c r="G12116"/>
      <c r="H12116" s="488"/>
    </row>
    <row r="12117" spans="1:8" s="10" customFormat="1">
      <c r="A12117" s="134"/>
      <c r="B12117" s="134"/>
      <c r="C12117"/>
      <c r="D12117"/>
      <c r="E12117" s="488"/>
      <c r="F12117"/>
      <c r="G12117"/>
      <c r="H12117" s="488"/>
    </row>
    <row r="12118" spans="1:8" s="10" customFormat="1">
      <c r="A12118" s="134"/>
      <c r="B12118" s="134"/>
      <c r="C12118"/>
      <c r="D12118"/>
      <c r="E12118" s="488"/>
      <c r="F12118"/>
      <c r="G12118"/>
      <c r="H12118" s="488"/>
    </row>
    <row r="12119" spans="1:8" s="10" customFormat="1">
      <c r="A12119" s="134"/>
      <c r="B12119" s="134"/>
      <c r="C12119"/>
      <c r="D12119"/>
      <c r="E12119" s="488"/>
      <c r="F12119"/>
      <c r="G12119"/>
      <c r="H12119" s="488"/>
    </row>
    <row r="12120" spans="1:8" s="10" customFormat="1">
      <c r="A12120" s="134"/>
      <c r="B12120" s="134"/>
      <c r="C12120"/>
      <c r="D12120"/>
      <c r="E12120" s="488"/>
      <c r="F12120"/>
      <c r="G12120"/>
      <c r="H12120" s="488"/>
    </row>
    <row r="12121" spans="1:8" s="10" customFormat="1">
      <c r="A12121" s="134"/>
      <c r="B12121" s="134"/>
      <c r="C12121"/>
      <c r="D12121"/>
      <c r="E12121" s="488"/>
      <c r="F12121"/>
      <c r="G12121"/>
      <c r="H12121" s="488"/>
    </row>
    <row r="12122" spans="1:8" s="10" customFormat="1">
      <c r="A12122" s="134"/>
      <c r="B12122" s="134"/>
      <c r="C12122"/>
      <c r="D12122"/>
      <c r="E12122" s="488"/>
      <c r="F12122"/>
      <c r="G12122"/>
      <c r="H12122" s="488"/>
    </row>
    <row r="12123" spans="1:8" s="10" customFormat="1">
      <c r="A12123" s="134"/>
      <c r="B12123" s="134"/>
      <c r="C12123"/>
      <c r="D12123"/>
      <c r="E12123" s="488"/>
      <c r="F12123"/>
      <c r="G12123"/>
      <c r="H12123" s="488"/>
    </row>
    <row r="12124" spans="1:8" s="10" customFormat="1">
      <c r="A12124" s="134"/>
      <c r="B12124" s="134"/>
      <c r="C12124"/>
      <c r="D12124"/>
      <c r="E12124" s="488"/>
      <c r="F12124"/>
      <c r="G12124"/>
      <c r="H12124" s="488"/>
    </row>
    <row r="12125" spans="1:8" s="10" customFormat="1">
      <c r="A12125" s="134"/>
      <c r="B12125" s="134"/>
      <c r="C12125"/>
      <c r="D12125"/>
      <c r="E12125" s="488"/>
      <c r="F12125"/>
      <c r="G12125"/>
      <c r="H12125" s="488"/>
    </row>
    <row r="12126" spans="1:8" s="10" customFormat="1">
      <c r="A12126" s="134"/>
      <c r="B12126" s="134"/>
      <c r="C12126"/>
      <c r="D12126"/>
      <c r="E12126" s="488"/>
      <c r="F12126"/>
      <c r="G12126"/>
      <c r="H12126" s="488"/>
    </row>
    <row r="12127" spans="1:8" s="10" customFormat="1">
      <c r="A12127" s="134"/>
      <c r="B12127" s="134"/>
      <c r="C12127"/>
      <c r="D12127"/>
      <c r="E12127" s="488"/>
      <c r="F12127"/>
      <c r="G12127"/>
      <c r="H12127" s="488"/>
    </row>
    <row r="12128" spans="1:8" s="10" customFormat="1">
      <c r="A12128" s="134"/>
      <c r="B12128" s="134"/>
      <c r="C12128"/>
      <c r="D12128"/>
      <c r="E12128" s="488"/>
      <c r="F12128"/>
      <c r="G12128"/>
      <c r="H12128" s="488"/>
    </row>
    <row r="12129" spans="1:8" s="10" customFormat="1">
      <c r="A12129" s="134"/>
      <c r="B12129" s="134"/>
      <c r="C12129"/>
      <c r="D12129"/>
      <c r="E12129" s="488"/>
      <c r="F12129"/>
      <c r="G12129"/>
      <c r="H12129" s="488"/>
    </row>
    <row r="12130" spans="1:8" s="10" customFormat="1">
      <c r="A12130" s="134"/>
      <c r="B12130" s="134"/>
      <c r="C12130"/>
      <c r="D12130"/>
      <c r="E12130" s="488"/>
      <c r="F12130"/>
      <c r="G12130"/>
      <c r="H12130" s="488"/>
    </row>
    <row r="12131" spans="1:8" s="10" customFormat="1">
      <c r="A12131" s="134"/>
      <c r="B12131" s="134"/>
      <c r="C12131"/>
      <c r="D12131"/>
      <c r="E12131" s="488"/>
      <c r="F12131"/>
      <c r="G12131"/>
      <c r="H12131" s="488"/>
    </row>
    <row r="12132" spans="1:8" s="10" customFormat="1">
      <c r="A12132" s="134"/>
      <c r="B12132" s="134"/>
      <c r="C12132"/>
      <c r="D12132"/>
      <c r="E12132" s="488"/>
      <c r="F12132"/>
      <c r="G12132"/>
      <c r="H12132" s="488"/>
    </row>
    <row r="12133" spans="1:8" s="10" customFormat="1">
      <c r="A12133" s="134"/>
      <c r="B12133" s="134"/>
      <c r="C12133"/>
      <c r="D12133"/>
      <c r="E12133" s="488"/>
      <c r="F12133"/>
      <c r="G12133"/>
      <c r="H12133" s="488"/>
    </row>
    <row r="12134" spans="1:8" s="10" customFormat="1">
      <c r="A12134" s="134"/>
      <c r="B12134" s="134"/>
      <c r="C12134"/>
      <c r="D12134"/>
      <c r="E12134" s="488"/>
      <c r="F12134"/>
      <c r="G12134"/>
      <c r="H12134" s="488"/>
    </row>
    <row r="12135" spans="1:8" s="10" customFormat="1">
      <c r="A12135" s="134"/>
      <c r="B12135" s="134"/>
      <c r="C12135"/>
      <c r="D12135"/>
      <c r="E12135" s="488"/>
      <c r="F12135"/>
      <c r="G12135"/>
      <c r="H12135" s="488"/>
    </row>
    <row r="12136" spans="1:8" s="10" customFormat="1">
      <c r="A12136" s="134"/>
      <c r="B12136" s="134"/>
      <c r="C12136"/>
      <c r="D12136"/>
      <c r="E12136" s="488"/>
      <c r="F12136"/>
      <c r="G12136"/>
      <c r="H12136" s="488"/>
    </row>
    <row r="12137" spans="1:8" s="10" customFormat="1">
      <c r="A12137" s="134"/>
      <c r="B12137" s="134"/>
      <c r="C12137"/>
      <c r="D12137"/>
      <c r="E12137" s="488"/>
      <c r="F12137"/>
      <c r="G12137"/>
      <c r="H12137" s="488"/>
    </row>
    <row r="12138" spans="1:8" s="10" customFormat="1">
      <c r="A12138" s="134"/>
      <c r="B12138" s="134"/>
      <c r="C12138"/>
      <c r="D12138"/>
      <c r="E12138" s="488"/>
      <c r="F12138"/>
      <c r="G12138"/>
      <c r="H12138" s="488"/>
    </row>
    <row r="12139" spans="1:8" s="10" customFormat="1">
      <c r="A12139" s="134"/>
      <c r="B12139" s="134"/>
      <c r="C12139"/>
      <c r="D12139"/>
      <c r="E12139" s="488"/>
      <c r="F12139"/>
      <c r="G12139"/>
      <c r="H12139" s="488"/>
    </row>
    <row r="12140" spans="1:8" s="10" customFormat="1">
      <c r="A12140" s="134"/>
      <c r="B12140" s="134"/>
      <c r="C12140"/>
      <c r="D12140"/>
      <c r="E12140" s="488"/>
      <c r="F12140"/>
      <c r="G12140"/>
      <c r="H12140" s="488"/>
    </row>
    <row r="12141" spans="1:8" s="10" customFormat="1">
      <c r="A12141" s="134"/>
      <c r="B12141" s="134"/>
      <c r="C12141"/>
      <c r="D12141"/>
      <c r="E12141" s="488"/>
      <c r="F12141"/>
      <c r="G12141"/>
      <c r="H12141" s="488"/>
    </row>
    <row r="12142" spans="1:8" s="10" customFormat="1">
      <c r="A12142" s="134"/>
      <c r="B12142" s="134"/>
      <c r="C12142"/>
      <c r="D12142"/>
      <c r="E12142" s="488"/>
      <c r="F12142"/>
      <c r="G12142"/>
      <c r="H12142" s="488"/>
    </row>
    <row r="12143" spans="1:8" s="10" customFormat="1">
      <c r="A12143" s="134"/>
      <c r="B12143" s="134"/>
      <c r="C12143"/>
      <c r="D12143"/>
      <c r="E12143" s="488"/>
      <c r="F12143"/>
      <c r="G12143"/>
      <c r="H12143" s="488"/>
    </row>
    <row r="12144" spans="1:8" s="10" customFormat="1">
      <c r="A12144" s="134"/>
      <c r="B12144" s="134"/>
      <c r="C12144"/>
      <c r="D12144"/>
      <c r="E12144" s="488"/>
      <c r="F12144"/>
      <c r="G12144"/>
      <c r="H12144" s="488"/>
    </row>
    <row r="12145" spans="1:8" s="10" customFormat="1">
      <c r="A12145" s="134"/>
      <c r="B12145" s="134"/>
      <c r="C12145"/>
      <c r="D12145"/>
      <c r="E12145" s="488"/>
      <c r="F12145"/>
      <c r="G12145"/>
      <c r="H12145" s="488"/>
    </row>
    <row r="12146" spans="1:8" s="10" customFormat="1">
      <c r="A12146" s="134"/>
      <c r="B12146" s="134"/>
      <c r="C12146"/>
      <c r="D12146"/>
      <c r="E12146" s="488"/>
      <c r="F12146"/>
      <c r="G12146"/>
      <c r="H12146" s="488"/>
    </row>
    <row r="12147" spans="1:8" s="10" customFormat="1">
      <c r="A12147" s="134"/>
      <c r="B12147" s="134"/>
      <c r="C12147"/>
      <c r="D12147"/>
      <c r="E12147" s="488"/>
      <c r="F12147"/>
      <c r="G12147"/>
      <c r="H12147" s="488"/>
    </row>
    <row r="12148" spans="1:8" s="10" customFormat="1">
      <c r="A12148" s="134"/>
      <c r="B12148" s="134"/>
      <c r="C12148"/>
      <c r="D12148"/>
      <c r="E12148" s="488"/>
      <c r="F12148"/>
      <c r="G12148"/>
      <c r="H12148" s="488"/>
    </row>
    <row r="12149" spans="1:8" s="10" customFormat="1">
      <c r="A12149" s="134"/>
      <c r="B12149" s="134"/>
      <c r="C12149"/>
      <c r="D12149"/>
      <c r="E12149" s="488"/>
      <c r="F12149"/>
      <c r="G12149"/>
      <c r="H12149" s="488"/>
    </row>
    <row r="12150" spans="1:8" s="10" customFormat="1">
      <c r="A12150" s="134"/>
      <c r="B12150" s="134"/>
      <c r="C12150"/>
      <c r="D12150"/>
      <c r="E12150" s="488"/>
      <c r="F12150"/>
      <c r="G12150"/>
      <c r="H12150" s="488"/>
    </row>
    <row r="12151" spans="1:8" s="10" customFormat="1">
      <c r="A12151" s="134"/>
      <c r="B12151" s="134"/>
      <c r="C12151"/>
      <c r="D12151"/>
      <c r="E12151" s="488"/>
      <c r="F12151"/>
      <c r="G12151"/>
      <c r="H12151" s="488"/>
    </row>
    <row r="12152" spans="1:8" s="10" customFormat="1">
      <c r="A12152" s="134"/>
      <c r="B12152" s="134"/>
      <c r="C12152"/>
      <c r="D12152"/>
      <c r="E12152" s="488"/>
      <c r="F12152"/>
      <c r="G12152"/>
      <c r="H12152" s="488"/>
    </row>
    <row r="12153" spans="1:8" s="10" customFormat="1">
      <c r="A12153" s="134"/>
      <c r="B12153" s="134"/>
      <c r="C12153"/>
      <c r="D12153"/>
      <c r="E12153" s="488"/>
      <c r="F12153"/>
      <c r="G12153"/>
      <c r="H12153" s="488"/>
    </row>
    <row r="12154" spans="1:8" s="10" customFormat="1">
      <c r="A12154" s="134"/>
      <c r="B12154" s="134"/>
      <c r="C12154"/>
      <c r="D12154"/>
      <c r="E12154" s="488"/>
      <c r="F12154"/>
      <c r="G12154"/>
      <c r="H12154" s="488"/>
    </row>
    <row r="12155" spans="1:8" s="10" customFormat="1">
      <c r="A12155" s="134"/>
      <c r="B12155" s="134"/>
      <c r="C12155"/>
      <c r="D12155"/>
      <c r="E12155" s="488"/>
      <c r="F12155"/>
      <c r="G12155"/>
      <c r="H12155" s="488"/>
    </row>
    <row r="12156" spans="1:8" s="10" customFormat="1">
      <c r="A12156" s="134"/>
      <c r="B12156" s="134"/>
      <c r="C12156"/>
      <c r="D12156"/>
      <c r="E12156" s="488"/>
      <c r="F12156"/>
      <c r="G12156"/>
      <c r="H12156" s="488"/>
    </row>
    <row r="12157" spans="1:8" s="10" customFormat="1">
      <c r="A12157" s="134"/>
      <c r="B12157" s="134"/>
      <c r="C12157"/>
      <c r="D12157"/>
      <c r="E12157" s="488"/>
      <c r="F12157"/>
      <c r="G12157"/>
      <c r="H12157" s="488"/>
    </row>
    <row r="12158" spans="1:8" s="10" customFormat="1">
      <c r="A12158" s="134"/>
      <c r="B12158" s="134"/>
      <c r="C12158"/>
      <c r="D12158"/>
      <c r="E12158" s="488"/>
      <c r="F12158"/>
      <c r="G12158"/>
      <c r="H12158" s="488"/>
    </row>
    <row r="12159" spans="1:8" s="10" customFormat="1">
      <c r="A12159" s="134"/>
      <c r="B12159" s="134"/>
      <c r="C12159"/>
      <c r="D12159"/>
      <c r="E12159" s="488"/>
      <c r="F12159"/>
      <c r="G12159"/>
      <c r="H12159" s="488"/>
    </row>
    <row r="12160" spans="1:8" s="10" customFormat="1">
      <c r="A12160" s="134"/>
      <c r="B12160" s="134"/>
      <c r="C12160"/>
      <c r="D12160"/>
      <c r="E12160" s="488"/>
      <c r="F12160"/>
      <c r="G12160"/>
      <c r="H12160" s="488"/>
    </row>
    <row r="12161" spans="1:8" s="10" customFormat="1">
      <c r="A12161" s="134"/>
      <c r="B12161" s="134"/>
      <c r="C12161"/>
      <c r="D12161"/>
      <c r="E12161" s="488"/>
      <c r="F12161"/>
      <c r="G12161"/>
      <c r="H12161" s="488"/>
    </row>
    <row r="12162" spans="1:8" s="10" customFormat="1">
      <c r="A12162" s="134"/>
      <c r="B12162" s="134"/>
      <c r="C12162"/>
      <c r="D12162"/>
      <c r="E12162" s="488"/>
      <c r="F12162"/>
      <c r="G12162"/>
      <c r="H12162" s="488"/>
    </row>
    <row r="12163" spans="1:8" s="10" customFormat="1">
      <c r="A12163" s="134"/>
      <c r="B12163" s="134"/>
      <c r="C12163"/>
      <c r="D12163"/>
      <c r="E12163" s="488"/>
      <c r="F12163"/>
      <c r="G12163"/>
      <c r="H12163" s="488"/>
    </row>
    <row r="12164" spans="1:8" s="10" customFormat="1">
      <c r="A12164" s="134"/>
      <c r="B12164" s="134"/>
      <c r="C12164"/>
      <c r="D12164"/>
      <c r="E12164" s="488"/>
      <c r="F12164"/>
      <c r="G12164"/>
      <c r="H12164" s="488"/>
    </row>
    <row r="12165" spans="1:8" s="10" customFormat="1">
      <c r="A12165" s="134"/>
      <c r="B12165" s="134"/>
      <c r="C12165"/>
      <c r="D12165"/>
      <c r="E12165" s="488"/>
      <c r="F12165"/>
      <c r="G12165"/>
      <c r="H12165" s="488"/>
    </row>
    <row r="12166" spans="1:8" s="10" customFormat="1">
      <c r="A12166" s="134"/>
      <c r="B12166" s="134"/>
      <c r="C12166"/>
      <c r="D12166"/>
      <c r="E12166" s="488"/>
      <c r="F12166"/>
      <c r="G12166"/>
      <c r="H12166" s="488"/>
    </row>
    <row r="12167" spans="1:8" s="10" customFormat="1">
      <c r="A12167" s="134"/>
      <c r="B12167" s="134"/>
      <c r="C12167"/>
      <c r="D12167"/>
      <c r="E12167" s="488"/>
      <c r="F12167"/>
      <c r="G12167"/>
      <c r="H12167" s="488"/>
    </row>
    <row r="12168" spans="1:8" s="10" customFormat="1">
      <c r="A12168" s="134"/>
      <c r="B12168" s="134"/>
      <c r="C12168"/>
      <c r="D12168"/>
      <c r="E12168" s="488"/>
      <c r="F12168"/>
      <c r="G12168"/>
      <c r="H12168" s="488"/>
    </row>
    <row r="12169" spans="1:8" s="10" customFormat="1">
      <c r="A12169" s="134"/>
      <c r="B12169" s="134"/>
      <c r="C12169"/>
      <c r="D12169"/>
      <c r="E12169" s="488"/>
      <c r="F12169"/>
      <c r="G12169"/>
      <c r="H12169" s="488"/>
    </row>
    <row r="12170" spans="1:8" s="10" customFormat="1">
      <c r="A12170" s="134"/>
      <c r="B12170" s="134"/>
      <c r="C12170"/>
      <c r="D12170"/>
      <c r="E12170" s="488"/>
      <c r="F12170"/>
      <c r="G12170"/>
      <c r="H12170" s="488"/>
    </row>
    <row r="12171" spans="1:8" s="10" customFormat="1">
      <c r="A12171" s="134"/>
      <c r="B12171" s="134"/>
      <c r="C12171"/>
      <c r="D12171"/>
      <c r="E12171" s="488"/>
      <c r="F12171"/>
      <c r="G12171"/>
      <c r="H12171" s="488"/>
    </row>
    <row r="12172" spans="1:8" s="10" customFormat="1">
      <c r="A12172" s="134"/>
      <c r="B12172" s="134"/>
      <c r="C12172"/>
      <c r="D12172"/>
      <c r="E12172" s="488"/>
      <c r="F12172"/>
      <c r="G12172"/>
      <c r="H12172" s="488"/>
    </row>
    <row r="12173" spans="1:8" s="10" customFormat="1">
      <c r="A12173" s="134"/>
      <c r="B12173" s="134"/>
      <c r="C12173"/>
      <c r="D12173"/>
      <c r="E12173" s="488"/>
      <c r="F12173"/>
      <c r="G12173"/>
      <c r="H12173" s="488"/>
    </row>
    <row r="12174" spans="1:8" s="10" customFormat="1">
      <c r="A12174" s="134"/>
      <c r="B12174" s="134"/>
      <c r="C12174"/>
      <c r="D12174"/>
      <c r="E12174" s="488"/>
      <c r="F12174"/>
      <c r="G12174"/>
      <c r="H12174" s="488"/>
    </row>
    <row r="12175" spans="1:8" s="10" customFormat="1">
      <c r="A12175" s="134"/>
      <c r="B12175" s="134"/>
      <c r="C12175"/>
      <c r="D12175"/>
      <c r="E12175" s="488"/>
      <c r="F12175"/>
      <c r="G12175"/>
      <c r="H12175" s="488"/>
    </row>
    <row r="12176" spans="1:8" s="10" customFormat="1">
      <c r="A12176" s="134"/>
      <c r="B12176" s="134"/>
      <c r="C12176"/>
      <c r="D12176"/>
      <c r="E12176" s="488"/>
      <c r="F12176"/>
      <c r="G12176"/>
      <c r="H12176" s="488"/>
    </row>
    <row r="12177" spans="1:8" s="10" customFormat="1">
      <c r="A12177" s="134"/>
      <c r="B12177" s="134"/>
      <c r="C12177"/>
      <c r="D12177"/>
      <c r="E12177" s="488"/>
      <c r="F12177"/>
      <c r="G12177"/>
      <c r="H12177" s="488"/>
    </row>
    <row r="12178" spans="1:8" s="10" customFormat="1">
      <c r="A12178" s="134"/>
      <c r="B12178" s="134"/>
      <c r="C12178"/>
      <c r="D12178"/>
      <c r="E12178" s="488"/>
      <c r="F12178"/>
      <c r="G12178"/>
      <c r="H12178" s="488"/>
    </row>
    <row r="12179" spans="1:8" s="10" customFormat="1">
      <c r="A12179" s="134"/>
      <c r="B12179" s="134"/>
      <c r="C12179"/>
      <c r="D12179"/>
      <c r="E12179" s="488"/>
      <c r="F12179"/>
      <c r="G12179"/>
      <c r="H12179" s="488"/>
    </row>
    <row r="12180" spans="1:8" s="10" customFormat="1">
      <c r="A12180" s="134"/>
      <c r="B12180" s="134"/>
      <c r="C12180"/>
      <c r="D12180"/>
      <c r="E12180" s="488"/>
      <c r="F12180"/>
      <c r="G12180"/>
      <c r="H12180" s="488"/>
    </row>
    <row r="12181" spans="1:8" s="10" customFormat="1">
      <c r="A12181" s="134"/>
      <c r="B12181" s="134"/>
      <c r="C12181"/>
      <c r="D12181"/>
      <c r="E12181" s="488"/>
      <c r="F12181"/>
      <c r="G12181"/>
      <c r="H12181" s="488"/>
    </row>
    <row r="12182" spans="1:8" s="10" customFormat="1">
      <c r="A12182" s="134"/>
      <c r="B12182" s="134"/>
      <c r="C12182"/>
      <c r="D12182"/>
      <c r="E12182" s="488"/>
      <c r="F12182"/>
      <c r="G12182"/>
      <c r="H12182" s="488"/>
    </row>
    <row r="12183" spans="1:8" s="10" customFormat="1">
      <c r="A12183" s="134"/>
      <c r="B12183" s="134"/>
      <c r="C12183"/>
      <c r="D12183"/>
      <c r="E12183" s="488"/>
      <c r="F12183"/>
      <c r="G12183"/>
      <c r="H12183" s="488"/>
    </row>
    <row r="12184" spans="1:8" s="10" customFormat="1">
      <c r="A12184" s="134"/>
      <c r="B12184" s="134"/>
      <c r="C12184"/>
      <c r="D12184"/>
      <c r="E12184" s="488"/>
      <c r="F12184"/>
      <c r="G12184"/>
      <c r="H12184" s="488"/>
    </row>
    <row r="12185" spans="1:8" s="10" customFormat="1">
      <c r="A12185" s="134"/>
      <c r="B12185" s="134"/>
      <c r="C12185"/>
      <c r="D12185"/>
      <c r="E12185" s="488"/>
      <c r="F12185"/>
      <c r="G12185"/>
      <c r="H12185" s="488"/>
    </row>
    <row r="12186" spans="1:8" s="10" customFormat="1">
      <c r="A12186" s="134"/>
      <c r="B12186" s="134"/>
      <c r="C12186"/>
      <c r="D12186"/>
      <c r="E12186" s="488"/>
      <c r="F12186"/>
      <c r="G12186"/>
      <c r="H12186" s="488"/>
    </row>
    <row r="12187" spans="1:8" s="10" customFormat="1">
      <c r="A12187" s="134"/>
      <c r="B12187" s="134"/>
      <c r="C12187"/>
      <c r="D12187"/>
      <c r="E12187" s="488"/>
      <c r="F12187"/>
      <c r="G12187"/>
      <c r="H12187" s="488"/>
    </row>
    <row r="12188" spans="1:8" s="10" customFormat="1">
      <c r="A12188" s="134"/>
      <c r="B12188" s="134"/>
      <c r="C12188"/>
      <c r="D12188"/>
      <c r="E12188" s="488"/>
      <c r="F12188"/>
      <c r="G12188"/>
      <c r="H12188" s="488"/>
    </row>
    <row r="12189" spans="1:8" s="10" customFormat="1">
      <c r="A12189" s="134"/>
      <c r="B12189" s="134"/>
      <c r="C12189"/>
      <c r="D12189"/>
      <c r="E12189" s="488"/>
      <c r="F12189"/>
      <c r="G12189"/>
      <c r="H12189" s="488"/>
    </row>
    <row r="12190" spans="1:8" s="10" customFormat="1">
      <c r="A12190" s="134"/>
      <c r="B12190" s="134"/>
      <c r="C12190"/>
      <c r="D12190"/>
      <c r="E12190" s="488"/>
      <c r="F12190"/>
      <c r="G12190"/>
      <c r="H12190" s="488"/>
    </row>
    <row r="12191" spans="1:8" s="10" customFormat="1">
      <c r="A12191" s="134"/>
      <c r="B12191" s="134"/>
      <c r="C12191"/>
      <c r="D12191"/>
      <c r="E12191" s="488"/>
      <c r="F12191"/>
      <c r="G12191"/>
      <c r="H12191" s="488"/>
    </row>
    <row r="12192" spans="1:8" s="10" customFormat="1">
      <c r="A12192" s="134"/>
      <c r="B12192" s="134"/>
      <c r="C12192"/>
      <c r="D12192"/>
      <c r="E12192" s="488"/>
      <c r="F12192"/>
      <c r="G12192"/>
      <c r="H12192" s="488"/>
    </row>
    <row r="12193" spans="1:8" s="10" customFormat="1">
      <c r="A12193" s="134"/>
      <c r="B12193" s="134"/>
      <c r="C12193"/>
      <c r="D12193"/>
      <c r="E12193" s="488"/>
      <c r="F12193"/>
      <c r="G12193"/>
      <c r="H12193" s="488"/>
    </row>
    <row r="12194" spans="1:8" s="10" customFormat="1">
      <c r="A12194" s="134"/>
      <c r="B12194" s="134"/>
      <c r="C12194"/>
      <c r="D12194"/>
      <c r="E12194" s="488"/>
      <c r="F12194"/>
      <c r="G12194"/>
      <c r="H12194" s="488"/>
    </row>
    <row r="12195" spans="1:8" s="10" customFormat="1">
      <c r="A12195" s="134"/>
      <c r="B12195" s="134"/>
      <c r="C12195"/>
      <c r="D12195"/>
      <c r="E12195" s="488"/>
      <c r="F12195"/>
      <c r="G12195"/>
      <c r="H12195" s="488"/>
    </row>
    <row r="12196" spans="1:8" s="10" customFormat="1">
      <c r="A12196" s="134"/>
      <c r="B12196" s="134"/>
      <c r="C12196"/>
      <c r="D12196"/>
      <c r="E12196" s="488"/>
      <c r="F12196"/>
      <c r="G12196"/>
      <c r="H12196" s="488"/>
    </row>
    <row r="12197" spans="1:8" s="10" customFormat="1">
      <c r="A12197" s="134"/>
      <c r="B12197" s="134"/>
      <c r="C12197"/>
      <c r="D12197"/>
      <c r="E12197" s="488"/>
      <c r="F12197"/>
      <c r="G12197"/>
      <c r="H12197" s="488"/>
    </row>
    <row r="12198" spans="1:8" s="10" customFormat="1">
      <c r="A12198" s="134"/>
      <c r="B12198" s="134"/>
      <c r="C12198"/>
      <c r="D12198"/>
      <c r="E12198" s="488"/>
      <c r="F12198"/>
      <c r="G12198"/>
      <c r="H12198" s="488"/>
    </row>
    <row r="12199" spans="1:8" s="10" customFormat="1">
      <c r="A12199" s="134"/>
      <c r="B12199" s="134"/>
      <c r="C12199"/>
      <c r="D12199"/>
      <c r="E12199" s="488"/>
      <c r="F12199"/>
      <c r="G12199"/>
      <c r="H12199" s="488"/>
    </row>
    <row r="12200" spans="1:8" s="10" customFormat="1">
      <c r="A12200" s="134"/>
      <c r="B12200" s="134"/>
      <c r="C12200"/>
      <c r="D12200"/>
      <c r="E12200" s="488"/>
      <c r="F12200"/>
      <c r="G12200"/>
      <c r="H12200" s="488"/>
    </row>
    <row r="12201" spans="1:8" s="10" customFormat="1">
      <c r="A12201" s="134"/>
      <c r="B12201" s="134"/>
      <c r="C12201"/>
      <c r="D12201"/>
      <c r="E12201" s="488"/>
      <c r="F12201"/>
      <c r="G12201"/>
      <c r="H12201" s="488"/>
    </row>
    <row r="12202" spans="1:8" s="10" customFormat="1">
      <c r="A12202" s="134"/>
      <c r="B12202" s="134"/>
      <c r="C12202"/>
      <c r="D12202"/>
      <c r="E12202" s="488"/>
      <c r="F12202"/>
      <c r="G12202"/>
      <c r="H12202" s="488"/>
    </row>
    <row r="12203" spans="1:8" s="10" customFormat="1">
      <c r="A12203" s="134"/>
      <c r="B12203" s="134"/>
      <c r="C12203"/>
      <c r="D12203"/>
      <c r="E12203" s="488"/>
      <c r="F12203"/>
      <c r="G12203"/>
      <c r="H12203" s="488"/>
    </row>
    <row r="12204" spans="1:8" s="10" customFormat="1">
      <c r="A12204" s="134"/>
      <c r="B12204" s="134"/>
      <c r="C12204"/>
      <c r="D12204"/>
      <c r="E12204" s="488"/>
      <c r="F12204"/>
      <c r="G12204"/>
      <c r="H12204" s="488"/>
    </row>
    <row r="12205" spans="1:8" s="10" customFormat="1">
      <c r="A12205" s="134"/>
      <c r="B12205" s="134"/>
      <c r="C12205"/>
      <c r="D12205"/>
      <c r="E12205" s="488"/>
      <c r="F12205"/>
      <c r="G12205"/>
      <c r="H12205" s="488"/>
    </row>
    <row r="12206" spans="1:8" s="10" customFormat="1">
      <c r="A12206" s="134"/>
      <c r="B12206" s="134"/>
      <c r="C12206"/>
      <c r="D12206"/>
      <c r="E12206" s="488"/>
      <c r="F12206"/>
      <c r="G12206"/>
      <c r="H12206" s="488"/>
    </row>
    <row r="12207" spans="1:8" s="10" customFormat="1">
      <c r="A12207" s="134"/>
      <c r="B12207" s="134"/>
      <c r="C12207"/>
      <c r="D12207"/>
      <c r="E12207" s="488"/>
      <c r="F12207"/>
      <c r="G12207"/>
      <c r="H12207" s="488"/>
    </row>
    <row r="12208" spans="1:8" s="10" customFormat="1">
      <c r="A12208" s="134"/>
      <c r="B12208" s="134"/>
      <c r="C12208"/>
      <c r="D12208"/>
      <c r="E12208" s="488"/>
      <c r="F12208"/>
      <c r="G12208"/>
      <c r="H12208" s="488"/>
    </row>
    <row r="12209" spans="1:8" s="10" customFormat="1">
      <c r="A12209" s="134"/>
      <c r="B12209" s="134"/>
      <c r="C12209"/>
      <c r="D12209"/>
      <c r="E12209" s="488"/>
      <c r="F12209"/>
      <c r="G12209"/>
      <c r="H12209" s="488"/>
    </row>
    <row r="12210" spans="1:8" s="10" customFormat="1">
      <c r="A12210" s="134"/>
      <c r="B12210" s="134"/>
      <c r="C12210"/>
      <c r="D12210"/>
      <c r="E12210" s="488"/>
      <c r="F12210"/>
      <c r="G12210"/>
      <c r="H12210" s="488"/>
    </row>
    <row r="12211" spans="1:8" s="10" customFormat="1">
      <c r="A12211" s="134"/>
      <c r="B12211" s="134"/>
      <c r="C12211"/>
      <c r="D12211"/>
      <c r="E12211" s="488"/>
      <c r="F12211"/>
      <c r="G12211"/>
      <c r="H12211" s="488"/>
    </row>
    <row r="12212" spans="1:8" s="10" customFormat="1">
      <c r="A12212" s="134"/>
      <c r="B12212" s="134"/>
      <c r="C12212"/>
      <c r="D12212"/>
      <c r="E12212" s="488"/>
      <c r="F12212"/>
      <c r="G12212"/>
      <c r="H12212" s="488"/>
    </row>
    <row r="12213" spans="1:8" s="10" customFormat="1">
      <c r="A12213" s="134"/>
      <c r="B12213" s="134"/>
      <c r="C12213"/>
      <c r="D12213"/>
      <c r="E12213" s="488"/>
      <c r="F12213"/>
      <c r="G12213"/>
      <c r="H12213" s="488"/>
    </row>
    <row r="12214" spans="1:8" s="10" customFormat="1">
      <c r="A12214" s="134"/>
      <c r="B12214" s="134"/>
      <c r="C12214"/>
      <c r="D12214"/>
      <c r="E12214" s="488"/>
      <c r="F12214"/>
      <c r="G12214"/>
      <c r="H12214" s="488"/>
    </row>
    <row r="12215" spans="1:8" s="10" customFormat="1">
      <c r="A12215" s="134"/>
      <c r="B12215" s="134"/>
      <c r="C12215"/>
      <c r="D12215"/>
      <c r="E12215" s="488"/>
      <c r="F12215"/>
      <c r="G12215"/>
      <c r="H12215" s="488"/>
    </row>
    <row r="12216" spans="1:8" s="10" customFormat="1">
      <c r="A12216" s="134"/>
      <c r="B12216" s="134"/>
      <c r="C12216"/>
      <c r="D12216"/>
      <c r="E12216" s="488"/>
      <c r="F12216"/>
      <c r="G12216"/>
      <c r="H12216" s="488"/>
    </row>
    <row r="12217" spans="1:8" s="10" customFormat="1">
      <c r="A12217" s="134"/>
      <c r="B12217" s="134"/>
      <c r="C12217"/>
      <c r="D12217"/>
      <c r="E12217" s="488"/>
      <c r="F12217"/>
      <c r="G12217"/>
      <c r="H12217" s="488"/>
    </row>
    <row r="12218" spans="1:8" s="10" customFormat="1">
      <c r="A12218" s="134"/>
      <c r="B12218" s="134"/>
      <c r="C12218"/>
      <c r="D12218"/>
      <c r="E12218" s="488"/>
      <c r="F12218"/>
      <c r="G12218"/>
      <c r="H12218" s="488"/>
    </row>
    <row r="12219" spans="1:8" s="10" customFormat="1">
      <c r="A12219" s="134"/>
      <c r="B12219" s="134"/>
      <c r="C12219"/>
      <c r="D12219"/>
      <c r="E12219" s="488"/>
      <c r="F12219"/>
      <c r="G12219"/>
      <c r="H12219" s="488"/>
    </row>
    <row r="12220" spans="1:8" s="10" customFormat="1">
      <c r="A12220" s="134"/>
      <c r="B12220" s="134"/>
      <c r="C12220"/>
      <c r="D12220"/>
      <c r="E12220" s="488"/>
      <c r="F12220"/>
      <c r="G12220"/>
      <c r="H12220" s="488"/>
    </row>
    <row r="12221" spans="1:8" s="10" customFormat="1">
      <c r="A12221" s="134"/>
      <c r="B12221" s="134"/>
      <c r="C12221"/>
      <c r="D12221"/>
      <c r="E12221" s="488"/>
      <c r="F12221"/>
      <c r="G12221"/>
      <c r="H12221" s="488"/>
    </row>
    <row r="12222" spans="1:8" s="10" customFormat="1">
      <c r="A12222" s="134"/>
      <c r="B12222" s="134"/>
      <c r="C12222"/>
      <c r="D12222"/>
      <c r="E12222" s="488"/>
      <c r="F12222"/>
      <c r="G12222"/>
      <c r="H12222" s="488"/>
    </row>
    <row r="12223" spans="1:8" s="10" customFormat="1">
      <c r="A12223" s="134"/>
      <c r="B12223" s="134"/>
      <c r="C12223"/>
      <c r="D12223"/>
      <c r="E12223" s="488"/>
      <c r="F12223"/>
      <c r="G12223"/>
      <c r="H12223" s="488"/>
    </row>
    <row r="12224" spans="1:8" s="10" customFormat="1">
      <c r="A12224" s="134"/>
      <c r="B12224" s="134"/>
      <c r="C12224"/>
      <c r="D12224"/>
      <c r="E12224" s="488"/>
      <c r="F12224"/>
      <c r="G12224"/>
      <c r="H12224" s="488"/>
    </row>
    <row r="12225" spans="1:8" s="10" customFormat="1">
      <c r="A12225" s="134"/>
      <c r="B12225" s="134"/>
      <c r="C12225"/>
      <c r="D12225"/>
      <c r="E12225" s="488"/>
      <c r="F12225"/>
      <c r="G12225"/>
      <c r="H12225" s="488"/>
    </row>
    <row r="12226" spans="1:8" s="10" customFormat="1">
      <c r="A12226" s="134"/>
      <c r="B12226" s="134"/>
      <c r="C12226"/>
      <c r="D12226"/>
      <c r="E12226" s="488"/>
      <c r="F12226"/>
      <c r="G12226"/>
      <c r="H12226" s="488"/>
    </row>
    <row r="12227" spans="1:8" s="10" customFormat="1">
      <c r="A12227" s="134"/>
      <c r="B12227" s="134"/>
      <c r="C12227"/>
      <c r="D12227"/>
      <c r="E12227" s="488"/>
      <c r="F12227"/>
      <c r="G12227"/>
      <c r="H12227" s="488"/>
    </row>
    <row r="12228" spans="1:8" s="10" customFormat="1">
      <c r="A12228" s="134"/>
      <c r="B12228" s="134"/>
      <c r="C12228"/>
      <c r="D12228"/>
      <c r="E12228" s="488"/>
      <c r="F12228"/>
      <c r="G12228"/>
      <c r="H12228" s="488"/>
    </row>
    <row r="12229" spans="1:8" s="10" customFormat="1">
      <c r="A12229" s="134"/>
      <c r="B12229" s="134"/>
      <c r="C12229"/>
      <c r="D12229"/>
      <c r="E12229" s="488"/>
      <c r="F12229"/>
      <c r="G12229"/>
      <c r="H12229" s="488"/>
    </row>
    <row r="12230" spans="1:8" s="10" customFormat="1">
      <c r="A12230" s="134"/>
      <c r="B12230" s="134"/>
      <c r="C12230"/>
      <c r="D12230"/>
      <c r="E12230" s="488"/>
      <c r="F12230"/>
      <c r="G12230"/>
      <c r="H12230" s="488"/>
    </row>
    <row r="12231" spans="1:8" s="10" customFormat="1">
      <c r="A12231" s="134"/>
      <c r="B12231" s="134"/>
      <c r="C12231"/>
      <c r="D12231"/>
      <c r="E12231" s="488"/>
      <c r="F12231"/>
      <c r="G12231"/>
      <c r="H12231" s="488"/>
    </row>
    <row r="12232" spans="1:8" s="10" customFormat="1">
      <c r="A12232" s="134"/>
      <c r="B12232" s="134"/>
      <c r="C12232"/>
      <c r="D12232"/>
      <c r="E12232" s="488"/>
      <c r="F12232"/>
      <c r="G12232"/>
      <c r="H12232" s="488"/>
    </row>
    <row r="12233" spans="1:8" s="10" customFormat="1">
      <c r="A12233" s="134"/>
      <c r="B12233" s="134"/>
      <c r="C12233"/>
      <c r="D12233"/>
      <c r="E12233" s="488"/>
      <c r="F12233"/>
      <c r="G12233"/>
      <c r="H12233" s="488"/>
    </row>
    <row r="12234" spans="1:8" s="10" customFormat="1">
      <c r="A12234" s="134"/>
      <c r="B12234" s="134"/>
      <c r="C12234"/>
      <c r="D12234"/>
      <c r="E12234" s="488"/>
      <c r="F12234"/>
      <c r="G12234"/>
      <c r="H12234" s="488"/>
    </row>
    <row r="12235" spans="1:8" s="10" customFormat="1">
      <c r="A12235" s="134"/>
      <c r="B12235" s="134"/>
      <c r="C12235"/>
      <c r="D12235"/>
      <c r="E12235" s="488"/>
      <c r="F12235"/>
      <c r="G12235"/>
      <c r="H12235" s="488"/>
    </row>
    <row r="12236" spans="1:8" s="10" customFormat="1">
      <c r="A12236" s="134"/>
      <c r="B12236" s="134"/>
      <c r="C12236"/>
      <c r="D12236"/>
      <c r="E12236" s="488"/>
      <c r="F12236"/>
      <c r="G12236"/>
      <c r="H12236" s="488"/>
    </row>
    <row r="12237" spans="1:8" s="10" customFormat="1">
      <c r="A12237" s="134"/>
      <c r="B12237" s="134"/>
      <c r="C12237"/>
      <c r="D12237"/>
      <c r="E12237" s="488"/>
      <c r="F12237"/>
      <c r="G12237"/>
      <c r="H12237" s="488"/>
    </row>
    <row r="12238" spans="1:8" s="10" customFormat="1">
      <c r="A12238" s="134"/>
      <c r="B12238" s="134"/>
      <c r="C12238"/>
      <c r="D12238"/>
      <c r="E12238" s="488"/>
      <c r="F12238"/>
      <c r="G12238"/>
      <c r="H12238" s="488"/>
    </row>
    <row r="12239" spans="1:8" s="10" customFormat="1">
      <c r="A12239" s="134"/>
      <c r="B12239" s="134"/>
      <c r="C12239"/>
      <c r="D12239"/>
      <c r="E12239" s="488"/>
      <c r="F12239"/>
      <c r="G12239"/>
      <c r="H12239" s="488"/>
    </row>
    <row r="12240" spans="1:8" s="10" customFormat="1">
      <c r="A12240" s="134"/>
      <c r="B12240" s="134"/>
      <c r="C12240"/>
      <c r="D12240"/>
      <c r="E12240" s="488"/>
      <c r="F12240"/>
      <c r="G12240"/>
      <c r="H12240" s="488"/>
    </row>
    <row r="12241" spans="1:8" s="10" customFormat="1">
      <c r="A12241" s="134"/>
      <c r="B12241" s="134"/>
      <c r="C12241"/>
      <c r="D12241"/>
      <c r="E12241" s="488"/>
      <c r="F12241"/>
      <c r="G12241"/>
      <c r="H12241" s="488"/>
    </row>
    <row r="12242" spans="1:8" s="10" customFormat="1">
      <c r="A12242" s="134"/>
      <c r="B12242" s="134"/>
      <c r="C12242"/>
      <c r="D12242"/>
      <c r="E12242" s="488"/>
      <c r="F12242"/>
      <c r="G12242"/>
      <c r="H12242" s="488"/>
    </row>
    <row r="12243" spans="1:8" s="10" customFormat="1">
      <c r="A12243" s="134"/>
      <c r="B12243" s="134"/>
      <c r="C12243"/>
      <c r="D12243"/>
      <c r="E12243" s="488"/>
      <c r="F12243"/>
      <c r="G12243"/>
      <c r="H12243" s="488"/>
    </row>
    <row r="12244" spans="1:8" s="10" customFormat="1">
      <c r="A12244" s="134"/>
      <c r="B12244" s="134"/>
      <c r="C12244"/>
      <c r="D12244"/>
      <c r="E12244" s="488"/>
      <c r="F12244"/>
      <c r="G12244"/>
      <c r="H12244" s="488"/>
    </row>
    <row r="12245" spans="1:8" s="10" customFormat="1">
      <c r="A12245" s="134"/>
      <c r="B12245" s="134"/>
      <c r="C12245"/>
      <c r="D12245"/>
      <c r="E12245" s="488"/>
      <c r="F12245"/>
      <c r="G12245"/>
      <c r="H12245" s="488"/>
    </row>
    <row r="12246" spans="1:8" s="10" customFormat="1">
      <c r="A12246" s="134"/>
      <c r="B12246" s="134"/>
      <c r="C12246"/>
      <c r="D12246"/>
      <c r="E12246" s="488"/>
      <c r="F12246"/>
      <c r="G12246"/>
      <c r="H12246" s="488"/>
    </row>
    <row r="12247" spans="1:8" s="10" customFormat="1">
      <c r="A12247" s="134"/>
      <c r="B12247" s="134"/>
      <c r="C12247"/>
      <c r="D12247"/>
      <c r="E12247" s="488"/>
      <c r="F12247"/>
      <c r="G12247"/>
      <c r="H12247" s="488"/>
    </row>
    <row r="12248" spans="1:8" s="10" customFormat="1">
      <c r="A12248" s="134"/>
      <c r="B12248" s="134"/>
      <c r="C12248"/>
      <c r="D12248"/>
      <c r="E12248" s="488"/>
      <c r="F12248"/>
      <c r="G12248"/>
      <c r="H12248" s="488"/>
    </row>
    <row r="12249" spans="1:8" s="10" customFormat="1">
      <c r="A12249" s="134"/>
      <c r="B12249" s="134"/>
      <c r="C12249"/>
      <c r="D12249"/>
      <c r="E12249" s="488"/>
      <c r="F12249"/>
      <c r="G12249"/>
      <c r="H12249" s="488"/>
    </row>
    <row r="12250" spans="1:8" s="10" customFormat="1">
      <c r="A12250" s="134"/>
      <c r="B12250" s="134"/>
      <c r="C12250"/>
      <c r="D12250"/>
      <c r="E12250" s="488"/>
      <c r="F12250"/>
      <c r="G12250"/>
      <c r="H12250" s="488"/>
    </row>
    <row r="12251" spans="1:8" s="10" customFormat="1">
      <c r="A12251" s="134"/>
      <c r="B12251" s="134"/>
      <c r="C12251"/>
      <c r="D12251"/>
      <c r="E12251" s="488"/>
      <c r="F12251"/>
      <c r="G12251"/>
      <c r="H12251" s="488"/>
    </row>
    <row r="12252" spans="1:8" s="10" customFormat="1">
      <c r="A12252" s="134"/>
      <c r="B12252" s="134"/>
      <c r="C12252"/>
      <c r="D12252"/>
      <c r="E12252" s="488"/>
      <c r="F12252"/>
      <c r="G12252"/>
      <c r="H12252" s="488"/>
    </row>
    <row r="12253" spans="1:8" s="10" customFormat="1">
      <c r="A12253" s="134"/>
      <c r="B12253" s="134"/>
      <c r="C12253"/>
      <c r="D12253"/>
      <c r="E12253" s="488"/>
      <c r="F12253"/>
      <c r="G12253"/>
      <c r="H12253" s="488"/>
    </row>
    <row r="12254" spans="1:8" s="10" customFormat="1">
      <c r="A12254" s="134"/>
      <c r="B12254" s="134"/>
      <c r="C12254"/>
      <c r="D12254"/>
      <c r="E12254" s="488"/>
      <c r="F12254"/>
      <c r="G12254"/>
      <c r="H12254" s="488"/>
    </row>
    <row r="12255" spans="1:8" s="10" customFormat="1">
      <c r="A12255" s="134"/>
      <c r="B12255" s="134"/>
      <c r="C12255"/>
      <c r="D12255"/>
      <c r="E12255" s="488"/>
      <c r="F12255"/>
      <c r="G12255"/>
      <c r="H12255" s="488"/>
    </row>
    <row r="12256" spans="1:8" s="10" customFormat="1">
      <c r="A12256" s="134"/>
      <c r="B12256" s="134"/>
      <c r="C12256"/>
      <c r="D12256"/>
      <c r="E12256" s="488"/>
      <c r="F12256"/>
      <c r="G12256"/>
      <c r="H12256" s="488"/>
    </row>
    <row r="12257" spans="1:8" s="10" customFormat="1">
      <c r="A12257" s="134"/>
      <c r="B12257" s="134"/>
      <c r="C12257"/>
      <c r="D12257"/>
      <c r="E12257" s="488"/>
      <c r="F12257"/>
      <c r="G12257"/>
      <c r="H12257" s="488"/>
    </row>
    <row r="12258" spans="1:8" s="10" customFormat="1">
      <c r="A12258" s="134"/>
      <c r="B12258" s="134"/>
      <c r="C12258"/>
      <c r="D12258"/>
      <c r="E12258" s="488"/>
      <c r="F12258"/>
      <c r="G12258"/>
      <c r="H12258" s="488"/>
    </row>
    <row r="12259" spans="1:8" s="10" customFormat="1">
      <c r="A12259" s="134"/>
      <c r="B12259" s="134"/>
      <c r="C12259"/>
      <c r="D12259"/>
      <c r="E12259" s="488"/>
      <c r="F12259"/>
      <c r="G12259"/>
      <c r="H12259" s="488"/>
    </row>
    <row r="12260" spans="1:8" s="10" customFormat="1">
      <c r="A12260" s="134"/>
      <c r="B12260" s="134"/>
      <c r="C12260"/>
      <c r="D12260"/>
      <c r="E12260" s="488"/>
      <c r="F12260"/>
      <c r="G12260"/>
      <c r="H12260" s="488"/>
    </row>
    <row r="12261" spans="1:8" s="10" customFormat="1">
      <c r="A12261" s="134"/>
      <c r="B12261" s="134"/>
      <c r="C12261"/>
      <c r="D12261"/>
      <c r="E12261" s="488"/>
      <c r="F12261"/>
      <c r="G12261"/>
      <c r="H12261" s="488"/>
    </row>
    <row r="12262" spans="1:8" s="10" customFormat="1">
      <c r="A12262" s="134"/>
      <c r="B12262" s="134"/>
      <c r="C12262"/>
      <c r="D12262"/>
      <c r="E12262" s="488"/>
      <c r="F12262"/>
      <c r="G12262"/>
      <c r="H12262" s="488"/>
    </row>
    <row r="12263" spans="1:8" s="10" customFormat="1">
      <c r="A12263" s="134"/>
      <c r="B12263" s="134"/>
      <c r="C12263"/>
      <c r="D12263"/>
      <c r="E12263" s="488"/>
      <c r="F12263"/>
      <c r="G12263"/>
      <c r="H12263" s="488"/>
    </row>
    <row r="12264" spans="1:8" s="10" customFormat="1">
      <c r="A12264" s="134"/>
      <c r="B12264" s="134"/>
      <c r="C12264"/>
      <c r="D12264"/>
      <c r="E12264" s="488"/>
      <c r="F12264"/>
      <c r="G12264"/>
      <c r="H12264" s="488"/>
    </row>
    <row r="12265" spans="1:8" s="10" customFormat="1">
      <c r="A12265" s="134"/>
      <c r="B12265" s="134"/>
      <c r="C12265"/>
      <c r="D12265"/>
      <c r="E12265" s="488"/>
      <c r="F12265"/>
      <c r="G12265"/>
      <c r="H12265" s="488"/>
    </row>
    <row r="12266" spans="1:8" s="10" customFormat="1">
      <c r="A12266" s="134"/>
      <c r="B12266" s="134"/>
      <c r="C12266"/>
      <c r="D12266"/>
      <c r="E12266" s="488"/>
      <c r="F12266"/>
      <c r="G12266"/>
      <c r="H12266" s="488"/>
    </row>
    <row r="12267" spans="1:8" s="10" customFormat="1">
      <c r="A12267" s="134"/>
      <c r="B12267" s="134"/>
      <c r="C12267"/>
      <c r="D12267"/>
      <c r="E12267" s="488"/>
      <c r="F12267"/>
      <c r="G12267"/>
      <c r="H12267" s="488"/>
    </row>
    <row r="12268" spans="1:8" s="10" customFormat="1">
      <c r="A12268" s="134"/>
      <c r="B12268" s="134"/>
      <c r="C12268"/>
      <c r="D12268"/>
      <c r="E12268" s="488"/>
      <c r="F12268"/>
      <c r="G12268"/>
      <c r="H12268" s="488"/>
    </row>
    <row r="12269" spans="1:8" s="10" customFormat="1">
      <c r="A12269" s="134"/>
      <c r="B12269" s="134"/>
      <c r="C12269"/>
      <c r="D12269"/>
      <c r="E12269" s="488"/>
      <c r="F12269"/>
      <c r="G12269"/>
      <c r="H12269" s="488"/>
    </row>
    <row r="12270" spans="1:8" s="10" customFormat="1">
      <c r="A12270" s="134"/>
      <c r="B12270" s="134"/>
      <c r="C12270"/>
      <c r="D12270"/>
      <c r="E12270" s="488"/>
      <c r="F12270"/>
      <c r="G12270"/>
      <c r="H12270" s="488"/>
    </row>
    <row r="12271" spans="1:8" s="10" customFormat="1">
      <c r="A12271" s="134"/>
      <c r="B12271" s="134"/>
      <c r="C12271"/>
      <c r="D12271"/>
      <c r="E12271" s="488"/>
      <c r="F12271"/>
      <c r="G12271"/>
      <c r="H12271" s="488"/>
    </row>
    <row r="12272" spans="1:8" s="10" customFormat="1">
      <c r="A12272" s="134"/>
      <c r="B12272" s="134"/>
      <c r="C12272"/>
      <c r="D12272"/>
      <c r="E12272" s="488"/>
      <c r="F12272"/>
      <c r="G12272"/>
      <c r="H12272" s="488"/>
    </row>
    <row r="12273" spans="1:8" s="10" customFormat="1">
      <c r="A12273" s="134"/>
      <c r="B12273" s="134"/>
      <c r="C12273"/>
      <c r="D12273"/>
      <c r="E12273" s="488"/>
      <c r="F12273"/>
      <c r="G12273"/>
      <c r="H12273" s="488"/>
    </row>
    <row r="12274" spans="1:8" s="10" customFormat="1">
      <c r="A12274" s="134"/>
      <c r="B12274" s="134"/>
      <c r="C12274"/>
      <c r="D12274"/>
      <c r="E12274" s="488"/>
      <c r="F12274"/>
      <c r="G12274"/>
      <c r="H12274" s="488"/>
    </row>
    <row r="12275" spans="1:8" s="10" customFormat="1">
      <c r="A12275" s="134"/>
      <c r="B12275" s="134"/>
      <c r="C12275"/>
      <c r="D12275"/>
      <c r="E12275" s="488"/>
      <c r="F12275"/>
      <c r="G12275"/>
      <c r="H12275" s="488"/>
    </row>
    <row r="12276" spans="1:8" s="10" customFormat="1">
      <c r="A12276" s="134"/>
      <c r="B12276" s="134"/>
      <c r="C12276"/>
      <c r="D12276"/>
      <c r="E12276" s="488"/>
      <c r="F12276"/>
      <c r="G12276"/>
      <c r="H12276" s="488"/>
    </row>
    <row r="12277" spans="1:8" s="10" customFormat="1">
      <c r="A12277" s="134"/>
      <c r="B12277" s="134"/>
      <c r="C12277"/>
      <c r="D12277"/>
      <c r="E12277" s="488"/>
      <c r="F12277"/>
      <c r="G12277"/>
      <c r="H12277" s="488"/>
    </row>
    <row r="12278" spans="1:8" s="10" customFormat="1">
      <c r="A12278" s="134"/>
      <c r="B12278" s="134"/>
      <c r="C12278"/>
      <c r="D12278"/>
      <c r="E12278" s="488"/>
      <c r="F12278"/>
      <c r="G12278"/>
      <c r="H12278" s="488"/>
    </row>
    <row r="12279" spans="1:8" s="10" customFormat="1">
      <c r="A12279" s="134"/>
      <c r="B12279" s="134"/>
      <c r="C12279"/>
      <c r="D12279"/>
      <c r="E12279" s="488"/>
      <c r="F12279"/>
      <c r="G12279"/>
      <c r="H12279" s="488"/>
    </row>
    <row r="12280" spans="1:8" s="10" customFormat="1">
      <c r="A12280" s="134"/>
      <c r="B12280" s="134"/>
      <c r="C12280"/>
      <c r="D12280"/>
      <c r="E12280" s="488"/>
      <c r="F12280"/>
      <c r="G12280"/>
      <c r="H12280" s="488"/>
    </row>
    <row r="12281" spans="1:8" s="10" customFormat="1">
      <c r="A12281" s="134"/>
      <c r="B12281" s="134"/>
      <c r="C12281"/>
      <c r="D12281"/>
      <c r="E12281" s="488"/>
      <c r="F12281"/>
      <c r="G12281"/>
      <c r="H12281" s="488"/>
    </row>
    <row r="12282" spans="1:8" s="10" customFormat="1">
      <c r="A12282" s="134"/>
      <c r="B12282" s="134"/>
      <c r="C12282"/>
      <c r="D12282"/>
      <c r="E12282" s="488"/>
      <c r="F12282"/>
      <c r="G12282"/>
      <c r="H12282" s="488"/>
    </row>
    <row r="12283" spans="1:8" s="10" customFormat="1">
      <c r="A12283" s="134"/>
      <c r="B12283" s="134"/>
      <c r="C12283"/>
      <c r="D12283"/>
      <c r="E12283" s="488"/>
      <c r="F12283"/>
      <c r="G12283"/>
      <c r="H12283" s="488"/>
    </row>
    <row r="12284" spans="1:8" s="10" customFormat="1">
      <c r="A12284" s="134"/>
      <c r="B12284" s="134"/>
      <c r="C12284"/>
      <c r="D12284"/>
      <c r="E12284" s="488"/>
      <c r="F12284"/>
      <c r="G12284"/>
      <c r="H12284" s="488"/>
    </row>
    <row r="12285" spans="1:8" s="10" customFormat="1">
      <c r="A12285" s="134"/>
      <c r="B12285" s="134"/>
      <c r="C12285"/>
      <c r="D12285"/>
      <c r="E12285" s="488"/>
      <c r="F12285"/>
      <c r="G12285"/>
      <c r="H12285" s="488"/>
    </row>
    <row r="12286" spans="1:8" s="10" customFormat="1">
      <c r="A12286" s="134"/>
      <c r="B12286" s="134"/>
      <c r="C12286"/>
      <c r="D12286"/>
      <c r="E12286" s="488"/>
      <c r="F12286"/>
      <c r="G12286"/>
      <c r="H12286" s="488"/>
    </row>
    <row r="12287" spans="1:8" s="10" customFormat="1">
      <c r="A12287" s="134"/>
      <c r="B12287" s="134"/>
      <c r="C12287"/>
      <c r="D12287"/>
      <c r="E12287" s="488"/>
      <c r="F12287"/>
      <c r="G12287"/>
      <c r="H12287" s="488"/>
    </row>
    <row r="12288" spans="1:8" s="10" customFormat="1">
      <c r="A12288" s="134"/>
      <c r="B12288" s="134"/>
      <c r="C12288"/>
      <c r="D12288"/>
      <c r="E12288" s="488"/>
      <c r="F12288"/>
      <c r="G12288"/>
      <c r="H12288" s="488"/>
    </row>
    <row r="12289" spans="1:8" s="10" customFormat="1">
      <c r="A12289" s="134"/>
      <c r="B12289" s="134"/>
      <c r="C12289"/>
      <c r="D12289"/>
      <c r="E12289" s="488"/>
      <c r="F12289"/>
      <c r="G12289"/>
      <c r="H12289" s="488"/>
    </row>
    <row r="12290" spans="1:8" s="10" customFormat="1">
      <c r="A12290" s="134"/>
      <c r="B12290" s="134"/>
      <c r="C12290"/>
      <c r="D12290"/>
      <c r="E12290" s="488"/>
      <c r="F12290"/>
      <c r="G12290"/>
      <c r="H12290" s="488"/>
    </row>
    <row r="12291" spans="1:8" s="10" customFormat="1">
      <c r="A12291" s="134"/>
      <c r="B12291" s="134"/>
      <c r="C12291"/>
      <c r="D12291"/>
      <c r="E12291" s="488"/>
      <c r="F12291"/>
      <c r="G12291"/>
      <c r="H12291" s="488"/>
    </row>
    <row r="12292" spans="1:8" s="10" customFormat="1">
      <c r="A12292" s="134"/>
      <c r="B12292" s="134"/>
      <c r="C12292"/>
      <c r="D12292"/>
      <c r="E12292" s="488"/>
      <c r="F12292"/>
      <c r="G12292"/>
      <c r="H12292" s="488"/>
    </row>
    <row r="12293" spans="1:8" s="10" customFormat="1">
      <c r="A12293" s="134"/>
      <c r="B12293" s="134"/>
      <c r="C12293"/>
      <c r="D12293"/>
      <c r="E12293" s="488"/>
      <c r="F12293"/>
      <c r="G12293"/>
      <c r="H12293" s="488"/>
    </row>
    <row r="12294" spans="1:8" s="10" customFormat="1">
      <c r="A12294" s="134"/>
      <c r="B12294" s="134"/>
      <c r="C12294"/>
      <c r="D12294"/>
      <c r="E12294" s="488"/>
      <c r="F12294"/>
      <c r="G12294"/>
      <c r="H12294" s="488"/>
    </row>
    <row r="12295" spans="1:8" s="10" customFormat="1">
      <c r="A12295" s="134"/>
      <c r="B12295" s="134"/>
      <c r="C12295"/>
      <c r="D12295"/>
      <c r="E12295" s="488"/>
      <c r="F12295"/>
      <c r="G12295"/>
      <c r="H12295" s="488"/>
    </row>
    <row r="12296" spans="1:8" s="10" customFormat="1">
      <c r="A12296" s="134"/>
      <c r="B12296" s="134"/>
      <c r="C12296"/>
      <c r="D12296"/>
      <c r="E12296" s="488"/>
      <c r="F12296"/>
      <c r="G12296"/>
      <c r="H12296" s="488"/>
    </row>
    <row r="12297" spans="1:8" s="10" customFormat="1">
      <c r="A12297" s="134"/>
      <c r="B12297" s="134"/>
      <c r="C12297"/>
      <c r="D12297"/>
      <c r="E12297" s="488"/>
      <c r="F12297"/>
      <c r="G12297"/>
      <c r="H12297" s="488"/>
    </row>
    <row r="12298" spans="1:8" s="10" customFormat="1">
      <c r="A12298" s="134"/>
      <c r="B12298" s="134"/>
      <c r="C12298"/>
      <c r="D12298"/>
      <c r="E12298" s="488"/>
      <c r="F12298"/>
      <c r="G12298"/>
      <c r="H12298" s="488"/>
    </row>
    <row r="12299" spans="1:8" s="10" customFormat="1">
      <c r="A12299" s="134"/>
      <c r="B12299" s="134"/>
      <c r="C12299"/>
      <c r="D12299"/>
      <c r="E12299" s="488"/>
      <c r="F12299"/>
      <c r="G12299"/>
      <c r="H12299" s="488"/>
    </row>
    <row r="12300" spans="1:8" s="10" customFormat="1">
      <c r="A12300" s="134"/>
      <c r="B12300" s="134"/>
      <c r="C12300"/>
      <c r="D12300"/>
      <c r="E12300" s="488"/>
      <c r="F12300"/>
      <c r="G12300"/>
      <c r="H12300" s="488"/>
    </row>
    <row r="12301" spans="1:8" s="10" customFormat="1">
      <c r="A12301" s="134"/>
      <c r="B12301" s="134"/>
      <c r="C12301"/>
      <c r="D12301"/>
      <c r="E12301" s="488"/>
      <c r="F12301"/>
      <c r="G12301"/>
      <c r="H12301" s="488"/>
    </row>
    <row r="12302" spans="1:8" s="10" customFormat="1">
      <c r="A12302" s="134"/>
      <c r="B12302" s="134"/>
      <c r="C12302"/>
      <c r="D12302"/>
      <c r="E12302" s="488"/>
      <c r="F12302"/>
      <c r="G12302"/>
      <c r="H12302" s="488"/>
    </row>
    <row r="12303" spans="1:8" s="10" customFormat="1">
      <c r="A12303" s="134"/>
      <c r="B12303" s="134"/>
      <c r="C12303"/>
      <c r="D12303"/>
      <c r="E12303" s="488"/>
      <c r="F12303"/>
      <c r="G12303"/>
      <c r="H12303" s="488"/>
    </row>
    <row r="12304" spans="1:8" s="10" customFormat="1">
      <c r="A12304" s="134"/>
      <c r="B12304" s="134"/>
      <c r="C12304"/>
      <c r="D12304"/>
      <c r="E12304" s="488"/>
      <c r="F12304"/>
      <c r="G12304"/>
      <c r="H12304" s="488"/>
    </row>
    <row r="12305" spans="1:8" s="10" customFormat="1">
      <c r="A12305" s="134"/>
      <c r="B12305" s="134"/>
      <c r="C12305"/>
      <c r="D12305"/>
      <c r="E12305" s="488"/>
      <c r="F12305"/>
      <c r="G12305"/>
      <c r="H12305" s="488"/>
    </row>
    <row r="12306" spans="1:8" s="10" customFormat="1">
      <c r="A12306" s="134"/>
      <c r="B12306" s="134"/>
      <c r="C12306"/>
      <c r="D12306"/>
      <c r="E12306" s="488"/>
      <c r="F12306"/>
      <c r="G12306"/>
      <c r="H12306" s="488"/>
    </row>
    <row r="12307" spans="1:8" s="10" customFormat="1">
      <c r="A12307" s="134"/>
      <c r="B12307" s="134"/>
      <c r="C12307"/>
      <c r="D12307"/>
      <c r="E12307" s="488"/>
      <c r="F12307"/>
      <c r="G12307"/>
      <c r="H12307" s="488"/>
    </row>
    <row r="12308" spans="1:8" s="10" customFormat="1">
      <c r="A12308" s="134"/>
      <c r="B12308" s="134"/>
      <c r="C12308"/>
      <c r="D12308"/>
      <c r="E12308" s="488"/>
      <c r="F12308"/>
      <c r="G12308"/>
      <c r="H12308" s="488"/>
    </row>
    <row r="12309" spans="1:8" s="10" customFormat="1">
      <c r="A12309" s="134"/>
      <c r="B12309" s="134"/>
      <c r="C12309"/>
      <c r="D12309"/>
      <c r="E12309" s="488"/>
      <c r="F12309"/>
      <c r="G12309"/>
      <c r="H12309" s="488"/>
    </row>
    <row r="12310" spans="1:8" s="10" customFormat="1">
      <c r="A12310" s="134"/>
      <c r="B12310" s="134"/>
      <c r="C12310"/>
      <c r="D12310"/>
      <c r="E12310" s="488"/>
      <c r="F12310"/>
      <c r="G12310"/>
      <c r="H12310" s="488"/>
    </row>
    <row r="12311" spans="1:8" s="10" customFormat="1">
      <c r="A12311" s="134"/>
      <c r="B12311" s="134"/>
      <c r="C12311"/>
      <c r="D12311"/>
      <c r="E12311" s="488"/>
      <c r="F12311"/>
      <c r="G12311"/>
      <c r="H12311" s="488"/>
    </row>
    <row r="12312" spans="1:8" s="10" customFormat="1">
      <c r="A12312" s="134"/>
      <c r="B12312" s="134"/>
      <c r="C12312"/>
      <c r="D12312"/>
      <c r="E12312" s="488"/>
      <c r="F12312"/>
      <c r="G12312"/>
      <c r="H12312" s="488"/>
    </row>
    <row r="12313" spans="1:8" s="10" customFormat="1">
      <c r="A12313" s="134"/>
      <c r="B12313" s="134"/>
      <c r="C12313"/>
      <c r="D12313"/>
      <c r="E12313" s="488"/>
      <c r="F12313"/>
      <c r="G12313"/>
      <c r="H12313" s="488"/>
    </row>
    <row r="12314" spans="1:8" s="10" customFormat="1">
      <c r="A12314" s="134"/>
      <c r="B12314" s="134"/>
      <c r="C12314"/>
      <c r="D12314"/>
      <c r="E12314" s="488"/>
      <c r="F12314"/>
      <c r="G12314"/>
      <c r="H12314" s="488"/>
    </row>
    <row r="12315" spans="1:8" s="10" customFormat="1">
      <c r="A12315" s="134"/>
      <c r="B12315" s="134"/>
      <c r="C12315"/>
      <c r="D12315"/>
      <c r="E12315" s="488"/>
      <c r="F12315"/>
      <c r="G12315"/>
      <c r="H12315" s="488"/>
    </row>
    <row r="12316" spans="1:8" s="10" customFormat="1">
      <c r="A12316" s="134"/>
      <c r="B12316" s="134"/>
      <c r="C12316"/>
      <c r="D12316"/>
      <c r="E12316" s="488"/>
      <c r="F12316"/>
      <c r="G12316"/>
      <c r="H12316" s="488"/>
    </row>
    <row r="12317" spans="1:8" s="10" customFormat="1">
      <c r="A12317" s="134"/>
      <c r="B12317" s="134"/>
      <c r="C12317"/>
      <c r="D12317"/>
      <c r="E12317" s="488"/>
      <c r="F12317"/>
      <c r="G12317"/>
      <c r="H12317" s="488"/>
    </row>
    <row r="12318" spans="1:8" s="10" customFormat="1">
      <c r="A12318" s="134"/>
      <c r="B12318" s="134"/>
      <c r="C12318"/>
      <c r="D12318"/>
      <c r="E12318" s="488"/>
      <c r="F12318"/>
      <c r="G12318"/>
      <c r="H12318" s="488"/>
    </row>
    <row r="12319" spans="1:8" s="10" customFormat="1">
      <c r="A12319" s="134"/>
      <c r="B12319" s="134"/>
      <c r="C12319"/>
      <c r="D12319"/>
      <c r="E12319" s="488"/>
      <c r="F12319"/>
      <c r="G12319"/>
      <c r="H12319" s="488"/>
    </row>
    <row r="12320" spans="1:8" s="10" customFormat="1">
      <c r="A12320" s="134"/>
      <c r="B12320" s="134"/>
      <c r="C12320"/>
      <c r="D12320"/>
      <c r="E12320" s="488"/>
      <c r="F12320"/>
      <c r="G12320"/>
      <c r="H12320" s="488"/>
    </row>
    <row r="12321" spans="1:8" s="10" customFormat="1">
      <c r="A12321" s="134"/>
      <c r="B12321" s="134"/>
      <c r="C12321"/>
      <c r="D12321"/>
      <c r="E12321" s="488"/>
      <c r="F12321"/>
      <c r="G12321"/>
      <c r="H12321" s="488"/>
    </row>
    <row r="12322" spans="1:8" s="10" customFormat="1">
      <c r="A12322" s="134"/>
      <c r="B12322" s="134"/>
      <c r="C12322"/>
      <c r="D12322"/>
      <c r="E12322" s="488"/>
      <c r="F12322"/>
      <c r="G12322"/>
      <c r="H12322" s="488"/>
    </row>
    <row r="12323" spans="1:8" s="10" customFormat="1">
      <c r="A12323" s="134"/>
      <c r="B12323" s="134"/>
      <c r="C12323"/>
      <c r="D12323"/>
      <c r="E12323" s="488"/>
      <c r="F12323"/>
      <c r="G12323"/>
      <c r="H12323" s="488"/>
    </row>
    <row r="12324" spans="1:8" s="10" customFormat="1">
      <c r="A12324" s="134"/>
      <c r="B12324" s="134"/>
      <c r="C12324"/>
      <c r="D12324"/>
      <c r="E12324" s="488"/>
      <c r="F12324"/>
      <c r="G12324"/>
      <c r="H12324" s="488"/>
    </row>
    <row r="12325" spans="1:8" s="10" customFormat="1">
      <c r="A12325" s="134"/>
      <c r="B12325" s="134"/>
      <c r="C12325"/>
      <c r="D12325"/>
      <c r="E12325" s="488"/>
      <c r="F12325"/>
      <c r="G12325"/>
      <c r="H12325" s="488"/>
    </row>
    <row r="12326" spans="1:8" s="10" customFormat="1">
      <c r="A12326" s="134"/>
      <c r="B12326" s="134"/>
      <c r="C12326"/>
      <c r="D12326"/>
      <c r="E12326" s="488"/>
      <c r="F12326"/>
      <c r="G12326"/>
      <c r="H12326" s="488"/>
    </row>
    <row r="12327" spans="1:8" s="10" customFormat="1">
      <c r="A12327" s="134"/>
      <c r="B12327" s="134"/>
      <c r="C12327"/>
      <c r="D12327"/>
      <c r="E12327" s="488"/>
      <c r="F12327"/>
      <c r="G12327"/>
      <c r="H12327" s="488"/>
    </row>
    <row r="12328" spans="1:8" s="10" customFormat="1">
      <c r="A12328" s="134"/>
      <c r="B12328" s="134"/>
      <c r="C12328"/>
      <c r="D12328"/>
      <c r="E12328" s="488"/>
      <c r="F12328"/>
      <c r="G12328"/>
      <c r="H12328" s="488"/>
    </row>
    <row r="12329" spans="1:8" s="10" customFormat="1">
      <c r="A12329" s="134"/>
      <c r="B12329" s="134"/>
      <c r="C12329"/>
      <c r="D12329"/>
      <c r="E12329" s="488"/>
      <c r="F12329"/>
      <c r="G12329"/>
      <c r="H12329" s="488"/>
    </row>
    <row r="12330" spans="1:8" s="10" customFormat="1">
      <c r="A12330" s="134"/>
      <c r="B12330" s="134"/>
      <c r="C12330"/>
      <c r="D12330"/>
      <c r="E12330" s="488"/>
      <c r="F12330"/>
      <c r="G12330"/>
      <c r="H12330" s="488"/>
    </row>
    <row r="12331" spans="1:8" s="10" customFormat="1">
      <c r="A12331" s="134"/>
      <c r="B12331" s="134"/>
      <c r="C12331"/>
      <c r="D12331"/>
      <c r="E12331" s="488"/>
      <c r="F12331"/>
      <c r="G12331"/>
      <c r="H12331" s="488"/>
    </row>
    <row r="12332" spans="1:8" s="10" customFormat="1">
      <c r="A12332" s="134"/>
      <c r="B12332" s="134"/>
      <c r="C12332"/>
      <c r="D12332"/>
      <c r="E12332" s="488"/>
      <c r="F12332"/>
      <c r="G12332"/>
      <c r="H12332" s="488"/>
    </row>
    <row r="12333" spans="1:8" s="10" customFormat="1">
      <c r="A12333" s="134"/>
      <c r="B12333" s="134"/>
      <c r="C12333"/>
      <c r="D12333"/>
      <c r="E12333" s="488"/>
      <c r="F12333"/>
      <c r="G12333"/>
      <c r="H12333" s="488"/>
    </row>
    <row r="12334" spans="1:8" s="10" customFormat="1">
      <c r="A12334" s="134"/>
      <c r="B12334" s="134"/>
      <c r="C12334"/>
      <c r="D12334"/>
      <c r="E12334" s="488"/>
      <c r="F12334"/>
      <c r="G12334"/>
      <c r="H12334" s="488"/>
    </row>
    <row r="12335" spans="1:8" s="10" customFormat="1">
      <c r="A12335" s="134"/>
      <c r="B12335" s="134"/>
      <c r="C12335"/>
      <c r="D12335"/>
      <c r="E12335" s="488"/>
      <c r="F12335"/>
      <c r="G12335"/>
      <c r="H12335" s="488"/>
    </row>
    <row r="12336" spans="1:8" s="10" customFormat="1">
      <c r="A12336" s="134"/>
      <c r="B12336" s="134"/>
      <c r="C12336"/>
      <c r="D12336"/>
      <c r="E12336" s="488"/>
      <c r="F12336"/>
      <c r="G12336"/>
      <c r="H12336" s="488"/>
    </row>
    <row r="12337" spans="1:8" s="10" customFormat="1">
      <c r="A12337" s="134"/>
      <c r="B12337" s="134"/>
      <c r="C12337"/>
      <c r="D12337"/>
      <c r="E12337" s="488"/>
      <c r="F12337"/>
      <c r="G12337"/>
      <c r="H12337" s="488"/>
    </row>
    <row r="12338" spans="1:8" s="10" customFormat="1">
      <c r="A12338" s="134"/>
      <c r="B12338" s="134"/>
      <c r="C12338"/>
      <c r="D12338"/>
      <c r="E12338" s="488"/>
      <c r="F12338"/>
      <c r="G12338"/>
      <c r="H12338" s="488"/>
    </row>
    <row r="12339" spans="1:8" s="10" customFormat="1">
      <c r="A12339" s="134"/>
      <c r="B12339" s="134"/>
      <c r="C12339"/>
      <c r="D12339"/>
      <c r="E12339" s="488"/>
      <c r="F12339"/>
      <c r="G12339"/>
      <c r="H12339" s="488"/>
    </row>
    <row r="12340" spans="1:8" s="10" customFormat="1">
      <c r="A12340" s="134"/>
      <c r="B12340" s="134"/>
      <c r="C12340"/>
      <c r="D12340"/>
      <c r="E12340" s="488"/>
      <c r="F12340"/>
      <c r="G12340"/>
      <c r="H12340" s="488"/>
    </row>
    <row r="12341" spans="1:8" s="10" customFormat="1">
      <c r="A12341" s="134"/>
      <c r="B12341" s="134"/>
      <c r="C12341"/>
      <c r="D12341"/>
      <c r="E12341" s="488"/>
      <c r="F12341"/>
      <c r="G12341"/>
      <c r="H12341" s="488"/>
    </row>
    <row r="12342" spans="1:8" s="10" customFormat="1">
      <c r="A12342" s="134"/>
      <c r="B12342" s="134"/>
      <c r="C12342"/>
      <c r="D12342"/>
      <c r="E12342" s="488"/>
      <c r="F12342"/>
      <c r="G12342"/>
      <c r="H12342" s="488"/>
    </row>
    <row r="12343" spans="1:8" s="10" customFormat="1">
      <c r="A12343" s="134"/>
      <c r="B12343" s="134"/>
      <c r="C12343"/>
      <c r="D12343"/>
      <c r="E12343" s="488"/>
      <c r="F12343"/>
      <c r="G12343"/>
      <c r="H12343" s="488"/>
    </row>
    <row r="12344" spans="1:8" s="10" customFormat="1">
      <c r="A12344" s="134"/>
      <c r="B12344" s="134"/>
      <c r="C12344"/>
      <c r="D12344"/>
      <c r="E12344" s="488"/>
      <c r="F12344"/>
      <c r="G12344"/>
      <c r="H12344" s="488"/>
    </row>
    <row r="12345" spans="1:8" s="10" customFormat="1">
      <c r="A12345" s="134"/>
      <c r="B12345" s="134"/>
      <c r="C12345"/>
      <c r="D12345"/>
      <c r="E12345" s="488"/>
      <c r="F12345"/>
      <c r="G12345"/>
      <c r="H12345" s="488"/>
    </row>
    <row r="12346" spans="1:8" s="10" customFormat="1">
      <c r="A12346" s="134"/>
      <c r="B12346" s="134"/>
      <c r="C12346"/>
      <c r="D12346"/>
      <c r="E12346" s="488"/>
      <c r="F12346"/>
      <c r="G12346"/>
      <c r="H12346" s="488"/>
    </row>
    <row r="12347" spans="1:8" s="10" customFormat="1">
      <c r="A12347" s="134"/>
      <c r="B12347" s="134"/>
      <c r="C12347"/>
      <c r="D12347"/>
      <c r="E12347" s="488"/>
      <c r="F12347"/>
      <c r="G12347"/>
      <c r="H12347" s="488"/>
    </row>
    <row r="12348" spans="1:8" s="10" customFormat="1">
      <c r="A12348" s="134"/>
      <c r="B12348" s="134"/>
      <c r="C12348"/>
      <c r="D12348"/>
      <c r="E12348" s="488"/>
      <c r="F12348"/>
      <c r="G12348"/>
      <c r="H12348" s="488"/>
    </row>
    <row r="12349" spans="1:8" s="10" customFormat="1">
      <c r="A12349" s="134"/>
      <c r="B12349" s="134"/>
      <c r="C12349"/>
      <c r="D12349"/>
      <c r="E12349" s="488"/>
      <c r="F12349"/>
      <c r="G12349"/>
      <c r="H12349" s="488"/>
    </row>
    <row r="12350" spans="1:8" s="10" customFormat="1">
      <c r="A12350" s="134"/>
      <c r="B12350" s="134"/>
      <c r="C12350"/>
      <c r="D12350"/>
      <c r="E12350" s="488"/>
      <c r="F12350"/>
      <c r="G12350"/>
      <c r="H12350" s="488"/>
    </row>
    <row r="12351" spans="1:8" s="10" customFormat="1">
      <c r="A12351" s="134"/>
      <c r="B12351" s="134"/>
      <c r="C12351"/>
      <c r="D12351"/>
      <c r="E12351" s="488"/>
      <c r="F12351"/>
      <c r="G12351"/>
      <c r="H12351" s="488"/>
    </row>
    <row r="12352" spans="1:8" s="10" customFormat="1">
      <c r="A12352" s="134"/>
      <c r="B12352" s="134"/>
      <c r="C12352"/>
      <c r="D12352"/>
      <c r="E12352" s="488"/>
      <c r="F12352"/>
      <c r="G12352"/>
      <c r="H12352" s="488"/>
    </row>
    <row r="12353" spans="1:8" s="10" customFormat="1">
      <c r="A12353" s="134"/>
      <c r="B12353" s="134"/>
      <c r="C12353"/>
      <c r="D12353"/>
      <c r="E12353" s="488"/>
      <c r="F12353"/>
      <c r="G12353"/>
      <c r="H12353" s="488"/>
    </row>
    <row r="12354" spans="1:8" s="10" customFormat="1">
      <c r="A12354" s="134"/>
      <c r="B12354" s="134"/>
      <c r="C12354"/>
      <c r="D12354"/>
      <c r="E12354" s="488"/>
      <c r="F12354"/>
      <c r="G12354"/>
      <c r="H12354" s="488"/>
    </row>
    <row r="12355" spans="1:8" s="10" customFormat="1">
      <c r="A12355" s="134"/>
      <c r="B12355" s="134"/>
      <c r="C12355"/>
      <c r="D12355"/>
      <c r="E12355" s="488"/>
      <c r="F12355"/>
      <c r="G12355"/>
      <c r="H12355" s="488"/>
    </row>
    <row r="12356" spans="1:8" s="10" customFormat="1">
      <c r="A12356" s="134"/>
      <c r="B12356" s="134"/>
      <c r="C12356"/>
      <c r="D12356"/>
      <c r="E12356" s="488"/>
      <c r="F12356"/>
      <c r="G12356"/>
      <c r="H12356" s="488"/>
    </row>
    <row r="12357" spans="1:8" s="10" customFormat="1">
      <c r="A12357" s="134"/>
      <c r="B12357" s="134"/>
      <c r="C12357"/>
      <c r="D12357"/>
      <c r="E12357" s="488"/>
      <c r="F12357"/>
      <c r="G12357"/>
      <c r="H12357" s="488"/>
    </row>
    <row r="12358" spans="1:8" s="10" customFormat="1">
      <c r="A12358" s="134"/>
      <c r="B12358" s="134"/>
      <c r="C12358"/>
      <c r="D12358"/>
      <c r="E12358" s="488"/>
      <c r="F12358"/>
      <c r="G12358"/>
      <c r="H12358" s="488"/>
    </row>
    <row r="12359" spans="1:8" s="10" customFormat="1">
      <c r="A12359" s="134"/>
      <c r="B12359" s="134"/>
      <c r="C12359"/>
      <c r="D12359"/>
      <c r="E12359" s="488"/>
      <c r="F12359"/>
      <c r="G12359"/>
      <c r="H12359" s="488"/>
    </row>
    <row r="12360" spans="1:8" s="10" customFormat="1">
      <c r="A12360" s="134"/>
      <c r="B12360" s="134"/>
      <c r="C12360"/>
      <c r="D12360"/>
      <c r="E12360" s="488"/>
      <c r="F12360"/>
      <c r="G12360"/>
      <c r="H12360" s="488"/>
    </row>
    <row r="12361" spans="1:8" s="10" customFormat="1">
      <c r="A12361" s="134"/>
      <c r="B12361" s="134"/>
      <c r="C12361"/>
      <c r="D12361"/>
      <c r="E12361" s="488"/>
      <c r="F12361"/>
      <c r="G12361"/>
      <c r="H12361" s="488"/>
    </row>
    <row r="12362" spans="1:8" s="10" customFormat="1">
      <c r="A12362" s="134"/>
      <c r="B12362" s="134"/>
      <c r="C12362"/>
      <c r="D12362"/>
      <c r="E12362" s="488"/>
      <c r="F12362"/>
      <c r="G12362"/>
      <c r="H12362" s="488"/>
    </row>
    <row r="12363" spans="1:8" s="10" customFormat="1">
      <c r="A12363" s="134"/>
      <c r="B12363" s="134"/>
      <c r="C12363"/>
      <c r="D12363"/>
      <c r="E12363" s="488"/>
      <c r="F12363"/>
      <c r="G12363"/>
      <c r="H12363" s="488"/>
    </row>
    <row r="12364" spans="1:8" s="10" customFormat="1">
      <c r="A12364" s="134"/>
      <c r="B12364" s="134"/>
      <c r="C12364"/>
      <c r="D12364"/>
      <c r="E12364" s="488"/>
      <c r="F12364"/>
      <c r="G12364"/>
      <c r="H12364" s="488"/>
    </row>
    <row r="12365" spans="1:8" s="10" customFormat="1">
      <c r="A12365" s="134"/>
      <c r="B12365" s="134"/>
      <c r="C12365"/>
      <c r="D12365"/>
      <c r="E12365" s="488"/>
      <c r="F12365"/>
      <c r="G12365"/>
      <c r="H12365" s="488"/>
    </row>
    <row r="12366" spans="1:8" s="10" customFormat="1">
      <c r="A12366" s="134"/>
      <c r="B12366" s="134"/>
      <c r="C12366"/>
      <c r="D12366"/>
      <c r="E12366" s="488"/>
      <c r="F12366"/>
      <c r="G12366"/>
      <c r="H12366" s="488"/>
    </row>
    <row r="12367" spans="1:8" s="10" customFormat="1">
      <c r="A12367" s="134"/>
      <c r="B12367" s="134"/>
      <c r="C12367"/>
      <c r="D12367"/>
      <c r="E12367" s="488"/>
      <c r="F12367"/>
      <c r="G12367"/>
      <c r="H12367" s="488"/>
    </row>
    <row r="12368" spans="1:8" s="10" customFormat="1">
      <c r="A12368" s="134"/>
      <c r="B12368" s="134"/>
      <c r="C12368"/>
      <c r="D12368"/>
      <c r="E12368" s="488"/>
      <c r="F12368"/>
      <c r="G12368"/>
      <c r="H12368" s="488"/>
    </row>
    <row r="12369" spans="1:8" s="10" customFormat="1">
      <c r="A12369" s="134"/>
      <c r="B12369" s="134"/>
      <c r="C12369"/>
      <c r="D12369"/>
      <c r="E12369" s="488"/>
      <c r="F12369"/>
      <c r="G12369"/>
      <c r="H12369" s="488"/>
    </row>
    <row r="12370" spans="1:8" s="10" customFormat="1">
      <c r="A12370" s="134"/>
      <c r="B12370" s="134"/>
      <c r="C12370"/>
      <c r="D12370"/>
      <c r="E12370" s="488"/>
      <c r="F12370"/>
      <c r="G12370"/>
      <c r="H12370" s="488"/>
    </row>
    <row r="12371" spans="1:8" s="10" customFormat="1">
      <c r="A12371" s="134"/>
      <c r="B12371" s="134"/>
      <c r="C12371"/>
      <c r="D12371"/>
      <c r="E12371" s="488"/>
      <c r="F12371"/>
      <c r="G12371"/>
      <c r="H12371" s="488"/>
    </row>
    <row r="12372" spans="1:8" s="10" customFormat="1">
      <c r="A12372" s="134"/>
      <c r="B12372" s="134"/>
      <c r="C12372"/>
      <c r="D12372"/>
      <c r="E12372" s="488"/>
      <c r="F12372"/>
      <c r="G12372"/>
      <c r="H12372" s="488"/>
    </row>
    <row r="12373" spans="1:8" s="10" customFormat="1">
      <c r="A12373" s="134"/>
      <c r="B12373" s="134"/>
      <c r="C12373"/>
      <c r="D12373"/>
      <c r="E12373" s="488"/>
      <c r="F12373"/>
      <c r="G12373"/>
      <c r="H12373" s="488"/>
    </row>
    <row r="12374" spans="1:8" s="10" customFormat="1">
      <c r="A12374" s="134"/>
      <c r="B12374" s="134"/>
      <c r="C12374"/>
      <c r="D12374"/>
      <c r="E12374" s="488"/>
      <c r="F12374"/>
      <c r="G12374"/>
      <c r="H12374" s="488"/>
    </row>
    <row r="12375" spans="1:8" s="10" customFormat="1">
      <c r="A12375" s="134"/>
      <c r="B12375" s="134"/>
      <c r="C12375"/>
      <c r="D12375"/>
      <c r="E12375" s="488"/>
      <c r="F12375"/>
      <c r="G12375"/>
      <c r="H12375" s="488"/>
    </row>
    <row r="12376" spans="1:8" s="10" customFormat="1">
      <c r="A12376" s="134"/>
      <c r="B12376" s="134"/>
      <c r="C12376"/>
      <c r="D12376"/>
      <c r="E12376" s="488"/>
      <c r="F12376"/>
      <c r="G12376"/>
      <c r="H12376" s="488"/>
    </row>
    <row r="12377" spans="1:8" s="10" customFormat="1">
      <c r="A12377" s="134"/>
      <c r="B12377" s="134"/>
      <c r="C12377"/>
      <c r="D12377"/>
      <c r="E12377" s="488"/>
      <c r="F12377"/>
      <c r="G12377"/>
      <c r="H12377" s="488"/>
    </row>
    <row r="12378" spans="1:8" s="10" customFormat="1">
      <c r="A12378" s="134"/>
      <c r="B12378" s="134"/>
      <c r="C12378"/>
      <c r="D12378"/>
      <c r="E12378" s="488"/>
      <c r="F12378"/>
      <c r="G12378"/>
      <c r="H12378" s="488"/>
    </row>
    <row r="12379" spans="1:8" s="10" customFormat="1">
      <c r="A12379" s="134"/>
      <c r="B12379" s="134"/>
      <c r="C12379"/>
      <c r="D12379"/>
      <c r="E12379" s="488"/>
      <c r="F12379"/>
      <c r="G12379"/>
      <c r="H12379" s="488"/>
    </row>
    <row r="12380" spans="1:8" s="10" customFormat="1">
      <c r="A12380" s="134"/>
      <c r="B12380" s="134"/>
      <c r="C12380"/>
      <c r="D12380"/>
      <c r="E12380" s="488"/>
      <c r="F12380"/>
      <c r="G12380"/>
      <c r="H12380" s="488"/>
    </row>
    <row r="12381" spans="1:8" s="10" customFormat="1">
      <c r="A12381" s="134"/>
      <c r="B12381" s="134"/>
      <c r="C12381"/>
      <c r="D12381"/>
      <c r="E12381" s="488"/>
      <c r="F12381"/>
      <c r="G12381"/>
      <c r="H12381" s="488"/>
    </row>
    <row r="12382" spans="1:8" s="10" customFormat="1">
      <c r="A12382" s="134"/>
      <c r="B12382" s="134"/>
      <c r="C12382"/>
      <c r="D12382"/>
      <c r="E12382" s="488"/>
      <c r="F12382"/>
      <c r="G12382"/>
      <c r="H12382" s="488"/>
    </row>
    <row r="12383" spans="1:8" s="10" customFormat="1">
      <c r="A12383" s="134"/>
      <c r="B12383" s="134"/>
      <c r="C12383"/>
      <c r="D12383"/>
      <c r="E12383" s="488"/>
      <c r="F12383"/>
      <c r="G12383"/>
      <c r="H12383" s="488"/>
    </row>
    <row r="12384" spans="1:8" s="10" customFormat="1">
      <c r="A12384" s="134"/>
      <c r="B12384" s="134"/>
      <c r="C12384"/>
      <c r="D12384"/>
      <c r="E12384" s="488"/>
      <c r="F12384"/>
      <c r="G12384"/>
      <c r="H12384" s="488"/>
    </row>
    <row r="12385" spans="1:8" s="10" customFormat="1">
      <c r="A12385" s="134"/>
      <c r="B12385" s="134"/>
      <c r="C12385"/>
      <c r="D12385"/>
      <c r="E12385" s="488"/>
      <c r="F12385"/>
      <c r="G12385"/>
      <c r="H12385" s="488"/>
    </row>
    <row r="12386" spans="1:8" s="10" customFormat="1">
      <c r="A12386" s="134"/>
      <c r="B12386" s="134"/>
      <c r="C12386"/>
      <c r="D12386"/>
      <c r="E12386" s="488"/>
      <c r="F12386"/>
      <c r="G12386"/>
      <c r="H12386" s="488"/>
    </row>
    <row r="12387" spans="1:8" s="10" customFormat="1">
      <c r="A12387" s="134"/>
      <c r="B12387" s="134"/>
      <c r="C12387"/>
      <c r="D12387"/>
      <c r="E12387" s="488"/>
      <c r="F12387"/>
      <c r="G12387"/>
      <c r="H12387" s="488"/>
    </row>
    <row r="12388" spans="1:8" s="10" customFormat="1">
      <c r="A12388" s="134"/>
      <c r="B12388" s="134"/>
      <c r="C12388"/>
      <c r="D12388"/>
      <c r="E12388" s="488"/>
      <c r="F12388"/>
      <c r="G12388"/>
      <c r="H12388" s="488"/>
    </row>
    <row r="12389" spans="1:8" s="10" customFormat="1">
      <c r="A12389" s="134"/>
      <c r="B12389" s="134"/>
      <c r="C12389"/>
      <c r="D12389"/>
      <c r="E12389" s="488"/>
      <c r="F12389"/>
      <c r="G12389"/>
      <c r="H12389" s="488"/>
    </row>
    <row r="12390" spans="1:8" s="10" customFormat="1">
      <c r="A12390" s="134"/>
      <c r="B12390" s="134"/>
      <c r="C12390"/>
      <c r="D12390"/>
      <c r="E12390" s="488"/>
      <c r="F12390"/>
      <c r="G12390"/>
      <c r="H12390" s="488"/>
    </row>
    <row r="12391" spans="1:8" s="10" customFormat="1">
      <c r="A12391" s="134"/>
      <c r="B12391" s="134"/>
      <c r="C12391"/>
      <c r="D12391"/>
      <c r="E12391" s="488"/>
      <c r="F12391"/>
      <c r="G12391"/>
      <c r="H12391" s="488"/>
    </row>
    <row r="12392" spans="1:8" s="10" customFormat="1">
      <c r="A12392" s="134"/>
      <c r="B12392" s="134"/>
      <c r="C12392"/>
      <c r="D12392"/>
      <c r="E12392" s="488"/>
      <c r="F12392"/>
      <c r="G12392"/>
      <c r="H12392" s="488"/>
    </row>
    <row r="12393" spans="1:8" s="10" customFormat="1">
      <c r="A12393" s="134"/>
      <c r="B12393" s="134"/>
      <c r="C12393"/>
      <c r="D12393"/>
      <c r="E12393" s="488"/>
      <c r="F12393"/>
      <c r="G12393"/>
      <c r="H12393" s="488"/>
    </row>
    <row r="12394" spans="1:8" s="10" customFormat="1">
      <c r="A12394" s="134"/>
      <c r="B12394" s="134"/>
      <c r="C12394"/>
      <c r="D12394"/>
      <c r="E12394" s="488"/>
      <c r="F12394"/>
      <c r="G12394"/>
      <c r="H12394" s="488"/>
    </row>
    <row r="12395" spans="1:8" s="10" customFormat="1">
      <c r="A12395" s="134"/>
      <c r="B12395" s="134"/>
      <c r="C12395"/>
      <c r="D12395"/>
      <c r="E12395" s="488"/>
      <c r="F12395"/>
      <c r="G12395"/>
      <c r="H12395" s="488"/>
    </row>
    <row r="12396" spans="1:8" s="10" customFormat="1">
      <c r="A12396" s="134"/>
      <c r="B12396" s="134"/>
      <c r="C12396"/>
      <c r="D12396"/>
      <c r="E12396" s="488"/>
      <c r="F12396"/>
      <c r="G12396"/>
      <c r="H12396" s="488"/>
    </row>
    <row r="12397" spans="1:8" s="10" customFormat="1">
      <c r="A12397" s="134"/>
      <c r="B12397" s="134"/>
      <c r="C12397"/>
      <c r="D12397"/>
      <c r="E12397" s="488"/>
      <c r="F12397"/>
      <c r="G12397"/>
      <c r="H12397" s="488"/>
    </row>
    <row r="12398" spans="1:8" s="10" customFormat="1">
      <c r="A12398" s="134"/>
      <c r="B12398" s="134"/>
      <c r="C12398"/>
      <c r="D12398"/>
      <c r="E12398" s="488"/>
      <c r="F12398"/>
      <c r="G12398"/>
      <c r="H12398" s="488"/>
    </row>
    <row r="12399" spans="1:8" s="10" customFormat="1">
      <c r="A12399" s="134"/>
      <c r="B12399" s="134"/>
      <c r="C12399"/>
      <c r="D12399"/>
      <c r="E12399" s="488"/>
      <c r="F12399"/>
      <c r="G12399"/>
      <c r="H12399" s="488"/>
    </row>
    <row r="12400" spans="1:8" s="10" customFormat="1">
      <c r="A12400" s="134"/>
      <c r="B12400" s="134"/>
      <c r="C12400"/>
      <c r="D12400"/>
      <c r="E12400" s="488"/>
      <c r="F12400"/>
      <c r="G12400"/>
      <c r="H12400" s="488"/>
    </row>
    <row r="12401" spans="1:8" s="10" customFormat="1">
      <c r="A12401" s="134"/>
      <c r="B12401" s="134"/>
      <c r="C12401"/>
      <c r="D12401"/>
      <c r="E12401" s="488"/>
      <c r="F12401"/>
      <c r="G12401"/>
      <c r="H12401" s="488"/>
    </row>
    <row r="12402" spans="1:8" s="10" customFormat="1">
      <c r="A12402" s="134"/>
      <c r="B12402" s="134"/>
      <c r="C12402"/>
      <c r="D12402"/>
      <c r="E12402" s="488"/>
      <c r="F12402"/>
      <c r="G12402"/>
      <c r="H12402" s="488"/>
    </row>
    <row r="12403" spans="1:8" s="10" customFormat="1">
      <c r="A12403" s="134"/>
      <c r="B12403" s="134"/>
      <c r="C12403"/>
      <c r="D12403"/>
      <c r="E12403" s="488"/>
      <c r="F12403"/>
      <c r="G12403"/>
      <c r="H12403" s="488"/>
    </row>
    <row r="12404" spans="1:8" s="10" customFormat="1">
      <c r="A12404" s="134"/>
      <c r="B12404" s="134"/>
      <c r="C12404"/>
      <c r="D12404"/>
      <c r="E12404" s="488"/>
      <c r="F12404"/>
      <c r="G12404"/>
      <c r="H12404" s="488"/>
    </row>
    <row r="12405" spans="1:8" s="10" customFormat="1">
      <c r="A12405" s="134"/>
      <c r="B12405" s="134"/>
      <c r="C12405"/>
      <c r="D12405"/>
      <c r="E12405" s="488"/>
      <c r="F12405"/>
      <c r="G12405"/>
      <c r="H12405" s="488"/>
    </row>
    <row r="12406" spans="1:8" s="10" customFormat="1">
      <c r="A12406" s="134"/>
      <c r="B12406" s="134"/>
      <c r="C12406"/>
      <c r="D12406"/>
      <c r="E12406" s="488"/>
      <c r="F12406"/>
      <c r="G12406"/>
      <c r="H12406" s="488"/>
    </row>
    <row r="12407" spans="1:8" s="10" customFormat="1">
      <c r="A12407" s="134"/>
      <c r="B12407" s="134"/>
      <c r="C12407"/>
      <c r="D12407"/>
      <c r="E12407" s="488"/>
      <c r="F12407"/>
      <c r="G12407"/>
      <c r="H12407" s="488"/>
    </row>
    <row r="12408" spans="1:8" s="10" customFormat="1">
      <c r="A12408" s="134"/>
      <c r="B12408" s="134"/>
      <c r="C12408"/>
      <c r="D12408"/>
      <c r="E12408" s="488"/>
      <c r="F12408"/>
      <c r="G12408"/>
      <c r="H12408" s="488"/>
    </row>
    <row r="12409" spans="1:8" s="10" customFormat="1">
      <c r="A12409" s="134"/>
      <c r="B12409" s="134"/>
      <c r="C12409"/>
      <c r="D12409"/>
      <c r="E12409" s="488"/>
      <c r="F12409"/>
      <c r="G12409"/>
      <c r="H12409" s="488"/>
    </row>
    <row r="12410" spans="1:8" s="10" customFormat="1">
      <c r="A12410" s="134"/>
      <c r="B12410" s="134"/>
      <c r="C12410"/>
      <c r="D12410"/>
      <c r="E12410" s="488"/>
      <c r="F12410"/>
      <c r="G12410"/>
      <c r="H12410" s="488"/>
    </row>
    <row r="12411" spans="1:8" s="10" customFormat="1">
      <c r="A12411" s="134"/>
      <c r="B12411" s="134"/>
      <c r="C12411"/>
      <c r="D12411"/>
      <c r="E12411" s="488"/>
      <c r="F12411"/>
      <c r="G12411"/>
      <c r="H12411" s="488"/>
    </row>
    <row r="12412" spans="1:8" s="10" customFormat="1">
      <c r="A12412" s="134"/>
      <c r="B12412" s="134"/>
      <c r="C12412"/>
      <c r="D12412"/>
      <c r="E12412" s="488"/>
      <c r="F12412"/>
      <c r="G12412"/>
      <c r="H12412" s="488"/>
    </row>
    <row r="12413" spans="1:8" s="10" customFormat="1">
      <c r="A12413" s="134"/>
      <c r="B12413" s="134"/>
      <c r="C12413"/>
      <c r="D12413"/>
      <c r="E12413" s="488"/>
      <c r="F12413"/>
      <c r="G12413"/>
      <c r="H12413" s="488"/>
    </row>
    <row r="12414" spans="1:8" s="10" customFormat="1">
      <c r="A12414" s="134"/>
      <c r="B12414" s="134"/>
      <c r="C12414"/>
      <c r="D12414"/>
      <c r="E12414" s="488"/>
      <c r="F12414"/>
      <c r="G12414"/>
      <c r="H12414" s="488"/>
    </row>
    <row r="12415" spans="1:8" s="10" customFormat="1">
      <c r="A12415" s="134"/>
      <c r="B12415" s="134"/>
      <c r="C12415"/>
      <c r="D12415"/>
      <c r="E12415" s="488"/>
      <c r="F12415"/>
      <c r="G12415"/>
      <c r="H12415" s="488"/>
    </row>
    <row r="12416" spans="1:8" s="10" customFormat="1">
      <c r="A12416" s="134"/>
      <c r="B12416" s="134"/>
      <c r="C12416"/>
      <c r="D12416"/>
      <c r="E12416" s="488"/>
      <c r="F12416"/>
      <c r="G12416"/>
      <c r="H12416" s="488"/>
    </row>
    <row r="12417" spans="1:8" s="10" customFormat="1">
      <c r="A12417" s="134"/>
      <c r="B12417" s="134"/>
      <c r="C12417"/>
      <c r="D12417"/>
      <c r="E12417" s="488"/>
      <c r="F12417"/>
      <c r="G12417"/>
      <c r="H12417" s="488"/>
    </row>
    <row r="12418" spans="1:8" s="10" customFormat="1">
      <c r="A12418" s="134"/>
      <c r="B12418" s="134"/>
      <c r="C12418"/>
      <c r="D12418"/>
      <c r="E12418" s="488"/>
      <c r="F12418"/>
      <c r="G12418"/>
      <c r="H12418" s="488"/>
    </row>
    <row r="12419" spans="1:8" s="10" customFormat="1">
      <c r="A12419" s="134"/>
      <c r="B12419" s="134"/>
      <c r="C12419"/>
      <c r="D12419"/>
      <c r="E12419" s="488"/>
      <c r="F12419"/>
      <c r="G12419"/>
      <c r="H12419" s="488"/>
    </row>
    <row r="12420" spans="1:8" s="10" customFormat="1">
      <c r="A12420" s="134"/>
      <c r="B12420" s="134"/>
      <c r="C12420"/>
      <c r="D12420"/>
      <c r="E12420" s="488"/>
      <c r="F12420"/>
      <c r="G12420"/>
      <c r="H12420" s="488"/>
    </row>
    <row r="12421" spans="1:8" s="10" customFormat="1">
      <c r="A12421" s="134"/>
      <c r="B12421" s="134"/>
      <c r="C12421"/>
      <c r="D12421"/>
      <c r="E12421" s="488"/>
      <c r="F12421"/>
      <c r="G12421"/>
      <c r="H12421" s="488"/>
    </row>
    <row r="12422" spans="1:8" s="10" customFormat="1">
      <c r="A12422" s="134"/>
      <c r="B12422" s="134"/>
      <c r="C12422"/>
      <c r="D12422"/>
      <c r="E12422" s="488"/>
      <c r="F12422"/>
      <c r="G12422"/>
      <c r="H12422" s="488"/>
    </row>
    <row r="12423" spans="1:8" s="10" customFormat="1">
      <c r="A12423" s="134"/>
      <c r="B12423" s="134"/>
      <c r="C12423"/>
      <c r="D12423"/>
      <c r="E12423" s="488"/>
      <c r="F12423"/>
      <c r="G12423"/>
      <c r="H12423" s="488"/>
    </row>
    <row r="12424" spans="1:8" s="10" customFormat="1">
      <c r="A12424" s="134"/>
      <c r="B12424" s="134"/>
      <c r="C12424"/>
      <c r="D12424"/>
      <c r="E12424" s="488"/>
      <c r="F12424"/>
      <c r="G12424"/>
      <c r="H12424" s="488"/>
    </row>
    <row r="12425" spans="1:8" s="10" customFormat="1">
      <c r="A12425" s="134"/>
      <c r="B12425" s="134"/>
      <c r="C12425"/>
      <c r="D12425"/>
      <c r="E12425" s="488"/>
      <c r="F12425"/>
      <c r="G12425"/>
      <c r="H12425" s="488"/>
    </row>
    <row r="12426" spans="1:8" s="10" customFormat="1">
      <c r="A12426" s="134"/>
      <c r="B12426" s="134"/>
      <c r="C12426"/>
      <c r="D12426"/>
      <c r="E12426" s="488"/>
      <c r="F12426"/>
      <c r="G12426"/>
      <c r="H12426" s="488"/>
    </row>
    <row r="12427" spans="1:8" s="10" customFormat="1">
      <c r="A12427" s="134"/>
      <c r="B12427" s="134"/>
      <c r="C12427"/>
      <c r="D12427"/>
      <c r="E12427" s="488"/>
      <c r="F12427"/>
      <c r="G12427"/>
      <c r="H12427" s="488"/>
    </row>
    <row r="12428" spans="1:8" s="10" customFormat="1">
      <c r="A12428" s="134"/>
      <c r="B12428" s="134"/>
      <c r="C12428"/>
      <c r="D12428"/>
      <c r="E12428" s="488"/>
      <c r="F12428"/>
      <c r="G12428"/>
      <c r="H12428" s="488"/>
    </row>
    <row r="12429" spans="1:8" s="10" customFormat="1">
      <c r="A12429" s="134"/>
      <c r="B12429" s="134"/>
      <c r="C12429"/>
      <c r="D12429"/>
      <c r="E12429" s="488"/>
      <c r="F12429"/>
      <c r="G12429"/>
      <c r="H12429" s="488"/>
    </row>
    <row r="12430" spans="1:8" s="10" customFormat="1">
      <c r="A12430" s="134"/>
      <c r="B12430" s="134"/>
      <c r="C12430"/>
      <c r="D12430"/>
      <c r="E12430" s="488"/>
      <c r="F12430"/>
      <c r="G12430"/>
      <c r="H12430" s="488"/>
    </row>
    <row r="12431" spans="1:8" s="10" customFormat="1">
      <c r="A12431" s="134"/>
      <c r="B12431" s="134"/>
      <c r="C12431"/>
      <c r="D12431"/>
      <c r="E12431" s="488"/>
      <c r="F12431"/>
      <c r="G12431"/>
      <c r="H12431" s="488"/>
    </row>
    <row r="12432" spans="1:8" s="10" customFormat="1">
      <c r="A12432" s="134"/>
      <c r="B12432" s="134"/>
      <c r="C12432"/>
      <c r="D12432"/>
      <c r="E12432" s="488"/>
      <c r="F12432"/>
      <c r="G12432"/>
      <c r="H12432" s="488"/>
    </row>
    <row r="12433" spans="1:8" s="10" customFormat="1">
      <c r="A12433" s="134"/>
      <c r="B12433" s="134"/>
      <c r="C12433"/>
      <c r="D12433"/>
      <c r="E12433" s="488"/>
      <c r="F12433"/>
      <c r="G12433"/>
      <c r="H12433" s="488"/>
    </row>
    <row r="12434" spans="1:8" s="10" customFormat="1">
      <c r="A12434" s="134"/>
      <c r="B12434" s="134"/>
      <c r="C12434"/>
      <c r="D12434"/>
      <c r="E12434" s="488"/>
      <c r="F12434"/>
      <c r="G12434"/>
      <c r="H12434" s="488"/>
    </row>
    <row r="12435" spans="1:8" s="10" customFormat="1">
      <c r="A12435" s="134"/>
      <c r="B12435" s="134"/>
      <c r="C12435"/>
      <c r="D12435"/>
      <c r="E12435" s="488"/>
      <c r="F12435"/>
      <c r="G12435"/>
      <c r="H12435" s="488"/>
    </row>
    <row r="12436" spans="1:8" s="10" customFormat="1">
      <c r="A12436" s="134"/>
      <c r="B12436" s="134"/>
      <c r="C12436"/>
      <c r="D12436"/>
      <c r="E12436" s="488"/>
      <c r="F12436"/>
      <c r="G12436"/>
      <c r="H12436" s="488"/>
    </row>
    <row r="12437" spans="1:8" s="10" customFormat="1">
      <c r="A12437" s="134"/>
      <c r="B12437" s="134"/>
      <c r="C12437"/>
      <c r="D12437"/>
      <c r="E12437" s="488"/>
      <c r="F12437"/>
      <c r="G12437"/>
      <c r="H12437" s="488"/>
    </row>
    <row r="12438" spans="1:8" s="10" customFormat="1">
      <c r="A12438" s="134"/>
      <c r="B12438" s="134"/>
      <c r="C12438"/>
      <c r="D12438"/>
      <c r="E12438" s="488"/>
      <c r="F12438"/>
      <c r="G12438"/>
      <c r="H12438" s="488"/>
    </row>
    <row r="12439" spans="1:8" s="10" customFormat="1">
      <c r="A12439" s="134"/>
      <c r="B12439" s="134"/>
      <c r="C12439"/>
      <c r="D12439"/>
      <c r="E12439" s="488"/>
      <c r="F12439"/>
      <c r="G12439"/>
      <c r="H12439" s="488"/>
    </row>
    <row r="12440" spans="1:8" s="10" customFormat="1">
      <c r="A12440" s="134"/>
      <c r="B12440" s="134"/>
      <c r="C12440"/>
      <c r="D12440"/>
      <c r="E12440" s="488"/>
      <c r="F12440"/>
      <c r="G12440"/>
      <c r="H12440" s="488"/>
    </row>
    <row r="12441" spans="1:8" s="10" customFormat="1">
      <c r="A12441" s="134"/>
      <c r="B12441" s="134"/>
      <c r="C12441"/>
      <c r="D12441"/>
      <c r="E12441" s="488"/>
      <c r="F12441"/>
      <c r="G12441"/>
      <c r="H12441" s="488"/>
    </row>
    <row r="12442" spans="1:8" s="10" customFormat="1">
      <c r="A12442" s="134"/>
      <c r="B12442" s="134"/>
      <c r="C12442"/>
      <c r="D12442"/>
      <c r="E12442" s="488"/>
      <c r="F12442"/>
      <c r="G12442"/>
      <c r="H12442" s="488"/>
    </row>
    <row r="12443" spans="1:8" s="10" customFormat="1">
      <c r="A12443" s="134"/>
      <c r="B12443" s="134"/>
      <c r="C12443"/>
      <c r="D12443"/>
      <c r="E12443" s="488"/>
      <c r="F12443"/>
      <c r="G12443"/>
      <c r="H12443" s="488"/>
    </row>
    <row r="12444" spans="1:8" s="10" customFormat="1">
      <c r="A12444" s="134"/>
      <c r="B12444" s="134"/>
      <c r="C12444"/>
      <c r="D12444"/>
      <c r="E12444" s="488"/>
      <c r="F12444"/>
      <c r="G12444"/>
      <c r="H12444" s="488"/>
    </row>
    <row r="12445" spans="1:8" s="10" customFormat="1">
      <c r="A12445" s="134"/>
      <c r="B12445" s="134"/>
      <c r="C12445"/>
      <c r="D12445"/>
      <c r="E12445" s="488"/>
      <c r="F12445"/>
      <c r="G12445"/>
      <c r="H12445" s="488"/>
    </row>
    <row r="12446" spans="1:8" s="10" customFormat="1">
      <c r="A12446" s="134"/>
      <c r="B12446" s="134"/>
      <c r="C12446"/>
      <c r="D12446"/>
      <c r="E12446" s="488"/>
      <c r="F12446"/>
      <c r="G12446"/>
      <c r="H12446" s="488"/>
    </row>
    <row r="12447" spans="1:8" s="10" customFormat="1">
      <c r="A12447" s="134"/>
      <c r="B12447" s="134"/>
      <c r="C12447"/>
      <c r="D12447"/>
      <c r="E12447" s="488"/>
      <c r="F12447"/>
      <c r="G12447"/>
      <c r="H12447" s="488"/>
    </row>
    <row r="12448" spans="1:8" s="10" customFormat="1">
      <c r="A12448" s="134"/>
      <c r="B12448" s="134"/>
      <c r="C12448"/>
      <c r="D12448"/>
      <c r="E12448" s="488"/>
      <c r="F12448"/>
      <c r="G12448"/>
      <c r="H12448" s="488"/>
    </row>
    <row r="12449" spans="1:8" s="10" customFormat="1">
      <c r="A12449" s="134"/>
      <c r="B12449" s="134"/>
      <c r="C12449"/>
      <c r="D12449"/>
      <c r="E12449" s="488"/>
      <c r="F12449"/>
      <c r="G12449"/>
      <c r="H12449" s="488"/>
    </row>
    <row r="12450" spans="1:8" s="10" customFormat="1">
      <c r="A12450" s="134"/>
      <c r="B12450" s="134"/>
      <c r="C12450"/>
      <c r="D12450"/>
      <c r="E12450" s="488"/>
      <c r="F12450"/>
      <c r="G12450"/>
      <c r="H12450" s="488"/>
    </row>
    <row r="12451" spans="1:8" s="10" customFormat="1">
      <c r="A12451" s="134"/>
      <c r="B12451" s="134"/>
      <c r="C12451"/>
      <c r="D12451"/>
      <c r="E12451" s="488"/>
      <c r="F12451"/>
      <c r="G12451"/>
      <c r="H12451" s="488"/>
    </row>
    <row r="12452" spans="1:8" s="10" customFormat="1">
      <c r="A12452" s="134"/>
      <c r="B12452" s="134"/>
      <c r="C12452"/>
      <c r="D12452"/>
      <c r="E12452" s="488"/>
      <c r="F12452"/>
      <c r="G12452"/>
      <c r="H12452" s="488"/>
    </row>
    <row r="12453" spans="1:8" s="10" customFormat="1">
      <c r="A12453" s="134"/>
      <c r="B12453" s="134"/>
      <c r="C12453"/>
      <c r="D12453"/>
      <c r="E12453" s="488"/>
      <c r="F12453"/>
      <c r="G12453"/>
      <c r="H12453" s="488"/>
    </row>
    <row r="12454" spans="1:8" s="10" customFormat="1">
      <c r="A12454" s="134"/>
      <c r="B12454" s="134"/>
      <c r="C12454"/>
      <c r="D12454"/>
      <c r="E12454" s="488"/>
      <c r="F12454"/>
      <c r="G12454"/>
      <c r="H12454" s="488"/>
    </row>
    <row r="12455" spans="1:8" s="10" customFormat="1">
      <c r="A12455" s="134"/>
      <c r="B12455" s="134"/>
      <c r="C12455"/>
      <c r="D12455"/>
      <c r="E12455" s="488"/>
      <c r="F12455"/>
      <c r="G12455"/>
      <c r="H12455" s="488"/>
    </row>
    <row r="12456" spans="1:8" s="10" customFormat="1">
      <c r="A12456" s="134"/>
      <c r="B12456" s="134"/>
      <c r="C12456"/>
      <c r="D12456"/>
      <c r="E12456" s="488"/>
      <c r="F12456"/>
      <c r="G12456"/>
      <c r="H12456" s="488"/>
    </row>
    <row r="12457" spans="1:8" s="10" customFormat="1">
      <c r="A12457" s="134"/>
      <c r="B12457" s="134"/>
      <c r="C12457"/>
      <c r="D12457"/>
      <c r="E12457" s="488"/>
      <c r="F12457"/>
      <c r="G12457"/>
      <c r="H12457" s="488"/>
    </row>
    <row r="12458" spans="1:8" s="10" customFormat="1">
      <c r="A12458" s="134"/>
      <c r="B12458" s="134"/>
      <c r="C12458"/>
      <c r="D12458"/>
      <c r="E12458" s="488"/>
      <c r="F12458"/>
      <c r="G12458"/>
      <c r="H12458" s="488"/>
    </row>
    <row r="12459" spans="1:8" s="10" customFormat="1">
      <c r="A12459" s="134"/>
      <c r="B12459" s="134"/>
      <c r="C12459"/>
      <c r="D12459"/>
      <c r="E12459" s="488"/>
      <c r="F12459"/>
      <c r="G12459"/>
      <c r="H12459" s="488"/>
    </row>
    <row r="12460" spans="1:8" s="10" customFormat="1">
      <c r="A12460" s="134"/>
      <c r="B12460" s="134"/>
      <c r="C12460"/>
      <c r="D12460"/>
      <c r="E12460" s="488"/>
      <c r="F12460"/>
      <c r="G12460"/>
      <c r="H12460" s="488"/>
    </row>
    <row r="12461" spans="1:8" s="10" customFormat="1">
      <c r="A12461" s="134"/>
      <c r="B12461" s="134"/>
      <c r="C12461"/>
      <c r="D12461"/>
      <c r="E12461" s="488"/>
      <c r="F12461"/>
      <c r="G12461"/>
      <c r="H12461" s="488"/>
    </row>
    <row r="12462" spans="1:8" s="10" customFormat="1">
      <c r="A12462" s="134"/>
      <c r="B12462" s="134"/>
      <c r="C12462"/>
      <c r="D12462"/>
      <c r="E12462" s="488"/>
      <c r="F12462"/>
      <c r="G12462"/>
      <c r="H12462" s="488"/>
    </row>
    <row r="12463" spans="1:8" s="10" customFormat="1">
      <c r="A12463" s="134"/>
      <c r="B12463" s="134"/>
      <c r="C12463"/>
      <c r="D12463"/>
      <c r="E12463" s="488"/>
      <c r="F12463"/>
      <c r="G12463"/>
      <c r="H12463" s="488"/>
    </row>
    <row r="12464" spans="1:8" s="10" customFormat="1">
      <c r="A12464" s="134"/>
      <c r="B12464" s="134"/>
      <c r="C12464"/>
      <c r="D12464"/>
      <c r="E12464" s="488"/>
      <c r="F12464"/>
      <c r="G12464"/>
      <c r="H12464" s="488"/>
    </row>
    <row r="12465" spans="1:8" s="10" customFormat="1">
      <c r="A12465" s="134"/>
      <c r="B12465" s="134"/>
      <c r="C12465"/>
      <c r="D12465"/>
      <c r="E12465" s="488"/>
      <c r="F12465"/>
      <c r="G12465"/>
      <c r="H12465" s="488"/>
    </row>
    <row r="12466" spans="1:8" s="10" customFormat="1">
      <c r="A12466" s="134"/>
      <c r="B12466" s="134"/>
      <c r="C12466"/>
      <c r="D12466"/>
      <c r="E12466" s="488"/>
      <c r="F12466"/>
      <c r="G12466"/>
      <c r="H12466" s="488"/>
    </row>
    <row r="12467" spans="1:8" s="10" customFormat="1">
      <c r="A12467" s="134"/>
      <c r="B12467" s="134"/>
      <c r="C12467"/>
      <c r="D12467"/>
      <c r="E12467" s="488"/>
      <c r="F12467"/>
      <c r="G12467"/>
      <c r="H12467" s="488"/>
    </row>
    <row r="12468" spans="1:8" s="10" customFormat="1">
      <c r="A12468" s="134"/>
      <c r="B12468" s="134"/>
      <c r="C12468"/>
      <c r="D12468"/>
      <c r="E12468" s="488"/>
      <c r="F12468"/>
      <c r="G12468"/>
      <c r="H12468" s="488"/>
    </row>
    <row r="12469" spans="1:8" s="10" customFormat="1">
      <c r="A12469" s="134"/>
      <c r="B12469" s="134"/>
      <c r="C12469"/>
      <c r="D12469"/>
      <c r="E12469" s="488"/>
      <c r="F12469"/>
      <c r="G12469"/>
      <c r="H12469" s="488"/>
    </row>
    <row r="12470" spans="1:8" s="10" customFormat="1">
      <c r="A12470" s="134"/>
      <c r="B12470" s="134"/>
      <c r="C12470"/>
      <c r="D12470"/>
      <c r="E12470" s="488"/>
      <c r="F12470"/>
      <c r="G12470"/>
      <c r="H12470" s="488"/>
    </row>
    <row r="12471" spans="1:8" s="10" customFormat="1">
      <c r="A12471" s="134"/>
      <c r="B12471" s="134"/>
      <c r="C12471"/>
      <c r="D12471"/>
      <c r="E12471" s="488"/>
      <c r="F12471"/>
      <c r="G12471"/>
      <c r="H12471" s="488"/>
    </row>
    <row r="12472" spans="1:8" s="10" customFormat="1">
      <c r="A12472" s="134"/>
      <c r="B12472" s="134"/>
      <c r="C12472"/>
      <c r="D12472"/>
      <c r="E12472" s="488"/>
      <c r="F12472"/>
      <c r="G12472"/>
      <c r="H12472" s="488"/>
    </row>
    <row r="12473" spans="1:8" s="10" customFormat="1">
      <c r="A12473" s="134"/>
      <c r="B12473" s="134"/>
      <c r="C12473"/>
      <c r="D12473"/>
      <c r="E12473" s="488"/>
      <c r="F12473"/>
      <c r="G12473"/>
      <c r="H12473" s="488"/>
    </row>
    <row r="12474" spans="1:8" s="10" customFormat="1">
      <c r="A12474" s="134"/>
      <c r="B12474" s="134"/>
      <c r="C12474"/>
      <c r="D12474"/>
      <c r="E12474" s="488"/>
      <c r="F12474"/>
      <c r="G12474"/>
      <c r="H12474" s="488"/>
    </row>
    <row r="12475" spans="1:8" s="10" customFormat="1">
      <c r="A12475" s="134"/>
      <c r="B12475" s="134"/>
      <c r="C12475"/>
      <c r="D12475"/>
      <c r="E12475" s="488"/>
      <c r="F12475"/>
      <c r="G12475"/>
      <c r="H12475" s="488"/>
    </row>
    <row r="12476" spans="1:8" s="10" customFormat="1">
      <c r="A12476" s="134"/>
      <c r="B12476" s="134"/>
      <c r="C12476"/>
      <c r="D12476"/>
      <c r="E12476" s="488"/>
      <c r="F12476"/>
      <c r="G12476"/>
      <c r="H12476" s="488"/>
    </row>
    <row r="12477" spans="1:8" s="10" customFormat="1">
      <c r="A12477" s="134"/>
      <c r="B12477" s="134"/>
      <c r="C12477"/>
      <c r="D12477"/>
      <c r="E12477" s="488"/>
      <c r="F12477"/>
      <c r="G12477"/>
      <c r="H12477" s="488"/>
    </row>
    <row r="12478" spans="1:8" s="10" customFormat="1">
      <c r="A12478" s="134"/>
      <c r="B12478" s="134"/>
      <c r="C12478"/>
      <c r="D12478"/>
      <c r="E12478" s="488"/>
      <c r="F12478"/>
      <c r="G12478"/>
      <c r="H12478" s="488"/>
    </row>
    <row r="12479" spans="1:8" s="10" customFormat="1">
      <c r="A12479" s="134"/>
      <c r="B12479" s="134"/>
      <c r="C12479"/>
      <c r="D12479"/>
      <c r="E12479" s="488"/>
      <c r="F12479"/>
      <c r="G12479"/>
      <c r="H12479" s="488"/>
    </row>
    <row r="12480" spans="1:8" s="10" customFormat="1">
      <c r="A12480" s="134"/>
      <c r="B12480" s="134"/>
      <c r="C12480"/>
      <c r="D12480"/>
      <c r="E12480" s="488"/>
      <c r="F12480"/>
      <c r="G12480"/>
      <c r="H12480" s="488"/>
    </row>
    <row r="12481" spans="1:8" s="10" customFormat="1">
      <c r="A12481" s="134"/>
      <c r="B12481" s="134"/>
      <c r="C12481"/>
      <c r="D12481"/>
      <c r="E12481" s="488"/>
      <c r="F12481"/>
      <c r="G12481"/>
      <c r="H12481" s="488"/>
    </row>
    <row r="12482" spans="1:8" s="10" customFormat="1">
      <c r="A12482" s="134"/>
      <c r="B12482" s="134"/>
      <c r="C12482"/>
      <c r="D12482"/>
      <c r="E12482" s="488"/>
      <c r="F12482"/>
      <c r="G12482"/>
      <c r="H12482" s="488"/>
    </row>
    <row r="12483" spans="1:8" s="10" customFormat="1">
      <c r="A12483" s="134"/>
      <c r="B12483" s="134"/>
      <c r="C12483"/>
      <c r="D12483"/>
      <c r="E12483" s="488"/>
      <c r="F12483"/>
      <c r="G12483"/>
      <c r="H12483" s="488"/>
    </row>
    <row r="12484" spans="1:8" s="10" customFormat="1">
      <c r="A12484" s="134"/>
      <c r="B12484" s="134"/>
      <c r="C12484"/>
      <c r="D12484"/>
      <c r="E12484" s="488"/>
      <c r="F12484"/>
      <c r="G12484"/>
      <c r="H12484" s="488"/>
    </row>
    <row r="12485" spans="1:8" s="10" customFormat="1">
      <c r="A12485" s="134"/>
      <c r="B12485" s="134"/>
      <c r="C12485"/>
      <c r="D12485"/>
      <c r="E12485" s="488"/>
      <c r="F12485"/>
      <c r="G12485"/>
      <c r="H12485" s="488"/>
    </row>
    <row r="12486" spans="1:8" s="10" customFormat="1">
      <c r="A12486" s="134"/>
      <c r="B12486" s="134"/>
      <c r="C12486"/>
      <c r="D12486"/>
      <c r="E12486" s="488"/>
      <c r="F12486"/>
      <c r="G12486"/>
      <c r="H12486" s="488"/>
    </row>
    <row r="12487" spans="1:8" s="10" customFormat="1">
      <c r="A12487" s="134"/>
      <c r="B12487" s="134"/>
      <c r="C12487"/>
      <c r="D12487"/>
      <c r="E12487" s="488"/>
      <c r="F12487"/>
      <c r="G12487"/>
      <c r="H12487" s="488"/>
    </row>
    <row r="12488" spans="1:8" s="10" customFormat="1">
      <c r="A12488" s="134"/>
      <c r="B12488" s="134"/>
      <c r="C12488"/>
      <c r="D12488"/>
      <c r="E12488" s="488"/>
      <c r="F12488"/>
      <c r="G12488"/>
      <c r="H12488" s="488"/>
    </row>
    <row r="12489" spans="1:8" s="10" customFormat="1">
      <c r="A12489" s="134"/>
      <c r="B12489" s="134"/>
      <c r="C12489"/>
      <c r="D12489"/>
      <c r="E12489" s="488"/>
      <c r="F12489"/>
      <c r="G12489"/>
      <c r="H12489" s="488"/>
    </row>
    <row r="12490" spans="1:8" s="10" customFormat="1">
      <c r="A12490" s="134"/>
      <c r="B12490" s="134"/>
      <c r="C12490"/>
      <c r="D12490"/>
      <c r="E12490" s="488"/>
      <c r="F12490"/>
      <c r="G12490"/>
      <c r="H12490" s="488"/>
    </row>
    <row r="12491" spans="1:8" s="10" customFormat="1">
      <c r="A12491" s="134"/>
      <c r="B12491" s="134"/>
      <c r="C12491"/>
      <c r="D12491"/>
      <c r="E12491" s="488"/>
      <c r="F12491"/>
      <c r="G12491"/>
      <c r="H12491" s="488"/>
    </row>
    <row r="12492" spans="1:8" s="10" customFormat="1">
      <c r="A12492" s="134"/>
      <c r="B12492" s="134"/>
      <c r="C12492"/>
      <c r="D12492"/>
      <c r="E12492" s="488"/>
      <c r="F12492"/>
      <c r="G12492"/>
      <c r="H12492" s="488"/>
    </row>
    <row r="12493" spans="1:8" s="10" customFormat="1">
      <c r="A12493" s="134"/>
      <c r="B12493" s="134"/>
      <c r="C12493"/>
      <c r="D12493"/>
      <c r="E12493" s="488"/>
      <c r="F12493"/>
      <c r="G12493"/>
      <c r="H12493" s="488"/>
    </row>
    <row r="12494" spans="1:8" s="10" customFormat="1">
      <c r="A12494" s="134"/>
      <c r="B12494" s="134"/>
      <c r="C12494"/>
      <c r="D12494"/>
      <c r="E12494" s="488"/>
      <c r="F12494"/>
      <c r="G12494"/>
      <c r="H12494" s="488"/>
    </row>
    <row r="12495" spans="1:8" s="10" customFormat="1">
      <c r="A12495" s="134"/>
      <c r="B12495" s="134"/>
      <c r="C12495"/>
      <c r="D12495"/>
      <c r="E12495" s="488"/>
      <c r="F12495"/>
      <c r="G12495"/>
      <c r="H12495" s="488"/>
    </row>
    <row r="12496" spans="1:8" s="10" customFormat="1">
      <c r="A12496" s="134"/>
      <c r="B12496" s="134"/>
      <c r="C12496"/>
      <c r="D12496"/>
      <c r="E12496" s="488"/>
      <c r="F12496"/>
      <c r="G12496"/>
      <c r="H12496" s="488"/>
    </row>
    <row r="12497" spans="1:8" s="10" customFormat="1">
      <c r="A12497" s="134"/>
      <c r="B12497" s="134"/>
      <c r="C12497"/>
      <c r="D12497"/>
      <c r="E12497" s="488"/>
      <c r="F12497"/>
      <c r="G12497"/>
      <c r="H12497" s="488"/>
    </row>
    <row r="12498" spans="1:8" s="10" customFormat="1">
      <c r="A12498" s="134"/>
      <c r="B12498" s="134"/>
      <c r="C12498"/>
      <c r="D12498"/>
      <c r="E12498" s="488"/>
      <c r="F12498"/>
      <c r="G12498"/>
      <c r="H12498" s="488"/>
    </row>
    <row r="12499" spans="1:8" s="10" customFormat="1">
      <c r="A12499" s="134"/>
      <c r="B12499" s="134"/>
      <c r="C12499"/>
      <c r="D12499"/>
      <c r="E12499" s="488"/>
      <c r="F12499"/>
      <c r="G12499"/>
      <c r="H12499" s="488"/>
    </row>
    <row r="12500" spans="1:8" s="10" customFormat="1">
      <c r="A12500" s="134"/>
      <c r="B12500" s="134"/>
      <c r="C12500"/>
      <c r="D12500"/>
      <c r="E12500" s="488"/>
      <c r="F12500"/>
      <c r="G12500"/>
      <c r="H12500" s="488"/>
    </row>
    <row r="12501" spans="1:8" s="10" customFormat="1">
      <c r="A12501" s="134"/>
      <c r="B12501" s="134"/>
      <c r="C12501"/>
      <c r="D12501"/>
      <c r="E12501" s="488"/>
      <c r="F12501"/>
      <c r="G12501"/>
      <c r="H12501" s="488"/>
    </row>
    <row r="12502" spans="1:8" s="10" customFormat="1">
      <c r="A12502" s="134"/>
      <c r="B12502" s="134"/>
      <c r="C12502"/>
      <c r="D12502"/>
      <c r="E12502" s="488"/>
      <c r="F12502"/>
      <c r="G12502"/>
      <c r="H12502" s="488"/>
    </row>
    <row r="12503" spans="1:8" s="10" customFormat="1">
      <c r="A12503" s="134"/>
      <c r="B12503" s="134"/>
      <c r="C12503"/>
      <c r="D12503"/>
      <c r="E12503" s="488"/>
      <c r="F12503"/>
      <c r="G12503"/>
      <c r="H12503" s="488"/>
    </row>
    <row r="12504" spans="1:8" s="10" customFormat="1">
      <c r="A12504" s="134"/>
      <c r="B12504" s="134"/>
      <c r="C12504"/>
      <c r="D12504"/>
      <c r="E12504" s="488"/>
      <c r="F12504"/>
      <c r="G12504"/>
      <c r="H12504" s="488"/>
    </row>
    <row r="12505" spans="1:8" s="10" customFormat="1">
      <c r="A12505" s="134"/>
      <c r="B12505" s="134"/>
      <c r="C12505"/>
      <c r="D12505"/>
      <c r="E12505" s="488"/>
      <c r="F12505"/>
      <c r="G12505"/>
      <c r="H12505" s="488"/>
    </row>
    <row r="12506" spans="1:8" s="10" customFormat="1">
      <c r="A12506" s="134"/>
      <c r="B12506" s="134"/>
      <c r="C12506"/>
      <c r="D12506"/>
      <c r="E12506" s="488"/>
      <c r="F12506"/>
      <c r="G12506"/>
      <c r="H12506" s="488"/>
    </row>
    <row r="12507" spans="1:8" s="10" customFormat="1">
      <c r="A12507" s="134"/>
      <c r="B12507" s="134"/>
      <c r="C12507"/>
      <c r="D12507"/>
      <c r="E12507" s="488"/>
      <c r="F12507"/>
      <c r="G12507"/>
      <c r="H12507" s="488"/>
    </row>
    <row r="12508" spans="1:8" s="10" customFormat="1">
      <c r="A12508" s="134"/>
      <c r="B12508" s="134"/>
      <c r="C12508"/>
      <c r="D12508"/>
      <c r="E12508" s="488"/>
      <c r="F12508"/>
      <c r="G12508"/>
      <c r="H12508" s="488"/>
    </row>
    <row r="12509" spans="1:8" s="10" customFormat="1">
      <c r="A12509" s="134"/>
      <c r="B12509" s="134"/>
      <c r="C12509"/>
      <c r="D12509"/>
      <c r="E12509" s="488"/>
      <c r="F12509"/>
      <c r="G12509"/>
      <c r="H12509" s="488"/>
    </row>
    <row r="12510" spans="1:8" s="10" customFormat="1">
      <c r="A12510" s="134"/>
      <c r="B12510" s="134"/>
      <c r="C12510"/>
      <c r="D12510"/>
      <c r="E12510" s="488"/>
      <c r="F12510"/>
      <c r="G12510"/>
      <c r="H12510" s="488"/>
    </row>
    <row r="12511" spans="1:8" s="10" customFormat="1">
      <c r="A12511" s="134"/>
      <c r="B12511" s="134"/>
      <c r="C12511"/>
      <c r="D12511"/>
      <c r="E12511" s="488"/>
      <c r="F12511"/>
      <c r="G12511"/>
      <c r="H12511" s="488"/>
    </row>
    <row r="12512" spans="1:8" s="10" customFormat="1">
      <c r="A12512" s="134"/>
      <c r="B12512" s="134"/>
      <c r="C12512"/>
      <c r="D12512"/>
      <c r="E12512" s="488"/>
      <c r="F12512"/>
      <c r="G12512"/>
      <c r="H12512" s="488"/>
    </row>
    <row r="12513" spans="1:8" s="10" customFormat="1">
      <c r="A12513" s="134"/>
      <c r="B12513" s="134"/>
      <c r="C12513"/>
      <c r="D12513"/>
      <c r="E12513" s="488"/>
      <c r="F12513"/>
      <c r="G12513"/>
      <c r="H12513" s="488"/>
    </row>
    <row r="12514" spans="1:8" s="10" customFormat="1">
      <c r="A12514" s="134"/>
      <c r="B12514" s="134"/>
      <c r="C12514"/>
      <c r="D12514"/>
      <c r="E12514" s="488"/>
      <c r="F12514"/>
      <c r="G12514"/>
      <c r="H12514" s="488"/>
    </row>
    <row r="12515" spans="1:8" s="10" customFormat="1">
      <c r="A12515" s="134"/>
      <c r="B12515" s="134"/>
      <c r="C12515"/>
      <c r="D12515"/>
      <c r="E12515" s="488"/>
      <c r="F12515"/>
      <c r="G12515"/>
      <c r="H12515" s="488"/>
    </row>
    <row r="12516" spans="1:8" s="10" customFormat="1">
      <c r="A12516" s="134"/>
      <c r="B12516" s="134"/>
      <c r="C12516"/>
      <c r="D12516"/>
      <c r="E12516" s="488"/>
      <c r="F12516"/>
      <c r="G12516"/>
      <c r="H12516" s="488"/>
    </row>
    <row r="12517" spans="1:8" s="10" customFormat="1">
      <c r="A12517" s="134"/>
      <c r="B12517" s="134"/>
      <c r="C12517"/>
      <c r="D12517"/>
      <c r="E12517" s="488"/>
      <c r="F12517"/>
      <c r="G12517"/>
      <c r="H12517" s="488"/>
    </row>
    <row r="12518" spans="1:8" s="10" customFormat="1">
      <c r="A12518" s="134"/>
      <c r="B12518" s="134"/>
      <c r="C12518"/>
      <c r="D12518"/>
      <c r="E12518" s="488"/>
      <c r="F12518"/>
      <c r="G12518"/>
      <c r="H12518" s="488"/>
    </row>
    <row r="12519" spans="1:8" s="10" customFormat="1">
      <c r="A12519" s="134"/>
      <c r="B12519" s="134"/>
      <c r="C12519"/>
      <c r="D12519"/>
      <c r="E12519" s="488"/>
      <c r="F12519"/>
      <c r="G12519"/>
      <c r="H12519" s="488"/>
    </row>
    <row r="12520" spans="1:8" s="10" customFormat="1">
      <c r="A12520" s="134"/>
      <c r="B12520" s="134"/>
      <c r="C12520"/>
      <c r="D12520"/>
      <c r="E12520" s="488"/>
      <c r="F12520"/>
      <c r="G12520"/>
      <c r="H12520" s="488"/>
    </row>
    <row r="12521" spans="1:8" s="10" customFormat="1">
      <c r="A12521" s="134"/>
      <c r="B12521" s="134"/>
      <c r="C12521"/>
      <c r="D12521"/>
      <c r="E12521" s="488"/>
      <c r="F12521"/>
      <c r="G12521"/>
      <c r="H12521" s="488"/>
    </row>
    <row r="12522" spans="1:8" s="10" customFormat="1">
      <c r="A12522" s="134"/>
      <c r="B12522" s="134"/>
      <c r="C12522"/>
      <c r="D12522"/>
      <c r="E12522" s="488"/>
      <c r="F12522"/>
      <c r="G12522"/>
      <c r="H12522" s="488"/>
    </row>
    <row r="12523" spans="1:8" s="10" customFormat="1">
      <c r="A12523" s="134"/>
      <c r="B12523" s="134"/>
      <c r="C12523"/>
      <c r="D12523"/>
      <c r="E12523" s="488"/>
      <c r="F12523"/>
      <c r="G12523"/>
      <c r="H12523" s="488"/>
    </row>
    <row r="12524" spans="1:8" s="10" customFormat="1">
      <c r="A12524" s="134"/>
      <c r="B12524" s="134"/>
      <c r="C12524"/>
      <c r="D12524"/>
      <c r="E12524" s="488"/>
      <c r="F12524"/>
      <c r="G12524"/>
      <c r="H12524" s="488"/>
    </row>
    <row r="12525" spans="1:8" s="10" customFormat="1">
      <c r="A12525" s="134"/>
      <c r="B12525" s="134"/>
      <c r="C12525"/>
      <c r="D12525"/>
      <c r="E12525" s="488"/>
      <c r="F12525"/>
      <c r="G12525"/>
      <c r="H12525" s="488"/>
    </row>
    <row r="12526" spans="1:8" s="10" customFormat="1">
      <c r="A12526" s="134"/>
      <c r="B12526" s="134"/>
      <c r="C12526"/>
      <c r="D12526"/>
      <c r="E12526" s="488"/>
      <c r="F12526"/>
      <c r="G12526"/>
      <c r="H12526" s="488"/>
    </row>
    <row r="12527" spans="1:8" s="10" customFormat="1">
      <c r="A12527" s="134"/>
      <c r="B12527" s="134"/>
      <c r="C12527"/>
      <c r="D12527"/>
      <c r="E12527" s="488"/>
      <c r="F12527"/>
      <c r="G12527"/>
      <c r="H12527" s="488"/>
    </row>
    <row r="12528" spans="1:8" s="10" customFormat="1">
      <c r="A12528" s="134"/>
      <c r="B12528" s="134"/>
      <c r="C12528"/>
      <c r="D12528"/>
      <c r="E12528" s="488"/>
      <c r="F12528"/>
      <c r="G12528"/>
      <c r="H12528" s="488"/>
    </row>
    <row r="12529" spans="1:8" s="10" customFormat="1">
      <c r="A12529" s="134"/>
      <c r="B12529" s="134"/>
      <c r="C12529"/>
      <c r="D12529"/>
      <c r="E12529" s="488"/>
      <c r="F12529"/>
      <c r="G12529"/>
      <c r="H12529" s="488"/>
    </row>
    <row r="12530" spans="1:8" s="10" customFormat="1">
      <c r="A12530" s="134"/>
      <c r="B12530" s="134"/>
      <c r="C12530"/>
      <c r="D12530"/>
      <c r="E12530" s="488"/>
      <c r="F12530"/>
      <c r="G12530"/>
      <c r="H12530" s="488"/>
    </row>
    <row r="12531" spans="1:8" s="10" customFormat="1">
      <c r="A12531" s="134"/>
      <c r="B12531" s="134"/>
      <c r="C12531"/>
      <c r="D12531"/>
      <c r="E12531" s="488"/>
      <c r="F12531"/>
      <c r="G12531"/>
      <c r="H12531" s="488"/>
    </row>
    <row r="12532" spans="1:8" s="10" customFormat="1">
      <c r="A12532" s="134"/>
      <c r="B12532" s="134"/>
      <c r="C12532"/>
      <c r="D12532"/>
      <c r="E12532" s="488"/>
      <c r="F12532"/>
      <c r="G12532"/>
      <c r="H12532" s="488"/>
    </row>
    <row r="12533" spans="1:8" s="10" customFormat="1">
      <c r="A12533" s="134"/>
      <c r="B12533" s="134"/>
      <c r="C12533"/>
      <c r="D12533"/>
      <c r="E12533" s="488"/>
      <c r="F12533"/>
      <c r="G12533"/>
      <c r="H12533" s="488"/>
    </row>
    <row r="12534" spans="1:8" s="10" customFormat="1">
      <c r="A12534" s="134"/>
      <c r="B12534" s="134"/>
      <c r="C12534"/>
      <c r="D12534"/>
      <c r="E12534" s="488"/>
      <c r="F12534"/>
      <c r="G12534"/>
      <c r="H12534" s="488"/>
    </row>
    <row r="12535" spans="1:8" s="10" customFormat="1">
      <c r="A12535" s="134"/>
      <c r="B12535" s="134"/>
      <c r="C12535"/>
      <c r="D12535"/>
      <c r="E12535" s="488"/>
      <c r="F12535"/>
      <c r="G12535"/>
      <c r="H12535" s="488"/>
    </row>
    <row r="12536" spans="1:8" s="10" customFormat="1">
      <c r="A12536" s="134"/>
      <c r="B12536" s="134"/>
      <c r="C12536"/>
      <c r="D12536"/>
      <c r="E12536" s="488"/>
      <c r="F12536"/>
      <c r="G12536"/>
      <c r="H12536" s="488"/>
    </row>
    <row r="12537" spans="1:8" s="10" customFormat="1">
      <c r="A12537" s="134"/>
      <c r="B12537" s="134"/>
      <c r="C12537"/>
      <c r="D12537"/>
      <c r="E12537" s="488"/>
      <c r="F12537"/>
      <c r="G12537"/>
      <c r="H12537" s="488"/>
    </row>
    <row r="12538" spans="1:8" s="10" customFormat="1">
      <c r="A12538" s="134"/>
      <c r="B12538" s="134"/>
      <c r="C12538"/>
      <c r="D12538"/>
      <c r="E12538" s="488"/>
      <c r="F12538"/>
      <c r="G12538"/>
      <c r="H12538" s="488"/>
    </row>
    <row r="12539" spans="1:8" s="10" customFormat="1">
      <c r="A12539" s="134"/>
      <c r="B12539" s="134"/>
      <c r="C12539"/>
      <c r="D12539"/>
      <c r="E12539" s="488"/>
      <c r="F12539"/>
      <c r="G12539"/>
      <c r="H12539" s="488"/>
    </row>
    <row r="12540" spans="1:8" s="10" customFormat="1">
      <c r="A12540" s="134"/>
      <c r="B12540" s="134"/>
      <c r="C12540"/>
      <c r="D12540"/>
      <c r="E12540" s="488"/>
      <c r="F12540"/>
      <c r="G12540"/>
      <c r="H12540" s="488"/>
    </row>
    <row r="12541" spans="1:8" s="10" customFormat="1">
      <c r="A12541" s="134"/>
      <c r="B12541" s="134"/>
      <c r="C12541"/>
      <c r="D12541"/>
      <c r="E12541" s="488"/>
      <c r="F12541"/>
      <c r="G12541"/>
      <c r="H12541" s="488"/>
    </row>
    <row r="12542" spans="1:8" s="10" customFormat="1">
      <c r="A12542" s="134"/>
      <c r="B12542" s="134"/>
      <c r="C12542"/>
      <c r="D12542"/>
      <c r="E12542" s="488"/>
      <c r="F12542"/>
      <c r="G12542"/>
      <c r="H12542" s="488"/>
    </row>
    <row r="12543" spans="1:8" s="10" customFormat="1">
      <c r="A12543" s="134"/>
      <c r="B12543" s="134"/>
      <c r="C12543"/>
      <c r="D12543"/>
      <c r="E12543" s="488"/>
      <c r="F12543"/>
      <c r="G12543"/>
      <c r="H12543" s="488"/>
    </row>
    <row r="12544" spans="1:8" s="10" customFormat="1">
      <c r="A12544" s="134"/>
      <c r="B12544" s="134"/>
      <c r="C12544"/>
      <c r="D12544"/>
      <c r="E12544" s="488"/>
      <c r="F12544"/>
      <c r="G12544"/>
      <c r="H12544" s="488"/>
    </row>
    <row r="12545" spans="1:8" s="10" customFormat="1">
      <c r="A12545" s="134"/>
      <c r="B12545" s="134"/>
      <c r="C12545"/>
      <c r="D12545"/>
      <c r="E12545" s="488"/>
      <c r="F12545"/>
      <c r="G12545"/>
      <c r="H12545" s="488"/>
    </row>
    <row r="12546" spans="1:8" s="10" customFormat="1">
      <c r="A12546" s="134"/>
      <c r="B12546" s="134"/>
      <c r="C12546"/>
      <c r="D12546"/>
      <c r="E12546" s="488"/>
      <c r="F12546"/>
      <c r="G12546"/>
      <c r="H12546" s="488"/>
    </row>
    <row r="12547" spans="1:8" s="10" customFormat="1">
      <c r="A12547" s="134"/>
      <c r="B12547" s="134"/>
      <c r="C12547"/>
      <c r="D12547"/>
      <c r="E12547" s="488"/>
      <c r="F12547"/>
      <c r="G12547"/>
      <c r="H12547" s="488"/>
    </row>
    <row r="12548" spans="1:8" s="10" customFormat="1">
      <c r="A12548" s="134"/>
      <c r="B12548" s="134"/>
      <c r="C12548"/>
      <c r="D12548"/>
      <c r="E12548" s="488"/>
      <c r="F12548"/>
      <c r="G12548"/>
      <c r="H12548" s="488"/>
    </row>
    <row r="12549" spans="1:8" s="10" customFormat="1">
      <c r="A12549" s="134"/>
      <c r="B12549" s="134"/>
      <c r="C12549"/>
      <c r="D12549"/>
      <c r="E12549" s="488"/>
      <c r="F12549"/>
      <c r="G12549"/>
      <c r="H12549" s="488"/>
    </row>
    <row r="12550" spans="1:8" s="10" customFormat="1">
      <c r="A12550" s="134"/>
      <c r="B12550" s="134"/>
      <c r="C12550"/>
      <c r="D12550"/>
      <c r="E12550" s="488"/>
      <c r="F12550"/>
      <c r="G12550"/>
      <c r="H12550" s="488"/>
    </row>
    <row r="12551" spans="1:8" s="10" customFormat="1">
      <c r="A12551" s="134"/>
      <c r="B12551" s="134"/>
      <c r="C12551"/>
      <c r="D12551"/>
      <c r="E12551" s="488"/>
      <c r="F12551"/>
      <c r="G12551"/>
      <c r="H12551" s="488"/>
    </row>
    <row r="12552" spans="1:8" s="10" customFormat="1">
      <c r="A12552" s="134"/>
      <c r="B12552" s="134"/>
      <c r="C12552"/>
      <c r="D12552"/>
      <c r="E12552" s="488"/>
      <c r="F12552"/>
      <c r="G12552"/>
      <c r="H12552" s="488"/>
    </row>
    <row r="12553" spans="1:8" s="10" customFormat="1">
      <c r="A12553" s="134"/>
      <c r="B12553" s="134"/>
      <c r="C12553"/>
      <c r="D12553"/>
      <c r="E12553" s="488"/>
      <c r="F12553"/>
      <c r="G12553"/>
      <c r="H12553" s="488"/>
    </row>
    <row r="12554" spans="1:8" s="10" customFormat="1">
      <c r="A12554" s="134"/>
      <c r="B12554" s="134"/>
      <c r="C12554"/>
      <c r="D12554"/>
      <c r="E12554" s="488"/>
      <c r="F12554"/>
      <c r="G12554"/>
      <c r="H12554" s="488"/>
    </row>
    <row r="12555" spans="1:8" s="10" customFormat="1">
      <c r="A12555" s="134"/>
      <c r="B12555" s="134"/>
      <c r="C12555"/>
      <c r="D12555"/>
      <c r="E12555" s="488"/>
      <c r="F12555"/>
      <c r="G12555"/>
      <c r="H12555" s="488"/>
    </row>
    <row r="12556" spans="1:8" s="10" customFormat="1">
      <c r="A12556" s="134"/>
      <c r="B12556" s="134"/>
      <c r="C12556"/>
      <c r="D12556"/>
      <c r="E12556" s="488"/>
      <c r="F12556"/>
      <c r="G12556"/>
      <c r="H12556" s="488"/>
    </row>
    <row r="12557" spans="1:8" s="10" customFormat="1">
      <c r="A12557" s="134"/>
      <c r="B12557" s="134"/>
      <c r="C12557"/>
      <c r="D12557"/>
      <c r="E12557" s="488"/>
      <c r="F12557"/>
      <c r="G12557"/>
      <c r="H12557" s="488"/>
    </row>
    <row r="12558" spans="1:8" s="10" customFormat="1">
      <c r="A12558" s="134"/>
      <c r="B12558" s="134"/>
      <c r="C12558"/>
      <c r="D12558"/>
      <c r="E12558" s="488"/>
      <c r="F12558"/>
      <c r="G12558"/>
      <c r="H12558" s="488"/>
    </row>
    <row r="12559" spans="1:8" s="10" customFormat="1">
      <c r="A12559" s="134"/>
      <c r="B12559" s="134"/>
      <c r="C12559"/>
      <c r="D12559"/>
      <c r="E12559" s="488"/>
      <c r="F12559"/>
      <c r="G12559"/>
      <c r="H12559" s="488"/>
    </row>
    <row r="12560" spans="1:8" s="10" customFormat="1">
      <c r="A12560" s="134"/>
      <c r="B12560" s="134"/>
      <c r="C12560"/>
      <c r="D12560"/>
      <c r="E12560" s="488"/>
      <c r="F12560"/>
      <c r="G12560"/>
      <c r="H12560" s="488"/>
    </row>
    <row r="12561" spans="1:8" s="10" customFormat="1">
      <c r="A12561" s="134"/>
      <c r="B12561" s="134"/>
      <c r="C12561"/>
      <c r="D12561"/>
      <c r="E12561" s="488"/>
      <c r="F12561"/>
      <c r="G12561"/>
      <c r="H12561" s="488"/>
    </row>
    <row r="12562" spans="1:8" s="10" customFormat="1">
      <c r="A12562" s="134"/>
      <c r="B12562" s="134"/>
      <c r="C12562"/>
      <c r="D12562"/>
      <c r="E12562" s="488"/>
      <c r="F12562"/>
      <c r="G12562"/>
      <c r="H12562" s="488"/>
    </row>
    <row r="12563" spans="1:8" s="10" customFormat="1">
      <c r="A12563" s="134"/>
      <c r="B12563" s="134"/>
      <c r="C12563"/>
      <c r="D12563"/>
      <c r="E12563" s="488"/>
      <c r="F12563"/>
      <c r="G12563"/>
      <c r="H12563" s="488"/>
    </row>
    <row r="12564" spans="1:8" s="10" customFormat="1">
      <c r="A12564" s="134"/>
      <c r="B12564" s="134"/>
      <c r="C12564"/>
      <c r="D12564"/>
      <c r="E12564" s="488"/>
      <c r="F12564"/>
      <c r="G12564"/>
      <c r="H12564" s="488"/>
    </row>
    <row r="12565" spans="1:8" s="10" customFormat="1">
      <c r="A12565" s="134"/>
      <c r="B12565" s="134"/>
      <c r="C12565"/>
      <c r="D12565"/>
      <c r="E12565" s="488"/>
      <c r="F12565"/>
      <c r="G12565"/>
      <c r="H12565" s="488"/>
    </row>
    <row r="12566" spans="1:8" s="10" customFormat="1">
      <c r="A12566" s="134"/>
      <c r="B12566" s="134"/>
      <c r="C12566"/>
      <c r="D12566"/>
      <c r="E12566" s="488"/>
      <c r="F12566"/>
      <c r="G12566"/>
      <c r="H12566" s="488"/>
    </row>
    <row r="12567" spans="1:8" s="10" customFormat="1">
      <c r="A12567" s="134"/>
      <c r="B12567" s="134"/>
      <c r="C12567"/>
      <c r="D12567"/>
      <c r="E12567" s="488"/>
      <c r="F12567"/>
      <c r="G12567"/>
      <c r="H12567" s="488"/>
    </row>
    <row r="12568" spans="1:8" s="10" customFormat="1">
      <c r="A12568" s="134"/>
      <c r="B12568" s="134"/>
      <c r="C12568"/>
      <c r="D12568"/>
      <c r="E12568" s="488"/>
      <c r="F12568"/>
      <c r="G12568"/>
      <c r="H12568" s="488"/>
    </row>
    <row r="12569" spans="1:8" s="10" customFormat="1">
      <c r="A12569" s="134"/>
      <c r="B12569" s="134"/>
      <c r="C12569"/>
      <c r="D12569"/>
      <c r="E12569" s="488"/>
      <c r="F12569"/>
      <c r="G12569"/>
      <c r="H12569" s="488"/>
    </row>
    <row r="12570" spans="1:8" s="10" customFormat="1">
      <c r="A12570" s="134"/>
      <c r="B12570" s="134"/>
      <c r="C12570"/>
      <c r="D12570"/>
      <c r="E12570" s="488"/>
      <c r="F12570"/>
      <c r="G12570"/>
      <c r="H12570" s="488"/>
    </row>
    <row r="12571" spans="1:8" s="10" customFormat="1">
      <c r="A12571" s="134"/>
      <c r="B12571" s="134"/>
      <c r="C12571"/>
      <c r="D12571"/>
      <c r="E12571" s="488"/>
      <c r="F12571"/>
      <c r="G12571"/>
      <c r="H12571" s="488"/>
    </row>
    <row r="12572" spans="1:8" s="10" customFormat="1">
      <c r="A12572" s="134"/>
      <c r="B12572" s="134"/>
      <c r="C12572"/>
      <c r="D12572"/>
      <c r="E12572" s="488"/>
      <c r="F12572"/>
      <c r="G12572"/>
      <c r="H12572" s="488"/>
    </row>
    <row r="12573" spans="1:8" s="10" customFormat="1">
      <c r="A12573" s="134"/>
      <c r="B12573" s="134"/>
      <c r="C12573"/>
      <c r="D12573"/>
      <c r="E12573" s="488"/>
      <c r="F12573"/>
      <c r="G12573"/>
      <c r="H12573" s="488"/>
    </row>
    <row r="12574" spans="1:8" s="10" customFormat="1">
      <c r="A12574" s="134"/>
      <c r="B12574" s="134"/>
      <c r="C12574"/>
      <c r="D12574"/>
      <c r="E12574" s="488"/>
      <c r="F12574"/>
      <c r="G12574"/>
      <c r="H12574" s="488"/>
    </row>
    <row r="12575" spans="1:8" s="10" customFormat="1">
      <c r="A12575" s="134"/>
      <c r="B12575" s="134"/>
      <c r="C12575"/>
      <c r="D12575"/>
      <c r="E12575" s="488"/>
      <c r="F12575"/>
      <c r="G12575"/>
      <c r="H12575" s="488"/>
    </row>
    <row r="12576" spans="1:8" s="10" customFormat="1">
      <c r="A12576" s="134"/>
      <c r="B12576" s="134"/>
      <c r="C12576"/>
      <c r="D12576"/>
      <c r="E12576" s="488"/>
      <c r="F12576"/>
      <c r="G12576"/>
      <c r="H12576" s="488"/>
    </row>
    <row r="12577" spans="1:8" s="10" customFormat="1">
      <c r="A12577" s="134"/>
      <c r="B12577" s="134"/>
      <c r="C12577"/>
      <c r="D12577"/>
      <c r="E12577" s="488"/>
      <c r="F12577"/>
      <c r="G12577"/>
      <c r="H12577" s="488"/>
    </row>
    <row r="12578" spans="1:8" s="10" customFormat="1">
      <c r="A12578" s="134"/>
      <c r="B12578" s="134"/>
      <c r="C12578"/>
      <c r="D12578"/>
      <c r="E12578" s="488"/>
      <c r="F12578"/>
      <c r="G12578"/>
      <c r="H12578" s="488"/>
    </row>
    <row r="12579" spans="1:8" s="10" customFormat="1">
      <c r="A12579" s="134"/>
      <c r="B12579" s="134"/>
      <c r="C12579"/>
      <c r="D12579"/>
      <c r="E12579" s="488"/>
      <c r="F12579"/>
      <c r="G12579"/>
      <c r="H12579" s="488"/>
    </row>
    <row r="12580" spans="1:8" s="10" customFormat="1">
      <c r="A12580" s="134"/>
      <c r="B12580" s="134"/>
      <c r="C12580"/>
      <c r="D12580"/>
      <c r="E12580" s="488"/>
      <c r="F12580"/>
      <c r="G12580"/>
      <c r="H12580" s="488"/>
    </row>
    <row r="12581" spans="1:8" s="10" customFormat="1">
      <c r="A12581" s="134"/>
      <c r="B12581" s="134"/>
      <c r="C12581"/>
      <c r="D12581"/>
      <c r="E12581" s="488"/>
      <c r="F12581"/>
      <c r="G12581"/>
      <c r="H12581" s="488"/>
    </row>
    <row r="12582" spans="1:8" s="10" customFormat="1">
      <c r="A12582" s="134"/>
      <c r="B12582" s="134"/>
      <c r="C12582"/>
      <c r="D12582"/>
      <c r="E12582" s="488"/>
      <c r="F12582"/>
      <c r="G12582"/>
      <c r="H12582" s="488"/>
    </row>
    <row r="12583" spans="1:8" s="10" customFormat="1">
      <c r="A12583" s="134"/>
      <c r="B12583" s="134"/>
      <c r="C12583"/>
      <c r="D12583"/>
      <c r="E12583" s="488"/>
      <c r="F12583"/>
      <c r="G12583"/>
      <c r="H12583" s="488"/>
    </row>
    <row r="12584" spans="1:8" s="10" customFormat="1">
      <c r="A12584" s="134"/>
      <c r="B12584" s="134"/>
      <c r="C12584"/>
      <c r="D12584"/>
      <c r="E12584" s="488"/>
      <c r="F12584"/>
      <c r="G12584"/>
      <c r="H12584" s="488"/>
    </row>
    <row r="12585" spans="1:8" s="10" customFormat="1">
      <c r="A12585" s="134"/>
      <c r="B12585" s="134"/>
      <c r="C12585"/>
      <c r="D12585"/>
      <c r="E12585" s="488"/>
      <c r="F12585"/>
      <c r="G12585"/>
      <c r="H12585" s="488"/>
    </row>
    <row r="12586" spans="1:8" s="10" customFormat="1">
      <c r="A12586" s="134"/>
      <c r="B12586" s="134"/>
      <c r="C12586"/>
      <c r="D12586"/>
      <c r="E12586" s="488"/>
      <c r="F12586"/>
      <c r="G12586"/>
      <c r="H12586" s="488"/>
    </row>
    <row r="12587" spans="1:8" s="10" customFormat="1">
      <c r="A12587" s="134"/>
      <c r="B12587" s="134"/>
      <c r="C12587"/>
      <c r="D12587"/>
      <c r="E12587" s="488"/>
      <c r="F12587"/>
      <c r="G12587"/>
      <c r="H12587" s="488"/>
    </row>
    <row r="12588" spans="1:8" s="10" customFormat="1">
      <c r="A12588" s="134"/>
      <c r="B12588" s="134"/>
      <c r="C12588"/>
      <c r="D12588"/>
      <c r="E12588" s="488"/>
      <c r="F12588"/>
      <c r="G12588"/>
      <c r="H12588" s="488"/>
    </row>
    <row r="12589" spans="1:8" s="10" customFormat="1">
      <c r="A12589" s="134"/>
      <c r="B12589" s="134"/>
      <c r="C12589"/>
      <c r="D12589"/>
      <c r="E12589" s="488"/>
      <c r="F12589"/>
      <c r="G12589"/>
      <c r="H12589" s="488"/>
    </row>
    <row r="12590" spans="1:8" s="10" customFormat="1">
      <c r="A12590" s="134"/>
      <c r="B12590" s="134"/>
      <c r="C12590"/>
      <c r="D12590"/>
      <c r="E12590" s="488"/>
      <c r="F12590"/>
      <c r="G12590"/>
      <c r="H12590" s="488"/>
    </row>
    <row r="12591" spans="1:8" s="10" customFormat="1">
      <c r="A12591" s="134"/>
      <c r="B12591" s="134"/>
      <c r="C12591"/>
      <c r="D12591"/>
      <c r="E12591" s="488"/>
      <c r="F12591"/>
      <c r="G12591"/>
      <c r="H12591" s="488"/>
    </row>
    <row r="12592" spans="1:8" s="10" customFormat="1">
      <c r="A12592" s="134"/>
      <c r="B12592" s="134"/>
      <c r="C12592"/>
      <c r="D12592"/>
      <c r="E12592" s="488"/>
      <c r="F12592"/>
      <c r="G12592"/>
      <c r="H12592" s="488"/>
    </row>
    <row r="12593" spans="1:8" s="10" customFormat="1">
      <c r="A12593" s="134"/>
      <c r="B12593" s="134"/>
      <c r="C12593"/>
      <c r="D12593"/>
      <c r="E12593" s="488"/>
      <c r="F12593"/>
      <c r="G12593"/>
      <c r="H12593" s="488"/>
    </row>
    <row r="12594" spans="1:8" s="10" customFormat="1">
      <c r="A12594" s="134"/>
      <c r="B12594" s="134"/>
      <c r="C12594"/>
      <c r="D12594"/>
      <c r="E12594" s="488"/>
      <c r="F12594"/>
      <c r="G12594"/>
      <c r="H12594" s="488"/>
    </row>
    <row r="12595" spans="1:8" s="10" customFormat="1">
      <c r="A12595" s="134"/>
      <c r="B12595" s="134"/>
      <c r="C12595"/>
      <c r="D12595"/>
      <c r="E12595" s="488"/>
      <c r="F12595"/>
      <c r="G12595"/>
      <c r="H12595" s="488"/>
    </row>
    <row r="12596" spans="1:8" s="10" customFormat="1">
      <c r="A12596" s="134"/>
      <c r="B12596" s="134"/>
      <c r="C12596"/>
      <c r="D12596"/>
      <c r="E12596" s="488"/>
      <c r="F12596"/>
      <c r="G12596"/>
      <c r="H12596" s="488"/>
    </row>
    <row r="12597" spans="1:8" s="10" customFormat="1">
      <c r="A12597" s="134"/>
      <c r="B12597" s="134"/>
      <c r="C12597"/>
      <c r="D12597"/>
      <c r="E12597" s="488"/>
      <c r="F12597"/>
      <c r="G12597"/>
      <c r="H12597" s="488"/>
    </row>
    <row r="12598" spans="1:8" s="10" customFormat="1">
      <c r="A12598" s="134"/>
      <c r="B12598" s="134"/>
      <c r="C12598"/>
      <c r="D12598"/>
      <c r="E12598" s="488"/>
      <c r="F12598"/>
      <c r="G12598"/>
      <c r="H12598" s="488"/>
    </row>
    <row r="12599" spans="1:8" s="10" customFormat="1">
      <c r="A12599" s="134"/>
      <c r="B12599" s="134"/>
      <c r="C12599"/>
      <c r="D12599"/>
      <c r="E12599" s="488"/>
      <c r="F12599"/>
      <c r="G12599"/>
      <c r="H12599" s="488"/>
    </row>
    <row r="12600" spans="1:8" s="10" customFormat="1">
      <c r="A12600" s="134"/>
      <c r="B12600" s="134"/>
      <c r="C12600"/>
      <c r="D12600"/>
      <c r="E12600" s="488"/>
      <c r="F12600"/>
      <c r="G12600"/>
      <c r="H12600" s="488"/>
    </row>
    <row r="12601" spans="1:8" s="10" customFormat="1">
      <c r="A12601" s="134"/>
      <c r="B12601" s="134"/>
      <c r="C12601"/>
      <c r="D12601"/>
      <c r="E12601" s="488"/>
      <c r="F12601"/>
      <c r="G12601"/>
      <c r="H12601" s="488"/>
    </row>
    <row r="12602" spans="1:8" s="10" customFormat="1">
      <c r="A12602" s="134"/>
      <c r="B12602" s="134"/>
      <c r="C12602"/>
      <c r="D12602"/>
      <c r="E12602" s="488"/>
      <c r="F12602"/>
      <c r="G12602"/>
      <c r="H12602" s="488"/>
    </row>
    <row r="12603" spans="1:8" s="10" customFormat="1">
      <c r="A12603" s="134"/>
      <c r="B12603" s="134"/>
      <c r="C12603"/>
      <c r="D12603"/>
      <c r="E12603" s="488"/>
      <c r="F12603"/>
      <c r="G12603"/>
      <c r="H12603" s="488"/>
    </row>
    <row r="12604" spans="1:8" s="10" customFormat="1">
      <c r="A12604" s="134"/>
      <c r="B12604" s="134"/>
      <c r="C12604"/>
      <c r="D12604"/>
      <c r="E12604" s="488"/>
      <c r="F12604"/>
      <c r="G12604"/>
      <c r="H12604" s="488"/>
    </row>
    <row r="12605" spans="1:8" s="10" customFormat="1">
      <c r="A12605" s="134"/>
      <c r="B12605" s="134"/>
      <c r="C12605"/>
      <c r="D12605"/>
      <c r="E12605" s="488"/>
      <c r="F12605"/>
      <c r="G12605"/>
      <c r="H12605" s="488"/>
    </row>
    <row r="12606" spans="1:8" s="10" customFormat="1">
      <c r="A12606" s="134"/>
      <c r="B12606" s="134"/>
      <c r="C12606"/>
      <c r="D12606"/>
      <c r="E12606" s="488"/>
      <c r="F12606"/>
      <c r="G12606"/>
      <c r="H12606" s="488"/>
    </row>
    <row r="12607" spans="1:8" s="10" customFormat="1">
      <c r="A12607" s="134"/>
      <c r="B12607" s="134"/>
      <c r="C12607"/>
      <c r="D12607"/>
      <c r="E12607" s="488"/>
      <c r="F12607"/>
      <c r="G12607"/>
      <c r="H12607" s="488"/>
    </row>
    <row r="12608" spans="1:8" s="10" customFormat="1">
      <c r="A12608" s="134"/>
      <c r="B12608" s="134"/>
      <c r="C12608"/>
      <c r="D12608"/>
      <c r="E12608" s="488"/>
      <c r="F12608"/>
      <c r="G12608"/>
      <c r="H12608" s="488"/>
    </row>
    <row r="12609" spans="1:8" s="10" customFormat="1">
      <c r="A12609" s="134"/>
      <c r="B12609" s="134"/>
      <c r="C12609"/>
      <c r="D12609"/>
      <c r="E12609" s="488"/>
      <c r="F12609"/>
      <c r="G12609"/>
      <c r="H12609" s="488"/>
    </row>
    <row r="12610" spans="1:8" s="10" customFormat="1">
      <c r="A12610" s="134"/>
      <c r="B12610" s="134"/>
      <c r="C12610"/>
      <c r="D12610"/>
      <c r="E12610" s="488"/>
      <c r="F12610"/>
      <c r="G12610"/>
      <c r="H12610" s="488"/>
    </row>
    <row r="12611" spans="1:8" s="10" customFormat="1">
      <c r="A12611" s="134"/>
      <c r="B12611" s="134"/>
      <c r="C12611"/>
      <c r="D12611"/>
      <c r="E12611" s="488"/>
      <c r="F12611"/>
      <c r="G12611"/>
      <c r="H12611" s="488"/>
    </row>
    <row r="12612" spans="1:8" s="10" customFormat="1">
      <c r="A12612" s="134"/>
      <c r="B12612" s="134"/>
      <c r="C12612"/>
      <c r="D12612"/>
      <c r="E12612" s="488"/>
      <c r="F12612"/>
      <c r="G12612"/>
      <c r="H12612" s="488"/>
    </row>
    <row r="12613" spans="1:8" s="10" customFormat="1">
      <c r="A12613" s="134"/>
      <c r="B12613" s="134"/>
      <c r="C12613"/>
      <c r="D12613"/>
      <c r="E12613" s="488"/>
      <c r="F12613"/>
      <c r="G12613"/>
      <c r="H12613" s="488"/>
    </row>
    <row r="12614" spans="1:8" s="10" customFormat="1">
      <c r="A12614" s="134"/>
      <c r="B12614" s="134"/>
      <c r="C12614"/>
      <c r="D12614"/>
      <c r="E12614" s="488"/>
      <c r="F12614"/>
      <c r="G12614"/>
      <c r="H12614" s="488"/>
    </row>
    <row r="12615" spans="1:8" s="10" customFormat="1">
      <c r="A12615" s="134"/>
      <c r="B12615" s="134"/>
      <c r="C12615"/>
      <c r="D12615"/>
      <c r="E12615" s="488"/>
      <c r="F12615"/>
      <c r="G12615"/>
      <c r="H12615" s="488"/>
    </row>
    <row r="12616" spans="1:8" s="10" customFormat="1">
      <c r="A12616" s="134"/>
      <c r="B12616" s="134"/>
      <c r="C12616"/>
      <c r="D12616"/>
      <c r="E12616" s="488"/>
      <c r="F12616"/>
      <c r="G12616"/>
      <c r="H12616" s="488"/>
    </row>
    <row r="12617" spans="1:8" s="10" customFormat="1">
      <c r="A12617" s="134"/>
      <c r="B12617" s="134"/>
      <c r="C12617"/>
      <c r="D12617"/>
      <c r="E12617" s="488"/>
      <c r="F12617"/>
      <c r="G12617"/>
      <c r="H12617" s="488"/>
    </row>
    <row r="12618" spans="1:8" s="10" customFormat="1">
      <c r="A12618" s="134"/>
      <c r="B12618" s="134"/>
      <c r="C12618"/>
      <c r="D12618"/>
      <c r="E12618" s="488"/>
      <c r="F12618"/>
      <c r="G12618"/>
      <c r="H12618" s="488"/>
    </row>
    <row r="12619" spans="1:8" s="10" customFormat="1">
      <c r="A12619" s="134"/>
      <c r="B12619" s="134"/>
      <c r="C12619"/>
      <c r="D12619"/>
      <c r="E12619" s="488"/>
      <c r="F12619"/>
      <c r="G12619"/>
      <c r="H12619" s="488"/>
    </row>
    <row r="12620" spans="1:8" s="10" customFormat="1">
      <c r="A12620" s="134"/>
      <c r="B12620" s="134"/>
      <c r="C12620"/>
      <c r="D12620"/>
      <c r="E12620" s="488"/>
      <c r="F12620"/>
      <c r="G12620"/>
      <c r="H12620" s="488"/>
    </row>
    <row r="12621" spans="1:8" s="10" customFormat="1">
      <c r="A12621" s="134"/>
      <c r="B12621" s="134"/>
      <c r="C12621"/>
      <c r="D12621"/>
      <c r="E12621" s="488"/>
      <c r="F12621"/>
      <c r="G12621"/>
      <c r="H12621" s="488"/>
    </row>
    <row r="12622" spans="1:8" s="10" customFormat="1">
      <c r="A12622" s="134"/>
      <c r="B12622" s="134"/>
      <c r="C12622"/>
      <c r="D12622"/>
      <c r="E12622" s="488"/>
      <c r="F12622"/>
      <c r="G12622"/>
      <c r="H12622" s="488"/>
    </row>
    <row r="12623" spans="1:8" s="10" customFormat="1">
      <c r="A12623" s="134"/>
      <c r="B12623" s="134"/>
      <c r="C12623"/>
      <c r="D12623"/>
      <c r="E12623" s="488"/>
      <c r="F12623"/>
      <c r="G12623"/>
      <c r="H12623" s="488"/>
    </row>
    <row r="12624" spans="1:8" s="10" customFormat="1">
      <c r="A12624" s="134"/>
      <c r="B12624" s="134"/>
      <c r="C12624"/>
      <c r="D12624"/>
      <c r="E12624" s="488"/>
      <c r="F12624"/>
      <c r="G12624"/>
      <c r="H12624" s="488"/>
    </row>
    <row r="12625" spans="1:8" s="10" customFormat="1">
      <c r="A12625" s="134"/>
      <c r="B12625" s="134"/>
      <c r="C12625"/>
      <c r="D12625"/>
      <c r="E12625" s="488"/>
      <c r="F12625"/>
      <c r="G12625"/>
      <c r="H12625" s="488"/>
    </row>
    <row r="12626" spans="1:8" s="10" customFormat="1">
      <c r="A12626" s="134"/>
      <c r="B12626" s="134"/>
      <c r="C12626"/>
      <c r="D12626"/>
      <c r="E12626" s="488"/>
      <c r="F12626"/>
      <c r="G12626"/>
      <c r="H12626" s="488"/>
    </row>
    <row r="12627" spans="1:8" s="10" customFormat="1">
      <c r="A12627" s="134"/>
      <c r="B12627" s="134"/>
      <c r="C12627"/>
      <c r="D12627"/>
      <c r="E12627" s="488"/>
      <c r="F12627"/>
      <c r="G12627"/>
      <c r="H12627" s="488"/>
    </row>
    <row r="12628" spans="1:8" s="10" customFormat="1">
      <c r="A12628" s="134"/>
      <c r="B12628" s="134"/>
      <c r="C12628"/>
      <c r="D12628"/>
      <c r="E12628" s="488"/>
      <c r="F12628"/>
      <c r="G12628"/>
      <c r="H12628" s="488"/>
    </row>
    <row r="12629" spans="1:8" s="10" customFormat="1">
      <c r="A12629" s="134"/>
      <c r="B12629" s="134"/>
      <c r="C12629"/>
      <c r="D12629"/>
      <c r="E12629" s="488"/>
      <c r="F12629"/>
      <c r="G12629"/>
      <c r="H12629" s="488"/>
    </row>
    <row r="12630" spans="1:8" s="10" customFormat="1">
      <c r="A12630" s="134"/>
      <c r="B12630" s="134"/>
      <c r="C12630"/>
      <c r="D12630"/>
      <c r="E12630" s="488"/>
      <c r="F12630"/>
      <c r="G12630"/>
      <c r="H12630" s="488"/>
    </row>
    <row r="12631" spans="1:8" s="10" customFormat="1">
      <c r="A12631" s="134"/>
      <c r="B12631" s="134"/>
      <c r="C12631"/>
      <c r="D12631"/>
      <c r="E12631" s="488"/>
      <c r="F12631"/>
      <c r="G12631"/>
      <c r="H12631" s="488"/>
    </row>
    <row r="12632" spans="1:8" s="10" customFormat="1">
      <c r="A12632" s="134"/>
      <c r="B12632" s="134"/>
      <c r="C12632"/>
      <c r="D12632"/>
      <c r="E12632" s="488"/>
      <c r="F12632"/>
      <c r="G12632"/>
      <c r="H12632" s="488"/>
    </row>
    <row r="12633" spans="1:8" s="10" customFormat="1">
      <c r="A12633" s="134"/>
      <c r="B12633" s="134"/>
      <c r="C12633"/>
      <c r="D12633"/>
      <c r="E12633" s="488"/>
      <c r="F12633"/>
      <c r="G12633"/>
      <c r="H12633" s="488"/>
    </row>
    <row r="12634" spans="1:8" s="10" customFormat="1">
      <c r="A12634" s="134"/>
      <c r="B12634" s="134"/>
      <c r="C12634"/>
      <c r="D12634"/>
      <c r="E12634" s="488"/>
      <c r="F12634"/>
      <c r="G12634"/>
      <c r="H12634" s="488"/>
    </row>
    <row r="12635" spans="1:8" s="10" customFormat="1">
      <c r="A12635" s="134"/>
      <c r="B12635" s="134"/>
      <c r="C12635"/>
      <c r="D12635"/>
      <c r="E12635" s="488"/>
      <c r="F12635"/>
      <c r="G12635"/>
      <c r="H12635" s="488"/>
    </row>
    <row r="12636" spans="1:8" s="10" customFormat="1">
      <c r="A12636" s="134"/>
      <c r="B12636" s="134"/>
      <c r="C12636"/>
      <c r="D12636"/>
      <c r="E12636" s="488"/>
      <c r="F12636"/>
      <c r="G12636"/>
      <c r="H12636" s="488"/>
    </row>
    <row r="12637" spans="1:8" s="10" customFormat="1">
      <c r="A12637" s="134"/>
      <c r="B12637" s="134"/>
      <c r="C12637"/>
      <c r="D12637"/>
      <c r="E12637" s="488"/>
      <c r="F12637"/>
      <c r="G12637"/>
      <c r="H12637" s="488"/>
    </row>
    <row r="12638" spans="1:8" s="10" customFormat="1">
      <c r="A12638" s="134"/>
      <c r="B12638" s="134"/>
      <c r="C12638"/>
      <c r="D12638"/>
      <c r="E12638" s="488"/>
      <c r="F12638"/>
      <c r="G12638"/>
      <c r="H12638" s="488"/>
    </row>
    <row r="12639" spans="1:8" s="10" customFormat="1">
      <c r="A12639" s="134"/>
      <c r="B12639" s="134"/>
      <c r="C12639"/>
      <c r="D12639"/>
      <c r="E12639" s="488"/>
      <c r="F12639"/>
      <c r="G12639"/>
      <c r="H12639" s="488"/>
    </row>
    <row r="12640" spans="1:8" s="10" customFormat="1">
      <c r="A12640" s="134"/>
      <c r="B12640" s="134"/>
      <c r="C12640"/>
      <c r="D12640"/>
      <c r="E12640" s="488"/>
      <c r="F12640"/>
      <c r="G12640"/>
      <c r="H12640" s="488"/>
    </row>
    <row r="12641" spans="1:8" s="10" customFormat="1">
      <c r="A12641" s="134"/>
      <c r="B12641" s="134"/>
      <c r="C12641"/>
      <c r="D12641"/>
      <c r="E12641" s="488"/>
      <c r="F12641"/>
      <c r="G12641"/>
      <c r="H12641" s="488"/>
    </row>
    <row r="12642" spans="1:8" s="10" customFormat="1">
      <c r="A12642" s="134"/>
      <c r="B12642" s="134"/>
      <c r="C12642"/>
      <c r="D12642"/>
      <c r="E12642" s="488"/>
      <c r="F12642"/>
      <c r="G12642"/>
      <c r="H12642" s="488"/>
    </row>
    <row r="12643" spans="1:8" s="10" customFormat="1">
      <c r="A12643" s="134"/>
      <c r="B12643" s="134"/>
      <c r="C12643"/>
      <c r="D12643"/>
      <c r="E12643" s="488"/>
      <c r="F12643"/>
      <c r="G12643"/>
      <c r="H12643" s="488"/>
    </row>
    <row r="12644" spans="1:8" s="10" customFormat="1">
      <c r="A12644" s="134"/>
      <c r="B12644" s="134"/>
      <c r="C12644"/>
      <c r="D12644"/>
      <c r="E12644" s="488"/>
      <c r="F12644"/>
      <c r="G12644"/>
      <c r="H12644" s="488"/>
    </row>
    <row r="12645" spans="1:8" s="10" customFormat="1">
      <c r="A12645" s="134"/>
      <c r="B12645" s="134"/>
      <c r="C12645"/>
      <c r="D12645"/>
      <c r="E12645" s="488"/>
      <c r="F12645"/>
      <c r="G12645"/>
      <c r="H12645" s="488"/>
    </row>
    <row r="12646" spans="1:8" s="10" customFormat="1">
      <c r="A12646" s="134"/>
      <c r="B12646" s="134"/>
      <c r="C12646"/>
      <c r="D12646"/>
      <c r="E12646" s="488"/>
      <c r="F12646"/>
      <c r="G12646"/>
      <c r="H12646" s="488"/>
    </row>
    <row r="12647" spans="1:8" s="10" customFormat="1">
      <c r="A12647" s="134"/>
      <c r="B12647" s="134"/>
      <c r="C12647"/>
      <c r="D12647"/>
      <c r="E12647" s="488"/>
      <c r="F12647"/>
      <c r="G12647"/>
      <c r="H12647" s="488"/>
    </row>
    <row r="12648" spans="1:8" s="10" customFormat="1">
      <c r="A12648" s="134"/>
      <c r="B12648" s="134"/>
      <c r="C12648"/>
      <c r="D12648"/>
      <c r="E12648" s="488"/>
      <c r="F12648"/>
      <c r="G12648"/>
      <c r="H12648" s="488"/>
    </row>
    <row r="12649" spans="1:8" s="10" customFormat="1">
      <c r="A12649" s="134"/>
      <c r="B12649" s="134"/>
      <c r="C12649"/>
      <c r="D12649"/>
      <c r="E12649" s="488"/>
      <c r="F12649"/>
      <c r="G12649"/>
      <c r="H12649" s="488"/>
    </row>
    <row r="12650" spans="1:8" s="10" customFormat="1">
      <c r="A12650" s="134"/>
      <c r="B12650" s="134"/>
      <c r="C12650"/>
      <c r="D12650"/>
      <c r="E12650" s="488"/>
      <c r="F12650"/>
      <c r="G12650"/>
      <c r="H12650" s="488"/>
    </row>
    <row r="12651" spans="1:8" s="10" customFormat="1">
      <c r="A12651" s="134"/>
      <c r="B12651" s="134"/>
      <c r="C12651"/>
      <c r="D12651"/>
      <c r="E12651" s="488"/>
      <c r="F12651"/>
      <c r="G12651"/>
      <c r="H12651" s="488"/>
    </row>
    <row r="12652" spans="1:8" s="10" customFormat="1">
      <c r="A12652" s="134"/>
      <c r="B12652" s="134"/>
      <c r="C12652"/>
      <c r="D12652"/>
      <c r="E12652" s="488"/>
      <c r="F12652"/>
      <c r="G12652"/>
      <c r="H12652" s="488"/>
    </row>
    <row r="12653" spans="1:8" s="10" customFormat="1">
      <c r="A12653" s="134"/>
      <c r="B12653" s="134"/>
      <c r="C12653"/>
      <c r="D12653"/>
      <c r="E12653" s="488"/>
      <c r="F12653"/>
      <c r="G12653"/>
      <c r="H12653" s="488"/>
    </row>
    <row r="12654" spans="1:8" s="10" customFormat="1">
      <c r="A12654" s="134"/>
      <c r="B12654" s="134"/>
      <c r="C12654"/>
      <c r="D12654"/>
      <c r="E12654" s="488"/>
      <c r="F12654"/>
      <c r="G12654"/>
      <c r="H12654" s="488"/>
    </row>
    <row r="12655" spans="1:8" s="10" customFormat="1">
      <c r="A12655" s="134"/>
      <c r="B12655" s="134"/>
      <c r="C12655"/>
      <c r="D12655"/>
      <c r="E12655" s="488"/>
      <c r="F12655"/>
      <c r="G12655"/>
      <c r="H12655" s="488"/>
    </row>
    <row r="12656" spans="1:8" s="10" customFormat="1">
      <c r="A12656" s="134"/>
      <c r="B12656" s="134"/>
      <c r="C12656"/>
      <c r="D12656"/>
      <c r="E12656" s="488"/>
      <c r="F12656"/>
      <c r="G12656"/>
      <c r="H12656" s="488"/>
    </row>
    <row r="12657" spans="1:8" s="10" customFormat="1">
      <c r="A12657" s="134"/>
      <c r="B12657" s="134"/>
      <c r="C12657"/>
      <c r="D12657"/>
      <c r="E12657" s="488"/>
      <c r="F12657"/>
      <c r="G12657"/>
      <c r="H12657" s="488"/>
    </row>
    <row r="12658" spans="1:8" s="10" customFormat="1">
      <c r="A12658" s="134"/>
      <c r="B12658" s="134"/>
      <c r="C12658"/>
      <c r="D12658"/>
      <c r="E12658" s="488"/>
      <c r="F12658"/>
      <c r="G12658"/>
      <c r="H12658" s="488"/>
    </row>
    <row r="12659" spans="1:8" s="10" customFormat="1">
      <c r="A12659" s="134"/>
      <c r="B12659" s="134"/>
      <c r="C12659"/>
      <c r="D12659"/>
      <c r="E12659" s="488"/>
      <c r="F12659"/>
      <c r="G12659"/>
      <c r="H12659" s="488"/>
    </row>
    <row r="12660" spans="1:8" s="10" customFormat="1">
      <c r="A12660" s="134"/>
      <c r="B12660" s="134"/>
      <c r="C12660"/>
      <c r="D12660"/>
      <c r="E12660" s="488"/>
      <c r="F12660"/>
      <c r="G12660"/>
      <c r="H12660" s="488"/>
    </row>
    <row r="12661" spans="1:8" s="10" customFormat="1">
      <c r="A12661" s="134"/>
      <c r="B12661" s="134"/>
      <c r="C12661"/>
      <c r="D12661"/>
      <c r="E12661" s="488"/>
      <c r="F12661"/>
      <c r="G12661"/>
      <c r="H12661" s="488"/>
    </row>
    <row r="12662" spans="1:8" s="10" customFormat="1">
      <c r="A12662" s="134"/>
      <c r="B12662" s="134"/>
      <c r="C12662"/>
      <c r="D12662"/>
      <c r="E12662" s="488"/>
      <c r="F12662"/>
      <c r="G12662"/>
      <c r="H12662" s="488"/>
    </row>
    <row r="12663" spans="1:8" s="10" customFormat="1">
      <c r="A12663" s="134"/>
      <c r="B12663" s="134"/>
      <c r="C12663"/>
      <c r="D12663"/>
      <c r="E12663" s="488"/>
      <c r="F12663"/>
      <c r="G12663"/>
      <c r="H12663" s="488"/>
    </row>
    <row r="12664" spans="1:8" s="10" customFormat="1">
      <c r="A12664" s="134"/>
      <c r="B12664" s="134"/>
      <c r="C12664"/>
      <c r="D12664"/>
      <c r="E12664" s="488"/>
      <c r="F12664"/>
      <c r="G12664"/>
      <c r="H12664" s="488"/>
    </row>
    <row r="12665" spans="1:8" s="10" customFormat="1">
      <c r="A12665" s="134"/>
      <c r="B12665" s="134"/>
      <c r="C12665"/>
      <c r="D12665"/>
      <c r="E12665" s="488"/>
      <c r="F12665"/>
      <c r="G12665"/>
      <c r="H12665" s="488"/>
    </row>
    <row r="12666" spans="1:8" s="10" customFormat="1">
      <c r="A12666" s="134"/>
      <c r="B12666" s="134"/>
      <c r="C12666"/>
      <c r="D12666"/>
      <c r="E12666" s="488"/>
      <c r="F12666"/>
      <c r="G12666"/>
      <c r="H12666" s="488"/>
    </row>
    <row r="12667" spans="1:8" s="10" customFormat="1">
      <c r="A12667" s="134"/>
      <c r="B12667" s="134"/>
      <c r="C12667"/>
      <c r="D12667"/>
      <c r="E12667" s="488"/>
      <c r="F12667"/>
      <c r="G12667"/>
      <c r="H12667" s="488"/>
    </row>
    <row r="12668" spans="1:8" s="10" customFormat="1">
      <c r="A12668" s="134"/>
      <c r="B12668" s="134"/>
      <c r="C12668"/>
      <c r="D12668"/>
      <c r="E12668" s="488"/>
      <c r="F12668"/>
      <c r="G12668"/>
      <c r="H12668" s="488"/>
    </row>
    <row r="12669" spans="1:8" s="10" customFormat="1">
      <c r="A12669" s="134"/>
      <c r="B12669" s="134"/>
      <c r="C12669"/>
      <c r="D12669"/>
      <c r="E12669" s="488"/>
      <c r="F12669"/>
      <c r="G12669"/>
      <c r="H12669" s="488"/>
    </row>
    <row r="12670" spans="1:8" s="10" customFormat="1">
      <c r="A12670" s="134"/>
      <c r="B12670" s="134"/>
      <c r="C12670"/>
      <c r="D12670"/>
      <c r="E12670" s="488"/>
      <c r="F12670"/>
      <c r="G12670"/>
      <c r="H12670" s="488"/>
    </row>
    <row r="12671" spans="1:8" s="10" customFormat="1">
      <c r="A12671" s="134"/>
      <c r="B12671" s="134"/>
      <c r="C12671"/>
      <c r="D12671"/>
      <c r="E12671" s="488"/>
      <c r="F12671"/>
      <c r="G12671"/>
      <c r="H12671" s="488"/>
    </row>
    <row r="12672" spans="1:8" s="10" customFormat="1">
      <c r="A12672" s="134"/>
      <c r="B12672" s="134"/>
      <c r="C12672"/>
      <c r="D12672"/>
      <c r="E12672" s="488"/>
      <c r="F12672"/>
      <c r="G12672"/>
      <c r="H12672" s="488"/>
    </row>
    <row r="12673" spans="1:8" s="10" customFormat="1">
      <c r="A12673" s="134"/>
      <c r="B12673" s="134"/>
      <c r="C12673"/>
      <c r="D12673"/>
      <c r="E12673" s="488"/>
      <c r="F12673"/>
      <c r="G12673"/>
      <c r="H12673" s="488"/>
    </row>
    <row r="12674" spans="1:8" s="10" customFormat="1">
      <c r="A12674" s="134"/>
      <c r="B12674" s="134"/>
      <c r="C12674"/>
      <c r="D12674"/>
      <c r="E12674" s="488"/>
      <c r="F12674"/>
      <c r="G12674"/>
      <c r="H12674" s="488"/>
    </row>
    <row r="12675" spans="1:8" s="10" customFormat="1">
      <c r="A12675" s="134"/>
      <c r="B12675" s="134"/>
      <c r="C12675"/>
      <c r="D12675"/>
      <c r="E12675" s="488"/>
      <c r="F12675"/>
      <c r="G12675"/>
      <c r="H12675" s="488"/>
    </row>
    <row r="12676" spans="1:8" s="10" customFormat="1">
      <c r="A12676" s="134"/>
      <c r="B12676" s="134"/>
      <c r="C12676"/>
      <c r="D12676"/>
      <c r="E12676" s="488"/>
      <c r="F12676"/>
      <c r="G12676"/>
      <c r="H12676" s="488"/>
    </row>
    <row r="12677" spans="1:8" s="10" customFormat="1">
      <c r="A12677" s="134"/>
      <c r="B12677" s="134"/>
      <c r="C12677"/>
      <c r="D12677"/>
      <c r="E12677" s="488"/>
      <c r="F12677"/>
      <c r="G12677"/>
      <c r="H12677" s="488"/>
    </row>
    <row r="12678" spans="1:8" s="10" customFormat="1">
      <c r="A12678" s="134"/>
      <c r="B12678" s="134"/>
      <c r="C12678"/>
      <c r="D12678"/>
      <c r="E12678" s="488"/>
      <c r="F12678"/>
      <c r="G12678"/>
      <c r="H12678" s="488"/>
    </row>
    <row r="12679" spans="1:8" s="10" customFormat="1">
      <c r="A12679" s="134"/>
      <c r="B12679" s="134"/>
      <c r="C12679"/>
      <c r="D12679"/>
      <c r="E12679" s="488"/>
      <c r="F12679"/>
      <c r="G12679"/>
      <c r="H12679" s="488"/>
    </row>
    <row r="12680" spans="1:8" s="10" customFormat="1">
      <c r="A12680" s="134"/>
      <c r="B12680" s="134"/>
      <c r="C12680"/>
      <c r="D12680"/>
      <c r="E12680" s="488"/>
      <c r="F12680"/>
      <c r="G12680"/>
      <c r="H12680" s="488"/>
    </row>
    <row r="12681" spans="1:8" s="10" customFormat="1">
      <c r="A12681" s="134"/>
      <c r="B12681" s="134"/>
      <c r="C12681"/>
      <c r="D12681"/>
      <c r="E12681" s="488"/>
      <c r="F12681"/>
      <c r="G12681"/>
      <c r="H12681" s="488"/>
    </row>
    <row r="12682" spans="1:8" s="10" customFormat="1">
      <c r="A12682" s="134"/>
      <c r="B12682" s="134"/>
      <c r="C12682"/>
      <c r="D12682"/>
      <c r="E12682" s="488"/>
      <c r="F12682"/>
      <c r="G12682"/>
      <c r="H12682" s="488"/>
    </row>
    <row r="12683" spans="1:8" s="10" customFormat="1">
      <c r="A12683" s="134"/>
      <c r="B12683" s="134"/>
      <c r="C12683"/>
      <c r="D12683"/>
      <c r="E12683" s="488"/>
      <c r="F12683"/>
      <c r="G12683"/>
      <c r="H12683" s="488"/>
    </row>
    <row r="12684" spans="1:8" s="10" customFormat="1">
      <c r="A12684" s="134"/>
      <c r="B12684" s="134"/>
      <c r="C12684"/>
      <c r="D12684"/>
      <c r="E12684" s="488"/>
      <c r="F12684"/>
      <c r="G12684"/>
      <c r="H12684" s="488"/>
    </row>
    <row r="12685" spans="1:8" s="10" customFormat="1">
      <c r="A12685" s="134"/>
      <c r="B12685" s="134"/>
      <c r="C12685"/>
      <c r="D12685"/>
      <c r="E12685" s="488"/>
      <c r="F12685"/>
      <c r="G12685"/>
      <c r="H12685" s="488"/>
    </row>
    <row r="12686" spans="1:8" s="10" customFormat="1">
      <c r="A12686" s="134"/>
      <c r="B12686" s="134"/>
      <c r="C12686"/>
      <c r="D12686"/>
      <c r="E12686" s="488"/>
      <c r="F12686"/>
      <c r="G12686"/>
      <c r="H12686" s="488"/>
    </row>
    <row r="12687" spans="1:8" s="10" customFormat="1">
      <c r="A12687" s="134"/>
      <c r="B12687" s="134"/>
      <c r="C12687"/>
      <c r="D12687"/>
      <c r="E12687" s="488"/>
      <c r="F12687"/>
      <c r="G12687"/>
      <c r="H12687" s="488"/>
    </row>
    <row r="12688" spans="1:8" s="10" customFormat="1">
      <c r="A12688" s="134"/>
      <c r="B12688" s="134"/>
      <c r="C12688"/>
      <c r="D12688"/>
      <c r="E12688" s="488"/>
      <c r="F12688"/>
      <c r="G12688"/>
      <c r="H12688" s="488"/>
    </row>
    <row r="12689" spans="1:8" s="10" customFormat="1">
      <c r="A12689" s="134"/>
      <c r="B12689" s="134"/>
      <c r="C12689"/>
      <c r="D12689"/>
      <c r="E12689" s="488"/>
      <c r="F12689"/>
      <c r="G12689"/>
      <c r="H12689" s="488"/>
    </row>
    <row r="12690" spans="1:8" s="10" customFormat="1">
      <c r="A12690" s="134"/>
      <c r="B12690" s="134"/>
      <c r="C12690"/>
      <c r="D12690"/>
      <c r="E12690" s="488"/>
      <c r="F12690"/>
      <c r="G12690"/>
      <c r="H12690" s="488"/>
    </row>
    <row r="12691" spans="1:8" s="10" customFormat="1">
      <c r="A12691" s="134"/>
      <c r="B12691" s="134"/>
      <c r="C12691"/>
      <c r="D12691"/>
      <c r="E12691" s="488"/>
      <c r="F12691"/>
      <c r="G12691"/>
      <c r="H12691" s="488"/>
    </row>
    <row r="12692" spans="1:8" s="10" customFormat="1">
      <c r="A12692" s="134"/>
      <c r="B12692" s="134"/>
      <c r="C12692"/>
      <c r="D12692"/>
      <c r="E12692" s="488"/>
      <c r="F12692"/>
      <c r="G12692"/>
      <c r="H12692" s="488"/>
    </row>
    <row r="12693" spans="1:8" s="10" customFormat="1">
      <c r="A12693" s="134"/>
      <c r="B12693" s="134"/>
      <c r="C12693"/>
      <c r="D12693"/>
      <c r="E12693" s="488"/>
      <c r="F12693"/>
      <c r="G12693"/>
      <c r="H12693" s="488"/>
    </row>
    <row r="12694" spans="1:8" s="10" customFormat="1">
      <c r="A12694" s="134"/>
      <c r="B12694" s="134"/>
      <c r="C12694"/>
      <c r="D12694"/>
      <c r="E12694" s="488"/>
      <c r="F12694"/>
      <c r="G12694"/>
      <c r="H12694" s="488"/>
    </row>
    <row r="12695" spans="1:8" s="10" customFormat="1">
      <c r="A12695" s="134"/>
      <c r="B12695" s="134"/>
      <c r="C12695"/>
      <c r="D12695"/>
      <c r="E12695" s="488"/>
      <c r="F12695"/>
      <c r="G12695"/>
      <c r="H12695" s="488"/>
    </row>
    <row r="12696" spans="1:8" s="10" customFormat="1">
      <c r="A12696" s="134"/>
      <c r="B12696" s="134"/>
      <c r="C12696"/>
      <c r="D12696"/>
      <c r="E12696" s="488"/>
      <c r="F12696"/>
      <c r="G12696"/>
      <c r="H12696" s="488"/>
    </row>
    <row r="12697" spans="1:8" s="10" customFormat="1">
      <c r="A12697" s="134"/>
      <c r="B12697" s="134"/>
      <c r="C12697"/>
      <c r="D12697"/>
      <c r="E12697" s="488"/>
      <c r="F12697"/>
      <c r="G12697"/>
      <c r="H12697" s="488"/>
    </row>
    <row r="12698" spans="1:8" s="10" customFormat="1">
      <c r="A12698" s="134"/>
      <c r="B12698" s="134"/>
      <c r="C12698"/>
      <c r="D12698"/>
      <c r="E12698" s="488"/>
      <c r="F12698"/>
      <c r="G12698"/>
      <c r="H12698" s="488"/>
    </row>
    <row r="12699" spans="1:8" s="10" customFormat="1">
      <c r="A12699" s="134"/>
      <c r="B12699" s="134"/>
      <c r="C12699"/>
      <c r="D12699"/>
      <c r="E12699" s="488"/>
      <c r="F12699"/>
      <c r="G12699"/>
      <c r="H12699" s="488"/>
    </row>
    <row r="12700" spans="1:8" s="10" customFormat="1">
      <c r="A12700" s="134"/>
      <c r="B12700" s="134"/>
      <c r="C12700"/>
      <c r="D12700"/>
      <c r="E12700" s="488"/>
      <c r="F12700"/>
      <c r="G12700"/>
      <c r="H12700" s="488"/>
    </row>
    <row r="12701" spans="1:8" s="10" customFormat="1">
      <c r="A12701" s="134"/>
      <c r="B12701" s="134"/>
      <c r="C12701"/>
      <c r="D12701"/>
      <c r="E12701" s="488"/>
      <c r="F12701"/>
      <c r="G12701"/>
      <c r="H12701" s="488"/>
    </row>
    <row r="12702" spans="1:8" s="10" customFormat="1">
      <c r="A12702" s="134"/>
      <c r="B12702" s="134"/>
      <c r="C12702"/>
      <c r="D12702"/>
      <c r="E12702" s="488"/>
      <c r="F12702"/>
      <c r="G12702"/>
      <c r="H12702" s="488"/>
    </row>
    <row r="12703" spans="1:8" s="10" customFormat="1">
      <c r="A12703" s="134"/>
      <c r="B12703" s="134"/>
      <c r="C12703"/>
      <c r="D12703"/>
      <c r="E12703" s="488"/>
      <c r="F12703"/>
      <c r="G12703"/>
      <c r="H12703" s="488"/>
    </row>
    <row r="12704" spans="1:8" s="10" customFormat="1">
      <c r="A12704" s="134"/>
      <c r="B12704" s="134"/>
      <c r="C12704"/>
      <c r="D12704"/>
      <c r="E12704" s="488"/>
      <c r="F12704"/>
      <c r="G12704"/>
      <c r="H12704" s="488"/>
    </row>
    <row r="12705" spans="1:8" s="10" customFormat="1">
      <c r="A12705" s="134"/>
      <c r="B12705" s="134"/>
      <c r="C12705"/>
      <c r="D12705"/>
      <c r="E12705" s="488"/>
      <c r="F12705"/>
      <c r="G12705"/>
      <c r="H12705" s="488"/>
    </row>
    <row r="12706" spans="1:8" s="10" customFormat="1">
      <c r="A12706" s="134"/>
      <c r="B12706" s="134"/>
      <c r="C12706"/>
      <c r="D12706"/>
      <c r="E12706" s="488"/>
      <c r="F12706"/>
      <c r="G12706"/>
      <c r="H12706" s="488"/>
    </row>
    <row r="12707" spans="1:8" s="10" customFormat="1">
      <c r="A12707" s="134"/>
      <c r="B12707" s="134"/>
      <c r="C12707"/>
      <c r="D12707"/>
      <c r="E12707" s="488"/>
      <c r="F12707"/>
      <c r="G12707"/>
      <c r="H12707" s="488"/>
    </row>
    <row r="12708" spans="1:8" s="10" customFormat="1">
      <c r="A12708" s="134"/>
      <c r="B12708" s="134"/>
      <c r="C12708"/>
      <c r="D12708"/>
      <c r="E12708" s="488"/>
      <c r="F12708"/>
      <c r="G12708"/>
      <c r="H12708" s="488"/>
    </row>
    <row r="12709" spans="1:8" s="10" customFormat="1">
      <c r="A12709" s="134"/>
      <c r="B12709" s="134"/>
      <c r="C12709"/>
      <c r="D12709"/>
      <c r="E12709" s="488"/>
      <c r="F12709"/>
      <c r="G12709"/>
      <c r="H12709" s="488"/>
    </row>
    <row r="12710" spans="1:8" s="10" customFormat="1">
      <c r="A12710" s="134"/>
      <c r="B12710" s="134"/>
      <c r="C12710"/>
      <c r="D12710"/>
      <c r="E12710" s="488"/>
      <c r="F12710"/>
      <c r="G12710"/>
      <c r="H12710" s="488"/>
    </row>
    <row r="12711" spans="1:8" s="10" customFormat="1">
      <c r="A12711" s="134"/>
      <c r="B12711" s="134"/>
      <c r="C12711"/>
      <c r="D12711"/>
      <c r="E12711" s="488"/>
      <c r="F12711"/>
      <c r="G12711"/>
      <c r="H12711" s="488"/>
    </row>
    <row r="12712" spans="1:8" s="10" customFormat="1">
      <c r="A12712" s="134"/>
      <c r="B12712" s="134"/>
      <c r="C12712"/>
      <c r="D12712"/>
      <c r="E12712" s="488"/>
      <c r="F12712"/>
      <c r="G12712"/>
      <c r="H12712" s="488"/>
    </row>
    <row r="12713" spans="1:8" s="10" customFormat="1">
      <c r="A12713" s="134"/>
      <c r="B12713" s="134"/>
      <c r="C12713"/>
      <c r="D12713"/>
      <c r="E12713" s="488"/>
      <c r="F12713"/>
      <c r="G12713"/>
      <c r="H12713" s="488"/>
    </row>
    <row r="12714" spans="1:8" s="10" customFormat="1">
      <c r="A12714" s="134"/>
      <c r="B12714" s="134"/>
      <c r="C12714"/>
      <c r="D12714"/>
      <c r="E12714" s="488"/>
      <c r="F12714"/>
      <c r="G12714"/>
      <c r="H12714" s="488"/>
    </row>
    <row r="12715" spans="1:8" s="10" customFormat="1">
      <c r="A12715" s="134"/>
      <c r="B12715" s="134"/>
      <c r="C12715"/>
      <c r="D12715"/>
      <c r="E12715" s="488"/>
      <c r="F12715"/>
      <c r="G12715"/>
      <c r="H12715" s="488"/>
    </row>
    <row r="12716" spans="1:8" s="10" customFormat="1">
      <c r="A12716" s="134"/>
      <c r="B12716" s="134"/>
      <c r="C12716"/>
      <c r="D12716"/>
      <c r="E12716" s="488"/>
      <c r="F12716"/>
      <c r="G12716"/>
      <c r="H12716" s="488"/>
    </row>
    <row r="12717" spans="1:8" s="10" customFormat="1">
      <c r="A12717" s="134"/>
      <c r="B12717" s="134"/>
      <c r="C12717"/>
      <c r="D12717"/>
      <c r="E12717" s="488"/>
      <c r="F12717"/>
      <c r="G12717"/>
      <c r="H12717" s="488"/>
    </row>
    <row r="12718" spans="1:8" s="10" customFormat="1">
      <c r="A12718" s="134"/>
      <c r="B12718" s="134"/>
      <c r="C12718"/>
      <c r="D12718"/>
      <c r="E12718" s="488"/>
      <c r="F12718"/>
      <c r="G12718"/>
      <c r="H12718" s="488"/>
    </row>
    <row r="12719" spans="1:8" s="10" customFormat="1">
      <c r="A12719" s="134"/>
      <c r="B12719" s="134"/>
      <c r="C12719"/>
      <c r="D12719"/>
      <c r="E12719" s="488"/>
      <c r="F12719"/>
      <c r="G12719"/>
      <c r="H12719" s="488"/>
    </row>
    <row r="12720" spans="1:8" s="10" customFormat="1">
      <c r="A12720" s="134"/>
      <c r="B12720" s="134"/>
      <c r="C12720"/>
      <c r="D12720"/>
      <c r="E12720" s="488"/>
      <c r="F12720"/>
      <c r="G12720"/>
      <c r="H12720" s="488"/>
    </row>
    <row r="12721" spans="1:8" s="10" customFormat="1">
      <c r="A12721" s="134"/>
      <c r="B12721" s="134"/>
      <c r="C12721"/>
      <c r="D12721"/>
      <c r="E12721" s="488"/>
      <c r="F12721"/>
      <c r="G12721"/>
      <c r="H12721" s="488"/>
    </row>
    <row r="12722" spans="1:8" s="10" customFormat="1">
      <c r="A12722" s="134"/>
      <c r="B12722" s="134"/>
      <c r="C12722"/>
      <c r="D12722"/>
      <c r="E12722" s="488"/>
      <c r="F12722"/>
      <c r="G12722"/>
      <c r="H12722" s="488"/>
    </row>
    <row r="12723" spans="1:8" s="10" customFormat="1">
      <c r="A12723" s="134"/>
      <c r="B12723" s="134"/>
      <c r="C12723"/>
      <c r="D12723"/>
      <c r="E12723" s="488"/>
      <c r="F12723"/>
      <c r="G12723"/>
      <c r="H12723" s="488"/>
    </row>
    <row r="12724" spans="1:8" s="10" customFormat="1">
      <c r="A12724" s="134"/>
      <c r="B12724" s="134"/>
      <c r="C12724"/>
      <c r="D12724"/>
      <c r="E12724" s="488"/>
      <c r="F12724"/>
      <c r="G12724"/>
      <c r="H12724" s="488"/>
    </row>
    <row r="12725" spans="1:8" s="10" customFormat="1">
      <c r="A12725" s="134"/>
      <c r="B12725" s="134"/>
      <c r="C12725"/>
      <c r="D12725"/>
      <c r="E12725" s="488"/>
      <c r="F12725"/>
      <c r="G12725"/>
      <c r="H12725" s="488"/>
    </row>
    <row r="12726" spans="1:8" s="10" customFormat="1">
      <c r="A12726" s="134"/>
      <c r="B12726" s="134"/>
      <c r="C12726"/>
      <c r="D12726"/>
      <c r="E12726" s="488"/>
      <c r="F12726"/>
      <c r="G12726"/>
      <c r="H12726" s="488"/>
    </row>
    <row r="12727" spans="1:8" s="10" customFormat="1">
      <c r="A12727" s="134"/>
      <c r="B12727" s="134"/>
      <c r="C12727"/>
      <c r="D12727"/>
      <c r="E12727" s="488"/>
      <c r="F12727"/>
      <c r="G12727"/>
      <c r="H12727" s="488"/>
    </row>
    <row r="12728" spans="1:8" s="10" customFormat="1">
      <c r="A12728" s="134"/>
      <c r="B12728" s="134"/>
      <c r="C12728"/>
      <c r="D12728"/>
      <c r="E12728" s="488"/>
      <c r="F12728"/>
      <c r="G12728"/>
      <c r="H12728" s="488"/>
    </row>
    <row r="12729" spans="1:8" s="10" customFormat="1">
      <c r="A12729" s="134"/>
      <c r="B12729" s="134"/>
      <c r="C12729"/>
      <c r="D12729"/>
      <c r="E12729" s="488"/>
      <c r="F12729"/>
      <c r="G12729"/>
      <c r="H12729" s="488"/>
    </row>
    <row r="12730" spans="1:8" s="10" customFormat="1">
      <c r="A12730" s="134"/>
      <c r="B12730" s="134"/>
      <c r="C12730"/>
      <c r="D12730"/>
      <c r="E12730" s="488"/>
      <c r="F12730"/>
      <c r="G12730"/>
      <c r="H12730" s="488"/>
    </row>
    <row r="12731" spans="1:8" s="10" customFormat="1">
      <c r="A12731" s="134"/>
      <c r="B12731" s="134"/>
      <c r="C12731"/>
      <c r="D12731"/>
      <c r="E12731" s="488"/>
      <c r="F12731"/>
      <c r="G12731"/>
      <c r="H12731" s="488"/>
    </row>
    <row r="12732" spans="1:8" s="10" customFormat="1">
      <c r="A12732" s="134"/>
      <c r="B12732" s="134"/>
      <c r="C12732"/>
      <c r="D12732"/>
      <c r="E12732" s="488"/>
      <c r="F12732"/>
      <c r="G12732"/>
      <c r="H12732" s="488"/>
    </row>
    <row r="12733" spans="1:8" s="10" customFormat="1">
      <c r="A12733" s="134"/>
      <c r="B12733" s="134"/>
      <c r="C12733"/>
      <c r="D12733"/>
      <c r="E12733" s="488"/>
      <c r="F12733"/>
      <c r="G12733"/>
      <c r="H12733" s="488"/>
    </row>
    <row r="12734" spans="1:8" s="10" customFormat="1">
      <c r="A12734" s="134"/>
      <c r="B12734" s="134"/>
      <c r="C12734"/>
      <c r="D12734"/>
      <c r="E12734" s="488"/>
      <c r="F12734"/>
      <c r="G12734"/>
      <c r="H12734" s="488"/>
    </row>
    <row r="12735" spans="1:8" s="10" customFormat="1">
      <c r="A12735" s="134"/>
      <c r="B12735" s="134"/>
      <c r="C12735"/>
      <c r="D12735"/>
      <c r="E12735" s="488"/>
      <c r="F12735"/>
      <c r="G12735"/>
      <c r="H12735" s="488"/>
    </row>
    <row r="12736" spans="1:8" s="10" customFormat="1">
      <c r="A12736" s="134"/>
      <c r="B12736" s="134"/>
      <c r="C12736"/>
      <c r="D12736"/>
      <c r="E12736" s="488"/>
      <c r="F12736"/>
      <c r="G12736"/>
      <c r="H12736" s="488"/>
    </row>
    <row r="12737" spans="1:8" s="10" customFormat="1">
      <c r="A12737" s="134"/>
      <c r="B12737" s="134"/>
      <c r="C12737"/>
      <c r="D12737"/>
      <c r="E12737" s="488"/>
      <c r="F12737"/>
      <c r="G12737"/>
      <c r="H12737" s="488"/>
    </row>
    <row r="12738" spans="1:8" s="10" customFormat="1">
      <c r="A12738" s="134"/>
      <c r="B12738" s="134"/>
      <c r="C12738"/>
      <c r="D12738"/>
      <c r="E12738" s="488"/>
      <c r="F12738"/>
      <c r="G12738"/>
      <c r="H12738" s="488"/>
    </row>
    <row r="12739" spans="1:8" s="10" customFormat="1">
      <c r="A12739" s="134"/>
      <c r="B12739" s="134"/>
      <c r="C12739"/>
      <c r="D12739"/>
      <c r="E12739" s="488"/>
      <c r="F12739"/>
      <c r="G12739"/>
      <c r="H12739" s="488"/>
    </row>
    <row r="12740" spans="1:8" s="10" customFormat="1">
      <c r="A12740" s="134"/>
      <c r="B12740" s="134"/>
      <c r="C12740"/>
      <c r="D12740"/>
      <c r="E12740" s="488"/>
      <c r="F12740"/>
      <c r="G12740"/>
      <c r="H12740" s="488"/>
    </row>
    <row r="12741" spans="1:8" s="10" customFormat="1">
      <c r="A12741" s="134"/>
      <c r="B12741" s="134"/>
      <c r="C12741"/>
      <c r="D12741"/>
      <c r="E12741" s="488"/>
      <c r="F12741"/>
      <c r="G12741"/>
      <c r="H12741" s="488"/>
    </row>
    <row r="12742" spans="1:8" s="10" customFormat="1">
      <c r="A12742" s="134"/>
      <c r="B12742" s="134"/>
      <c r="C12742"/>
      <c r="D12742"/>
      <c r="E12742" s="488"/>
      <c r="F12742"/>
      <c r="G12742"/>
      <c r="H12742" s="488"/>
    </row>
    <row r="12743" spans="1:8" s="10" customFormat="1">
      <c r="A12743" s="134"/>
      <c r="B12743" s="134"/>
      <c r="C12743"/>
      <c r="D12743"/>
      <c r="E12743" s="488"/>
      <c r="F12743"/>
      <c r="G12743"/>
      <c r="H12743" s="488"/>
    </row>
    <row r="12744" spans="1:8" s="10" customFormat="1">
      <c r="A12744" s="134"/>
      <c r="B12744" s="134"/>
      <c r="C12744"/>
      <c r="D12744"/>
      <c r="E12744" s="488"/>
      <c r="F12744"/>
      <c r="G12744"/>
      <c r="H12744" s="488"/>
    </row>
    <row r="12745" spans="1:8" s="10" customFormat="1">
      <c r="A12745" s="134"/>
      <c r="B12745" s="134"/>
      <c r="C12745"/>
      <c r="D12745"/>
      <c r="E12745" s="488"/>
      <c r="F12745"/>
      <c r="G12745"/>
      <c r="H12745" s="488"/>
    </row>
    <row r="12746" spans="1:8" s="10" customFormat="1">
      <c r="A12746" s="134"/>
      <c r="B12746" s="134"/>
      <c r="C12746"/>
      <c r="D12746"/>
      <c r="E12746" s="488"/>
      <c r="F12746"/>
      <c r="G12746"/>
      <c r="H12746" s="488"/>
    </row>
    <row r="12747" spans="1:8" s="10" customFormat="1">
      <c r="A12747" s="134"/>
      <c r="B12747" s="134"/>
      <c r="C12747"/>
      <c r="D12747"/>
      <c r="E12747" s="488"/>
      <c r="F12747"/>
      <c r="G12747"/>
      <c r="H12747" s="488"/>
    </row>
    <row r="12748" spans="1:8" s="10" customFormat="1">
      <c r="A12748" s="134"/>
      <c r="B12748" s="134"/>
      <c r="C12748"/>
      <c r="D12748"/>
      <c r="E12748" s="488"/>
      <c r="F12748"/>
      <c r="G12748"/>
      <c r="H12748" s="488"/>
    </row>
    <row r="12749" spans="1:8" s="10" customFormat="1">
      <c r="A12749" s="134"/>
      <c r="B12749" s="134"/>
      <c r="C12749"/>
      <c r="D12749"/>
      <c r="E12749" s="488"/>
      <c r="F12749"/>
      <c r="G12749"/>
      <c r="H12749" s="488"/>
    </row>
    <row r="12750" spans="1:8" s="10" customFormat="1">
      <c r="A12750" s="134"/>
      <c r="B12750" s="134"/>
      <c r="C12750"/>
      <c r="D12750"/>
      <c r="E12750" s="488"/>
      <c r="F12750"/>
      <c r="G12750"/>
      <c r="H12750" s="488"/>
    </row>
    <row r="12751" spans="1:8" s="10" customFormat="1">
      <c r="A12751" s="134"/>
      <c r="B12751" s="134"/>
      <c r="C12751"/>
      <c r="D12751"/>
      <c r="E12751" s="488"/>
      <c r="F12751"/>
      <c r="G12751"/>
      <c r="H12751" s="488"/>
    </row>
    <row r="12752" spans="1:8" s="10" customFormat="1">
      <c r="A12752" s="134"/>
      <c r="B12752" s="134"/>
      <c r="C12752"/>
      <c r="D12752"/>
      <c r="E12752" s="488"/>
      <c r="F12752"/>
      <c r="G12752"/>
      <c r="H12752" s="488"/>
    </row>
    <row r="12753" spans="1:8" s="10" customFormat="1">
      <c r="A12753" s="134"/>
      <c r="B12753" s="134"/>
      <c r="C12753"/>
      <c r="D12753"/>
      <c r="E12753" s="488"/>
      <c r="F12753"/>
      <c r="G12753"/>
      <c r="H12753" s="488"/>
    </row>
    <row r="12754" spans="1:8" s="10" customFormat="1">
      <c r="A12754" s="134"/>
      <c r="B12754" s="134"/>
      <c r="C12754"/>
      <c r="D12754"/>
      <c r="E12754" s="488"/>
      <c r="F12754"/>
      <c r="G12754"/>
      <c r="H12754" s="488"/>
    </row>
    <row r="12755" spans="1:8" s="10" customFormat="1">
      <c r="A12755" s="134"/>
      <c r="B12755" s="134"/>
      <c r="C12755"/>
      <c r="D12755"/>
      <c r="E12755" s="488"/>
      <c r="F12755"/>
      <c r="G12755"/>
      <c r="H12755" s="488"/>
    </row>
    <row r="12756" spans="1:8" s="10" customFormat="1">
      <c r="A12756" s="134"/>
      <c r="B12756" s="134"/>
      <c r="C12756"/>
      <c r="D12756"/>
      <c r="E12756" s="488"/>
      <c r="F12756"/>
      <c r="G12756"/>
      <c r="H12756" s="488"/>
    </row>
    <row r="12757" spans="1:8" s="10" customFormat="1">
      <c r="A12757" s="134"/>
      <c r="B12757" s="134"/>
      <c r="C12757"/>
      <c r="D12757"/>
      <c r="E12757" s="488"/>
      <c r="F12757"/>
      <c r="G12757"/>
      <c r="H12757" s="488"/>
    </row>
    <row r="12758" spans="1:8" s="10" customFormat="1">
      <c r="A12758" s="134"/>
      <c r="B12758" s="134"/>
      <c r="C12758"/>
      <c r="D12758"/>
      <c r="E12758" s="488"/>
      <c r="F12758"/>
      <c r="G12758"/>
      <c r="H12758" s="488"/>
    </row>
    <row r="12759" spans="1:8" s="10" customFormat="1">
      <c r="A12759" s="134"/>
      <c r="B12759" s="134"/>
      <c r="C12759"/>
      <c r="D12759"/>
      <c r="E12759" s="488"/>
      <c r="F12759"/>
      <c r="G12759"/>
      <c r="H12759" s="488"/>
    </row>
    <row r="12760" spans="1:8" s="10" customFormat="1">
      <c r="A12760" s="134"/>
      <c r="B12760" s="134"/>
      <c r="C12760"/>
      <c r="D12760"/>
      <c r="E12760" s="488"/>
      <c r="F12760"/>
      <c r="G12760"/>
      <c r="H12760" s="488"/>
    </row>
    <row r="12761" spans="1:8" s="10" customFormat="1">
      <c r="A12761" s="134"/>
      <c r="B12761" s="134"/>
      <c r="C12761"/>
      <c r="D12761"/>
      <c r="E12761" s="488"/>
      <c r="F12761"/>
      <c r="G12761"/>
      <c r="H12761" s="488"/>
    </row>
    <row r="12762" spans="1:8" s="10" customFormat="1">
      <c r="A12762" s="134"/>
      <c r="B12762" s="134"/>
      <c r="C12762"/>
      <c r="D12762"/>
      <c r="E12762" s="488"/>
      <c r="F12762"/>
      <c r="G12762"/>
      <c r="H12762" s="488"/>
    </row>
    <row r="12763" spans="1:8" s="10" customFormat="1">
      <c r="A12763" s="134"/>
      <c r="B12763" s="134"/>
      <c r="C12763"/>
      <c r="D12763"/>
      <c r="E12763" s="488"/>
      <c r="F12763"/>
      <c r="G12763"/>
      <c r="H12763" s="488"/>
    </row>
    <row r="12764" spans="1:8" s="10" customFormat="1">
      <c r="A12764" s="134"/>
      <c r="B12764" s="134"/>
      <c r="C12764"/>
      <c r="D12764"/>
      <c r="E12764" s="488"/>
      <c r="F12764"/>
      <c r="G12764"/>
      <c r="H12764" s="488"/>
    </row>
    <row r="12765" spans="1:8" s="10" customFormat="1">
      <c r="A12765" s="134"/>
      <c r="B12765" s="134"/>
      <c r="C12765"/>
      <c r="D12765"/>
      <c r="E12765" s="488"/>
      <c r="F12765"/>
      <c r="G12765"/>
      <c r="H12765" s="488"/>
    </row>
    <row r="12766" spans="1:8" s="10" customFormat="1">
      <c r="A12766" s="134"/>
      <c r="B12766" s="134"/>
      <c r="C12766"/>
      <c r="D12766"/>
      <c r="E12766" s="488"/>
      <c r="F12766"/>
      <c r="G12766"/>
      <c r="H12766" s="488"/>
    </row>
    <row r="12767" spans="1:8" s="10" customFormat="1">
      <c r="A12767" s="134"/>
      <c r="B12767" s="134"/>
      <c r="C12767"/>
      <c r="D12767"/>
      <c r="E12767" s="488"/>
      <c r="F12767"/>
      <c r="G12767"/>
      <c r="H12767" s="488"/>
    </row>
    <row r="12768" spans="1:8" s="10" customFormat="1">
      <c r="A12768" s="134"/>
      <c r="B12768" s="134"/>
      <c r="C12768"/>
      <c r="D12768"/>
      <c r="E12768" s="488"/>
      <c r="F12768"/>
      <c r="G12768"/>
      <c r="H12768" s="488"/>
    </row>
    <row r="12769" spans="1:8" s="10" customFormat="1">
      <c r="A12769" s="134"/>
      <c r="B12769" s="134"/>
      <c r="C12769"/>
      <c r="D12769"/>
      <c r="E12769" s="488"/>
      <c r="F12769"/>
      <c r="G12769"/>
      <c r="H12769" s="488"/>
    </row>
    <row r="12770" spans="1:8" s="10" customFormat="1">
      <c r="A12770" s="134"/>
      <c r="B12770" s="134"/>
      <c r="C12770"/>
      <c r="D12770"/>
      <c r="E12770" s="488"/>
      <c r="F12770"/>
      <c r="G12770"/>
      <c r="H12770" s="488"/>
    </row>
    <row r="12771" spans="1:8" s="10" customFormat="1">
      <c r="A12771" s="134"/>
      <c r="B12771" s="134"/>
      <c r="C12771"/>
      <c r="D12771"/>
      <c r="E12771" s="488"/>
      <c r="F12771"/>
      <c r="G12771"/>
      <c r="H12771" s="488"/>
    </row>
    <row r="12772" spans="1:8" s="10" customFormat="1">
      <c r="A12772" s="134"/>
      <c r="B12772" s="134"/>
      <c r="C12772"/>
      <c r="D12772"/>
      <c r="E12772" s="488"/>
      <c r="F12772"/>
      <c r="G12772"/>
      <c r="H12772" s="488"/>
    </row>
    <row r="12773" spans="1:8" s="10" customFormat="1">
      <c r="A12773" s="134"/>
      <c r="B12773" s="134"/>
      <c r="C12773"/>
      <c r="D12773"/>
      <c r="E12773" s="488"/>
      <c r="F12773"/>
      <c r="G12773"/>
      <c r="H12773" s="488"/>
    </row>
    <row r="12774" spans="1:8" s="10" customFormat="1">
      <c r="A12774" s="134"/>
      <c r="B12774" s="134"/>
      <c r="C12774"/>
      <c r="D12774"/>
      <c r="E12774" s="488"/>
      <c r="F12774"/>
      <c r="G12774"/>
      <c r="H12774" s="488"/>
    </row>
    <row r="12775" spans="1:8" s="10" customFormat="1">
      <c r="A12775" s="134"/>
      <c r="B12775" s="134"/>
      <c r="C12775"/>
      <c r="D12775"/>
      <c r="E12775" s="488"/>
      <c r="F12775"/>
      <c r="G12775"/>
      <c r="H12775" s="488"/>
    </row>
    <row r="12776" spans="1:8" s="10" customFormat="1">
      <c r="A12776" s="134"/>
      <c r="B12776" s="134"/>
      <c r="C12776"/>
      <c r="D12776"/>
      <c r="E12776" s="488"/>
      <c r="F12776"/>
      <c r="G12776"/>
      <c r="H12776" s="488"/>
    </row>
    <row r="12777" spans="1:8" s="10" customFormat="1">
      <c r="A12777" s="134"/>
      <c r="B12777" s="134"/>
      <c r="C12777"/>
      <c r="D12777"/>
      <c r="E12777" s="488"/>
      <c r="F12777"/>
      <c r="G12777"/>
      <c r="H12777" s="488"/>
    </row>
    <row r="12778" spans="1:8" s="10" customFormat="1">
      <c r="A12778" s="134"/>
      <c r="B12778" s="134"/>
      <c r="C12778"/>
      <c r="D12778"/>
      <c r="E12778" s="488"/>
      <c r="F12778"/>
      <c r="G12778"/>
      <c r="H12778" s="488"/>
    </row>
    <row r="12779" spans="1:8" s="10" customFormat="1">
      <c r="A12779" s="134"/>
      <c r="B12779" s="134"/>
      <c r="C12779"/>
      <c r="D12779"/>
      <c r="E12779" s="488"/>
      <c r="F12779"/>
      <c r="G12779"/>
      <c r="H12779" s="488"/>
    </row>
    <row r="12780" spans="1:8" s="10" customFormat="1">
      <c r="A12780" s="134"/>
      <c r="B12780" s="134"/>
      <c r="C12780"/>
      <c r="D12780"/>
      <c r="E12780" s="488"/>
      <c r="F12780"/>
      <c r="G12780"/>
      <c r="H12780" s="488"/>
    </row>
    <row r="12781" spans="1:8" s="10" customFormat="1">
      <c r="A12781" s="134"/>
      <c r="B12781" s="134"/>
      <c r="C12781"/>
      <c r="D12781"/>
      <c r="E12781" s="488"/>
      <c r="F12781"/>
      <c r="G12781"/>
      <c r="H12781" s="488"/>
    </row>
    <row r="12782" spans="1:8" s="10" customFormat="1">
      <c r="A12782" s="134"/>
      <c r="B12782" s="134"/>
      <c r="C12782"/>
      <c r="D12782"/>
      <c r="E12782" s="488"/>
      <c r="F12782"/>
      <c r="G12782"/>
      <c r="H12782" s="488"/>
    </row>
    <row r="12783" spans="1:8" s="10" customFormat="1">
      <c r="A12783" s="134"/>
      <c r="B12783" s="134"/>
      <c r="C12783"/>
      <c r="D12783"/>
      <c r="E12783" s="488"/>
      <c r="F12783"/>
      <c r="G12783"/>
      <c r="H12783" s="488"/>
    </row>
    <row r="12784" spans="1:8" s="10" customFormat="1">
      <c r="A12784" s="134"/>
      <c r="B12784" s="134"/>
      <c r="C12784"/>
      <c r="D12784"/>
      <c r="E12784" s="488"/>
      <c r="F12784"/>
      <c r="G12784"/>
      <c r="H12784" s="488"/>
    </row>
    <row r="12785" spans="1:8" s="10" customFormat="1">
      <c r="A12785" s="134"/>
      <c r="B12785" s="134"/>
      <c r="C12785"/>
      <c r="D12785"/>
      <c r="E12785" s="488"/>
      <c r="F12785"/>
      <c r="G12785"/>
      <c r="H12785" s="488"/>
    </row>
    <row r="12786" spans="1:8" s="10" customFormat="1">
      <c r="A12786" s="134"/>
      <c r="B12786" s="134"/>
      <c r="C12786"/>
      <c r="D12786"/>
      <c r="E12786" s="488"/>
      <c r="F12786"/>
      <c r="G12786"/>
      <c r="H12786" s="488"/>
    </row>
    <row r="12787" spans="1:8" s="10" customFormat="1">
      <c r="A12787" s="134"/>
      <c r="B12787" s="134"/>
      <c r="C12787"/>
      <c r="D12787"/>
      <c r="E12787" s="488"/>
      <c r="F12787"/>
      <c r="G12787"/>
      <c r="H12787" s="488"/>
    </row>
    <row r="12788" spans="1:8" s="10" customFormat="1">
      <c r="A12788" s="134"/>
      <c r="B12788" s="134"/>
      <c r="C12788"/>
      <c r="D12788"/>
      <c r="E12788" s="488"/>
      <c r="F12788"/>
      <c r="G12788"/>
      <c r="H12788" s="488"/>
    </row>
    <row r="12789" spans="1:8" s="10" customFormat="1">
      <c r="A12789" s="134"/>
      <c r="B12789" s="134"/>
      <c r="C12789"/>
      <c r="D12789"/>
      <c r="E12789" s="488"/>
      <c r="F12789"/>
      <c r="G12789"/>
      <c r="H12789" s="488"/>
    </row>
    <row r="12790" spans="1:8" s="10" customFormat="1">
      <c r="A12790" s="134"/>
      <c r="B12790" s="134"/>
      <c r="C12790"/>
      <c r="D12790"/>
      <c r="E12790" s="488"/>
      <c r="F12790"/>
      <c r="G12790"/>
      <c r="H12790" s="488"/>
    </row>
    <row r="12791" spans="1:8" s="10" customFormat="1">
      <c r="A12791" s="134"/>
      <c r="B12791" s="134"/>
      <c r="C12791"/>
      <c r="D12791"/>
      <c r="E12791" s="488"/>
      <c r="F12791"/>
      <c r="G12791"/>
      <c r="H12791" s="488"/>
    </row>
    <row r="12792" spans="1:8" s="10" customFormat="1">
      <c r="A12792" s="134"/>
      <c r="B12792" s="134"/>
      <c r="C12792"/>
      <c r="D12792"/>
      <c r="E12792" s="488"/>
      <c r="F12792"/>
      <c r="G12792"/>
      <c r="H12792" s="488"/>
    </row>
    <row r="12793" spans="1:8" s="10" customFormat="1">
      <c r="A12793" s="134"/>
      <c r="B12793" s="134"/>
      <c r="C12793"/>
      <c r="D12793"/>
      <c r="E12793" s="488"/>
      <c r="F12793"/>
      <c r="G12793"/>
      <c r="H12793" s="488"/>
    </row>
    <row r="12794" spans="1:8" s="10" customFormat="1">
      <c r="A12794" s="134"/>
      <c r="B12794" s="134"/>
      <c r="C12794"/>
      <c r="D12794"/>
      <c r="E12794" s="488"/>
      <c r="F12794"/>
      <c r="G12794"/>
      <c r="H12794" s="488"/>
    </row>
    <row r="12795" spans="1:8" s="10" customFormat="1">
      <c r="A12795" s="134"/>
      <c r="B12795" s="134"/>
      <c r="C12795"/>
      <c r="D12795"/>
      <c r="E12795" s="488"/>
      <c r="F12795"/>
      <c r="G12795"/>
      <c r="H12795" s="488"/>
    </row>
    <row r="12796" spans="1:8" s="10" customFormat="1">
      <c r="A12796" s="134"/>
      <c r="B12796" s="134"/>
      <c r="C12796"/>
      <c r="D12796"/>
      <c r="E12796" s="488"/>
      <c r="F12796"/>
      <c r="G12796"/>
      <c r="H12796" s="488"/>
    </row>
    <row r="12797" spans="1:8" s="10" customFormat="1">
      <c r="A12797" s="134"/>
      <c r="B12797" s="134"/>
      <c r="C12797"/>
      <c r="D12797"/>
      <c r="E12797" s="488"/>
      <c r="F12797"/>
      <c r="G12797"/>
      <c r="H12797" s="488"/>
    </row>
    <row r="12798" spans="1:8" s="10" customFormat="1">
      <c r="A12798" s="134"/>
      <c r="B12798" s="134"/>
      <c r="C12798"/>
      <c r="D12798"/>
      <c r="E12798" s="488"/>
      <c r="F12798"/>
      <c r="G12798"/>
      <c r="H12798" s="488"/>
    </row>
    <row r="12799" spans="1:8" s="10" customFormat="1">
      <c r="A12799" s="134"/>
      <c r="B12799" s="134"/>
      <c r="C12799"/>
      <c r="D12799"/>
      <c r="E12799" s="488"/>
      <c r="F12799"/>
      <c r="G12799"/>
      <c r="H12799" s="488"/>
    </row>
    <row r="12800" spans="1:8" s="10" customFormat="1">
      <c r="A12800" s="134"/>
      <c r="B12800" s="134"/>
      <c r="C12800"/>
      <c r="D12800"/>
      <c r="E12800" s="488"/>
      <c r="F12800"/>
      <c r="G12800"/>
      <c r="H12800" s="488"/>
    </row>
    <row r="12801" spans="1:8" s="10" customFormat="1">
      <c r="A12801" s="134"/>
      <c r="B12801" s="134"/>
      <c r="C12801"/>
      <c r="D12801"/>
      <c r="E12801" s="488"/>
      <c r="F12801"/>
      <c r="G12801"/>
      <c r="H12801" s="488"/>
    </row>
    <row r="12802" spans="1:8" s="10" customFormat="1">
      <c r="A12802" s="134"/>
      <c r="B12802" s="134"/>
      <c r="C12802"/>
      <c r="D12802"/>
      <c r="E12802" s="488"/>
      <c r="F12802"/>
      <c r="G12802"/>
      <c r="H12802" s="488"/>
    </row>
    <row r="12803" spans="1:8" s="10" customFormat="1">
      <c r="A12803" s="134"/>
      <c r="B12803" s="134"/>
      <c r="C12803"/>
      <c r="D12803"/>
      <c r="E12803" s="488"/>
      <c r="F12803"/>
      <c r="G12803"/>
      <c r="H12803" s="488"/>
    </row>
    <row r="12804" spans="1:8" s="10" customFormat="1">
      <c r="A12804" s="134"/>
      <c r="B12804" s="134"/>
      <c r="C12804"/>
      <c r="D12804"/>
      <c r="E12804" s="488"/>
      <c r="F12804"/>
      <c r="G12804"/>
      <c r="H12804" s="488"/>
    </row>
    <row r="12805" spans="1:8" s="10" customFormat="1">
      <c r="A12805" s="134"/>
      <c r="B12805" s="134"/>
      <c r="C12805"/>
      <c r="D12805"/>
      <c r="E12805" s="488"/>
      <c r="F12805"/>
      <c r="G12805"/>
      <c r="H12805" s="488"/>
    </row>
    <row r="12806" spans="1:8" s="10" customFormat="1">
      <c r="A12806" s="134"/>
      <c r="B12806" s="134"/>
      <c r="C12806"/>
      <c r="D12806"/>
      <c r="E12806" s="488"/>
      <c r="F12806"/>
      <c r="G12806"/>
      <c r="H12806" s="488"/>
    </row>
    <row r="12807" spans="1:8" s="10" customFormat="1">
      <c r="A12807" s="134"/>
      <c r="B12807" s="134"/>
      <c r="C12807"/>
      <c r="D12807"/>
      <c r="E12807" s="488"/>
      <c r="F12807"/>
      <c r="G12807"/>
      <c r="H12807" s="488"/>
    </row>
    <row r="12808" spans="1:8" s="10" customFormat="1">
      <c r="A12808" s="134"/>
      <c r="B12808" s="134"/>
      <c r="C12808"/>
      <c r="D12808"/>
      <c r="E12808" s="488"/>
      <c r="F12808"/>
      <c r="G12808"/>
      <c r="H12808" s="488"/>
    </row>
    <row r="12809" spans="1:8" s="10" customFormat="1">
      <c r="A12809" s="134"/>
      <c r="B12809" s="134"/>
      <c r="C12809"/>
      <c r="D12809"/>
      <c r="E12809" s="488"/>
      <c r="F12809"/>
      <c r="G12809"/>
      <c r="H12809" s="488"/>
    </row>
    <row r="12810" spans="1:8" s="10" customFormat="1">
      <c r="A12810" s="134"/>
      <c r="B12810" s="134"/>
      <c r="C12810"/>
      <c r="D12810"/>
      <c r="E12810" s="488"/>
      <c r="F12810"/>
      <c r="G12810"/>
      <c r="H12810" s="488"/>
    </row>
    <row r="12811" spans="1:8" s="10" customFormat="1">
      <c r="A12811" s="134"/>
      <c r="B12811" s="134"/>
      <c r="C12811"/>
      <c r="D12811"/>
      <c r="E12811" s="488"/>
      <c r="F12811"/>
      <c r="G12811"/>
      <c r="H12811" s="488"/>
    </row>
    <row r="12812" spans="1:8" s="10" customFormat="1">
      <c r="A12812" s="134"/>
      <c r="B12812" s="134"/>
      <c r="C12812"/>
      <c r="D12812"/>
      <c r="E12812" s="488"/>
      <c r="F12812"/>
      <c r="G12812"/>
      <c r="H12812" s="488"/>
    </row>
    <row r="12813" spans="1:8" s="10" customFormat="1">
      <c r="A12813" s="134"/>
      <c r="B12813" s="134"/>
      <c r="C12813"/>
      <c r="D12813"/>
      <c r="E12813" s="488"/>
      <c r="F12813"/>
      <c r="G12813"/>
      <c r="H12813" s="488"/>
    </row>
    <row r="12814" spans="1:8" s="10" customFormat="1">
      <c r="A12814" s="134"/>
      <c r="B12814" s="134"/>
      <c r="C12814"/>
      <c r="D12814"/>
      <c r="E12814" s="488"/>
      <c r="F12814"/>
      <c r="G12814"/>
      <c r="H12814" s="488"/>
    </row>
    <row r="12815" spans="1:8" s="10" customFormat="1">
      <c r="A12815" s="134"/>
      <c r="B12815" s="134"/>
      <c r="C12815"/>
      <c r="D12815"/>
      <c r="E12815" s="488"/>
      <c r="F12815"/>
      <c r="G12815"/>
      <c r="H12815" s="488"/>
    </row>
    <row r="12816" spans="1:8" s="10" customFormat="1">
      <c r="A12816" s="134"/>
      <c r="B12816" s="134"/>
      <c r="C12816"/>
      <c r="D12816"/>
      <c r="E12816" s="488"/>
      <c r="F12816"/>
      <c r="G12816"/>
      <c r="H12816" s="488"/>
    </row>
    <row r="12817" spans="1:8" s="10" customFormat="1">
      <c r="A12817" s="134"/>
      <c r="B12817" s="134"/>
      <c r="C12817"/>
      <c r="D12817"/>
      <c r="E12817" s="488"/>
      <c r="F12817"/>
      <c r="G12817"/>
      <c r="H12817" s="488"/>
    </row>
    <row r="12818" spans="1:8" s="10" customFormat="1">
      <c r="A12818" s="134"/>
      <c r="B12818" s="134"/>
      <c r="C12818"/>
      <c r="D12818"/>
      <c r="E12818" s="488"/>
      <c r="F12818"/>
      <c r="G12818"/>
      <c r="H12818" s="488"/>
    </row>
    <row r="12819" spans="1:8" s="10" customFormat="1">
      <c r="A12819" s="134"/>
      <c r="B12819" s="134"/>
      <c r="C12819"/>
      <c r="D12819"/>
      <c r="E12819" s="488"/>
      <c r="F12819"/>
      <c r="G12819"/>
      <c r="H12819" s="488"/>
    </row>
    <row r="12820" spans="1:8" s="10" customFormat="1">
      <c r="A12820" s="134"/>
      <c r="B12820" s="134"/>
      <c r="C12820"/>
      <c r="D12820"/>
      <c r="E12820" s="488"/>
      <c r="F12820"/>
      <c r="G12820"/>
      <c r="H12820" s="488"/>
    </row>
    <row r="12821" spans="1:8" s="10" customFormat="1">
      <c r="A12821" s="134"/>
      <c r="B12821" s="134"/>
      <c r="C12821"/>
      <c r="D12821"/>
      <c r="E12821" s="488"/>
      <c r="F12821"/>
      <c r="G12821"/>
      <c r="H12821" s="488"/>
    </row>
    <row r="12822" spans="1:8" s="10" customFormat="1">
      <c r="A12822" s="134"/>
      <c r="B12822" s="134"/>
      <c r="C12822"/>
      <c r="D12822"/>
      <c r="E12822" s="488"/>
      <c r="F12822"/>
      <c r="G12822"/>
      <c r="H12822" s="488"/>
    </row>
    <row r="12823" spans="1:8" s="10" customFormat="1">
      <c r="A12823" s="134"/>
      <c r="B12823" s="134"/>
      <c r="C12823"/>
      <c r="D12823"/>
      <c r="E12823" s="488"/>
      <c r="F12823"/>
      <c r="G12823"/>
      <c r="H12823" s="488"/>
    </row>
    <row r="12824" spans="1:8" s="10" customFormat="1">
      <c r="A12824" s="134"/>
      <c r="B12824" s="134"/>
      <c r="C12824"/>
      <c r="D12824"/>
      <c r="E12824" s="488"/>
      <c r="F12824"/>
      <c r="G12824"/>
      <c r="H12824" s="488"/>
    </row>
    <row r="12825" spans="1:8" s="10" customFormat="1">
      <c r="A12825" s="134"/>
      <c r="B12825" s="134"/>
      <c r="C12825"/>
      <c r="D12825"/>
      <c r="E12825" s="488"/>
      <c r="F12825"/>
      <c r="G12825"/>
      <c r="H12825" s="488"/>
    </row>
    <row r="12826" spans="1:8" s="10" customFormat="1">
      <c r="A12826" s="134"/>
      <c r="B12826" s="134"/>
      <c r="C12826"/>
      <c r="D12826"/>
      <c r="E12826" s="488"/>
      <c r="F12826"/>
      <c r="G12826"/>
      <c r="H12826" s="488"/>
    </row>
    <row r="12827" spans="1:8" s="10" customFormat="1">
      <c r="A12827" s="134"/>
      <c r="B12827" s="134"/>
      <c r="C12827"/>
      <c r="D12827"/>
      <c r="E12827" s="488"/>
      <c r="F12827"/>
      <c r="G12827"/>
      <c r="H12827" s="488"/>
    </row>
    <row r="12828" spans="1:8" s="10" customFormat="1">
      <c r="A12828" s="134"/>
      <c r="B12828" s="134"/>
      <c r="C12828"/>
      <c r="D12828"/>
      <c r="E12828" s="488"/>
      <c r="F12828"/>
      <c r="G12828"/>
      <c r="H12828" s="488"/>
    </row>
    <row r="12829" spans="1:8" s="10" customFormat="1">
      <c r="A12829" s="134"/>
      <c r="B12829" s="134"/>
      <c r="C12829"/>
      <c r="D12829"/>
      <c r="E12829" s="488"/>
      <c r="F12829"/>
      <c r="G12829"/>
      <c r="H12829" s="488"/>
    </row>
    <row r="12830" spans="1:8" s="10" customFormat="1">
      <c r="A12830" s="134"/>
      <c r="B12830" s="134"/>
      <c r="C12830"/>
      <c r="D12830"/>
      <c r="E12830" s="488"/>
      <c r="F12830"/>
      <c r="G12830"/>
      <c r="H12830" s="488"/>
    </row>
    <row r="12831" spans="1:8" s="10" customFormat="1">
      <c r="A12831" s="134"/>
      <c r="B12831" s="134"/>
      <c r="C12831"/>
      <c r="D12831"/>
      <c r="E12831" s="488"/>
      <c r="F12831"/>
      <c r="G12831"/>
      <c r="H12831" s="488"/>
    </row>
    <row r="12832" spans="1:8" s="10" customFormat="1">
      <c r="A12832" s="134"/>
      <c r="B12832" s="134"/>
      <c r="C12832"/>
      <c r="D12832"/>
      <c r="E12832" s="488"/>
      <c r="F12832"/>
      <c r="G12832"/>
      <c r="H12832" s="488"/>
    </row>
    <row r="12833" spans="1:8" s="10" customFormat="1">
      <c r="A12833" s="134"/>
      <c r="B12833" s="134"/>
      <c r="C12833"/>
      <c r="D12833"/>
      <c r="E12833" s="488"/>
      <c r="F12833"/>
      <c r="G12833"/>
      <c r="H12833" s="488"/>
    </row>
    <row r="12834" spans="1:8" s="10" customFormat="1">
      <c r="A12834" s="134"/>
      <c r="B12834" s="134"/>
      <c r="C12834"/>
      <c r="D12834"/>
      <c r="E12834" s="488"/>
      <c r="F12834"/>
      <c r="G12834"/>
      <c r="H12834" s="488"/>
    </row>
    <row r="12835" spans="1:8" s="10" customFormat="1">
      <c r="A12835" s="134"/>
      <c r="B12835" s="134"/>
      <c r="C12835"/>
      <c r="D12835"/>
      <c r="E12835" s="488"/>
      <c r="F12835"/>
      <c r="G12835"/>
      <c r="H12835" s="488"/>
    </row>
    <row r="12836" spans="1:8" s="10" customFormat="1">
      <c r="A12836" s="134"/>
      <c r="B12836" s="134"/>
      <c r="C12836"/>
      <c r="D12836"/>
      <c r="E12836" s="488"/>
      <c r="F12836"/>
      <c r="G12836"/>
      <c r="H12836" s="488"/>
    </row>
    <row r="12837" spans="1:8" s="10" customFormat="1">
      <c r="A12837" s="134"/>
      <c r="B12837" s="134"/>
      <c r="C12837"/>
      <c r="D12837"/>
      <c r="E12837" s="488"/>
      <c r="F12837"/>
      <c r="G12837"/>
      <c r="H12837" s="488"/>
    </row>
    <row r="12838" spans="1:8" s="10" customFormat="1">
      <c r="A12838" s="134"/>
      <c r="B12838" s="134"/>
      <c r="C12838"/>
      <c r="D12838"/>
      <c r="E12838" s="488"/>
      <c r="F12838"/>
      <c r="G12838"/>
      <c r="H12838" s="488"/>
    </row>
    <row r="12839" spans="1:8" s="10" customFormat="1">
      <c r="A12839" s="134"/>
      <c r="B12839" s="134"/>
      <c r="C12839"/>
      <c r="D12839"/>
      <c r="E12839" s="488"/>
      <c r="F12839"/>
      <c r="G12839"/>
      <c r="H12839" s="488"/>
    </row>
    <row r="12840" spans="1:8" s="10" customFormat="1">
      <c r="A12840" s="134"/>
      <c r="B12840" s="134"/>
      <c r="C12840"/>
      <c r="D12840"/>
      <c r="E12840" s="488"/>
      <c r="F12840"/>
      <c r="G12840"/>
      <c r="H12840" s="488"/>
    </row>
    <row r="12841" spans="1:8" s="10" customFormat="1">
      <c r="A12841" s="134"/>
      <c r="B12841" s="134"/>
      <c r="C12841"/>
      <c r="D12841"/>
      <c r="E12841" s="488"/>
      <c r="F12841"/>
      <c r="G12841"/>
      <c r="H12841" s="488"/>
    </row>
    <row r="12842" spans="1:8" s="10" customFormat="1">
      <c r="A12842" s="134"/>
      <c r="B12842" s="134"/>
      <c r="C12842"/>
      <c r="D12842"/>
      <c r="E12842" s="488"/>
      <c r="F12842"/>
      <c r="G12842"/>
      <c r="H12842" s="488"/>
    </row>
    <row r="12843" spans="1:8" s="10" customFormat="1">
      <c r="A12843" s="134"/>
      <c r="B12843" s="134"/>
      <c r="C12843"/>
      <c r="D12843"/>
      <c r="E12843" s="488"/>
      <c r="F12843"/>
      <c r="G12843"/>
      <c r="H12843" s="488"/>
    </row>
    <row r="12844" spans="1:8" s="10" customFormat="1">
      <c r="A12844" s="134"/>
      <c r="B12844" s="134"/>
      <c r="C12844"/>
      <c r="D12844"/>
      <c r="E12844" s="488"/>
      <c r="F12844"/>
      <c r="G12844"/>
      <c r="H12844" s="488"/>
    </row>
    <row r="12845" spans="1:8" s="10" customFormat="1">
      <c r="A12845" s="134"/>
      <c r="B12845" s="134"/>
      <c r="C12845"/>
      <c r="D12845"/>
      <c r="E12845" s="488"/>
      <c r="F12845"/>
      <c r="G12845"/>
      <c r="H12845" s="488"/>
    </row>
    <row r="12846" spans="1:8" s="10" customFormat="1">
      <c r="A12846" s="134"/>
      <c r="B12846" s="134"/>
      <c r="C12846"/>
      <c r="D12846"/>
      <c r="E12846" s="488"/>
      <c r="F12846"/>
      <c r="G12846"/>
      <c r="H12846" s="488"/>
    </row>
    <row r="12847" spans="1:8" s="10" customFormat="1">
      <c r="A12847" s="134"/>
      <c r="B12847" s="134"/>
      <c r="C12847"/>
      <c r="D12847"/>
      <c r="E12847" s="488"/>
      <c r="F12847"/>
      <c r="G12847"/>
      <c r="H12847" s="488"/>
    </row>
    <row r="12848" spans="1:8" s="10" customFormat="1">
      <c r="A12848" s="134"/>
      <c r="B12848" s="134"/>
      <c r="C12848"/>
      <c r="D12848"/>
      <c r="E12848" s="488"/>
      <c r="F12848"/>
      <c r="G12848"/>
      <c r="H12848" s="488"/>
    </row>
    <row r="12849" spans="1:8" s="10" customFormat="1">
      <c r="A12849" s="134"/>
      <c r="B12849" s="134"/>
      <c r="C12849"/>
      <c r="D12849"/>
      <c r="E12849" s="488"/>
      <c r="F12849"/>
      <c r="G12849"/>
      <c r="H12849" s="488"/>
    </row>
    <row r="12850" spans="1:8" s="10" customFormat="1">
      <c r="A12850" s="134"/>
      <c r="B12850" s="134"/>
      <c r="C12850"/>
      <c r="D12850"/>
      <c r="E12850" s="488"/>
      <c r="F12850"/>
      <c r="G12850"/>
      <c r="H12850" s="488"/>
    </row>
    <row r="12851" spans="1:8" s="10" customFormat="1">
      <c r="A12851" s="134"/>
      <c r="B12851" s="134"/>
      <c r="C12851"/>
      <c r="D12851"/>
      <c r="E12851" s="488"/>
      <c r="F12851"/>
      <c r="G12851"/>
      <c r="H12851" s="488"/>
    </row>
    <row r="12852" spans="1:8" s="10" customFormat="1">
      <c r="A12852" s="134"/>
      <c r="B12852" s="134"/>
      <c r="C12852"/>
      <c r="D12852"/>
      <c r="E12852" s="488"/>
      <c r="F12852"/>
      <c r="G12852"/>
      <c r="H12852" s="488"/>
    </row>
    <row r="12853" spans="1:8" s="10" customFormat="1">
      <c r="A12853" s="134"/>
      <c r="B12853" s="134"/>
      <c r="C12853"/>
      <c r="D12853"/>
      <c r="E12853" s="488"/>
      <c r="F12853"/>
      <c r="G12853"/>
      <c r="H12853" s="488"/>
    </row>
    <row r="12854" spans="1:8" s="10" customFormat="1">
      <c r="A12854" s="134"/>
      <c r="B12854" s="134"/>
      <c r="C12854"/>
      <c r="D12854"/>
      <c r="E12854" s="488"/>
      <c r="F12854"/>
      <c r="G12854"/>
      <c r="H12854" s="488"/>
    </row>
    <row r="12855" spans="1:8" s="10" customFormat="1">
      <c r="A12855" s="134"/>
      <c r="B12855" s="134"/>
      <c r="C12855"/>
      <c r="D12855"/>
      <c r="E12855" s="488"/>
      <c r="F12855"/>
      <c r="G12855"/>
      <c r="H12855" s="488"/>
    </row>
    <row r="12856" spans="1:8" s="10" customFormat="1">
      <c r="A12856" s="134"/>
      <c r="B12856" s="134"/>
      <c r="C12856"/>
      <c r="D12856"/>
      <c r="E12856" s="488"/>
      <c r="F12856"/>
      <c r="G12856"/>
      <c r="H12856" s="488"/>
    </row>
    <row r="12857" spans="1:8" s="10" customFormat="1">
      <c r="A12857" s="134"/>
      <c r="B12857" s="134"/>
      <c r="C12857"/>
      <c r="D12857"/>
      <c r="E12857" s="488"/>
      <c r="F12857"/>
      <c r="G12857"/>
      <c r="H12857" s="488"/>
    </row>
    <row r="12858" spans="1:8" s="10" customFormat="1">
      <c r="A12858" s="134"/>
      <c r="B12858" s="134"/>
      <c r="C12858"/>
      <c r="D12858"/>
      <c r="E12858" s="488"/>
      <c r="F12858"/>
      <c r="G12858"/>
      <c r="H12858" s="488"/>
    </row>
    <row r="12859" spans="1:8" s="10" customFormat="1">
      <c r="A12859" s="134"/>
      <c r="B12859" s="134"/>
      <c r="C12859"/>
      <c r="D12859"/>
      <c r="E12859" s="488"/>
      <c r="F12859"/>
      <c r="G12859"/>
      <c r="H12859" s="488"/>
    </row>
    <row r="12860" spans="1:8" s="10" customFormat="1">
      <c r="A12860" s="134"/>
      <c r="B12860" s="134"/>
      <c r="C12860"/>
      <c r="D12860"/>
      <c r="E12860" s="488"/>
      <c r="F12860"/>
      <c r="G12860"/>
      <c r="H12860" s="488"/>
    </row>
    <row r="12861" spans="1:8" s="10" customFormat="1">
      <c r="A12861" s="134"/>
      <c r="B12861" s="134"/>
      <c r="C12861"/>
      <c r="D12861"/>
      <c r="E12861" s="488"/>
      <c r="F12861"/>
      <c r="G12861"/>
      <c r="H12861" s="488"/>
    </row>
    <row r="12862" spans="1:8" s="10" customFormat="1">
      <c r="A12862" s="134"/>
      <c r="B12862" s="134"/>
      <c r="C12862"/>
      <c r="D12862"/>
      <c r="E12862" s="488"/>
      <c r="F12862"/>
      <c r="G12862"/>
      <c r="H12862" s="488"/>
    </row>
    <row r="12863" spans="1:8" s="10" customFormat="1">
      <c r="A12863" s="134"/>
      <c r="B12863" s="134"/>
      <c r="C12863"/>
      <c r="D12863"/>
      <c r="E12863" s="488"/>
      <c r="F12863"/>
      <c r="G12863"/>
      <c r="H12863" s="488"/>
    </row>
    <row r="12864" spans="1:8" s="10" customFormat="1">
      <c r="A12864" s="134"/>
      <c r="B12864" s="134"/>
      <c r="C12864"/>
      <c r="D12864"/>
      <c r="E12864" s="488"/>
      <c r="F12864"/>
      <c r="G12864"/>
      <c r="H12864" s="488"/>
    </row>
    <row r="12865" spans="1:8" s="10" customFormat="1">
      <c r="A12865" s="134"/>
      <c r="B12865" s="134"/>
      <c r="C12865"/>
      <c r="D12865"/>
      <c r="E12865" s="488"/>
      <c r="F12865"/>
      <c r="G12865"/>
      <c r="H12865" s="488"/>
    </row>
    <row r="12866" spans="1:8" s="10" customFormat="1">
      <c r="A12866" s="134"/>
      <c r="B12866" s="134"/>
      <c r="C12866"/>
      <c r="D12866"/>
      <c r="E12866" s="488"/>
      <c r="F12866"/>
      <c r="G12866"/>
      <c r="H12866" s="488"/>
    </row>
    <row r="12867" spans="1:8" s="10" customFormat="1">
      <c r="A12867" s="134"/>
      <c r="B12867" s="134"/>
      <c r="C12867"/>
      <c r="D12867"/>
      <c r="E12867" s="488"/>
      <c r="F12867"/>
      <c r="G12867"/>
      <c r="H12867" s="488"/>
    </row>
    <row r="12868" spans="1:8" s="10" customFormat="1">
      <c r="A12868" s="134"/>
      <c r="B12868" s="134"/>
      <c r="C12868"/>
      <c r="D12868"/>
      <c r="E12868" s="488"/>
      <c r="F12868"/>
      <c r="G12868"/>
      <c r="H12868" s="488"/>
    </row>
    <row r="12869" spans="1:8" s="10" customFormat="1">
      <c r="A12869" s="134"/>
      <c r="B12869" s="134"/>
      <c r="C12869"/>
      <c r="D12869"/>
      <c r="E12869" s="488"/>
      <c r="F12869"/>
      <c r="G12869"/>
      <c r="H12869" s="488"/>
    </row>
    <row r="12870" spans="1:8" s="10" customFormat="1">
      <c r="A12870" s="134"/>
      <c r="B12870" s="134"/>
      <c r="C12870"/>
      <c r="D12870"/>
      <c r="E12870" s="488"/>
      <c r="F12870"/>
      <c r="G12870"/>
      <c r="H12870" s="488"/>
    </row>
    <row r="12871" spans="1:8" s="10" customFormat="1">
      <c r="A12871" s="134"/>
      <c r="B12871" s="134"/>
      <c r="C12871"/>
      <c r="D12871"/>
      <c r="E12871" s="488"/>
      <c r="F12871"/>
      <c r="G12871"/>
      <c r="H12871" s="488"/>
    </row>
    <row r="12872" spans="1:8" s="10" customFormat="1">
      <c r="A12872" s="134"/>
      <c r="B12872" s="134"/>
      <c r="C12872"/>
      <c r="D12872"/>
      <c r="E12872" s="488"/>
      <c r="F12872"/>
      <c r="G12872"/>
      <c r="H12872" s="488"/>
    </row>
    <row r="12873" spans="1:8" s="10" customFormat="1">
      <c r="A12873" s="134"/>
      <c r="B12873" s="134"/>
      <c r="C12873"/>
      <c r="D12873"/>
      <c r="E12873" s="488"/>
      <c r="F12873"/>
      <c r="G12873"/>
      <c r="H12873" s="488"/>
    </row>
    <row r="12874" spans="1:8" s="10" customFormat="1">
      <c r="A12874" s="134"/>
      <c r="B12874" s="134"/>
      <c r="C12874"/>
      <c r="D12874"/>
      <c r="E12874" s="488"/>
      <c r="F12874"/>
      <c r="G12874"/>
      <c r="H12874" s="488"/>
    </row>
    <row r="12875" spans="1:8" s="10" customFormat="1">
      <c r="A12875" s="134"/>
      <c r="B12875" s="134"/>
      <c r="C12875"/>
      <c r="D12875"/>
      <c r="E12875" s="488"/>
      <c r="F12875"/>
      <c r="G12875"/>
      <c r="H12875" s="488"/>
    </row>
    <row r="12876" spans="1:8" s="10" customFormat="1">
      <c r="A12876" s="134"/>
      <c r="B12876" s="134"/>
      <c r="C12876"/>
      <c r="D12876"/>
      <c r="E12876" s="488"/>
      <c r="F12876"/>
      <c r="G12876"/>
      <c r="H12876" s="488"/>
    </row>
    <row r="12877" spans="1:8" s="10" customFormat="1">
      <c r="A12877" s="134"/>
      <c r="B12877" s="134"/>
      <c r="C12877"/>
      <c r="D12877"/>
      <c r="E12877" s="488"/>
      <c r="F12877"/>
      <c r="G12877"/>
      <c r="H12877" s="488"/>
    </row>
    <row r="12878" spans="1:8" s="10" customFormat="1">
      <c r="A12878" s="134"/>
      <c r="B12878" s="134"/>
      <c r="C12878"/>
      <c r="D12878"/>
      <c r="E12878" s="488"/>
      <c r="F12878"/>
      <c r="G12878"/>
      <c r="H12878" s="488"/>
    </row>
    <row r="12879" spans="1:8" s="10" customFormat="1">
      <c r="A12879" s="134"/>
      <c r="B12879" s="134"/>
      <c r="C12879"/>
      <c r="D12879"/>
      <c r="E12879" s="488"/>
      <c r="F12879"/>
      <c r="G12879"/>
      <c r="H12879" s="488"/>
    </row>
    <row r="12880" spans="1:8" s="10" customFormat="1">
      <c r="A12880" s="134"/>
      <c r="B12880" s="134"/>
      <c r="C12880"/>
      <c r="D12880"/>
      <c r="E12880" s="488"/>
      <c r="F12880"/>
      <c r="G12880"/>
      <c r="H12880" s="488"/>
    </row>
    <row r="12881" spans="1:8" s="10" customFormat="1">
      <c r="A12881" s="134"/>
      <c r="B12881" s="134"/>
      <c r="C12881"/>
      <c r="D12881"/>
      <c r="E12881" s="488"/>
      <c r="F12881"/>
      <c r="G12881"/>
      <c r="H12881" s="488"/>
    </row>
    <row r="12882" spans="1:8" s="10" customFormat="1">
      <c r="A12882" s="134"/>
      <c r="B12882" s="134"/>
      <c r="C12882"/>
      <c r="D12882"/>
      <c r="E12882" s="488"/>
      <c r="F12882"/>
      <c r="G12882"/>
      <c r="H12882" s="488"/>
    </row>
    <row r="12883" spans="1:8" s="10" customFormat="1">
      <c r="A12883" s="134"/>
      <c r="B12883" s="134"/>
      <c r="C12883"/>
      <c r="D12883"/>
      <c r="E12883" s="488"/>
      <c r="F12883"/>
      <c r="G12883"/>
      <c r="H12883" s="488"/>
    </row>
    <row r="12884" spans="1:8" s="10" customFormat="1">
      <c r="A12884" s="134"/>
      <c r="B12884" s="134"/>
      <c r="C12884"/>
      <c r="D12884"/>
      <c r="E12884" s="488"/>
      <c r="F12884"/>
      <c r="G12884"/>
      <c r="H12884" s="488"/>
    </row>
    <row r="12885" spans="1:8" s="10" customFormat="1">
      <c r="A12885" s="134"/>
      <c r="B12885" s="134"/>
      <c r="C12885"/>
      <c r="D12885"/>
      <c r="E12885" s="488"/>
      <c r="F12885"/>
      <c r="G12885"/>
      <c r="H12885" s="488"/>
    </row>
    <row r="12886" spans="1:8" s="10" customFormat="1">
      <c r="A12886" s="134"/>
      <c r="B12886" s="134"/>
      <c r="C12886"/>
      <c r="D12886"/>
      <c r="E12886" s="488"/>
      <c r="F12886"/>
      <c r="G12886"/>
      <c r="H12886" s="488"/>
    </row>
    <row r="12887" spans="1:8" s="10" customFormat="1">
      <c r="A12887" s="134"/>
      <c r="B12887" s="134"/>
      <c r="C12887"/>
      <c r="D12887"/>
      <c r="E12887" s="488"/>
      <c r="F12887"/>
      <c r="G12887"/>
      <c r="H12887" s="488"/>
    </row>
    <row r="12888" spans="1:8" s="10" customFormat="1">
      <c r="A12888" s="134"/>
      <c r="B12888" s="134"/>
      <c r="C12888"/>
      <c r="D12888"/>
      <c r="E12888" s="488"/>
      <c r="F12888"/>
      <c r="G12888"/>
      <c r="H12888" s="488"/>
    </row>
    <row r="12889" spans="1:8" s="10" customFormat="1">
      <c r="A12889" s="134"/>
      <c r="B12889" s="134"/>
      <c r="C12889"/>
      <c r="D12889"/>
      <c r="E12889" s="488"/>
      <c r="F12889"/>
      <c r="G12889"/>
      <c r="H12889" s="488"/>
    </row>
    <row r="12890" spans="1:8" s="10" customFormat="1">
      <c r="A12890" s="134"/>
      <c r="B12890" s="134"/>
      <c r="C12890"/>
      <c r="D12890"/>
      <c r="E12890" s="488"/>
      <c r="F12890"/>
      <c r="G12890"/>
      <c r="H12890" s="488"/>
    </row>
    <row r="12891" spans="1:8" s="10" customFormat="1">
      <c r="A12891" s="134"/>
      <c r="B12891" s="134"/>
      <c r="C12891"/>
      <c r="D12891"/>
      <c r="E12891" s="488"/>
      <c r="F12891"/>
      <c r="G12891"/>
      <c r="H12891" s="488"/>
    </row>
    <row r="12892" spans="1:8" s="10" customFormat="1">
      <c r="A12892" s="134"/>
      <c r="B12892" s="134"/>
      <c r="C12892"/>
      <c r="D12892"/>
      <c r="E12892" s="488"/>
      <c r="F12892"/>
      <c r="G12892"/>
      <c r="H12892" s="488"/>
    </row>
    <row r="12893" spans="1:8" s="10" customFormat="1">
      <c r="A12893" s="134"/>
      <c r="B12893" s="134"/>
      <c r="C12893"/>
      <c r="D12893"/>
      <c r="E12893" s="488"/>
      <c r="F12893"/>
      <c r="G12893"/>
      <c r="H12893" s="488"/>
    </row>
    <row r="12894" spans="1:8" s="10" customFormat="1">
      <c r="A12894" s="134"/>
      <c r="B12894" s="134"/>
      <c r="C12894"/>
      <c r="D12894"/>
      <c r="E12894" s="488"/>
      <c r="F12894"/>
      <c r="G12894"/>
      <c r="H12894" s="488"/>
    </row>
    <row r="12895" spans="1:8" s="10" customFormat="1">
      <c r="A12895" s="134"/>
      <c r="B12895" s="134"/>
      <c r="C12895"/>
      <c r="D12895"/>
      <c r="E12895" s="488"/>
      <c r="F12895"/>
      <c r="G12895"/>
      <c r="H12895" s="488"/>
    </row>
    <row r="12896" spans="1:8" s="10" customFormat="1">
      <c r="A12896" s="134"/>
      <c r="B12896" s="134"/>
      <c r="C12896"/>
      <c r="D12896"/>
      <c r="E12896" s="488"/>
      <c r="F12896"/>
      <c r="G12896"/>
      <c r="H12896" s="488"/>
    </row>
    <row r="12897" spans="1:8" s="10" customFormat="1">
      <c r="A12897" s="134"/>
      <c r="B12897" s="134"/>
      <c r="C12897"/>
      <c r="D12897"/>
      <c r="E12897" s="488"/>
      <c r="F12897"/>
      <c r="G12897"/>
      <c r="H12897" s="488"/>
    </row>
    <row r="12898" spans="1:8" s="10" customFormat="1">
      <c r="A12898" s="134"/>
      <c r="B12898" s="134"/>
      <c r="C12898"/>
      <c r="D12898"/>
      <c r="E12898" s="488"/>
      <c r="F12898"/>
      <c r="G12898"/>
      <c r="H12898" s="488"/>
    </row>
    <row r="12899" spans="1:8" s="10" customFormat="1">
      <c r="A12899" s="134"/>
      <c r="B12899" s="134"/>
      <c r="C12899"/>
      <c r="D12899"/>
      <c r="E12899" s="488"/>
      <c r="F12899"/>
      <c r="G12899"/>
      <c r="H12899" s="488"/>
    </row>
    <row r="12900" spans="1:8" s="10" customFormat="1">
      <c r="A12900" s="134"/>
      <c r="B12900" s="134"/>
      <c r="C12900"/>
      <c r="D12900"/>
      <c r="E12900" s="488"/>
      <c r="F12900"/>
      <c r="G12900"/>
      <c r="H12900" s="488"/>
    </row>
    <row r="12901" spans="1:8" s="10" customFormat="1">
      <c r="A12901" s="134"/>
      <c r="B12901" s="134"/>
      <c r="C12901"/>
      <c r="D12901"/>
      <c r="E12901" s="488"/>
      <c r="F12901"/>
      <c r="G12901"/>
      <c r="H12901" s="488"/>
    </row>
    <row r="12902" spans="1:8" s="10" customFormat="1">
      <c r="A12902" s="134"/>
      <c r="B12902" s="134"/>
      <c r="C12902"/>
      <c r="D12902"/>
      <c r="E12902" s="488"/>
      <c r="F12902"/>
      <c r="G12902"/>
      <c r="H12902" s="488"/>
    </row>
    <row r="12903" spans="1:8" s="10" customFormat="1">
      <c r="A12903" s="134"/>
      <c r="B12903" s="134"/>
      <c r="C12903"/>
      <c r="D12903"/>
      <c r="E12903" s="488"/>
      <c r="F12903"/>
      <c r="G12903"/>
      <c r="H12903" s="488"/>
    </row>
    <row r="12904" spans="1:8" s="10" customFormat="1">
      <c r="A12904" s="134"/>
      <c r="B12904" s="134"/>
      <c r="C12904"/>
      <c r="D12904"/>
      <c r="E12904" s="488"/>
      <c r="F12904"/>
      <c r="G12904"/>
      <c r="H12904" s="488"/>
    </row>
    <row r="12905" spans="1:8" s="10" customFormat="1">
      <c r="A12905" s="134"/>
      <c r="B12905" s="134"/>
      <c r="C12905"/>
      <c r="D12905"/>
      <c r="E12905" s="488"/>
      <c r="F12905"/>
      <c r="G12905"/>
      <c r="H12905" s="488"/>
    </row>
    <row r="12906" spans="1:8" s="10" customFormat="1">
      <c r="A12906" s="134"/>
      <c r="B12906" s="134"/>
      <c r="C12906"/>
      <c r="D12906"/>
      <c r="E12906" s="488"/>
      <c r="F12906"/>
      <c r="G12906"/>
      <c r="H12906" s="488"/>
    </row>
    <row r="12907" spans="1:8" s="10" customFormat="1">
      <c r="A12907" s="134"/>
      <c r="B12907" s="134"/>
      <c r="C12907"/>
      <c r="D12907"/>
      <c r="E12907" s="488"/>
      <c r="F12907"/>
      <c r="G12907"/>
      <c r="H12907" s="488"/>
    </row>
    <row r="12908" spans="1:8" s="10" customFormat="1">
      <c r="A12908" s="134"/>
      <c r="B12908" s="134"/>
      <c r="C12908"/>
      <c r="D12908"/>
      <c r="E12908" s="488"/>
      <c r="F12908"/>
      <c r="G12908"/>
      <c r="H12908" s="488"/>
    </row>
    <row r="12909" spans="1:8" s="10" customFormat="1">
      <c r="A12909" s="134"/>
      <c r="B12909" s="134"/>
      <c r="C12909"/>
      <c r="D12909"/>
      <c r="E12909" s="488"/>
      <c r="F12909"/>
      <c r="G12909"/>
      <c r="H12909" s="488"/>
    </row>
    <row r="12910" spans="1:8" s="10" customFormat="1">
      <c r="A12910" s="134"/>
      <c r="B12910" s="134"/>
      <c r="C12910"/>
      <c r="D12910"/>
      <c r="E12910" s="488"/>
      <c r="F12910"/>
      <c r="G12910"/>
      <c r="H12910" s="488"/>
    </row>
    <row r="12911" spans="1:8" s="10" customFormat="1">
      <c r="A12911" s="134"/>
      <c r="B12911" s="134"/>
      <c r="C12911"/>
      <c r="D12911"/>
      <c r="E12911" s="488"/>
      <c r="F12911"/>
      <c r="G12911"/>
      <c r="H12911" s="488"/>
    </row>
    <row r="12912" spans="1:8" s="10" customFormat="1">
      <c r="A12912" s="134"/>
      <c r="B12912" s="134"/>
      <c r="C12912"/>
      <c r="D12912"/>
      <c r="E12912" s="488"/>
      <c r="F12912"/>
      <c r="G12912"/>
      <c r="H12912" s="488"/>
    </row>
    <row r="12913" spans="1:8" s="10" customFormat="1">
      <c r="A12913" s="134"/>
      <c r="B12913" s="134"/>
      <c r="C12913"/>
      <c r="D12913"/>
      <c r="E12913" s="488"/>
      <c r="F12913"/>
      <c r="G12913"/>
      <c r="H12913" s="488"/>
    </row>
    <row r="12914" spans="1:8" s="10" customFormat="1">
      <c r="A12914" s="134"/>
      <c r="B12914" s="134"/>
      <c r="C12914"/>
      <c r="D12914"/>
      <c r="E12914" s="488"/>
      <c r="F12914"/>
      <c r="G12914"/>
      <c r="H12914" s="488"/>
    </row>
    <row r="12915" spans="1:8" s="10" customFormat="1">
      <c r="A12915" s="134"/>
      <c r="B12915" s="134"/>
      <c r="C12915"/>
      <c r="D12915"/>
      <c r="E12915" s="488"/>
      <c r="F12915"/>
      <c r="G12915"/>
      <c r="H12915" s="488"/>
    </row>
    <row r="12916" spans="1:8" s="10" customFormat="1">
      <c r="A12916" s="134"/>
      <c r="B12916" s="134"/>
      <c r="C12916"/>
      <c r="D12916"/>
      <c r="E12916" s="488"/>
      <c r="F12916"/>
      <c r="G12916"/>
      <c r="H12916" s="488"/>
    </row>
    <row r="12917" spans="1:8" s="10" customFormat="1">
      <c r="A12917" s="134"/>
      <c r="B12917" s="134"/>
      <c r="C12917"/>
      <c r="D12917"/>
      <c r="E12917" s="488"/>
      <c r="F12917"/>
      <c r="G12917"/>
      <c r="H12917" s="488"/>
    </row>
    <row r="12918" spans="1:8" s="10" customFormat="1">
      <c r="A12918" s="134"/>
      <c r="B12918" s="134"/>
      <c r="C12918"/>
      <c r="D12918"/>
      <c r="E12918" s="488"/>
      <c r="F12918"/>
      <c r="G12918"/>
      <c r="H12918" s="488"/>
    </row>
    <row r="12919" spans="1:8" s="10" customFormat="1">
      <c r="A12919" s="134"/>
      <c r="B12919" s="134"/>
      <c r="C12919"/>
      <c r="D12919"/>
      <c r="E12919" s="488"/>
      <c r="F12919"/>
      <c r="G12919"/>
      <c r="H12919" s="488"/>
    </row>
    <row r="12920" spans="1:8" s="10" customFormat="1">
      <c r="A12920" s="134"/>
      <c r="B12920" s="134"/>
      <c r="C12920"/>
      <c r="D12920"/>
      <c r="E12920" s="488"/>
      <c r="F12920"/>
      <c r="G12920"/>
      <c r="H12920" s="488"/>
    </row>
    <row r="12921" spans="1:8" s="10" customFormat="1">
      <c r="A12921" s="134"/>
      <c r="B12921" s="134"/>
      <c r="C12921"/>
      <c r="D12921"/>
      <c r="E12921" s="488"/>
      <c r="F12921"/>
      <c r="G12921"/>
      <c r="H12921" s="488"/>
    </row>
    <row r="12922" spans="1:8" s="10" customFormat="1">
      <c r="A12922" s="134"/>
      <c r="B12922" s="134"/>
      <c r="C12922"/>
      <c r="D12922"/>
      <c r="E12922" s="488"/>
      <c r="F12922"/>
      <c r="G12922"/>
      <c r="H12922" s="488"/>
    </row>
    <row r="12923" spans="1:8" s="10" customFormat="1">
      <c r="A12923" s="134"/>
      <c r="B12923" s="134"/>
      <c r="C12923"/>
      <c r="D12923"/>
      <c r="E12923" s="488"/>
      <c r="F12923"/>
      <c r="G12923"/>
      <c r="H12923" s="488"/>
    </row>
    <row r="12924" spans="1:8" s="10" customFormat="1">
      <c r="A12924" s="134"/>
      <c r="B12924" s="134"/>
      <c r="C12924"/>
      <c r="D12924"/>
      <c r="E12924" s="488"/>
      <c r="F12924"/>
      <c r="G12924"/>
      <c r="H12924" s="488"/>
    </row>
    <row r="12925" spans="1:8" s="10" customFormat="1">
      <c r="A12925" s="134"/>
      <c r="B12925" s="134"/>
      <c r="C12925"/>
      <c r="D12925"/>
      <c r="E12925" s="488"/>
      <c r="F12925"/>
      <c r="G12925"/>
      <c r="H12925" s="488"/>
    </row>
    <row r="12926" spans="1:8" s="10" customFormat="1">
      <c r="A12926" s="134"/>
      <c r="B12926" s="134"/>
      <c r="C12926"/>
      <c r="D12926"/>
      <c r="E12926" s="488"/>
      <c r="F12926"/>
      <c r="G12926"/>
      <c r="H12926" s="488"/>
    </row>
    <row r="12927" spans="1:8" s="10" customFormat="1">
      <c r="A12927" s="134"/>
      <c r="B12927" s="134"/>
      <c r="C12927"/>
      <c r="D12927"/>
      <c r="E12927" s="488"/>
      <c r="F12927"/>
      <c r="G12927"/>
      <c r="H12927" s="488"/>
    </row>
    <row r="12928" spans="1:8" s="10" customFormat="1">
      <c r="A12928" s="134"/>
      <c r="B12928" s="134"/>
      <c r="C12928"/>
      <c r="D12928"/>
      <c r="E12928" s="488"/>
      <c r="F12928"/>
      <c r="G12928"/>
      <c r="H12928" s="488"/>
    </row>
    <row r="12929" spans="1:8" s="10" customFormat="1">
      <c r="A12929" s="134"/>
      <c r="B12929" s="134"/>
      <c r="C12929"/>
      <c r="D12929"/>
      <c r="E12929" s="488"/>
      <c r="F12929"/>
      <c r="G12929"/>
      <c r="H12929" s="488"/>
    </row>
    <row r="12930" spans="1:8" s="10" customFormat="1">
      <c r="A12930" s="134"/>
      <c r="B12930" s="134"/>
      <c r="C12930"/>
      <c r="D12930"/>
      <c r="E12930" s="488"/>
      <c r="F12930"/>
      <c r="G12930"/>
      <c r="H12930" s="488"/>
    </row>
    <row r="12931" spans="1:8" s="10" customFormat="1">
      <c r="A12931" s="134"/>
      <c r="B12931" s="134"/>
      <c r="C12931"/>
      <c r="D12931"/>
      <c r="E12931" s="488"/>
      <c r="F12931"/>
      <c r="G12931"/>
      <c r="H12931" s="488"/>
    </row>
    <row r="12932" spans="1:8" s="10" customFormat="1">
      <c r="A12932" s="134"/>
      <c r="B12932" s="134"/>
      <c r="C12932"/>
      <c r="D12932"/>
      <c r="E12932" s="488"/>
      <c r="F12932"/>
      <c r="G12932"/>
      <c r="H12932" s="488"/>
    </row>
    <row r="12933" spans="1:8" s="10" customFormat="1">
      <c r="A12933" s="134"/>
      <c r="B12933" s="134"/>
      <c r="C12933"/>
      <c r="D12933"/>
      <c r="E12933" s="488"/>
      <c r="F12933"/>
      <c r="G12933"/>
      <c r="H12933" s="488"/>
    </row>
    <row r="12934" spans="1:8" s="10" customFormat="1">
      <c r="A12934" s="134"/>
      <c r="B12934" s="134"/>
      <c r="C12934"/>
      <c r="D12934"/>
      <c r="E12934" s="488"/>
      <c r="F12934"/>
      <c r="G12934"/>
      <c r="H12934" s="488"/>
    </row>
    <row r="12935" spans="1:8" s="10" customFormat="1">
      <c r="A12935" s="134"/>
      <c r="B12935" s="134"/>
      <c r="C12935"/>
      <c r="D12935"/>
      <c r="E12935" s="488"/>
      <c r="F12935"/>
      <c r="G12935"/>
      <c r="H12935" s="488"/>
    </row>
    <row r="12936" spans="1:8" s="10" customFormat="1">
      <c r="A12936" s="134"/>
      <c r="B12936" s="134"/>
      <c r="C12936"/>
      <c r="D12936"/>
      <c r="E12936" s="488"/>
      <c r="F12936"/>
      <c r="G12936"/>
      <c r="H12936" s="488"/>
    </row>
    <row r="12937" spans="1:8" s="10" customFormat="1">
      <c r="A12937" s="134"/>
      <c r="B12937" s="134"/>
      <c r="C12937"/>
      <c r="D12937"/>
      <c r="E12937" s="488"/>
      <c r="F12937"/>
      <c r="G12937"/>
      <c r="H12937" s="488"/>
    </row>
    <row r="12938" spans="1:8" s="10" customFormat="1">
      <c r="A12938" s="134"/>
      <c r="B12938" s="134"/>
      <c r="C12938"/>
      <c r="D12938"/>
      <c r="E12938" s="488"/>
      <c r="F12938"/>
      <c r="G12938"/>
      <c r="H12938" s="488"/>
    </row>
    <row r="12939" spans="1:8" s="10" customFormat="1">
      <c r="A12939" s="134"/>
      <c r="B12939" s="134"/>
      <c r="C12939"/>
      <c r="D12939"/>
      <c r="E12939" s="488"/>
      <c r="F12939"/>
      <c r="G12939"/>
      <c r="H12939" s="488"/>
    </row>
    <row r="12940" spans="1:8" s="10" customFormat="1">
      <c r="A12940" s="134"/>
      <c r="B12940" s="134"/>
      <c r="C12940"/>
      <c r="D12940"/>
      <c r="E12940" s="488"/>
      <c r="F12940"/>
      <c r="G12940"/>
      <c r="H12940" s="488"/>
    </row>
    <row r="12941" spans="1:8" s="10" customFormat="1">
      <c r="A12941" s="134"/>
      <c r="B12941" s="134"/>
      <c r="C12941"/>
      <c r="D12941"/>
      <c r="E12941" s="488"/>
      <c r="F12941"/>
      <c r="G12941"/>
      <c r="H12941" s="488"/>
    </row>
    <row r="12942" spans="1:8" s="10" customFormat="1">
      <c r="A12942" s="134"/>
      <c r="B12942" s="134"/>
      <c r="C12942"/>
      <c r="D12942"/>
      <c r="E12942" s="488"/>
      <c r="F12942"/>
      <c r="G12942"/>
      <c r="H12942" s="488"/>
    </row>
    <row r="12943" spans="1:8" s="10" customFormat="1">
      <c r="A12943" s="134"/>
      <c r="B12943" s="134"/>
      <c r="C12943"/>
      <c r="D12943"/>
      <c r="E12943" s="488"/>
      <c r="F12943"/>
      <c r="G12943"/>
      <c r="H12943" s="488"/>
    </row>
    <row r="12944" spans="1:8" s="10" customFormat="1">
      <c r="A12944" s="134"/>
      <c r="B12944" s="134"/>
      <c r="C12944"/>
      <c r="D12944"/>
      <c r="E12944" s="488"/>
      <c r="F12944"/>
      <c r="G12944"/>
      <c r="H12944" s="488"/>
    </row>
    <row r="12945" spans="1:8" s="10" customFormat="1">
      <c r="A12945" s="134"/>
      <c r="B12945" s="134"/>
      <c r="C12945"/>
      <c r="D12945"/>
      <c r="E12945" s="488"/>
      <c r="F12945"/>
      <c r="G12945"/>
      <c r="H12945" s="488"/>
    </row>
    <row r="12946" spans="1:8" s="10" customFormat="1">
      <c r="A12946" s="134"/>
      <c r="B12946" s="134"/>
      <c r="C12946"/>
      <c r="D12946"/>
      <c r="E12946" s="488"/>
      <c r="F12946"/>
      <c r="G12946"/>
      <c r="H12946" s="488"/>
    </row>
    <row r="12947" spans="1:8" s="10" customFormat="1">
      <c r="A12947" s="134"/>
      <c r="B12947" s="134"/>
      <c r="C12947"/>
      <c r="D12947"/>
      <c r="E12947" s="488"/>
      <c r="F12947"/>
      <c r="G12947"/>
      <c r="H12947" s="488"/>
    </row>
    <row r="12948" spans="1:8" s="10" customFormat="1">
      <c r="A12948" s="134"/>
      <c r="B12948" s="134"/>
      <c r="C12948"/>
      <c r="D12948"/>
      <c r="E12948" s="488"/>
      <c r="F12948"/>
      <c r="G12948"/>
      <c r="H12948" s="488"/>
    </row>
    <row r="12949" spans="1:8" s="10" customFormat="1">
      <c r="A12949" s="134"/>
      <c r="B12949" s="134"/>
      <c r="C12949"/>
      <c r="D12949"/>
      <c r="E12949" s="488"/>
      <c r="F12949"/>
      <c r="G12949"/>
      <c r="H12949" s="488"/>
    </row>
    <row r="12950" spans="1:8" s="10" customFormat="1">
      <c r="A12950" s="134"/>
      <c r="B12950" s="134"/>
      <c r="C12950"/>
      <c r="D12950"/>
      <c r="E12950" s="488"/>
      <c r="F12950"/>
      <c r="G12950"/>
      <c r="H12950" s="488"/>
    </row>
    <row r="12951" spans="1:8" s="10" customFormat="1">
      <c r="A12951" s="134"/>
      <c r="B12951" s="134"/>
      <c r="C12951"/>
      <c r="D12951"/>
      <c r="E12951" s="488"/>
      <c r="F12951"/>
      <c r="G12951"/>
      <c r="H12951" s="488"/>
    </row>
    <row r="12952" spans="1:8" s="10" customFormat="1">
      <c r="A12952" s="134"/>
      <c r="B12952" s="134"/>
      <c r="C12952"/>
      <c r="D12952"/>
      <c r="E12952" s="488"/>
      <c r="F12952"/>
      <c r="G12952"/>
      <c r="H12952" s="488"/>
    </row>
    <row r="12953" spans="1:8" s="10" customFormat="1">
      <c r="A12953" s="134"/>
      <c r="B12953" s="134"/>
      <c r="C12953"/>
      <c r="D12953"/>
      <c r="E12953" s="488"/>
      <c r="F12953"/>
      <c r="G12953"/>
      <c r="H12953" s="488"/>
    </row>
    <row r="12954" spans="1:8" s="10" customFormat="1">
      <c r="A12954" s="134"/>
      <c r="B12954" s="134"/>
      <c r="C12954"/>
      <c r="D12954"/>
      <c r="E12954" s="488"/>
      <c r="F12954"/>
      <c r="G12954"/>
      <c r="H12954" s="488"/>
    </row>
    <row r="12955" spans="1:8" s="10" customFormat="1">
      <c r="A12955" s="134"/>
      <c r="B12955" s="134"/>
      <c r="C12955"/>
      <c r="D12955"/>
      <c r="E12955" s="488"/>
      <c r="F12955"/>
      <c r="G12955"/>
      <c r="H12955" s="488"/>
    </row>
    <row r="12956" spans="1:8" s="10" customFormat="1">
      <c r="A12956" s="134"/>
      <c r="B12956" s="134"/>
      <c r="C12956"/>
      <c r="D12956"/>
      <c r="E12956" s="488"/>
      <c r="F12956"/>
      <c r="G12956"/>
      <c r="H12956" s="488"/>
    </row>
    <row r="12957" spans="1:8" s="10" customFormat="1">
      <c r="A12957" s="134"/>
      <c r="B12957" s="134"/>
      <c r="C12957"/>
      <c r="D12957"/>
      <c r="E12957" s="488"/>
      <c r="F12957"/>
      <c r="G12957"/>
      <c r="H12957" s="488"/>
    </row>
    <row r="12958" spans="1:8" s="10" customFormat="1">
      <c r="A12958" s="134"/>
      <c r="B12958" s="134"/>
      <c r="C12958"/>
      <c r="D12958"/>
      <c r="E12958" s="488"/>
      <c r="F12958"/>
      <c r="G12958"/>
      <c r="H12958" s="488"/>
    </row>
    <row r="12959" spans="1:8" s="10" customFormat="1">
      <c r="A12959" s="134"/>
      <c r="B12959" s="134"/>
      <c r="C12959"/>
      <c r="D12959"/>
      <c r="E12959" s="488"/>
      <c r="F12959"/>
      <c r="G12959"/>
      <c r="H12959" s="488"/>
    </row>
    <row r="12960" spans="1:8" s="10" customFormat="1">
      <c r="A12960" s="134"/>
      <c r="B12960" s="134"/>
      <c r="C12960"/>
      <c r="D12960"/>
      <c r="E12960" s="488"/>
      <c r="F12960"/>
      <c r="G12960"/>
      <c r="H12960" s="488"/>
    </row>
    <row r="12961" spans="1:8" s="10" customFormat="1">
      <c r="A12961" s="134"/>
      <c r="B12961" s="134"/>
      <c r="C12961"/>
      <c r="D12961"/>
      <c r="E12961" s="488"/>
      <c r="F12961"/>
      <c r="G12961"/>
      <c r="H12961" s="488"/>
    </row>
    <row r="12962" spans="1:8" s="10" customFormat="1">
      <c r="A12962" s="134"/>
      <c r="B12962" s="134"/>
      <c r="C12962"/>
      <c r="D12962"/>
      <c r="E12962" s="488"/>
      <c r="F12962"/>
      <c r="G12962"/>
      <c r="H12962" s="488"/>
    </row>
    <row r="12963" spans="1:8" s="10" customFormat="1">
      <c r="A12963" s="134"/>
      <c r="B12963" s="134"/>
      <c r="C12963"/>
      <c r="D12963"/>
      <c r="E12963" s="488"/>
      <c r="F12963"/>
      <c r="G12963"/>
      <c r="H12963" s="488"/>
    </row>
    <row r="12964" spans="1:8" s="10" customFormat="1">
      <c r="A12964" s="134"/>
      <c r="B12964" s="134"/>
      <c r="C12964"/>
      <c r="D12964"/>
      <c r="E12964" s="488"/>
      <c r="F12964"/>
      <c r="G12964"/>
      <c r="H12964" s="488"/>
    </row>
    <row r="12965" spans="1:8" s="10" customFormat="1">
      <c r="A12965" s="134"/>
      <c r="B12965" s="134"/>
      <c r="C12965"/>
      <c r="D12965"/>
      <c r="E12965" s="488"/>
      <c r="F12965"/>
      <c r="G12965"/>
      <c r="H12965" s="488"/>
    </row>
    <row r="12966" spans="1:8" s="10" customFormat="1">
      <c r="A12966" s="134"/>
      <c r="B12966" s="134"/>
      <c r="C12966"/>
      <c r="D12966"/>
      <c r="E12966" s="488"/>
      <c r="F12966"/>
      <c r="G12966"/>
      <c r="H12966" s="488"/>
    </row>
    <row r="12967" spans="1:8" s="10" customFormat="1">
      <c r="A12967" s="134"/>
      <c r="B12967" s="134"/>
      <c r="C12967"/>
      <c r="D12967"/>
      <c r="E12967" s="488"/>
      <c r="F12967"/>
      <c r="G12967"/>
      <c r="H12967" s="488"/>
    </row>
    <row r="12968" spans="1:8" s="10" customFormat="1">
      <c r="A12968" s="134"/>
      <c r="B12968" s="134"/>
      <c r="C12968"/>
      <c r="D12968"/>
      <c r="E12968" s="488"/>
      <c r="F12968"/>
      <c r="G12968"/>
      <c r="H12968" s="488"/>
    </row>
    <row r="12969" spans="1:8" s="10" customFormat="1">
      <c r="A12969" s="134"/>
      <c r="B12969" s="134"/>
      <c r="C12969"/>
      <c r="D12969"/>
      <c r="E12969" s="488"/>
      <c r="F12969"/>
      <c r="G12969"/>
      <c r="H12969" s="488"/>
    </row>
    <row r="12970" spans="1:8" s="10" customFormat="1">
      <c r="A12970" s="134"/>
      <c r="B12970" s="134"/>
      <c r="C12970"/>
      <c r="D12970"/>
      <c r="E12970" s="488"/>
      <c r="F12970"/>
      <c r="G12970"/>
      <c r="H12970" s="488"/>
    </row>
    <row r="12971" spans="1:8" s="10" customFormat="1">
      <c r="A12971" s="134"/>
      <c r="B12971" s="134"/>
      <c r="C12971"/>
      <c r="D12971"/>
      <c r="E12971" s="488"/>
      <c r="F12971"/>
      <c r="G12971"/>
      <c r="H12971" s="488"/>
    </row>
    <row r="12972" spans="1:8" s="10" customFormat="1">
      <c r="A12972" s="134"/>
      <c r="B12972" s="134"/>
      <c r="C12972"/>
      <c r="D12972"/>
      <c r="E12972" s="488"/>
      <c r="F12972"/>
      <c r="G12972"/>
      <c r="H12972" s="488"/>
    </row>
    <row r="12973" spans="1:8" s="10" customFormat="1">
      <c r="A12973" s="134"/>
      <c r="B12973" s="134"/>
      <c r="C12973"/>
      <c r="D12973"/>
      <c r="E12973" s="488"/>
      <c r="F12973"/>
      <c r="G12973"/>
      <c r="H12973" s="488"/>
    </row>
    <row r="12974" spans="1:8" s="10" customFormat="1">
      <c r="A12974" s="134"/>
      <c r="B12974" s="134"/>
      <c r="C12974"/>
      <c r="D12974"/>
      <c r="E12974" s="488"/>
      <c r="F12974"/>
      <c r="G12974"/>
      <c r="H12974" s="488"/>
    </row>
    <row r="12975" spans="1:8" s="10" customFormat="1">
      <c r="A12975" s="134"/>
      <c r="B12975" s="134"/>
      <c r="C12975"/>
      <c r="D12975"/>
      <c r="E12975" s="488"/>
      <c r="F12975"/>
      <c r="G12975"/>
      <c r="H12975" s="488"/>
    </row>
    <row r="12976" spans="1:8" s="10" customFormat="1">
      <c r="A12976" s="134"/>
      <c r="B12976" s="134"/>
      <c r="C12976"/>
      <c r="D12976"/>
      <c r="E12976" s="488"/>
      <c r="F12976"/>
      <c r="G12976"/>
      <c r="H12976" s="488"/>
    </row>
    <row r="12977" spans="1:8" s="10" customFormat="1">
      <c r="A12977" s="134"/>
      <c r="B12977" s="134"/>
      <c r="C12977"/>
      <c r="D12977"/>
      <c r="E12977" s="488"/>
      <c r="F12977"/>
      <c r="G12977"/>
      <c r="H12977" s="488"/>
    </row>
    <row r="12978" spans="1:8" s="10" customFormat="1">
      <c r="A12978" s="134"/>
      <c r="B12978" s="134"/>
      <c r="C12978"/>
      <c r="D12978"/>
      <c r="E12978" s="488"/>
      <c r="F12978"/>
      <c r="G12978"/>
      <c r="H12978" s="488"/>
    </row>
    <row r="12979" spans="1:8" s="10" customFormat="1">
      <c r="A12979" s="134"/>
      <c r="B12979" s="134"/>
      <c r="C12979"/>
      <c r="D12979"/>
      <c r="E12979" s="488"/>
      <c r="F12979"/>
      <c r="G12979"/>
      <c r="H12979" s="488"/>
    </row>
    <row r="12980" spans="1:8" s="10" customFormat="1">
      <c r="A12980" s="134"/>
      <c r="B12980" s="134"/>
      <c r="C12980"/>
      <c r="D12980"/>
      <c r="E12980" s="488"/>
      <c r="F12980"/>
      <c r="G12980"/>
      <c r="H12980" s="488"/>
    </row>
    <row r="12981" spans="1:8" s="10" customFormat="1">
      <c r="A12981" s="134"/>
      <c r="B12981" s="134"/>
      <c r="C12981"/>
      <c r="D12981"/>
      <c r="E12981" s="488"/>
      <c r="F12981"/>
      <c r="G12981"/>
      <c r="H12981" s="488"/>
    </row>
    <row r="12982" spans="1:8" s="10" customFormat="1">
      <c r="A12982" s="134"/>
      <c r="B12982" s="134"/>
      <c r="C12982"/>
      <c r="D12982"/>
      <c r="E12982" s="488"/>
      <c r="F12982"/>
      <c r="G12982"/>
      <c r="H12982" s="488"/>
    </row>
    <row r="12983" spans="1:8" s="10" customFormat="1">
      <c r="A12983" s="134"/>
      <c r="B12983" s="134"/>
      <c r="C12983"/>
      <c r="D12983"/>
      <c r="E12983" s="488"/>
      <c r="F12983"/>
      <c r="G12983"/>
      <c r="H12983" s="488"/>
    </row>
    <row r="12984" spans="1:8" s="10" customFormat="1">
      <c r="A12984" s="134"/>
      <c r="B12984" s="134"/>
      <c r="C12984"/>
      <c r="D12984"/>
      <c r="E12984" s="488"/>
      <c r="F12984"/>
      <c r="G12984"/>
      <c r="H12984" s="488"/>
    </row>
    <row r="12985" spans="1:8" s="10" customFormat="1">
      <c r="A12985" s="134"/>
      <c r="B12985" s="134"/>
      <c r="C12985"/>
      <c r="D12985"/>
      <c r="E12985" s="488"/>
      <c r="F12985"/>
      <c r="G12985"/>
      <c r="H12985" s="488"/>
    </row>
    <row r="12986" spans="1:8" s="10" customFormat="1">
      <c r="A12986" s="134"/>
      <c r="B12986" s="134"/>
      <c r="C12986"/>
      <c r="D12986"/>
      <c r="E12986" s="488"/>
      <c r="F12986"/>
      <c r="G12986"/>
      <c r="H12986" s="488"/>
    </row>
    <row r="12987" spans="1:8" s="10" customFormat="1">
      <c r="A12987" s="134"/>
      <c r="B12987" s="134"/>
      <c r="C12987"/>
      <c r="D12987"/>
      <c r="E12987" s="488"/>
      <c r="F12987"/>
      <c r="G12987"/>
      <c r="H12987" s="488"/>
    </row>
    <row r="12988" spans="1:8" s="10" customFormat="1">
      <c r="A12988" s="134"/>
      <c r="B12988" s="134"/>
      <c r="C12988"/>
      <c r="D12988"/>
      <c r="E12988" s="488"/>
      <c r="F12988"/>
      <c r="G12988"/>
      <c r="H12988" s="488"/>
    </row>
    <row r="12989" spans="1:8" s="10" customFormat="1">
      <c r="A12989" s="134"/>
      <c r="B12989" s="134"/>
      <c r="C12989"/>
      <c r="D12989"/>
      <c r="E12989" s="488"/>
      <c r="F12989"/>
      <c r="G12989"/>
      <c r="H12989" s="488"/>
    </row>
    <row r="12990" spans="1:8" s="10" customFormat="1">
      <c r="A12990" s="134"/>
      <c r="B12990" s="134"/>
      <c r="C12990"/>
      <c r="D12990"/>
      <c r="E12990" s="488"/>
      <c r="F12990"/>
      <c r="G12990"/>
      <c r="H12990" s="488"/>
    </row>
    <row r="12991" spans="1:8" s="10" customFormat="1">
      <c r="A12991" s="134"/>
      <c r="B12991" s="134"/>
      <c r="C12991"/>
      <c r="D12991"/>
      <c r="E12991" s="488"/>
      <c r="F12991"/>
      <c r="G12991"/>
      <c r="H12991" s="488"/>
    </row>
    <row r="12992" spans="1:8" s="10" customFormat="1">
      <c r="A12992" s="134"/>
      <c r="B12992" s="134"/>
      <c r="C12992"/>
      <c r="D12992"/>
      <c r="E12992" s="488"/>
      <c r="F12992"/>
      <c r="G12992"/>
      <c r="H12992" s="488"/>
    </row>
    <row r="12993" spans="1:8" s="10" customFormat="1">
      <c r="A12993" s="134"/>
      <c r="B12993" s="134"/>
      <c r="C12993"/>
      <c r="D12993"/>
      <c r="E12993" s="488"/>
      <c r="F12993"/>
      <c r="G12993"/>
      <c r="H12993" s="488"/>
    </row>
    <row r="12994" spans="1:8" s="10" customFormat="1">
      <c r="A12994" s="134"/>
      <c r="B12994" s="134"/>
      <c r="C12994"/>
      <c r="D12994"/>
      <c r="E12994" s="488"/>
      <c r="F12994"/>
      <c r="G12994"/>
      <c r="H12994" s="488"/>
    </row>
    <row r="12995" spans="1:8" s="10" customFormat="1">
      <c r="A12995" s="134"/>
      <c r="B12995" s="134"/>
      <c r="C12995"/>
      <c r="D12995"/>
      <c r="E12995" s="488"/>
      <c r="F12995"/>
      <c r="G12995"/>
      <c r="H12995" s="488"/>
    </row>
    <row r="12996" spans="1:8" s="10" customFormat="1">
      <c r="A12996" s="134"/>
      <c r="B12996" s="134"/>
      <c r="C12996"/>
      <c r="D12996"/>
      <c r="E12996" s="488"/>
      <c r="F12996"/>
      <c r="G12996"/>
      <c r="H12996" s="488"/>
    </row>
    <row r="12997" spans="1:8" s="10" customFormat="1">
      <c r="A12997" s="134"/>
      <c r="B12997" s="134"/>
      <c r="C12997"/>
      <c r="D12997"/>
      <c r="E12997" s="488"/>
      <c r="F12997"/>
      <c r="G12997"/>
      <c r="H12997" s="488"/>
    </row>
    <row r="12998" spans="1:8" s="10" customFormat="1">
      <c r="A12998" s="134"/>
      <c r="B12998" s="134"/>
      <c r="C12998"/>
      <c r="D12998"/>
      <c r="E12998" s="488"/>
      <c r="F12998"/>
      <c r="G12998"/>
      <c r="H12998" s="488"/>
    </row>
    <row r="12999" spans="1:8" s="10" customFormat="1">
      <c r="A12999" s="134"/>
      <c r="B12999" s="134"/>
      <c r="C12999"/>
      <c r="D12999"/>
      <c r="E12999" s="488"/>
      <c r="F12999"/>
      <c r="G12999"/>
      <c r="H12999" s="488"/>
    </row>
    <row r="13000" spans="1:8" s="10" customFormat="1">
      <c r="A13000" s="134"/>
      <c r="B13000" s="134"/>
      <c r="C13000"/>
      <c r="D13000"/>
      <c r="E13000" s="488"/>
      <c r="F13000"/>
      <c r="G13000"/>
      <c r="H13000" s="488"/>
    </row>
    <row r="13001" spans="1:8" s="10" customFormat="1">
      <c r="A13001" s="134"/>
      <c r="B13001" s="134"/>
      <c r="C13001"/>
      <c r="D13001"/>
      <c r="E13001" s="488"/>
      <c r="F13001"/>
      <c r="G13001"/>
      <c r="H13001" s="488"/>
    </row>
    <row r="13002" spans="1:8" s="10" customFormat="1">
      <c r="A13002" s="134"/>
      <c r="B13002" s="134"/>
      <c r="C13002"/>
      <c r="D13002"/>
      <c r="E13002" s="488"/>
      <c r="F13002"/>
      <c r="G13002"/>
      <c r="H13002" s="488"/>
    </row>
    <row r="13003" spans="1:8" s="10" customFormat="1">
      <c r="A13003" s="134"/>
      <c r="B13003" s="134"/>
      <c r="C13003"/>
      <c r="D13003"/>
      <c r="E13003" s="488"/>
      <c r="F13003"/>
      <c r="G13003"/>
      <c r="H13003" s="488"/>
    </row>
    <row r="13004" spans="1:8" s="10" customFormat="1">
      <c r="A13004" s="134"/>
      <c r="B13004" s="134"/>
      <c r="C13004"/>
      <c r="D13004"/>
      <c r="E13004" s="488"/>
      <c r="F13004"/>
      <c r="G13004"/>
      <c r="H13004" s="488"/>
    </row>
    <row r="13005" spans="1:8" s="10" customFormat="1">
      <c r="A13005" s="134"/>
      <c r="B13005" s="134"/>
      <c r="C13005"/>
      <c r="D13005"/>
      <c r="E13005" s="488"/>
      <c r="F13005"/>
      <c r="G13005"/>
      <c r="H13005" s="488"/>
    </row>
    <row r="13006" spans="1:8" s="10" customFormat="1">
      <c r="A13006" s="134"/>
      <c r="B13006" s="134"/>
      <c r="C13006"/>
      <c r="D13006"/>
      <c r="E13006" s="488"/>
      <c r="F13006"/>
      <c r="G13006"/>
      <c r="H13006" s="488"/>
    </row>
    <row r="13007" spans="1:8" s="10" customFormat="1">
      <c r="A13007" s="134"/>
      <c r="B13007" s="134"/>
      <c r="C13007"/>
      <c r="D13007"/>
      <c r="E13007" s="488"/>
      <c r="F13007"/>
      <c r="G13007"/>
      <c r="H13007" s="488"/>
    </row>
    <row r="13008" spans="1:8" s="10" customFormat="1">
      <c r="A13008" s="134"/>
      <c r="B13008" s="134"/>
      <c r="C13008"/>
      <c r="D13008"/>
      <c r="E13008" s="488"/>
      <c r="F13008"/>
      <c r="G13008"/>
      <c r="H13008" s="488"/>
    </row>
    <row r="13009" spans="1:8" s="10" customFormat="1">
      <c r="A13009" s="134"/>
      <c r="B13009" s="134"/>
      <c r="C13009"/>
      <c r="D13009"/>
      <c r="E13009" s="488"/>
      <c r="F13009"/>
      <c r="G13009"/>
      <c r="H13009" s="488"/>
    </row>
    <row r="13010" spans="1:8" s="10" customFormat="1">
      <c r="A13010" s="134"/>
      <c r="B13010" s="134"/>
      <c r="C13010"/>
      <c r="D13010"/>
      <c r="E13010" s="488"/>
      <c r="F13010"/>
      <c r="G13010"/>
      <c r="H13010" s="488"/>
    </row>
    <row r="13011" spans="1:8" s="10" customFormat="1">
      <c r="A13011" s="134"/>
      <c r="B13011" s="134"/>
      <c r="C13011"/>
      <c r="D13011"/>
      <c r="E13011" s="488"/>
      <c r="F13011"/>
      <c r="G13011"/>
      <c r="H13011" s="488"/>
    </row>
    <row r="13012" spans="1:8" s="10" customFormat="1">
      <c r="A13012" s="134"/>
      <c r="B13012" s="134"/>
      <c r="C13012"/>
      <c r="D13012"/>
      <c r="E13012" s="488"/>
      <c r="F13012"/>
      <c r="G13012"/>
      <c r="H13012" s="488"/>
    </row>
    <row r="13013" spans="1:8" s="10" customFormat="1">
      <c r="A13013" s="134"/>
      <c r="B13013" s="134"/>
      <c r="C13013"/>
      <c r="D13013"/>
      <c r="E13013" s="488"/>
      <c r="F13013"/>
      <c r="G13013"/>
      <c r="H13013" s="488"/>
    </row>
    <row r="13014" spans="1:8" s="10" customFormat="1">
      <c r="A13014" s="134"/>
      <c r="B13014" s="134"/>
      <c r="C13014"/>
      <c r="D13014"/>
      <c r="E13014" s="488"/>
      <c r="F13014"/>
      <c r="G13014"/>
      <c r="H13014" s="488"/>
    </row>
    <row r="13015" spans="1:8" s="10" customFormat="1">
      <c r="A13015" s="134"/>
      <c r="B13015" s="134"/>
      <c r="C13015"/>
      <c r="D13015"/>
      <c r="E13015" s="488"/>
      <c r="F13015"/>
      <c r="G13015"/>
      <c r="H13015" s="488"/>
    </row>
    <row r="13016" spans="1:8" s="10" customFormat="1">
      <c r="A13016" s="134"/>
      <c r="B13016" s="134"/>
      <c r="C13016"/>
      <c r="D13016"/>
      <c r="E13016" s="488"/>
      <c r="F13016"/>
      <c r="G13016"/>
      <c r="H13016" s="488"/>
    </row>
    <row r="13017" spans="1:8" s="10" customFormat="1">
      <c r="A13017" s="134"/>
      <c r="B13017" s="134"/>
      <c r="C13017"/>
      <c r="D13017"/>
      <c r="E13017" s="488"/>
      <c r="F13017"/>
      <c r="G13017"/>
      <c r="H13017" s="488"/>
    </row>
    <row r="13018" spans="1:8" s="10" customFormat="1">
      <c r="A13018" s="134"/>
      <c r="B13018" s="134"/>
      <c r="C13018"/>
      <c r="D13018"/>
      <c r="E13018" s="488"/>
      <c r="F13018"/>
      <c r="G13018"/>
      <c r="H13018" s="488"/>
    </row>
    <row r="13019" spans="1:8" s="10" customFormat="1">
      <c r="A13019" s="134"/>
      <c r="B13019" s="134"/>
      <c r="C13019"/>
      <c r="D13019"/>
      <c r="E13019" s="488"/>
      <c r="F13019"/>
      <c r="G13019"/>
      <c r="H13019" s="488"/>
    </row>
    <row r="13020" spans="1:8" s="10" customFormat="1">
      <c r="A13020" s="134"/>
      <c r="B13020" s="134"/>
      <c r="C13020"/>
      <c r="D13020"/>
      <c r="E13020" s="488"/>
      <c r="F13020"/>
      <c r="G13020"/>
      <c r="H13020" s="488"/>
    </row>
    <row r="13021" spans="1:8" s="10" customFormat="1">
      <c r="A13021" s="134"/>
      <c r="B13021" s="134"/>
      <c r="C13021"/>
      <c r="D13021"/>
      <c r="E13021" s="488"/>
      <c r="F13021"/>
      <c r="G13021"/>
      <c r="H13021" s="488"/>
    </row>
    <row r="13022" spans="1:8" s="10" customFormat="1">
      <c r="A13022" s="134"/>
      <c r="B13022" s="134"/>
      <c r="C13022"/>
      <c r="D13022"/>
      <c r="E13022" s="488"/>
      <c r="F13022"/>
      <c r="G13022"/>
      <c r="H13022" s="488"/>
    </row>
    <row r="13023" spans="1:8" s="10" customFormat="1">
      <c r="A13023" s="134"/>
      <c r="B13023" s="134"/>
      <c r="C13023"/>
      <c r="D13023"/>
      <c r="E13023" s="488"/>
      <c r="F13023"/>
      <c r="G13023"/>
      <c r="H13023" s="488"/>
    </row>
    <row r="13024" spans="1:8" s="10" customFormat="1">
      <c r="A13024" s="134"/>
      <c r="B13024" s="134"/>
      <c r="C13024"/>
      <c r="D13024"/>
      <c r="E13024" s="488"/>
      <c r="F13024"/>
      <c r="G13024"/>
      <c r="H13024" s="488"/>
    </row>
    <row r="13025" spans="1:8" s="10" customFormat="1">
      <c r="A13025" s="134"/>
      <c r="B13025" s="134"/>
      <c r="C13025"/>
      <c r="D13025"/>
      <c r="E13025" s="488"/>
      <c r="F13025"/>
      <c r="G13025"/>
      <c r="H13025" s="488"/>
    </row>
    <row r="13026" spans="1:8" s="10" customFormat="1">
      <c r="A13026" s="134"/>
      <c r="B13026" s="134"/>
      <c r="C13026"/>
      <c r="D13026"/>
      <c r="E13026" s="488"/>
      <c r="F13026"/>
      <c r="G13026"/>
      <c r="H13026" s="488"/>
    </row>
    <row r="13027" spans="1:8" s="10" customFormat="1">
      <c r="A13027" s="134"/>
      <c r="B13027" s="134"/>
      <c r="C13027"/>
      <c r="D13027"/>
      <c r="E13027" s="488"/>
      <c r="F13027"/>
      <c r="G13027"/>
      <c r="H13027" s="488"/>
    </row>
    <row r="13028" spans="1:8" s="10" customFormat="1">
      <c r="A13028" s="134"/>
      <c r="B13028" s="134"/>
      <c r="C13028"/>
      <c r="D13028"/>
      <c r="E13028" s="488"/>
      <c r="F13028"/>
      <c r="G13028"/>
      <c r="H13028" s="488"/>
    </row>
    <row r="13029" spans="1:8" s="10" customFormat="1">
      <c r="A13029" s="134"/>
      <c r="B13029" s="134"/>
      <c r="C13029"/>
      <c r="D13029"/>
      <c r="E13029" s="488"/>
      <c r="F13029"/>
      <c r="G13029"/>
      <c r="H13029" s="488"/>
    </row>
    <row r="13030" spans="1:8" s="10" customFormat="1">
      <c r="A13030" s="134"/>
      <c r="B13030" s="134"/>
      <c r="C13030"/>
      <c r="D13030"/>
      <c r="E13030" s="488"/>
      <c r="F13030"/>
      <c r="G13030"/>
      <c r="H13030" s="488"/>
    </row>
    <row r="13031" spans="1:8" s="10" customFormat="1">
      <c r="A13031" s="134"/>
      <c r="B13031" s="134"/>
      <c r="C13031"/>
      <c r="D13031"/>
      <c r="E13031" s="488"/>
      <c r="F13031"/>
      <c r="G13031"/>
      <c r="H13031" s="488"/>
    </row>
    <row r="13032" spans="1:8" s="10" customFormat="1">
      <c r="A13032" s="134"/>
      <c r="B13032" s="134"/>
      <c r="C13032"/>
      <c r="D13032"/>
      <c r="E13032" s="488"/>
      <c r="F13032"/>
      <c r="G13032"/>
      <c r="H13032" s="488"/>
    </row>
    <row r="13033" spans="1:8" s="10" customFormat="1">
      <c r="A13033" s="134"/>
      <c r="B13033" s="134"/>
      <c r="C13033"/>
      <c r="D13033"/>
      <c r="E13033" s="488"/>
      <c r="F13033"/>
      <c r="G13033"/>
      <c r="H13033" s="488"/>
    </row>
    <row r="13034" spans="1:8" s="10" customFormat="1">
      <c r="A13034" s="134"/>
      <c r="B13034" s="134"/>
      <c r="C13034"/>
      <c r="D13034"/>
      <c r="E13034" s="488"/>
      <c r="F13034"/>
      <c r="G13034"/>
      <c r="H13034" s="488"/>
    </row>
    <row r="13035" spans="1:8" s="10" customFormat="1">
      <c r="A13035" s="134"/>
      <c r="B13035" s="134"/>
      <c r="C13035"/>
      <c r="D13035"/>
      <c r="E13035" s="488"/>
      <c r="F13035"/>
      <c r="G13035"/>
      <c r="H13035" s="488"/>
    </row>
    <row r="13036" spans="1:8" s="10" customFormat="1">
      <c r="A13036" s="134"/>
      <c r="B13036" s="134"/>
      <c r="C13036"/>
      <c r="D13036"/>
      <c r="E13036" s="488"/>
      <c r="F13036"/>
      <c r="G13036"/>
      <c r="H13036" s="488"/>
    </row>
    <row r="13037" spans="1:8" s="10" customFormat="1">
      <c r="A13037" s="134"/>
      <c r="B13037" s="134"/>
      <c r="C13037"/>
      <c r="D13037"/>
      <c r="E13037" s="488"/>
      <c r="F13037"/>
      <c r="G13037"/>
      <c r="H13037" s="488"/>
    </row>
    <row r="13038" spans="1:8" s="10" customFormat="1">
      <c r="A13038" s="134"/>
      <c r="B13038" s="134"/>
      <c r="C13038"/>
      <c r="D13038"/>
      <c r="E13038" s="488"/>
      <c r="F13038"/>
      <c r="G13038"/>
      <c r="H13038" s="488"/>
    </row>
    <row r="13039" spans="1:8" s="10" customFormat="1">
      <c r="A13039" s="134"/>
      <c r="B13039" s="134"/>
      <c r="C13039"/>
      <c r="D13039"/>
      <c r="E13039" s="488"/>
      <c r="F13039"/>
      <c r="G13039"/>
      <c r="H13039" s="488"/>
    </row>
    <row r="13040" spans="1:8" s="10" customFormat="1">
      <c r="A13040" s="134"/>
      <c r="B13040" s="134"/>
      <c r="C13040"/>
      <c r="D13040"/>
      <c r="E13040" s="488"/>
      <c r="F13040"/>
      <c r="G13040"/>
      <c r="H13040" s="488"/>
    </row>
    <row r="13041" spans="1:8" s="10" customFormat="1">
      <c r="A13041" s="134"/>
      <c r="B13041" s="134"/>
      <c r="C13041"/>
      <c r="D13041"/>
      <c r="E13041" s="488"/>
      <c r="F13041"/>
      <c r="G13041"/>
      <c r="H13041" s="488"/>
    </row>
    <row r="13042" spans="1:8" s="10" customFormat="1">
      <c r="A13042" s="134"/>
      <c r="B13042" s="134"/>
      <c r="C13042"/>
      <c r="D13042"/>
      <c r="E13042" s="488"/>
      <c r="F13042"/>
      <c r="G13042"/>
      <c r="H13042" s="488"/>
    </row>
    <row r="13043" spans="1:8" s="10" customFormat="1">
      <c r="A13043" s="134"/>
      <c r="B13043" s="134"/>
      <c r="C13043"/>
      <c r="D13043"/>
      <c r="E13043" s="488"/>
      <c r="F13043"/>
      <c r="G13043"/>
      <c r="H13043" s="488"/>
    </row>
    <row r="13044" spans="1:8" s="10" customFormat="1">
      <c r="A13044" s="134"/>
      <c r="B13044" s="134"/>
      <c r="C13044"/>
      <c r="D13044"/>
      <c r="E13044" s="488"/>
      <c r="F13044"/>
      <c r="G13044"/>
      <c r="H13044" s="488"/>
    </row>
    <row r="13045" spans="1:8" s="10" customFormat="1">
      <c r="A13045" s="134"/>
      <c r="B13045" s="134"/>
      <c r="C13045"/>
      <c r="D13045"/>
      <c r="E13045" s="488"/>
      <c r="F13045"/>
      <c r="G13045"/>
      <c r="H13045" s="488"/>
    </row>
    <row r="13046" spans="1:8" s="10" customFormat="1">
      <c r="A13046" s="134"/>
      <c r="B13046" s="134"/>
      <c r="C13046"/>
      <c r="D13046"/>
      <c r="E13046" s="488"/>
      <c r="F13046"/>
      <c r="G13046"/>
      <c r="H13046" s="488"/>
    </row>
    <row r="13047" spans="1:8" s="10" customFormat="1">
      <c r="A13047" s="134"/>
      <c r="B13047" s="134"/>
      <c r="C13047"/>
      <c r="D13047"/>
      <c r="E13047" s="488"/>
      <c r="F13047"/>
      <c r="G13047"/>
      <c r="H13047" s="488"/>
    </row>
    <row r="13048" spans="1:8" s="10" customFormat="1">
      <c r="A13048" s="134"/>
      <c r="B13048" s="134"/>
      <c r="C13048"/>
      <c r="D13048"/>
      <c r="E13048" s="488"/>
      <c r="F13048"/>
      <c r="G13048"/>
      <c r="H13048" s="488"/>
    </row>
    <row r="13049" spans="1:8" s="10" customFormat="1">
      <c r="A13049" s="134"/>
      <c r="B13049" s="134"/>
      <c r="C13049"/>
      <c r="D13049"/>
      <c r="E13049" s="488"/>
      <c r="F13049"/>
      <c r="G13049"/>
      <c r="H13049" s="488"/>
    </row>
    <row r="13050" spans="1:8" s="10" customFormat="1">
      <c r="A13050" s="134"/>
      <c r="B13050" s="134"/>
      <c r="C13050"/>
      <c r="D13050"/>
      <c r="E13050" s="488"/>
      <c r="F13050"/>
      <c r="G13050"/>
      <c r="H13050" s="488"/>
    </row>
    <row r="13051" spans="1:8" s="10" customFormat="1">
      <c r="A13051" s="134"/>
      <c r="B13051" s="134"/>
      <c r="C13051"/>
      <c r="D13051"/>
      <c r="E13051" s="488"/>
      <c r="F13051"/>
      <c r="G13051"/>
      <c r="H13051" s="488"/>
    </row>
    <row r="13052" spans="1:8" s="10" customFormat="1">
      <c r="A13052" s="134"/>
      <c r="B13052" s="134"/>
      <c r="C13052"/>
      <c r="D13052"/>
      <c r="E13052" s="488"/>
      <c r="F13052"/>
      <c r="G13052"/>
      <c r="H13052" s="488"/>
    </row>
    <row r="13053" spans="1:8" s="10" customFormat="1">
      <c r="A13053" s="134"/>
      <c r="B13053" s="134"/>
      <c r="C13053"/>
      <c r="D13053"/>
      <c r="E13053" s="488"/>
      <c r="F13053"/>
      <c r="G13053"/>
      <c r="H13053" s="488"/>
    </row>
    <row r="13054" spans="1:8" s="10" customFormat="1">
      <c r="A13054" s="134"/>
      <c r="B13054" s="134"/>
      <c r="C13054"/>
      <c r="D13054"/>
      <c r="E13054" s="488"/>
      <c r="F13054"/>
      <c r="G13054"/>
      <c r="H13054" s="488"/>
    </row>
    <row r="13055" spans="1:8" s="10" customFormat="1">
      <c r="A13055" s="134"/>
      <c r="B13055" s="134"/>
      <c r="C13055"/>
      <c r="D13055"/>
      <c r="E13055" s="488"/>
      <c r="F13055"/>
      <c r="G13055"/>
      <c r="H13055" s="488"/>
    </row>
    <row r="13056" spans="1:8" s="10" customFormat="1">
      <c r="A13056" s="134"/>
      <c r="B13056" s="134"/>
      <c r="C13056"/>
      <c r="D13056"/>
      <c r="E13056" s="488"/>
      <c r="F13056"/>
      <c r="G13056"/>
      <c r="H13056" s="488"/>
    </row>
    <row r="13057" spans="1:8" s="10" customFormat="1">
      <c r="A13057" s="134"/>
      <c r="B13057" s="134"/>
      <c r="C13057"/>
      <c r="D13057"/>
      <c r="E13057" s="488"/>
      <c r="F13057"/>
      <c r="G13057"/>
      <c r="H13057" s="488"/>
    </row>
    <row r="13058" spans="1:8" s="10" customFormat="1">
      <c r="A13058" s="134"/>
      <c r="B13058" s="134"/>
      <c r="C13058"/>
      <c r="D13058"/>
      <c r="E13058" s="488"/>
      <c r="F13058"/>
      <c r="G13058"/>
      <c r="H13058" s="488"/>
    </row>
    <row r="13059" spans="1:8" s="10" customFormat="1">
      <c r="A13059" s="134"/>
      <c r="B13059" s="134"/>
      <c r="C13059"/>
      <c r="D13059"/>
      <c r="E13059" s="488"/>
      <c r="F13059"/>
      <c r="G13059"/>
      <c r="H13059" s="488"/>
    </row>
    <row r="13060" spans="1:8" s="10" customFormat="1">
      <c r="A13060" s="134"/>
      <c r="B13060" s="134"/>
      <c r="C13060"/>
      <c r="D13060"/>
      <c r="E13060" s="488"/>
      <c r="F13060"/>
      <c r="G13060"/>
      <c r="H13060" s="488"/>
    </row>
    <row r="13061" spans="1:8" s="10" customFormat="1">
      <c r="A13061" s="134"/>
      <c r="B13061" s="134"/>
      <c r="C13061"/>
      <c r="D13061"/>
      <c r="E13061" s="488"/>
      <c r="F13061"/>
      <c r="G13061"/>
      <c r="H13061" s="488"/>
    </row>
    <row r="13062" spans="1:8" s="10" customFormat="1">
      <c r="A13062" s="134"/>
      <c r="B13062" s="134"/>
      <c r="C13062"/>
      <c r="D13062"/>
      <c r="E13062" s="488"/>
      <c r="F13062"/>
      <c r="G13062"/>
      <c r="H13062" s="488"/>
    </row>
    <row r="13063" spans="1:8" s="10" customFormat="1">
      <c r="A13063" s="134"/>
      <c r="B13063" s="134"/>
      <c r="C13063"/>
      <c r="D13063"/>
      <c r="E13063" s="488"/>
      <c r="F13063"/>
      <c r="G13063"/>
      <c r="H13063" s="488"/>
    </row>
    <row r="13064" spans="1:8" s="10" customFormat="1">
      <c r="A13064" s="134"/>
      <c r="B13064" s="134"/>
      <c r="C13064"/>
      <c r="D13064"/>
      <c r="E13064" s="488"/>
      <c r="F13064"/>
      <c r="G13064"/>
      <c r="H13064" s="488"/>
    </row>
    <row r="13065" spans="1:8" s="10" customFormat="1">
      <c r="A13065" s="134"/>
      <c r="B13065" s="134"/>
      <c r="C13065"/>
      <c r="D13065"/>
      <c r="E13065" s="488"/>
      <c r="F13065"/>
      <c r="G13065"/>
      <c r="H13065" s="488"/>
    </row>
    <row r="13066" spans="1:8" s="10" customFormat="1">
      <c r="A13066" s="134"/>
      <c r="B13066" s="134"/>
      <c r="C13066"/>
      <c r="D13066"/>
      <c r="E13066" s="488"/>
      <c r="F13066"/>
      <c r="G13066"/>
      <c r="H13066" s="488"/>
    </row>
    <row r="13067" spans="1:8" s="10" customFormat="1">
      <c r="A13067" s="134"/>
      <c r="B13067" s="134"/>
      <c r="C13067"/>
      <c r="D13067"/>
      <c r="E13067" s="488"/>
      <c r="F13067"/>
      <c r="G13067"/>
      <c r="H13067" s="488"/>
    </row>
    <row r="13068" spans="1:8" s="10" customFormat="1">
      <c r="A13068" s="134"/>
      <c r="B13068" s="134"/>
      <c r="C13068"/>
      <c r="D13068"/>
      <c r="E13068" s="488"/>
      <c r="F13068"/>
      <c r="G13068"/>
      <c r="H13068" s="488"/>
    </row>
    <row r="13069" spans="1:8" s="10" customFormat="1">
      <c r="A13069" s="134"/>
      <c r="B13069" s="134"/>
      <c r="C13069"/>
      <c r="D13069"/>
      <c r="E13069" s="488"/>
      <c r="F13069"/>
      <c r="G13069"/>
      <c r="H13069" s="488"/>
    </row>
    <row r="13070" spans="1:8" s="10" customFormat="1">
      <c r="A13070" s="134"/>
      <c r="B13070" s="134"/>
      <c r="C13070"/>
      <c r="D13070"/>
      <c r="E13070" s="488"/>
      <c r="F13070"/>
      <c r="G13070"/>
      <c r="H13070" s="488"/>
    </row>
    <row r="13071" spans="1:8" s="10" customFormat="1">
      <c r="A13071" s="134"/>
      <c r="B13071" s="134"/>
      <c r="C13071"/>
      <c r="D13071"/>
      <c r="E13071" s="488"/>
      <c r="F13071"/>
      <c r="G13071"/>
      <c r="H13071" s="488"/>
    </row>
    <row r="13072" spans="1:8" s="10" customFormat="1">
      <c r="A13072" s="134"/>
      <c r="B13072" s="134"/>
      <c r="C13072"/>
      <c r="D13072"/>
      <c r="E13072" s="488"/>
      <c r="F13072"/>
      <c r="G13072"/>
      <c r="H13072" s="488"/>
    </row>
    <row r="13073" spans="1:8" s="10" customFormat="1">
      <c r="A13073" s="134"/>
      <c r="B13073" s="134"/>
      <c r="C13073"/>
      <c r="D13073"/>
      <c r="E13073" s="488"/>
      <c r="F13073"/>
      <c r="G13073"/>
      <c r="H13073" s="488"/>
    </row>
    <row r="13074" spans="1:8" s="10" customFormat="1">
      <c r="A13074" s="134"/>
      <c r="B13074" s="134"/>
      <c r="C13074"/>
      <c r="D13074"/>
      <c r="E13074" s="488"/>
      <c r="F13074"/>
      <c r="G13074"/>
      <c r="H13074" s="488"/>
    </row>
    <row r="13075" spans="1:8" s="10" customFormat="1">
      <c r="A13075" s="134"/>
      <c r="B13075" s="134"/>
      <c r="C13075"/>
      <c r="D13075"/>
      <c r="E13075" s="488"/>
      <c r="F13075"/>
      <c r="G13075"/>
      <c r="H13075" s="488"/>
    </row>
    <row r="13076" spans="1:8" s="10" customFormat="1">
      <c r="A13076" s="134"/>
      <c r="B13076" s="134"/>
      <c r="C13076"/>
      <c r="D13076"/>
      <c r="E13076" s="488"/>
      <c r="F13076"/>
      <c r="G13076"/>
      <c r="H13076" s="488"/>
    </row>
    <row r="13077" spans="1:8" s="10" customFormat="1">
      <c r="A13077" s="134"/>
      <c r="B13077" s="134"/>
      <c r="C13077"/>
      <c r="D13077"/>
      <c r="E13077" s="488"/>
      <c r="F13077"/>
      <c r="G13077"/>
      <c r="H13077" s="488"/>
    </row>
    <row r="13078" spans="1:8" s="10" customFormat="1">
      <c r="A13078" s="134"/>
      <c r="B13078" s="134"/>
      <c r="C13078"/>
      <c r="D13078"/>
      <c r="E13078" s="488"/>
      <c r="F13078"/>
      <c r="G13078"/>
      <c r="H13078" s="488"/>
    </row>
    <row r="13079" spans="1:8" s="10" customFormat="1">
      <c r="A13079" s="134"/>
      <c r="B13079" s="134"/>
      <c r="C13079"/>
      <c r="D13079"/>
      <c r="E13079" s="488"/>
      <c r="F13079"/>
      <c r="G13079"/>
      <c r="H13079" s="488"/>
    </row>
    <row r="13080" spans="1:8" s="10" customFormat="1">
      <c r="A13080" s="134"/>
      <c r="B13080" s="134"/>
      <c r="C13080"/>
      <c r="D13080"/>
      <c r="E13080" s="488"/>
      <c r="F13080"/>
      <c r="G13080"/>
      <c r="H13080" s="488"/>
    </row>
    <row r="13081" spans="1:8" s="10" customFormat="1">
      <c r="A13081" s="134"/>
      <c r="B13081" s="134"/>
      <c r="C13081"/>
      <c r="D13081"/>
      <c r="E13081" s="488"/>
      <c r="F13081"/>
      <c r="G13081"/>
      <c r="H13081" s="488"/>
    </row>
    <row r="13082" spans="1:8" s="10" customFormat="1">
      <c r="A13082" s="134"/>
      <c r="B13082" s="134"/>
      <c r="C13082"/>
      <c r="D13082"/>
      <c r="E13082" s="488"/>
      <c r="F13082"/>
      <c r="G13082"/>
      <c r="H13082" s="488"/>
    </row>
    <row r="13083" spans="1:8" s="10" customFormat="1">
      <c r="A13083" s="134"/>
      <c r="B13083" s="134"/>
      <c r="C13083"/>
      <c r="D13083"/>
      <c r="E13083" s="488"/>
      <c r="F13083"/>
      <c r="G13083"/>
      <c r="H13083" s="488"/>
    </row>
    <row r="13084" spans="1:8" s="10" customFormat="1">
      <c r="A13084" s="134"/>
      <c r="B13084" s="134"/>
      <c r="C13084"/>
      <c r="D13084"/>
      <c r="E13084" s="488"/>
      <c r="F13084"/>
      <c r="G13084"/>
      <c r="H13084" s="488"/>
    </row>
    <row r="13085" spans="1:8" s="10" customFormat="1">
      <c r="A13085" s="134"/>
      <c r="B13085" s="134"/>
      <c r="C13085"/>
      <c r="D13085"/>
      <c r="E13085" s="488"/>
      <c r="F13085"/>
      <c r="G13085"/>
      <c r="H13085" s="488"/>
    </row>
    <row r="13086" spans="1:8" s="10" customFormat="1">
      <c r="A13086" s="134"/>
      <c r="B13086" s="134"/>
      <c r="C13086"/>
      <c r="D13086"/>
      <c r="E13086" s="488"/>
      <c r="F13086"/>
      <c r="G13086"/>
      <c r="H13086" s="488"/>
    </row>
    <row r="13087" spans="1:8" s="10" customFormat="1">
      <c r="A13087" s="134"/>
      <c r="B13087" s="134"/>
      <c r="C13087"/>
      <c r="D13087"/>
      <c r="E13087" s="488"/>
      <c r="F13087"/>
      <c r="G13087"/>
      <c r="H13087" s="488"/>
    </row>
    <row r="13088" spans="1:8" s="10" customFormat="1">
      <c r="A13088" s="134"/>
      <c r="B13088" s="134"/>
      <c r="C13088"/>
      <c r="D13088"/>
      <c r="E13088" s="488"/>
      <c r="F13088"/>
      <c r="G13088"/>
      <c r="H13088" s="488"/>
    </row>
    <row r="13089" spans="1:8" s="10" customFormat="1">
      <c r="A13089" s="134"/>
      <c r="B13089" s="134"/>
      <c r="C13089"/>
      <c r="D13089"/>
      <c r="E13089" s="488"/>
      <c r="F13089"/>
      <c r="G13089"/>
      <c r="H13089" s="488"/>
    </row>
    <row r="13090" spans="1:8" s="10" customFormat="1">
      <c r="A13090" s="134"/>
      <c r="B13090" s="134"/>
      <c r="C13090"/>
      <c r="D13090"/>
      <c r="E13090" s="488"/>
      <c r="F13090"/>
      <c r="G13090"/>
      <c r="H13090" s="488"/>
    </row>
    <row r="13091" spans="1:8" s="10" customFormat="1">
      <c r="A13091" s="134"/>
      <c r="B13091" s="134"/>
      <c r="C13091"/>
      <c r="D13091"/>
      <c r="E13091" s="488"/>
      <c r="F13091"/>
      <c r="G13091"/>
      <c r="H13091" s="488"/>
    </row>
    <row r="13092" spans="1:8" s="10" customFormat="1">
      <c r="A13092" s="134"/>
      <c r="B13092" s="134"/>
      <c r="C13092"/>
      <c r="D13092"/>
      <c r="E13092" s="488"/>
      <c r="F13092"/>
      <c r="G13092"/>
      <c r="H13092" s="488"/>
    </row>
    <row r="13093" spans="1:8" s="10" customFormat="1">
      <c r="A13093" s="134"/>
      <c r="B13093" s="134"/>
      <c r="C13093"/>
      <c r="D13093"/>
      <c r="E13093" s="488"/>
      <c r="F13093"/>
      <c r="G13093"/>
      <c r="H13093" s="488"/>
    </row>
    <row r="13094" spans="1:8" s="10" customFormat="1">
      <c r="A13094" s="134"/>
      <c r="B13094" s="134"/>
      <c r="C13094"/>
      <c r="D13094"/>
      <c r="E13094" s="488"/>
      <c r="F13094"/>
      <c r="G13094"/>
      <c r="H13094" s="488"/>
    </row>
    <row r="13095" spans="1:8" s="10" customFormat="1">
      <c r="A13095" s="134"/>
      <c r="B13095" s="134"/>
      <c r="C13095"/>
      <c r="D13095"/>
      <c r="E13095" s="488"/>
      <c r="F13095"/>
      <c r="G13095"/>
      <c r="H13095" s="488"/>
    </row>
    <row r="13096" spans="1:8" s="10" customFormat="1">
      <c r="A13096" s="134"/>
      <c r="B13096" s="134"/>
      <c r="C13096"/>
      <c r="D13096"/>
      <c r="E13096" s="488"/>
      <c r="F13096"/>
      <c r="G13096"/>
      <c r="H13096" s="488"/>
    </row>
    <row r="13097" spans="1:8" s="10" customFormat="1">
      <c r="A13097" s="134"/>
      <c r="B13097" s="134"/>
      <c r="C13097"/>
      <c r="D13097"/>
      <c r="E13097" s="488"/>
      <c r="F13097"/>
      <c r="G13097"/>
      <c r="H13097" s="488"/>
    </row>
    <row r="13098" spans="1:8" s="10" customFormat="1">
      <c r="A13098" s="134"/>
      <c r="B13098" s="134"/>
      <c r="C13098"/>
      <c r="D13098"/>
      <c r="E13098" s="488"/>
      <c r="F13098"/>
      <c r="G13098"/>
      <c r="H13098" s="488"/>
    </row>
    <row r="13099" spans="1:8" s="10" customFormat="1">
      <c r="A13099" s="134"/>
      <c r="B13099" s="134"/>
      <c r="C13099"/>
      <c r="D13099"/>
      <c r="E13099" s="488"/>
      <c r="F13099"/>
      <c r="G13099"/>
      <c r="H13099" s="488"/>
    </row>
    <row r="13100" spans="1:8" s="10" customFormat="1">
      <c r="A13100" s="134"/>
      <c r="B13100" s="134"/>
      <c r="C13100"/>
      <c r="D13100"/>
      <c r="E13100" s="488"/>
      <c r="F13100"/>
      <c r="G13100"/>
      <c r="H13100" s="488"/>
    </row>
    <row r="13101" spans="1:8" s="10" customFormat="1">
      <c r="A13101" s="134"/>
      <c r="B13101" s="134"/>
      <c r="C13101"/>
      <c r="D13101"/>
      <c r="E13101" s="488"/>
      <c r="F13101"/>
      <c r="G13101"/>
      <c r="H13101" s="488"/>
    </row>
    <row r="13102" spans="1:8" s="10" customFormat="1">
      <c r="A13102" s="134"/>
      <c r="B13102" s="134"/>
      <c r="C13102"/>
      <c r="D13102"/>
      <c r="E13102" s="488"/>
      <c r="F13102"/>
      <c r="G13102"/>
      <c r="H13102" s="488"/>
    </row>
    <row r="13103" spans="1:8" s="10" customFormat="1">
      <c r="A13103" s="134"/>
      <c r="B13103" s="134"/>
      <c r="C13103"/>
      <c r="D13103"/>
      <c r="E13103" s="488"/>
      <c r="F13103"/>
      <c r="G13103"/>
      <c r="H13103" s="488"/>
    </row>
    <row r="13104" spans="1:8" s="10" customFormat="1">
      <c r="A13104" s="134"/>
      <c r="B13104" s="134"/>
      <c r="C13104"/>
      <c r="D13104"/>
      <c r="E13104" s="488"/>
      <c r="F13104"/>
      <c r="G13104"/>
      <c r="H13104" s="488"/>
    </row>
    <row r="13105" spans="1:8" s="10" customFormat="1">
      <c r="A13105" s="134"/>
      <c r="B13105" s="134"/>
      <c r="C13105"/>
      <c r="D13105"/>
      <c r="E13105" s="488"/>
      <c r="F13105"/>
      <c r="G13105"/>
      <c r="H13105" s="488"/>
    </row>
    <row r="13106" spans="1:8" s="10" customFormat="1">
      <c r="A13106" s="134"/>
      <c r="B13106" s="134"/>
      <c r="C13106"/>
      <c r="D13106"/>
      <c r="E13106" s="488"/>
      <c r="F13106"/>
      <c r="G13106"/>
      <c r="H13106" s="488"/>
    </row>
    <row r="13107" spans="1:8" s="10" customFormat="1">
      <c r="A13107" s="134"/>
      <c r="B13107" s="134"/>
      <c r="C13107"/>
      <c r="D13107"/>
      <c r="E13107" s="488"/>
      <c r="F13107"/>
      <c r="G13107"/>
      <c r="H13107" s="488"/>
    </row>
    <row r="13108" spans="1:8" s="10" customFormat="1">
      <c r="A13108" s="134"/>
      <c r="B13108" s="134"/>
      <c r="C13108"/>
      <c r="D13108"/>
      <c r="E13108" s="488"/>
      <c r="F13108"/>
      <c r="G13108"/>
      <c r="H13108" s="488"/>
    </row>
    <row r="13109" spans="1:8" s="10" customFormat="1">
      <c r="A13109" s="134"/>
      <c r="B13109" s="134"/>
      <c r="C13109"/>
      <c r="D13109"/>
      <c r="E13109" s="488"/>
      <c r="F13109"/>
      <c r="G13109"/>
      <c r="H13109" s="488"/>
    </row>
    <row r="13110" spans="1:8" s="10" customFormat="1">
      <c r="A13110" s="134"/>
      <c r="B13110" s="134"/>
      <c r="C13110"/>
      <c r="D13110"/>
      <c r="E13110" s="488"/>
      <c r="F13110"/>
      <c r="G13110"/>
      <c r="H13110" s="488"/>
    </row>
    <row r="13111" spans="1:8" s="10" customFormat="1">
      <c r="A13111" s="134"/>
      <c r="B13111" s="134"/>
      <c r="C13111"/>
      <c r="D13111"/>
      <c r="E13111" s="488"/>
      <c r="F13111"/>
      <c r="G13111"/>
      <c r="H13111" s="488"/>
    </row>
    <row r="13112" spans="1:8" s="10" customFormat="1">
      <c r="A13112" s="134"/>
      <c r="B13112" s="134"/>
      <c r="C13112"/>
      <c r="D13112"/>
      <c r="E13112" s="488"/>
      <c r="F13112"/>
      <c r="G13112"/>
      <c r="H13112" s="488"/>
    </row>
    <row r="13113" spans="1:8" s="10" customFormat="1">
      <c r="A13113" s="134"/>
      <c r="B13113" s="134"/>
      <c r="C13113"/>
      <c r="D13113"/>
      <c r="E13113" s="488"/>
      <c r="F13113"/>
      <c r="G13113"/>
      <c r="H13113" s="488"/>
    </row>
    <row r="13114" spans="1:8" s="10" customFormat="1">
      <c r="A13114" s="134"/>
      <c r="B13114" s="134"/>
      <c r="C13114"/>
      <c r="D13114"/>
      <c r="E13114" s="488"/>
      <c r="F13114"/>
      <c r="G13114"/>
      <c r="H13114" s="488"/>
    </row>
    <row r="13115" spans="1:8" s="10" customFormat="1">
      <c r="A13115" s="134"/>
      <c r="B13115" s="134"/>
      <c r="C13115"/>
      <c r="D13115"/>
      <c r="E13115" s="488"/>
      <c r="F13115"/>
      <c r="G13115"/>
      <c r="H13115" s="488"/>
    </row>
    <row r="13116" spans="1:8" s="10" customFormat="1">
      <c r="A13116" s="134"/>
      <c r="B13116" s="134"/>
      <c r="C13116"/>
      <c r="D13116"/>
      <c r="E13116" s="488"/>
      <c r="F13116"/>
      <c r="G13116"/>
      <c r="H13116" s="488"/>
    </row>
    <row r="13117" spans="1:8" s="10" customFormat="1">
      <c r="A13117" s="134"/>
      <c r="B13117" s="134"/>
      <c r="C13117"/>
      <c r="D13117"/>
      <c r="E13117" s="488"/>
      <c r="F13117"/>
      <c r="G13117"/>
      <c r="H13117" s="488"/>
    </row>
    <row r="13118" spans="1:8" s="10" customFormat="1">
      <c r="A13118" s="134"/>
      <c r="B13118" s="134"/>
      <c r="C13118"/>
      <c r="D13118"/>
      <c r="E13118" s="488"/>
      <c r="F13118"/>
      <c r="G13118"/>
      <c r="H13118" s="488"/>
    </row>
    <row r="13119" spans="1:8" s="10" customFormat="1">
      <c r="A13119" s="134"/>
      <c r="B13119" s="134"/>
      <c r="C13119"/>
      <c r="D13119"/>
      <c r="E13119" s="488"/>
      <c r="F13119"/>
      <c r="G13119"/>
      <c r="H13119" s="488"/>
    </row>
    <row r="13120" spans="1:8" s="10" customFormat="1">
      <c r="A13120" s="134"/>
      <c r="B13120" s="134"/>
      <c r="C13120"/>
      <c r="D13120"/>
      <c r="E13120" s="488"/>
      <c r="F13120"/>
      <c r="G13120"/>
      <c r="H13120" s="488"/>
    </row>
    <row r="13121" spans="1:8" s="10" customFormat="1">
      <c r="A13121" s="134"/>
      <c r="B13121" s="134"/>
      <c r="C13121"/>
      <c r="D13121"/>
      <c r="E13121" s="488"/>
      <c r="F13121"/>
      <c r="G13121"/>
      <c r="H13121" s="488"/>
    </row>
    <row r="13122" spans="1:8" s="10" customFormat="1">
      <c r="A13122" s="134"/>
      <c r="B13122" s="134"/>
      <c r="C13122"/>
      <c r="D13122"/>
      <c r="E13122" s="488"/>
      <c r="F13122"/>
      <c r="G13122"/>
      <c r="H13122" s="488"/>
    </row>
    <row r="13123" spans="1:8" s="10" customFormat="1">
      <c r="A13123" s="134"/>
      <c r="B13123" s="134"/>
      <c r="C13123"/>
      <c r="D13123"/>
      <c r="E13123" s="488"/>
      <c r="F13123"/>
      <c r="G13123"/>
      <c r="H13123" s="488"/>
    </row>
    <row r="13124" spans="1:8" s="10" customFormat="1">
      <c r="A13124" s="134"/>
      <c r="B13124" s="134"/>
      <c r="C13124"/>
      <c r="D13124"/>
      <c r="E13124" s="488"/>
      <c r="F13124"/>
      <c r="G13124"/>
      <c r="H13124" s="488"/>
    </row>
    <row r="13125" spans="1:8" s="10" customFormat="1">
      <c r="A13125" s="134"/>
      <c r="B13125" s="134"/>
      <c r="C13125"/>
      <c r="D13125"/>
      <c r="E13125" s="488"/>
      <c r="F13125"/>
      <c r="G13125"/>
      <c r="H13125" s="488"/>
    </row>
    <row r="13126" spans="1:8" s="10" customFormat="1">
      <c r="A13126" s="134"/>
      <c r="B13126" s="134"/>
      <c r="C13126"/>
      <c r="D13126"/>
      <c r="E13126" s="488"/>
      <c r="F13126"/>
      <c r="G13126"/>
      <c r="H13126" s="488"/>
    </row>
    <row r="13127" spans="1:8" s="10" customFormat="1">
      <c r="A13127" s="134"/>
      <c r="B13127" s="134"/>
      <c r="C13127"/>
      <c r="D13127"/>
      <c r="E13127" s="488"/>
      <c r="F13127"/>
      <c r="G13127"/>
      <c r="H13127" s="488"/>
    </row>
    <row r="13128" spans="1:8" s="10" customFormat="1">
      <c r="A13128" s="134"/>
      <c r="B13128" s="134"/>
      <c r="C13128"/>
      <c r="D13128"/>
      <c r="E13128" s="488"/>
      <c r="F13128"/>
      <c r="G13128"/>
      <c r="H13128" s="488"/>
    </row>
    <row r="13129" spans="1:8" s="10" customFormat="1">
      <c r="A13129" s="134"/>
      <c r="B13129" s="134"/>
      <c r="C13129"/>
      <c r="D13129"/>
      <c r="E13129" s="488"/>
      <c r="F13129"/>
      <c r="G13129"/>
      <c r="H13129" s="488"/>
    </row>
    <row r="13130" spans="1:8" s="10" customFormat="1">
      <c r="A13130" s="134"/>
      <c r="B13130" s="134"/>
      <c r="C13130"/>
      <c r="D13130"/>
      <c r="E13130" s="488"/>
      <c r="F13130"/>
      <c r="G13130"/>
      <c r="H13130" s="488"/>
    </row>
    <row r="13131" spans="1:8" s="10" customFormat="1">
      <c r="A13131" s="134"/>
      <c r="B13131" s="134"/>
      <c r="C13131"/>
      <c r="D13131"/>
      <c r="E13131" s="488"/>
      <c r="F13131"/>
      <c r="G13131"/>
      <c r="H13131" s="488"/>
    </row>
    <row r="13132" spans="1:8" s="10" customFormat="1">
      <c r="A13132" s="134"/>
      <c r="B13132" s="134"/>
      <c r="C13132"/>
      <c r="D13132"/>
      <c r="E13132" s="488"/>
      <c r="F13132"/>
      <c r="G13132"/>
      <c r="H13132" s="488"/>
    </row>
    <row r="13133" spans="1:8" s="10" customFormat="1">
      <c r="A13133" s="134"/>
      <c r="B13133" s="134"/>
      <c r="C13133"/>
      <c r="D13133"/>
      <c r="E13133" s="488"/>
      <c r="F13133"/>
      <c r="G13133"/>
      <c r="H13133" s="488"/>
    </row>
    <row r="13134" spans="1:8" s="10" customFormat="1">
      <c r="A13134" s="134"/>
      <c r="B13134" s="134"/>
      <c r="C13134"/>
      <c r="D13134"/>
      <c r="E13134" s="488"/>
      <c r="F13134"/>
      <c r="G13134"/>
      <c r="H13134" s="488"/>
    </row>
    <row r="13135" spans="1:8" s="10" customFormat="1">
      <c r="A13135" s="134"/>
      <c r="B13135" s="134"/>
      <c r="C13135"/>
      <c r="D13135"/>
      <c r="E13135" s="488"/>
      <c r="F13135"/>
      <c r="G13135"/>
      <c r="H13135" s="488"/>
    </row>
    <row r="13136" spans="1:8" s="10" customFormat="1">
      <c r="A13136" s="134"/>
      <c r="B13136" s="134"/>
      <c r="C13136"/>
      <c r="D13136"/>
      <c r="E13136" s="488"/>
      <c r="F13136"/>
      <c r="G13136"/>
      <c r="H13136" s="488"/>
    </row>
    <row r="13137" spans="1:8" s="10" customFormat="1">
      <c r="A13137" s="134"/>
      <c r="B13137" s="134"/>
      <c r="C13137"/>
      <c r="D13137"/>
      <c r="E13137" s="488"/>
      <c r="F13137"/>
      <c r="G13137"/>
      <c r="H13137" s="488"/>
    </row>
    <row r="13138" spans="1:8" s="10" customFormat="1">
      <c r="A13138" s="134"/>
      <c r="B13138" s="134"/>
      <c r="C13138"/>
      <c r="D13138"/>
      <c r="E13138" s="488"/>
      <c r="F13138"/>
      <c r="G13138"/>
      <c r="H13138" s="488"/>
    </row>
    <row r="13139" spans="1:8" s="10" customFormat="1">
      <c r="A13139" s="134"/>
      <c r="B13139" s="134"/>
      <c r="C13139"/>
      <c r="D13139"/>
      <c r="E13139" s="488"/>
      <c r="F13139"/>
      <c r="G13139"/>
      <c r="H13139" s="488"/>
    </row>
    <row r="13140" spans="1:8" s="10" customFormat="1">
      <c r="A13140" s="134"/>
      <c r="B13140" s="134"/>
      <c r="C13140"/>
      <c r="D13140"/>
      <c r="E13140" s="488"/>
      <c r="F13140"/>
      <c r="G13140"/>
      <c r="H13140" s="488"/>
    </row>
    <row r="13141" spans="1:8" s="10" customFormat="1">
      <c r="A13141" s="134"/>
      <c r="B13141" s="134"/>
      <c r="C13141"/>
      <c r="D13141"/>
      <c r="E13141" s="488"/>
      <c r="F13141"/>
      <c r="G13141"/>
      <c r="H13141" s="488"/>
    </row>
    <row r="13142" spans="1:8" s="10" customFormat="1">
      <c r="A13142" s="134"/>
      <c r="B13142" s="134"/>
      <c r="C13142"/>
      <c r="D13142"/>
      <c r="E13142" s="488"/>
      <c r="F13142"/>
      <c r="G13142"/>
      <c r="H13142" s="488"/>
    </row>
    <row r="13143" spans="1:8" s="10" customFormat="1">
      <c r="A13143" s="134"/>
      <c r="B13143" s="134"/>
      <c r="C13143"/>
      <c r="D13143"/>
      <c r="E13143" s="488"/>
      <c r="F13143"/>
      <c r="G13143"/>
      <c r="H13143" s="488"/>
    </row>
    <row r="13144" spans="1:8" s="10" customFormat="1">
      <c r="A13144" s="134"/>
      <c r="B13144" s="134"/>
      <c r="C13144"/>
      <c r="D13144"/>
      <c r="E13144" s="488"/>
      <c r="F13144"/>
      <c r="G13144"/>
      <c r="H13144" s="488"/>
    </row>
    <row r="13145" spans="1:8" s="10" customFormat="1">
      <c r="A13145" s="134"/>
      <c r="B13145" s="134"/>
      <c r="C13145"/>
      <c r="D13145"/>
      <c r="E13145" s="488"/>
      <c r="F13145"/>
      <c r="G13145"/>
      <c r="H13145" s="488"/>
    </row>
    <row r="13146" spans="1:8" s="10" customFormat="1">
      <c r="A13146" s="134"/>
      <c r="B13146" s="134"/>
      <c r="C13146"/>
      <c r="D13146"/>
      <c r="E13146" s="488"/>
      <c r="F13146"/>
      <c r="G13146"/>
      <c r="H13146" s="488"/>
    </row>
    <row r="13147" spans="1:8" s="10" customFormat="1">
      <c r="A13147" s="134"/>
      <c r="B13147" s="134"/>
      <c r="C13147"/>
      <c r="D13147"/>
      <c r="E13147" s="488"/>
      <c r="F13147"/>
      <c r="G13147"/>
      <c r="H13147" s="488"/>
    </row>
    <row r="13148" spans="1:8" s="10" customFormat="1">
      <c r="A13148" s="134"/>
      <c r="B13148" s="134"/>
      <c r="C13148"/>
      <c r="D13148"/>
      <c r="E13148" s="488"/>
      <c r="F13148"/>
      <c r="G13148"/>
      <c r="H13148" s="488"/>
    </row>
    <row r="13149" spans="1:8" s="10" customFormat="1">
      <c r="A13149" s="134"/>
      <c r="B13149" s="134"/>
      <c r="C13149"/>
      <c r="D13149"/>
      <c r="E13149" s="488"/>
      <c r="F13149"/>
      <c r="G13149"/>
      <c r="H13149" s="488"/>
    </row>
    <row r="13150" spans="1:8" s="10" customFormat="1">
      <c r="A13150" s="134"/>
      <c r="B13150" s="134"/>
      <c r="C13150"/>
      <c r="D13150"/>
      <c r="E13150" s="488"/>
      <c r="F13150"/>
      <c r="G13150"/>
      <c r="H13150" s="488"/>
    </row>
    <row r="13151" spans="1:8" s="10" customFormat="1">
      <c r="A13151" s="134"/>
      <c r="B13151" s="134"/>
      <c r="C13151"/>
      <c r="D13151"/>
      <c r="E13151" s="488"/>
      <c r="F13151"/>
      <c r="G13151"/>
      <c r="H13151" s="488"/>
    </row>
    <row r="13152" spans="1:8" s="10" customFormat="1">
      <c r="A13152" s="134"/>
      <c r="B13152" s="134"/>
      <c r="C13152"/>
      <c r="D13152"/>
      <c r="E13152" s="488"/>
      <c r="F13152"/>
      <c r="G13152"/>
      <c r="H13152" s="488"/>
    </row>
    <row r="13153" spans="1:8" s="10" customFormat="1">
      <c r="A13153" s="134"/>
      <c r="B13153" s="134"/>
      <c r="C13153"/>
      <c r="D13153"/>
      <c r="E13153" s="488"/>
      <c r="F13153"/>
      <c r="G13153"/>
      <c r="H13153" s="488"/>
    </row>
    <row r="13154" spans="1:8" s="10" customFormat="1">
      <c r="A13154" s="134"/>
      <c r="B13154" s="134"/>
      <c r="C13154"/>
      <c r="D13154"/>
      <c r="E13154" s="488"/>
      <c r="F13154"/>
      <c r="G13154"/>
      <c r="H13154" s="488"/>
    </row>
    <row r="13155" spans="1:8" s="10" customFormat="1">
      <c r="A13155" s="134"/>
      <c r="B13155" s="134"/>
      <c r="C13155"/>
      <c r="D13155"/>
      <c r="E13155" s="488"/>
      <c r="F13155"/>
      <c r="G13155"/>
      <c r="H13155" s="488"/>
    </row>
    <row r="13156" spans="1:8" s="10" customFormat="1">
      <c r="A13156" s="134"/>
      <c r="B13156" s="134"/>
      <c r="C13156"/>
      <c r="D13156"/>
      <c r="E13156" s="488"/>
      <c r="F13156"/>
      <c r="G13156"/>
      <c r="H13156" s="488"/>
    </row>
    <row r="13157" spans="1:8" s="10" customFormat="1">
      <c r="A13157" s="134"/>
      <c r="B13157" s="134"/>
      <c r="C13157"/>
      <c r="D13157"/>
      <c r="E13157" s="488"/>
      <c r="F13157"/>
      <c r="G13157"/>
      <c r="H13157" s="488"/>
    </row>
    <row r="13158" spans="1:8" s="10" customFormat="1">
      <c r="A13158" s="134"/>
      <c r="B13158" s="134"/>
      <c r="C13158"/>
      <c r="D13158"/>
      <c r="E13158" s="488"/>
      <c r="F13158"/>
      <c r="G13158"/>
      <c r="H13158" s="488"/>
    </row>
    <row r="13159" spans="1:8" s="10" customFormat="1">
      <c r="A13159" s="134"/>
      <c r="B13159" s="134"/>
      <c r="C13159"/>
      <c r="D13159"/>
      <c r="E13159" s="488"/>
      <c r="F13159"/>
      <c r="G13159"/>
      <c r="H13159" s="488"/>
    </row>
    <row r="13160" spans="1:8" s="10" customFormat="1">
      <c r="A13160" s="134"/>
      <c r="B13160" s="134"/>
      <c r="C13160"/>
      <c r="D13160"/>
      <c r="E13160" s="488"/>
      <c r="F13160"/>
      <c r="G13160"/>
      <c r="H13160" s="488"/>
    </row>
    <row r="13161" spans="1:8" s="10" customFormat="1">
      <c r="A13161" s="134"/>
      <c r="B13161" s="134"/>
      <c r="C13161"/>
      <c r="D13161"/>
      <c r="E13161" s="488"/>
      <c r="F13161"/>
      <c r="G13161"/>
      <c r="H13161" s="488"/>
    </row>
    <row r="13162" spans="1:8" s="10" customFormat="1">
      <c r="A13162" s="134"/>
      <c r="B13162" s="134"/>
      <c r="C13162"/>
      <c r="D13162"/>
      <c r="E13162" s="488"/>
      <c r="F13162"/>
      <c r="G13162"/>
      <c r="H13162" s="488"/>
    </row>
    <row r="13163" spans="1:8" s="10" customFormat="1">
      <c r="A13163" s="134"/>
      <c r="B13163" s="134"/>
      <c r="C13163"/>
      <c r="D13163"/>
      <c r="E13163" s="488"/>
      <c r="F13163"/>
      <c r="G13163"/>
      <c r="H13163" s="488"/>
    </row>
    <row r="13164" spans="1:8" s="10" customFormat="1">
      <c r="A13164" s="134"/>
      <c r="B13164" s="134"/>
      <c r="C13164"/>
      <c r="D13164"/>
      <c r="E13164" s="488"/>
      <c r="F13164"/>
      <c r="G13164"/>
      <c r="H13164" s="488"/>
    </row>
    <row r="13165" spans="1:8" s="10" customFormat="1">
      <c r="A13165" s="134"/>
      <c r="B13165" s="134"/>
      <c r="C13165"/>
      <c r="D13165"/>
      <c r="E13165" s="488"/>
      <c r="F13165"/>
      <c r="G13165"/>
      <c r="H13165" s="488"/>
    </row>
    <row r="13166" spans="1:8" s="10" customFormat="1">
      <c r="A13166" s="134"/>
      <c r="B13166" s="134"/>
      <c r="C13166"/>
      <c r="D13166"/>
      <c r="E13166" s="488"/>
      <c r="F13166"/>
      <c r="G13166"/>
      <c r="H13166" s="488"/>
    </row>
    <row r="13167" spans="1:8" s="10" customFormat="1">
      <c r="A13167" s="134"/>
      <c r="B13167" s="134"/>
      <c r="C13167"/>
      <c r="D13167"/>
      <c r="E13167" s="488"/>
      <c r="F13167"/>
      <c r="G13167"/>
      <c r="H13167" s="488"/>
    </row>
    <row r="13168" spans="1:8" s="10" customFormat="1">
      <c r="A13168" s="134"/>
      <c r="B13168" s="134"/>
      <c r="C13168"/>
      <c r="D13168"/>
      <c r="E13168" s="488"/>
      <c r="F13168"/>
      <c r="G13168"/>
      <c r="H13168" s="488"/>
    </row>
    <row r="13169" spans="1:8" s="10" customFormat="1">
      <c r="A13169" s="134"/>
      <c r="B13169" s="134"/>
      <c r="C13169"/>
      <c r="D13169"/>
      <c r="E13169" s="488"/>
      <c r="F13169"/>
      <c r="G13169"/>
      <c r="H13169" s="488"/>
    </row>
    <row r="13170" spans="1:8" s="10" customFormat="1">
      <c r="A13170" s="134"/>
      <c r="B13170" s="134"/>
      <c r="C13170"/>
      <c r="D13170"/>
      <c r="E13170" s="488"/>
      <c r="F13170"/>
      <c r="G13170"/>
      <c r="H13170" s="488"/>
    </row>
    <row r="13171" spans="1:8" s="10" customFormat="1">
      <c r="A13171" s="134"/>
      <c r="B13171" s="134"/>
      <c r="C13171"/>
      <c r="D13171"/>
      <c r="E13171" s="488"/>
      <c r="F13171"/>
      <c r="G13171"/>
      <c r="H13171" s="488"/>
    </row>
    <row r="13172" spans="1:8" s="10" customFormat="1">
      <c r="A13172" s="134"/>
      <c r="B13172" s="134"/>
      <c r="C13172"/>
      <c r="D13172"/>
      <c r="E13172" s="488"/>
      <c r="F13172"/>
      <c r="G13172"/>
      <c r="H13172" s="488"/>
    </row>
    <row r="13173" spans="1:8" s="10" customFormat="1">
      <c r="A13173" s="134"/>
      <c r="B13173" s="134"/>
      <c r="C13173"/>
      <c r="D13173"/>
      <c r="E13173" s="488"/>
      <c r="F13173"/>
      <c r="G13173"/>
      <c r="H13173" s="488"/>
    </row>
    <row r="13174" spans="1:8" s="10" customFormat="1">
      <c r="A13174" s="134"/>
      <c r="B13174" s="134"/>
      <c r="C13174"/>
      <c r="D13174"/>
      <c r="E13174" s="488"/>
      <c r="F13174"/>
      <c r="G13174"/>
      <c r="H13174" s="488"/>
    </row>
    <row r="13175" spans="1:8" s="10" customFormat="1">
      <c r="A13175" s="134"/>
      <c r="B13175" s="134"/>
      <c r="C13175"/>
      <c r="D13175"/>
      <c r="E13175" s="488"/>
      <c r="F13175"/>
      <c r="G13175"/>
      <c r="H13175" s="488"/>
    </row>
    <row r="13176" spans="1:8" s="10" customFormat="1">
      <c r="A13176" s="134"/>
      <c r="B13176" s="134"/>
      <c r="C13176"/>
      <c r="D13176"/>
      <c r="E13176" s="488"/>
      <c r="F13176"/>
      <c r="G13176"/>
      <c r="H13176" s="488"/>
    </row>
    <row r="13177" spans="1:8" s="10" customFormat="1">
      <c r="A13177" s="134"/>
      <c r="B13177" s="134"/>
      <c r="C13177"/>
      <c r="D13177"/>
      <c r="E13177" s="488"/>
      <c r="F13177"/>
      <c r="G13177"/>
      <c r="H13177" s="488"/>
    </row>
    <row r="13178" spans="1:8" s="10" customFormat="1">
      <c r="A13178" s="134"/>
      <c r="B13178" s="134"/>
      <c r="C13178"/>
      <c r="D13178"/>
      <c r="E13178" s="488"/>
      <c r="F13178"/>
      <c r="G13178"/>
      <c r="H13178" s="488"/>
    </row>
    <row r="13179" spans="1:8" s="10" customFormat="1">
      <c r="A13179" s="134"/>
      <c r="B13179" s="134"/>
      <c r="C13179"/>
      <c r="D13179"/>
      <c r="E13179" s="488"/>
      <c r="F13179"/>
      <c r="G13179"/>
      <c r="H13179" s="488"/>
    </row>
    <row r="13180" spans="1:8" s="10" customFormat="1">
      <c r="A13180" s="134"/>
      <c r="B13180" s="134"/>
      <c r="C13180"/>
      <c r="D13180"/>
      <c r="E13180" s="488"/>
      <c r="F13180"/>
      <c r="G13180"/>
      <c r="H13180" s="488"/>
    </row>
    <row r="13181" spans="1:8" s="10" customFormat="1">
      <c r="A13181" s="134"/>
      <c r="B13181" s="134"/>
      <c r="C13181"/>
      <c r="D13181"/>
      <c r="E13181" s="488"/>
      <c r="F13181"/>
      <c r="G13181"/>
      <c r="H13181" s="488"/>
    </row>
    <row r="13182" spans="1:8" s="10" customFormat="1">
      <c r="A13182" s="134"/>
      <c r="B13182" s="134"/>
      <c r="C13182"/>
      <c r="D13182"/>
      <c r="E13182" s="488"/>
      <c r="F13182"/>
      <c r="G13182"/>
      <c r="H13182" s="488"/>
    </row>
    <row r="13183" spans="1:8" s="10" customFormat="1">
      <c r="A13183" s="134"/>
      <c r="B13183" s="134"/>
      <c r="C13183"/>
      <c r="D13183"/>
      <c r="E13183" s="488"/>
      <c r="F13183"/>
      <c r="G13183"/>
      <c r="H13183" s="488"/>
    </row>
    <row r="13184" spans="1:8" s="10" customFormat="1">
      <c r="A13184" s="134"/>
      <c r="B13184" s="134"/>
      <c r="C13184"/>
      <c r="D13184"/>
      <c r="E13184" s="488"/>
      <c r="F13184"/>
      <c r="G13184"/>
      <c r="H13184" s="488"/>
    </row>
    <row r="13185" spans="1:8" s="10" customFormat="1">
      <c r="A13185" s="134"/>
      <c r="B13185" s="134"/>
      <c r="C13185"/>
      <c r="D13185"/>
      <c r="E13185" s="488"/>
      <c r="F13185"/>
      <c r="G13185"/>
      <c r="H13185" s="488"/>
    </row>
    <row r="13186" spans="1:8" s="10" customFormat="1">
      <c r="A13186" s="134"/>
      <c r="B13186" s="134"/>
      <c r="C13186"/>
      <c r="D13186"/>
      <c r="E13186" s="488"/>
      <c r="F13186"/>
      <c r="G13186"/>
      <c r="H13186" s="488"/>
    </row>
    <row r="13187" spans="1:8" s="10" customFormat="1">
      <c r="A13187" s="134"/>
      <c r="B13187" s="134"/>
      <c r="C13187"/>
      <c r="D13187"/>
      <c r="E13187" s="488"/>
      <c r="F13187"/>
      <c r="G13187"/>
      <c r="H13187" s="488"/>
    </row>
    <row r="13188" spans="1:8" s="10" customFormat="1">
      <c r="A13188" s="134"/>
      <c r="B13188" s="134"/>
      <c r="C13188"/>
      <c r="D13188"/>
      <c r="E13188" s="488"/>
      <c r="F13188"/>
      <c r="G13188"/>
      <c r="H13188" s="488"/>
    </row>
    <row r="13189" spans="1:8" s="10" customFormat="1">
      <c r="A13189" s="134"/>
      <c r="B13189" s="134"/>
      <c r="C13189"/>
      <c r="D13189"/>
      <c r="E13189" s="488"/>
      <c r="F13189"/>
      <c r="G13189"/>
      <c r="H13189" s="488"/>
    </row>
    <row r="13190" spans="1:8" s="10" customFormat="1">
      <c r="A13190" s="134"/>
      <c r="B13190" s="134"/>
      <c r="C13190"/>
      <c r="D13190"/>
      <c r="E13190" s="488"/>
      <c r="F13190"/>
      <c r="G13190"/>
      <c r="H13190" s="488"/>
    </row>
    <row r="13191" spans="1:8" s="10" customFormat="1">
      <c r="A13191" s="134"/>
      <c r="B13191" s="134"/>
      <c r="C13191"/>
      <c r="D13191"/>
      <c r="E13191" s="488"/>
      <c r="F13191"/>
      <c r="G13191"/>
      <c r="H13191" s="488"/>
    </row>
    <row r="13192" spans="1:8" s="10" customFormat="1">
      <c r="A13192" s="134"/>
      <c r="B13192" s="134"/>
      <c r="C13192"/>
      <c r="D13192"/>
      <c r="E13192" s="488"/>
      <c r="F13192"/>
      <c r="G13192"/>
      <c r="H13192" s="488"/>
    </row>
    <row r="13193" spans="1:8" s="10" customFormat="1">
      <c r="A13193" s="134"/>
      <c r="B13193" s="134"/>
      <c r="C13193"/>
      <c r="D13193"/>
      <c r="E13193" s="488"/>
      <c r="F13193"/>
      <c r="G13193"/>
      <c r="H13193" s="488"/>
    </row>
    <row r="13194" spans="1:8" s="10" customFormat="1">
      <c r="A13194" s="134"/>
      <c r="B13194" s="134"/>
      <c r="C13194"/>
      <c r="D13194"/>
      <c r="E13194" s="488"/>
      <c r="F13194"/>
      <c r="G13194"/>
      <c r="H13194" s="488"/>
    </row>
    <row r="13195" spans="1:8" s="10" customFormat="1">
      <c r="A13195" s="134"/>
      <c r="B13195" s="134"/>
      <c r="C13195"/>
      <c r="D13195"/>
      <c r="E13195" s="488"/>
      <c r="F13195"/>
      <c r="G13195"/>
      <c r="H13195" s="488"/>
    </row>
    <row r="13196" spans="1:8" s="10" customFormat="1">
      <c r="A13196" s="134"/>
      <c r="B13196" s="134"/>
      <c r="C13196"/>
      <c r="D13196"/>
      <c r="E13196" s="488"/>
      <c r="F13196"/>
      <c r="G13196"/>
      <c r="H13196" s="488"/>
    </row>
    <row r="13197" spans="1:8" s="10" customFormat="1">
      <c r="A13197" s="134"/>
      <c r="B13197" s="134"/>
      <c r="C13197"/>
      <c r="D13197"/>
      <c r="E13197" s="488"/>
      <c r="F13197"/>
      <c r="G13197"/>
      <c r="H13197" s="488"/>
    </row>
    <row r="13198" spans="1:8" s="10" customFormat="1">
      <c r="A13198" s="134"/>
      <c r="B13198" s="134"/>
      <c r="C13198"/>
      <c r="D13198"/>
      <c r="E13198" s="488"/>
      <c r="F13198"/>
      <c r="G13198"/>
      <c r="H13198" s="488"/>
    </row>
    <row r="13199" spans="1:8" s="10" customFormat="1">
      <c r="A13199" s="134"/>
      <c r="B13199" s="134"/>
      <c r="C13199"/>
      <c r="D13199"/>
      <c r="E13199" s="488"/>
      <c r="F13199"/>
      <c r="G13199"/>
      <c r="H13199" s="488"/>
    </row>
    <row r="13200" spans="1:8" s="10" customFormat="1">
      <c r="A13200" s="134"/>
      <c r="B13200" s="134"/>
      <c r="C13200"/>
      <c r="D13200"/>
      <c r="E13200" s="488"/>
      <c r="F13200"/>
      <c r="G13200"/>
      <c r="H13200" s="488"/>
    </row>
    <row r="13201" spans="1:8" s="10" customFormat="1">
      <c r="A13201" s="134"/>
      <c r="B13201" s="134"/>
      <c r="C13201"/>
      <c r="D13201"/>
      <c r="E13201" s="488"/>
      <c r="F13201"/>
      <c r="G13201"/>
      <c r="H13201" s="488"/>
    </row>
    <row r="13202" spans="1:8" s="10" customFormat="1">
      <c r="A13202" s="134"/>
      <c r="B13202" s="134"/>
      <c r="C13202"/>
      <c r="D13202"/>
      <c r="E13202" s="488"/>
      <c r="F13202"/>
      <c r="G13202"/>
      <c r="H13202" s="488"/>
    </row>
    <row r="13203" spans="1:8" s="10" customFormat="1">
      <c r="A13203" s="134"/>
      <c r="B13203" s="134"/>
      <c r="C13203"/>
      <c r="D13203"/>
      <c r="E13203" s="488"/>
      <c r="F13203"/>
      <c r="G13203"/>
      <c r="H13203" s="488"/>
    </row>
    <row r="13204" spans="1:8" s="10" customFormat="1">
      <c r="A13204" s="134"/>
      <c r="B13204" s="134"/>
      <c r="C13204"/>
      <c r="D13204"/>
      <c r="E13204" s="488"/>
      <c r="F13204"/>
      <c r="G13204"/>
      <c r="H13204" s="488"/>
    </row>
    <row r="13205" spans="1:8" s="10" customFormat="1">
      <c r="A13205" s="134"/>
      <c r="B13205" s="134"/>
      <c r="C13205"/>
      <c r="D13205"/>
      <c r="E13205" s="488"/>
      <c r="F13205"/>
      <c r="G13205"/>
      <c r="H13205" s="488"/>
    </row>
    <row r="13206" spans="1:8" s="10" customFormat="1">
      <c r="A13206" s="134"/>
      <c r="B13206" s="134"/>
      <c r="C13206"/>
      <c r="D13206"/>
      <c r="E13206" s="488"/>
      <c r="F13206"/>
      <c r="G13206"/>
      <c r="H13206" s="488"/>
    </row>
    <row r="13207" spans="1:8" s="10" customFormat="1">
      <c r="A13207" s="134"/>
      <c r="B13207" s="134"/>
      <c r="C13207"/>
      <c r="D13207"/>
      <c r="E13207" s="488"/>
      <c r="F13207"/>
      <c r="G13207"/>
      <c r="H13207" s="488"/>
    </row>
    <row r="13208" spans="1:8" s="10" customFormat="1">
      <c r="A13208" s="134"/>
      <c r="B13208" s="134"/>
      <c r="C13208"/>
      <c r="D13208"/>
      <c r="E13208" s="488"/>
      <c r="F13208"/>
      <c r="G13208"/>
      <c r="H13208" s="488"/>
    </row>
    <row r="13209" spans="1:8" s="10" customFormat="1">
      <c r="A13209" s="134"/>
      <c r="B13209" s="134"/>
      <c r="C13209"/>
      <c r="D13209"/>
      <c r="E13209" s="488"/>
      <c r="F13209"/>
      <c r="G13209"/>
      <c r="H13209" s="488"/>
    </row>
    <row r="13210" spans="1:8" s="10" customFormat="1">
      <c r="A13210" s="134"/>
      <c r="B13210" s="134"/>
      <c r="C13210"/>
      <c r="D13210"/>
      <c r="E13210" s="488"/>
      <c r="F13210"/>
      <c r="G13210"/>
      <c r="H13210" s="488"/>
    </row>
    <row r="13211" spans="1:8" s="10" customFormat="1">
      <c r="A13211" s="134"/>
      <c r="B13211" s="134"/>
      <c r="C13211"/>
      <c r="D13211"/>
      <c r="E13211" s="488"/>
      <c r="F13211"/>
      <c r="G13211"/>
      <c r="H13211" s="488"/>
    </row>
    <row r="13212" spans="1:8" s="10" customFormat="1">
      <c r="A13212" s="134"/>
      <c r="B13212" s="134"/>
      <c r="C13212"/>
      <c r="D13212"/>
      <c r="E13212" s="488"/>
      <c r="F13212"/>
      <c r="G13212"/>
      <c r="H13212" s="488"/>
    </row>
    <row r="13213" spans="1:8" s="10" customFormat="1">
      <c r="A13213" s="134"/>
      <c r="B13213" s="134"/>
      <c r="C13213"/>
      <c r="D13213"/>
      <c r="E13213" s="488"/>
      <c r="F13213"/>
      <c r="G13213"/>
      <c r="H13213" s="488"/>
    </row>
    <row r="13214" spans="1:8" s="10" customFormat="1">
      <c r="A13214" s="134"/>
      <c r="B13214" s="134"/>
      <c r="C13214"/>
      <c r="D13214"/>
      <c r="E13214" s="488"/>
      <c r="F13214"/>
      <c r="G13214"/>
      <c r="H13214" s="488"/>
    </row>
    <row r="13215" spans="1:8" s="10" customFormat="1">
      <c r="A13215" s="134"/>
      <c r="B13215" s="134"/>
      <c r="C13215"/>
      <c r="D13215"/>
      <c r="E13215" s="488"/>
      <c r="F13215"/>
      <c r="G13215"/>
      <c r="H13215" s="488"/>
    </row>
    <row r="13216" spans="1:8" s="10" customFormat="1">
      <c r="A13216" s="134"/>
      <c r="B13216" s="134"/>
      <c r="C13216"/>
      <c r="D13216"/>
      <c r="E13216" s="488"/>
      <c r="F13216"/>
      <c r="G13216"/>
      <c r="H13216" s="488"/>
    </row>
    <row r="13217" spans="1:8" s="10" customFormat="1">
      <c r="A13217" s="134"/>
      <c r="B13217" s="134"/>
      <c r="C13217"/>
      <c r="D13217"/>
      <c r="E13217" s="488"/>
      <c r="F13217"/>
      <c r="G13217"/>
      <c r="H13217" s="488"/>
    </row>
    <row r="13218" spans="1:8" s="10" customFormat="1">
      <c r="A13218" s="134"/>
      <c r="B13218" s="134"/>
      <c r="C13218"/>
      <c r="D13218"/>
      <c r="E13218" s="488"/>
      <c r="F13218"/>
      <c r="G13218"/>
      <c r="H13218" s="488"/>
    </row>
    <row r="13219" spans="1:8" s="10" customFormat="1">
      <c r="A13219" s="134"/>
      <c r="B13219" s="134"/>
      <c r="C13219"/>
      <c r="D13219"/>
      <c r="E13219" s="488"/>
      <c r="F13219"/>
      <c r="G13219"/>
      <c r="H13219" s="488"/>
    </row>
    <row r="13220" spans="1:8" s="10" customFormat="1">
      <c r="A13220" s="134"/>
      <c r="B13220" s="134"/>
      <c r="C13220"/>
      <c r="D13220"/>
      <c r="E13220" s="488"/>
      <c r="F13220"/>
      <c r="G13220"/>
      <c r="H13220" s="488"/>
    </row>
    <row r="13221" spans="1:8" s="10" customFormat="1">
      <c r="A13221" s="134"/>
      <c r="B13221" s="134"/>
      <c r="C13221"/>
      <c r="D13221"/>
      <c r="E13221" s="488"/>
      <c r="F13221"/>
      <c r="G13221"/>
      <c r="H13221" s="488"/>
    </row>
    <row r="13222" spans="1:8" s="10" customFormat="1">
      <c r="A13222" s="134"/>
      <c r="B13222" s="134"/>
      <c r="C13222"/>
      <c r="D13222"/>
      <c r="E13222" s="488"/>
      <c r="F13222"/>
      <c r="G13222"/>
      <c r="H13222" s="488"/>
    </row>
    <row r="13223" spans="1:8" s="10" customFormat="1">
      <c r="A13223" s="134"/>
      <c r="B13223" s="134"/>
      <c r="C13223"/>
      <c r="D13223"/>
      <c r="E13223" s="488"/>
      <c r="F13223"/>
      <c r="G13223"/>
      <c r="H13223" s="488"/>
    </row>
    <row r="13224" spans="1:8" s="10" customFormat="1">
      <c r="A13224" s="134"/>
      <c r="B13224" s="134"/>
      <c r="C13224"/>
      <c r="D13224"/>
      <c r="E13224" s="488"/>
      <c r="F13224"/>
      <c r="G13224"/>
      <c r="H13224" s="488"/>
    </row>
    <row r="13225" spans="1:8" s="10" customFormat="1">
      <c r="A13225" s="134"/>
      <c r="B13225" s="134"/>
      <c r="C13225"/>
      <c r="D13225"/>
      <c r="E13225" s="488"/>
      <c r="F13225"/>
      <c r="G13225"/>
      <c r="H13225" s="488"/>
    </row>
    <row r="13226" spans="1:8" s="10" customFormat="1">
      <c r="A13226" s="134"/>
      <c r="B13226" s="134"/>
      <c r="C13226"/>
      <c r="D13226"/>
      <c r="E13226" s="488"/>
      <c r="F13226"/>
      <c r="G13226"/>
      <c r="H13226" s="488"/>
    </row>
    <row r="13227" spans="1:8" s="10" customFormat="1">
      <c r="A13227" s="134"/>
      <c r="B13227" s="134"/>
      <c r="C13227"/>
      <c r="D13227"/>
      <c r="E13227" s="488"/>
      <c r="F13227"/>
      <c r="G13227"/>
      <c r="H13227" s="488"/>
    </row>
    <row r="13228" spans="1:8" s="10" customFormat="1">
      <c r="A13228" s="134"/>
      <c r="B13228" s="134"/>
      <c r="C13228"/>
      <c r="D13228"/>
      <c r="E13228" s="488"/>
      <c r="F13228"/>
      <c r="G13228"/>
      <c r="H13228" s="488"/>
    </row>
    <row r="13229" spans="1:8" s="10" customFormat="1">
      <c r="A13229" s="134"/>
      <c r="B13229" s="134"/>
      <c r="C13229"/>
      <c r="D13229"/>
      <c r="E13229" s="488"/>
      <c r="F13229"/>
      <c r="G13229"/>
      <c r="H13229" s="488"/>
    </row>
    <row r="13230" spans="1:8" s="10" customFormat="1">
      <c r="A13230" s="134"/>
      <c r="B13230" s="134"/>
      <c r="C13230"/>
      <c r="D13230"/>
      <c r="E13230" s="488"/>
      <c r="F13230"/>
      <c r="G13230"/>
      <c r="H13230" s="488"/>
    </row>
    <row r="13231" spans="1:8" s="10" customFormat="1">
      <c r="A13231" s="134"/>
      <c r="B13231" s="134"/>
      <c r="C13231"/>
      <c r="D13231"/>
      <c r="E13231" s="488"/>
      <c r="F13231"/>
      <c r="G13231"/>
      <c r="H13231" s="488"/>
    </row>
    <row r="13232" spans="1:8" s="10" customFormat="1">
      <c r="A13232" s="134"/>
      <c r="B13232" s="134"/>
      <c r="C13232"/>
      <c r="D13232"/>
      <c r="E13232" s="488"/>
      <c r="F13232"/>
      <c r="G13232"/>
      <c r="H13232" s="488"/>
    </row>
    <row r="13233" spans="1:8" s="10" customFormat="1">
      <c r="A13233" s="134"/>
      <c r="B13233" s="134"/>
      <c r="C13233"/>
      <c r="D13233"/>
      <c r="E13233" s="488"/>
      <c r="F13233"/>
      <c r="G13233"/>
      <c r="H13233" s="488"/>
    </row>
    <row r="13234" spans="1:8" s="10" customFormat="1">
      <c r="A13234" s="134"/>
      <c r="B13234" s="134"/>
      <c r="C13234"/>
      <c r="D13234"/>
      <c r="E13234" s="488"/>
      <c r="F13234"/>
      <c r="G13234"/>
      <c r="H13234" s="488"/>
    </row>
    <row r="13235" spans="1:8" s="10" customFormat="1">
      <c r="A13235" s="134"/>
      <c r="B13235" s="134"/>
      <c r="C13235"/>
      <c r="D13235"/>
      <c r="E13235" s="488"/>
      <c r="F13235"/>
      <c r="G13235"/>
      <c r="H13235" s="488"/>
    </row>
    <row r="13236" spans="1:8" s="10" customFormat="1">
      <c r="A13236" s="134"/>
      <c r="B13236" s="134"/>
      <c r="C13236"/>
      <c r="D13236"/>
      <c r="E13236" s="488"/>
      <c r="F13236"/>
      <c r="G13236"/>
      <c r="H13236" s="488"/>
    </row>
    <row r="13237" spans="1:8" s="10" customFormat="1">
      <c r="A13237" s="134"/>
      <c r="B13237" s="134"/>
      <c r="C13237"/>
      <c r="D13237"/>
      <c r="E13237" s="488"/>
      <c r="F13237"/>
      <c r="G13237"/>
      <c r="H13237" s="488"/>
    </row>
    <row r="13238" spans="1:8" s="10" customFormat="1">
      <c r="A13238" s="134"/>
      <c r="B13238" s="134"/>
      <c r="C13238"/>
      <c r="D13238"/>
      <c r="E13238" s="488"/>
      <c r="F13238"/>
      <c r="G13238"/>
      <c r="H13238" s="488"/>
    </row>
    <row r="13239" spans="1:8" s="10" customFormat="1">
      <c r="A13239" s="134"/>
      <c r="B13239" s="134"/>
      <c r="C13239"/>
      <c r="D13239"/>
      <c r="E13239" s="488"/>
      <c r="F13239"/>
      <c r="G13239"/>
      <c r="H13239" s="488"/>
    </row>
    <row r="13240" spans="1:8" s="10" customFormat="1">
      <c r="A13240" s="134"/>
      <c r="B13240" s="134"/>
      <c r="C13240"/>
      <c r="D13240"/>
      <c r="E13240" s="488"/>
      <c r="F13240"/>
      <c r="G13240"/>
      <c r="H13240" s="488"/>
    </row>
    <row r="13241" spans="1:8" s="10" customFormat="1">
      <c r="A13241" s="134"/>
      <c r="B13241" s="134"/>
      <c r="C13241"/>
      <c r="D13241"/>
      <c r="E13241" s="488"/>
      <c r="F13241"/>
      <c r="G13241"/>
      <c r="H13241" s="488"/>
    </row>
    <row r="13242" spans="1:8" s="10" customFormat="1">
      <c r="A13242" s="134"/>
      <c r="B13242" s="134"/>
      <c r="C13242"/>
      <c r="D13242"/>
      <c r="E13242" s="488"/>
      <c r="F13242"/>
      <c r="G13242"/>
      <c r="H13242" s="488"/>
    </row>
    <row r="13243" spans="1:8" s="10" customFormat="1">
      <c r="A13243" s="134"/>
      <c r="B13243" s="134"/>
      <c r="C13243"/>
      <c r="D13243"/>
      <c r="E13243" s="488"/>
      <c r="F13243"/>
      <c r="G13243"/>
      <c r="H13243" s="488"/>
    </row>
    <row r="13244" spans="1:8" s="10" customFormat="1">
      <c r="A13244" s="134"/>
      <c r="B13244" s="134"/>
      <c r="C13244"/>
      <c r="D13244"/>
      <c r="E13244" s="488"/>
      <c r="F13244"/>
      <c r="G13244"/>
      <c r="H13244" s="488"/>
    </row>
    <row r="13245" spans="1:8" s="10" customFormat="1">
      <c r="A13245" s="134"/>
      <c r="B13245" s="134"/>
      <c r="C13245"/>
      <c r="D13245"/>
      <c r="E13245" s="488"/>
      <c r="F13245"/>
      <c r="G13245"/>
      <c r="H13245" s="488"/>
    </row>
    <row r="13246" spans="1:8" s="10" customFormat="1">
      <c r="A13246" s="134"/>
      <c r="B13246" s="134"/>
      <c r="C13246"/>
      <c r="D13246"/>
      <c r="E13246" s="488"/>
      <c r="F13246"/>
      <c r="G13246"/>
      <c r="H13246" s="488"/>
    </row>
    <row r="13247" spans="1:8" s="10" customFormat="1">
      <c r="A13247" s="134"/>
      <c r="B13247" s="134"/>
      <c r="C13247"/>
      <c r="D13247"/>
      <c r="E13247" s="488"/>
      <c r="F13247"/>
      <c r="G13247"/>
      <c r="H13247" s="488"/>
    </row>
    <row r="13248" spans="1:8" s="10" customFormat="1">
      <c r="A13248" s="134"/>
      <c r="B13248" s="134"/>
      <c r="C13248"/>
      <c r="D13248"/>
      <c r="E13248" s="488"/>
      <c r="F13248"/>
      <c r="G13248"/>
      <c r="H13248" s="488"/>
    </row>
    <row r="13249" spans="1:8" s="10" customFormat="1">
      <c r="A13249" s="134"/>
      <c r="B13249" s="134"/>
      <c r="C13249"/>
      <c r="D13249"/>
      <c r="E13249" s="488"/>
      <c r="F13249"/>
      <c r="G13249"/>
      <c r="H13249" s="488"/>
    </row>
    <row r="13250" spans="1:8" s="10" customFormat="1">
      <c r="A13250" s="134"/>
      <c r="B13250" s="134"/>
      <c r="C13250"/>
      <c r="D13250"/>
      <c r="E13250" s="488"/>
      <c r="F13250"/>
      <c r="G13250"/>
      <c r="H13250" s="488"/>
    </row>
    <row r="13251" spans="1:8" s="10" customFormat="1">
      <c r="A13251" s="134"/>
      <c r="B13251" s="134"/>
      <c r="C13251"/>
      <c r="D13251"/>
      <c r="E13251" s="488"/>
      <c r="F13251"/>
      <c r="G13251"/>
      <c r="H13251" s="488"/>
    </row>
    <row r="13252" spans="1:8" s="10" customFormat="1">
      <c r="A13252" s="134"/>
      <c r="B13252" s="134"/>
      <c r="C13252"/>
      <c r="D13252"/>
      <c r="E13252" s="488"/>
      <c r="F13252"/>
      <c r="G13252"/>
      <c r="H13252" s="488"/>
    </row>
    <row r="13253" spans="1:8" s="10" customFormat="1">
      <c r="A13253" s="134"/>
      <c r="B13253" s="134"/>
      <c r="C13253"/>
      <c r="D13253"/>
      <c r="E13253" s="488"/>
      <c r="F13253"/>
      <c r="G13253"/>
      <c r="H13253" s="488"/>
    </row>
    <row r="13254" spans="1:8" s="10" customFormat="1">
      <c r="A13254" s="134"/>
      <c r="B13254" s="134"/>
      <c r="C13254"/>
      <c r="D13254"/>
      <c r="E13254" s="488"/>
      <c r="F13254"/>
      <c r="G13254"/>
      <c r="H13254" s="488"/>
    </row>
    <row r="13255" spans="1:8" s="10" customFormat="1">
      <c r="A13255" s="134"/>
      <c r="B13255" s="134"/>
      <c r="C13255"/>
      <c r="D13255"/>
      <c r="E13255" s="488"/>
      <c r="F13255"/>
      <c r="G13255"/>
      <c r="H13255" s="488"/>
    </row>
    <row r="13256" spans="1:8" s="10" customFormat="1">
      <c r="A13256" s="134"/>
      <c r="B13256" s="134"/>
      <c r="C13256"/>
      <c r="D13256"/>
      <c r="E13256" s="488"/>
      <c r="F13256"/>
      <c r="G13256"/>
      <c r="H13256" s="488"/>
    </row>
    <row r="13257" spans="1:8" s="10" customFormat="1">
      <c r="A13257" s="134"/>
      <c r="B13257" s="134"/>
      <c r="C13257"/>
      <c r="D13257"/>
      <c r="E13257" s="488"/>
      <c r="F13257"/>
      <c r="G13257"/>
      <c r="H13257" s="488"/>
    </row>
    <row r="13258" spans="1:8" s="10" customFormat="1">
      <c r="A13258" s="134"/>
      <c r="B13258" s="134"/>
      <c r="C13258"/>
      <c r="D13258"/>
      <c r="E13258" s="488"/>
      <c r="F13258"/>
      <c r="G13258"/>
      <c r="H13258" s="488"/>
    </row>
    <row r="13259" spans="1:8" s="10" customFormat="1">
      <c r="A13259" s="134"/>
      <c r="B13259" s="134"/>
      <c r="C13259"/>
      <c r="D13259"/>
      <c r="E13259" s="488"/>
      <c r="F13259"/>
      <c r="G13259"/>
      <c r="H13259" s="488"/>
    </row>
    <row r="13260" spans="1:8" s="10" customFormat="1">
      <c r="A13260" s="134"/>
      <c r="B13260" s="134"/>
      <c r="C13260"/>
      <c r="D13260"/>
      <c r="E13260" s="488"/>
      <c r="F13260"/>
      <c r="G13260"/>
      <c r="H13260" s="488"/>
    </row>
    <row r="13261" spans="1:8" s="10" customFormat="1">
      <c r="A13261" s="134"/>
      <c r="B13261" s="134"/>
      <c r="C13261"/>
      <c r="D13261"/>
      <c r="E13261" s="488"/>
      <c r="F13261"/>
      <c r="G13261"/>
      <c r="H13261" s="488"/>
    </row>
    <row r="13262" spans="1:8" s="10" customFormat="1">
      <c r="A13262" s="134"/>
      <c r="B13262" s="134"/>
      <c r="C13262"/>
      <c r="D13262"/>
      <c r="E13262" s="488"/>
      <c r="F13262"/>
      <c r="G13262"/>
      <c r="H13262" s="488"/>
    </row>
    <row r="13263" spans="1:8" s="10" customFormat="1">
      <c r="A13263" s="134"/>
      <c r="B13263" s="134"/>
      <c r="C13263"/>
      <c r="D13263"/>
      <c r="E13263" s="488"/>
      <c r="F13263"/>
      <c r="G13263"/>
      <c r="H13263" s="488"/>
    </row>
    <row r="13264" spans="1:8" s="10" customFormat="1">
      <c r="A13264" s="134"/>
      <c r="B13264" s="134"/>
      <c r="C13264"/>
      <c r="D13264"/>
      <c r="E13264" s="488"/>
      <c r="F13264"/>
      <c r="G13264"/>
      <c r="H13264" s="488"/>
    </row>
    <row r="13265" spans="1:8" s="10" customFormat="1">
      <c r="A13265" s="134"/>
      <c r="B13265" s="134"/>
      <c r="C13265"/>
      <c r="D13265"/>
      <c r="E13265" s="488"/>
      <c r="F13265"/>
      <c r="G13265"/>
      <c r="H13265" s="488"/>
    </row>
    <row r="13266" spans="1:8" s="10" customFormat="1">
      <c r="A13266" s="134"/>
      <c r="B13266" s="134"/>
      <c r="C13266"/>
      <c r="D13266"/>
      <c r="E13266" s="488"/>
      <c r="F13266"/>
      <c r="G13266"/>
      <c r="H13266" s="488"/>
    </row>
    <row r="13267" spans="1:8" s="10" customFormat="1">
      <c r="A13267" s="134"/>
      <c r="B13267" s="134"/>
      <c r="C13267"/>
      <c r="D13267"/>
      <c r="E13267" s="488"/>
      <c r="F13267"/>
      <c r="G13267"/>
      <c r="H13267" s="488"/>
    </row>
    <row r="13268" spans="1:8" s="10" customFormat="1">
      <c r="A13268" s="134"/>
      <c r="B13268" s="134"/>
      <c r="C13268"/>
      <c r="D13268"/>
      <c r="E13268" s="488"/>
      <c r="F13268"/>
      <c r="G13268"/>
      <c r="H13268" s="488"/>
    </row>
    <row r="13269" spans="1:8" s="10" customFormat="1">
      <c r="A13269" s="134"/>
      <c r="B13269" s="134"/>
      <c r="C13269"/>
      <c r="D13269"/>
      <c r="E13269" s="488"/>
      <c r="F13269"/>
      <c r="G13269"/>
      <c r="H13269" s="488"/>
    </row>
    <row r="13270" spans="1:8" s="10" customFormat="1">
      <c r="A13270" s="134"/>
      <c r="B13270" s="134"/>
      <c r="C13270"/>
      <c r="D13270"/>
      <c r="E13270" s="488"/>
      <c r="F13270"/>
      <c r="G13270"/>
      <c r="H13270" s="488"/>
    </row>
    <row r="13271" spans="1:8" s="10" customFormat="1">
      <c r="A13271" s="134"/>
      <c r="B13271" s="134"/>
      <c r="C13271"/>
      <c r="D13271"/>
      <c r="E13271" s="488"/>
      <c r="F13271"/>
      <c r="G13271"/>
      <c r="H13271" s="488"/>
    </row>
    <row r="13272" spans="1:8" s="10" customFormat="1">
      <c r="A13272" s="134"/>
      <c r="B13272" s="134"/>
      <c r="C13272"/>
      <c r="D13272"/>
      <c r="E13272" s="488"/>
      <c r="F13272"/>
      <c r="G13272"/>
      <c r="H13272" s="488"/>
    </row>
    <row r="13273" spans="1:8" s="10" customFormat="1">
      <c r="A13273" s="134"/>
      <c r="B13273" s="134"/>
      <c r="C13273"/>
      <c r="D13273"/>
      <c r="E13273" s="488"/>
      <c r="F13273"/>
      <c r="G13273"/>
      <c r="H13273" s="488"/>
    </row>
    <row r="13274" spans="1:8" s="10" customFormat="1">
      <c r="A13274" s="134"/>
      <c r="B13274" s="134"/>
      <c r="C13274"/>
      <c r="D13274"/>
      <c r="E13274" s="488"/>
      <c r="F13274"/>
      <c r="G13274"/>
      <c r="H13274" s="488"/>
    </row>
    <row r="13275" spans="1:8" s="10" customFormat="1">
      <c r="A13275" s="134"/>
      <c r="B13275" s="134"/>
      <c r="C13275"/>
      <c r="D13275"/>
      <c r="E13275" s="488"/>
      <c r="F13275"/>
      <c r="G13275"/>
      <c r="H13275" s="488"/>
    </row>
    <row r="13276" spans="1:8" s="10" customFormat="1">
      <c r="A13276" s="134"/>
      <c r="B13276" s="134"/>
      <c r="C13276"/>
      <c r="D13276"/>
      <c r="E13276" s="488"/>
      <c r="F13276"/>
      <c r="G13276"/>
      <c r="H13276" s="488"/>
    </row>
    <row r="13277" spans="1:8" s="10" customFormat="1">
      <c r="A13277" s="134"/>
      <c r="B13277" s="134"/>
      <c r="C13277"/>
      <c r="D13277"/>
      <c r="E13277" s="488"/>
      <c r="F13277"/>
      <c r="G13277"/>
      <c r="H13277" s="488"/>
    </row>
    <row r="13278" spans="1:8" s="10" customFormat="1">
      <c r="A13278" s="134"/>
      <c r="B13278" s="134"/>
      <c r="C13278"/>
      <c r="D13278"/>
      <c r="E13278" s="488"/>
      <c r="F13278"/>
      <c r="G13278"/>
      <c r="H13278" s="488"/>
    </row>
    <row r="13279" spans="1:8" s="10" customFormat="1">
      <c r="A13279" s="134"/>
      <c r="B13279" s="134"/>
      <c r="C13279"/>
      <c r="D13279"/>
      <c r="E13279" s="488"/>
      <c r="F13279"/>
      <c r="G13279"/>
      <c r="H13279" s="488"/>
    </row>
    <row r="13280" spans="1:8" s="10" customFormat="1">
      <c r="A13280" s="134"/>
      <c r="B13280" s="134"/>
      <c r="C13280"/>
      <c r="D13280"/>
      <c r="E13280" s="488"/>
      <c r="F13280"/>
      <c r="G13280"/>
      <c r="H13280" s="488"/>
    </row>
    <row r="13281" spans="1:8" s="10" customFormat="1">
      <c r="A13281" s="134"/>
      <c r="B13281" s="134"/>
      <c r="C13281"/>
      <c r="D13281"/>
      <c r="E13281" s="488"/>
      <c r="F13281"/>
      <c r="G13281"/>
      <c r="H13281" s="488"/>
    </row>
    <row r="13282" spans="1:8" s="10" customFormat="1">
      <c r="A13282" s="134"/>
      <c r="B13282" s="134"/>
      <c r="C13282"/>
      <c r="D13282"/>
      <c r="E13282" s="488"/>
      <c r="F13282"/>
      <c r="G13282"/>
      <c r="H13282" s="488"/>
    </row>
    <row r="13283" spans="1:8" s="10" customFormat="1">
      <c r="A13283" s="134"/>
      <c r="B13283" s="134"/>
      <c r="C13283"/>
      <c r="D13283"/>
      <c r="E13283" s="488"/>
      <c r="F13283"/>
      <c r="G13283"/>
      <c r="H13283" s="488"/>
    </row>
    <row r="13284" spans="1:8" s="10" customFormat="1">
      <c r="A13284" s="134"/>
      <c r="B13284" s="134"/>
      <c r="C13284"/>
      <c r="D13284"/>
      <c r="E13284" s="488"/>
      <c r="F13284"/>
      <c r="G13284"/>
      <c r="H13284" s="488"/>
    </row>
    <row r="13285" spans="1:8" s="10" customFormat="1">
      <c r="A13285" s="134"/>
      <c r="B13285" s="134"/>
      <c r="C13285"/>
      <c r="D13285"/>
      <c r="E13285" s="488"/>
      <c r="F13285"/>
      <c r="G13285"/>
      <c r="H13285" s="488"/>
    </row>
    <row r="13286" spans="1:8" s="10" customFormat="1">
      <c r="A13286" s="134"/>
      <c r="B13286" s="134"/>
      <c r="C13286"/>
      <c r="D13286"/>
      <c r="E13286" s="488"/>
      <c r="F13286"/>
      <c r="G13286"/>
      <c r="H13286" s="488"/>
    </row>
    <row r="13287" spans="1:8" s="10" customFormat="1">
      <c r="A13287" s="134"/>
      <c r="B13287" s="134"/>
      <c r="C13287"/>
      <c r="D13287"/>
      <c r="E13287" s="488"/>
      <c r="F13287"/>
      <c r="G13287"/>
      <c r="H13287" s="488"/>
    </row>
    <row r="13288" spans="1:8" s="10" customFormat="1">
      <c r="A13288" s="134"/>
      <c r="B13288" s="134"/>
      <c r="C13288"/>
      <c r="D13288"/>
      <c r="E13288" s="488"/>
      <c r="F13288"/>
      <c r="G13288"/>
      <c r="H13288" s="488"/>
    </row>
    <row r="13289" spans="1:8" s="10" customFormat="1">
      <c r="A13289" s="134"/>
      <c r="B13289" s="134"/>
      <c r="C13289"/>
      <c r="D13289"/>
      <c r="E13289" s="488"/>
      <c r="F13289"/>
      <c r="G13289"/>
      <c r="H13289" s="488"/>
    </row>
    <row r="13290" spans="1:8" s="10" customFormat="1">
      <c r="A13290" s="134"/>
      <c r="B13290" s="134"/>
      <c r="C13290"/>
      <c r="D13290"/>
      <c r="E13290" s="488"/>
      <c r="F13290"/>
      <c r="G13290"/>
      <c r="H13290" s="488"/>
    </row>
    <row r="13291" spans="1:8" s="10" customFormat="1">
      <c r="A13291" s="134"/>
      <c r="B13291" s="134"/>
      <c r="C13291"/>
      <c r="D13291"/>
      <c r="E13291" s="488"/>
      <c r="F13291"/>
      <c r="G13291"/>
      <c r="H13291" s="488"/>
    </row>
    <row r="13292" spans="1:8" s="10" customFormat="1">
      <c r="A13292" s="134"/>
      <c r="B13292" s="134"/>
      <c r="C13292"/>
      <c r="D13292"/>
      <c r="E13292" s="488"/>
      <c r="F13292"/>
      <c r="G13292"/>
      <c r="H13292" s="488"/>
    </row>
    <row r="13293" spans="1:8" s="10" customFormat="1">
      <c r="A13293" s="134"/>
      <c r="B13293" s="134"/>
      <c r="C13293"/>
      <c r="D13293"/>
      <c r="E13293" s="488"/>
      <c r="F13293"/>
      <c r="G13293"/>
      <c r="H13293" s="488"/>
    </row>
    <row r="13294" spans="1:8" s="10" customFormat="1">
      <c r="A13294" s="134"/>
      <c r="B13294" s="134"/>
      <c r="C13294"/>
      <c r="D13294"/>
      <c r="E13294" s="488"/>
      <c r="F13294"/>
      <c r="G13294"/>
      <c r="H13294" s="488"/>
    </row>
    <row r="13295" spans="1:8" s="10" customFormat="1">
      <c r="A13295" s="134"/>
      <c r="B13295" s="134"/>
      <c r="C13295"/>
      <c r="D13295"/>
      <c r="E13295" s="488"/>
      <c r="F13295"/>
      <c r="G13295"/>
      <c r="H13295" s="488"/>
    </row>
    <row r="13296" spans="1:8" s="10" customFormat="1">
      <c r="A13296" s="134"/>
      <c r="B13296" s="134"/>
      <c r="C13296"/>
      <c r="D13296"/>
      <c r="E13296" s="488"/>
      <c r="F13296"/>
      <c r="G13296"/>
      <c r="H13296" s="488"/>
    </row>
    <row r="13297" spans="1:8" s="10" customFormat="1">
      <c r="A13297" s="134"/>
      <c r="B13297" s="134"/>
      <c r="C13297"/>
      <c r="D13297"/>
      <c r="E13297" s="488"/>
      <c r="F13297"/>
      <c r="G13297"/>
      <c r="H13297" s="488"/>
    </row>
    <row r="13298" spans="1:8" s="10" customFormat="1">
      <c r="A13298" s="134"/>
      <c r="B13298" s="134"/>
      <c r="C13298"/>
      <c r="D13298"/>
      <c r="E13298" s="488"/>
      <c r="F13298"/>
      <c r="G13298"/>
      <c r="H13298" s="488"/>
    </row>
    <row r="13299" spans="1:8" s="10" customFormat="1">
      <c r="A13299" s="134"/>
      <c r="B13299" s="134"/>
      <c r="C13299"/>
      <c r="D13299"/>
      <c r="E13299" s="488"/>
      <c r="F13299"/>
      <c r="G13299"/>
      <c r="H13299" s="488"/>
    </row>
    <row r="13300" spans="1:8" s="10" customFormat="1">
      <c r="A13300" s="134"/>
      <c r="B13300" s="134"/>
      <c r="C13300"/>
      <c r="D13300"/>
      <c r="E13300" s="488"/>
      <c r="F13300"/>
      <c r="G13300"/>
      <c r="H13300" s="488"/>
    </row>
    <row r="13301" spans="1:8" s="10" customFormat="1">
      <c r="A13301" s="134"/>
      <c r="B13301" s="134"/>
      <c r="C13301"/>
      <c r="D13301"/>
      <c r="E13301" s="488"/>
      <c r="F13301"/>
      <c r="G13301"/>
      <c r="H13301" s="488"/>
    </row>
    <row r="13302" spans="1:8" s="10" customFormat="1">
      <c r="A13302" s="134"/>
      <c r="B13302" s="134"/>
      <c r="C13302"/>
      <c r="D13302"/>
      <c r="E13302" s="488"/>
      <c r="F13302"/>
      <c r="G13302"/>
      <c r="H13302" s="488"/>
    </row>
    <row r="13303" spans="1:8" s="10" customFormat="1">
      <c r="A13303" s="134"/>
      <c r="B13303" s="134"/>
      <c r="C13303"/>
      <c r="D13303"/>
      <c r="E13303" s="488"/>
      <c r="F13303"/>
      <c r="G13303"/>
      <c r="H13303" s="488"/>
    </row>
    <row r="13304" spans="1:8" s="10" customFormat="1">
      <c r="A13304" s="134"/>
      <c r="B13304" s="134"/>
      <c r="C13304"/>
      <c r="D13304"/>
      <c r="E13304" s="488"/>
      <c r="F13304"/>
      <c r="G13304"/>
      <c r="H13304" s="488"/>
    </row>
    <row r="13305" spans="1:8" s="10" customFormat="1">
      <c r="A13305" s="134"/>
      <c r="B13305" s="134"/>
      <c r="C13305"/>
      <c r="D13305"/>
      <c r="E13305" s="488"/>
      <c r="F13305"/>
      <c r="G13305"/>
      <c r="H13305" s="488"/>
    </row>
    <row r="13306" spans="1:8" s="10" customFormat="1">
      <c r="A13306" s="134"/>
      <c r="B13306" s="134"/>
      <c r="C13306"/>
      <c r="D13306"/>
      <c r="E13306" s="488"/>
      <c r="F13306"/>
      <c r="G13306"/>
      <c r="H13306" s="488"/>
    </row>
    <row r="13307" spans="1:8" s="10" customFormat="1">
      <c r="A13307" s="134"/>
      <c r="B13307" s="134"/>
      <c r="C13307"/>
      <c r="D13307"/>
      <c r="E13307" s="488"/>
      <c r="F13307"/>
      <c r="G13307"/>
      <c r="H13307" s="488"/>
    </row>
    <row r="13308" spans="1:8" s="10" customFormat="1">
      <c r="A13308" s="134"/>
      <c r="B13308" s="134"/>
      <c r="C13308"/>
      <c r="D13308"/>
      <c r="E13308" s="488"/>
      <c r="F13308"/>
      <c r="G13308"/>
      <c r="H13308" s="488"/>
    </row>
    <row r="13309" spans="1:8" s="10" customFormat="1">
      <c r="A13309" s="134"/>
      <c r="B13309" s="134"/>
      <c r="C13309"/>
      <c r="D13309"/>
      <c r="E13309" s="488"/>
      <c r="F13309"/>
      <c r="G13309"/>
      <c r="H13309" s="488"/>
    </row>
    <row r="13310" spans="1:8" s="10" customFormat="1">
      <c r="A13310" s="134"/>
      <c r="B13310" s="134"/>
      <c r="C13310"/>
      <c r="D13310"/>
      <c r="E13310" s="488"/>
      <c r="F13310"/>
      <c r="G13310"/>
      <c r="H13310" s="488"/>
    </row>
    <row r="13311" spans="1:8" s="10" customFormat="1">
      <c r="A13311" s="134"/>
      <c r="B13311" s="134"/>
      <c r="C13311"/>
      <c r="D13311"/>
      <c r="E13311" s="488"/>
      <c r="F13311"/>
      <c r="G13311"/>
      <c r="H13311" s="488"/>
    </row>
    <row r="13312" spans="1:8" s="10" customFormat="1">
      <c r="A13312" s="134"/>
      <c r="B13312" s="134"/>
      <c r="C13312"/>
      <c r="D13312"/>
      <c r="E13312" s="488"/>
      <c r="F13312"/>
      <c r="G13312"/>
      <c r="H13312" s="488"/>
    </row>
    <row r="13313" spans="1:8" s="10" customFormat="1">
      <c r="A13313" s="134"/>
      <c r="B13313" s="134"/>
      <c r="C13313"/>
      <c r="D13313"/>
      <c r="E13313" s="488"/>
      <c r="F13313"/>
      <c r="G13313"/>
      <c r="H13313" s="488"/>
    </row>
    <row r="13314" spans="1:8" s="10" customFormat="1">
      <c r="A13314" s="134"/>
      <c r="B13314" s="134"/>
      <c r="C13314"/>
      <c r="D13314"/>
      <c r="E13314" s="488"/>
      <c r="F13314"/>
      <c r="G13314"/>
      <c r="H13314" s="488"/>
    </row>
    <row r="13315" spans="1:8" s="10" customFormat="1">
      <c r="A13315" s="134"/>
      <c r="B13315" s="134"/>
      <c r="C13315"/>
      <c r="D13315"/>
      <c r="E13315" s="488"/>
      <c r="F13315"/>
      <c r="G13315"/>
      <c r="H13315" s="488"/>
    </row>
    <row r="13316" spans="1:8" s="10" customFormat="1">
      <c r="A13316" s="134"/>
      <c r="B13316" s="134"/>
      <c r="C13316"/>
      <c r="D13316"/>
      <c r="E13316" s="488"/>
      <c r="F13316"/>
      <c r="G13316"/>
      <c r="H13316" s="488"/>
    </row>
    <row r="13317" spans="1:8" s="10" customFormat="1">
      <c r="A13317" s="134"/>
      <c r="B13317" s="134"/>
      <c r="C13317"/>
      <c r="D13317"/>
      <c r="E13317" s="488"/>
      <c r="F13317"/>
      <c r="G13317"/>
      <c r="H13317" s="488"/>
    </row>
    <row r="13318" spans="1:8" s="10" customFormat="1">
      <c r="A13318" s="134"/>
      <c r="B13318" s="134"/>
      <c r="C13318"/>
      <c r="D13318"/>
      <c r="E13318" s="488"/>
      <c r="F13318"/>
      <c r="G13318"/>
      <c r="H13318" s="488"/>
    </row>
    <row r="13319" spans="1:8" s="10" customFormat="1">
      <c r="A13319" s="134"/>
      <c r="B13319" s="134"/>
      <c r="C13319"/>
      <c r="D13319"/>
      <c r="E13319" s="488"/>
      <c r="F13319"/>
      <c r="G13319"/>
      <c r="H13319" s="488"/>
    </row>
    <row r="13320" spans="1:8" s="10" customFormat="1">
      <c r="A13320" s="134"/>
      <c r="B13320" s="134"/>
      <c r="C13320"/>
      <c r="D13320"/>
      <c r="E13320" s="488"/>
      <c r="F13320"/>
      <c r="G13320"/>
      <c r="H13320" s="488"/>
    </row>
    <row r="13321" spans="1:8" s="10" customFormat="1">
      <c r="A13321" s="134"/>
      <c r="B13321" s="134"/>
      <c r="C13321"/>
      <c r="D13321"/>
      <c r="E13321" s="488"/>
      <c r="F13321"/>
      <c r="G13321"/>
      <c r="H13321" s="488"/>
    </row>
    <row r="13322" spans="1:8" s="10" customFormat="1">
      <c r="A13322" s="134"/>
      <c r="B13322" s="134"/>
      <c r="C13322"/>
      <c r="D13322"/>
      <c r="E13322" s="488"/>
      <c r="F13322"/>
      <c r="G13322"/>
      <c r="H13322" s="488"/>
    </row>
    <row r="13323" spans="1:8" s="10" customFormat="1">
      <c r="A13323" s="134"/>
      <c r="B13323" s="134"/>
      <c r="C13323"/>
      <c r="D13323"/>
      <c r="E13323" s="488"/>
      <c r="F13323"/>
      <c r="G13323"/>
      <c r="H13323" s="488"/>
    </row>
    <row r="13324" spans="1:8" s="10" customFormat="1">
      <c r="A13324" s="134"/>
      <c r="B13324" s="134"/>
      <c r="C13324"/>
      <c r="D13324"/>
      <c r="E13324" s="488"/>
      <c r="F13324"/>
      <c r="G13324"/>
      <c r="H13324" s="488"/>
    </row>
    <row r="13325" spans="1:8" s="10" customFormat="1">
      <c r="A13325" s="134"/>
      <c r="B13325" s="134"/>
      <c r="C13325"/>
      <c r="D13325"/>
      <c r="E13325" s="488"/>
      <c r="F13325"/>
      <c r="G13325"/>
      <c r="H13325" s="488"/>
    </row>
    <row r="13326" spans="1:8" s="10" customFormat="1">
      <c r="A13326" s="134"/>
      <c r="B13326" s="134"/>
      <c r="C13326"/>
      <c r="D13326"/>
      <c r="E13326" s="488"/>
      <c r="F13326"/>
      <c r="G13326"/>
      <c r="H13326" s="488"/>
    </row>
    <row r="13327" spans="1:8" s="10" customFormat="1">
      <c r="A13327" s="134"/>
      <c r="B13327" s="134"/>
      <c r="C13327"/>
      <c r="D13327"/>
      <c r="E13327" s="488"/>
      <c r="F13327"/>
      <c r="G13327"/>
      <c r="H13327" s="488"/>
    </row>
    <row r="13328" spans="1:8" s="10" customFormat="1">
      <c r="A13328" s="134"/>
      <c r="B13328" s="134"/>
      <c r="C13328"/>
      <c r="D13328"/>
      <c r="E13328" s="488"/>
      <c r="F13328"/>
      <c r="G13328"/>
      <c r="H13328" s="488"/>
    </row>
    <row r="13329" spans="1:8" s="10" customFormat="1">
      <c r="A13329" s="134"/>
      <c r="B13329" s="134"/>
      <c r="C13329"/>
      <c r="D13329"/>
      <c r="E13329" s="488"/>
      <c r="F13329"/>
      <c r="G13329"/>
      <c r="H13329" s="488"/>
    </row>
    <row r="13330" spans="1:8" s="10" customFormat="1">
      <c r="A13330" s="134"/>
      <c r="B13330" s="134"/>
      <c r="C13330"/>
      <c r="D13330"/>
      <c r="E13330" s="488"/>
      <c r="F13330"/>
      <c r="G13330"/>
      <c r="H13330" s="488"/>
    </row>
    <row r="13331" spans="1:8" s="10" customFormat="1">
      <c r="A13331" s="134"/>
      <c r="B13331" s="134"/>
      <c r="C13331"/>
      <c r="D13331"/>
      <c r="E13331" s="488"/>
      <c r="F13331"/>
      <c r="G13331"/>
      <c r="H13331" s="488"/>
    </row>
    <row r="13332" spans="1:8" s="10" customFormat="1">
      <c r="A13332" s="134"/>
      <c r="B13332" s="134"/>
      <c r="C13332"/>
      <c r="D13332"/>
      <c r="E13332" s="488"/>
      <c r="F13332"/>
      <c r="G13332"/>
      <c r="H13332" s="488"/>
    </row>
    <row r="13333" spans="1:8" s="10" customFormat="1">
      <c r="A13333" s="134"/>
      <c r="B13333" s="134"/>
      <c r="C13333"/>
      <c r="D13333"/>
      <c r="E13333" s="488"/>
      <c r="F13333"/>
      <c r="G13333"/>
      <c r="H13333" s="488"/>
    </row>
    <row r="13334" spans="1:8" s="10" customFormat="1">
      <c r="A13334" s="134"/>
      <c r="B13334" s="134"/>
      <c r="C13334"/>
      <c r="D13334"/>
      <c r="E13334" s="488"/>
      <c r="F13334"/>
      <c r="G13334"/>
      <c r="H13334" s="488"/>
    </row>
    <row r="13335" spans="1:8" s="10" customFormat="1">
      <c r="A13335" s="134"/>
      <c r="B13335" s="134"/>
      <c r="C13335"/>
      <c r="D13335"/>
      <c r="E13335" s="488"/>
      <c r="F13335"/>
      <c r="G13335"/>
      <c r="H13335" s="488"/>
    </row>
    <row r="13336" spans="1:8" s="10" customFormat="1">
      <c r="A13336" s="134"/>
      <c r="B13336" s="134"/>
      <c r="C13336"/>
      <c r="D13336"/>
      <c r="E13336" s="488"/>
      <c r="F13336"/>
      <c r="G13336"/>
      <c r="H13336" s="488"/>
    </row>
    <row r="13337" spans="1:8" s="10" customFormat="1">
      <c r="A13337" s="134"/>
      <c r="B13337" s="134"/>
      <c r="C13337"/>
      <c r="D13337"/>
      <c r="E13337" s="488"/>
      <c r="F13337"/>
      <c r="G13337"/>
      <c r="H13337" s="488"/>
    </row>
    <row r="13338" spans="1:8" s="10" customFormat="1">
      <c r="A13338" s="134"/>
      <c r="B13338" s="134"/>
      <c r="C13338"/>
      <c r="D13338"/>
      <c r="E13338" s="488"/>
      <c r="F13338"/>
      <c r="G13338"/>
      <c r="H13338" s="488"/>
    </row>
    <row r="13339" spans="1:8" s="10" customFormat="1">
      <c r="A13339" s="134"/>
      <c r="B13339" s="134"/>
      <c r="C13339"/>
      <c r="D13339"/>
      <c r="E13339" s="488"/>
      <c r="F13339"/>
      <c r="G13339"/>
      <c r="H13339" s="488"/>
    </row>
    <row r="13340" spans="1:8" s="10" customFormat="1">
      <c r="A13340" s="134"/>
      <c r="B13340" s="134"/>
      <c r="C13340"/>
      <c r="D13340"/>
      <c r="E13340" s="488"/>
      <c r="F13340"/>
      <c r="G13340"/>
      <c r="H13340" s="488"/>
    </row>
    <row r="13341" spans="1:8" s="10" customFormat="1">
      <c r="A13341" s="134"/>
      <c r="B13341" s="134"/>
      <c r="C13341"/>
      <c r="D13341"/>
      <c r="E13341" s="488"/>
      <c r="F13341"/>
      <c r="G13341"/>
      <c r="H13341" s="488"/>
    </row>
    <row r="13342" spans="1:8" s="10" customFormat="1">
      <c r="A13342" s="134"/>
      <c r="B13342" s="134"/>
      <c r="C13342"/>
      <c r="D13342"/>
      <c r="E13342" s="488"/>
      <c r="F13342"/>
      <c r="G13342"/>
      <c r="H13342" s="488"/>
    </row>
    <row r="13343" spans="1:8" s="10" customFormat="1">
      <c r="A13343" s="134"/>
      <c r="B13343" s="134"/>
      <c r="C13343"/>
      <c r="D13343"/>
      <c r="E13343" s="488"/>
      <c r="F13343"/>
      <c r="G13343"/>
      <c r="H13343" s="488"/>
    </row>
    <row r="13344" spans="1:8" s="10" customFormat="1">
      <c r="A13344" s="134"/>
      <c r="B13344" s="134"/>
      <c r="C13344"/>
      <c r="D13344"/>
      <c r="E13344" s="488"/>
      <c r="F13344"/>
      <c r="G13344"/>
      <c r="H13344" s="488"/>
    </row>
    <row r="13345" spans="1:8" s="10" customFormat="1">
      <c r="A13345" s="134"/>
      <c r="B13345" s="134"/>
      <c r="C13345"/>
      <c r="D13345"/>
      <c r="E13345" s="488"/>
      <c r="F13345"/>
      <c r="G13345"/>
      <c r="H13345" s="488"/>
    </row>
    <row r="13346" spans="1:8" s="10" customFormat="1">
      <c r="A13346" s="134"/>
      <c r="B13346" s="134"/>
      <c r="C13346"/>
      <c r="D13346"/>
      <c r="E13346" s="488"/>
      <c r="F13346"/>
      <c r="G13346"/>
      <c r="H13346" s="488"/>
    </row>
    <row r="13347" spans="1:8" s="10" customFormat="1">
      <c r="A13347" s="134"/>
      <c r="B13347" s="134"/>
      <c r="C13347"/>
      <c r="D13347"/>
      <c r="E13347" s="488"/>
      <c r="F13347"/>
      <c r="G13347"/>
      <c r="H13347" s="488"/>
    </row>
    <row r="13348" spans="1:8" s="10" customFormat="1">
      <c r="A13348" s="134"/>
      <c r="B13348" s="134"/>
      <c r="C13348"/>
      <c r="D13348"/>
      <c r="E13348" s="488"/>
      <c r="F13348"/>
      <c r="G13348"/>
      <c r="H13348" s="488"/>
    </row>
    <row r="13349" spans="1:8" s="10" customFormat="1">
      <c r="A13349" s="134"/>
      <c r="B13349" s="134"/>
      <c r="C13349"/>
      <c r="D13349"/>
      <c r="E13349" s="488"/>
      <c r="F13349"/>
      <c r="G13349"/>
      <c r="H13349" s="488"/>
    </row>
    <row r="13350" spans="1:8" s="10" customFormat="1">
      <c r="A13350" s="134"/>
      <c r="B13350" s="134"/>
      <c r="C13350"/>
      <c r="D13350"/>
      <c r="E13350" s="488"/>
      <c r="F13350"/>
      <c r="G13350"/>
      <c r="H13350" s="488"/>
    </row>
    <row r="13351" spans="1:8" s="10" customFormat="1">
      <c r="A13351" s="134"/>
      <c r="B13351" s="134"/>
      <c r="C13351"/>
      <c r="D13351"/>
      <c r="E13351" s="488"/>
      <c r="F13351"/>
      <c r="G13351"/>
      <c r="H13351" s="488"/>
    </row>
    <row r="13352" spans="1:8" s="10" customFormat="1">
      <c r="A13352" s="134"/>
      <c r="B13352" s="134"/>
      <c r="C13352"/>
      <c r="D13352"/>
      <c r="E13352" s="488"/>
      <c r="F13352"/>
      <c r="G13352"/>
      <c r="H13352" s="488"/>
    </row>
    <row r="13353" spans="1:8" s="10" customFormat="1">
      <c r="A13353" s="134"/>
      <c r="B13353" s="134"/>
      <c r="C13353"/>
      <c r="D13353"/>
      <c r="E13353" s="488"/>
      <c r="F13353"/>
      <c r="G13353"/>
      <c r="H13353" s="488"/>
    </row>
    <row r="13354" spans="1:8" s="10" customFormat="1">
      <c r="A13354" s="134"/>
      <c r="B13354" s="134"/>
      <c r="C13354"/>
      <c r="D13354"/>
      <c r="E13354" s="488"/>
      <c r="F13354"/>
      <c r="G13354"/>
      <c r="H13354" s="488"/>
    </row>
    <row r="13355" spans="1:8" s="10" customFormat="1">
      <c r="A13355" s="134"/>
      <c r="B13355" s="134"/>
      <c r="C13355"/>
      <c r="D13355"/>
      <c r="E13355" s="488"/>
      <c r="F13355"/>
      <c r="G13355"/>
      <c r="H13355" s="488"/>
    </row>
    <row r="13356" spans="1:8" s="10" customFormat="1">
      <c r="A13356" s="134"/>
      <c r="B13356" s="134"/>
      <c r="C13356"/>
      <c r="D13356"/>
      <c r="E13356" s="488"/>
      <c r="F13356"/>
      <c r="G13356"/>
      <c r="H13356" s="488"/>
    </row>
    <row r="13357" spans="1:8" s="10" customFormat="1">
      <c r="A13357" s="134"/>
      <c r="B13357" s="134"/>
      <c r="C13357"/>
      <c r="D13357"/>
      <c r="E13357" s="488"/>
      <c r="F13357"/>
      <c r="G13357"/>
      <c r="H13357" s="488"/>
    </row>
    <row r="13358" spans="1:8" s="10" customFormat="1">
      <c r="A13358" s="134"/>
      <c r="B13358" s="134"/>
      <c r="C13358"/>
      <c r="D13358"/>
      <c r="E13358" s="488"/>
      <c r="F13358"/>
      <c r="G13358"/>
      <c r="H13358" s="488"/>
    </row>
    <row r="13359" spans="1:8" s="10" customFormat="1">
      <c r="A13359" s="134"/>
      <c r="B13359" s="134"/>
      <c r="C13359"/>
      <c r="D13359"/>
      <c r="E13359" s="488"/>
      <c r="F13359"/>
      <c r="G13359"/>
      <c r="H13359" s="488"/>
    </row>
    <row r="13360" spans="1:8" s="10" customFormat="1">
      <c r="A13360" s="134"/>
      <c r="B13360" s="134"/>
      <c r="C13360"/>
      <c r="D13360"/>
      <c r="E13360" s="488"/>
      <c r="F13360"/>
      <c r="G13360"/>
      <c r="H13360" s="488"/>
    </row>
    <row r="13361" spans="1:8" s="10" customFormat="1">
      <c r="A13361" s="134"/>
      <c r="B13361" s="134"/>
      <c r="C13361"/>
      <c r="D13361"/>
      <c r="E13361" s="488"/>
      <c r="F13361"/>
      <c r="G13361"/>
      <c r="H13361" s="488"/>
    </row>
    <row r="13362" spans="1:8" s="10" customFormat="1">
      <c r="A13362" s="134"/>
      <c r="B13362" s="134"/>
      <c r="C13362"/>
      <c r="D13362"/>
      <c r="E13362" s="488"/>
      <c r="F13362"/>
      <c r="G13362"/>
      <c r="H13362" s="488"/>
    </row>
    <row r="13363" spans="1:8" s="10" customFormat="1">
      <c r="A13363" s="134"/>
      <c r="B13363" s="134"/>
      <c r="C13363"/>
      <c r="D13363"/>
      <c r="E13363" s="488"/>
      <c r="F13363"/>
      <c r="G13363"/>
      <c r="H13363" s="488"/>
    </row>
    <row r="13364" spans="1:8" s="10" customFormat="1">
      <c r="A13364" s="134"/>
      <c r="B13364" s="134"/>
      <c r="C13364"/>
      <c r="D13364"/>
      <c r="E13364" s="488"/>
      <c r="F13364"/>
      <c r="G13364"/>
      <c r="H13364" s="488"/>
    </row>
    <row r="13365" spans="1:8" s="10" customFormat="1">
      <c r="A13365" s="134"/>
      <c r="B13365" s="134"/>
      <c r="C13365"/>
      <c r="D13365"/>
      <c r="E13365" s="488"/>
      <c r="F13365"/>
      <c r="G13365"/>
      <c r="H13365" s="488"/>
    </row>
    <row r="13366" spans="1:8" s="10" customFormat="1">
      <c r="A13366" s="134"/>
      <c r="B13366" s="134"/>
      <c r="C13366"/>
      <c r="D13366"/>
      <c r="E13366" s="488"/>
      <c r="F13366"/>
      <c r="G13366"/>
      <c r="H13366" s="488"/>
    </row>
    <row r="13367" spans="1:8" s="10" customFormat="1">
      <c r="A13367" s="134"/>
      <c r="B13367" s="134"/>
      <c r="C13367"/>
      <c r="D13367"/>
      <c r="E13367" s="488"/>
      <c r="F13367"/>
      <c r="G13367"/>
      <c r="H13367" s="488"/>
    </row>
    <row r="13368" spans="1:8" s="10" customFormat="1">
      <c r="A13368" s="134"/>
      <c r="B13368" s="134"/>
      <c r="C13368"/>
      <c r="D13368"/>
      <c r="E13368" s="488"/>
      <c r="F13368"/>
      <c r="G13368"/>
      <c r="H13368" s="488"/>
    </row>
    <row r="13369" spans="1:8" s="10" customFormat="1">
      <c r="A13369" s="134"/>
      <c r="B13369" s="134"/>
      <c r="C13369"/>
      <c r="D13369"/>
      <c r="E13369" s="488"/>
      <c r="F13369"/>
      <c r="G13369"/>
      <c r="H13369" s="488"/>
    </row>
    <row r="13370" spans="1:8" s="10" customFormat="1">
      <c r="A13370" s="134"/>
      <c r="B13370" s="134"/>
      <c r="C13370"/>
      <c r="D13370"/>
      <c r="E13370" s="488"/>
      <c r="F13370"/>
      <c r="G13370"/>
      <c r="H13370" s="488"/>
    </row>
    <row r="13371" spans="1:8" s="10" customFormat="1">
      <c r="A13371" s="134"/>
      <c r="B13371" s="134"/>
      <c r="C13371"/>
      <c r="D13371"/>
      <c r="E13371" s="488"/>
      <c r="F13371"/>
      <c r="G13371"/>
      <c r="H13371" s="488"/>
    </row>
    <row r="13372" spans="1:8" s="10" customFormat="1">
      <c r="A13372" s="134"/>
      <c r="B13372" s="134"/>
      <c r="C13372"/>
      <c r="D13372"/>
      <c r="E13372" s="488"/>
      <c r="F13372"/>
      <c r="G13372"/>
      <c r="H13372" s="488"/>
    </row>
    <row r="13373" spans="1:8" s="10" customFormat="1">
      <c r="A13373" s="134"/>
      <c r="B13373" s="134"/>
      <c r="C13373"/>
      <c r="D13373"/>
      <c r="E13373" s="488"/>
      <c r="F13373"/>
      <c r="G13373"/>
      <c r="H13373" s="488"/>
    </row>
    <row r="13374" spans="1:8" s="10" customFormat="1">
      <c r="A13374" s="134"/>
      <c r="B13374" s="134"/>
      <c r="C13374"/>
      <c r="D13374"/>
      <c r="E13374" s="488"/>
      <c r="F13374"/>
      <c r="G13374"/>
      <c r="H13374" s="488"/>
    </row>
    <row r="13375" spans="1:8" s="10" customFormat="1">
      <c r="A13375" s="134"/>
      <c r="B13375" s="134"/>
      <c r="C13375"/>
      <c r="D13375"/>
      <c r="E13375" s="488"/>
      <c r="F13375"/>
      <c r="G13375"/>
      <c r="H13375" s="488"/>
    </row>
    <row r="13376" spans="1:8" s="10" customFormat="1">
      <c r="A13376" s="134"/>
      <c r="B13376" s="134"/>
      <c r="C13376"/>
      <c r="D13376"/>
      <c r="E13376" s="488"/>
      <c r="F13376"/>
      <c r="G13376"/>
      <c r="H13376" s="488"/>
    </row>
    <row r="13377" spans="1:8" s="10" customFormat="1">
      <c r="A13377" s="134"/>
      <c r="B13377" s="134"/>
      <c r="C13377"/>
      <c r="D13377"/>
      <c r="E13377" s="488"/>
      <c r="F13377"/>
      <c r="G13377"/>
      <c r="H13377" s="488"/>
    </row>
    <row r="13378" spans="1:8" s="10" customFormat="1">
      <c r="A13378" s="134"/>
      <c r="B13378" s="134"/>
      <c r="C13378"/>
      <c r="D13378"/>
      <c r="E13378" s="488"/>
      <c r="F13378"/>
      <c r="G13378"/>
      <c r="H13378" s="488"/>
    </row>
    <row r="13379" spans="1:8" s="10" customFormat="1">
      <c r="A13379" s="134"/>
      <c r="B13379" s="134"/>
      <c r="C13379"/>
      <c r="D13379"/>
      <c r="E13379" s="488"/>
      <c r="F13379"/>
      <c r="G13379"/>
      <c r="H13379" s="488"/>
    </row>
    <row r="13380" spans="1:8" s="10" customFormat="1">
      <c r="A13380" s="134"/>
      <c r="B13380" s="134"/>
      <c r="C13380"/>
      <c r="D13380"/>
      <c r="E13380" s="488"/>
      <c r="F13380"/>
      <c r="G13380"/>
      <c r="H13380" s="488"/>
    </row>
    <row r="13381" spans="1:8" s="10" customFormat="1">
      <c r="A13381" s="134"/>
      <c r="B13381" s="134"/>
      <c r="C13381"/>
      <c r="D13381"/>
      <c r="E13381" s="488"/>
      <c r="F13381"/>
      <c r="G13381"/>
      <c r="H13381" s="488"/>
    </row>
    <row r="13382" spans="1:8" s="10" customFormat="1">
      <c r="A13382" s="134"/>
      <c r="B13382" s="134"/>
      <c r="C13382"/>
      <c r="D13382"/>
      <c r="E13382" s="488"/>
      <c r="F13382"/>
      <c r="G13382"/>
      <c r="H13382" s="488"/>
    </row>
    <row r="13383" spans="1:8" s="10" customFormat="1">
      <c r="A13383" s="134"/>
      <c r="B13383" s="134"/>
      <c r="C13383"/>
      <c r="D13383"/>
      <c r="E13383" s="488"/>
      <c r="F13383"/>
      <c r="G13383"/>
      <c r="H13383" s="488"/>
    </row>
    <row r="13384" spans="1:8" s="10" customFormat="1">
      <c r="A13384" s="134"/>
      <c r="B13384" s="134"/>
      <c r="C13384"/>
      <c r="D13384"/>
      <c r="E13384" s="488"/>
      <c r="F13384"/>
      <c r="G13384"/>
      <c r="H13384" s="488"/>
    </row>
    <row r="13385" spans="1:8" s="10" customFormat="1">
      <c r="A13385" s="134"/>
      <c r="B13385" s="134"/>
      <c r="C13385"/>
      <c r="D13385"/>
      <c r="E13385" s="488"/>
      <c r="F13385"/>
      <c r="G13385"/>
      <c r="H13385" s="488"/>
    </row>
    <row r="13386" spans="1:8" s="10" customFormat="1">
      <c r="A13386" s="134"/>
      <c r="B13386" s="134"/>
      <c r="C13386"/>
      <c r="D13386"/>
      <c r="E13386" s="488"/>
      <c r="F13386"/>
      <c r="G13386"/>
      <c r="H13386" s="488"/>
    </row>
    <row r="13387" spans="1:8" s="10" customFormat="1">
      <c r="A13387" s="134"/>
      <c r="B13387" s="134"/>
      <c r="C13387"/>
      <c r="D13387"/>
      <c r="E13387" s="488"/>
      <c r="F13387"/>
      <c r="G13387"/>
      <c r="H13387" s="488"/>
    </row>
    <row r="13388" spans="1:8" s="10" customFormat="1">
      <c r="A13388" s="134"/>
      <c r="B13388" s="134"/>
      <c r="C13388"/>
      <c r="D13388"/>
      <c r="E13388" s="488"/>
      <c r="F13388"/>
      <c r="G13388"/>
      <c r="H13388" s="488"/>
    </row>
    <row r="13389" spans="1:8" s="10" customFormat="1">
      <c r="A13389" s="134"/>
      <c r="B13389" s="134"/>
      <c r="C13389"/>
      <c r="D13389"/>
      <c r="E13389" s="488"/>
      <c r="F13389"/>
      <c r="G13389"/>
      <c r="H13389" s="488"/>
    </row>
    <row r="13390" spans="1:8" s="10" customFormat="1">
      <c r="A13390" s="134"/>
      <c r="B13390" s="134"/>
      <c r="C13390"/>
      <c r="D13390"/>
      <c r="E13390" s="488"/>
      <c r="F13390"/>
      <c r="G13390"/>
      <c r="H13390" s="488"/>
    </row>
    <row r="13391" spans="1:8" s="10" customFormat="1">
      <c r="A13391" s="134"/>
      <c r="B13391" s="134"/>
      <c r="C13391"/>
      <c r="D13391"/>
      <c r="E13391" s="488"/>
      <c r="F13391"/>
      <c r="G13391"/>
      <c r="H13391" s="488"/>
    </row>
    <row r="13392" spans="1:8" s="10" customFormat="1">
      <c r="A13392" s="134"/>
      <c r="B13392" s="134"/>
      <c r="C13392"/>
      <c r="D13392"/>
      <c r="E13392" s="488"/>
      <c r="F13392"/>
      <c r="G13392"/>
      <c r="H13392" s="488"/>
    </row>
    <row r="13393" spans="1:8" s="10" customFormat="1">
      <c r="A13393" s="134"/>
      <c r="B13393" s="134"/>
      <c r="C13393"/>
      <c r="D13393"/>
      <c r="E13393" s="488"/>
      <c r="F13393"/>
      <c r="G13393"/>
      <c r="H13393" s="488"/>
    </row>
    <row r="13394" spans="1:8" s="10" customFormat="1">
      <c r="A13394" s="134"/>
      <c r="B13394" s="134"/>
      <c r="C13394"/>
      <c r="D13394"/>
      <c r="E13394" s="488"/>
      <c r="F13394"/>
      <c r="G13394"/>
      <c r="H13394" s="488"/>
    </row>
    <row r="13395" spans="1:8" s="10" customFormat="1">
      <c r="A13395" s="134"/>
      <c r="B13395" s="134"/>
      <c r="C13395"/>
      <c r="D13395"/>
      <c r="E13395" s="488"/>
      <c r="F13395"/>
      <c r="G13395"/>
      <c r="H13395" s="488"/>
    </row>
    <row r="13396" spans="1:8" s="10" customFormat="1">
      <c r="A13396" s="134"/>
      <c r="B13396" s="134"/>
      <c r="C13396"/>
      <c r="D13396"/>
      <c r="E13396" s="488"/>
      <c r="F13396"/>
      <c r="G13396"/>
      <c r="H13396" s="488"/>
    </row>
    <row r="13397" spans="1:8" s="10" customFormat="1">
      <c r="A13397" s="134"/>
      <c r="B13397" s="134"/>
      <c r="C13397"/>
      <c r="D13397"/>
      <c r="E13397" s="488"/>
      <c r="F13397"/>
      <c r="G13397"/>
      <c r="H13397" s="488"/>
    </row>
    <row r="13398" spans="1:8" s="10" customFormat="1">
      <c r="A13398" s="134"/>
      <c r="B13398" s="134"/>
      <c r="C13398"/>
      <c r="D13398"/>
      <c r="E13398" s="488"/>
      <c r="F13398"/>
      <c r="G13398"/>
      <c r="H13398" s="488"/>
    </row>
    <row r="13399" spans="1:8" s="10" customFormat="1">
      <c r="A13399" s="134"/>
      <c r="B13399" s="134"/>
      <c r="C13399"/>
      <c r="D13399"/>
      <c r="E13399" s="488"/>
      <c r="F13399"/>
      <c r="G13399"/>
      <c r="H13399" s="488"/>
    </row>
    <row r="13400" spans="1:8" s="10" customFormat="1">
      <c r="A13400" s="134"/>
      <c r="B13400" s="134"/>
      <c r="C13400"/>
      <c r="D13400"/>
      <c r="E13400" s="488"/>
      <c r="F13400"/>
      <c r="G13400"/>
      <c r="H13400" s="488"/>
    </row>
    <row r="13401" spans="1:8" s="10" customFormat="1">
      <c r="A13401" s="134"/>
      <c r="B13401" s="134"/>
      <c r="C13401"/>
      <c r="D13401"/>
      <c r="E13401" s="488"/>
      <c r="F13401"/>
      <c r="G13401"/>
      <c r="H13401" s="488"/>
    </row>
    <row r="13402" spans="1:8" s="10" customFormat="1">
      <c r="A13402" s="134"/>
      <c r="B13402" s="134"/>
      <c r="C13402"/>
      <c r="D13402"/>
      <c r="E13402" s="488"/>
      <c r="F13402"/>
      <c r="G13402"/>
      <c r="H13402" s="488"/>
    </row>
    <row r="13403" spans="1:8" s="10" customFormat="1">
      <c r="A13403" s="134"/>
      <c r="B13403" s="134"/>
      <c r="C13403"/>
      <c r="D13403"/>
      <c r="E13403" s="488"/>
      <c r="F13403"/>
      <c r="G13403"/>
      <c r="H13403" s="488"/>
    </row>
    <row r="13404" spans="1:8" s="10" customFormat="1">
      <c r="A13404" s="134"/>
      <c r="B13404" s="134"/>
      <c r="C13404"/>
      <c r="D13404"/>
      <c r="E13404" s="488"/>
      <c r="F13404"/>
      <c r="G13404"/>
      <c r="H13404" s="488"/>
    </row>
    <row r="13405" spans="1:8" s="10" customFormat="1">
      <c r="A13405" s="134"/>
      <c r="B13405" s="134"/>
      <c r="C13405"/>
      <c r="D13405"/>
      <c r="E13405" s="488"/>
      <c r="F13405"/>
      <c r="G13405"/>
      <c r="H13405" s="488"/>
    </row>
    <row r="13406" spans="1:8" s="10" customFormat="1">
      <c r="A13406" s="134"/>
      <c r="B13406" s="134"/>
      <c r="C13406"/>
      <c r="D13406"/>
      <c r="E13406" s="488"/>
      <c r="F13406"/>
      <c r="G13406"/>
      <c r="H13406" s="488"/>
    </row>
    <row r="13407" spans="1:8" s="10" customFormat="1">
      <c r="A13407" s="134"/>
      <c r="B13407" s="134"/>
      <c r="C13407"/>
      <c r="D13407"/>
      <c r="E13407" s="488"/>
      <c r="F13407"/>
      <c r="G13407"/>
      <c r="H13407" s="488"/>
    </row>
    <row r="13408" spans="1:8" s="10" customFormat="1">
      <c r="A13408" s="134"/>
      <c r="B13408" s="134"/>
      <c r="C13408"/>
      <c r="D13408"/>
      <c r="E13408" s="488"/>
      <c r="F13408"/>
      <c r="G13408"/>
      <c r="H13408" s="488"/>
    </row>
    <row r="13409" spans="1:8" s="10" customFormat="1">
      <c r="A13409" s="134"/>
      <c r="B13409" s="134"/>
      <c r="C13409"/>
      <c r="D13409"/>
      <c r="E13409" s="488"/>
      <c r="F13409"/>
      <c r="G13409"/>
      <c r="H13409" s="488"/>
    </row>
    <row r="13410" spans="1:8" s="10" customFormat="1">
      <c r="A13410" s="134"/>
      <c r="B13410" s="134"/>
      <c r="C13410"/>
      <c r="D13410"/>
      <c r="E13410" s="488"/>
      <c r="F13410"/>
      <c r="G13410"/>
      <c r="H13410" s="488"/>
    </row>
    <row r="13411" spans="1:8" s="10" customFormat="1">
      <c r="A13411" s="134"/>
      <c r="B13411" s="134"/>
      <c r="C13411"/>
      <c r="D13411"/>
      <c r="E13411" s="488"/>
      <c r="F13411"/>
      <c r="G13411"/>
      <c r="H13411" s="488"/>
    </row>
    <row r="13412" spans="1:8" s="10" customFormat="1">
      <c r="A13412" s="134"/>
      <c r="B13412" s="134"/>
      <c r="C13412"/>
      <c r="D13412"/>
      <c r="E13412" s="488"/>
      <c r="F13412"/>
      <c r="G13412"/>
      <c r="H13412" s="488"/>
    </row>
    <row r="13413" spans="1:8" s="10" customFormat="1">
      <c r="A13413" s="134"/>
      <c r="B13413" s="134"/>
      <c r="C13413"/>
      <c r="D13413"/>
      <c r="E13413" s="488"/>
      <c r="F13413"/>
      <c r="G13413"/>
      <c r="H13413" s="488"/>
    </row>
    <row r="13414" spans="1:8" s="10" customFormat="1">
      <c r="A13414" s="134"/>
      <c r="B13414" s="134"/>
      <c r="C13414"/>
      <c r="D13414"/>
      <c r="E13414" s="488"/>
      <c r="F13414"/>
      <c r="G13414"/>
      <c r="H13414" s="488"/>
    </row>
    <row r="13415" spans="1:8" s="10" customFormat="1">
      <c r="A13415" s="134"/>
      <c r="B13415" s="134"/>
      <c r="C13415"/>
      <c r="D13415"/>
      <c r="E13415" s="488"/>
      <c r="F13415"/>
      <c r="G13415"/>
      <c r="H13415" s="488"/>
    </row>
    <row r="13416" spans="1:8" s="10" customFormat="1">
      <c r="A13416" s="134"/>
      <c r="B13416" s="134"/>
      <c r="C13416"/>
      <c r="D13416"/>
      <c r="E13416" s="488"/>
      <c r="F13416"/>
      <c r="G13416"/>
      <c r="H13416" s="488"/>
    </row>
    <row r="13417" spans="1:8" s="10" customFormat="1">
      <c r="A13417" s="134"/>
      <c r="B13417" s="134"/>
      <c r="C13417"/>
      <c r="D13417"/>
      <c r="E13417" s="488"/>
      <c r="F13417"/>
      <c r="G13417"/>
      <c r="H13417" s="488"/>
    </row>
    <row r="13418" spans="1:8" s="10" customFormat="1">
      <c r="A13418" s="134"/>
      <c r="B13418" s="134"/>
      <c r="C13418"/>
      <c r="D13418"/>
      <c r="E13418" s="488"/>
      <c r="F13418"/>
      <c r="G13418"/>
      <c r="H13418" s="488"/>
    </row>
    <row r="13419" spans="1:8" s="10" customFormat="1">
      <c r="A13419" s="134"/>
      <c r="B13419" s="134"/>
      <c r="C13419"/>
      <c r="D13419"/>
      <c r="E13419" s="488"/>
      <c r="F13419"/>
      <c r="G13419"/>
      <c r="H13419" s="488"/>
    </row>
    <row r="13420" spans="1:8" s="10" customFormat="1">
      <c r="A13420" s="134"/>
      <c r="B13420" s="134"/>
      <c r="C13420"/>
      <c r="D13420"/>
      <c r="E13420" s="488"/>
      <c r="F13420"/>
      <c r="G13420"/>
      <c r="H13420" s="488"/>
    </row>
    <row r="13421" spans="1:8" s="10" customFormat="1">
      <c r="A13421" s="134"/>
      <c r="B13421" s="134"/>
      <c r="C13421"/>
      <c r="D13421"/>
      <c r="E13421" s="488"/>
      <c r="F13421"/>
      <c r="G13421"/>
      <c r="H13421" s="488"/>
    </row>
    <row r="13422" spans="1:8" s="10" customFormat="1">
      <c r="A13422" s="134"/>
      <c r="B13422" s="134"/>
      <c r="C13422"/>
      <c r="D13422"/>
      <c r="E13422" s="488"/>
      <c r="F13422"/>
      <c r="G13422"/>
      <c r="H13422" s="488"/>
    </row>
    <row r="13423" spans="1:8" s="10" customFormat="1">
      <c r="A13423" s="134"/>
      <c r="B13423" s="134"/>
      <c r="C13423"/>
      <c r="D13423"/>
      <c r="E13423" s="488"/>
      <c r="F13423"/>
      <c r="G13423"/>
      <c r="H13423" s="488"/>
    </row>
    <row r="13424" spans="1:8" s="10" customFormat="1">
      <c r="A13424" s="134"/>
      <c r="B13424" s="134"/>
      <c r="C13424"/>
      <c r="D13424"/>
      <c r="E13424" s="488"/>
      <c r="F13424"/>
      <c r="G13424"/>
      <c r="H13424" s="488"/>
    </row>
    <row r="13425" spans="1:8" s="10" customFormat="1">
      <c r="A13425" s="134"/>
      <c r="B13425" s="134"/>
      <c r="C13425"/>
      <c r="D13425"/>
      <c r="E13425" s="488"/>
      <c r="F13425"/>
      <c r="G13425"/>
      <c r="H13425" s="488"/>
    </row>
    <row r="13426" spans="1:8" s="10" customFormat="1">
      <c r="A13426" s="134"/>
      <c r="B13426" s="134"/>
      <c r="C13426"/>
      <c r="D13426"/>
      <c r="E13426" s="488"/>
      <c r="F13426"/>
      <c r="G13426"/>
      <c r="H13426" s="488"/>
    </row>
    <row r="13427" spans="1:8" s="10" customFormat="1">
      <c r="A13427" s="134"/>
      <c r="B13427" s="134"/>
      <c r="C13427"/>
      <c r="D13427"/>
      <c r="E13427" s="488"/>
      <c r="F13427"/>
      <c r="G13427"/>
      <c r="H13427" s="488"/>
    </row>
    <row r="13428" spans="1:8" s="10" customFormat="1">
      <c r="A13428" s="134"/>
      <c r="B13428" s="134"/>
      <c r="C13428"/>
      <c r="D13428"/>
      <c r="E13428" s="488"/>
      <c r="F13428"/>
      <c r="G13428"/>
      <c r="H13428" s="488"/>
    </row>
    <row r="13429" spans="1:8" s="10" customFormat="1">
      <c r="A13429" s="134"/>
      <c r="B13429" s="134"/>
      <c r="C13429"/>
      <c r="D13429"/>
      <c r="E13429" s="488"/>
      <c r="F13429"/>
      <c r="G13429"/>
      <c r="H13429" s="488"/>
    </row>
    <row r="13430" spans="1:8" s="10" customFormat="1">
      <c r="A13430" s="134"/>
      <c r="B13430" s="134"/>
      <c r="C13430"/>
      <c r="D13430"/>
      <c r="E13430" s="488"/>
      <c r="F13430"/>
      <c r="G13430"/>
      <c r="H13430" s="488"/>
    </row>
    <row r="13431" spans="1:8" s="10" customFormat="1">
      <c r="A13431" s="134"/>
      <c r="B13431" s="134"/>
      <c r="C13431"/>
      <c r="D13431"/>
      <c r="E13431" s="488"/>
      <c r="F13431"/>
      <c r="G13431"/>
      <c r="H13431" s="488"/>
    </row>
    <row r="13432" spans="1:8" s="10" customFormat="1">
      <c r="A13432" s="134"/>
      <c r="B13432" s="134"/>
      <c r="C13432"/>
      <c r="D13432"/>
      <c r="E13432" s="488"/>
      <c r="F13432"/>
      <c r="G13432"/>
      <c r="H13432" s="488"/>
    </row>
    <row r="13433" spans="1:8" s="10" customFormat="1">
      <c r="A13433" s="134"/>
      <c r="B13433" s="134"/>
      <c r="C13433"/>
      <c r="D13433"/>
      <c r="E13433" s="488"/>
      <c r="F13433"/>
      <c r="G13433"/>
      <c r="H13433" s="488"/>
    </row>
    <row r="13434" spans="1:8" s="10" customFormat="1">
      <c r="A13434" s="134"/>
      <c r="B13434" s="134"/>
      <c r="C13434"/>
      <c r="D13434"/>
      <c r="E13434" s="488"/>
      <c r="F13434"/>
      <c r="G13434"/>
      <c r="H13434" s="488"/>
    </row>
    <row r="13435" spans="1:8" s="10" customFormat="1">
      <c r="A13435" s="134"/>
      <c r="B13435" s="134"/>
      <c r="C13435"/>
      <c r="D13435"/>
      <c r="E13435" s="488"/>
      <c r="F13435"/>
      <c r="G13435"/>
      <c r="H13435" s="488"/>
    </row>
    <row r="13436" spans="1:8" s="10" customFormat="1">
      <c r="A13436" s="134"/>
      <c r="B13436" s="134"/>
      <c r="C13436"/>
      <c r="D13436"/>
      <c r="E13436" s="488"/>
      <c r="F13436"/>
      <c r="G13436"/>
      <c r="H13436" s="488"/>
    </row>
    <row r="13437" spans="1:8" s="10" customFormat="1">
      <c r="A13437" s="134"/>
      <c r="B13437" s="134"/>
      <c r="C13437"/>
      <c r="D13437"/>
      <c r="E13437" s="488"/>
      <c r="F13437"/>
      <c r="G13437"/>
      <c r="H13437" s="488"/>
    </row>
    <row r="13438" spans="1:8" s="10" customFormat="1">
      <c r="A13438" s="134"/>
      <c r="B13438" s="134"/>
      <c r="C13438"/>
      <c r="D13438"/>
      <c r="E13438" s="488"/>
      <c r="F13438"/>
      <c r="G13438"/>
      <c r="H13438" s="488"/>
    </row>
    <row r="13439" spans="1:8" s="10" customFormat="1">
      <c r="A13439" s="134"/>
      <c r="B13439" s="134"/>
      <c r="C13439"/>
      <c r="D13439"/>
      <c r="E13439" s="488"/>
      <c r="F13439"/>
      <c r="G13439"/>
      <c r="H13439" s="488"/>
    </row>
    <row r="13440" spans="1:8" s="10" customFormat="1">
      <c r="A13440" s="134"/>
      <c r="B13440" s="134"/>
      <c r="C13440"/>
      <c r="D13440"/>
      <c r="E13440" s="488"/>
      <c r="F13440"/>
      <c r="G13440"/>
      <c r="H13440" s="488"/>
    </row>
    <row r="13441" spans="1:8" s="10" customFormat="1">
      <c r="A13441" s="134"/>
      <c r="B13441" s="134"/>
      <c r="C13441"/>
      <c r="D13441"/>
      <c r="E13441" s="488"/>
      <c r="F13441"/>
      <c r="G13441"/>
      <c r="H13441" s="488"/>
    </row>
    <row r="13442" spans="1:8" s="10" customFormat="1">
      <c r="A13442" s="134"/>
      <c r="B13442" s="134"/>
      <c r="C13442"/>
      <c r="D13442"/>
      <c r="E13442" s="488"/>
      <c r="F13442"/>
      <c r="G13442"/>
      <c r="H13442" s="488"/>
    </row>
    <row r="13443" spans="1:8" s="10" customFormat="1">
      <c r="A13443" s="134"/>
      <c r="B13443" s="134"/>
      <c r="C13443"/>
      <c r="D13443"/>
      <c r="E13443" s="488"/>
      <c r="F13443"/>
      <c r="G13443"/>
      <c r="H13443" s="488"/>
    </row>
    <row r="13444" spans="1:8" s="10" customFormat="1">
      <c r="A13444" s="134"/>
      <c r="B13444" s="134"/>
      <c r="C13444"/>
      <c r="D13444"/>
      <c r="E13444" s="488"/>
      <c r="F13444"/>
      <c r="G13444"/>
      <c r="H13444" s="488"/>
    </row>
    <row r="13445" spans="1:8" s="10" customFormat="1">
      <c r="A13445" s="134"/>
      <c r="B13445" s="134"/>
      <c r="C13445"/>
      <c r="D13445"/>
      <c r="E13445" s="488"/>
      <c r="F13445"/>
      <c r="G13445"/>
      <c r="H13445" s="488"/>
    </row>
    <row r="13446" spans="1:8" s="10" customFormat="1">
      <c r="A13446" s="134"/>
      <c r="B13446" s="134"/>
      <c r="C13446"/>
      <c r="D13446"/>
      <c r="E13446" s="488"/>
      <c r="F13446"/>
      <c r="G13446"/>
      <c r="H13446" s="488"/>
    </row>
    <row r="13447" spans="1:8" s="10" customFormat="1">
      <c r="A13447" s="134"/>
      <c r="B13447" s="134"/>
      <c r="C13447"/>
      <c r="D13447"/>
      <c r="E13447" s="488"/>
      <c r="F13447"/>
      <c r="G13447"/>
      <c r="H13447" s="488"/>
    </row>
    <row r="13448" spans="1:8" s="10" customFormat="1">
      <c r="A13448" s="134"/>
      <c r="B13448" s="134"/>
      <c r="C13448"/>
      <c r="D13448"/>
      <c r="E13448" s="488"/>
      <c r="F13448"/>
      <c r="G13448"/>
      <c r="H13448" s="488"/>
    </row>
    <row r="13449" spans="1:8" s="10" customFormat="1">
      <c r="A13449" s="134"/>
      <c r="B13449" s="134"/>
      <c r="C13449"/>
      <c r="D13449"/>
      <c r="E13449" s="488"/>
      <c r="F13449"/>
      <c r="G13449"/>
      <c r="H13449" s="488"/>
    </row>
    <row r="13450" spans="1:8" s="10" customFormat="1">
      <c r="A13450" s="134"/>
      <c r="B13450" s="134"/>
      <c r="C13450"/>
      <c r="D13450"/>
      <c r="E13450" s="488"/>
      <c r="F13450"/>
      <c r="G13450"/>
      <c r="H13450" s="488"/>
    </row>
    <row r="13451" spans="1:8" s="10" customFormat="1">
      <c r="A13451" s="134"/>
      <c r="B13451" s="134"/>
      <c r="C13451"/>
      <c r="D13451"/>
      <c r="E13451" s="488"/>
      <c r="F13451"/>
      <c r="G13451"/>
      <c r="H13451" s="488"/>
    </row>
    <row r="13452" spans="1:8" s="10" customFormat="1">
      <c r="A13452" s="134"/>
      <c r="B13452" s="134"/>
      <c r="C13452"/>
      <c r="D13452"/>
      <c r="E13452" s="488"/>
      <c r="F13452"/>
      <c r="G13452"/>
      <c r="H13452" s="488"/>
    </row>
    <row r="13453" spans="1:8" s="10" customFormat="1">
      <c r="A13453" s="134"/>
      <c r="B13453" s="134"/>
      <c r="C13453"/>
      <c r="D13453"/>
      <c r="E13453" s="488"/>
      <c r="F13453"/>
      <c r="G13453"/>
      <c r="H13453" s="488"/>
    </row>
    <row r="13454" spans="1:8" s="10" customFormat="1">
      <c r="A13454" s="134"/>
      <c r="B13454" s="134"/>
      <c r="C13454"/>
      <c r="D13454"/>
      <c r="E13454" s="488"/>
      <c r="F13454"/>
      <c r="G13454"/>
      <c r="H13454" s="488"/>
    </row>
    <row r="13455" spans="1:8" s="10" customFormat="1">
      <c r="A13455" s="134"/>
      <c r="B13455" s="134"/>
      <c r="C13455"/>
      <c r="D13455"/>
      <c r="E13455" s="488"/>
      <c r="F13455"/>
      <c r="G13455"/>
      <c r="H13455" s="488"/>
    </row>
    <row r="13456" spans="1:8" s="10" customFormat="1">
      <c r="A13456" s="134"/>
      <c r="B13456" s="134"/>
      <c r="C13456"/>
      <c r="D13456"/>
      <c r="E13456" s="488"/>
      <c r="F13456"/>
      <c r="G13456"/>
      <c r="H13456" s="488"/>
    </row>
    <row r="13457" spans="1:8" s="10" customFormat="1">
      <c r="A13457" s="134"/>
      <c r="B13457" s="134"/>
      <c r="C13457"/>
      <c r="D13457"/>
      <c r="E13457" s="488"/>
      <c r="F13457"/>
      <c r="G13457"/>
      <c r="H13457" s="488"/>
    </row>
    <row r="13458" spans="1:8" s="10" customFormat="1">
      <c r="A13458" s="134"/>
      <c r="B13458" s="134"/>
      <c r="C13458"/>
      <c r="D13458"/>
      <c r="E13458" s="488"/>
      <c r="F13458"/>
      <c r="G13458"/>
      <c r="H13458" s="488"/>
    </row>
    <row r="13459" spans="1:8" s="10" customFormat="1">
      <c r="A13459" s="134"/>
      <c r="B13459" s="134"/>
      <c r="C13459"/>
      <c r="D13459"/>
      <c r="E13459" s="488"/>
      <c r="F13459"/>
      <c r="G13459"/>
      <c r="H13459" s="488"/>
    </row>
    <row r="13460" spans="1:8" s="10" customFormat="1">
      <c r="A13460" s="134"/>
      <c r="B13460" s="134"/>
      <c r="C13460"/>
      <c r="D13460"/>
      <c r="E13460" s="488"/>
      <c r="F13460"/>
      <c r="G13460"/>
      <c r="H13460" s="488"/>
    </row>
    <row r="13461" spans="1:8" s="10" customFormat="1">
      <c r="A13461" s="134"/>
      <c r="B13461" s="134"/>
      <c r="C13461"/>
      <c r="D13461"/>
      <c r="E13461" s="488"/>
      <c r="F13461"/>
      <c r="G13461"/>
      <c r="H13461" s="488"/>
    </row>
    <row r="13462" spans="1:8" s="10" customFormat="1">
      <c r="A13462" s="134"/>
      <c r="B13462" s="134"/>
      <c r="C13462"/>
      <c r="D13462"/>
      <c r="E13462" s="488"/>
      <c r="F13462"/>
      <c r="G13462"/>
      <c r="H13462" s="488"/>
    </row>
    <row r="13463" spans="1:8" s="10" customFormat="1">
      <c r="A13463" s="134"/>
      <c r="B13463" s="134"/>
      <c r="C13463"/>
      <c r="D13463"/>
      <c r="E13463" s="488"/>
      <c r="F13463"/>
      <c r="G13463"/>
      <c r="H13463" s="488"/>
    </row>
    <row r="13464" spans="1:8" s="10" customFormat="1">
      <c r="A13464" s="134"/>
      <c r="B13464" s="134"/>
      <c r="C13464"/>
      <c r="D13464"/>
      <c r="E13464" s="488"/>
      <c r="F13464"/>
      <c r="G13464"/>
      <c r="H13464" s="488"/>
    </row>
    <row r="13465" spans="1:8" s="10" customFormat="1">
      <c r="A13465" s="134"/>
      <c r="B13465" s="134"/>
      <c r="C13465"/>
      <c r="D13465"/>
      <c r="E13465" s="488"/>
      <c r="F13465"/>
      <c r="G13465"/>
      <c r="H13465" s="488"/>
    </row>
    <row r="13466" spans="1:8" s="10" customFormat="1">
      <c r="A13466" s="134"/>
      <c r="B13466" s="134"/>
      <c r="C13466"/>
      <c r="D13466"/>
      <c r="E13466" s="488"/>
      <c r="F13466"/>
      <c r="G13466"/>
      <c r="H13466" s="488"/>
    </row>
    <row r="13467" spans="1:8" s="10" customFormat="1">
      <c r="A13467" s="134"/>
      <c r="B13467" s="134"/>
      <c r="C13467"/>
      <c r="D13467"/>
      <c r="E13467" s="488"/>
      <c r="F13467"/>
      <c r="G13467"/>
      <c r="H13467" s="488"/>
    </row>
    <row r="13468" spans="1:8" s="10" customFormat="1">
      <c r="A13468" s="134"/>
      <c r="B13468" s="134"/>
      <c r="C13468"/>
      <c r="D13468"/>
      <c r="E13468" s="488"/>
      <c r="F13468"/>
      <c r="G13468"/>
      <c r="H13468" s="488"/>
    </row>
    <row r="13469" spans="1:8" s="10" customFormat="1">
      <c r="A13469" s="134"/>
      <c r="B13469" s="134"/>
      <c r="C13469"/>
      <c r="D13469"/>
      <c r="E13469" s="488"/>
      <c r="F13469"/>
      <c r="G13469"/>
      <c r="H13469" s="488"/>
    </row>
    <row r="13470" spans="1:8" s="10" customFormat="1">
      <c r="A13470" s="134"/>
      <c r="B13470" s="134"/>
      <c r="C13470"/>
      <c r="D13470"/>
      <c r="E13470" s="488"/>
      <c r="F13470"/>
      <c r="G13470"/>
      <c r="H13470" s="488"/>
    </row>
    <row r="13471" spans="1:8" s="10" customFormat="1">
      <c r="A13471" s="134"/>
      <c r="B13471" s="134"/>
      <c r="C13471"/>
      <c r="D13471"/>
      <c r="E13471" s="488"/>
      <c r="F13471"/>
      <c r="G13471"/>
      <c r="H13471" s="488"/>
    </row>
    <row r="13472" spans="1:8" s="10" customFormat="1">
      <c r="A13472" s="134"/>
      <c r="B13472" s="134"/>
      <c r="C13472"/>
      <c r="D13472"/>
      <c r="E13472" s="488"/>
      <c r="F13472"/>
      <c r="G13472"/>
      <c r="H13472" s="488"/>
    </row>
    <row r="13473" spans="1:8" s="10" customFormat="1">
      <c r="A13473" s="134"/>
      <c r="B13473" s="134"/>
      <c r="C13473"/>
      <c r="D13473"/>
      <c r="E13473" s="488"/>
      <c r="F13473"/>
      <c r="G13473"/>
      <c r="H13473" s="488"/>
    </row>
    <row r="13474" spans="1:8" s="10" customFormat="1">
      <c r="A13474" s="134"/>
      <c r="B13474" s="134"/>
      <c r="C13474"/>
      <c r="D13474"/>
      <c r="E13474" s="488"/>
      <c r="F13474"/>
      <c r="G13474"/>
      <c r="H13474" s="488"/>
    </row>
    <row r="13475" spans="1:8" s="10" customFormat="1">
      <c r="A13475" s="134"/>
      <c r="B13475" s="134"/>
      <c r="C13475"/>
      <c r="D13475"/>
      <c r="E13475" s="488"/>
      <c r="F13475"/>
      <c r="G13475"/>
      <c r="H13475" s="488"/>
    </row>
    <row r="13476" spans="1:8" s="10" customFormat="1">
      <c r="A13476" s="134"/>
      <c r="B13476" s="134"/>
      <c r="C13476"/>
      <c r="D13476"/>
      <c r="E13476" s="488"/>
      <c r="F13476"/>
      <c r="G13476"/>
      <c r="H13476" s="488"/>
    </row>
    <row r="13477" spans="1:8" s="10" customFormat="1">
      <c r="A13477" s="134"/>
      <c r="B13477" s="134"/>
      <c r="C13477"/>
      <c r="D13477"/>
      <c r="E13477" s="488"/>
      <c r="F13477"/>
      <c r="G13477"/>
      <c r="H13477" s="488"/>
    </row>
    <row r="13478" spans="1:8" s="10" customFormat="1">
      <c r="A13478" s="134"/>
      <c r="B13478" s="134"/>
      <c r="C13478"/>
      <c r="D13478"/>
      <c r="E13478" s="488"/>
      <c r="F13478"/>
      <c r="G13478"/>
      <c r="H13478" s="488"/>
    </row>
    <row r="13479" spans="1:8" s="10" customFormat="1">
      <c r="A13479" s="134"/>
      <c r="B13479" s="134"/>
      <c r="C13479"/>
      <c r="D13479"/>
      <c r="E13479" s="488"/>
      <c r="F13479"/>
      <c r="G13479"/>
      <c r="H13479" s="488"/>
    </row>
    <row r="13480" spans="1:8" s="10" customFormat="1">
      <c r="A13480" s="134"/>
      <c r="B13480" s="134"/>
      <c r="C13480"/>
      <c r="D13480"/>
      <c r="E13480" s="488"/>
      <c r="F13480"/>
      <c r="G13480"/>
      <c r="H13480" s="488"/>
    </row>
    <row r="13481" spans="1:8" s="10" customFormat="1">
      <c r="A13481" s="134"/>
      <c r="B13481" s="134"/>
      <c r="C13481"/>
      <c r="D13481"/>
      <c r="E13481" s="488"/>
      <c r="F13481"/>
      <c r="G13481"/>
      <c r="H13481" s="488"/>
    </row>
    <row r="13482" spans="1:8" s="10" customFormat="1">
      <c r="A13482" s="134"/>
      <c r="B13482" s="134"/>
      <c r="C13482"/>
      <c r="D13482"/>
      <c r="E13482" s="488"/>
      <c r="F13482"/>
      <c r="G13482"/>
      <c r="H13482" s="488"/>
    </row>
    <row r="13483" spans="1:8" s="10" customFormat="1">
      <c r="A13483" s="134"/>
      <c r="B13483" s="134"/>
      <c r="C13483"/>
      <c r="D13483"/>
      <c r="E13483" s="488"/>
      <c r="F13483"/>
      <c r="G13483"/>
      <c r="H13483" s="488"/>
    </row>
    <row r="13484" spans="1:8" s="10" customFormat="1">
      <c r="A13484" s="134"/>
      <c r="B13484" s="134"/>
      <c r="C13484"/>
      <c r="D13484"/>
      <c r="E13484" s="488"/>
      <c r="F13484"/>
      <c r="G13484"/>
      <c r="H13484" s="488"/>
    </row>
    <row r="13485" spans="1:8" s="10" customFormat="1">
      <c r="A13485" s="134"/>
      <c r="B13485" s="134"/>
      <c r="C13485"/>
      <c r="D13485"/>
      <c r="E13485" s="488"/>
      <c r="F13485"/>
      <c r="G13485"/>
      <c r="H13485" s="488"/>
    </row>
    <row r="13486" spans="1:8" s="10" customFormat="1">
      <c r="A13486" s="134"/>
      <c r="B13486" s="134"/>
      <c r="C13486"/>
      <c r="D13486"/>
      <c r="E13486" s="488"/>
      <c r="F13486"/>
      <c r="G13486"/>
      <c r="H13486" s="488"/>
    </row>
    <row r="13487" spans="1:8" s="10" customFormat="1">
      <c r="A13487" s="134"/>
      <c r="B13487" s="134"/>
      <c r="C13487"/>
      <c r="D13487"/>
      <c r="E13487" s="488"/>
      <c r="F13487"/>
      <c r="G13487"/>
      <c r="H13487" s="488"/>
    </row>
    <row r="13488" spans="1:8" s="10" customFormat="1">
      <c r="A13488" s="134"/>
      <c r="B13488" s="134"/>
      <c r="C13488"/>
      <c r="D13488"/>
      <c r="E13488" s="488"/>
      <c r="F13488"/>
      <c r="G13488"/>
      <c r="H13488" s="488"/>
    </row>
    <row r="13489" spans="1:8" s="10" customFormat="1">
      <c r="A13489" s="134"/>
      <c r="B13489" s="134"/>
      <c r="C13489"/>
      <c r="D13489"/>
      <c r="E13489" s="488"/>
      <c r="F13489"/>
      <c r="G13489"/>
      <c r="H13489" s="488"/>
    </row>
    <row r="13490" spans="1:8" s="10" customFormat="1">
      <c r="A13490" s="134"/>
      <c r="B13490" s="134"/>
      <c r="C13490"/>
      <c r="D13490"/>
      <c r="E13490" s="488"/>
      <c r="F13490"/>
      <c r="G13490"/>
      <c r="H13490" s="488"/>
    </row>
    <row r="13491" spans="1:8" s="10" customFormat="1">
      <c r="A13491" s="134"/>
      <c r="B13491" s="134"/>
      <c r="C13491"/>
      <c r="D13491"/>
      <c r="E13491" s="488"/>
      <c r="F13491"/>
      <c r="G13491"/>
      <c r="H13491" s="488"/>
    </row>
    <row r="13492" spans="1:8" s="10" customFormat="1">
      <c r="A13492" s="134"/>
      <c r="B13492" s="134"/>
      <c r="C13492"/>
      <c r="D13492"/>
      <c r="E13492" s="488"/>
      <c r="F13492"/>
      <c r="G13492"/>
      <c r="H13492" s="488"/>
    </row>
    <row r="13493" spans="1:8" s="10" customFormat="1">
      <c r="A13493" s="134"/>
      <c r="B13493" s="134"/>
      <c r="C13493"/>
      <c r="D13493"/>
      <c r="E13493" s="488"/>
      <c r="F13493"/>
      <c r="G13493"/>
      <c r="H13493" s="488"/>
    </row>
    <row r="13494" spans="1:8" s="10" customFormat="1">
      <c r="A13494" s="134"/>
      <c r="B13494" s="134"/>
      <c r="C13494"/>
      <c r="D13494"/>
      <c r="E13494" s="488"/>
      <c r="F13494"/>
      <c r="G13494"/>
      <c r="H13494" s="488"/>
    </row>
    <row r="13495" spans="1:8" s="10" customFormat="1">
      <c r="A13495" s="134"/>
      <c r="B13495" s="134"/>
      <c r="C13495"/>
      <c r="D13495"/>
      <c r="E13495" s="488"/>
      <c r="F13495"/>
      <c r="G13495"/>
      <c r="H13495" s="488"/>
    </row>
    <row r="13496" spans="1:8" s="10" customFormat="1">
      <c r="A13496" s="134"/>
      <c r="B13496" s="134"/>
      <c r="C13496"/>
      <c r="D13496"/>
      <c r="E13496" s="488"/>
      <c r="F13496"/>
      <c r="G13496"/>
      <c r="H13496" s="488"/>
    </row>
    <row r="13497" spans="1:8" s="10" customFormat="1">
      <c r="A13497" s="134"/>
      <c r="B13497" s="134"/>
      <c r="C13497"/>
      <c r="D13497"/>
      <c r="E13497" s="488"/>
      <c r="F13497"/>
      <c r="G13497"/>
      <c r="H13497" s="488"/>
    </row>
    <row r="13498" spans="1:8" s="10" customFormat="1">
      <c r="A13498" s="134"/>
      <c r="B13498" s="134"/>
      <c r="C13498"/>
      <c r="D13498"/>
      <c r="E13498" s="488"/>
      <c r="F13498"/>
      <c r="G13498"/>
      <c r="H13498" s="488"/>
    </row>
    <row r="13499" spans="1:8" s="10" customFormat="1">
      <c r="A13499" s="134"/>
      <c r="B13499" s="134"/>
      <c r="C13499"/>
      <c r="D13499"/>
      <c r="E13499" s="488"/>
      <c r="F13499"/>
      <c r="G13499"/>
      <c r="H13499" s="488"/>
    </row>
    <row r="13500" spans="1:8" s="10" customFormat="1">
      <c r="A13500" s="134"/>
      <c r="B13500" s="134"/>
      <c r="C13500"/>
      <c r="D13500"/>
      <c r="E13500" s="488"/>
      <c r="F13500"/>
      <c r="G13500"/>
      <c r="H13500" s="488"/>
    </row>
    <row r="13501" spans="1:8" s="10" customFormat="1">
      <c r="A13501" s="134"/>
      <c r="B13501" s="134"/>
      <c r="C13501"/>
      <c r="D13501"/>
      <c r="E13501" s="488"/>
      <c r="F13501"/>
      <c r="G13501"/>
      <c r="H13501" s="488"/>
    </row>
    <row r="13502" spans="1:8" s="10" customFormat="1">
      <c r="A13502" s="134"/>
      <c r="B13502" s="134"/>
      <c r="C13502"/>
      <c r="D13502"/>
      <c r="E13502" s="488"/>
      <c r="F13502"/>
      <c r="G13502"/>
      <c r="H13502" s="488"/>
    </row>
    <row r="13503" spans="1:8" s="10" customFormat="1">
      <c r="A13503" s="134"/>
      <c r="B13503" s="134"/>
      <c r="C13503"/>
      <c r="D13503"/>
      <c r="E13503" s="488"/>
      <c r="F13503"/>
      <c r="G13503"/>
      <c r="H13503" s="488"/>
    </row>
    <row r="13504" spans="1:8" s="10" customFormat="1">
      <c r="A13504" s="134"/>
      <c r="B13504" s="134"/>
      <c r="C13504"/>
      <c r="D13504"/>
      <c r="E13504" s="488"/>
      <c r="F13504"/>
      <c r="G13504"/>
      <c r="H13504" s="488"/>
    </row>
    <row r="13505" spans="1:8" s="10" customFormat="1">
      <c r="A13505" s="134"/>
      <c r="B13505" s="134"/>
      <c r="C13505"/>
      <c r="D13505"/>
      <c r="E13505" s="488"/>
      <c r="F13505"/>
      <c r="G13505"/>
      <c r="H13505" s="488"/>
    </row>
    <row r="13506" spans="1:8" s="10" customFormat="1">
      <c r="A13506" s="134"/>
      <c r="B13506" s="134"/>
      <c r="C13506"/>
      <c r="D13506"/>
      <c r="E13506" s="488"/>
      <c r="F13506"/>
      <c r="G13506"/>
      <c r="H13506" s="488"/>
    </row>
    <row r="13507" spans="1:8" s="10" customFormat="1">
      <c r="A13507" s="134"/>
      <c r="B13507" s="134"/>
      <c r="C13507"/>
      <c r="D13507"/>
      <c r="E13507" s="488"/>
      <c r="F13507"/>
      <c r="G13507"/>
      <c r="H13507" s="488"/>
    </row>
    <row r="13508" spans="1:8" s="10" customFormat="1">
      <c r="A13508" s="134"/>
      <c r="B13508" s="134"/>
      <c r="C13508"/>
      <c r="D13508"/>
      <c r="E13508" s="488"/>
      <c r="F13508"/>
      <c r="G13508"/>
      <c r="H13508" s="488"/>
    </row>
    <row r="13509" spans="1:8" s="10" customFormat="1">
      <c r="A13509" s="134"/>
      <c r="B13509" s="134"/>
      <c r="C13509"/>
      <c r="D13509"/>
      <c r="E13509" s="488"/>
      <c r="F13509"/>
      <c r="G13509"/>
      <c r="H13509" s="488"/>
    </row>
    <row r="13510" spans="1:8" s="10" customFormat="1">
      <c r="A13510" s="134"/>
      <c r="B13510" s="134"/>
      <c r="C13510"/>
      <c r="D13510"/>
      <c r="E13510" s="488"/>
      <c r="F13510"/>
      <c r="G13510"/>
      <c r="H13510" s="488"/>
    </row>
    <row r="13511" spans="1:8" s="10" customFormat="1">
      <c r="A13511" s="134"/>
      <c r="B13511" s="134"/>
      <c r="C13511"/>
      <c r="D13511"/>
      <c r="E13511" s="488"/>
      <c r="F13511"/>
      <c r="G13511"/>
      <c r="H13511" s="488"/>
    </row>
    <row r="13512" spans="1:8" s="10" customFormat="1">
      <c r="A13512" s="134"/>
      <c r="B13512" s="134"/>
      <c r="C13512"/>
      <c r="D13512"/>
      <c r="E13512" s="488"/>
      <c r="F13512"/>
      <c r="G13512"/>
      <c r="H13512" s="488"/>
    </row>
    <row r="13513" spans="1:8" s="10" customFormat="1">
      <c r="A13513" s="134"/>
      <c r="B13513" s="134"/>
      <c r="C13513"/>
      <c r="D13513"/>
      <c r="E13513" s="488"/>
      <c r="F13513"/>
      <c r="G13513"/>
      <c r="H13513" s="488"/>
    </row>
    <row r="13514" spans="1:8" s="10" customFormat="1">
      <c r="A13514" s="134"/>
      <c r="B13514" s="134"/>
      <c r="C13514"/>
      <c r="D13514"/>
      <c r="E13514" s="488"/>
      <c r="F13514"/>
      <c r="G13514"/>
      <c r="H13514" s="488"/>
    </row>
    <row r="13515" spans="1:8" s="10" customFormat="1">
      <c r="A13515" s="134"/>
      <c r="B13515" s="134"/>
      <c r="C13515"/>
      <c r="D13515"/>
      <c r="E13515" s="488"/>
      <c r="F13515"/>
      <c r="G13515"/>
      <c r="H13515" s="488"/>
    </row>
    <row r="13516" spans="1:8" s="10" customFormat="1">
      <c r="A13516" s="134"/>
      <c r="B13516" s="134"/>
      <c r="C13516"/>
      <c r="D13516"/>
      <c r="E13516" s="488"/>
      <c r="F13516"/>
      <c r="G13516"/>
      <c r="H13516" s="488"/>
    </row>
    <row r="13517" spans="1:8" s="10" customFormat="1">
      <c r="A13517" s="134"/>
      <c r="B13517" s="134"/>
      <c r="C13517"/>
      <c r="D13517"/>
      <c r="E13517" s="488"/>
      <c r="F13517"/>
      <c r="G13517"/>
      <c r="H13517" s="488"/>
    </row>
    <row r="13518" spans="1:8" s="10" customFormat="1">
      <c r="A13518" s="134"/>
      <c r="B13518" s="134"/>
      <c r="C13518"/>
      <c r="D13518"/>
      <c r="E13518" s="488"/>
      <c r="F13518"/>
      <c r="G13518"/>
      <c r="H13518" s="488"/>
    </row>
    <row r="13519" spans="1:8" s="10" customFormat="1">
      <c r="A13519" s="134"/>
      <c r="B13519" s="134"/>
      <c r="C13519"/>
      <c r="D13519"/>
      <c r="E13519" s="488"/>
      <c r="F13519"/>
      <c r="G13519"/>
      <c r="H13519" s="488"/>
    </row>
    <row r="13520" spans="1:8" s="10" customFormat="1">
      <c r="A13520" s="134"/>
      <c r="B13520" s="134"/>
      <c r="C13520"/>
      <c r="D13520"/>
      <c r="E13520" s="488"/>
      <c r="F13520"/>
      <c r="G13520"/>
      <c r="H13520" s="488"/>
    </row>
    <row r="13521" spans="1:8" s="10" customFormat="1">
      <c r="A13521" s="134"/>
      <c r="B13521" s="134"/>
      <c r="C13521"/>
      <c r="D13521"/>
      <c r="E13521" s="488"/>
      <c r="F13521"/>
      <c r="G13521"/>
      <c r="H13521" s="488"/>
    </row>
    <row r="13522" spans="1:8" s="10" customFormat="1">
      <c r="A13522" s="134"/>
      <c r="B13522" s="134"/>
      <c r="C13522"/>
      <c r="D13522"/>
      <c r="E13522" s="488"/>
      <c r="F13522"/>
      <c r="G13522"/>
      <c r="H13522" s="488"/>
    </row>
    <row r="13523" spans="1:8" s="10" customFormat="1">
      <c r="A13523" s="134"/>
      <c r="B13523" s="134"/>
      <c r="C13523"/>
      <c r="D13523"/>
      <c r="E13523" s="488"/>
      <c r="F13523"/>
      <c r="G13523"/>
      <c r="H13523" s="488"/>
    </row>
    <row r="13524" spans="1:8" s="10" customFormat="1">
      <c r="A13524" s="134"/>
      <c r="B13524" s="134"/>
      <c r="C13524"/>
      <c r="D13524"/>
      <c r="E13524" s="488"/>
      <c r="F13524"/>
      <c r="G13524"/>
      <c r="H13524" s="488"/>
    </row>
    <row r="13525" spans="1:8" s="10" customFormat="1">
      <c r="A13525" s="134"/>
      <c r="B13525" s="134"/>
      <c r="C13525"/>
      <c r="D13525"/>
      <c r="E13525" s="488"/>
      <c r="F13525"/>
      <c r="G13525"/>
      <c r="H13525" s="488"/>
    </row>
    <row r="13526" spans="1:8" s="10" customFormat="1">
      <c r="A13526" s="134"/>
      <c r="B13526" s="134"/>
      <c r="C13526"/>
      <c r="D13526"/>
      <c r="E13526" s="488"/>
      <c r="F13526"/>
      <c r="G13526"/>
      <c r="H13526" s="488"/>
    </row>
    <row r="13527" spans="1:8" s="10" customFormat="1">
      <c r="A13527" s="134"/>
      <c r="B13527" s="134"/>
      <c r="C13527"/>
      <c r="D13527"/>
      <c r="E13527" s="488"/>
      <c r="F13527"/>
      <c r="G13527"/>
      <c r="H13527" s="488"/>
    </row>
    <row r="13528" spans="1:8" s="10" customFormat="1">
      <c r="A13528" s="134"/>
      <c r="B13528" s="134"/>
      <c r="C13528"/>
      <c r="D13528"/>
      <c r="E13528" s="488"/>
      <c r="F13528"/>
      <c r="G13528"/>
      <c r="H13528" s="488"/>
    </row>
    <row r="13529" spans="1:8" s="10" customFormat="1">
      <c r="A13529" s="134"/>
      <c r="B13529" s="134"/>
      <c r="C13529"/>
      <c r="D13529"/>
      <c r="E13529" s="488"/>
      <c r="F13529"/>
      <c r="G13529"/>
      <c r="H13529" s="488"/>
    </row>
    <row r="13530" spans="1:8" s="10" customFormat="1">
      <c r="A13530" s="134"/>
      <c r="B13530" s="134"/>
      <c r="C13530"/>
      <c r="D13530"/>
      <c r="E13530" s="488"/>
      <c r="F13530"/>
      <c r="G13530"/>
      <c r="H13530" s="488"/>
    </row>
    <row r="13531" spans="1:8" s="10" customFormat="1">
      <c r="A13531" s="134"/>
      <c r="B13531" s="134"/>
      <c r="C13531"/>
      <c r="D13531"/>
      <c r="E13531" s="488"/>
      <c r="F13531"/>
      <c r="G13531"/>
      <c r="H13531" s="488"/>
    </row>
    <row r="13532" spans="1:8" s="10" customFormat="1">
      <c r="A13532" s="134"/>
      <c r="B13532" s="134"/>
      <c r="C13532"/>
      <c r="D13532"/>
      <c r="E13532" s="488"/>
      <c r="F13532"/>
      <c r="G13532"/>
      <c r="H13532" s="488"/>
    </row>
    <row r="13533" spans="1:8" s="10" customFormat="1">
      <c r="A13533" s="134"/>
      <c r="B13533" s="134"/>
      <c r="C13533"/>
      <c r="D13533"/>
      <c r="E13533" s="488"/>
      <c r="F13533"/>
      <c r="G13533"/>
      <c r="H13533" s="488"/>
    </row>
    <row r="13534" spans="1:8" s="10" customFormat="1">
      <c r="A13534" s="134"/>
      <c r="B13534" s="134"/>
      <c r="C13534"/>
      <c r="D13534"/>
      <c r="E13534" s="488"/>
      <c r="F13534"/>
      <c r="G13534"/>
      <c r="H13534" s="488"/>
    </row>
    <row r="13535" spans="1:8" s="10" customFormat="1">
      <c r="A13535" s="134"/>
      <c r="B13535" s="134"/>
      <c r="C13535"/>
      <c r="D13535"/>
      <c r="E13535" s="488"/>
      <c r="F13535"/>
      <c r="G13535"/>
      <c r="H13535" s="488"/>
    </row>
    <row r="13536" spans="1:8" s="10" customFormat="1">
      <c r="A13536" s="134"/>
      <c r="B13536" s="134"/>
      <c r="C13536"/>
      <c r="D13536"/>
      <c r="E13536" s="488"/>
      <c r="F13536"/>
      <c r="G13536"/>
      <c r="H13536" s="488"/>
    </row>
    <row r="13537" spans="1:8" s="10" customFormat="1">
      <c r="A13537" s="134"/>
      <c r="B13537" s="134"/>
      <c r="C13537"/>
      <c r="D13537"/>
      <c r="E13537" s="488"/>
      <c r="F13537"/>
      <c r="G13537"/>
      <c r="H13537" s="488"/>
    </row>
    <row r="13538" spans="1:8" s="10" customFormat="1">
      <c r="A13538" s="134"/>
      <c r="B13538" s="134"/>
      <c r="C13538"/>
      <c r="D13538"/>
      <c r="E13538" s="488"/>
      <c r="F13538"/>
      <c r="G13538"/>
      <c r="H13538" s="488"/>
    </row>
    <row r="13539" spans="1:8" s="10" customFormat="1">
      <c r="A13539" s="134"/>
      <c r="B13539" s="134"/>
      <c r="C13539"/>
      <c r="D13539"/>
      <c r="E13539" s="488"/>
      <c r="F13539"/>
      <c r="G13539"/>
      <c r="H13539" s="488"/>
    </row>
    <row r="13540" spans="1:8" s="10" customFormat="1">
      <c r="A13540" s="134"/>
      <c r="B13540" s="134"/>
      <c r="C13540"/>
      <c r="D13540"/>
      <c r="E13540" s="488"/>
      <c r="F13540"/>
      <c r="G13540"/>
      <c r="H13540" s="488"/>
    </row>
    <row r="13541" spans="1:8" s="10" customFormat="1">
      <c r="A13541" s="134"/>
      <c r="B13541" s="134"/>
      <c r="C13541"/>
      <c r="D13541"/>
      <c r="E13541" s="488"/>
      <c r="F13541"/>
      <c r="G13541"/>
      <c r="H13541" s="488"/>
    </row>
    <row r="13542" spans="1:8" s="10" customFormat="1">
      <c r="A13542" s="134"/>
      <c r="B13542" s="134"/>
      <c r="C13542"/>
      <c r="D13542"/>
      <c r="E13542" s="488"/>
      <c r="F13542"/>
      <c r="G13542"/>
      <c r="H13542" s="488"/>
    </row>
    <row r="13543" spans="1:8" s="10" customFormat="1">
      <c r="A13543" s="134"/>
      <c r="B13543" s="134"/>
      <c r="C13543"/>
      <c r="D13543"/>
      <c r="E13543" s="488"/>
      <c r="F13543"/>
      <c r="G13543"/>
      <c r="H13543" s="488"/>
    </row>
    <row r="13544" spans="1:8" s="10" customFormat="1">
      <c r="A13544" s="134"/>
      <c r="B13544" s="134"/>
      <c r="C13544"/>
      <c r="D13544"/>
      <c r="E13544" s="488"/>
      <c r="F13544"/>
      <c r="G13544"/>
      <c r="H13544" s="488"/>
    </row>
    <row r="13545" spans="1:8" s="10" customFormat="1">
      <c r="A13545" s="134"/>
      <c r="B13545" s="134"/>
      <c r="C13545"/>
      <c r="D13545"/>
      <c r="E13545" s="488"/>
      <c r="F13545"/>
      <c r="G13545"/>
      <c r="H13545" s="488"/>
    </row>
    <row r="13546" spans="1:8" s="10" customFormat="1">
      <c r="A13546" s="134"/>
      <c r="B13546" s="134"/>
      <c r="C13546"/>
      <c r="D13546"/>
      <c r="E13546" s="488"/>
      <c r="F13546"/>
      <c r="G13546"/>
      <c r="H13546" s="488"/>
    </row>
    <row r="13547" spans="1:8" s="10" customFormat="1">
      <c r="A13547" s="134"/>
      <c r="B13547" s="134"/>
      <c r="C13547"/>
      <c r="D13547"/>
      <c r="E13547" s="488"/>
      <c r="F13547"/>
      <c r="G13547"/>
      <c r="H13547" s="488"/>
    </row>
    <row r="13548" spans="1:8" s="10" customFormat="1">
      <c r="A13548" s="134"/>
      <c r="B13548" s="134"/>
      <c r="C13548"/>
      <c r="D13548"/>
      <c r="E13548" s="488"/>
      <c r="F13548"/>
      <c r="G13548"/>
      <c r="H13548" s="488"/>
    </row>
    <row r="13549" spans="1:8" s="10" customFormat="1">
      <c r="A13549" s="134"/>
      <c r="B13549" s="134"/>
      <c r="C13549"/>
      <c r="D13549"/>
      <c r="E13549" s="488"/>
      <c r="F13549"/>
      <c r="G13549"/>
      <c r="H13549" s="488"/>
    </row>
    <row r="13550" spans="1:8" s="10" customFormat="1">
      <c r="A13550" s="134"/>
      <c r="B13550" s="134"/>
      <c r="C13550"/>
      <c r="D13550"/>
      <c r="E13550" s="488"/>
      <c r="F13550"/>
      <c r="G13550"/>
      <c r="H13550" s="488"/>
    </row>
    <row r="13551" spans="1:8" s="10" customFormat="1">
      <c r="A13551" s="134"/>
      <c r="B13551" s="134"/>
      <c r="C13551"/>
      <c r="D13551"/>
      <c r="E13551" s="488"/>
      <c r="F13551"/>
      <c r="G13551"/>
      <c r="H13551" s="488"/>
    </row>
    <row r="13552" spans="1:8" s="10" customFormat="1">
      <c r="A13552" s="134"/>
      <c r="B13552" s="134"/>
      <c r="C13552"/>
      <c r="D13552"/>
      <c r="E13552" s="488"/>
      <c r="F13552"/>
      <c r="G13552"/>
      <c r="H13552" s="488"/>
    </row>
    <row r="13553" spans="1:8" s="10" customFormat="1">
      <c r="A13553" s="134"/>
      <c r="B13553" s="134"/>
      <c r="C13553"/>
      <c r="D13553"/>
      <c r="E13553" s="488"/>
      <c r="F13553"/>
      <c r="G13553"/>
      <c r="H13553" s="488"/>
    </row>
    <row r="13554" spans="1:8" s="10" customFormat="1">
      <c r="A13554" s="134"/>
      <c r="B13554" s="134"/>
      <c r="C13554"/>
      <c r="D13554"/>
      <c r="E13554" s="488"/>
      <c r="F13554"/>
      <c r="G13554"/>
      <c r="H13554" s="488"/>
    </row>
    <row r="13555" spans="1:8" s="10" customFormat="1">
      <c r="A13555" s="134"/>
      <c r="B13555" s="134"/>
      <c r="C13555"/>
      <c r="D13555"/>
      <c r="E13555" s="488"/>
      <c r="F13555"/>
      <c r="G13555"/>
      <c r="H13555" s="488"/>
    </row>
    <row r="13556" spans="1:8" s="10" customFormat="1">
      <c r="A13556" s="134"/>
      <c r="B13556" s="134"/>
      <c r="C13556"/>
      <c r="D13556"/>
      <c r="E13556" s="488"/>
      <c r="F13556"/>
      <c r="G13556"/>
      <c r="H13556" s="488"/>
    </row>
    <row r="13557" spans="1:8" s="10" customFormat="1">
      <c r="A13557" s="134"/>
      <c r="B13557" s="134"/>
      <c r="C13557"/>
      <c r="D13557"/>
      <c r="E13557" s="488"/>
      <c r="F13557"/>
      <c r="G13557"/>
      <c r="H13557" s="488"/>
    </row>
    <row r="13558" spans="1:8" s="10" customFormat="1">
      <c r="A13558" s="134"/>
      <c r="B13558" s="134"/>
      <c r="C13558"/>
      <c r="D13558"/>
      <c r="E13558" s="488"/>
      <c r="F13558"/>
      <c r="G13558"/>
      <c r="H13558" s="488"/>
    </row>
    <row r="13559" spans="1:8" s="10" customFormat="1">
      <c r="A13559" s="134"/>
      <c r="B13559" s="134"/>
      <c r="C13559"/>
      <c r="D13559"/>
      <c r="E13559" s="488"/>
      <c r="F13559"/>
      <c r="G13559"/>
      <c r="H13559" s="488"/>
    </row>
    <row r="13560" spans="1:8" s="10" customFormat="1">
      <c r="A13560" s="134"/>
      <c r="B13560" s="134"/>
      <c r="C13560"/>
      <c r="D13560"/>
      <c r="E13560" s="488"/>
      <c r="F13560"/>
      <c r="G13560"/>
      <c r="H13560" s="488"/>
    </row>
    <row r="13561" spans="1:8" s="10" customFormat="1">
      <c r="A13561" s="134"/>
      <c r="B13561" s="134"/>
      <c r="C13561"/>
      <c r="D13561"/>
      <c r="E13561" s="488"/>
      <c r="F13561"/>
      <c r="G13561"/>
      <c r="H13561" s="488"/>
    </row>
    <row r="13562" spans="1:8" s="10" customFormat="1">
      <c r="A13562" s="134"/>
      <c r="B13562" s="134"/>
      <c r="C13562"/>
      <c r="D13562"/>
      <c r="E13562" s="488"/>
      <c r="F13562"/>
      <c r="G13562"/>
      <c r="H13562" s="488"/>
    </row>
    <row r="13563" spans="1:8" s="10" customFormat="1">
      <c r="A13563" s="134"/>
      <c r="B13563" s="134"/>
      <c r="C13563"/>
      <c r="D13563"/>
      <c r="E13563" s="488"/>
      <c r="F13563"/>
      <c r="G13563"/>
      <c r="H13563" s="488"/>
    </row>
    <row r="13564" spans="1:8" s="10" customFormat="1">
      <c r="A13564" s="134"/>
      <c r="B13564" s="134"/>
      <c r="C13564"/>
      <c r="D13564"/>
      <c r="E13564" s="488"/>
      <c r="F13564"/>
      <c r="G13564"/>
      <c r="H13564" s="488"/>
    </row>
    <row r="13565" spans="1:8" s="10" customFormat="1">
      <c r="A13565" s="134"/>
      <c r="B13565" s="134"/>
      <c r="C13565"/>
      <c r="D13565"/>
      <c r="E13565" s="488"/>
      <c r="F13565"/>
      <c r="G13565"/>
      <c r="H13565" s="488"/>
    </row>
    <row r="13566" spans="1:8" s="10" customFormat="1">
      <c r="A13566" s="134"/>
      <c r="B13566" s="134"/>
      <c r="C13566"/>
      <c r="D13566"/>
      <c r="E13566" s="488"/>
      <c r="F13566"/>
      <c r="G13566"/>
      <c r="H13566" s="488"/>
    </row>
    <row r="13567" spans="1:8" s="10" customFormat="1">
      <c r="A13567" s="134"/>
      <c r="B13567" s="134"/>
      <c r="C13567"/>
      <c r="D13567"/>
      <c r="E13567" s="488"/>
      <c r="F13567"/>
      <c r="G13567"/>
      <c r="H13567" s="488"/>
    </row>
    <row r="13568" spans="1:8" s="10" customFormat="1">
      <c r="A13568" s="134"/>
      <c r="B13568" s="134"/>
      <c r="C13568"/>
      <c r="D13568"/>
      <c r="E13568" s="488"/>
      <c r="F13568"/>
      <c r="G13568"/>
      <c r="H13568" s="488"/>
    </row>
    <row r="13569" spans="1:8" s="10" customFormat="1">
      <c r="A13569" s="134"/>
      <c r="B13569" s="134"/>
      <c r="C13569"/>
      <c r="D13569"/>
      <c r="E13569" s="488"/>
      <c r="F13569"/>
      <c r="G13569"/>
      <c r="H13569" s="488"/>
    </row>
    <row r="13570" spans="1:8" s="10" customFormat="1">
      <c r="A13570" s="134"/>
      <c r="B13570" s="134"/>
      <c r="C13570"/>
      <c r="D13570"/>
      <c r="E13570" s="488"/>
      <c r="F13570"/>
      <c r="G13570"/>
      <c r="H13570" s="488"/>
    </row>
    <row r="13571" spans="1:8" s="10" customFormat="1">
      <c r="A13571" s="134"/>
      <c r="B13571" s="134"/>
      <c r="C13571"/>
      <c r="D13571"/>
      <c r="E13571" s="488"/>
      <c r="F13571"/>
      <c r="G13571"/>
      <c r="H13571" s="488"/>
    </row>
    <row r="13572" spans="1:8" s="10" customFormat="1">
      <c r="A13572" s="134"/>
      <c r="B13572" s="134"/>
      <c r="C13572"/>
      <c r="D13572"/>
      <c r="E13572" s="488"/>
      <c r="F13572"/>
      <c r="G13572"/>
      <c r="H13572" s="488"/>
    </row>
    <row r="13573" spans="1:8" s="10" customFormat="1">
      <c r="A13573" s="134"/>
      <c r="B13573" s="134"/>
      <c r="C13573"/>
      <c r="D13573"/>
      <c r="E13573" s="488"/>
      <c r="F13573"/>
      <c r="G13573"/>
      <c r="H13573" s="488"/>
    </row>
    <row r="13574" spans="1:8" s="10" customFormat="1">
      <c r="A13574" s="134"/>
      <c r="B13574" s="134"/>
      <c r="C13574"/>
      <c r="D13574"/>
      <c r="E13574" s="488"/>
      <c r="F13574"/>
      <c r="G13574"/>
      <c r="H13574" s="488"/>
    </row>
    <row r="13575" spans="1:8" s="10" customFormat="1">
      <c r="A13575" s="134"/>
      <c r="B13575" s="134"/>
      <c r="C13575"/>
      <c r="D13575"/>
      <c r="E13575" s="488"/>
      <c r="F13575"/>
      <c r="G13575"/>
      <c r="H13575" s="488"/>
    </row>
    <row r="13576" spans="1:8" s="10" customFormat="1">
      <c r="A13576" s="134"/>
      <c r="B13576" s="134"/>
      <c r="C13576"/>
      <c r="D13576"/>
      <c r="E13576" s="488"/>
      <c r="F13576"/>
      <c r="G13576"/>
      <c r="H13576" s="488"/>
    </row>
    <row r="13577" spans="1:8" s="10" customFormat="1">
      <c r="A13577" s="134"/>
      <c r="B13577" s="134"/>
      <c r="C13577"/>
      <c r="D13577"/>
      <c r="E13577" s="488"/>
      <c r="F13577"/>
      <c r="G13577"/>
      <c r="H13577" s="488"/>
    </row>
    <row r="13578" spans="1:8" s="10" customFormat="1">
      <c r="A13578" s="134"/>
      <c r="B13578" s="134"/>
      <c r="C13578"/>
      <c r="D13578"/>
      <c r="E13578" s="488"/>
      <c r="F13578"/>
      <c r="G13578"/>
      <c r="H13578" s="488"/>
    </row>
    <row r="13579" spans="1:8" s="10" customFormat="1">
      <c r="A13579" s="134"/>
      <c r="B13579" s="134"/>
      <c r="C13579"/>
      <c r="D13579"/>
      <c r="E13579" s="488"/>
      <c r="F13579"/>
      <c r="G13579"/>
      <c r="H13579" s="488"/>
    </row>
    <row r="13580" spans="1:8" s="10" customFormat="1">
      <c r="A13580" s="134"/>
      <c r="B13580" s="134"/>
      <c r="C13580"/>
      <c r="D13580"/>
      <c r="E13580" s="488"/>
      <c r="F13580"/>
      <c r="G13580"/>
      <c r="H13580" s="488"/>
    </row>
    <row r="13581" spans="1:8" s="10" customFormat="1">
      <c r="A13581" s="134"/>
      <c r="B13581" s="134"/>
      <c r="C13581"/>
      <c r="D13581"/>
      <c r="E13581" s="488"/>
      <c r="F13581"/>
      <c r="G13581"/>
      <c r="H13581" s="488"/>
    </row>
    <row r="13582" spans="1:8" s="10" customFormat="1">
      <c r="A13582" s="134"/>
      <c r="B13582" s="134"/>
      <c r="C13582"/>
      <c r="D13582"/>
      <c r="E13582" s="488"/>
      <c r="F13582"/>
      <c r="G13582"/>
      <c r="H13582" s="488"/>
    </row>
    <row r="13583" spans="1:8" s="10" customFormat="1">
      <c r="A13583" s="134"/>
      <c r="B13583" s="134"/>
      <c r="C13583"/>
      <c r="D13583"/>
      <c r="E13583" s="488"/>
      <c r="F13583"/>
      <c r="G13583"/>
      <c r="H13583" s="488"/>
    </row>
    <row r="13584" spans="1:8" s="10" customFormat="1">
      <c r="A13584" s="134"/>
      <c r="B13584" s="134"/>
      <c r="C13584"/>
      <c r="D13584"/>
      <c r="E13584" s="488"/>
      <c r="F13584"/>
      <c r="G13584"/>
      <c r="H13584" s="488"/>
    </row>
    <row r="13585" spans="1:8" s="10" customFormat="1">
      <c r="A13585" s="134"/>
      <c r="B13585" s="134"/>
      <c r="C13585"/>
      <c r="D13585"/>
      <c r="E13585" s="488"/>
      <c r="F13585"/>
      <c r="G13585"/>
      <c r="H13585" s="488"/>
    </row>
    <row r="13586" spans="1:8" s="10" customFormat="1">
      <c r="A13586" s="134"/>
      <c r="B13586" s="134"/>
      <c r="C13586"/>
      <c r="D13586"/>
      <c r="E13586" s="488"/>
      <c r="F13586"/>
      <c r="G13586"/>
      <c r="H13586" s="488"/>
    </row>
    <row r="13587" spans="1:8" s="10" customFormat="1">
      <c r="A13587" s="134"/>
      <c r="B13587" s="134"/>
      <c r="C13587"/>
      <c r="D13587"/>
      <c r="E13587" s="488"/>
      <c r="F13587"/>
      <c r="G13587"/>
      <c r="H13587" s="488"/>
    </row>
    <row r="13588" spans="1:8" s="10" customFormat="1">
      <c r="A13588" s="134"/>
      <c r="B13588" s="134"/>
      <c r="C13588"/>
      <c r="D13588"/>
      <c r="E13588" s="488"/>
      <c r="F13588"/>
      <c r="G13588"/>
      <c r="H13588" s="488"/>
    </row>
    <row r="13589" spans="1:8" s="10" customFormat="1">
      <c r="A13589" s="134"/>
      <c r="B13589" s="134"/>
      <c r="C13589"/>
      <c r="D13589"/>
      <c r="E13589" s="488"/>
      <c r="F13589"/>
      <c r="G13589"/>
      <c r="H13589" s="488"/>
    </row>
    <row r="13590" spans="1:8" s="10" customFormat="1">
      <c r="A13590" s="134"/>
      <c r="B13590" s="134"/>
      <c r="C13590"/>
      <c r="D13590"/>
      <c r="E13590" s="488"/>
      <c r="F13590"/>
      <c r="G13590"/>
      <c r="H13590" s="488"/>
    </row>
    <row r="13591" spans="1:8" s="10" customFormat="1">
      <c r="A13591" s="134"/>
      <c r="B13591" s="134"/>
      <c r="C13591"/>
      <c r="D13591"/>
      <c r="E13591" s="488"/>
      <c r="F13591"/>
      <c r="G13591"/>
      <c r="H13591" s="488"/>
    </row>
    <row r="13592" spans="1:8" s="10" customFormat="1">
      <c r="A13592" s="134"/>
      <c r="B13592" s="134"/>
      <c r="C13592"/>
      <c r="D13592"/>
      <c r="E13592" s="488"/>
      <c r="F13592"/>
      <c r="G13592"/>
      <c r="H13592" s="488"/>
    </row>
    <row r="13593" spans="1:8" s="10" customFormat="1">
      <c r="A13593" s="134"/>
      <c r="B13593" s="134"/>
      <c r="C13593"/>
      <c r="D13593"/>
      <c r="E13593" s="488"/>
      <c r="F13593"/>
      <c r="G13593"/>
      <c r="H13593" s="488"/>
    </row>
    <row r="13594" spans="1:8" s="10" customFormat="1">
      <c r="A13594" s="134"/>
      <c r="B13594" s="134"/>
      <c r="C13594"/>
      <c r="D13594"/>
      <c r="E13594" s="488"/>
      <c r="F13594"/>
      <c r="G13594"/>
      <c r="H13594" s="488"/>
    </row>
    <row r="13595" spans="1:8" s="10" customFormat="1">
      <c r="A13595" s="134"/>
      <c r="B13595" s="134"/>
      <c r="C13595"/>
      <c r="D13595"/>
      <c r="E13595" s="488"/>
      <c r="F13595"/>
      <c r="G13595"/>
      <c r="H13595" s="488"/>
    </row>
    <row r="13596" spans="1:8" s="10" customFormat="1">
      <c r="A13596" s="134"/>
      <c r="B13596" s="134"/>
      <c r="C13596"/>
      <c r="D13596"/>
      <c r="E13596" s="488"/>
      <c r="F13596"/>
      <c r="G13596"/>
      <c r="H13596" s="488"/>
    </row>
    <row r="13597" spans="1:8" s="10" customFormat="1">
      <c r="A13597" s="134"/>
      <c r="B13597" s="134"/>
      <c r="C13597"/>
      <c r="D13597"/>
      <c r="E13597" s="488"/>
      <c r="F13597"/>
      <c r="G13597"/>
      <c r="H13597" s="488"/>
    </row>
    <row r="13598" spans="1:8" s="10" customFormat="1">
      <c r="A13598" s="134"/>
      <c r="B13598" s="134"/>
      <c r="C13598"/>
      <c r="D13598"/>
      <c r="E13598" s="488"/>
      <c r="F13598"/>
      <c r="G13598"/>
      <c r="H13598" s="488"/>
    </row>
    <row r="13599" spans="1:8" s="10" customFormat="1">
      <c r="A13599" s="134"/>
      <c r="B13599" s="134"/>
      <c r="C13599"/>
      <c r="D13599"/>
      <c r="E13599" s="488"/>
      <c r="F13599"/>
      <c r="G13599"/>
      <c r="H13599" s="488"/>
    </row>
    <row r="13600" spans="1:8" s="10" customFormat="1">
      <c r="A13600" s="134"/>
      <c r="B13600" s="134"/>
      <c r="C13600"/>
      <c r="D13600"/>
      <c r="E13600" s="488"/>
      <c r="F13600"/>
      <c r="G13600"/>
      <c r="H13600" s="488"/>
    </row>
    <row r="13601" spans="1:8" s="10" customFormat="1">
      <c r="A13601" s="134"/>
      <c r="B13601" s="134"/>
      <c r="C13601"/>
      <c r="D13601"/>
      <c r="E13601" s="488"/>
      <c r="F13601"/>
      <c r="G13601"/>
      <c r="H13601" s="488"/>
    </row>
    <row r="13602" spans="1:8" s="10" customFormat="1">
      <c r="A13602" s="134"/>
      <c r="B13602" s="134"/>
      <c r="C13602"/>
      <c r="D13602"/>
      <c r="E13602" s="488"/>
      <c r="F13602"/>
      <c r="G13602"/>
      <c r="H13602" s="488"/>
    </row>
    <row r="13603" spans="1:8" s="10" customFormat="1">
      <c r="A13603" s="134"/>
      <c r="B13603" s="134"/>
      <c r="C13603"/>
      <c r="D13603"/>
      <c r="E13603" s="488"/>
      <c r="F13603"/>
      <c r="G13603"/>
      <c r="H13603" s="488"/>
    </row>
    <row r="13604" spans="1:8" s="10" customFormat="1">
      <c r="A13604" s="134"/>
      <c r="B13604" s="134"/>
      <c r="C13604"/>
      <c r="D13604"/>
      <c r="E13604" s="488"/>
      <c r="F13604"/>
      <c r="G13604"/>
      <c r="H13604" s="488"/>
    </row>
    <row r="13605" spans="1:8" s="10" customFormat="1">
      <c r="A13605" s="134"/>
      <c r="B13605" s="134"/>
      <c r="C13605"/>
      <c r="D13605"/>
      <c r="E13605" s="488"/>
      <c r="F13605"/>
      <c r="G13605"/>
      <c r="H13605" s="488"/>
    </row>
    <row r="13606" spans="1:8" s="10" customFormat="1">
      <c r="A13606" s="134"/>
      <c r="B13606" s="134"/>
      <c r="C13606"/>
      <c r="D13606"/>
      <c r="E13606" s="488"/>
      <c r="F13606"/>
      <c r="G13606"/>
      <c r="H13606" s="488"/>
    </row>
    <row r="13607" spans="1:8" s="10" customFormat="1">
      <c r="A13607" s="134"/>
      <c r="B13607" s="134"/>
      <c r="C13607"/>
      <c r="D13607"/>
      <c r="E13607" s="488"/>
      <c r="F13607"/>
      <c r="G13607"/>
      <c r="H13607" s="488"/>
    </row>
    <row r="13608" spans="1:8" s="10" customFormat="1">
      <c r="A13608" s="134"/>
      <c r="B13608" s="134"/>
      <c r="C13608"/>
      <c r="D13608"/>
      <c r="E13608" s="488"/>
      <c r="F13608"/>
      <c r="G13608"/>
      <c r="H13608" s="488"/>
    </row>
    <row r="13609" spans="1:8" s="10" customFormat="1">
      <c r="A13609" s="134"/>
      <c r="B13609" s="134"/>
      <c r="C13609"/>
      <c r="D13609"/>
      <c r="E13609" s="488"/>
      <c r="F13609"/>
      <c r="G13609"/>
      <c r="H13609" s="488"/>
    </row>
    <row r="13610" spans="1:8" s="10" customFormat="1">
      <c r="A13610" s="134"/>
      <c r="B13610" s="134"/>
      <c r="C13610"/>
      <c r="D13610"/>
      <c r="E13610" s="488"/>
      <c r="F13610"/>
      <c r="G13610"/>
      <c r="H13610" s="488"/>
    </row>
    <row r="13611" spans="1:8" s="10" customFormat="1">
      <c r="A13611" s="134"/>
      <c r="B13611" s="134"/>
      <c r="C13611"/>
      <c r="D13611"/>
      <c r="E13611" s="488"/>
      <c r="F13611"/>
      <c r="G13611"/>
      <c r="H13611" s="488"/>
    </row>
    <row r="13612" spans="1:8" s="10" customFormat="1">
      <c r="A13612" s="134"/>
      <c r="B13612" s="134"/>
      <c r="C13612"/>
      <c r="D13612"/>
      <c r="E13612" s="488"/>
      <c r="F13612"/>
      <c r="G13612"/>
      <c r="H13612" s="488"/>
    </row>
    <row r="13613" spans="1:8" s="10" customFormat="1">
      <c r="A13613" s="134"/>
      <c r="B13613" s="134"/>
      <c r="C13613"/>
      <c r="D13613"/>
      <c r="E13613" s="488"/>
      <c r="F13613"/>
      <c r="G13613"/>
      <c r="H13613" s="488"/>
    </row>
    <row r="13614" spans="1:8" s="10" customFormat="1">
      <c r="A13614" s="134"/>
      <c r="B13614" s="134"/>
      <c r="C13614"/>
      <c r="D13614"/>
      <c r="E13614" s="488"/>
      <c r="F13614"/>
      <c r="G13614"/>
      <c r="H13614" s="488"/>
    </row>
    <row r="13615" spans="1:8" s="10" customFormat="1">
      <c r="A13615" s="134"/>
      <c r="B13615" s="134"/>
      <c r="C13615"/>
      <c r="D13615"/>
      <c r="E13615" s="488"/>
      <c r="F13615"/>
      <c r="G13615"/>
      <c r="H13615" s="488"/>
    </row>
    <row r="13616" spans="1:8" s="10" customFormat="1">
      <c r="A13616" s="134"/>
      <c r="B13616" s="134"/>
      <c r="C13616"/>
      <c r="D13616"/>
      <c r="E13616" s="488"/>
      <c r="F13616"/>
      <c r="G13616"/>
      <c r="H13616" s="488"/>
    </row>
    <row r="13617" spans="1:8" s="10" customFormat="1">
      <c r="A13617" s="134"/>
      <c r="B13617" s="134"/>
      <c r="C13617"/>
      <c r="D13617"/>
      <c r="E13617" s="488"/>
      <c r="F13617"/>
      <c r="G13617"/>
      <c r="H13617" s="488"/>
    </row>
    <row r="13618" spans="1:8" s="10" customFormat="1">
      <c r="A13618" s="134"/>
      <c r="B13618" s="134"/>
      <c r="C13618"/>
      <c r="D13618"/>
      <c r="E13618" s="488"/>
      <c r="F13618"/>
      <c r="G13618"/>
      <c r="H13618" s="488"/>
    </row>
    <row r="13619" spans="1:8" s="10" customFormat="1">
      <c r="A13619" s="134"/>
      <c r="B13619" s="134"/>
      <c r="C13619"/>
      <c r="D13619"/>
      <c r="E13619" s="488"/>
      <c r="F13619"/>
      <c r="G13619"/>
      <c r="H13619" s="488"/>
    </row>
    <row r="13620" spans="1:8" s="10" customFormat="1">
      <c r="A13620" s="134"/>
      <c r="B13620" s="134"/>
      <c r="C13620"/>
      <c r="D13620"/>
      <c r="E13620" s="488"/>
      <c r="F13620"/>
      <c r="G13620"/>
      <c r="H13620" s="488"/>
    </row>
    <row r="13621" spans="1:8" s="10" customFormat="1">
      <c r="A13621" s="134"/>
      <c r="B13621" s="134"/>
      <c r="C13621"/>
      <c r="D13621"/>
      <c r="E13621" s="488"/>
      <c r="F13621"/>
      <c r="G13621"/>
      <c r="H13621" s="488"/>
    </row>
    <row r="13622" spans="1:8" s="10" customFormat="1">
      <c r="A13622" s="134"/>
      <c r="B13622" s="134"/>
      <c r="C13622"/>
      <c r="D13622"/>
      <c r="E13622" s="488"/>
      <c r="F13622"/>
      <c r="G13622"/>
      <c r="H13622" s="488"/>
    </row>
    <row r="13623" spans="1:8" s="10" customFormat="1">
      <c r="A13623" s="134"/>
      <c r="B13623" s="134"/>
      <c r="C13623"/>
      <c r="D13623"/>
      <c r="E13623" s="488"/>
      <c r="F13623"/>
      <c r="G13623"/>
      <c r="H13623" s="488"/>
    </row>
    <row r="13624" spans="1:8" s="10" customFormat="1">
      <c r="A13624" s="134"/>
      <c r="B13624" s="134"/>
      <c r="C13624"/>
      <c r="D13624"/>
      <c r="E13624" s="488"/>
      <c r="F13624"/>
      <c r="G13624"/>
      <c r="H13624" s="488"/>
    </row>
    <row r="13625" spans="1:8" s="10" customFormat="1">
      <c r="A13625" s="134"/>
      <c r="B13625" s="134"/>
      <c r="C13625"/>
      <c r="D13625"/>
      <c r="E13625" s="488"/>
      <c r="F13625"/>
      <c r="G13625"/>
      <c r="H13625" s="488"/>
    </row>
    <row r="13626" spans="1:8" s="10" customFormat="1">
      <c r="A13626" s="134"/>
      <c r="B13626" s="134"/>
      <c r="C13626"/>
      <c r="D13626"/>
      <c r="E13626" s="488"/>
      <c r="F13626"/>
      <c r="G13626"/>
      <c r="H13626" s="488"/>
    </row>
    <row r="13627" spans="1:8" s="10" customFormat="1">
      <c r="A13627" s="134"/>
      <c r="B13627" s="134"/>
      <c r="C13627"/>
      <c r="D13627"/>
      <c r="E13627" s="488"/>
      <c r="F13627"/>
      <c r="G13627"/>
      <c r="H13627" s="488"/>
    </row>
    <row r="13628" spans="1:8" s="10" customFormat="1">
      <c r="A13628" s="134"/>
      <c r="B13628" s="134"/>
      <c r="C13628"/>
      <c r="D13628"/>
      <c r="E13628" s="488"/>
      <c r="F13628"/>
      <c r="G13628"/>
      <c r="H13628" s="488"/>
    </row>
    <row r="13629" spans="1:8" s="10" customFormat="1">
      <c r="A13629" s="134"/>
      <c r="B13629" s="134"/>
      <c r="C13629"/>
      <c r="D13629"/>
      <c r="E13629" s="488"/>
      <c r="F13629"/>
      <c r="G13629"/>
      <c r="H13629" s="488"/>
    </row>
    <row r="13630" spans="1:8" s="10" customFormat="1">
      <c r="A13630" s="134"/>
      <c r="B13630" s="134"/>
      <c r="C13630"/>
      <c r="D13630"/>
      <c r="E13630" s="488"/>
      <c r="F13630"/>
      <c r="G13630"/>
      <c r="H13630" s="488"/>
    </row>
    <row r="13631" spans="1:8" s="10" customFormat="1">
      <c r="A13631" s="134"/>
      <c r="B13631" s="134"/>
      <c r="C13631"/>
      <c r="D13631"/>
      <c r="E13631" s="488"/>
      <c r="F13631"/>
      <c r="G13631"/>
      <c r="H13631" s="488"/>
    </row>
    <row r="13632" spans="1:8" s="10" customFormat="1">
      <c r="A13632" s="134"/>
      <c r="B13632" s="134"/>
      <c r="C13632"/>
      <c r="D13632"/>
      <c r="E13632" s="488"/>
      <c r="F13632"/>
      <c r="G13632"/>
      <c r="H13632" s="488"/>
    </row>
    <row r="13633" spans="1:8" s="10" customFormat="1">
      <c r="A13633" s="134"/>
      <c r="B13633" s="134"/>
      <c r="C13633"/>
      <c r="D13633"/>
      <c r="E13633" s="488"/>
      <c r="F13633"/>
      <c r="G13633"/>
      <c r="H13633" s="488"/>
    </row>
    <row r="13634" spans="1:8" s="10" customFormat="1">
      <c r="A13634" s="134"/>
      <c r="B13634" s="134"/>
      <c r="C13634"/>
      <c r="D13634"/>
      <c r="E13634" s="488"/>
      <c r="F13634"/>
      <c r="G13634"/>
      <c r="H13634" s="488"/>
    </row>
    <row r="13635" spans="1:8" s="10" customFormat="1">
      <c r="A13635" s="134"/>
      <c r="B13635" s="134"/>
      <c r="C13635"/>
      <c r="D13635"/>
      <c r="E13635" s="488"/>
      <c r="F13635"/>
      <c r="G13635"/>
      <c r="H13635" s="488"/>
    </row>
    <row r="13636" spans="1:8" s="10" customFormat="1">
      <c r="A13636" s="134"/>
      <c r="B13636" s="134"/>
      <c r="C13636"/>
      <c r="D13636"/>
      <c r="E13636" s="488"/>
      <c r="F13636"/>
      <c r="G13636"/>
      <c r="H13636" s="488"/>
    </row>
    <row r="13637" spans="1:8" s="10" customFormat="1">
      <c r="A13637" s="134"/>
      <c r="B13637" s="134"/>
      <c r="C13637"/>
      <c r="D13637"/>
      <c r="E13637" s="488"/>
      <c r="F13637"/>
      <c r="G13637"/>
      <c r="H13637" s="488"/>
    </row>
    <row r="13638" spans="1:8" s="10" customFormat="1">
      <c r="A13638" s="134"/>
      <c r="B13638" s="134"/>
      <c r="C13638"/>
      <c r="D13638"/>
      <c r="E13638" s="488"/>
      <c r="F13638"/>
      <c r="G13638"/>
      <c r="H13638" s="488"/>
    </row>
    <row r="13639" spans="1:8" s="10" customFormat="1">
      <c r="A13639" s="134"/>
      <c r="B13639" s="134"/>
      <c r="C13639"/>
      <c r="D13639"/>
      <c r="E13639" s="488"/>
      <c r="F13639"/>
      <c r="G13639"/>
      <c r="H13639" s="488"/>
    </row>
    <row r="13640" spans="1:8" s="10" customFormat="1">
      <c r="A13640" s="134"/>
      <c r="B13640" s="134"/>
      <c r="C13640"/>
      <c r="D13640"/>
      <c r="E13640" s="488"/>
      <c r="F13640"/>
      <c r="G13640"/>
      <c r="H13640" s="488"/>
    </row>
    <row r="13641" spans="1:8" s="10" customFormat="1">
      <c r="A13641" s="134"/>
      <c r="B13641" s="134"/>
      <c r="C13641"/>
      <c r="D13641"/>
      <c r="E13641" s="488"/>
      <c r="F13641"/>
      <c r="G13641"/>
      <c r="H13641" s="488"/>
    </row>
    <row r="13642" spans="1:8" s="10" customFormat="1">
      <c r="A13642" s="134"/>
      <c r="B13642" s="134"/>
      <c r="C13642"/>
      <c r="D13642"/>
      <c r="E13642" s="488"/>
      <c r="F13642"/>
      <c r="G13642"/>
      <c r="H13642" s="488"/>
    </row>
    <row r="13643" spans="1:8" s="10" customFormat="1">
      <c r="A13643" s="134"/>
      <c r="B13643" s="134"/>
      <c r="C13643"/>
      <c r="D13643"/>
      <c r="E13643" s="488"/>
      <c r="F13643"/>
      <c r="G13643"/>
      <c r="H13643" s="488"/>
    </row>
    <row r="13644" spans="1:8" s="10" customFormat="1">
      <c r="A13644" s="134"/>
      <c r="B13644" s="134"/>
      <c r="C13644"/>
      <c r="D13644"/>
      <c r="E13644" s="488"/>
      <c r="F13644"/>
      <c r="G13644"/>
      <c r="H13644" s="488"/>
    </row>
    <row r="13645" spans="1:8" s="10" customFormat="1">
      <c r="A13645" s="134"/>
      <c r="B13645" s="134"/>
      <c r="C13645"/>
      <c r="D13645"/>
      <c r="E13645" s="488"/>
      <c r="F13645"/>
      <c r="G13645"/>
      <c r="H13645" s="488"/>
    </row>
    <row r="13646" spans="1:8" s="10" customFormat="1">
      <c r="A13646" s="134"/>
      <c r="B13646" s="134"/>
      <c r="C13646"/>
      <c r="D13646"/>
      <c r="E13646" s="488"/>
      <c r="F13646"/>
      <c r="G13646"/>
      <c r="H13646" s="488"/>
    </row>
    <row r="13647" spans="1:8" s="10" customFormat="1">
      <c r="A13647" s="134"/>
      <c r="B13647" s="134"/>
      <c r="C13647"/>
      <c r="D13647"/>
      <c r="E13647" s="488"/>
      <c r="F13647"/>
      <c r="G13647"/>
      <c r="H13647" s="488"/>
    </row>
    <row r="13648" spans="1:8" s="10" customFormat="1">
      <c r="A13648" s="134"/>
      <c r="B13648" s="134"/>
      <c r="C13648"/>
      <c r="D13648"/>
      <c r="E13648" s="488"/>
      <c r="F13648"/>
      <c r="G13648"/>
      <c r="H13648" s="488"/>
    </row>
    <row r="13649" spans="1:8" s="10" customFormat="1">
      <c r="A13649" s="134"/>
      <c r="B13649" s="134"/>
      <c r="C13649"/>
      <c r="D13649"/>
      <c r="E13649" s="488"/>
      <c r="F13649"/>
      <c r="G13649"/>
      <c r="H13649" s="488"/>
    </row>
    <row r="13650" spans="1:8" s="10" customFormat="1">
      <c r="A13650" s="134"/>
      <c r="B13650" s="134"/>
      <c r="C13650"/>
      <c r="D13650"/>
      <c r="E13650" s="488"/>
      <c r="F13650"/>
      <c r="G13650"/>
      <c r="H13650" s="488"/>
    </row>
    <row r="13651" spans="1:8" s="10" customFormat="1">
      <c r="A13651" s="134"/>
      <c r="B13651" s="134"/>
      <c r="C13651"/>
      <c r="D13651"/>
      <c r="E13651" s="488"/>
      <c r="F13651"/>
      <c r="G13651"/>
      <c r="H13651" s="488"/>
    </row>
    <row r="13652" spans="1:8" s="10" customFormat="1">
      <c r="A13652" s="134"/>
      <c r="B13652" s="134"/>
      <c r="C13652"/>
      <c r="D13652"/>
      <c r="E13652" s="488"/>
      <c r="F13652"/>
      <c r="G13652"/>
      <c r="H13652" s="488"/>
    </row>
    <row r="13653" spans="1:8" s="10" customFormat="1">
      <c r="A13653" s="134"/>
      <c r="B13653" s="134"/>
      <c r="C13653"/>
      <c r="D13653"/>
      <c r="E13653" s="488"/>
      <c r="F13653"/>
      <c r="G13653"/>
      <c r="H13653" s="488"/>
    </row>
    <row r="13654" spans="1:8" s="10" customFormat="1">
      <c r="A13654" s="134"/>
      <c r="B13654" s="134"/>
      <c r="C13654"/>
      <c r="D13654"/>
      <c r="E13654" s="488"/>
      <c r="F13654"/>
      <c r="G13654"/>
      <c r="H13654" s="488"/>
    </row>
    <row r="13655" spans="1:8" s="10" customFormat="1">
      <c r="A13655" s="134"/>
      <c r="B13655" s="134"/>
      <c r="C13655"/>
      <c r="D13655"/>
      <c r="E13655" s="488"/>
      <c r="F13655"/>
      <c r="G13655"/>
      <c r="H13655" s="488"/>
    </row>
    <row r="13656" spans="1:8" s="10" customFormat="1">
      <c r="A13656" s="134"/>
      <c r="B13656" s="134"/>
      <c r="C13656"/>
      <c r="D13656"/>
      <c r="E13656" s="488"/>
      <c r="F13656"/>
      <c r="G13656"/>
      <c r="H13656" s="488"/>
    </row>
    <row r="13657" spans="1:8" s="10" customFormat="1">
      <c r="A13657" s="134"/>
      <c r="B13657" s="134"/>
      <c r="C13657"/>
      <c r="D13657"/>
      <c r="E13657" s="488"/>
      <c r="F13657"/>
      <c r="G13657"/>
      <c r="H13657" s="488"/>
    </row>
    <row r="13658" spans="1:8" s="10" customFormat="1">
      <c r="A13658" s="134"/>
      <c r="B13658" s="134"/>
      <c r="C13658"/>
      <c r="D13658"/>
      <c r="E13658" s="488"/>
      <c r="F13658"/>
      <c r="G13658"/>
      <c r="H13658" s="488"/>
    </row>
    <row r="13659" spans="1:8" s="10" customFormat="1">
      <c r="A13659" s="134"/>
      <c r="B13659" s="134"/>
      <c r="C13659"/>
      <c r="D13659"/>
      <c r="E13659" s="488"/>
      <c r="F13659"/>
      <c r="G13659"/>
      <c r="H13659" s="488"/>
    </row>
    <row r="13660" spans="1:8" s="10" customFormat="1">
      <c r="A13660" s="134"/>
      <c r="B13660" s="134"/>
      <c r="C13660"/>
      <c r="D13660"/>
      <c r="E13660" s="488"/>
      <c r="F13660"/>
      <c r="G13660"/>
      <c r="H13660" s="488"/>
    </row>
    <row r="13661" spans="1:8" s="10" customFormat="1">
      <c r="A13661" s="134"/>
      <c r="B13661" s="134"/>
      <c r="C13661"/>
      <c r="D13661"/>
      <c r="E13661" s="488"/>
      <c r="F13661"/>
      <c r="G13661"/>
      <c r="H13661" s="488"/>
    </row>
    <row r="13662" spans="1:8" s="10" customFormat="1">
      <c r="A13662" s="134"/>
      <c r="B13662" s="134"/>
      <c r="C13662"/>
      <c r="D13662"/>
      <c r="E13662" s="488"/>
      <c r="F13662"/>
      <c r="G13662"/>
      <c r="H13662" s="488"/>
    </row>
    <row r="13663" spans="1:8" s="10" customFormat="1">
      <c r="A13663" s="134"/>
      <c r="B13663" s="134"/>
      <c r="C13663"/>
      <c r="D13663"/>
      <c r="E13663" s="488"/>
      <c r="F13663"/>
      <c r="G13663"/>
      <c r="H13663" s="488"/>
    </row>
    <row r="13664" spans="1:8" s="10" customFormat="1">
      <c r="A13664" s="134"/>
      <c r="B13664" s="134"/>
      <c r="C13664"/>
      <c r="D13664"/>
      <c r="E13664" s="488"/>
      <c r="F13664"/>
      <c r="G13664"/>
      <c r="H13664" s="488"/>
    </row>
    <row r="13665" spans="1:8" s="10" customFormat="1">
      <c r="A13665" s="134"/>
      <c r="B13665" s="134"/>
      <c r="C13665"/>
      <c r="D13665"/>
      <c r="E13665" s="488"/>
      <c r="F13665"/>
      <c r="G13665"/>
      <c r="H13665" s="488"/>
    </row>
    <row r="13666" spans="1:8" s="10" customFormat="1">
      <c r="A13666" s="134"/>
      <c r="B13666" s="134"/>
      <c r="C13666"/>
      <c r="D13666"/>
      <c r="E13666" s="488"/>
      <c r="F13666"/>
      <c r="G13666"/>
      <c r="H13666" s="488"/>
    </row>
    <row r="13667" spans="1:8" s="10" customFormat="1">
      <c r="A13667" s="134"/>
      <c r="B13667" s="134"/>
      <c r="C13667"/>
      <c r="D13667"/>
      <c r="E13667" s="488"/>
      <c r="F13667"/>
      <c r="G13667"/>
      <c r="H13667" s="488"/>
    </row>
    <row r="13668" spans="1:8" s="10" customFormat="1">
      <c r="A13668" s="134"/>
      <c r="B13668" s="134"/>
      <c r="C13668"/>
      <c r="D13668"/>
      <c r="E13668" s="488"/>
      <c r="F13668"/>
      <c r="G13668"/>
      <c r="H13668" s="488"/>
    </row>
    <row r="13669" spans="1:8" s="10" customFormat="1">
      <c r="A13669" s="134"/>
      <c r="B13669" s="134"/>
      <c r="C13669"/>
      <c r="D13669"/>
      <c r="E13669" s="488"/>
      <c r="F13669"/>
      <c r="G13669"/>
      <c r="H13669" s="488"/>
    </row>
    <row r="13670" spans="1:8" s="10" customFormat="1">
      <c r="A13670" s="134"/>
      <c r="B13670" s="134"/>
      <c r="C13670"/>
      <c r="D13670"/>
      <c r="E13670" s="488"/>
      <c r="F13670"/>
      <c r="G13670"/>
      <c r="H13670" s="488"/>
    </row>
    <row r="13671" spans="1:8" s="10" customFormat="1">
      <c r="A13671" s="134"/>
      <c r="B13671" s="134"/>
      <c r="C13671"/>
      <c r="D13671"/>
      <c r="E13671" s="488"/>
      <c r="F13671"/>
      <c r="G13671"/>
      <c r="H13671" s="488"/>
    </row>
    <row r="13672" spans="1:8" s="10" customFormat="1">
      <c r="A13672" s="134"/>
      <c r="B13672" s="134"/>
      <c r="C13672"/>
      <c r="D13672"/>
      <c r="E13672" s="488"/>
      <c r="F13672"/>
      <c r="G13672"/>
      <c r="H13672" s="488"/>
    </row>
    <row r="13673" spans="1:8" s="10" customFormat="1">
      <c r="A13673" s="134"/>
      <c r="B13673" s="134"/>
      <c r="C13673"/>
      <c r="D13673"/>
      <c r="E13673" s="488"/>
      <c r="F13673"/>
      <c r="G13673"/>
      <c r="H13673" s="488"/>
    </row>
    <row r="13674" spans="1:8" s="10" customFormat="1">
      <c r="A13674" s="134"/>
      <c r="B13674" s="134"/>
      <c r="C13674"/>
      <c r="D13674"/>
      <c r="E13674" s="488"/>
      <c r="F13674"/>
      <c r="G13674"/>
      <c r="H13674" s="488"/>
    </row>
    <row r="13675" spans="1:8" s="10" customFormat="1">
      <c r="A13675" s="134"/>
      <c r="B13675" s="134"/>
      <c r="C13675"/>
      <c r="D13675"/>
      <c r="E13675" s="488"/>
      <c r="F13675"/>
      <c r="G13675"/>
      <c r="H13675" s="488"/>
    </row>
    <row r="13676" spans="1:8" s="10" customFormat="1">
      <c r="A13676" s="134"/>
      <c r="B13676" s="134"/>
      <c r="C13676"/>
      <c r="D13676"/>
      <c r="E13676" s="488"/>
      <c r="F13676"/>
      <c r="G13676"/>
      <c r="H13676" s="488"/>
    </row>
    <row r="13677" spans="1:8" s="10" customFormat="1">
      <c r="A13677" s="134"/>
      <c r="B13677" s="134"/>
      <c r="C13677"/>
      <c r="D13677"/>
      <c r="E13677" s="488"/>
      <c r="F13677"/>
      <c r="G13677"/>
      <c r="H13677" s="488"/>
    </row>
    <row r="13678" spans="1:8" s="10" customFormat="1">
      <c r="A13678" s="134"/>
      <c r="B13678" s="134"/>
      <c r="C13678"/>
      <c r="D13678"/>
      <c r="E13678" s="488"/>
      <c r="F13678"/>
      <c r="G13678"/>
      <c r="H13678" s="488"/>
    </row>
    <row r="13679" spans="1:8" s="10" customFormat="1">
      <c r="A13679" s="134"/>
      <c r="B13679" s="134"/>
      <c r="C13679"/>
      <c r="D13679"/>
      <c r="E13679" s="488"/>
      <c r="F13679"/>
      <c r="G13679"/>
      <c r="H13679" s="488"/>
    </row>
    <row r="13680" spans="1:8" s="10" customFormat="1">
      <c r="A13680" s="134"/>
      <c r="B13680" s="134"/>
      <c r="C13680"/>
      <c r="D13680"/>
      <c r="E13680" s="488"/>
      <c r="F13680"/>
      <c r="G13680"/>
      <c r="H13680" s="488"/>
    </row>
    <row r="13681" spans="1:8" s="10" customFormat="1">
      <c r="A13681" s="134"/>
      <c r="B13681" s="134"/>
      <c r="C13681"/>
      <c r="D13681"/>
      <c r="E13681" s="488"/>
      <c r="F13681"/>
      <c r="G13681"/>
      <c r="H13681" s="488"/>
    </row>
    <row r="13682" spans="1:8" s="10" customFormat="1">
      <c r="A13682" s="134"/>
      <c r="B13682" s="134"/>
      <c r="C13682"/>
      <c r="D13682"/>
      <c r="E13682" s="488"/>
      <c r="F13682"/>
      <c r="G13682"/>
      <c r="H13682" s="488"/>
    </row>
    <row r="13683" spans="1:8" s="10" customFormat="1">
      <c r="A13683" s="134"/>
      <c r="B13683" s="134"/>
      <c r="C13683"/>
      <c r="D13683"/>
      <c r="E13683" s="488"/>
      <c r="F13683"/>
      <c r="G13683"/>
      <c r="H13683" s="488"/>
    </row>
    <row r="13684" spans="1:8" s="10" customFormat="1">
      <c r="A13684" s="134"/>
      <c r="B13684" s="134"/>
      <c r="C13684"/>
      <c r="D13684"/>
      <c r="E13684" s="488"/>
      <c r="F13684"/>
      <c r="G13684"/>
      <c r="H13684" s="488"/>
    </row>
    <row r="13685" spans="1:8" s="10" customFormat="1">
      <c r="A13685" s="134"/>
      <c r="B13685" s="134"/>
      <c r="C13685"/>
      <c r="D13685"/>
      <c r="E13685" s="488"/>
      <c r="F13685"/>
      <c r="G13685"/>
      <c r="H13685" s="488"/>
    </row>
    <row r="13686" spans="1:8" s="10" customFormat="1">
      <c r="A13686" s="134"/>
      <c r="B13686" s="134"/>
      <c r="C13686"/>
      <c r="D13686"/>
      <c r="E13686" s="488"/>
      <c r="F13686"/>
      <c r="G13686"/>
      <c r="H13686" s="488"/>
    </row>
    <row r="13687" spans="1:8" s="10" customFormat="1">
      <c r="A13687" s="134"/>
      <c r="B13687" s="134"/>
      <c r="C13687"/>
      <c r="D13687"/>
      <c r="E13687" s="488"/>
      <c r="F13687"/>
      <c r="G13687"/>
      <c r="H13687" s="488"/>
    </row>
    <row r="13688" spans="1:8" s="10" customFormat="1">
      <c r="A13688" s="134"/>
      <c r="B13688" s="134"/>
      <c r="C13688"/>
      <c r="D13688"/>
      <c r="E13688" s="488"/>
      <c r="F13688"/>
      <c r="G13688"/>
      <c r="H13688" s="488"/>
    </row>
    <row r="13689" spans="1:8" s="10" customFormat="1">
      <c r="A13689" s="134"/>
      <c r="B13689" s="134"/>
      <c r="C13689"/>
      <c r="D13689"/>
      <c r="E13689" s="488"/>
      <c r="F13689"/>
      <c r="G13689"/>
      <c r="H13689" s="488"/>
    </row>
    <row r="13690" spans="1:8" s="10" customFormat="1">
      <c r="A13690" s="134"/>
      <c r="B13690" s="134"/>
      <c r="C13690"/>
      <c r="D13690"/>
      <c r="E13690" s="488"/>
      <c r="F13690"/>
      <c r="G13690"/>
      <c r="H13690" s="488"/>
    </row>
    <row r="13691" spans="1:8" s="10" customFormat="1">
      <c r="A13691" s="134"/>
      <c r="B13691" s="134"/>
      <c r="C13691"/>
      <c r="D13691"/>
      <c r="E13691" s="488"/>
      <c r="F13691"/>
      <c r="G13691"/>
      <c r="H13691" s="488"/>
    </row>
    <row r="13692" spans="1:8" s="10" customFormat="1">
      <c r="A13692" s="134"/>
      <c r="B13692" s="134"/>
      <c r="C13692"/>
      <c r="D13692"/>
      <c r="E13692" s="488"/>
      <c r="F13692"/>
      <c r="G13692"/>
      <c r="H13692" s="488"/>
    </row>
    <row r="13693" spans="1:8" s="10" customFormat="1">
      <c r="A13693" s="134"/>
      <c r="B13693" s="134"/>
      <c r="C13693"/>
      <c r="D13693"/>
      <c r="E13693" s="488"/>
      <c r="F13693"/>
      <c r="G13693"/>
      <c r="H13693" s="488"/>
    </row>
    <row r="13694" spans="1:8" s="10" customFormat="1">
      <c r="A13694" s="134"/>
      <c r="B13694" s="134"/>
      <c r="C13694"/>
      <c r="D13694"/>
      <c r="E13694" s="488"/>
      <c r="F13694"/>
      <c r="G13694"/>
      <c r="H13694" s="488"/>
    </row>
    <row r="13695" spans="1:8" s="10" customFormat="1">
      <c r="A13695" s="134"/>
      <c r="B13695" s="134"/>
      <c r="C13695"/>
      <c r="D13695"/>
      <c r="E13695" s="488"/>
      <c r="F13695"/>
      <c r="G13695"/>
      <c r="H13695" s="488"/>
    </row>
    <row r="13696" spans="1:8" s="10" customFormat="1">
      <c r="A13696" s="134"/>
      <c r="B13696" s="134"/>
      <c r="C13696"/>
      <c r="D13696"/>
      <c r="E13696" s="488"/>
      <c r="F13696"/>
      <c r="G13696"/>
      <c r="H13696" s="488"/>
    </row>
    <row r="13697" spans="1:8" s="10" customFormat="1">
      <c r="A13697" s="134"/>
      <c r="B13697" s="134"/>
      <c r="C13697"/>
      <c r="D13697"/>
      <c r="E13697" s="488"/>
      <c r="F13697"/>
      <c r="G13697"/>
      <c r="H13697" s="488"/>
    </row>
    <row r="13698" spans="1:8" s="10" customFormat="1">
      <c r="A13698" s="134"/>
      <c r="B13698" s="134"/>
      <c r="C13698"/>
      <c r="D13698"/>
      <c r="E13698" s="488"/>
      <c r="F13698"/>
      <c r="G13698"/>
      <c r="H13698" s="488"/>
    </row>
    <row r="13699" spans="1:8" s="10" customFormat="1">
      <c r="A13699" s="134"/>
      <c r="B13699" s="134"/>
      <c r="C13699"/>
      <c r="D13699"/>
      <c r="E13699" s="488"/>
      <c r="F13699"/>
      <c r="G13699"/>
      <c r="H13699" s="488"/>
    </row>
    <row r="13700" spans="1:8" s="10" customFormat="1">
      <c r="A13700" s="134"/>
      <c r="B13700" s="134"/>
      <c r="C13700"/>
      <c r="D13700"/>
      <c r="E13700" s="488"/>
      <c r="F13700"/>
      <c r="G13700"/>
      <c r="H13700" s="488"/>
    </row>
    <row r="13701" spans="1:8" s="10" customFormat="1">
      <c r="A13701" s="134"/>
      <c r="B13701" s="134"/>
      <c r="C13701"/>
      <c r="D13701"/>
      <c r="E13701" s="488"/>
      <c r="F13701"/>
      <c r="G13701"/>
      <c r="H13701" s="488"/>
    </row>
    <row r="13702" spans="1:8" s="10" customFormat="1">
      <c r="A13702" s="134"/>
      <c r="B13702" s="134"/>
      <c r="C13702"/>
      <c r="D13702"/>
      <c r="E13702" s="488"/>
      <c r="F13702"/>
      <c r="G13702"/>
      <c r="H13702" s="488"/>
    </row>
    <row r="13703" spans="1:8" s="10" customFormat="1">
      <c r="A13703" s="134"/>
      <c r="B13703" s="134"/>
      <c r="C13703"/>
      <c r="D13703"/>
      <c r="E13703" s="488"/>
      <c r="F13703"/>
      <c r="G13703"/>
      <c r="H13703" s="488"/>
    </row>
    <row r="13704" spans="1:8" s="10" customFormat="1">
      <c r="A13704" s="134"/>
      <c r="B13704" s="134"/>
      <c r="C13704"/>
      <c r="D13704"/>
      <c r="E13704" s="488"/>
      <c r="F13704"/>
      <c r="G13704"/>
      <c r="H13704" s="488"/>
    </row>
    <row r="13705" spans="1:8" s="10" customFormat="1">
      <c r="A13705" s="134"/>
      <c r="B13705" s="134"/>
      <c r="C13705"/>
      <c r="D13705"/>
      <c r="E13705" s="488"/>
      <c r="F13705"/>
      <c r="G13705"/>
      <c r="H13705" s="488"/>
    </row>
    <row r="13706" spans="1:8" s="10" customFormat="1">
      <c r="A13706" s="134"/>
      <c r="B13706" s="134"/>
      <c r="C13706"/>
      <c r="D13706"/>
      <c r="E13706" s="488"/>
      <c r="F13706"/>
      <c r="G13706"/>
      <c r="H13706" s="488"/>
    </row>
    <row r="13707" spans="1:8" s="10" customFormat="1">
      <c r="A13707" s="134"/>
      <c r="B13707" s="134"/>
      <c r="C13707"/>
      <c r="D13707"/>
      <c r="E13707" s="488"/>
      <c r="F13707"/>
      <c r="G13707"/>
      <c r="H13707" s="488"/>
    </row>
    <row r="13708" spans="1:8" s="10" customFormat="1">
      <c r="A13708" s="134"/>
      <c r="B13708" s="134"/>
      <c r="C13708"/>
      <c r="D13708"/>
      <c r="E13708" s="488"/>
      <c r="F13708"/>
      <c r="G13708"/>
      <c r="H13708" s="488"/>
    </row>
    <row r="13709" spans="1:8" s="10" customFormat="1">
      <c r="A13709" s="134"/>
      <c r="B13709" s="134"/>
      <c r="C13709"/>
      <c r="D13709"/>
      <c r="E13709" s="488"/>
      <c r="F13709"/>
      <c r="G13709"/>
      <c r="H13709" s="488"/>
    </row>
    <row r="13710" spans="1:8" s="10" customFormat="1">
      <c r="A13710" s="134"/>
      <c r="B13710" s="134"/>
      <c r="C13710"/>
      <c r="D13710"/>
      <c r="E13710" s="488"/>
      <c r="F13710"/>
      <c r="G13710"/>
      <c r="H13710" s="488"/>
    </row>
    <row r="13711" spans="1:8" s="10" customFormat="1">
      <c r="A13711" s="134"/>
      <c r="B13711" s="134"/>
      <c r="C13711"/>
      <c r="D13711"/>
      <c r="E13711" s="488"/>
      <c r="F13711"/>
      <c r="G13711"/>
      <c r="H13711" s="488"/>
    </row>
    <row r="13712" spans="1:8" s="10" customFormat="1">
      <c r="A13712" s="134"/>
      <c r="B13712" s="134"/>
      <c r="C13712"/>
      <c r="D13712"/>
      <c r="E13712" s="488"/>
      <c r="F13712"/>
      <c r="G13712"/>
      <c r="H13712" s="488"/>
    </row>
    <row r="13713" spans="1:8" s="10" customFormat="1">
      <c r="A13713" s="134"/>
      <c r="B13713" s="134"/>
      <c r="C13713"/>
      <c r="D13713"/>
      <c r="E13713" s="488"/>
      <c r="F13713"/>
      <c r="G13713"/>
      <c r="H13713" s="488"/>
    </row>
    <row r="13714" spans="1:8" s="10" customFormat="1">
      <c r="A13714" s="134"/>
      <c r="B13714" s="134"/>
      <c r="C13714"/>
      <c r="D13714"/>
      <c r="E13714" s="488"/>
      <c r="F13714"/>
      <c r="G13714"/>
      <c r="H13714" s="488"/>
    </row>
    <row r="13715" spans="1:8" s="10" customFormat="1">
      <c r="A13715" s="134"/>
      <c r="B13715" s="134"/>
      <c r="C13715"/>
      <c r="D13715"/>
      <c r="E13715" s="488"/>
      <c r="F13715"/>
      <c r="G13715"/>
      <c r="H13715" s="488"/>
    </row>
    <row r="13716" spans="1:8" s="10" customFormat="1">
      <c r="A13716" s="134"/>
      <c r="B13716" s="134"/>
      <c r="C13716"/>
      <c r="D13716"/>
      <c r="E13716" s="488"/>
      <c r="F13716"/>
      <c r="G13716"/>
      <c r="H13716" s="488"/>
    </row>
    <row r="13717" spans="1:8" s="10" customFormat="1">
      <c r="A13717" s="134"/>
      <c r="B13717" s="134"/>
      <c r="C13717"/>
      <c r="D13717"/>
      <c r="E13717" s="488"/>
      <c r="F13717"/>
      <c r="G13717"/>
      <c r="H13717" s="488"/>
    </row>
    <row r="13718" spans="1:8" s="10" customFormat="1">
      <c r="A13718" s="134"/>
      <c r="B13718" s="134"/>
      <c r="C13718"/>
      <c r="D13718"/>
      <c r="E13718" s="488"/>
      <c r="F13718"/>
      <c r="G13718"/>
      <c r="H13718" s="488"/>
    </row>
    <row r="13719" spans="1:8" s="10" customFormat="1">
      <c r="A13719" s="134"/>
      <c r="B13719" s="134"/>
      <c r="C13719"/>
      <c r="D13719"/>
      <c r="E13719" s="488"/>
      <c r="F13719"/>
      <c r="G13719"/>
      <c r="H13719" s="488"/>
    </row>
    <row r="13720" spans="1:8" s="10" customFormat="1">
      <c r="A13720" s="134"/>
      <c r="B13720" s="134"/>
      <c r="C13720"/>
      <c r="D13720"/>
      <c r="E13720" s="488"/>
      <c r="F13720"/>
      <c r="G13720"/>
      <c r="H13720" s="488"/>
    </row>
    <row r="13721" spans="1:8" s="10" customFormat="1">
      <c r="A13721" s="134"/>
      <c r="B13721" s="134"/>
      <c r="C13721"/>
      <c r="D13721"/>
      <c r="E13721" s="488"/>
      <c r="F13721"/>
      <c r="G13721"/>
      <c r="H13721" s="488"/>
    </row>
    <row r="13722" spans="1:8" s="10" customFormat="1">
      <c r="A13722" s="134"/>
      <c r="B13722" s="134"/>
      <c r="C13722"/>
      <c r="D13722"/>
      <c r="E13722" s="488"/>
      <c r="F13722"/>
      <c r="G13722"/>
      <c r="H13722" s="488"/>
    </row>
    <row r="13723" spans="1:8" s="10" customFormat="1">
      <c r="A13723" s="134"/>
      <c r="B13723" s="134"/>
      <c r="C13723"/>
      <c r="D13723"/>
      <c r="E13723" s="488"/>
      <c r="F13723"/>
      <c r="G13723"/>
      <c r="H13723" s="488"/>
    </row>
    <row r="13724" spans="1:8" s="10" customFormat="1">
      <c r="A13724" s="134"/>
      <c r="B13724" s="134"/>
      <c r="C13724"/>
      <c r="D13724"/>
      <c r="E13724" s="488"/>
      <c r="F13724"/>
      <c r="G13724"/>
      <c r="H13724" s="488"/>
    </row>
    <row r="13725" spans="1:8" s="10" customFormat="1">
      <c r="A13725" s="134"/>
      <c r="B13725" s="134"/>
      <c r="C13725"/>
      <c r="D13725"/>
      <c r="E13725" s="488"/>
      <c r="F13725"/>
      <c r="G13725"/>
      <c r="H13725" s="488"/>
    </row>
    <row r="13726" spans="1:8" s="10" customFormat="1">
      <c r="A13726" s="134"/>
      <c r="B13726" s="134"/>
      <c r="C13726"/>
      <c r="D13726"/>
      <c r="E13726" s="488"/>
      <c r="F13726"/>
      <c r="G13726"/>
      <c r="H13726" s="488"/>
    </row>
    <row r="13727" spans="1:8" s="10" customFormat="1">
      <c r="A13727" s="134"/>
      <c r="B13727" s="134"/>
      <c r="C13727"/>
      <c r="D13727"/>
      <c r="E13727" s="488"/>
      <c r="F13727"/>
      <c r="G13727"/>
      <c r="H13727" s="488"/>
    </row>
    <row r="13728" spans="1:8" s="10" customFormat="1">
      <c r="A13728" s="134"/>
      <c r="B13728" s="134"/>
      <c r="C13728"/>
      <c r="D13728"/>
      <c r="E13728" s="488"/>
      <c r="F13728"/>
      <c r="G13728"/>
      <c r="H13728" s="488"/>
    </row>
    <row r="13729" spans="1:8" s="10" customFormat="1">
      <c r="A13729" s="134"/>
      <c r="B13729" s="134"/>
      <c r="C13729"/>
      <c r="D13729"/>
      <c r="E13729" s="488"/>
      <c r="F13729"/>
      <c r="G13729"/>
      <c r="H13729" s="488"/>
    </row>
    <row r="13730" spans="1:8" s="10" customFormat="1">
      <c r="A13730" s="134"/>
      <c r="B13730" s="134"/>
      <c r="C13730"/>
      <c r="D13730"/>
      <c r="E13730" s="488"/>
      <c r="F13730"/>
      <c r="G13730"/>
      <c r="H13730" s="488"/>
    </row>
    <row r="13731" spans="1:8" s="10" customFormat="1">
      <c r="A13731" s="134"/>
      <c r="B13731" s="134"/>
      <c r="C13731"/>
      <c r="D13731"/>
      <c r="E13731" s="488"/>
      <c r="F13731"/>
      <c r="G13731"/>
      <c r="H13731" s="488"/>
    </row>
    <row r="13732" spans="1:8" s="10" customFormat="1">
      <c r="A13732" s="134"/>
      <c r="B13732" s="134"/>
      <c r="C13732"/>
      <c r="D13732"/>
      <c r="E13732" s="488"/>
      <c r="F13732"/>
      <c r="G13732"/>
      <c r="H13732" s="488"/>
    </row>
    <row r="13733" spans="1:8" s="10" customFormat="1">
      <c r="A13733" s="134"/>
      <c r="B13733" s="134"/>
      <c r="C13733"/>
      <c r="D13733"/>
      <c r="E13733" s="488"/>
      <c r="F13733"/>
      <c r="G13733"/>
      <c r="H13733" s="488"/>
    </row>
    <row r="13734" spans="1:8" s="10" customFormat="1">
      <c r="A13734" s="134"/>
      <c r="B13734" s="134"/>
      <c r="C13734"/>
      <c r="D13734"/>
      <c r="E13734" s="488"/>
      <c r="F13734"/>
      <c r="G13734"/>
      <c r="H13734" s="488"/>
    </row>
    <row r="13735" spans="1:8" s="10" customFormat="1">
      <c r="A13735" s="134"/>
      <c r="B13735" s="134"/>
      <c r="C13735"/>
      <c r="D13735"/>
      <c r="E13735" s="488"/>
      <c r="F13735"/>
      <c r="G13735"/>
      <c r="H13735" s="488"/>
    </row>
    <row r="13736" spans="1:8" s="10" customFormat="1">
      <c r="A13736" s="134"/>
      <c r="B13736" s="134"/>
      <c r="C13736"/>
      <c r="D13736"/>
      <c r="E13736" s="488"/>
      <c r="F13736"/>
      <c r="G13736"/>
      <c r="H13736" s="488"/>
    </row>
    <row r="13737" spans="1:8" s="10" customFormat="1">
      <c r="A13737" s="134"/>
      <c r="B13737" s="134"/>
      <c r="C13737"/>
      <c r="D13737"/>
      <c r="E13737" s="488"/>
      <c r="F13737"/>
      <c r="G13737"/>
      <c r="H13737" s="488"/>
    </row>
    <row r="13738" spans="1:8" s="10" customFormat="1">
      <c r="A13738" s="134"/>
      <c r="B13738" s="134"/>
      <c r="C13738"/>
      <c r="D13738"/>
      <c r="E13738" s="488"/>
      <c r="F13738"/>
      <c r="G13738"/>
      <c r="H13738" s="488"/>
    </row>
    <row r="13739" spans="1:8" s="10" customFormat="1">
      <c r="A13739" s="134"/>
      <c r="B13739" s="134"/>
      <c r="C13739"/>
      <c r="D13739"/>
      <c r="E13739" s="488"/>
      <c r="F13739"/>
      <c r="G13739"/>
      <c r="H13739" s="488"/>
    </row>
    <row r="13740" spans="1:8" s="10" customFormat="1">
      <c r="A13740" s="134"/>
      <c r="B13740" s="134"/>
      <c r="C13740"/>
      <c r="D13740"/>
      <c r="E13740" s="488"/>
      <c r="F13740"/>
      <c r="G13740"/>
      <c r="H13740" s="488"/>
    </row>
    <row r="13741" spans="1:8" s="10" customFormat="1">
      <c r="A13741" s="134"/>
      <c r="B13741" s="134"/>
      <c r="C13741"/>
      <c r="D13741"/>
      <c r="E13741" s="488"/>
      <c r="F13741"/>
      <c r="G13741"/>
      <c r="H13741" s="488"/>
    </row>
    <row r="13742" spans="1:8" s="10" customFormat="1">
      <c r="A13742" s="134"/>
      <c r="B13742" s="134"/>
      <c r="C13742"/>
      <c r="D13742"/>
      <c r="E13742" s="488"/>
      <c r="F13742"/>
      <c r="G13742"/>
      <c r="H13742" s="488"/>
    </row>
    <row r="13743" spans="1:8" s="10" customFormat="1">
      <c r="A13743" s="134"/>
      <c r="B13743" s="134"/>
      <c r="C13743"/>
      <c r="D13743"/>
      <c r="E13743" s="488"/>
      <c r="F13743"/>
      <c r="G13743"/>
      <c r="H13743" s="488"/>
    </row>
    <row r="13744" spans="1:8" s="10" customFormat="1">
      <c r="A13744" s="134"/>
      <c r="B13744" s="134"/>
      <c r="C13744"/>
      <c r="D13744"/>
      <c r="E13744" s="488"/>
      <c r="F13744"/>
      <c r="G13744"/>
      <c r="H13744" s="488"/>
    </row>
    <row r="13745" spans="1:8" s="10" customFormat="1">
      <c r="A13745" s="134"/>
      <c r="B13745" s="134"/>
      <c r="C13745"/>
      <c r="D13745"/>
      <c r="E13745" s="488"/>
      <c r="F13745"/>
      <c r="G13745"/>
      <c r="H13745" s="488"/>
    </row>
    <row r="13746" spans="1:8" s="10" customFormat="1">
      <c r="A13746" s="134"/>
      <c r="B13746" s="134"/>
      <c r="C13746"/>
      <c r="D13746"/>
      <c r="E13746" s="488"/>
      <c r="F13746"/>
      <c r="G13746"/>
      <c r="H13746" s="488"/>
    </row>
    <row r="13747" spans="1:8" s="10" customFormat="1">
      <c r="A13747" s="134"/>
      <c r="B13747" s="134"/>
      <c r="C13747"/>
      <c r="D13747"/>
      <c r="E13747" s="488"/>
      <c r="F13747"/>
      <c r="G13747"/>
      <c r="H13747" s="488"/>
    </row>
    <row r="13748" spans="1:8" s="10" customFormat="1">
      <c r="A13748" s="134"/>
      <c r="B13748" s="134"/>
      <c r="C13748"/>
      <c r="D13748"/>
      <c r="E13748" s="488"/>
      <c r="F13748"/>
      <c r="G13748"/>
      <c r="H13748" s="488"/>
    </row>
    <row r="13749" spans="1:8" s="10" customFormat="1">
      <c r="A13749" s="134"/>
      <c r="B13749" s="134"/>
      <c r="C13749"/>
      <c r="D13749"/>
      <c r="E13749" s="488"/>
      <c r="F13749"/>
      <c r="G13749"/>
      <c r="H13749" s="488"/>
    </row>
    <row r="13750" spans="1:8" s="10" customFormat="1">
      <c r="A13750" s="134"/>
      <c r="B13750" s="134"/>
      <c r="C13750"/>
      <c r="D13750"/>
      <c r="E13750" s="488"/>
      <c r="F13750"/>
      <c r="G13750"/>
      <c r="H13750" s="488"/>
    </row>
    <row r="13751" spans="1:8" s="10" customFormat="1">
      <c r="A13751" s="134"/>
      <c r="B13751" s="134"/>
      <c r="C13751"/>
      <c r="D13751"/>
      <c r="E13751" s="488"/>
      <c r="F13751"/>
      <c r="G13751"/>
      <c r="H13751" s="488"/>
    </row>
    <row r="13752" spans="1:8" s="10" customFormat="1">
      <c r="A13752" s="134"/>
      <c r="B13752" s="134"/>
      <c r="C13752"/>
      <c r="D13752"/>
      <c r="E13752" s="488"/>
      <c r="F13752"/>
      <c r="G13752"/>
      <c r="H13752" s="488"/>
    </row>
    <row r="13753" spans="1:8" s="10" customFormat="1">
      <c r="A13753" s="134"/>
      <c r="B13753" s="134"/>
      <c r="C13753"/>
      <c r="D13753"/>
      <c r="E13753" s="488"/>
      <c r="F13753"/>
      <c r="G13753"/>
      <c r="H13753" s="488"/>
    </row>
    <row r="13754" spans="1:8" s="10" customFormat="1">
      <c r="A13754" s="134"/>
      <c r="B13754" s="134"/>
      <c r="C13754"/>
      <c r="D13754"/>
      <c r="E13754" s="488"/>
      <c r="F13754"/>
      <c r="G13754"/>
      <c r="H13754" s="488"/>
    </row>
    <row r="13755" spans="1:8" s="10" customFormat="1">
      <c r="A13755" s="134"/>
      <c r="B13755" s="134"/>
      <c r="C13755"/>
      <c r="D13755"/>
      <c r="E13755" s="488"/>
      <c r="F13755"/>
      <c r="G13755"/>
      <c r="H13755" s="488"/>
    </row>
    <row r="13756" spans="1:8" s="10" customFormat="1">
      <c r="A13756" s="134"/>
      <c r="B13756" s="134"/>
      <c r="C13756"/>
      <c r="D13756"/>
      <c r="E13756" s="488"/>
      <c r="F13756"/>
      <c r="G13756"/>
      <c r="H13756" s="488"/>
    </row>
    <row r="13757" spans="1:8" s="10" customFormat="1">
      <c r="A13757" s="134"/>
      <c r="B13757" s="134"/>
      <c r="C13757"/>
      <c r="D13757"/>
      <c r="E13757" s="488"/>
      <c r="F13757"/>
      <c r="G13757"/>
      <c r="H13757" s="488"/>
    </row>
    <row r="13758" spans="1:8" s="10" customFormat="1">
      <c r="A13758" s="134"/>
      <c r="B13758" s="134"/>
      <c r="C13758"/>
      <c r="D13758"/>
      <c r="E13758" s="488"/>
      <c r="F13758"/>
      <c r="G13758"/>
      <c r="H13758" s="488"/>
    </row>
    <row r="13759" spans="1:8" s="10" customFormat="1">
      <c r="A13759" s="134"/>
      <c r="B13759" s="134"/>
      <c r="C13759"/>
      <c r="D13759"/>
      <c r="E13759" s="488"/>
      <c r="F13759"/>
      <c r="G13759"/>
      <c r="H13759" s="488"/>
    </row>
    <row r="13760" spans="1:8" s="10" customFormat="1">
      <c r="A13760" s="134"/>
      <c r="B13760" s="134"/>
      <c r="C13760"/>
      <c r="D13760"/>
      <c r="E13760" s="488"/>
      <c r="F13760"/>
      <c r="G13760"/>
      <c r="H13760" s="488"/>
    </row>
    <row r="13761" spans="1:8" s="10" customFormat="1">
      <c r="A13761" s="134"/>
      <c r="B13761" s="134"/>
      <c r="C13761"/>
      <c r="D13761"/>
      <c r="E13761" s="488"/>
      <c r="F13761"/>
      <c r="G13761"/>
      <c r="H13761" s="488"/>
    </row>
    <row r="13762" spans="1:8" s="10" customFormat="1">
      <c r="A13762" s="134"/>
      <c r="B13762" s="134"/>
      <c r="C13762"/>
      <c r="D13762"/>
      <c r="E13762" s="488"/>
      <c r="F13762"/>
      <c r="G13762"/>
      <c r="H13762" s="488"/>
    </row>
    <row r="13763" spans="1:8" s="10" customFormat="1">
      <c r="A13763" s="134"/>
      <c r="B13763" s="134"/>
      <c r="C13763"/>
      <c r="D13763"/>
      <c r="E13763" s="488"/>
      <c r="F13763"/>
      <c r="G13763"/>
      <c r="H13763" s="488"/>
    </row>
    <row r="13764" spans="1:8" s="10" customFormat="1">
      <c r="A13764" s="134"/>
      <c r="B13764" s="134"/>
      <c r="C13764"/>
      <c r="D13764"/>
      <c r="E13764" s="488"/>
      <c r="F13764"/>
      <c r="G13764"/>
      <c r="H13764" s="488"/>
    </row>
    <row r="13765" spans="1:8" s="10" customFormat="1">
      <c r="A13765" s="134"/>
      <c r="B13765" s="134"/>
      <c r="C13765"/>
      <c r="D13765"/>
      <c r="E13765" s="488"/>
      <c r="F13765"/>
      <c r="G13765"/>
      <c r="H13765" s="488"/>
    </row>
    <row r="13766" spans="1:8" s="10" customFormat="1">
      <c r="A13766" s="134"/>
      <c r="B13766" s="134"/>
      <c r="C13766"/>
      <c r="D13766"/>
      <c r="E13766" s="488"/>
      <c r="F13766"/>
      <c r="G13766"/>
      <c r="H13766" s="488"/>
    </row>
    <row r="13767" spans="1:8" s="10" customFormat="1">
      <c r="A13767" s="134"/>
      <c r="B13767" s="134"/>
      <c r="C13767"/>
      <c r="D13767"/>
      <c r="E13767" s="488"/>
      <c r="F13767"/>
      <c r="G13767"/>
      <c r="H13767" s="488"/>
    </row>
    <row r="13768" spans="1:8" s="10" customFormat="1">
      <c r="A13768" s="134"/>
      <c r="B13768" s="134"/>
      <c r="C13768"/>
      <c r="D13768"/>
      <c r="E13768" s="488"/>
      <c r="F13768"/>
      <c r="G13768"/>
      <c r="H13768" s="488"/>
    </row>
    <row r="13769" spans="1:8" s="10" customFormat="1">
      <c r="A13769" s="134"/>
      <c r="B13769" s="134"/>
      <c r="C13769"/>
      <c r="D13769"/>
      <c r="E13769" s="488"/>
      <c r="F13769"/>
      <c r="G13769"/>
      <c r="H13769" s="488"/>
    </row>
    <row r="13770" spans="1:8" s="10" customFormat="1">
      <c r="A13770" s="134"/>
      <c r="B13770" s="134"/>
      <c r="C13770"/>
      <c r="D13770"/>
      <c r="E13770" s="488"/>
      <c r="F13770"/>
      <c r="G13770"/>
      <c r="H13770" s="488"/>
    </row>
    <row r="13771" spans="1:8" s="10" customFormat="1">
      <c r="A13771" s="134"/>
      <c r="B13771" s="134"/>
      <c r="C13771"/>
      <c r="D13771"/>
      <c r="E13771" s="488"/>
      <c r="F13771"/>
      <c r="G13771"/>
      <c r="H13771" s="488"/>
    </row>
    <row r="13772" spans="1:8" s="10" customFormat="1">
      <c r="A13772" s="134"/>
      <c r="B13772" s="134"/>
      <c r="C13772"/>
      <c r="D13772"/>
      <c r="E13772" s="488"/>
      <c r="F13772"/>
      <c r="G13772"/>
      <c r="H13772" s="488"/>
    </row>
    <row r="13773" spans="1:8" s="10" customFormat="1">
      <c r="A13773" s="134"/>
      <c r="B13773" s="134"/>
      <c r="C13773"/>
      <c r="D13773"/>
      <c r="E13773" s="488"/>
      <c r="F13773"/>
      <c r="G13773"/>
      <c r="H13773" s="488"/>
    </row>
    <row r="13774" spans="1:8" s="10" customFormat="1">
      <c r="A13774" s="134"/>
      <c r="B13774" s="134"/>
      <c r="C13774"/>
      <c r="D13774"/>
      <c r="E13774" s="488"/>
      <c r="F13774"/>
      <c r="G13774"/>
      <c r="H13774" s="488"/>
    </row>
    <row r="13775" spans="1:8" s="10" customFormat="1">
      <c r="A13775" s="134"/>
      <c r="B13775" s="134"/>
      <c r="C13775"/>
      <c r="D13775"/>
      <c r="E13775" s="488"/>
      <c r="F13775"/>
      <c r="G13775"/>
      <c r="H13775" s="488"/>
    </row>
    <row r="13776" spans="1:8" s="10" customFormat="1">
      <c r="A13776" s="134"/>
      <c r="B13776" s="134"/>
      <c r="C13776"/>
      <c r="D13776"/>
      <c r="E13776" s="488"/>
      <c r="F13776"/>
      <c r="G13776"/>
      <c r="H13776" s="488"/>
    </row>
    <row r="13777" spans="1:8" s="10" customFormat="1">
      <c r="A13777" s="134"/>
      <c r="B13777" s="134"/>
      <c r="C13777"/>
      <c r="D13777"/>
      <c r="E13777" s="488"/>
      <c r="F13777"/>
      <c r="G13777"/>
      <c r="H13777" s="488"/>
    </row>
    <row r="13778" spans="1:8" s="10" customFormat="1">
      <c r="A13778" s="134"/>
      <c r="B13778" s="134"/>
      <c r="C13778"/>
      <c r="D13778"/>
      <c r="E13778" s="488"/>
      <c r="F13778"/>
      <c r="G13778"/>
      <c r="H13778" s="488"/>
    </row>
    <row r="13779" spans="1:8" s="10" customFormat="1">
      <c r="A13779" s="134"/>
      <c r="B13779" s="134"/>
      <c r="C13779"/>
      <c r="D13779"/>
      <c r="E13779" s="488"/>
      <c r="F13779"/>
      <c r="G13779"/>
      <c r="H13779" s="488"/>
    </row>
    <row r="13780" spans="1:8" s="10" customFormat="1">
      <c r="A13780" s="134"/>
      <c r="B13780" s="134"/>
      <c r="C13780"/>
      <c r="D13780"/>
      <c r="E13780" s="488"/>
      <c r="F13780"/>
      <c r="G13780"/>
      <c r="H13780" s="488"/>
    </row>
    <row r="13781" spans="1:8" s="10" customFormat="1">
      <c r="A13781" s="134"/>
      <c r="B13781" s="134"/>
      <c r="C13781"/>
      <c r="D13781"/>
      <c r="E13781" s="488"/>
      <c r="F13781"/>
      <c r="G13781"/>
      <c r="H13781" s="488"/>
    </row>
    <row r="13782" spans="1:8" s="10" customFormat="1">
      <c r="A13782" s="134"/>
      <c r="B13782" s="134"/>
      <c r="C13782"/>
      <c r="D13782"/>
      <c r="E13782" s="488"/>
      <c r="F13782"/>
      <c r="G13782"/>
      <c r="H13782" s="488"/>
    </row>
    <row r="13783" spans="1:8" s="10" customFormat="1">
      <c r="A13783" s="134"/>
      <c r="B13783" s="134"/>
      <c r="C13783"/>
      <c r="D13783"/>
      <c r="E13783" s="488"/>
      <c r="F13783"/>
      <c r="G13783"/>
      <c r="H13783" s="488"/>
    </row>
    <row r="13784" spans="1:8" s="10" customFormat="1">
      <c r="A13784" s="134"/>
      <c r="B13784" s="134"/>
      <c r="C13784"/>
      <c r="D13784"/>
      <c r="E13784" s="488"/>
      <c r="F13784"/>
      <c r="G13784"/>
      <c r="H13784" s="488"/>
    </row>
    <row r="13785" spans="1:8" s="10" customFormat="1">
      <c r="A13785" s="134"/>
      <c r="B13785" s="134"/>
      <c r="C13785"/>
      <c r="D13785"/>
      <c r="E13785" s="488"/>
      <c r="F13785"/>
      <c r="G13785"/>
      <c r="H13785" s="488"/>
    </row>
    <row r="13786" spans="1:8" s="10" customFormat="1">
      <c r="A13786" s="134"/>
      <c r="B13786" s="134"/>
      <c r="C13786"/>
      <c r="D13786"/>
      <c r="E13786" s="488"/>
      <c r="F13786"/>
      <c r="G13786"/>
      <c r="H13786" s="488"/>
    </row>
    <row r="13787" spans="1:8" s="10" customFormat="1">
      <c r="A13787" s="134"/>
      <c r="B13787" s="134"/>
      <c r="C13787"/>
      <c r="D13787"/>
      <c r="E13787" s="488"/>
      <c r="F13787"/>
      <c r="G13787"/>
      <c r="H13787" s="488"/>
    </row>
    <row r="13788" spans="1:8" s="10" customFormat="1">
      <c r="A13788" s="134"/>
      <c r="B13788" s="134"/>
      <c r="C13788"/>
      <c r="D13788"/>
      <c r="E13788" s="488"/>
      <c r="F13788"/>
      <c r="G13788"/>
      <c r="H13788" s="488"/>
    </row>
    <row r="13789" spans="1:8" s="10" customFormat="1">
      <c r="A13789" s="134"/>
      <c r="B13789" s="134"/>
      <c r="C13789"/>
      <c r="D13789"/>
      <c r="E13789" s="488"/>
      <c r="F13789"/>
      <c r="G13789"/>
      <c r="H13789" s="488"/>
    </row>
    <row r="13790" spans="1:8" s="10" customFormat="1">
      <c r="A13790" s="134"/>
      <c r="B13790" s="134"/>
      <c r="C13790"/>
      <c r="D13790"/>
      <c r="E13790" s="488"/>
      <c r="F13790"/>
      <c r="G13790"/>
      <c r="H13790" s="488"/>
    </row>
    <row r="13791" spans="1:8" s="10" customFormat="1">
      <c r="A13791" s="134"/>
      <c r="B13791" s="134"/>
      <c r="C13791"/>
      <c r="D13791"/>
      <c r="E13791" s="488"/>
      <c r="F13791"/>
      <c r="G13791"/>
      <c r="H13791" s="488"/>
    </row>
    <row r="13792" spans="1:8" s="10" customFormat="1">
      <c r="A13792" s="134"/>
      <c r="B13792" s="134"/>
      <c r="C13792"/>
      <c r="D13792"/>
      <c r="E13792" s="488"/>
      <c r="F13792"/>
      <c r="G13792"/>
      <c r="H13792" s="488"/>
    </row>
    <row r="13793" spans="1:8" s="10" customFormat="1">
      <c r="A13793" s="134"/>
      <c r="B13793" s="134"/>
      <c r="C13793"/>
      <c r="D13793"/>
      <c r="E13793" s="488"/>
      <c r="F13793"/>
      <c r="G13793"/>
      <c r="H13793" s="488"/>
    </row>
    <row r="13794" spans="1:8" s="10" customFormat="1">
      <c r="A13794" s="134"/>
      <c r="B13794" s="134"/>
      <c r="C13794"/>
      <c r="D13794"/>
      <c r="E13794" s="488"/>
      <c r="F13794"/>
      <c r="G13794"/>
      <c r="H13794" s="488"/>
    </row>
    <row r="13795" spans="1:8" s="10" customFormat="1">
      <c r="A13795" s="134"/>
      <c r="B13795" s="134"/>
      <c r="C13795"/>
      <c r="D13795"/>
      <c r="E13795" s="488"/>
      <c r="F13795"/>
      <c r="G13795"/>
      <c r="H13795" s="488"/>
    </row>
    <row r="13796" spans="1:8" s="10" customFormat="1">
      <c r="A13796" s="134"/>
      <c r="B13796" s="134"/>
      <c r="C13796"/>
      <c r="D13796"/>
      <c r="E13796" s="488"/>
      <c r="F13796"/>
      <c r="G13796"/>
      <c r="H13796" s="488"/>
    </row>
    <row r="13797" spans="1:8" s="10" customFormat="1">
      <c r="A13797" s="134"/>
      <c r="B13797" s="134"/>
      <c r="C13797"/>
      <c r="D13797"/>
      <c r="E13797" s="488"/>
      <c r="F13797"/>
      <c r="G13797"/>
      <c r="H13797" s="488"/>
    </row>
    <row r="13798" spans="1:8" s="10" customFormat="1">
      <c r="A13798" s="134"/>
      <c r="B13798" s="134"/>
      <c r="C13798"/>
      <c r="D13798"/>
      <c r="E13798" s="488"/>
      <c r="F13798"/>
      <c r="G13798"/>
      <c r="H13798" s="488"/>
    </row>
    <row r="13799" spans="1:8" s="10" customFormat="1">
      <c r="A13799" s="134"/>
      <c r="B13799" s="134"/>
      <c r="C13799"/>
      <c r="D13799"/>
      <c r="E13799" s="488"/>
      <c r="F13799"/>
      <c r="G13799"/>
      <c r="H13799" s="488"/>
    </row>
    <row r="13800" spans="1:8" s="10" customFormat="1">
      <c r="A13800" s="134"/>
      <c r="B13800" s="134"/>
      <c r="C13800"/>
      <c r="D13800"/>
      <c r="E13800" s="488"/>
      <c r="F13800"/>
      <c r="G13800"/>
      <c r="H13800" s="488"/>
    </row>
    <row r="13801" spans="1:8" s="10" customFormat="1">
      <c r="A13801" s="134"/>
      <c r="B13801" s="134"/>
      <c r="C13801"/>
      <c r="D13801"/>
      <c r="E13801" s="488"/>
      <c r="F13801"/>
      <c r="G13801"/>
      <c r="H13801" s="488"/>
    </row>
    <row r="13802" spans="1:8" s="10" customFormat="1">
      <c r="A13802" s="134"/>
      <c r="B13802" s="134"/>
      <c r="C13802"/>
      <c r="D13802"/>
      <c r="E13802" s="488"/>
      <c r="F13802"/>
      <c r="G13802"/>
      <c r="H13802" s="488"/>
    </row>
    <row r="13803" spans="1:8" s="10" customFormat="1">
      <c r="A13803" s="134"/>
      <c r="B13803" s="134"/>
      <c r="C13803"/>
      <c r="D13803"/>
      <c r="E13803" s="488"/>
      <c r="F13803"/>
      <c r="G13803"/>
      <c r="H13803" s="488"/>
    </row>
    <row r="13804" spans="1:8" s="10" customFormat="1">
      <c r="A13804" s="134"/>
      <c r="B13804" s="134"/>
      <c r="C13804"/>
      <c r="D13804"/>
      <c r="E13804" s="488"/>
      <c r="F13804"/>
      <c r="G13804"/>
      <c r="H13804" s="488"/>
    </row>
    <row r="13805" spans="1:8" s="10" customFormat="1">
      <c r="A13805" s="134"/>
      <c r="B13805" s="134"/>
      <c r="C13805"/>
      <c r="D13805"/>
      <c r="E13805" s="488"/>
      <c r="F13805"/>
      <c r="G13805"/>
      <c r="H13805" s="488"/>
    </row>
    <row r="13806" spans="1:8" s="10" customFormat="1">
      <c r="A13806" s="134"/>
      <c r="B13806" s="134"/>
      <c r="C13806"/>
      <c r="D13806"/>
      <c r="E13806" s="488"/>
      <c r="F13806"/>
      <c r="G13806"/>
      <c r="H13806" s="488"/>
    </row>
    <row r="13807" spans="1:8" s="10" customFormat="1">
      <c r="A13807" s="134"/>
      <c r="B13807" s="134"/>
      <c r="C13807"/>
      <c r="D13807"/>
      <c r="E13807" s="488"/>
      <c r="F13807"/>
      <c r="G13807"/>
      <c r="H13807" s="488"/>
    </row>
    <row r="13808" spans="1:8" s="10" customFormat="1">
      <c r="A13808" s="134"/>
      <c r="B13808" s="134"/>
      <c r="C13808"/>
      <c r="D13808"/>
      <c r="E13808" s="488"/>
      <c r="F13808"/>
      <c r="G13808"/>
      <c r="H13808" s="488"/>
    </row>
    <row r="13809" spans="1:8" s="10" customFormat="1">
      <c r="A13809" s="134"/>
      <c r="B13809" s="134"/>
      <c r="C13809"/>
      <c r="D13809"/>
      <c r="E13809" s="488"/>
      <c r="F13809"/>
      <c r="G13809"/>
      <c r="H13809" s="488"/>
    </row>
    <row r="13810" spans="1:8" s="10" customFormat="1">
      <c r="A13810" s="134"/>
      <c r="B13810" s="134"/>
      <c r="C13810"/>
      <c r="D13810"/>
      <c r="E13810" s="488"/>
      <c r="F13810"/>
      <c r="G13810"/>
      <c r="H13810" s="488"/>
    </row>
    <row r="13811" spans="1:8" s="10" customFormat="1">
      <c r="A13811" s="134"/>
      <c r="B13811" s="134"/>
      <c r="C13811"/>
      <c r="D13811"/>
      <c r="E13811" s="488"/>
      <c r="F13811"/>
      <c r="G13811"/>
      <c r="H13811" s="488"/>
    </row>
    <row r="13812" spans="1:8" s="10" customFormat="1">
      <c r="A13812" s="134"/>
      <c r="B13812" s="134"/>
      <c r="C13812"/>
      <c r="D13812"/>
      <c r="E13812" s="488"/>
      <c r="F13812"/>
      <c r="G13812"/>
      <c r="H13812" s="488"/>
    </row>
    <row r="13813" spans="1:8" s="10" customFormat="1">
      <c r="A13813" s="134"/>
      <c r="B13813" s="134"/>
      <c r="C13813"/>
      <c r="D13813"/>
      <c r="E13813" s="488"/>
      <c r="F13813"/>
      <c r="G13813"/>
      <c r="H13813" s="488"/>
    </row>
    <row r="13814" spans="1:8" s="10" customFormat="1">
      <c r="A13814" s="134"/>
      <c r="B13814" s="134"/>
      <c r="C13814"/>
      <c r="D13814"/>
      <c r="E13814" s="488"/>
      <c r="F13814"/>
      <c r="G13814"/>
      <c r="H13814" s="488"/>
    </row>
    <row r="13815" spans="1:8" s="10" customFormat="1">
      <c r="A13815" s="134"/>
      <c r="B13815" s="134"/>
      <c r="C13815"/>
      <c r="D13815"/>
      <c r="E13815" s="488"/>
      <c r="F13815"/>
      <c r="G13815"/>
      <c r="H13815" s="488"/>
    </row>
    <row r="13816" spans="1:8" s="10" customFormat="1">
      <c r="A13816" s="134"/>
      <c r="B13816" s="134"/>
      <c r="C13816"/>
      <c r="D13816"/>
      <c r="E13816" s="488"/>
      <c r="F13816"/>
      <c r="G13816"/>
      <c r="H13816" s="488"/>
    </row>
    <row r="13817" spans="1:8" s="10" customFormat="1">
      <c r="A13817" s="134"/>
      <c r="B13817" s="134"/>
      <c r="C13817"/>
      <c r="D13817"/>
      <c r="E13817" s="488"/>
      <c r="F13817"/>
      <c r="G13817"/>
      <c r="H13817" s="488"/>
    </row>
    <row r="13818" spans="1:8" s="10" customFormat="1">
      <c r="A13818" s="134"/>
      <c r="B13818" s="134"/>
      <c r="C13818"/>
      <c r="D13818"/>
      <c r="E13818" s="488"/>
      <c r="F13818"/>
      <c r="G13818"/>
      <c r="H13818" s="488"/>
    </row>
    <row r="13819" spans="1:8" s="10" customFormat="1">
      <c r="A13819" s="134"/>
      <c r="B13819" s="134"/>
      <c r="C13819"/>
      <c r="D13819"/>
      <c r="E13819" s="488"/>
      <c r="F13819"/>
      <c r="G13819"/>
      <c r="H13819" s="488"/>
    </row>
    <row r="13820" spans="1:8" s="10" customFormat="1">
      <c r="A13820" s="134"/>
      <c r="B13820" s="134"/>
      <c r="C13820"/>
      <c r="D13820"/>
      <c r="E13820" s="488"/>
      <c r="F13820"/>
      <c r="G13820"/>
      <c r="H13820" s="488"/>
    </row>
    <row r="13821" spans="1:8" s="10" customFormat="1">
      <c r="A13821" s="134"/>
      <c r="B13821" s="134"/>
      <c r="C13821"/>
      <c r="D13821"/>
      <c r="E13821" s="488"/>
      <c r="F13821"/>
      <c r="G13821"/>
      <c r="H13821" s="488"/>
    </row>
    <row r="13822" spans="1:8" s="10" customFormat="1">
      <c r="A13822" s="134"/>
      <c r="B13822" s="134"/>
      <c r="C13822"/>
      <c r="D13822"/>
      <c r="E13822" s="488"/>
      <c r="F13822"/>
      <c r="G13822"/>
      <c r="H13822" s="488"/>
    </row>
    <row r="13823" spans="1:8" s="10" customFormat="1">
      <c r="A13823" s="134"/>
      <c r="B13823" s="134"/>
      <c r="C13823"/>
      <c r="D13823"/>
      <c r="E13823" s="488"/>
      <c r="F13823"/>
      <c r="G13823"/>
      <c r="H13823" s="488"/>
    </row>
    <row r="13824" spans="1:8" s="10" customFormat="1">
      <c r="A13824" s="134"/>
      <c r="B13824" s="134"/>
      <c r="C13824"/>
      <c r="D13824"/>
      <c r="E13824" s="488"/>
      <c r="F13824"/>
      <c r="G13824"/>
      <c r="H13824" s="488"/>
    </row>
    <row r="13825" spans="1:8" s="10" customFormat="1">
      <c r="A13825" s="134"/>
      <c r="B13825" s="134"/>
      <c r="C13825"/>
      <c r="D13825"/>
      <c r="E13825" s="488"/>
      <c r="F13825"/>
      <c r="G13825"/>
      <c r="H13825" s="488"/>
    </row>
    <row r="13826" spans="1:8" s="10" customFormat="1">
      <c r="A13826" s="134"/>
      <c r="B13826" s="134"/>
      <c r="C13826"/>
      <c r="D13826"/>
      <c r="E13826" s="488"/>
      <c r="F13826"/>
      <c r="G13826"/>
      <c r="H13826" s="488"/>
    </row>
    <row r="13827" spans="1:8" s="10" customFormat="1">
      <c r="A13827" s="134"/>
      <c r="B13827" s="134"/>
      <c r="C13827"/>
      <c r="D13827"/>
      <c r="E13827" s="488"/>
      <c r="F13827"/>
      <c r="G13827"/>
      <c r="H13827" s="488"/>
    </row>
    <row r="13828" spans="1:8" s="10" customFormat="1">
      <c r="A13828" s="134"/>
      <c r="B13828" s="134"/>
      <c r="C13828"/>
      <c r="D13828"/>
      <c r="E13828" s="488"/>
      <c r="F13828"/>
      <c r="G13828"/>
      <c r="H13828" s="488"/>
    </row>
    <row r="13829" spans="1:8" s="10" customFormat="1">
      <c r="A13829" s="134"/>
      <c r="B13829" s="134"/>
      <c r="C13829"/>
      <c r="D13829"/>
      <c r="E13829" s="488"/>
      <c r="F13829"/>
      <c r="G13829"/>
      <c r="H13829" s="488"/>
    </row>
    <row r="13830" spans="1:8" s="10" customFormat="1">
      <c r="A13830" s="134"/>
      <c r="B13830" s="134"/>
      <c r="C13830"/>
      <c r="D13830"/>
      <c r="E13830" s="488"/>
      <c r="F13830"/>
      <c r="G13830"/>
      <c r="H13830" s="488"/>
    </row>
    <row r="13831" spans="1:8" s="10" customFormat="1">
      <c r="A13831" s="134"/>
      <c r="B13831" s="134"/>
      <c r="C13831"/>
      <c r="D13831"/>
      <c r="E13831" s="488"/>
      <c r="F13831"/>
      <c r="G13831"/>
      <c r="H13831" s="488"/>
    </row>
    <row r="13832" spans="1:8" s="10" customFormat="1">
      <c r="A13832" s="134"/>
      <c r="B13832" s="134"/>
      <c r="C13832"/>
      <c r="D13832"/>
      <c r="E13832" s="488"/>
      <c r="F13832"/>
      <c r="G13832"/>
      <c r="H13832" s="488"/>
    </row>
    <row r="13833" spans="1:8" s="10" customFormat="1">
      <c r="A13833" s="134"/>
      <c r="B13833" s="134"/>
      <c r="C13833"/>
      <c r="D13833"/>
      <c r="E13833" s="488"/>
      <c r="F13833"/>
      <c r="G13833"/>
      <c r="H13833" s="488"/>
    </row>
    <row r="13834" spans="1:8" s="10" customFormat="1">
      <c r="A13834" s="134"/>
      <c r="B13834" s="134"/>
      <c r="C13834"/>
      <c r="D13834"/>
      <c r="E13834" s="488"/>
      <c r="F13834"/>
      <c r="G13834"/>
      <c r="H13834" s="488"/>
    </row>
    <row r="13835" spans="1:8" s="10" customFormat="1">
      <c r="A13835" s="134"/>
      <c r="B13835" s="134"/>
      <c r="C13835"/>
      <c r="D13835"/>
      <c r="E13835" s="488"/>
      <c r="F13835"/>
      <c r="G13835"/>
      <c r="H13835" s="488"/>
    </row>
    <row r="13836" spans="1:8" s="10" customFormat="1">
      <c r="A13836" s="134"/>
      <c r="B13836" s="134"/>
      <c r="C13836"/>
      <c r="D13836"/>
      <c r="E13836" s="488"/>
      <c r="F13836"/>
      <c r="G13836"/>
      <c r="H13836" s="488"/>
    </row>
    <row r="13837" spans="1:8" s="10" customFormat="1">
      <c r="A13837" s="134"/>
      <c r="B13837" s="134"/>
      <c r="C13837"/>
      <c r="D13837"/>
      <c r="E13837" s="488"/>
      <c r="F13837"/>
      <c r="G13837"/>
      <c r="H13837" s="488"/>
    </row>
    <row r="13838" spans="1:8" s="10" customFormat="1">
      <c r="A13838" s="134"/>
      <c r="B13838" s="134"/>
      <c r="C13838"/>
      <c r="D13838"/>
      <c r="E13838" s="488"/>
      <c r="F13838"/>
      <c r="G13838"/>
      <c r="H13838" s="488"/>
    </row>
    <row r="13839" spans="1:8" s="10" customFormat="1">
      <c r="A13839" s="134"/>
      <c r="B13839" s="134"/>
      <c r="C13839"/>
      <c r="D13839"/>
      <c r="E13839" s="488"/>
      <c r="F13839"/>
      <c r="G13839"/>
      <c r="H13839" s="488"/>
    </row>
    <row r="13840" spans="1:8" s="10" customFormat="1">
      <c r="A13840" s="134"/>
      <c r="B13840" s="134"/>
      <c r="C13840"/>
      <c r="D13840"/>
      <c r="E13840" s="488"/>
      <c r="F13840"/>
      <c r="G13840"/>
      <c r="H13840" s="488"/>
    </row>
    <row r="13841" spans="1:8" s="10" customFormat="1">
      <c r="A13841" s="134"/>
      <c r="B13841" s="134"/>
      <c r="C13841"/>
      <c r="D13841"/>
      <c r="E13841" s="488"/>
      <c r="F13841"/>
      <c r="G13841"/>
      <c r="H13841" s="488"/>
    </row>
    <row r="13842" spans="1:8" s="10" customFormat="1">
      <c r="A13842" s="134"/>
      <c r="B13842" s="134"/>
      <c r="C13842"/>
      <c r="D13842"/>
      <c r="E13842" s="488"/>
      <c r="F13842"/>
      <c r="G13842"/>
      <c r="H13842" s="488"/>
    </row>
    <row r="13843" spans="1:8" s="10" customFormat="1">
      <c r="A13843" s="134"/>
      <c r="B13843" s="134"/>
      <c r="C13843"/>
      <c r="D13843"/>
      <c r="E13843" s="488"/>
      <c r="F13843"/>
      <c r="G13843"/>
      <c r="H13843" s="488"/>
    </row>
    <row r="13844" spans="1:8" s="10" customFormat="1">
      <c r="A13844" s="134"/>
      <c r="B13844" s="134"/>
      <c r="C13844"/>
      <c r="D13844"/>
      <c r="E13844" s="488"/>
      <c r="F13844"/>
      <c r="G13844"/>
      <c r="H13844" s="488"/>
    </row>
    <row r="13845" spans="1:8" s="10" customFormat="1">
      <c r="A13845" s="134"/>
      <c r="B13845" s="134"/>
      <c r="C13845"/>
      <c r="D13845"/>
      <c r="E13845" s="488"/>
      <c r="F13845"/>
      <c r="G13845"/>
      <c r="H13845" s="488"/>
    </row>
    <row r="13846" spans="1:8" s="10" customFormat="1">
      <c r="A13846" s="134"/>
      <c r="B13846" s="134"/>
      <c r="C13846"/>
      <c r="D13846"/>
      <c r="E13846" s="488"/>
      <c r="F13846"/>
      <c r="G13846"/>
      <c r="H13846" s="488"/>
    </row>
    <row r="13847" spans="1:8" s="10" customFormat="1">
      <c r="A13847" s="134"/>
      <c r="B13847" s="134"/>
      <c r="C13847"/>
      <c r="D13847"/>
      <c r="E13847" s="488"/>
      <c r="F13847"/>
      <c r="G13847"/>
      <c r="H13847" s="488"/>
    </row>
    <row r="13848" spans="1:8" s="10" customFormat="1">
      <c r="A13848" s="134"/>
      <c r="B13848" s="134"/>
      <c r="C13848"/>
      <c r="D13848"/>
      <c r="E13848" s="488"/>
      <c r="F13848"/>
      <c r="G13848"/>
      <c r="H13848" s="488"/>
    </row>
    <row r="13849" spans="1:8" s="10" customFormat="1">
      <c r="A13849" s="134"/>
      <c r="B13849" s="134"/>
      <c r="C13849"/>
      <c r="D13849"/>
      <c r="E13849" s="488"/>
      <c r="F13849"/>
      <c r="G13849"/>
      <c r="H13849" s="488"/>
    </row>
    <row r="13850" spans="1:8" s="10" customFormat="1">
      <c r="A13850" s="134"/>
      <c r="B13850" s="134"/>
      <c r="C13850"/>
      <c r="D13850"/>
      <c r="E13850" s="488"/>
      <c r="F13850"/>
      <c r="G13850"/>
      <c r="H13850" s="488"/>
    </row>
    <row r="13851" spans="1:8" s="10" customFormat="1">
      <c r="A13851" s="134"/>
      <c r="B13851" s="134"/>
      <c r="C13851"/>
      <c r="D13851"/>
      <c r="E13851" s="488"/>
      <c r="F13851"/>
      <c r="G13851"/>
      <c r="H13851" s="488"/>
    </row>
    <row r="13852" spans="1:8" s="10" customFormat="1">
      <c r="A13852" s="134"/>
      <c r="B13852" s="134"/>
      <c r="C13852"/>
      <c r="D13852"/>
      <c r="E13852" s="488"/>
      <c r="F13852"/>
      <c r="G13852"/>
      <c r="H13852" s="488"/>
    </row>
    <row r="13853" spans="1:8" s="10" customFormat="1">
      <c r="A13853" s="134"/>
      <c r="B13853" s="134"/>
      <c r="C13853"/>
      <c r="D13853"/>
      <c r="E13853" s="488"/>
      <c r="F13853"/>
      <c r="G13853"/>
      <c r="H13853" s="488"/>
    </row>
    <row r="13854" spans="1:8" s="10" customFormat="1">
      <c r="A13854" s="134"/>
      <c r="B13854" s="134"/>
      <c r="C13854"/>
      <c r="D13854"/>
      <c r="E13854" s="488"/>
      <c r="F13854"/>
      <c r="G13854"/>
      <c r="H13854" s="488"/>
    </row>
    <row r="13855" spans="1:8" s="10" customFormat="1">
      <c r="A13855" s="134"/>
      <c r="B13855" s="134"/>
      <c r="C13855"/>
      <c r="D13855"/>
      <c r="E13855" s="488"/>
      <c r="F13855"/>
      <c r="G13855"/>
      <c r="H13855" s="488"/>
    </row>
    <row r="13856" spans="1:8" s="10" customFormat="1">
      <c r="A13856" s="134"/>
      <c r="B13856" s="134"/>
      <c r="C13856"/>
      <c r="D13856"/>
      <c r="E13856" s="488"/>
      <c r="F13856"/>
      <c r="G13856"/>
      <c r="H13856" s="488"/>
    </row>
    <row r="13857" spans="1:8" s="10" customFormat="1">
      <c r="A13857" s="134"/>
      <c r="B13857" s="134"/>
      <c r="C13857"/>
      <c r="D13857"/>
      <c r="E13857" s="488"/>
      <c r="F13857"/>
      <c r="G13857"/>
      <c r="H13857" s="488"/>
    </row>
    <row r="13858" spans="1:8" s="10" customFormat="1">
      <c r="A13858" s="134"/>
      <c r="B13858" s="134"/>
      <c r="C13858"/>
      <c r="D13858"/>
      <c r="E13858" s="488"/>
      <c r="F13858"/>
      <c r="G13858"/>
      <c r="H13858" s="488"/>
    </row>
    <row r="13859" spans="1:8" s="10" customFormat="1">
      <c r="A13859" s="134"/>
      <c r="B13859" s="134"/>
      <c r="C13859"/>
      <c r="D13859"/>
      <c r="E13859" s="488"/>
      <c r="F13859"/>
      <c r="G13859"/>
      <c r="H13859" s="488"/>
    </row>
    <row r="13860" spans="1:8" s="10" customFormat="1">
      <c r="A13860" s="134"/>
      <c r="B13860" s="134"/>
      <c r="C13860"/>
      <c r="D13860"/>
      <c r="E13860" s="488"/>
      <c r="F13860"/>
      <c r="G13860"/>
      <c r="H13860" s="488"/>
    </row>
    <row r="13861" spans="1:8" s="10" customFormat="1">
      <c r="A13861" s="134"/>
      <c r="B13861" s="134"/>
      <c r="C13861"/>
      <c r="D13861"/>
      <c r="E13861" s="488"/>
      <c r="F13861"/>
      <c r="G13861"/>
      <c r="H13861" s="488"/>
    </row>
    <row r="13862" spans="1:8" s="10" customFormat="1">
      <c r="A13862" s="134"/>
      <c r="B13862" s="134"/>
      <c r="C13862"/>
      <c r="D13862"/>
      <c r="E13862" s="488"/>
      <c r="F13862"/>
      <c r="G13862"/>
      <c r="H13862" s="488"/>
    </row>
    <row r="13863" spans="1:8" s="10" customFormat="1">
      <c r="A13863" s="134"/>
      <c r="B13863" s="134"/>
      <c r="C13863"/>
      <c r="D13863"/>
      <c r="E13863" s="488"/>
      <c r="F13863"/>
      <c r="G13863"/>
      <c r="H13863" s="488"/>
    </row>
    <row r="13864" spans="1:8" s="10" customFormat="1">
      <c r="A13864" s="134"/>
      <c r="B13864" s="134"/>
      <c r="C13864"/>
      <c r="D13864"/>
      <c r="E13864" s="488"/>
      <c r="F13864"/>
      <c r="G13864"/>
      <c r="H13864" s="488"/>
    </row>
    <row r="13865" spans="1:8" s="10" customFormat="1">
      <c r="A13865" s="134"/>
      <c r="B13865" s="134"/>
      <c r="C13865"/>
      <c r="D13865"/>
      <c r="E13865" s="488"/>
      <c r="F13865"/>
      <c r="G13865"/>
      <c r="H13865" s="488"/>
    </row>
    <row r="13866" spans="1:8" s="10" customFormat="1">
      <c r="A13866" s="134"/>
      <c r="B13866" s="134"/>
      <c r="C13866"/>
      <c r="D13866"/>
      <c r="E13866" s="488"/>
      <c r="F13866"/>
      <c r="G13866"/>
      <c r="H13866" s="488"/>
    </row>
    <row r="13867" spans="1:8" s="10" customFormat="1">
      <c r="A13867" s="134"/>
      <c r="B13867" s="134"/>
      <c r="C13867"/>
      <c r="D13867"/>
      <c r="E13867" s="488"/>
      <c r="F13867"/>
      <c r="G13867"/>
      <c r="H13867" s="488"/>
    </row>
    <row r="13868" spans="1:8" s="10" customFormat="1">
      <c r="A13868" s="134"/>
      <c r="B13868" s="134"/>
      <c r="C13868"/>
      <c r="D13868"/>
      <c r="E13868" s="488"/>
      <c r="F13868"/>
      <c r="G13868"/>
      <c r="H13868" s="488"/>
    </row>
    <row r="13869" spans="1:8" s="10" customFormat="1">
      <c r="A13869" s="134"/>
      <c r="B13869" s="134"/>
      <c r="C13869"/>
      <c r="D13869"/>
      <c r="E13869" s="488"/>
      <c r="F13869"/>
      <c r="G13869"/>
      <c r="H13869" s="488"/>
    </row>
    <row r="13870" spans="1:8" s="10" customFormat="1">
      <c r="A13870" s="134"/>
      <c r="B13870" s="134"/>
      <c r="C13870"/>
      <c r="D13870"/>
      <c r="E13870" s="488"/>
      <c r="F13870"/>
      <c r="G13870"/>
      <c r="H13870" s="488"/>
    </row>
    <row r="13871" spans="1:8" s="10" customFormat="1">
      <c r="A13871" s="134"/>
      <c r="B13871" s="134"/>
      <c r="C13871"/>
      <c r="D13871"/>
      <c r="E13871" s="488"/>
      <c r="F13871"/>
      <c r="G13871"/>
      <c r="H13871" s="488"/>
    </row>
    <row r="13872" spans="1:8" s="10" customFormat="1">
      <c r="A13872" s="134"/>
      <c r="B13872" s="134"/>
      <c r="C13872"/>
      <c r="D13872"/>
      <c r="E13872" s="488"/>
      <c r="F13872"/>
      <c r="G13872"/>
      <c r="H13872" s="488"/>
    </row>
    <row r="13873" spans="1:8" s="10" customFormat="1">
      <c r="A13873" s="134"/>
      <c r="B13873" s="134"/>
      <c r="C13873"/>
      <c r="D13873"/>
      <c r="E13873" s="488"/>
      <c r="F13873"/>
      <c r="G13873"/>
      <c r="H13873" s="488"/>
    </row>
    <row r="13874" spans="1:8" s="10" customFormat="1">
      <c r="A13874" s="134"/>
      <c r="B13874" s="134"/>
      <c r="C13874"/>
      <c r="D13874"/>
      <c r="E13874" s="488"/>
      <c r="F13874"/>
      <c r="G13874"/>
      <c r="H13874" s="488"/>
    </row>
    <row r="13875" spans="1:8" s="10" customFormat="1">
      <c r="A13875" s="134"/>
      <c r="B13875" s="134"/>
      <c r="C13875"/>
      <c r="D13875"/>
      <c r="E13875" s="488"/>
      <c r="F13875"/>
      <c r="G13875"/>
      <c r="H13875" s="488"/>
    </row>
    <row r="13876" spans="1:8" s="10" customFormat="1">
      <c r="A13876" s="134"/>
      <c r="B13876" s="134"/>
      <c r="C13876"/>
      <c r="D13876"/>
      <c r="E13876" s="488"/>
      <c r="F13876"/>
      <c r="G13876"/>
      <c r="H13876" s="488"/>
    </row>
    <row r="13877" spans="1:8" s="10" customFormat="1">
      <c r="A13877" s="134"/>
      <c r="B13877" s="134"/>
      <c r="C13877"/>
      <c r="D13877"/>
      <c r="E13877" s="488"/>
      <c r="F13877"/>
      <c r="G13877"/>
      <c r="H13877" s="488"/>
    </row>
    <row r="13878" spans="1:8" s="10" customFormat="1">
      <c r="A13878" s="134"/>
      <c r="B13878" s="134"/>
      <c r="C13878"/>
      <c r="D13878"/>
      <c r="E13878" s="488"/>
      <c r="F13878"/>
      <c r="G13878"/>
      <c r="H13878" s="488"/>
    </row>
    <row r="13879" spans="1:8" s="10" customFormat="1">
      <c r="A13879" s="134"/>
      <c r="B13879" s="134"/>
      <c r="C13879"/>
      <c r="D13879"/>
      <c r="E13879" s="488"/>
      <c r="F13879"/>
      <c r="G13879"/>
      <c r="H13879" s="488"/>
    </row>
    <row r="13880" spans="1:8" s="10" customFormat="1">
      <c r="A13880" s="134"/>
      <c r="B13880" s="134"/>
      <c r="C13880"/>
      <c r="D13880"/>
      <c r="E13880" s="488"/>
      <c r="F13880"/>
      <c r="G13880"/>
      <c r="H13880" s="488"/>
    </row>
    <row r="13881" spans="1:8" s="10" customFormat="1">
      <c r="A13881" s="134"/>
      <c r="B13881" s="134"/>
      <c r="C13881"/>
      <c r="D13881"/>
      <c r="E13881" s="488"/>
      <c r="F13881"/>
      <c r="G13881"/>
      <c r="H13881" s="488"/>
    </row>
    <row r="13882" spans="1:8" s="10" customFormat="1">
      <c r="A13882" s="134"/>
      <c r="B13882" s="134"/>
      <c r="C13882"/>
      <c r="D13882"/>
      <c r="E13882" s="488"/>
      <c r="F13882"/>
      <c r="G13882"/>
      <c r="H13882" s="488"/>
    </row>
    <row r="13883" spans="1:8" s="10" customFormat="1">
      <c r="A13883" s="134"/>
      <c r="B13883" s="134"/>
      <c r="C13883"/>
      <c r="D13883"/>
      <c r="E13883" s="488"/>
      <c r="F13883"/>
      <c r="G13883"/>
      <c r="H13883" s="488"/>
    </row>
    <row r="13884" spans="1:8" s="10" customFormat="1">
      <c r="A13884" s="134"/>
      <c r="B13884" s="134"/>
      <c r="C13884"/>
      <c r="D13884"/>
      <c r="E13884" s="488"/>
      <c r="F13884"/>
      <c r="G13884"/>
      <c r="H13884" s="488"/>
    </row>
    <row r="13885" spans="1:8" s="10" customFormat="1">
      <c r="A13885" s="134"/>
      <c r="B13885" s="134"/>
      <c r="C13885"/>
      <c r="D13885"/>
      <c r="E13885" s="488"/>
      <c r="F13885"/>
      <c r="G13885"/>
      <c r="H13885" s="488"/>
    </row>
    <row r="13886" spans="1:8" s="10" customFormat="1">
      <c r="A13886" s="134"/>
      <c r="B13886" s="134"/>
      <c r="C13886"/>
      <c r="D13886"/>
      <c r="E13886" s="488"/>
      <c r="F13886"/>
      <c r="G13886"/>
      <c r="H13886" s="488"/>
    </row>
    <row r="13887" spans="1:8" s="10" customFormat="1">
      <c r="A13887" s="134"/>
      <c r="B13887" s="134"/>
      <c r="C13887"/>
      <c r="D13887"/>
      <c r="E13887" s="488"/>
      <c r="F13887"/>
      <c r="G13887"/>
      <c r="H13887" s="488"/>
    </row>
    <row r="13888" spans="1:8" s="10" customFormat="1">
      <c r="A13888" s="134"/>
      <c r="B13888" s="134"/>
      <c r="C13888"/>
      <c r="D13888"/>
      <c r="E13888" s="488"/>
      <c r="F13888"/>
      <c r="G13888"/>
      <c r="H13888" s="488"/>
    </row>
    <row r="13889" spans="1:8" s="10" customFormat="1">
      <c r="A13889" s="134"/>
      <c r="B13889" s="134"/>
      <c r="C13889"/>
      <c r="D13889"/>
      <c r="E13889" s="488"/>
      <c r="F13889"/>
      <c r="G13889"/>
      <c r="H13889" s="488"/>
    </row>
    <row r="13890" spans="1:8" s="10" customFormat="1">
      <c r="A13890" s="134"/>
      <c r="B13890" s="134"/>
      <c r="C13890"/>
      <c r="D13890"/>
      <c r="E13890" s="488"/>
      <c r="F13890"/>
      <c r="G13890"/>
      <c r="H13890" s="488"/>
    </row>
    <row r="13891" spans="1:8" s="10" customFormat="1">
      <c r="A13891" s="134"/>
      <c r="B13891" s="134"/>
      <c r="C13891"/>
      <c r="D13891"/>
      <c r="E13891" s="488"/>
      <c r="F13891"/>
      <c r="G13891"/>
      <c r="H13891" s="488"/>
    </row>
    <row r="13892" spans="1:8" s="10" customFormat="1">
      <c r="A13892" s="134"/>
      <c r="B13892" s="134"/>
      <c r="C13892"/>
      <c r="D13892"/>
      <c r="E13892" s="488"/>
      <c r="F13892"/>
      <c r="G13892"/>
      <c r="H13892" s="488"/>
    </row>
    <row r="13893" spans="1:8" s="10" customFormat="1">
      <c r="A13893" s="134"/>
      <c r="B13893" s="134"/>
      <c r="C13893"/>
      <c r="D13893"/>
      <c r="E13893" s="488"/>
      <c r="F13893"/>
      <c r="G13893"/>
      <c r="H13893" s="488"/>
    </row>
    <row r="13894" spans="1:8" s="10" customFormat="1">
      <c r="A13894" s="134"/>
      <c r="B13894" s="134"/>
      <c r="C13894"/>
      <c r="D13894"/>
      <c r="E13894" s="488"/>
      <c r="F13894"/>
      <c r="G13894"/>
      <c r="H13894" s="488"/>
    </row>
    <row r="13895" spans="1:8" s="10" customFormat="1">
      <c r="A13895" s="134"/>
      <c r="B13895" s="134"/>
      <c r="C13895"/>
      <c r="D13895"/>
      <c r="E13895" s="488"/>
      <c r="F13895"/>
      <c r="G13895"/>
      <c r="H13895" s="488"/>
    </row>
    <row r="13896" spans="1:8" s="10" customFormat="1">
      <c r="A13896" s="134"/>
      <c r="B13896" s="134"/>
      <c r="C13896"/>
      <c r="D13896"/>
      <c r="E13896" s="488"/>
      <c r="F13896"/>
      <c r="G13896"/>
      <c r="H13896" s="488"/>
    </row>
    <row r="13897" spans="1:8" s="10" customFormat="1">
      <c r="A13897" s="134"/>
      <c r="B13897" s="134"/>
      <c r="C13897"/>
      <c r="D13897"/>
      <c r="E13897" s="488"/>
      <c r="F13897"/>
      <c r="G13897"/>
      <c r="H13897" s="488"/>
    </row>
    <row r="13898" spans="1:8" s="10" customFormat="1">
      <c r="A13898" s="134"/>
      <c r="B13898" s="134"/>
      <c r="C13898"/>
      <c r="D13898"/>
      <c r="E13898" s="488"/>
      <c r="F13898"/>
      <c r="G13898"/>
      <c r="H13898" s="488"/>
    </row>
    <row r="13899" spans="1:8" s="10" customFormat="1">
      <c r="A13899" s="134"/>
      <c r="B13899" s="134"/>
      <c r="C13899"/>
      <c r="D13899"/>
      <c r="E13899" s="488"/>
      <c r="F13899"/>
      <c r="G13899"/>
      <c r="H13899" s="488"/>
    </row>
    <row r="13900" spans="1:8" s="10" customFormat="1">
      <c r="A13900" s="134"/>
      <c r="B13900" s="134"/>
      <c r="C13900"/>
      <c r="D13900"/>
      <c r="E13900" s="488"/>
      <c r="F13900"/>
      <c r="G13900"/>
      <c r="H13900" s="488"/>
    </row>
    <row r="13901" spans="1:8" s="10" customFormat="1">
      <c r="A13901" s="134"/>
      <c r="B13901" s="134"/>
      <c r="C13901"/>
      <c r="D13901"/>
      <c r="E13901" s="488"/>
      <c r="F13901"/>
      <c r="G13901"/>
      <c r="H13901" s="488"/>
    </row>
    <row r="13902" spans="1:8" s="10" customFormat="1">
      <c r="A13902" s="134"/>
      <c r="B13902" s="134"/>
      <c r="C13902"/>
      <c r="D13902"/>
      <c r="E13902" s="488"/>
      <c r="F13902"/>
      <c r="G13902"/>
      <c r="H13902" s="488"/>
    </row>
    <row r="13903" spans="1:8" s="10" customFormat="1">
      <c r="A13903" s="134"/>
      <c r="B13903" s="134"/>
      <c r="C13903"/>
      <c r="D13903"/>
      <c r="E13903" s="488"/>
      <c r="F13903"/>
      <c r="G13903"/>
      <c r="H13903" s="488"/>
    </row>
    <row r="13904" spans="1:8" s="10" customFormat="1">
      <c r="A13904" s="134"/>
      <c r="B13904" s="134"/>
      <c r="C13904"/>
      <c r="D13904"/>
      <c r="E13904" s="488"/>
      <c r="F13904"/>
      <c r="G13904"/>
      <c r="H13904" s="488"/>
    </row>
    <row r="13905" spans="1:8" s="10" customFormat="1">
      <c r="A13905" s="134"/>
      <c r="B13905" s="134"/>
      <c r="C13905"/>
      <c r="D13905"/>
      <c r="E13905" s="488"/>
      <c r="F13905"/>
      <c r="G13905"/>
      <c r="H13905" s="488"/>
    </row>
    <row r="13906" spans="1:8" s="10" customFormat="1">
      <c r="A13906" s="134"/>
      <c r="B13906" s="134"/>
      <c r="C13906"/>
      <c r="D13906"/>
      <c r="E13906" s="488"/>
      <c r="F13906"/>
      <c r="G13906"/>
      <c r="H13906" s="488"/>
    </row>
    <row r="13907" spans="1:8" s="10" customFormat="1">
      <c r="A13907" s="134"/>
      <c r="B13907" s="134"/>
      <c r="C13907"/>
      <c r="D13907"/>
      <c r="E13907" s="488"/>
      <c r="F13907"/>
      <c r="G13907"/>
      <c r="H13907" s="488"/>
    </row>
    <row r="13908" spans="1:8" s="10" customFormat="1">
      <c r="A13908" s="134"/>
      <c r="B13908" s="134"/>
      <c r="C13908"/>
      <c r="D13908"/>
      <c r="E13908" s="488"/>
      <c r="F13908"/>
      <c r="G13908"/>
      <c r="H13908" s="488"/>
    </row>
    <row r="13909" spans="1:8" s="10" customFormat="1">
      <c r="A13909" s="134"/>
      <c r="B13909" s="134"/>
      <c r="C13909"/>
      <c r="D13909"/>
      <c r="E13909" s="488"/>
      <c r="F13909"/>
      <c r="G13909"/>
      <c r="H13909" s="488"/>
    </row>
    <row r="13910" spans="1:8" s="10" customFormat="1">
      <c r="A13910" s="134"/>
      <c r="B13910" s="134"/>
      <c r="C13910"/>
      <c r="D13910"/>
      <c r="E13910" s="488"/>
      <c r="F13910"/>
      <c r="G13910"/>
      <c r="H13910" s="488"/>
    </row>
    <row r="13911" spans="1:8" s="10" customFormat="1">
      <c r="A13911" s="134"/>
      <c r="B13911" s="134"/>
      <c r="C13911"/>
      <c r="D13911"/>
      <c r="E13911" s="488"/>
      <c r="F13911"/>
      <c r="G13911"/>
      <c r="H13911" s="488"/>
    </row>
    <row r="13912" spans="1:8" s="10" customFormat="1">
      <c r="A13912" s="134"/>
      <c r="B13912" s="134"/>
      <c r="C13912"/>
      <c r="D13912"/>
      <c r="E13912" s="488"/>
      <c r="F13912"/>
      <c r="G13912"/>
      <c r="H13912" s="488"/>
    </row>
    <row r="13913" spans="1:8" s="10" customFormat="1">
      <c r="A13913" s="134"/>
      <c r="B13913" s="134"/>
      <c r="C13913"/>
      <c r="D13913"/>
      <c r="E13913" s="488"/>
      <c r="F13913"/>
      <c r="G13913"/>
      <c r="H13913" s="488"/>
    </row>
    <row r="13914" spans="1:8" s="10" customFormat="1">
      <c r="A13914" s="134"/>
      <c r="B13914" s="134"/>
      <c r="C13914"/>
      <c r="D13914"/>
      <c r="E13914" s="488"/>
      <c r="F13914"/>
      <c r="G13914"/>
      <c r="H13914" s="488"/>
    </row>
    <row r="13915" spans="1:8" s="10" customFormat="1">
      <c r="A13915" s="134"/>
      <c r="B13915" s="134"/>
      <c r="C13915"/>
      <c r="D13915"/>
      <c r="E13915" s="488"/>
      <c r="F13915"/>
      <c r="G13915"/>
      <c r="H13915" s="488"/>
    </row>
    <row r="13916" spans="1:8" s="10" customFormat="1">
      <c r="A13916" s="134"/>
      <c r="B13916" s="134"/>
      <c r="C13916"/>
      <c r="D13916"/>
      <c r="E13916" s="488"/>
      <c r="F13916"/>
      <c r="G13916"/>
      <c r="H13916" s="488"/>
    </row>
    <row r="13917" spans="1:8" s="10" customFormat="1">
      <c r="A13917" s="134"/>
      <c r="B13917" s="134"/>
      <c r="C13917"/>
      <c r="D13917"/>
      <c r="E13917" s="488"/>
      <c r="F13917"/>
      <c r="G13917"/>
      <c r="H13917" s="488"/>
    </row>
    <row r="13918" spans="1:8" s="10" customFormat="1">
      <c r="A13918" s="134"/>
      <c r="B13918" s="134"/>
      <c r="C13918"/>
      <c r="D13918"/>
      <c r="E13918" s="488"/>
      <c r="F13918"/>
      <c r="G13918"/>
      <c r="H13918" s="488"/>
    </row>
    <row r="13919" spans="1:8" s="10" customFormat="1">
      <c r="A13919" s="134"/>
      <c r="B13919" s="134"/>
      <c r="C13919"/>
      <c r="D13919"/>
      <c r="E13919" s="488"/>
      <c r="F13919"/>
      <c r="G13919"/>
      <c r="H13919" s="488"/>
    </row>
    <row r="13920" spans="1:8" s="10" customFormat="1">
      <c r="A13920" s="134"/>
      <c r="B13920" s="134"/>
      <c r="C13920"/>
      <c r="D13920"/>
      <c r="E13920" s="488"/>
      <c r="F13920"/>
      <c r="G13920"/>
      <c r="H13920" s="488"/>
    </row>
    <row r="13921" spans="1:8" s="10" customFormat="1">
      <c r="A13921" s="134"/>
      <c r="B13921" s="134"/>
      <c r="C13921"/>
      <c r="D13921"/>
      <c r="E13921" s="488"/>
      <c r="F13921"/>
      <c r="G13921"/>
      <c r="H13921" s="488"/>
    </row>
    <row r="13922" spans="1:8" s="10" customFormat="1">
      <c r="A13922" s="134"/>
      <c r="B13922" s="134"/>
      <c r="C13922"/>
      <c r="D13922"/>
      <c r="E13922" s="488"/>
      <c r="F13922"/>
      <c r="G13922"/>
      <c r="H13922" s="488"/>
    </row>
    <row r="13923" spans="1:8" s="10" customFormat="1">
      <c r="A13923" s="134"/>
      <c r="B13923" s="134"/>
      <c r="C13923"/>
      <c r="D13923"/>
      <c r="E13923" s="488"/>
      <c r="F13923"/>
      <c r="G13923"/>
      <c r="H13923" s="488"/>
    </row>
    <row r="13924" spans="1:8" s="10" customFormat="1">
      <c r="A13924" s="134"/>
      <c r="B13924" s="134"/>
      <c r="C13924"/>
      <c r="D13924"/>
      <c r="E13924" s="488"/>
      <c r="F13924"/>
      <c r="G13924"/>
      <c r="H13924" s="488"/>
    </row>
    <row r="13925" spans="1:8" s="10" customFormat="1">
      <c r="A13925" s="134"/>
      <c r="B13925" s="134"/>
      <c r="C13925"/>
      <c r="D13925"/>
      <c r="E13925" s="488"/>
      <c r="F13925"/>
      <c r="G13925"/>
      <c r="H13925" s="488"/>
    </row>
    <row r="13926" spans="1:8" s="10" customFormat="1">
      <c r="A13926" s="134"/>
      <c r="B13926" s="134"/>
      <c r="C13926"/>
      <c r="D13926"/>
      <c r="E13926" s="488"/>
      <c r="F13926"/>
      <c r="G13926"/>
      <c r="H13926" s="488"/>
    </row>
    <row r="13927" spans="1:8" s="10" customFormat="1">
      <c r="A13927" s="134"/>
      <c r="B13927" s="134"/>
      <c r="C13927"/>
      <c r="D13927"/>
      <c r="E13927" s="488"/>
      <c r="F13927"/>
      <c r="G13927"/>
      <c r="H13927" s="488"/>
    </row>
    <row r="13928" spans="1:8" s="10" customFormat="1">
      <c r="A13928" s="134"/>
      <c r="B13928" s="134"/>
      <c r="C13928"/>
      <c r="D13928"/>
      <c r="E13928" s="488"/>
      <c r="F13928"/>
      <c r="G13928"/>
      <c r="H13928" s="488"/>
    </row>
    <row r="13929" spans="1:8" s="10" customFormat="1">
      <c r="A13929" s="134"/>
      <c r="B13929" s="134"/>
      <c r="C13929"/>
      <c r="D13929"/>
      <c r="E13929" s="488"/>
      <c r="F13929"/>
      <c r="G13929"/>
      <c r="H13929" s="488"/>
    </row>
    <row r="13930" spans="1:8" s="10" customFormat="1">
      <c r="A13930" s="134"/>
      <c r="B13930" s="134"/>
      <c r="C13930"/>
      <c r="D13930"/>
      <c r="E13930" s="488"/>
      <c r="F13930"/>
      <c r="G13930"/>
      <c r="H13930" s="488"/>
    </row>
    <row r="13931" spans="1:8" s="10" customFormat="1">
      <c r="A13931" s="134"/>
      <c r="B13931" s="134"/>
      <c r="C13931"/>
      <c r="D13931"/>
      <c r="E13931" s="488"/>
      <c r="F13931"/>
      <c r="G13931"/>
      <c r="H13931" s="488"/>
    </row>
    <row r="13932" spans="1:8" s="10" customFormat="1">
      <c r="A13932" s="134"/>
      <c r="B13932" s="134"/>
      <c r="C13932"/>
      <c r="D13932"/>
      <c r="E13932" s="488"/>
      <c r="F13932"/>
      <c r="G13932"/>
      <c r="H13932" s="488"/>
    </row>
    <row r="13933" spans="1:8" s="10" customFormat="1">
      <c r="A13933" s="134"/>
      <c r="B13933" s="134"/>
      <c r="C13933"/>
      <c r="D13933"/>
      <c r="E13933" s="488"/>
      <c r="F13933"/>
      <c r="G13933"/>
      <c r="H13933" s="488"/>
    </row>
    <row r="13934" spans="1:8" s="10" customFormat="1">
      <c r="A13934" s="134"/>
      <c r="B13934" s="134"/>
      <c r="C13934"/>
      <c r="D13934"/>
      <c r="E13934" s="488"/>
      <c r="F13934"/>
      <c r="G13934"/>
      <c r="H13934" s="488"/>
    </row>
    <row r="13935" spans="1:8" s="10" customFormat="1">
      <c r="A13935" s="134"/>
      <c r="B13935" s="134"/>
      <c r="C13935"/>
      <c r="D13935"/>
      <c r="E13935" s="488"/>
      <c r="F13935"/>
      <c r="G13935"/>
      <c r="H13935" s="488"/>
    </row>
    <row r="13936" spans="1:8" s="10" customFormat="1">
      <c r="A13936" s="134"/>
      <c r="B13936" s="134"/>
      <c r="C13936"/>
      <c r="D13936"/>
      <c r="E13936" s="488"/>
      <c r="F13936"/>
      <c r="G13936"/>
      <c r="H13936" s="488"/>
    </row>
    <row r="13937" spans="1:8" s="10" customFormat="1">
      <c r="A13937" s="134"/>
      <c r="B13937" s="134"/>
      <c r="C13937"/>
      <c r="D13937"/>
      <c r="E13937" s="488"/>
      <c r="F13937"/>
      <c r="G13937"/>
      <c r="H13937" s="488"/>
    </row>
    <row r="13938" spans="1:8" s="10" customFormat="1">
      <c r="A13938" s="134"/>
      <c r="B13938" s="134"/>
      <c r="C13938"/>
      <c r="D13938"/>
      <c r="E13938" s="488"/>
      <c r="F13938"/>
      <c r="G13938"/>
      <c r="H13938" s="488"/>
    </row>
    <row r="13939" spans="1:8" s="10" customFormat="1">
      <c r="A13939" s="134"/>
      <c r="B13939" s="134"/>
      <c r="C13939"/>
      <c r="D13939"/>
      <c r="E13939" s="488"/>
      <c r="F13939"/>
      <c r="G13939"/>
      <c r="H13939" s="488"/>
    </row>
    <row r="13940" spans="1:8" s="10" customFormat="1">
      <c r="A13940" s="134"/>
      <c r="B13940" s="134"/>
      <c r="C13940"/>
      <c r="D13940"/>
      <c r="E13940" s="488"/>
      <c r="F13940"/>
      <c r="G13940"/>
      <c r="H13940" s="488"/>
    </row>
    <row r="13941" spans="1:8" s="10" customFormat="1">
      <c r="A13941" s="134"/>
      <c r="B13941" s="134"/>
      <c r="C13941"/>
      <c r="D13941"/>
      <c r="E13941" s="488"/>
      <c r="F13941"/>
      <c r="G13941"/>
      <c r="H13941" s="488"/>
    </row>
    <row r="13942" spans="1:8" s="10" customFormat="1">
      <c r="A13942" s="134"/>
      <c r="B13942" s="134"/>
      <c r="C13942"/>
      <c r="D13942"/>
      <c r="E13942" s="488"/>
      <c r="F13942"/>
      <c r="G13942"/>
      <c r="H13942" s="488"/>
    </row>
    <row r="13943" spans="1:8" s="10" customFormat="1">
      <c r="A13943" s="134"/>
      <c r="B13943" s="134"/>
      <c r="C13943"/>
      <c r="D13943"/>
      <c r="E13943" s="488"/>
      <c r="F13943"/>
      <c r="G13943"/>
      <c r="H13943" s="488"/>
    </row>
    <row r="13944" spans="1:8" s="10" customFormat="1">
      <c r="A13944" s="134"/>
      <c r="B13944" s="134"/>
      <c r="C13944"/>
      <c r="D13944"/>
      <c r="E13944" s="488"/>
      <c r="F13944"/>
      <c r="G13944"/>
      <c r="H13944" s="488"/>
    </row>
    <row r="13945" spans="1:8" s="10" customFormat="1">
      <c r="A13945" s="134"/>
      <c r="B13945" s="134"/>
      <c r="C13945"/>
      <c r="D13945"/>
      <c r="E13945" s="488"/>
      <c r="F13945"/>
      <c r="G13945"/>
      <c r="H13945" s="488"/>
    </row>
    <row r="13946" spans="1:8" s="10" customFormat="1">
      <c r="A13946" s="134"/>
      <c r="B13946" s="134"/>
      <c r="C13946"/>
      <c r="D13946"/>
      <c r="E13946" s="488"/>
      <c r="F13946"/>
      <c r="G13946"/>
      <c r="H13946" s="488"/>
    </row>
    <row r="13947" spans="1:8" s="10" customFormat="1">
      <c r="A13947" s="134"/>
      <c r="B13947" s="134"/>
      <c r="C13947"/>
      <c r="D13947"/>
      <c r="E13947" s="488"/>
      <c r="F13947"/>
      <c r="G13947"/>
      <c r="H13947" s="488"/>
    </row>
    <row r="13948" spans="1:8" s="10" customFormat="1">
      <c r="A13948" s="134"/>
      <c r="B13948" s="134"/>
      <c r="C13948"/>
      <c r="D13948"/>
      <c r="E13948" s="488"/>
      <c r="F13948"/>
      <c r="G13948"/>
      <c r="H13948" s="488"/>
    </row>
    <row r="13949" spans="1:8" s="10" customFormat="1">
      <c r="A13949" s="134"/>
      <c r="B13949" s="134"/>
      <c r="C13949"/>
      <c r="D13949"/>
      <c r="E13949" s="488"/>
      <c r="F13949"/>
      <c r="G13949"/>
      <c r="H13949" s="488"/>
    </row>
    <row r="13950" spans="1:8" s="10" customFormat="1">
      <c r="A13950" s="134"/>
      <c r="B13950" s="134"/>
      <c r="C13950"/>
      <c r="D13950"/>
      <c r="E13950" s="488"/>
      <c r="F13950"/>
      <c r="G13950"/>
      <c r="H13950" s="488"/>
    </row>
    <row r="13951" spans="1:8" s="10" customFormat="1">
      <c r="A13951" s="134"/>
      <c r="B13951" s="134"/>
      <c r="C13951"/>
      <c r="D13951"/>
      <c r="E13951" s="488"/>
      <c r="F13951"/>
      <c r="G13951"/>
      <c r="H13951" s="488"/>
    </row>
    <row r="13952" spans="1:8" s="10" customFormat="1">
      <c r="A13952" s="134"/>
      <c r="B13952" s="134"/>
      <c r="C13952"/>
      <c r="D13952"/>
      <c r="E13952" s="488"/>
      <c r="F13952"/>
      <c r="G13952"/>
      <c r="H13952" s="488"/>
    </row>
    <row r="13953" spans="1:8" s="10" customFormat="1">
      <c r="A13953" s="134"/>
      <c r="B13953" s="134"/>
      <c r="C13953"/>
      <c r="D13953"/>
      <c r="E13953" s="488"/>
      <c r="F13953"/>
      <c r="G13953"/>
      <c r="H13953" s="488"/>
    </row>
    <row r="13954" spans="1:8" s="10" customFormat="1">
      <c r="A13954" s="134"/>
      <c r="B13954" s="134"/>
      <c r="C13954"/>
      <c r="D13954"/>
      <c r="E13954" s="488"/>
      <c r="F13954"/>
      <c r="G13954"/>
      <c r="H13954" s="488"/>
    </row>
    <row r="13955" spans="1:8" s="10" customFormat="1">
      <c r="A13955" s="134"/>
      <c r="B13955" s="134"/>
      <c r="C13955"/>
      <c r="D13955"/>
      <c r="E13955" s="488"/>
      <c r="F13955"/>
      <c r="G13955"/>
      <c r="H13955" s="488"/>
    </row>
    <row r="13956" spans="1:8" s="10" customFormat="1">
      <c r="A13956" s="134"/>
      <c r="B13956" s="134"/>
      <c r="C13956"/>
      <c r="D13956"/>
      <c r="E13956" s="488"/>
      <c r="F13956"/>
      <c r="G13956"/>
      <c r="H13956" s="488"/>
    </row>
    <row r="13957" spans="1:8" s="10" customFormat="1">
      <c r="A13957" s="134"/>
      <c r="B13957" s="134"/>
      <c r="C13957"/>
      <c r="D13957"/>
      <c r="E13957" s="488"/>
      <c r="F13957"/>
      <c r="G13957"/>
      <c r="H13957" s="488"/>
    </row>
    <row r="13958" spans="1:8" s="10" customFormat="1">
      <c r="A13958" s="134"/>
      <c r="B13958" s="134"/>
      <c r="C13958"/>
      <c r="D13958"/>
      <c r="E13958" s="488"/>
      <c r="F13958"/>
      <c r="G13958"/>
      <c r="H13958" s="488"/>
    </row>
    <row r="13959" spans="1:8" s="10" customFormat="1">
      <c r="A13959" s="134"/>
      <c r="B13959" s="134"/>
      <c r="C13959"/>
      <c r="D13959"/>
      <c r="E13959" s="488"/>
      <c r="F13959"/>
      <c r="G13959"/>
      <c r="H13959" s="488"/>
    </row>
    <row r="13960" spans="1:8" s="10" customFormat="1">
      <c r="A13960" s="134"/>
      <c r="B13960" s="134"/>
      <c r="C13960"/>
      <c r="D13960"/>
      <c r="E13960" s="488"/>
      <c r="F13960"/>
      <c r="G13960"/>
      <c r="H13960" s="488"/>
    </row>
    <row r="13961" spans="1:8" s="10" customFormat="1">
      <c r="A13961" s="134"/>
      <c r="B13961" s="134"/>
      <c r="C13961"/>
      <c r="D13961"/>
      <c r="E13961" s="488"/>
      <c r="F13961"/>
      <c r="G13961"/>
      <c r="H13961" s="488"/>
    </row>
    <row r="13962" spans="1:8" s="10" customFormat="1">
      <c r="A13962" s="134"/>
      <c r="B13962" s="134"/>
      <c r="C13962"/>
      <c r="D13962"/>
      <c r="E13962" s="488"/>
      <c r="F13962"/>
      <c r="G13962"/>
      <c r="H13962" s="488"/>
    </row>
    <row r="13963" spans="1:8" s="10" customFormat="1">
      <c r="A13963" s="134"/>
      <c r="B13963" s="134"/>
      <c r="C13963"/>
      <c r="D13963"/>
      <c r="E13963" s="488"/>
      <c r="F13963"/>
      <c r="G13963"/>
      <c r="H13963" s="488"/>
    </row>
    <row r="13964" spans="1:8" s="10" customFormat="1">
      <c r="A13964" s="134"/>
      <c r="B13964" s="134"/>
      <c r="C13964"/>
      <c r="D13964"/>
      <c r="E13964" s="488"/>
      <c r="F13964"/>
      <c r="G13964"/>
      <c r="H13964" s="488"/>
    </row>
    <row r="13965" spans="1:8" s="10" customFormat="1">
      <c r="A13965" s="134"/>
      <c r="B13965" s="134"/>
      <c r="C13965"/>
      <c r="D13965"/>
      <c r="E13965" s="488"/>
      <c r="F13965"/>
      <c r="G13965"/>
      <c r="H13965" s="488"/>
    </row>
    <row r="13966" spans="1:8" s="10" customFormat="1">
      <c r="A13966" s="134"/>
      <c r="B13966" s="134"/>
      <c r="C13966"/>
      <c r="D13966"/>
      <c r="E13966" s="488"/>
      <c r="F13966"/>
      <c r="G13966"/>
      <c r="H13966" s="488"/>
    </row>
    <row r="13967" spans="1:8" s="10" customFormat="1">
      <c r="A13967" s="134"/>
      <c r="B13967" s="134"/>
      <c r="C13967"/>
      <c r="D13967"/>
      <c r="E13967" s="488"/>
      <c r="F13967"/>
      <c r="G13967"/>
      <c r="H13967" s="488"/>
    </row>
    <row r="13968" spans="1:8" s="10" customFormat="1">
      <c r="A13968" s="134"/>
      <c r="B13968" s="134"/>
      <c r="C13968"/>
      <c r="D13968"/>
      <c r="E13968" s="488"/>
      <c r="F13968"/>
      <c r="G13968"/>
      <c r="H13968" s="488"/>
    </row>
    <row r="13969" spans="1:8" s="10" customFormat="1">
      <c r="A13969" s="134"/>
      <c r="B13969" s="134"/>
      <c r="C13969"/>
      <c r="D13969"/>
      <c r="E13969" s="488"/>
      <c r="F13969"/>
      <c r="G13969"/>
      <c r="H13969" s="488"/>
    </row>
    <row r="13970" spans="1:8" s="10" customFormat="1">
      <c r="A13970" s="134"/>
      <c r="B13970" s="134"/>
      <c r="C13970"/>
      <c r="D13970"/>
      <c r="E13970" s="488"/>
      <c r="F13970"/>
      <c r="G13970"/>
      <c r="H13970" s="488"/>
    </row>
    <row r="13971" spans="1:8" s="10" customFormat="1">
      <c r="A13971" s="134"/>
      <c r="B13971" s="134"/>
      <c r="C13971"/>
      <c r="D13971"/>
      <c r="E13971" s="488"/>
      <c r="F13971"/>
      <c r="G13971"/>
      <c r="H13971" s="488"/>
    </row>
    <row r="13972" spans="1:8" s="10" customFormat="1">
      <c r="A13972" s="134"/>
      <c r="B13972" s="134"/>
      <c r="C13972"/>
      <c r="D13972"/>
      <c r="E13972" s="488"/>
      <c r="F13972"/>
      <c r="G13972"/>
      <c r="H13972" s="488"/>
    </row>
    <row r="13973" spans="1:8" s="10" customFormat="1">
      <c r="A13973" s="134"/>
      <c r="B13973" s="134"/>
      <c r="C13973"/>
      <c r="D13973"/>
      <c r="E13973" s="488"/>
      <c r="F13973"/>
      <c r="G13973"/>
      <c r="H13973" s="488"/>
    </row>
    <row r="13974" spans="1:8" s="10" customFormat="1">
      <c r="A13974" s="134"/>
      <c r="B13974" s="134"/>
      <c r="C13974"/>
      <c r="D13974"/>
      <c r="E13974" s="488"/>
      <c r="F13974"/>
      <c r="G13974"/>
      <c r="H13974" s="488"/>
    </row>
    <row r="13975" spans="1:8" s="10" customFormat="1">
      <c r="A13975" s="134"/>
      <c r="B13975" s="134"/>
      <c r="C13975"/>
      <c r="D13975"/>
      <c r="E13975" s="488"/>
      <c r="F13975"/>
      <c r="G13975"/>
      <c r="H13975" s="488"/>
    </row>
    <row r="13976" spans="1:8" s="10" customFormat="1">
      <c r="A13976" s="134"/>
      <c r="B13976" s="134"/>
      <c r="C13976"/>
      <c r="D13976"/>
      <c r="E13976" s="488"/>
      <c r="F13976"/>
      <c r="G13976"/>
      <c r="H13976" s="488"/>
    </row>
    <row r="13977" spans="1:8" s="10" customFormat="1">
      <c r="A13977" s="134"/>
      <c r="B13977" s="134"/>
      <c r="C13977"/>
      <c r="D13977"/>
      <c r="E13977" s="488"/>
      <c r="F13977"/>
      <c r="G13977"/>
      <c r="H13977" s="488"/>
    </row>
    <row r="13978" spans="1:8" s="10" customFormat="1">
      <c r="A13978" s="134"/>
      <c r="B13978" s="134"/>
      <c r="C13978"/>
      <c r="D13978"/>
      <c r="E13978" s="488"/>
      <c r="F13978"/>
      <c r="G13978"/>
      <c r="H13978" s="488"/>
    </row>
    <row r="13979" spans="1:8" s="10" customFormat="1">
      <c r="A13979" s="134"/>
      <c r="B13979" s="134"/>
      <c r="C13979"/>
      <c r="D13979"/>
      <c r="E13979" s="488"/>
      <c r="F13979"/>
      <c r="G13979"/>
      <c r="H13979" s="488"/>
    </row>
    <row r="13980" spans="1:8" s="10" customFormat="1">
      <c r="A13980" s="134"/>
      <c r="B13980" s="134"/>
      <c r="C13980"/>
      <c r="D13980"/>
      <c r="E13980" s="488"/>
      <c r="F13980"/>
      <c r="G13980"/>
      <c r="H13980" s="488"/>
    </row>
    <row r="13981" spans="1:8" s="10" customFormat="1">
      <c r="A13981" s="134"/>
      <c r="B13981" s="134"/>
      <c r="C13981"/>
      <c r="D13981"/>
      <c r="E13981" s="488"/>
      <c r="F13981"/>
      <c r="G13981"/>
      <c r="H13981" s="488"/>
    </row>
    <row r="13982" spans="1:8" s="10" customFormat="1">
      <c r="A13982" s="134"/>
      <c r="B13982" s="134"/>
      <c r="C13982"/>
      <c r="D13982"/>
      <c r="E13982" s="488"/>
      <c r="F13982"/>
      <c r="G13982"/>
      <c r="H13982" s="488"/>
    </row>
    <row r="13983" spans="1:8" s="10" customFormat="1">
      <c r="A13983" s="134"/>
      <c r="B13983" s="134"/>
      <c r="C13983"/>
      <c r="D13983"/>
      <c r="E13983" s="488"/>
      <c r="F13983"/>
      <c r="G13983"/>
      <c r="H13983" s="488"/>
    </row>
    <row r="13984" spans="1:8" s="10" customFormat="1">
      <c r="A13984" s="134"/>
      <c r="B13984" s="134"/>
      <c r="C13984"/>
      <c r="D13984"/>
      <c r="E13984" s="488"/>
      <c r="F13984"/>
      <c r="G13984"/>
      <c r="H13984" s="488"/>
    </row>
    <row r="13985" spans="1:8" s="10" customFormat="1">
      <c r="A13985" s="134"/>
      <c r="B13985" s="134"/>
      <c r="C13985"/>
      <c r="D13985"/>
      <c r="E13985" s="488"/>
      <c r="F13985"/>
      <c r="G13985"/>
      <c r="H13985" s="488"/>
    </row>
    <row r="13986" spans="1:8" s="10" customFormat="1">
      <c r="A13986" s="134"/>
      <c r="B13986" s="134"/>
      <c r="C13986"/>
      <c r="D13986"/>
      <c r="E13986" s="488"/>
      <c r="F13986"/>
      <c r="G13986"/>
      <c r="H13986" s="488"/>
    </row>
    <row r="13987" spans="1:8" s="10" customFormat="1">
      <c r="A13987" s="134"/>
      <c r="B13987" s="134"/>
      <c r="C13987"/>
      <c r="D13987"/>
      <c r="E13987" s="488"/>
      <c r="F13987"/>
      <c r="G13987"/>
      <c r="H13987" s="488"/>
    </row>
    <row r="13988" spans="1:8" s="10" customFormat="1">
      <c r="A13988" s="134"/>
      <c r="B13988" s="134"/>
      <c r="C13988"/>
      <c r="D13988"/>
      <c r="E13988" s="488"/>
      <c r="F13988"/>
      <c r="G13988"/>
      <c r="H13988" s="488"/>
    </row>
    <row r="13989" spans="1:8" s="10" customFormat="1">
      <c r="A13989" s="134"/>
      <c r="B13989" s="134"/>
      <c r="C13989"/>
      <c r="D13989"/>
      <c r="E13989" s="488"/>
      <c r="F13989"/>
      <c r="G13989"/>
      <c r="H13989" s="488"/>
    </row>
    <row r="13990" spans="1:8" s="10" customFormat="1">
      <c r="A13990" s="134"/>
      <c r="B13990" s="134"/>
      <c r="C13990"/>
      <c r="D13990"/>
      <c r="E13990" s="488"/>
      <c r="F13990"/>
      <c r="G13990"/>
      <c r="H13990" s="488"/>
    </row>
    <row r="13991" spans="1:8" s="10" customFormat="1">
      <c r="A13991" s="134"/>
      <c r="B13991" s="134"/>
      <c r="C13991"/>
      <c r="D13991"/>
      <c r="E13991" s="488"/>
      <c r="F13991"/>
      <c r="G13991"/>
      <c r="H13991" s="488"/>
    </row>
    <row r="13992" spans="1:8" s="10" customFormat="1">
      <c r="A13992" s="134"/>
      <c r="B13992" s="134"/>
      <c r="C13992"/>
      <c r="D13992"/>
      <c r="E13992" s="488"/>
      <c r="F13992"/>
      <c r="G13992"/>
      <c r="H13992" s="488"/>
    </row>
    <row r="13993" spans="1:8" s="10" customFormat="1">
      <c r="A13993" s="134"/>
      <c r="B13993" s="134"/>
      <c r="C13993"/>
      <c r="D13993"/>
      <c r="E13993" s="488"/>
      <c r="F13993"/>
      <c r="G13993"/>
      <c r="H13993" s="488"/>
    </row>
    <row r="13994" spans="1:8" s="10" customFormat="1">
      <c r="A13994" s="134"/>
      <c r="B13994" s="134"/>
      <c r="C13994"/>
      <c r="D13994"/>
      <c r="E13994" s="488"/>
      <c r="F13994"/>
      <c r="G13994"/>
      <c r="H13994" s="488"/>
    </row>
    <row r="13995" spans="1:8" s="10" customFormat="1">
      <c r="A13995" s="134"/>
      <c r="B13995" s="134"/>
      <c r="C13995"/>
      <c r="D13995"/>
      <c r="E13995" s="488"/>
      <c r="F13995"/>
      <c r="G13995"/>
      <c r="H13995" s="488"/>
    </row>
    <row r="13996" spans="1:8" s="10" customFormat="1">
      <c r="A13996" s="134"/>
      <c r="B13996" s="134"/>
      <c r="C13996"/>
      <c r="D13996"/>
      <c r="E13996" s="488"/>
      <c r="F13996"/>
      <c r="G13996"/>
      <c r="H13996" s="488"/>
    </row>
    <row r="13997" spans="1:8" s="10" customFormat="1">
      <c r="A13997" s="134"/>
      <c r="B13997" s="134"/>
      <c r="C13997"/>
      <c r="D13997"/>
      <c r="E13997" s="488"/>
      <c r="F13997"/>
      <c r="G13997"/>
      <c r="H13997" s="488"/>
    </row>
    <row r="13998" spans="1:8" s="10" customFormat="1">
      <c r="A13998" s="134"/>
      <c r="B13998" s="134"/>
      <c r="C13998"/>
      <c r="D13998"/>
      <c r="E13998" s="488"/>
      <c r="F13998"/>
      <c r="G13998"/>
      <c r="H13998" s="488"/>
    </row>
    <row r="13999" spans="1:8" s="10" customFormat="1">
      <c r="A13999" s="134"/>
      <c r="B13999" s="134"/>
      <c r="C13999"/>
      <c r="D13999"/>
      <c r="E13999" s="488"/>
      <c r="F13999"/>
      <c r="G13999"/>
      <c r="H13999" s="488"/>
    </row>
    <row r="14000" spans="1:8" s="10" customFormat="1">
      <c r="A14000" s="134"/>
      <c r="B14000" s="134"/>
      <c r="C14000"/>
      <c r="D14000"/>
      <c r="E14000" s="488"/>
      <c r="F14000"/>
      <c r="G14000"/>
      <c r="H14000" s="488"/>
    </row>
    <row r="14001" spans="1:8" s="10" customFormat="1">
      <c r="A14001" s="134"/>
      <c r="B14001" s="134"/>
      <c r="C14001"/>
      <c r="D14001"/>
      <c r="E14001" s="488"/>
      <c r="F14001"/>
      <c r="G14001"/>
      <c r="H14001" s="488"/>
    </row>
    <row r="14002" spans="1:8" s="10" customFormat="1">
      <c r="A14002" s="134"/>
      <c r="B14002" s="134"/>
      <c r="C14002"/>
      <c r="D14002"/>
      <c r="E14002" s="488"/>
      <c r="F14002"/>
      <c r="G14002"/>
      <c r="H14002" s="488"/>
    </row>
    <row r="14003" spans="1:8" s="10" customFormat="1">
      <c r="A14003" s="134"/>
      <c r="B14003" s="134"/>
      <c r="C14003"/>
      <c r="D14003"/>
      <c r="E14003" s="488"/>
      <c r="F14003"/>
      <c r="G14003"/>
      <c r="H14003" s="488"/>
    </row>
    <row r="14004" spans="1:8" s="10" customFormat="1">
      <c r="A14004" s="134"/>
      <c r="B14004" s="134"/>
      <c r="C14004"/>
      <c r="D14004"/>
      <c r="E14004" s="488"/>
      <c r="F14004"/>
      <c r="G14004"/>
      <c r="H14004" s="488"/>
    </row>
    <row r="14005" spans="1:8" s="10" customFormat="1">
      <c r="A14005" s="134"/>
      <c r="B14005" s="134"/>
      <c r="C14005"/>
      <c r="D14005"/>
      <c r="E14005" s="488"/>
      <c r="F14005"/>
      <c r="G14005"/>
      <c r="H14005" s="488"/>
    </row>
    <row r="14006" spans="1:8" s="10" customFormat="1">
      <c r="A14006" s="134"/>
      <c r="B14006" s="134"/>
      <c r="C14006"/>
      <c r="D14006"/>
      <c r="E14006" s="488"/>
      <c r="F14006"/>
      <c r="G14006"/>
      <c r="H14006" s="488"/>
    </row>
    <row r="14007" spans="1:8" s="10" customFormat="1">
      <c r="A14007" s="134"/>
      <c r="B14007" s="134"/>
      <c r="C14007"/>
      <c r="D14007"/>
      <c r="E14007" s="488"/>
      <c r="F14007"/>
      <c r="G14007"/>
      <c r="H14007" s="488"/>
    </row>
    <row r="14008" spans="1:8" s="10" customFormat="1">
      <c r="A14008" s="134"/>
      <c r="B14008" s="134"/>
      <c r="C14008"/>
      <c r="D14008"/>
      <c r="E14008" s="488"/>
      <c r="F14008"/>
      <c r="G14008"/>
      <c r="H14008" s="488"/>
    </row>
    <row r="14009" spans="1:8" s="10" customFormat="1">
      <c r="A14009" s="134"/>
      <c r="B14009" s="134"/>
      <c r="C14009"/>
      <c r="D14009"/>
      <c r="E14009" s="488"/>
      <c r="F14009"/>
      <c r="G14009"/>
      <c r="H14009" s="488"/>
    </row>
    <row r="14010" spans="1:8" s="10" customFormat="1">
      <c r="A14010" s="134"/>
      <c r="B14010" s="134"/>
      <c r="C14010"/>
      <c r="D14010"/>
      <c r="E14010" s="488"/>
      <c r="F14010"/>
      <c r="G14010"/>
      <c r="H14010" s="488"/>
    </row>
    <row r="14011" spans="1:8" s="10" customFormat="1">
      <c r="A14011" s="134"/>
      <c r="B14011" s="134"/>
      <c r="C14011"/>
      <c r="D14011"/>
      <c r="E14011" s="488"/>
      <c r="F14011"/>
      <c r="G14011"/>
      <c r="H14011" s="488"/>
    </row>
    <row r="14012" spans="1:8" s="10" customFormat="1">
      <c r="A14012" s="134"/>
      <c r="B14012" s="134"/>
      <c r="C14012"/>
      <c r="D14012"/>
      <c r="E14012" s="488"/>
      <c r="F14012"/>
      <c r="G14012"/>
      <c r="H14012" s="488"/>
    </row>
    <row r="14013" spans="1:8" s="10" customFormat="1">
      <c r="A14013" s="134"/>
      <c r="B14013" s="134"/>
      <c r="C14013"/>
      <c r="D14013"/>
      <c r="E14013" s="488"/>
      <c r="F14013"/>
      <c r="G14013"/>
      <c r="H14013" s="488"/>
    </row>
    <row r="14014" spans="1:8" s="10" customFormat="1">
      <c r="A14014" s="134"/>
      <c r="B14014" s="134"/>
      <c r="C14014"/>
      <c r="D14014"/>
      <c r="E14014" s="488"/>
      <c r="F14014"/>
      <c r="G14014"/>
      <c r="H14014" s="488"/>
    </row>
    <row r="14015" spans="1:8" s="10" customFormat="1">
      <c r="A14015" s="134"/>
      <c r="B14015" s="134"/>
      <c r="C14015"/>
      <c r="D14015"/>
      <c r="E14015" s="488"/>
      <c r="F14015"/>
      <c r="G14015"/>
      <c r="H14015" s="488"/>
    </row>
    <row r="14016" spans="1:8" s="10" customFormat="1">
      <c r="A14016" s="134"/>
      <c r="B14016" s="134"/>
      <c r="C14016"/>
      <c r="D14016"/>
      <c r="E14016" s="488"/>
      <c r="F14016"/>
      <c r="G14016"/>
      <c r="H14016" s="488"/>
    </row>
    <row r="14017" spans="1:8" s="10" customFormat="1">
      <c r="A14017" s="134"/>
      <c r="B14017" s="134"/>
      <c r="C14017"/>
      <c r="D14017"/>
      <c r="E14017" s="488"/>
      <c r="F14017"/>
      <c r="G14017"/>
      <c r="H14017" s="488"/>
    </row>
    <row r="14018" spans="1:8" s="10" customFormat="1">
      <c r="A14018" s="134"/>
      <c r="B14018" s="134"/>
      <c r="C14018"/>
      <c r="D14018"/>
      <c r="E14018" s="488"/>
      <c r="F14018"/>
      <c r="G14018"/>
      <c r="H14018" s="488"/>
    </row>
    <row r="14019" spans="1:8" s="10" customFormat="1">
      <c r="A14019" s="134"/>
      <c r="B14019" s="134"/>
      <c r="C14019"/>
      <c r="D14019"/>
      <c r="E14019" s="488"/>
      <c r="F14019"/>
      <c r="G14019"/>
      <c r="H14019" s="488"/>
    </row>
    <row r="14020" spans="1:8" s="10" customFormat="1">
      <c r="A14020" s="134"/>
      <c r="B14020" s="134"/>
      <c r="C14020"/>
      <c r="D14020"/>
      <c r="E14020" s="488"/>
      <c r="F14020"/>
      <c r="G14020"/>
      <c r="H14020" s="488"/>
    </row>
    <row r="14021" spans="1:8" s="10" customFormat="1">
      <c r="A14021" s="134"/>
      <c r="B14021" s="134"/>
      <c r="C14021"/>
      <c r="D14021"/>
      <c r="E14021" s="488"/>
      <c r="F14021"/>
      <c r="G14021"/>
      <c r="H14021" s="488"/>
    </row>
    <row r="14022" spans="1:8" s="10" customFormat="1">
      <c r="A14022" s="134"/>
      <c r="B14022" s="134"/>
      <c r="C14022"/>
      <c r="D14022"/>
      <c r="E14022" s="488"/>
      <c r="F14022"/>
      <c r="G14022"/>
      <c r="H14022" s="488"/>
    </row>
    <row r="14023" spans="1:8" s="10" customFormat="1">
      <c r="A14023" s="134"/>
      <c r="B14023" s="134"/>
      <c r="C14023"/>
      <c r="D14023"/>
      <c r="E14023" s="488"/>
      <c r="F14023"/>
      <c r="G14023"/>
      <c r="H14023" s="488"/>
    </row>
    <row r="14024" spans="1:8" s="10" customFormat="1">
      <c r="A14024" s="134"/>
      <c r="B14024" s="134"/>
      <c r="C14024"/>
      <c r="D14024"/>
      <c r="E14024" s="488"/>
      <c r="F14024"/>
      <c r="G14024"/>
      <c r="H14024" s="488"/>
    </row>
    <row r="14025" spans="1:8" s="10" customFormat="1">
      <c r="A14025" s="134"/>
      <c r="B14025" s="134"/>
      <c r="C14025"/>
      <c r="D14025"/>
      <c r="E14025" s="488"/>
      <c r="F14025"/>
      <c r="G14025"/>
      <c r="H14025" s="488"/>
    </row>
    <row r="14026" spans="1:8" s="10" customFormat="1">
      <c r="A14026" s="134"/>
      <c r="B14026" s="134"/>
      <c r="C14026"/>
      <c r="D14026"/>
      <c r="E14026" s="488"/>
      <c r="F14026"/>
      <c r="G14026"/>
      <c r="H14026" s="488"/>
    </row>
    <row r="14027" spans="1:8" s="10" customFormat="1">
      <c r="A14027" s="134"/>
      <c r="B14027" s="134"/>
      <c r="C14027"/>
      <c r="D14027"/>
      <c r="E14027" s="488"/>
      <c r="F14027"/>
      <c r="G14027"/>
      <c r="H14027" s="488"/>
    </row>
    <row r="14028" spans="1:8" s="10" customFormat="1">
      <c r="A14028" s="134"/>
      <c r="B14028" s="134"/>
      <c r="C14028"/>
      <c r="D14028"/>
      <c r="E14028" s="488"/>
      <c r="F14028"/>
      <c r="G14028"/>
      <c r="H14028" s="488"/>
    </row>
    <row r="14029" spans="1:8" s="10" customFormat="1">
      <c r="A14029" s="134"/>
      <c r="B14029" s="134"/>
      <c r="C14029"/>
      <c r="D14029"/>
      <c r="E14029" s="488"/>
      <c r="F14029"/>
      <c r="G14029"/>
      <c r="H14029" s="488"/>
    </row>
    <row r="14030" spans="1:8" s="10" customFormat="1">
      <c r="A14030" s="134"/>
      <c r="B14030" s="134"/>
      <c r="C14030"/>
      <c r="D14030"/>
      <c r="E14030" s="488"/>
      <c r="F14030"/>
      <c r="G14030"/>
      <c r="H14030" s="488"/>
    </row>
    <row r="14031" spans="1:8" s="10" customFormat="1">
      <c r="A14031" s="134"/>
      <c r="B14031" s="134"/>
      <c r="C14031"/>
      <c r="D14031"/>
      <c r="E14031" s="488"/>
      <c r="F14031"/>
      <c r="G14031"/>
      <c r="H14031" s="488"/>
    </row>
    <row r="14032" spans="1:8" s="10" customFormat="1">
      <c r="A14032" s="134"/>
      <c r="B14032" s="134"/>
      <c r="C14032"/>
      <c r="D14032"/>
      <c r="E14032" s="488"/>
      <c r="F14032"/>
      <c r="G14032"/>
      <c r="H14032" s="488"/>
    </row>
    <row r="14033" spans="1:8" s="10" customFormat="1">
      <c r="A14033" s="134"/>
      <c r="B14033" s="134"/>
      <c r="C14033"/>
      <c r="D14033"/>
      <c r="E14033" s="488"/>
      <c r="F14033"/>
      <c r="G14033"/>
      <c r="H14033" s="488"/>
    </row>
    <row r="14034" spans="1:8" s="10" customFormat="1">
      <c r="A14034" s="134"/>
      <c r="B14034" s="134"/>
      <c r="C14034"/>
      <c r="D14034"/>
      <c r="E14034" s="488"/>
      <c r="F14034"/>
      <c r="G14034"/>
      <c r="H14034" s="488"/>
    </row>
    <row r="14035" spans="1:8" s="10" customFormat="1">
      <c r="A14035" s="134"/>
      <c r="B14035" s="134"/>
      <c r="C14035"/>
      <c r="D14035"/>
      <c r="E14035" s="488"/>
      <c r="F14035"/>
      <c r="G14035"/>
      <c r="H14035" s="488"/>
    </row>
    <row r="14036" spans="1:8" s="10" customFormat="1">
      <c r="A14036" s="134"/>
      <c r="B14036" s="134"/>
      <c r="C14036"/>
      <c r="D14036"/>
      <c r="E14036" s="488"/>
      <c r="F14036"/>
      <c r="G14036"/>
      <c r="H14036" s="488"/>
    </row>
    <row r="14037" spans="1:8" s="10" customFormat="1">
      <c r="A14037" s="134"/>
      <c r="B14037" s="134"/>
      <c r="C14037"/>
      <c r="D14037"/>
      <c r="E14037" s="488"/>
      <c r="F14037"/>
      <c r="G14037"/>
      <c r="H14037" s="488"/>
    </row>
    <row r="14038" spans="1:8" s="10" customFormat="1">
      <c r="A14038" s="134"/>
      <c r="B14038" s="134"/>
      <c r="C14038"/>
      <c r="D14038"/>
      <c r="E14038" s="488"/>
      <c r="F14038"/>
      <c r="G14038"/>
      <c r="H14038" s="488"/>
    </row>
    <row r="14039" spans="1:8" s="10" customFormat="1">
      <c r="A14039" s="134"/>
      <c r="B14039" s="134"/>
      <c r="C14039"/>
      <c r="D14039"/>
      <c r="E14039" s="488"/>
      <c r="F14039"/>
      <c r="G14039"/>
      <c r="H14039" s="488"/>
    </row>
    <row r="14040" spans="1:8" s="10" customFormat="1">
      <c r="A14040" s="134"/>
      <c r="B14040" s="134"/>
      <c r="C14040"/>
      <c r="D14040"/>
      <c r="E14040" s="488"/>
      <c r="F14040"/>
      <c r="G14040"/>
      <c r="H14040" s="488"/>
    </row>
    <row r="14041" spans="1:8" s="10" customFormat="1">
      <c r="A14041" s="134"/>
      <c r="B14041" s="134"/>
      <c r="C14041"/>
      <c r="D14041"/>
      <c r="E14041" s="488"/>
      <c r="F14041"/>
      <c r="G14041"/>
      <c r="H14041" s="488"/>
    </row>
    <row r="14042" spans="1:8" s="10" customFormat="1">
      <c r="A14042" s="134"/>
      <c r="B14042" s="134"/>
      <c r="C14042"/>
      <c r="D14042"/>
      <c r="E14042" s="488"/>
      <c r="F14042"/>
      <c r="G14042"/>
      <c r="H14042" s="488"/>
    </row>
    <row r="14043" spans="1:8" s="10" customFormat="1">
      <c r="A14043" s="134"/>
      <c r="B14043" s="134"/>
      <c r="C14043"/>
      <c r="D14043"/>
      <c r="E14043" s="488"/>
      <c r="F14043"/>
      <c r="G14043"/>
      <c r="H14043" s="488"/>
    </row>
    <row r="14044" spans="1:8" s="10" customFormat="1">
      <c r="A14044" s="134"/>
      <c r="B14044" s="134"/>
      <c r="C14044"/>
      <c r="D14044"/>
      <c r="E14044" s="488"/>
      <c r="F14044"/>
      <c r="G14044"/>
      <c r="H14044" s="488"/>
    </row>
    <row r="14045" spans="1:8" s="10" customFormat="1">
      <c r="A14045" s="134"/>
      <c r="B14045" s="134"/>
      <c r="C14045"/>
      <c r="D14045"/>
      <c r="E14045" s="488"/>
      <c r="F14045"/>
      <c r="G14045"/>
      <c r="H14045" s="488"/>
    </row>
    <row r="14046" spans="1:8" s="10" customFormat="1">
      <c r="A14046" s="134"/>
      <c r="B14046" s="134"/>
      <c r="C14046"/>
      <c r="D14046"/>
      <c r="E14046" s="488"/>
      <c r="F14046"/>
      <c r="G14046"/>
      <c r="H14046" s="488"/>
    </row>
    <row r="14047" spans="1:8" s="10" customFormat="1">
      <c r="A14047" s="134"/>
      <c r="B14047" s="134"/>
      <c r="C14047"/>
      <c r="D14047"/>
      <c r="E14047" s="488"/>
      <c r="F14047"/>
      <c r="G14047"/>
      <c r="H14047" s="488"/>
    </row>
    <row r="14048" spans="1:8" s="10" customFormat="1">
      <c r="A14048" s="134"/>
      <c r="B14048" s="134"/>
      <c r="C14048"/>
      <c r="D14048"/>
      <c r="E14048" s="488"/>
      <c r="F14048"/>
      <c r="G14048"/>
      <c r="H14048" s="488"/>
    </row>
    <row r="14049" spans="1:8" s="10" customFormat="1">
      <c r="A14049" s="134"/>
      <c r="B14049" s="134"/>
      <c r="C14049"/>
      <c r="D14049"/>
      <c r="E14049" s="488"/>
      <c r="F14049"/>
      <c r="G14049"/>
      <c r="H14049" s="488"/>
    </row>
    <row r="14050" spans="1:8" s="10" customFormat="1">
      <c r="A14050" s="134"/>
      <c r="B14050" s="134"/>
      <c r="C14050"/>
      <c r="D14050"/>
      <c r="E14050" s="488"/>
      <c r="F14050"/>
      <c r="G14050"/>
      <c r="H14050" s="488"/>
    </row>
    <row r="14051" spans="1:8" s="10" customFormat="1">
      <c r="A14051" s="134"/>
      <c r="B14051" s="134"/>
      <c r="C14051"/>
      <c r="D14051"/>
      <c r="E14051" s="488"/>
      <c r="F14051"/>
      <c r="G14051"/>
      <c r="H14051" s="488"/>
    </row>
    <row r="14052" spans="1:8" s="10" customFormat="1">
      <c r="A14052" s="134"/>
      <c r="B14052" s="134"/>
      <c r="C14052"/>
      <c r="D14052"/>
      <c r="E14052" s="488"/>
      <c r="F14052"/>
      <c r="G14052"/>
      <c r="H14052" s="488"/>
    </row>
    <row r="14053" spans="1:8" s="10" customFormat="1">
      <c r="A14053" s="134"/>
      <c r="B14053" s="134"/>
      <c r="C14053"/>
      <c r="D14053"/>
      <c r="E14053" s="488"/>
      <c r="F14053"/>
      <c r="G14053"/>
      <c r="H14053" s="488"/>
    </row>
    <row r="14054" spans="1:8" s="10" customFormat="1">
      <c r="A14054" s="134"/>
      <c r="B14054" s="134"/>
      <c r="C14054"/>
      <c r="D14054"/>
      <c r="E14054" s="488"/>
      <c r="F14054"/>
      <c r="G14054"/>
      <c r="H14054" s="488"/>
    </row>
    <row r="14055" spans="1:8" s="10" customFormat="1">
      <c r="A14055" s="134"/>
      <c r="B14055" s="134"/>
      <c r="C14055"/>
      <c r="D14055"/>
      <c r="E14055" s="488"/>
      <c r="F14055"/>
      <c r="G14055"/>
      <c r="H14055" s="488"/>
    </row>
    <row r="14056" spans="1:8" s="10" customFormat="1">
      <c r="A14056" s="134"/>
      <c r="B14056" s="134"/>
      <c r="C14056"/>
      <c r="D14056"/>
      <c r="E14056" s="488"/>
      <c r="F14056"/>
      <c r="G14056"/>
      <c r="H14056" s="488"/>
    </row>
    <row r="14057" spans="1:8" s="10" customFormat="1">
      <c r="A14057" s="134"/>
      <c r="B14057" s="134"/>
      <c r="C14057"/>
      <c r="D14057"/>
      <c r="E14057" s="488"/>
      <c r="F14057"/>
      <c r="G14057"/>
      <c r="H14057" s="488"/>
    </row>
    <row r="14058" spans="1:8" s="10" customFormat="1">
      <c r="A14058" s="134"/>
      <c r="B14058" s="134"/>
      <c r="C14058"/>
      <c r="D14058"/>
      <c r="E14058" s="488"/>
      <c r="F14058"/>
      <c r="G14058"/>
      <c r="H14058" s="488"/>
    </row>
    <row r="14059" spans="1:8" s="10" customFormat="1">
      <c r="A14059" s="134"/>
      <c r="B14059" s="134"/>
      <c r="C14059"/>
      <c r="D14059"/>
      <c r="E14059" s="488"/>
      <c r="F14059"/>
      <c r="G14059"/>
      <c r="H14059" s="488"/>
    </row>
    <row r="14060" spans="1:8" s="10" customFormat="1">
      <c r="A14060" s="134"/>
      <c r="B14060" s="134"/>
      <c r="C14060"/>
      <c r="D14060"/>
      <c r="E14060" s="488"/>
      <c r="F14060"/>
      <c r="G14060"/>
      <c r="H14060" s="488"/>
    </row>
    <row r="14061" spans="1:8" s="10" customFormat="1">
      <c r="A14061" s="134"/>
      <c r="B14061" s="134"/>
      <c r="C14061"/>
      <c r="D14061"/>
      <c r="E14061" s="488"/>
      <c r="F14061"/>
      <c r="G14061"/>
      <c r="H14061" s="488"/>
    </row>
    <row r="14062" spans="1:8" s="10" customFormat="1">
      <c r="A14062" s="134"/>
      <c r="B14062" s="134"/>
      <c r="C14062"/>
      <c r="D14062"/>
      <c r="E14062" s="488"/>
      <c r="F14062"/>
      <c r="G14062"/>
      <c r="H14062" s="488"/>
    </row>
    <row r="14063" spans="1:8" s="10" customFormat="1">
      <c r="A14063" s="134"/>
      <c r="B14063" s="134"/>
      <c r="C14063"/>
      <c r="D14063"/>
      <c r="E14063" s="488"/>
      <c r="F14063"/>
      <c r="G14063"/>
      <c r="H14063" s="488"/>
    </row>
    <row r="14064" spans="1:8" s="10" customFormat="1">
      <c r="A14064" s="134"/>
      <c r="B14064" s="134"/>
      <c r="C14064"/>
      <c r="D14064"/>
      <c r="E14064" s="488"/>
      <c r="F14064"/>
      <c r="G14064"/>
      <c r="H14064" s="488"/>
    </row>
    <row r="14065" spans="1:8" s="10" customFormat="1">
      <c r="A14065" s="134"/>
      <c r="B14065" s="134"/>
      <c r="C14065"/>
      <c r="D14065"/>
      <c r="E14065" s="488"/>
      <c r="F14065"/>
      <c r="G14065"/>
      <c r="H14065" s="488"/>
    </row>
    <row r="14066" spans="1:8" s="10" customFormat="1">
      <c r="A14066" s="134"/>
      <c r="B14066" s="134"/>
      <c r="C14066"/>
      <c r="D14066"/>
      <c r="E14066" s="488"/>
      <c r="F14066"/>
      <c r="G14066"/>
      <c r="H14066" s="488"/>
    </row>
    <row r="14067" spans="1:8" s="10" customFormat="1">
      <c r="A14067" s="134"/>
      <c r="B14067" s="134"/>
      <c r="C14067"/>
      <c r="D14067"/>
      <c r="E14067" s="488"/>
      <c r="F14067"/>
      <c r="G14067"/>
      <c r="H14067" s="488"/>
    </row>
    <row r="14068" spans="1:8" s="10" customFormat="1">
      <c r="A14068" s="134"/>
      <c r="B14068" s="134"/>
      <c r="C14068"/>
      <c r="D14068"/>
      <c r="E14068" s="488"/>
      <c r="F14068"/>
      <c r="G14068"/>
      <c r="H14068" s="488"/>
    </row>
    <row r="14069" spans="1:8" s="10" customFormat="1">
      <c r="A14069" s="134"/>
      <c r="B14069" s="134"/>
      <c r="C14069"/>
      <c r="D14069"/>
      <c r="E14069" s="488"/>
      <c r="F14069"/>
      <c r="G14069"/>
      <c r="H14069" s="488"/>
    </row>
    <row r="14070" spans="1:8" s="10" customFormat="1">
      <c r="A14070" s="134"/>
      <c r="B14070" s="134"/>
      <c r="C14070"/>
      <c r="D14070"/>
      <c r="E14070" s="488"/>
      <c r="F14070"/>
      <c r="G14070"/>
      <c r="H14070" s="488"/>
    </row>
    <row r="14071" spans="1:8" s="10" customFormat="1">
      <c r="A14071" s="134"/>
      <c r="B14071" s="134"/>
      <c r="C14071"/>
      <c r="D14071"/>
      <c r="E14071" s="488"/>
      <c r="F14071"/>
      <c r="G14071"/>
      <c r="H14071" s="488"/>
    </row>
    <row r="14072" spans="1:8" s="10" customFormat="1">
      <c r="A14072" s="134"/>
      <c r="B14072" s="134"/>
      <c r="C14072"/>
      <c r="D14072"/>
      <c r="E14072" s="488"/>
      <c r="F14072"/>
      <c r="G14072"/>
      <c r="H14072" s="488"/>
    </row>
    <row r="14073" spans="1:8" s="10" customFormat="1">
      <c r="A14073" s="134"/>
      <c r="B14073" s="134"/>
      <c r="C14073"/>
      <c r="D14073"/>
      <c r="E14073" s="488"/>
      <c r="F14073"/>
      <c r="G14073"/>
      <c r="H14073" s="488"/>
    </row>
    <row r="14074" spans="1:8" s="10" customFormat="1">
      <c r="A14074" s="134"/>
      <c r="B14074" s="134"/>
      <c r="C14074"/>
      <c r="D14074"/>
      <c r="E14074" s="488"/>
      <c r="F14074"/>
      <c r="G14074"/>
      <c r="H14074" s="488"/>
    </row>
    <row r="14075" spans="1:8" s="10" customFormat="1">
      <c r="A14075" s="134"/>
      <c r="B14075" s="134"/>
      <c r="C14075"/>
      <c r="D14075"/>
      <c r="E14075" s="488"/>
      <c r="F14075"/>
      <c r="G14075"/>
      <c r="H14075" s="488"/>
    </row>
    <row r="14076" spans="1:8" s="10" customFormat="1">
      <c r="A14076" s="134"/>
      <c r="B14076" s="134"/>
      <c r="C14076"/>
      <c r="D14076"/>
      <c r="E14076" s="488"/>
      <c r="F14076"/>
      <c r="G14076"/>
      <c r="H14076" s="488"/>
    </row>
    <row r="14077" spans="1:8" s="10" customFormat="1">
      <c r="A14077" s="134"/>
      <c r="B14077" s="134"/>
      <c r="C14077"/>
      <c r="D14077"/>
      <c r="E14077" s="488"/>
      <c r="F14077"/>
      <c r="G14077"/>
      <c r="H14077" s="488"/>
    </row>
    <row r="14078" spans="1:8" s="10" customFormat="1">
      <c r="A14078" s="134"/>
      <c r="B14078" s="134"/>
      <c r="C14078"/>
      <c r="D14078"/>
      <c r="E14078" s="488"/>
      <c r="F14078"/>
      <c r="G14078"/>
      <c r="H14078" s="488"/>
    </row>
    <row r="14079" spans="1:8" s="10" customFormat="1">
      <c r="A14079" s="134"/>
      <c r="B14079" s="134"/>
      <c r="C14079"/>
      <c r="D14079"/>
      <c r="E14079" s="488"/>
      <c r="F14079"/>
      <c r="G14079"/>
      <c r="H14079" s="488"/>
    </row>
    <row r="14080" spans="1:8" s="10" customFormat="1">
      <c r="A14080" s="134"/>
      <c r="B14080" s="134"/>
      <c r="C14080"/>
      <c r="D14080"/>
      <c r="E14080" s="488"/>
      <c r="F14080"/>
      <c r="G14080"/>
      <c r="H14080" s="488"/>
    </row>
    <row r="14081" spans="1:8" s="10" customFormat="1">
      <c r="A14081" s="134"/>
      <c r="B14081" s="134"/>
      <c r="C14081"/>
      <c r="D14081"/>
      <c r="E14081" s="488"/>
      <c r="F14081"/>
      <c r="G14081"/>
      <c r="H14081" s="488"/>
    </row>
    <row r="14082" spans="1:8" s="10" customFormat="1">
      <c r="A14082" s="134"/>
      <c r="B14082" s="134"/>
      <c r="C14082"/>
      <c r="D14082"/>
      <c r="E14082" s="488"/>
      <c r="F14082"/>
      <c r="G14082"/>
      <c r="H14082" s="488"/>
    </row>
    <row r="14083" spans="1:8" s="10" customFormat="1">
      <c r="A14083" s="134"/>
      <c r="B14083" s="134"/>
      <c r="C14083"/>
      <c r="D14083"/>
      <c r="E14083" s="488"/>
      <c r="F14083"/>
      <c r="G14083"/>
      <c r="H14083" s="488"/>
    </row>
    <row r="14084" spans="1:8" s="10" customFormat="1">
      <c r="A14084" s="134"/>
      <c r="B14084" s="134"/>
      <c r="C14084"/>
      <c r="D14084"/>
      <c r="E14084" s="488"/>
      <c r="F14084"/>
      <c r="G14084"/>
      <c r="H14084" s="488"/>
    </row>
    <row r="14085" spans="1:8" s="10" customFormat="1">
      <c r="A14085" s="134"/>
      <c r="B14085" s="134"/>
      <c r="C14085"/>
      <c r="D14085"/>
      <c r="E14085" s="488"/>
      <c r="F14085"/>
      <c r="G14085"/>
      <c r="H14085" s="488"/>
    </row>
    <row r="14086" spans="1:8" s="10" customFormat="1">
      <c r="A14086" s="134"/>
      <c r="B14086" s="134"/>
      <c r="C14086"/>
      <c r="D14086"/>
      <c r="E14086" s="488"/>
      <c r="F14086"/>
      <c r="G14086"/>
      <c r="H14086" s="488"/>
    </row>
    <row r="14087" spans="1:8" s="10" customFormat="1">
      <c r="A14087" s="134"/>
      <c r="B14087" s="134"/>
      <c r="C14087"/>
      <c r="D14087"/>
      <c r="E14087" s="488"/>
      <c r="F14087"/>
      <c r="G14087"/>
      <c r="H14087" s="488"/>
    </row>
    <row r="14088" spans="1:8" s="10" customFormat="1">
      <c r="A14088" s="134"/>
      <c r="B14088" s="134"/>
      <c r="C14088"/>
      <c r="D14088"/>
      <c r="E14088" s="488"/>
      <c r="F14088"/>
      <c r="G14088"/>
      <c r="H14088" s="488"/>
    </row>
    <row r="14089" spans="1:8" s="10" customFormat="1">
      <c r="A14089" s="134"/>
      <c r="B14089" s="134"/>
      <c r="C14089"/>
      <c r="D14089"/>
      <c r="E14089" s="488"/>
      <c r="F14089"/>
      <c r="G14089"/>
      <c r="H14089" s="488"/>
    </row>
    <row r="14090" spans="1:8" s="10" customFormat="1">
      <c r="A14090" s="134"/>
      <c r="B14090" s="134"/>
      <c r="C14090"/>
      <c r="D14090"/>
      <c r="E14090" s="488"/>
      <c r="F14090"/>
      <c r="G14090"/>
      <c r="H14090" s="488"/>
    </row>
    <row r="14091" spans="1:8" s="10" customFormat="1">
      <c r="A14091" s="134"/>
      <c r="B14091" s="134"/>
      <c r="C14091"/>
      <c r="D14091"/>
      <c r="E14091" s="488"/>
      <c r="F14091"/>
      <c r="G14091"/>
      <c r="H14091" s="488"/>
    </row>
    <row r="14092" spans="1:8" s="10" customFormat="1">
      <c r="A14092" s="134"/>
      <c r="B14092" s="134"/>
      <c r="C14092"/>
      <c r="D14092"/>
      <c r="E14092" s="488"/>
      <c r="F14092"/>
      <c r="G14092"/>
      <c r="H14092" s="488"/>
    </row>
    <row r="14093" spans="1:8" s="10" customFormat="1">
      <c r="A14093" s="134"/>
      <c r="B14093" s="134"/>
      <c r="C14093"/>
      <c r="D14093"/>
      <c r="E14093" s="488"/>
      <c r="F14093"/>
      <c r="G14093"/>
      <c r="H14093" s="488"/>
    </row>
    <row r="14094" spans="1:8" s="10" customFormat="1">
      <c r="A14094" s="134"/>
      <c r="B14094" s="134"/>
      <c r="C14094"/>
      <c r="D14094"/>
      <c r="E14094" s="488"/>
      <c r="F14094"/>
      <c r="G14094"/>
      <c r="H14094" s="488"/>
    </row>
    <row r="14095" spans="1:8" s="10" customFormat="1">
      <c r="A14095" s="134"/>
      <c r="B14095" s="134"/>
      <c r="C14095"/>
      <c r="D14095"/>
      <c r="E14095" s="488"/>
      <c r="F14095"/>
      <c r="G14095"/>
      <c r="H14095" s="488"/>
    </row>
    <row r="14096" spans="1:8" s="10" customFormat="1">
      <c r="A14096" s="134"/>
      <c r="B14096" s="134"/>
      <c r="C14096"/>
      <c r="D14096"/>
      <c r="E14096" s="488"/>
      <c r="F14096"/>
      <c r="G14096"/>
      <c r="H14096" s="488"/>
    </row>
    <row r="14097" spans="1:8" s="10" customFormat="1">
      <c r="A14097" s="134"/>
      <c r="B14097" s="134"/>
      <c r="C14097"/>
      <c r="D14097"/>
      <c r="E14097" s="488"/>
      <c r="F14097"/>
      <c r="G14097"/>
      <c r="H14097" s="488"/>
    </row>
    <row r="14098" spans="1:8" s="10" customFormat="1">
      <c r="A14098" s="134"/>
      <c r="B14098" s="134"/>
      <c r="C14098"/>
      <c r="D14098"/>
      <c r="E14098" s="488"/>
      <c r="F14098"/>
      <c r="G14098"/>
      <c r="H14098" s="488"/>
    </row>
    <row r="14099" spans="1:8" s="10" customFormat="1">
      <c r="A14099" s="134"/>
      <c r="B14099" s="134"/>
      <c r="C14099"/>
      <c r="D14099"/>
      <c r="E14099" s="488"/>
      <c r="F14099"/>
      <c r="G14099"/>
      <c r="H14099" s="488"/>
    </row>
    <row r="14100" spans="1:8" s="10" customFormat="1">
      <c r="A14100" s="134"/>
      <c r="B14100" s="134"/>
      <c r="C14100"/>
      <c r="D14100"/>
      <c r="E14100" s="488"/>
      <c r="F14100"/>
      <c r="G14100"/>
      <c r="H14100" s="488"/>
    </row>
    <row r="14101" spans="1:8" s="10" customFormat="1">
      <c r="A14101" s="134"/>
      <c r="B14101" s="134"/>
      <c r="C14101"/>
      <c r="D14101"/>
      <c r="E14101" s="488"/>
      <c r="F14101"/>
      <c r="G14101"/>
      <c r="H14101" s="488"/>
    </row>
    <row r="14102" spans="1:8" s="10" customFormat="1">
      <c r="A14102" s="134"/>
      <c r="B14102" s="134"/>
      <c r="C14102"/>
      <c r="D14102"/>
      <c r="E14102" s="488"/>
      <c r="F14102"/>
      <c r="G14102"/>
      <c r="H14102" s="488"/>
    </row>
    <row r="14103" spans="1:8" s="10" customFormat="1">
      <c r="A14103" s="134"/>
      <c r="B14103" s="134"/>
      <c r="C14103"/>
      <c r="D14103"/>
      <c r="E14103" s="488"/>
      <c r="F14103"/>
      <c r="G14103"/>
      <c r="H14103" s="488"/>
    </row>
    <row r="14104" spans="1:8" s="10" customFormat="1">
      <c r="A14104" s="134"/>
      <c r="B14104" s="134"/>
      <c r="C14104"/>
      <c r="D14104"/>
      <c r="E14104" s="488"/>
      <c r="F14104"/>
      <c r="G14104"/>
      <c r="H14104" s="488"/>
    </row>
    <row r="14105" spans="1:8" s="10" customFormat="1">
      <c r="A14105" s="134"/>
      <c r="B14105" s="134"/>
      <c r="C14105"/>
      <c r="D14105"/>
      <c r="E14105" s="488"/>
      <c r="F14105"/>
      <c r="G14105"/>
      <c r="H14105" s="488"/>
    </row>
    <row r="14106" spans="1:8" s="10" customFormat="1">
      <c r="A14106" s="134"/>
      <c r="B14106" s="134"/>
      <c r="C14106"/>
      <c r="D14106"/>
      <c r="E14106" s="488"/>
      <c r="F14106"/>
      <c r="G14106"/>
      <c r="H14106" s="488"/>
    </row>
    <row r="14107" spans="1:8" s="10" customFormat="1">
      <c r="A14107" s="134"/>
      <c r="B14107" s="134"/>
      <c r="C14107"/>
      <c r="D14107"/>
      <c r="E14107" s="488"/>
      <c r="F14107"/>
      <c r="G14107"/>
      <c r="H14107" s="488"/>
    </row>
    <row r="14108" spans="1:8" s="10" customFormat="1">
      <c r="A14108" s="134"/>
      <c r="B14108" s="134"/>
      <c r="C14108"/>
      <c r="D14108"/>
      <c r="E14108" s="488"/>
      <c r="F14108"/>
      <c r="G14108"/>
      <c r="H14108" s="488"/>
    </row>
    <row r="14109" spans="1:8" s="10" customFormat="1">
      <c r="A14109" s="134"/>
      <c r="B14109" s="134"/>
      <c r="C14109"/>
      <c r="D14109"/>
      <c r="E14109" s="488"/>
      <c r="F14109"/>
      <c r="G14109"/>
      <c r="H14109" s="488"/>
    </row>
    <row r="14110" spans="1:8" s="10" customFormat="1">
      <c r="A14110" s="134"/>
      <c r="B14110" s="134"/>
      <c r="C14110"/>
      <c r="D14110"/>
      <c r="E14110" s="488"/>
      <c r="F14110"/>
      <c r="G14110"/>
      <c r="H14110" s="488"/>
    </row>
    <row r="14111" spans="1:8" s="10" customFormat="1">
      <c r="A14111" s="134"/>
      <c r="B14111" s="134"/>
      <c r="C14111"/>
      <c r="D14111"/>
      <c r="E14111" s="488"/>
      <c r="F14111"/>
      <c r="G14111"/>
      <c r="H14111" s="488"/>
    </row>
    <row r="14112" spans="1:8" s="10" customFormat="1">
      <c r="A14112" s="134"/>
      <c r="B14112" s="134"/>
      <c r="C14112"/>
      <c r="D14112"/>
      <c r="E14112" s="488"/>
      <c r="F14112"/>
      <c r="G14112"/>
      <c r="H14112" s="488"/>
    </row>
    <row r="14113" spans="1:8" s="10" customFormat="1">
      <c r="A14113" s="134"/>
      <c r="B14113" s="134"/>
      <c r="C14113"/>
      <c r="D14113"/>
      <c r="E14113" s="488"/>
      <c r="F14113"/>
      <c r="G14113"/>
      <c r="H14113" s="488"/>
    </row>
    <row r="14114" spans="1:8" s="10" customFormat="1">
      <c r="A14114" s="134"/>
      <c r="B14114" s="134"/>
      <c r="C14114"/>
      <c r="D14114"/>
      <c r="E14114" s="488"/>
      <c r="F14114"/>
      <c r="G14114"/>
      <c r="H14114" s="488"/>
    </row>
    <row r="14115" spans="1:8" s="10" customFormat="1">
      <c r="A14115" s="134"/>
      <c r="B14115" s="134"/>
      <c r="C14115"/>
      <c r="D14115"/>
      <c r="E14115" s="488"/>
      <c r="F14115"/>
      <c r="G14115"/>
      <c r="H14115" s="488"/>
    </row>
    <row r="14116" spans="1:8" s="10" customFormat="1">
      <c r="A14116" s="134"/>
      <c r="B14116" s="134"/>
      <c r="C14116"/>
      <c r="D14116"/>
      <c r="E14116" s="488"/>
      <c r="F14116"/>
      <c r="G14116"/>
      <c r="H14116" s="488"/>
    </row>
    <row r="14117" spans="1:8" s="10" customFormat="1">
      <c r="A14117" s="134"/>
      <c r="B14117" s="134"/>
      <c r="C14117"/>
      <c r="D14117"/>
      <c r="E14117" s="488"/>
      <c r="F14117"/>
      <c r="G14117"/>
      <c r="H14117" s="488"/>
    </row>
    <row r="14118" spans="1:8" s="10" customFormat="1">
      <c r="A14118" s="134"/>
      <c r="B14118" s="134"/>
      <c r="C14118"/>
      <c r="D14118"/>
      <c r="E14118" s="488"/>
      <c r="F14118"/>
      <c r="G14118"/>
      <c r="H14118" s="488"/>
    </row>
    <row r="14119" spans="1:8" s="10" customFormat="1">
      <c r="A14119" s="134"/>
      <c r="B14119" s="134"/>
      <c r="C14119"/>
      <c r="D14119"/>
      <c r="E14119" s="488"/>
      <c r="F14119"/>
      <c r="G14119"/>
      <c r="H14119" s="488"/>
    </row>
    <row r="14120" spans="1:8" s="10" customFormat="1">
      <c r="A14120" s="134"/>
      <c r="B14120" s="134"/>
      <c r="C14120"/>
      <c r="D14120"/>
      <c r="E14120" s="488"/>
      <c r="F14120"/>
      <c r="G14120"/>
      <c r="H14120" s="488"/>
    </row>
    <row r="14121" spans="1:8" s="10" customFormat="1">
      <c r="A14121" s="134"/>
      <c r="B14121" s="134"/>
      <c r="C14121"/>
      <c r="D14121"/>
      <c r="E14121" s="488"/>
      <c r="F14121"/>
      <c r="G14121"/>
      <c r="H14121" s="488"/>
    </row>
    <row r="14122" spans="1:8" s="10" customFormat="1">
      <c r="A14122" s="134"/>
      <c r="B14122" s="134"/>
      <c r="C14122"/>
      <c r="D14122"/>
      <c r="E14122" s="488"/>
      <c r="F14122"/>
      <c r="G14122"/>
      <c r="H14122" s="488"/>
    </row>
    <row r="14123" spans="1:8" s="10" customFormat="1">
      <c r="A14123" s="134"/>
      <c r="B14123" s="134"/>
      <c r="C14123"/>
      <c r="D14123"/>
      <c r="E14123" s="488"/>
      <c r="F14123"/>
      <c r="G14123"/>
      <c r="H14123" s="488"/>
    </row>
    <row r="14124" spans="1:8" s="10" customFormat="1">
      <c r="A14124" s="134"/>
      <c r="B14124" s="134"/>
      <c r="C14124"/>
      <c r="D14124"/>
      <c r="E14124" s="488"/>
      <c r="F14124"/>
      <c r="G14124"/>
      <c r="H14124" s="488"/>
    </row>
    <row r="14125" spans="1:8" s="10" customFormat="1">
      <c r="A14125" s="134"/>
      <c r="B14125" s="134"/>
      <c r="C14125"/>
      <c r="D14125"/>
      <c r="E14125" s="488"/>
      <c r="F14125"/>
      <c r="G14125"/>
      <c r="H14125" s="488"/>
    </row>
    <row r="14126" spans="1:8" s="10" customFormat="1">
      <c r="A14126" s="134"/>
      <c r="B14126" s="134"/>
      <c r="C14126"/>
      <c r="D14126"/>
      <c r="E14126" s="488"/>
      <c r="F14126"/>
      <c r="G14126"/>
      <c r="H14126" s="488"/>
    </row>
    <row r="14127" spans="1:8" s="10" customFormat="1">
      <c r="A14127" s="134"/>
      <c r="B14127" s="134"/>
      <c r="C14127"/>
      <c r="D14127"/>
      <c r="E14127" s="488"/>
      <c r="F14127"/>
      <c r="G14127"/>
      <c r="H14127" s="488"/>
    </row>
    <row r="14128" spans="1:8" s="10" customFormat="1">
      <c r="A14128" s="134"/>
      <c r="B14128" s="134"/>
      <c r="C14128"/>
      <c r="D14128"/>
      <c r="E14128" s="488"/>
      <c r="F14128"/>
      <c r="G14128"/>
      <c r="H14128" s="488"/>
    </row>
    <row r="14129" spans="1:8" s="10" customFormat="1">
      <c r="A14129" s="134"/>
      <c r="B14129" s="134"/>
      <c r="C14129"/>
      <c r="D14129"/>
      <c r="E14129" s="488"/>
      <c r="F14129"/>
      <c r="G14129"/>
      <c r="H14129" s="488"/>
    </row>
    <row r="14130" spans="1:8" s="10" customFormat="1">
      <c r="A14130" s="134"/>
      <c r="B14130" s="134"/>
      <c r="C14130"/>
      <c r="D14130"/>
      <c r="E14130" s="488"/>
      <c r="F14130"/>
      <c r="G14130"/>
      <c r="H14130" s="488"/>
    </row>
    <row r="14131" spans="1:8" s="10" customFormat="1">
      <c r="A14131" s="134"/>
      <c r="B14131" s="134"/>
      <c r="C14131"/>
      <c r="D14131"/>
      <c r="E14131" s="488"/>
      <c r="F14131"/>
      <c r="G14131"/>
      <c r="H14131" s="488"/>
    </row>
    <row r="14132" spans="1:8" s="10" customFormat="1">
      <c r="A14132" s="134"/>
      <c r="B14132" s="134"/>
      <c r="C14132"/>
      <c r="D14132"/>
      <c r="E14132" s="488"/>
      <c r="F14132"/>
      <c r="G14132"/>
      <c r="H14132" s="488"/>
    </row>
    <row r="14133" spans="1:8" s="10" customFormat="1">
      <c r="A14133" s="134"/>
      <c r="B14133" s="134"/>
      <c r="C14133"/>
      <c r="D14133"/>
      <c r="E14133" s="488"/>
      <c r="F14133"/>
      <c r="G14133"/>
      <c r="H14133" s="488"/>
    </row>
    <row r="14134" spans="1:8" s="10" customFormat="1">
      <c r="A14134" s="134"/>
      <c r="B14134" s="134"/>
      <c r="C14134"/>
      <c r="D14134"/>
      <c r="E14134" s="488"/>
      <c r="F14134"/>
      <c r="G14134"/>
      <c r="H14134" s="488"/>
    </row>
    <row r="14135" spans="1:8" s="10" customFormat="1">
      <c r="A14135" s="134"/>
      <c r="B14135" s="134"/>
      <c r="C14135"/>
      <c r="D14135"/>
      <c r="E14135" s="488"/>
      <c r="F14135"/>
      <c r="G14135"/>
      <c r="H14135" s="488"/>
    </row>
    <row r="14136" spans="1:8" s="10" customFormat="1">
      <c r="A14136" s="134"/>
      <c r="B14136" s="134"/>
      <c r="C14136"/>
      <c r="D14136"/>
      <c r="E14136" s="488"/>
      <c r="F14136"/>
      <c r="G14136"/>
      <c r="H14136" s="488"/>
    </row>
    <row r="14137" spans="1:8" s="10" customFormat="1">
      <c r="A14137" s="134"/>
      <c r="B14137" s="134"/>
      <c r="C14137"/>
      <c r="D14137"/>
      <c r="E14137" s="488"/>
      <c r="F14137"/>
      <c r="G14137"/>
      <c r="H14137" s="488"/>
    </row>
    <row r="14138" spans="1:8" s="10" customFormat="1">
      <c r="A14138" s="134"/>
      <c r="B14138" s="134"/>
      <c r="C14138"/>
      <c r="D14138"/>
      <c r="E14138" s="488"/>
      <c r="F14138"/>
      <c r="G14138"/>
      <c r="H14138" s="488"/>
    </row>
    <row r="14139" spans="1:8" s="10" customFormat="1">
      <c r="A14139" s="134"/>
      <c r="B14139" s="134"/>
      <c r="C14139"/>
      <c r="D14139"/>
      <c r="E14139" s="488"/>
      <c r="F14139"/>
      <c r="G14139"/>
      <c r="H14139" s="488"/>
    </row>
    <row r="14140" spans="1:8" s="10" customFormat="1">
      <c r="A14140" s="134"/>
      <c r="B14140" s="134"/>
      <c r="C14140"/>
      <c r="D14140"/>
      <c r="E14140" s="488"/>
      <c r="F14140"/>
      <c r="G14140"/>
      <c r="H14140" s="488"/>
    </row>
    <row r="14141" spans="1:8" s="10" customFormat="1">
      <c r="A14141" s="134"/>
      <c r="B14141" s="134"/>
      <c r="C14141"/>
      <c r="D14141"/>
      <c r="E14141" s="488"/>
      <c r="F14141"/>
      <c r="G14141"/>
      <c r="H14141" s="488"/>
    </row>
    <row r="14142" spans="1:8" s="10" customFormat="1">
      <c r="A14142" s="134"/>
      <c r="B14142" s="134"/>
      <c r="C14142"/>
      <c r="D14142"/>
      <c r="E14142" s="488"/>
      <c r="F14142"/>
      <c r="G14142"/>
      <c r="H14142" s="488"/>
    </row>
    <row r="14143" spans="1:8" s="10" customFormat="1">
      <c r="A14143" s="134"/>
      <c r="B14143" s="134"/>
      <c r="C14143"/>
      <c r="D14143"/>
      <c r="E14143" s="488"/>
      <c r="F14143"/>
      <c r="G14143"/>
      <c r="H14143" s="488"/>
    </row>
    <row r="14144" spans="1:8" s="10" customFormat="1">
      <c r="A14144" s="134"/>
      <c r="B14144" s="134"/>
      <c r="C14144"/>
      <c r="D14144"/>
      <c r="E14144" s="488"/>
      <c r="F14144"/>
      <c r="G14144"/>
      <c r="H14144" s="488"/>
    </row>
    <row r="14145" spans="1:8" s="10" customFormat="1">
      <c r="A14145" s="134"/>
      <c r="B14145" s="134"/>
      <c r="C14145"/>
      <c r="D14145"/>
      <c r="E14145" s="488"/>
      <c r="F14145"/>
      <c r="G14145"/>
      <c r="H14145" s="488"/>
    </row>
    <row r="14146" spans="1:8" s="10" customFormat="1">
      <c r="A14146" s="134"/>
      <c r="B14146" s="134"/>
      <c r="C14146"/>
      <c r="D14146"/>
      <c r="E14146" s="488"/>
      <c r="F14146"/>
      <c r="G14146"/>
      <c r="H14146" s="488"/>
    </row>
    <row r="14147" spans="1:8" s="10" customFormat="1">
      <c r="A14147" s="134"/>
      <c r="B14147" s="134"/>
      <c r="C14147"/>
      <c r="D14147"/>
      <c r="E14147" s="488"/>
      <c r="F14147"/>
      <c r="G14147"/>
      <c r="H14147" s="488"/>
    </row>
    <row r="14148" spans="1:8" s="10" customFormat="1">
      <c r="A14148" s="134"/>
      <c r="B14148" s="134"/>
      <c r="C14148"/>
      <c r="D14148"/>
      <c r="E14148" s="488"/>
      <c r="F14148"/>
      <c r="G14148"/>
      <c r="H14148" s="488"/>
    </row>
    <row r="14149" spans="1:8" s="10" customFormat="1">
      <c r="A14149" s="134"/>
      <c r="B14149" s="134"/>
      <c r="C14149"/>
      <c r="D14149"/>
      <c r="E14149" s="488"/>
      <c r="F14149"/>
      <c r="G14149"/>
      <c r="H14149" s="488"/>
    </row>
    <row r="14150" spans="1:8" s="10" customFormat="1">
      <c r="A14150" s="134"/>
      <c r="B14150" s="134"/>
      <c r="C14150"/>
      <c r="D14150"/>
      <c r="E14150" s="488"/>
      <c r="F14150"/>
      <c r="G14150"/>
      <c r="H14150" s="488"/>
    </row>
    <row r="14151" spans="1:8" s="10" customFormat="1">
      <c r="A14151" s="134"/>
      <c r="B14151" s="134"/>
      <c r="C14151"/>
      <c r="D14151"/>
      <c r="E14151" s="488"/>
      <c r="F14151"/>
      <c r="G14151"/>
      <c r="H14151" s="488"/>
    </row>
    <row r="14152" spans="1:8" s="10" customFormat="1">
      <c r="A14152" s="134"/>
      <c r="B14152" s="134"/>
      <c r="C14152"/>
      <c r="D14152"/>
      <c r="E14152" s="488"/>
      <c r="F14152"/>
      <c r="G14152"/>
      <c r="H14152" s="488"/>
    </row>
    <row r="14153" spans="1:8" s="10" customFormat="1">
      <c r="A14153" s="134"/>
      <c r="B14153" s="134"/>
      <c r="C14153"/>
      <c r="D14153"/>
      <c r="E14153" s="488"/>
      <c r="F14153"/>
      <c r="G14153"/>
      <c r="H14153" s="488"/>
    </row>
    <row r="14154" spans="1:8" s="10" customFormat="1">
      <c r="A14154" s="134"/>
      <c r="B14154" s="134"/>
      <c r="C14154"/>
      <c r="D14154"/>
      <c r="E14154" s="488"/>
      <c r="F14154"/>
      <c r="G14154"/>
      <c r="H14154" s="488"/>
    </row>
    <row r="14155" spans="1:8" s="10" customFormat="1">
      <c r="A14155" s="134"/>
      <c r="B14155" s="134"/>
      <c r="C14155"/>
      <c r="D14155"/>
      <c r="E14155" s="488"/>
      <c r="F14155"/>
      <c r="G14155"/>
      <c r="H14155" s="488"/>
    </row>
    <row r="14156" spans="1:8" s="10" customFormat="1">
      <c r="A14156" s="134"/>
      <c r="B14156" s="134"/>
      <c r="C14156"/>
      <c r="D14156"/>
      <c r="E14156" s="488"/>
      <c r="F14156"/>
      <c r="G14156"/>
      <c r="H14156" s="488"/>
    </row>
    <row r="14157" spans="1:8" s="10" customFormat="1">
      <c r="A14157" s="134"/>
      <c r="B14157" s="134"/>
      <c r="C14157"/>
      <c r="D14157"/>
      <c r="E14157" s="488"/>
      <c r="F14157"/>
      <c r="G14157"/>
      <c r="H14157" s="488"/>
    </row>
    <row r="14158" spans="1:8" s="10" customFormat="1">
      <c r="A14158" s="134"/>
      <c r="B14158" s="134"/>
      <c r="C14158"/>
      <c r="D14158"/>
      <c r="E14158" s="488"/>
      <c r="F14158"/>
      <c r="G14158"/>
      <c r="H14158" s="488"/>
    </row>
    <row r="14159" spans="1:8" s="10" customFormat="1">
      <c r="A14159" s="134"/>
      <c r="B14159" s="134"/>
      <c r="C14159"/>
      <c r="D14159"/>
      <c r="E14159" s="488"/>
      <c r="F14159"/>
      <c r="G14159"/>
      <c r="H14159" s="488"/>
    </row>
    <row r="14160" spans="1:8" s="10" customFormat="1">
      <c r="A14160" s="134"/>
      <c r="B14160" s="134"/>
      <c r="C14160"/>
      <c r="D14160"/>
      <c r="E14160" s="488"/>
      <c r="F14160"/>
      <c r="G14160"/>
      <c r="H14160" s="488"/>
    </row>
    <row r="14161" spans="1:8" s="10" customFormat="1">
      <c r="A14161" s="134"/>
      <c r="B14161" s="134"/>
      <c r="C14161"/>
      <c r="D14161"/>
      <c r="E14161" s="488"/>
      <c r="F14161"/>
      <c r="G14161"/>
      <c r="H14161" s="488"/>
    </row>
    <row r="14162" spans="1:8" s="10" customFormat="1">
      <c r="A14162" s="134"/>
      <c r="B14162" s="134"/>
      <c r="C14162"/>
      <c r="D14162"/>
      <c r="E14162" s="488"/>
      <c r="F14162"/>
      <c r="G14162"/>
      <c r="H14162" s="488"/>
    </row>
    <row r="14163" spans="1:8" s="10" customFormat="1">
      <c r="A14163" s="134"/>
      <c r="B14163" s="134"/>
      <c r="C14163"/>
      <c r="D14163"/>
      <c r="E14163" s="488"/>
      <c r="F14163"/>
      <c r="G14163"/>
      <c r="H14163" s="488"/>
    </row>
    <row r="14164" spans="1:8" s="10" customFormat="1">
      <c r="A14164" s="134"/>
      <c r="B14164" s="134"/>
      <c r="C14164"/>
      <c r="D14164"/>
      <c r="E14164" s="488"/>
      <c r="F14164"/>
      <c r="G14164"/>
      <c r="H14164" s="488"/>
    </row>
    <row r="14165" spans="1:8" s="10" customFormat="1">
      <c r="A14165" s="134"/>
      <c r="B14165" s="134"/>
      <c r="C14165"/>
      <c r="D14165"/>
      <c r="E14165" s="488"/>
      <c r="F14165"/>
      <c r="G14165"/>
      <c r="H14165" s="488"/>
    </row>
    <row r="14166" spans="1:8" s="10" customFormat="1">
      <c r="A14166" s="134"/>
      <c r="B14166" s="134"/>
      <c r="C14166"/>
      <c r="D14166"/>
      <c r="E14166" s="488"/>
      <c r="F14166"/>
      <c r="G14166"/>
      <c r="H14166" s="488"/>
    </row>
    <row r="14167" spans="1:8" s="10" customFormat="1">
      <c r="A14167" s="134"/>
      <c r="B14167" s="134"/>
      <c r="C14167"/>
      <c r="D14167"/>
      <c r="E14167" s="488"/>
      <c r="F14167"/>
      <c r="G14167"/>
      <c r="H14167" s="488"/>
    </row>
    <row r="14168" spans="1:8" s="10" customFormat="1">
      <c r="A14168" s="134"/>
      <c r="B14168" s="134"/>
      <c r="C14168"/>
      <c r="D14168"/>
      <c r="E14168" s="488"/>
      <c r="F14168"/>
      <c r="G14168"/>
      <c r="H14168" s="488"/>
    </row>
    <row r="14169" spans="1:8" s="10" customFormat="1">
      <c r="A14169" s="134"/>
      <c r="B14169" s="134"/>
      <c r="C14169"/>
      <c r="D14169"/>
      <c r="E14169" s="488"/>
      <c r="F14169"/>
      <c r="G14169"/>
      <c r="H14169" s="488"/>
    </row>
    <row r="14170" spans="1:8" s="10" customFormat="1">
      <c r="A14170" s="134"/>
      <c r="B14170" s="134"/>
      <c r="C14170"/>
      <c r="D14170"/>
      <c r="E14170" s="488"/>
      <c r="F14170"/>
      <c r="G14170"/>
      <c r="H14170" s="488"/>
    </row>
    <row r="14171" spans="1:8" s="10" customFormat="1">
      <c r="A14171" s="134"/>
      <c r="B14171" s="134"/>
      <c r="C14171"/>
      <c r="D14171"/>
      <c r="E14171" s="488"/>
      <c r="F14171"/>
      <c r="G14171"/>
      <c r="H14171" s="488"/>
    </row>
    <row r="14172" spans="1:8" s="10" customFormat="1">
      <c r="A14172" s="134"/>
      <c r="B14172" s="134"/>
      <c r="C14172"/>
      <c r="D14172"/>
      <c r="E14172" s="488"/>
      <c r="F14172"/>
      <c r="G14172"/>
      <c r="H14172" s="488"/>
    </row>
    <row r="14173" spans="1:8" s="10" customFormat="1">
      <c r="A14173" s="134"/>
      <c r="B14173" s="134"/>
      <c r="C14173"/>
      <c r="D14173"/>
      <c r="E14173" s="488"/>
      <c r="F14173"/>
      <c r="G14173"/>
      <c r="H14173" s="488"/>
    </row>
    <row r="14174" spans="1:8" s="10" customFormat="1">
      <c r="A14174" s="134"/>
      <c r="B14174" s="134"/>
      <c r="C14174"/>
      <c r="D14174"/>
      <c r="E14174" s="488"/>
      <c r="F14174"/>
      <c r="G14174"/>
      <c r="H14174" s="488"/>
    </row>
    <row r="14175" spans="1:8" s="10" customFormat="1">
      <c r="A14175" s="134"/>
      <c r="B14175" s="134"/>
      <c r="C14175"/>
      <c r="D14175"/>
      <c r="E14175" s="488"/>
      <c r="F14175"/>
      <c r="G14175"/>
      <c r="H14175" s="488"/>
    </row>
    <row r="14176" spans="1:8" s="10" customFormat="1">
      <c r="A14176" s="134"/>
      <c r="B14176" s="134"/>
      <c r="C14176"/>
      <c r="D14176"/>
      <c r="E14176" s="488"/>
      <c r="F14176"/>
      <c r="G14176"/>
      <c r="H14176" s="488"/>
    </row>
    <row r="14177" spans="1:8" s="10" customFormat="1">
      <c r="A14177" s="134"/>
      <c r="B14177" s="134"/>
      <c r="C14177"/>
      <c r="D14177"/>
      <c r="E14177" s="488"/>
      <c r="F14177"/>
      <c r="G14177"/>
      <c r="H14177" s="488"/>
    </row>
    <row r="14178" spans="1:8" s="10" customFormat="1">
      <c r="A14178" s="134"/>
      <c r="B14178" s="134"/>
      <c r="C14178"/>
      <c r="D14178"/>
      <c r="E14178" s="488"/>
      <c r="F14178"/>
      <c r="G14178"/>
      <c r="H14178" s="488"/>
    </row>
    <row r="14179" spans="1:8" s="10" customFormat="1">
      <c r="A14179" s="134"/>
      <c r="B14179" s="134"/>
      <c r="C14179"/>
      <c r="D14179"/>
      <c r="E14179" s="488"/>
      <c r="F14179"/>
      <c r="G14179"/>
      <c r="H14179" s="488"/>
    </row>
    <row r="14180" spans="1:8" s="10" customFormat="1">
      <c r="A14180" s="134"/>
      <c r="B14180" s="134"/>
      <c r="C14180"/>
      <c r="D14180"/>
      <c r="E14180" s="488"/>
      <c r="F14180"/>
      <c r="G14180"/>
      <c r="H14180" s="488"/>
    </row>
    <row r="14181" spans="1:8" s="10" customFormat="1">
      <c r="A14181" s="134"/>
      <c r="B14181" s="134"/>
      <c r="C14181"/>
      <c r="D14181"/>
      <c r="E14181" s="488"/>
      <c r="F14181"/>
      <c r="G14181"/>
      <c r="H14181" s="488"/>
    </row>
    <row r="14182" spans="1:8" s="10" customFormat="1">
      <c r="A14182" s="134"/>
      <c r="B14182" s="134"/>
      <c r="C14182"/>
      <c r="D14182"/>
      <c r="E14182" s="488"/>
      <c r="F14182"/>
      <c r="G14182"/>
      <c r="H14182" s="488"/>
    </row>
    <row r="14183" spans="1:8" s="10" customFormat="1">
      <c r="A14183" s="134"/>
      <c r="B14183" s="134"/>
      <c r="C14183"/>
      <c r="D14183"/>
      <c r="E14183" s="488"/>
      <c r="F14183"/>
      <c r="G14183"/>
      <c r="H14183" s="488"/>
    </row>
    <row r="14184" spans="1:8" s="10" customFormat="1">
      <c r="A14184" s="134"/>
      <c r="B14184" s="134"/>
      <c r="C14184"/>
      <c r="D14184"/>
      <c r="E14184" s="488"/>
      <c r="F14184"/>
      <c r="G14184"/>
      <c r="H14184" s="488"/>
    </row>
    <row r="14185" spans="1:8" s="10" customFormat="1">
      <c r="A14185" s="134"/>
      <c r="B14185" s="134"/>
      <c r="C14185"/>
      <c r="D14185"/>
      <c r="E14185" s="488"/>
      <c r="F14185"/>
      <c r="G14185"/>
      <c r="H14185" s="488"/>
    </row>
    <row r="14186" spans="1:8" s="10" customFormat="1">
      <c r="A14186" s="134"/>
      <c r="B14186" s="134"/>
      <c r="C14186"/>
      <c r="D14186"/>
      <c r="E14186" s="488"/>
      <c r="F14186"/>
      <c r="G14186"/>
      <c r="H14186" s="488"/>
    </row>
    <row r="14187" spans="1:8" s="10" customFormat="1">
      <c r="A14187" s="134"/>
      <c r="B14187" s="134"/>
      <c r="C14187"/>
      <c r="D14187"/>
      <c r="E14187" s="488"/>
      <c r="F14187"/>
      <c r="G14187"/>
      <c r="H14187" s="488"/>
    </row>
    <row r="14188" spans="1:8" s="10" customFormat="1">
      <c r="A14188" s="134"/>
      <c r="B14188" s="134"/>
      <c r="C14188"/>
      <c r="D14188"/>
      <c r="E14188" s="488"/>
      <c r="F14188"/>
      <c r="G14188"/>
      <c r="H14188" s="488"/>
    </row>
    <row r="14189" spans="1:8" s="10" customFormat="1">
      <c r="A14189" s="134"/>
      <c r="B14189" s="134"/>
      <c r="C14189"/>
      <c r="D14189"/>
      <c r="E14189" s="488"/>
      <c r="F14189"/>
      <c r="G14189"/>
      <c r="H14189" s="488"/>
    </row>
    <row r="14190" spans="1:8" s="10" customFormat="1">
      <c r="A14190" s="134"/>
      <c r="B14190" s="134"/>
      <c r="C14190"/>
      <c r="D14190"/>
      <c r="E14190" s="488"/>
      <c r="F14190"/>
      <c r="G14190"/>
      <c r="H14190" s="488"/>
    </row>
    <row r="14191" spans="1:8" s="10" customFormat="1">
      <c r="A14191" s="134"/>
      <c r="B14191" s="134"/>
      <c r="C14191"/>
      <c r="D14191"/>
      <c r="E14191" s="488"/>
      <c r="F14191"/>
      <c r="G14191"/>
      <c r="H14191" s="488"/>
    </row>
    <row r="14192" spans="1:8" s="10" customFormat="1">
      <c r="A14192" s="134"/>
      <c r="B14192" s="134"/>
      <c r="C14192"/>
      <c r="D14192"/>
      <c r="E14192" s="488"/>
      <c r="F14192"/>
      <c r="G14192"/>
      <c r="H14192" s="488"/>
    </row>
    <row r="14193" spans="1:8" s="10" customFormat="1">
      <c r="A14193" s="134"/>
      <c r="B14193" s="134"/>
      <c r="C14193"/>
      <c r="D14193"/>
      <c r="E14193" s="488"/>
      <c r="F14193"/>
      <c r="G14193"/>
      <c r="H14193" s="488"/>
    </row>
    <row r="14194" spans="1:8" s="10" customFormat="1">
      <c r="A14194" s="134"/>
      <c r="B14194" s="134"/>
      <c r="C14194"/>
      <c r="D14194"/>
      <c r="E14194" s="488"/>
      <c r="F14194"/>
      <c r="G14194"/>
      <c r="H14194" s="488"/>
    </row>
    <row r="14195" spans="1:8" s="10" customFormat="1">
      <c r="A14195" s="134"/>
      <c r="B14195" s="134"/>
      <c r="C14195"/>
      <c r="D14195"/>
      <c r="E14195" s="488"/>
      <c r="F14195"/>
      <c r="G14195"/>
      <c r="H14195" s="488"/>
    </row>
    <row r="14196" spans="1:8" s="10" customFormat="1">
      <c r="A14196" s="134"/>
      <c r="B14196" s="134"/>
      <c r="C14196"/>
      <c r="D14196"/>
      <c r="E14196" s="488"/>
      <c r="F14196"/>
      <c r="G14196"/>
      <c r="H14196" s="488"/>
    </row>
    <row r="14197" spans="1:8" s="10" customFormat="1">
      <c r="A14197" s="134"/>
      <c r="B14197" s="134"/>
      <c r="C14197"/>
      <c r="D14197"/>
      <c r="E14197" s="488"/>
      <c r="F14197"/>
      <c r="G14197"/>
      <c r="H14197" s="488"/>
    </row>
    <row r="14198" spans="1:8" s="10" customFormat="1">
      <c r="A14198" s="134"/>
      <c r="B14198" s="134"/>
      <c r="C14198"/>
      <c r="D14198"/>
      <c r="E14198" s="488"/>
      <c r="F14198"/>
      <c r="G14198"/>
      <c r="H14198" s="488"/>
    </row>
    <row r="14199" spans="1:8" s="10" customFormat="1">
      <c r="A14199" s="134"/>
      <c r="B14199" s="134"/>
      <c r="C14199"/>
      <c r="D14199"/>
      <c r="E14199" s="488"/>
      <c r="F14199"/>
      <c r="G14199"/>
      <c r="H14199" s="488"/>
    </row>
    <row r="14200" spans="1:8" s="10" customFormat="1">
      <c r="A14200" s="134"/>
      <c r="B14200" s="134"/>
      <c r="C14200"/>
      <c r="D14200"/>
      <c r="E14200" s="488"/>
      <c r="F14200"/>
      <c r="G14200"/>
      <c r="H14200" s="488"/>
    </row>
    <row r="14201" spans="1:8" s="10" customFormat="1">
      <c r="A14201" s="134"/>
      <c r="B14201" s="134"/>
      <c r="C14201"/>
      <c r="D14201"/>
      <c r="E14201" s="488"/>
      <c r="F14201"/>
      <c r="G14201"/>
      <c r="H14201" s="488"/>
    </row>
    <row r="14202" spans="1:8" s="10" customFormat="1">
      <c r="A14202" s="134"/>
      <c r="B14202" s="134"/>
      <c r="C14202"/>
      <c r="D14202"/>
      <c r="E14202" s="488"/>
      <c r="F14202"/>
      <c r="G14202"/>
      <c r="H14202" s="488"/>
    </row>
    <row r="14203" spans="1:8" s="10" customFormat="1">
      <c r="A14203" s="134"/>
      <c r="B14203" s="134"/>
      <c r="C14203"/>
      <c r="D14203"/>
      <c r="E14203" s="488"/>
      <c r="F14203"/>
      <c r="G14203"/>
      <c r="H14203" s="488"/>
    </row>
    <row r="14204" spans="1:8" s="10" customFormat="1">
      <c r="A14204" s="134"/>
      <c r="B14204" s="134"/>
      <c r="C14204"/>
      <c r="D14204"/>
      <c r="E14204" s="488"/>
      <c r="F14204"/>
      <c r="G14204"/>
      <c r="H14204" s="488"/>
    </row>
    <row r="14205" spans="1:8" s="10" customFormat="1">
      <c r="A14205" s="134"/>
      <c r="B14205" s="134"/>
      <c r="C14205"/>
      <c r="D14205"/>
      <c r="E14205" s="488"/>
      <c r="F14205"/>
      <c r="G14205"/>
      <c r="H14205" s="488"/>
    </row>
    <row r="14206" spans="1:8" s="10" customFormat="1">
      <c r="A14206" s="134"/>
      <c r="B14206" s="134"/>
      <c r="C14206"/>
      <c r="D14206"/>
      <c r="E14206" s="488"/>
      <c r="F14206"/>
      <c r="G14206"/>
      <c r="H14206" s="488"/>
    </row>
    <row r="14207" spans="1:8" s="10" customFormat="1">
      <c r="A14207" s="134"/>
      <c r="B14207" s="134"/>
      <c r="C14207"/>
      <c r="D14207"/>
      <c r="E14207" s="488"/>
      <c r="F14207"/>
      <c r="G14207"/>
      <c r="H14207" s="488"/>
    </row>
    <row r="14208" spans="1:8" s="10" customFormat="1">
      <c r="A14208" s="134"/>
      <c r="B14208" s="134"/>
      <c r="C14208"/>
      <c r="D14208"/>
      <c r="E14208" s="488"/>
      <c r="F14208"/>
      <c r="G14208"/>
      <c r="H14208" s="488"/>
    </row>
    <row r="14209" spans="1:8" s="10" customFormat="1">
      <c r="A14209" s="134"/>
      <c r="B14209" s="134"/>
      <c r="C14209"/>
      <c r="D14209"/>
      <c r="E14209" s="488"/>
      <c r="F14209"/>
      <c r="G14209"/>
      <c r="H14209" s="488"/>
    </row>
    <row r="14210" spans="1:8" s="10" customFormat="1">
      <c r="A14210" s="134"/>
      <c r="B14210" s="134"/>
      <c r="C14210"/>
      <c r="D14210"/>
      <c r="E14210" s="488"/>
      <c r="F14210"/>
      <c r="G14210"/>
      <c r="H14210" s="488"/>
    </row>
    <row r="14211" spans="1:8" s="10" customFormat="1">
      <c r="A14211" s="134"/>
      <c r="B14211" s="134"/>
      <c r="C14211"/>
      <c r="D14211"/>
      <c r="E14211" s="488"/>
      <c r="F14211"/>
      <c r="G14211"/>
      <c r="H14211" s="488"/>
    </row>
    <row r="14212" spans="1:8" s="10" customFormat="1">
      <c r="A14212" s="134"/>
      <c r="B14212" s="134"/>
      <c r="C14212"/>
      <c r="D14212"/>
      <c r="E14212" s="488"/>
      <c r="F14212"/>
      <c r="G14212"/>
      <c r="H14212" s="488"/>
    </row>
    <row r="14213" spans="1:8" s="10" customFormat="1">
      <c r="A14213" s="134"/>
      <c r="B14213" s="134"/>
      <c r="C14213"/>
      <c r="D14213"/>
      <c r="E14213" s="488"/>
      <c r="F14213"/>
      <c r="G14213"/>
      <c r="H14213" s="488"/>
    </row>
    <row r="14214" spans="1:8" s="10" customFormat="1">
      <c r="A14214" s="134"/>
      <c r="B14214" s="134"/>
      <c r="C14214"/>
      <c r="D14214"/>
      <c r="E14214" s="488"/>
      <c r="F14214"/>
      <c r="G14214"/>
      <c r="H14214" s="488"/>
    </row>
    <row r="14215" spans="1:8" s="10" customFormat="1">
      <c r="A14215" s="134"/>
      <c r="B14215" s="134"/>
      <c r="C14215"/>
      <c r="D14215"/>
      <c r="E14215" s="488"/>
      <c r="F14215"/>
      <c r="G14215"/>
      <c r="H14215" s="488"/>
    </row>
    <row r="14216" spans="1:8" s="10" customFormat="1">
      <c r="A14216" s="134"/>
      <c r="B14216" s="134"/>
      <c r="C14216"/>
      <c r="D14216"/>
      <c r="E14216" s="488"/>
      <c r="F14216"/>
      <c r="G14216"/>
      <c r="H14216" s="488"/>
    </row>
    <row r="14217" spans="1:8" s="10" customFormat="1">
      <c r="A14217" s="134"/>
      <c r="B14217" s="134"/>
      <c r="C14217"/>
      <c r="D14217"/>
      <c r="E14217" s="488"/>
      <c r="F14217"/>
      <c r="G14217"/>
      <c r="H14217" s="488"/>
    </row>
    <row r="14218" spans="1:8" s="10" customFormat="1">
      <c r="A14218" s="134"/>
      <c r="B14218" s="134"/>
      <c r="C14218"/>
      <c r="D14218"/>
      <c r="E14218" s="488"/>
      <c r="F14218"/>
      <c r="G14218"/>
      <c r="H14218" s="488"/>
    </row>
    <row r="14219" spans="1:8" s="10" customFormat="1">
      <c r="A14219" s="134"/>
      <c r="B14219" s="134"/>
      <c r="C14219"/>
      <c r="D14219"/>
      <c r="E14219" s="488"/>
      <c r="F14219"/>
      <c r="G14219"/>
      <c r="H14219" s="488"/>
    </row>
    <row r="14220" spans="1:8" s="10" customFormat="1">
      <c r="A14220" s="134"/>
      <c r="B14220" s="134"/>
      <c r="C14220"/>
      <c r="D14220"/>
      <c r="E14220" s="488"/>
      <c r="F14220"/>
      <c r="G14220"/>
      <c r="H14220" s="488"/>
    </row>
    <row r="14221" spans="1:8" s="10" customFormat="1">
      <c r="A14221" s="134"/>
      <c r="B14221" s="134"/>
      <c r="C14221"/>
      <c r="D14221"/>
      <c r="E14221" s="488"/>
      <c r="F14221"/>
      <c r="G14221"/>
      <c r="H14221" s="488"/>
    </row>
    <row r="14222" spans="1:8" s="10" customFormat="1">
      <c r="A14222" s="134"/>
      <c r="B14222" s="134"/>
      <c r="C14222"/>
      <c r="D14222"/>
      <c r="E14222" s="488"/>
      <c r="F14222"/>
      <c r="G14222"/>
      <c r="H14222" s="488"/>
    </row>
    <row r="14223" spans="1:8" s="10" customFormat="1">
      <c r="A14223" s="134"/>
      <c r="B14223" s="134"/>
      <c r="C14223"/>
      <c r="D14223"/>
      <c r="E14223" s="488"/>
      <c r="F14223"/>
      <c r="G14223"/>
      <c r="H14223" s="488"/>
    </row>
    <row r="14224" spans="1:8" s="10" customFormat="1">
      <c r="A14224" s="134"/>
      <c r="B14224" s="134"/>
      <c r="C14224"/>
      <c r="D14224"/>
      <c r="E14224" s="488"/>
      <c r="F14224"/>
      <c r="G14224"/>
      <c r="H14224" s="488"/>
    </row>
    <row r="14225" spans="1:8" s="10" customFormat="1">
      <c r="A14225" s="134"/>
      <c r="B14225" s="134"/>
      <c r="C14225"/>
      <c r="D14225"/>
      <c r="E14225" s="488"/>
      <c r="F14225"/>
      <c r="G14225"/>
      <c r="H14225" s="488"/>
    </row>
    <row r="14226" spans="1:8" s="10" customFormat="1">
      <c r="A14226" s="134"/>
      <c r="B14226" s="134"/>
      <c r="C14226"/>
      <c r="D14226"/>
      <c r="E14226" s="488"/>
      <c r="F14226"/>
      <c r="G14226"/>
      <c r="H14226" s="488"/>
    </row>
    <row r="14227" spans="1:8" s="10" customFormat="1">
      <c r="A14227" s="134"/>
      <c r="B14227" s="134"/>
      <c r="C14227"/>
      <c r="D14227"/>
      <c r="E14227" s="488"/>
      <c r="F14227"/>
      <c r="G14227"/>
      <c r="H14227" s="488"/>
    </row>
    <row r="14228" spans="1:8" s="10" customFormat="1">
      <c r="A14228" s="134"/>
      <c r="B14228" s="134"/>
      <c r="C14228"/>
      <c r="D14228"/>
      <c r="E14228" s="488"/>
      <c r="F14228"/>
      <c r="G14228"/>
      <c r="H14228" s="488"/>
    </row>
    <row r="14229" spans="1:8" s="10" customFormat="1">
      <c r="A14229" s="134"/>
      <c r="B14229" s="134"/>
      <c r="C14229"/>
      <c r="D14229"/>
      <c r="E14229" s="488"/>
      <c r="F14229"/>
      <c r="G14229"/>
      <c r="H14229" s="488"/>
    </row>
    <row r="14230" spans="1:8" s="10" customFormat="1">
      <c r="A14230" s="134"/>
      <c r="B14230" s="134"/>
      <c r="C14230"/>
      <c r="D14230"/>
      <c r="E14230" s="488"/>
      <c r="F14230"/>
      <c r="G14230"/>
      <c r="H14230" s="488"/>
    </row>
    <row r="14231" spans="1:8" s="10" customFormat="1">
      <c r="A14231" s="134"/>
      <c r="B14231" s="134"/>
      <c r="C14231"/>
      <c r="D14231"/>
      <c r="E14231" s="488"/>
      <c r="F14231"/>
      <c r="G14231"/>
      <c r="H14231" s="488"/>
    </row>
    <row r="14232" spans="1:8" s="10" customFormat="1">
      <c r="A14232" s="134"/>
      <c r="B14232" s="134"/>
      <c r="C14232"/>
      <c r="D14232"/>
      <c r="E14232" s="488"/>
      <c r="F14232"/>
      <c r="G14232"/>
      <c r="H14232" s="488"/>
    </row>
    <row r="14233" spans="1:8" s="10" customFormat="1">
      <c r="A14233" s="134"/>
      <c r="B14233" s="134"/>
      <c r="C14233"/>
      <c r="D14233"/>
      <c r="E14233" s="488"/>
      <c r="F14233"/>
      <c r="G14233"/>
      <c r="H14233" s="488"/>
    </row>
    <row r="14234" spans="1:8" s="10" customFormat="1">
      <c r="A14234" s="134"/>
      <c r="B14234" s="134"/>
      <c r="C14234"/>
      <c r="D14234"/>
      <c r="E14234" s="488"/>
      <c r="F14234"/>
      <c r="G14234"/>
      <c r="H14234" s="488"/>
    </row>
    <row r="14235" spans="1:8" s="10" customFormat="1">
      <c r="A14235" s="134"/>
      <c r="B14235" s="134"/>
      <c r="C14235"/>
      <c r="D14235"/>
      <c r="E14235" s="488"/>
      <c r="F14235"/>
      <c r="G14235"/>
      <c r="H14235" s="488"/>
    </row>
    <row r="14236" spans="1:8" s="10" customFormat="1">
      <c r="A14236" s="134"/>
      <c r="B14236" s="134"/>
      <c r="C14236"/>
      <c r="D14236"/>
      <c r="E14236" s="488"/>
      <c r="F14236"/>
      <c r="G14236"/>
      <c r="H14236" s="488"/>
    </row>
    <row r="14237" spans="1:8" s="10" customFormat="1">
      <c r="A14237" s="134"/>
      <c r="B14237" s="134"/>
      <c r="C14237"/>
      <c r="D14237"/>
      <c r="E14237" s="488"/>
      <c r="F14237"/>
      <c r="G14237"/>
      <c r="H14237" s="488"/>
    </row>
    <row r="14238" spans="1:8" s="10" customFormat="1">
      <c r="A14238" s="134"/>
      <c r="B14238" s="134"/>
      <c r="C14238"/>
      <c r="D14238"/>
      <c r="E14238" s="488"/>
      <c r="F14238"/>
      <c r="G14238"/>
      <c r="H14238" s="488"/>
    </row>
    <row r="14239" spans="1:8" s="10" customFormat="1">
      <c r="A14239" s="134"/>
      <c r="B14239" s="134"/>
      <c r="C14239"/>
      <c r="D14239"/>
      <c r="E14239" s="488"/>
      <c r="F14239"/>
      <c r="G14239"/>
      <c r="H14239" s="488"/>
    </row>
    <row r="14240" spans="1:8" s="10" customFormat="1">
      <c r="A14240" s="134"/>
      <c r="B14240" s="134"/>
      <c r="C14240"/>
      <c r="D14240"/>
      <c r="E14240" s="488"/>
      <c r="F14240"/>
      <c r="G14240"/>
      <c r="H14240" s="488"/>
    </row>
    <row r="14241" spans="1:8" s="10" customFormat="1">
      <c r="A14241" s="134"/>
      <c r="B14241" s="134"/>
      <c r="C14241"/>
      <c r="D14241"/>
      <c r="E14241" s="488"/>
      <c r="F14241"/>
      <c r="G14241"/>
      <c r="H14241" s="488"/>
    </row>
    <row r="14242" spans="1:8" s="10" customFormat="1">
      <c r="A14242" s="134"/>
      <c r="B14242" s="134"/>
      <c r="C14242"/>
      <c r="D14242"/>
      <c r="E14242" s="488"/>
      <c r="F14242"/>
      <c r="G14242"/>
      <c r="H14242" s="488"/>
    </row>
    <row r="14243" spans="1:8" s="10" customFormat="1">
      <c r="A14243" s="134"/>
      <c r="B14243" s="134"/>
      <c r="C14243"/>
      <c r="D14243"/>
      <c r="E14243" s="488"/>
      <c r="F14243"/>
      <c r="G14243"/>
      <c r="H14243" s="488"/>
    </row>
    <row r="14244" spans="1:8" s="10" customFormat="1">
      <c r="A14244" s="134"/>
      <c r="B14244" s="134"/>
      <c r="C14244"/>
      <c r="D14244"/>
      <c r="E14244" s="488"/>
      <c r="F14244"/>
      <c r="G14244"/>
      <c r="H14244" s="488"/>
    </row>
    <row r="14245" spans="1:8" s="10" customFormat="1">
      <c r="A14245" s="134"/>
      <c r="B14245" s="134"/>
      <c r="C14245"/>
      <c r="D14245"/>
      <c r="E14245" s="488"/>
      <c r="F14245"/>
      <c r="G14245"/>
      <c r="H14245" s="488"/>
    </row>
    <row r="14246" spans="1:8" s="10" customFormat="1">
      <c r="A14246" s="134"/>
      <c r="B14246" s="134"/>
      <c r="C14246"/>
      <c r="D14246"/>
      <c r="E14246" s="488"/>
      <c r="F14246"/>
      <c r="G14246"/>
      <c r="H14246" s="488"/>
    </row>
    <row r="14247" spans="1:8" s="10" customFormat="1">
      <c r="A14247" s="134"/>
      <c r="B14247" s="134"/>
      <c r="C14247"/>
      <c r="D14247"/>
      <c r="E14247" s="488"/>
      <c r="F14247"/>
      <c r="G14247"/>
      <c r="H14247" s="488"/>
    </row>
    <row r="14248" spans="1:8" s="10" customFormat="1">
      <c r="A14248" s="134"/>
      <c r="B14248" s="134"/>
      <c r="C14248"/>
      <c r="D14248"/>
      <c r="E14248" s="488"/>
      <c r="F14248"/>
      <c r="G14248"/>
      <c r="H14248" s="488"/>
    </row>
    <row r="14249" spans="1:8" s="10" customFormat="1">
      <c r="A14249" s="134"/>
      <c r="B14249" s="134"/>
      <c r="C14249"/>
      <c r="D14249"/>
      <c r="E14249" s="488"/>
      <c r="F14249"/>
      <c r="G14249"/>
      <c r="H14249" s="488"/>
    </row>
    <row r="14250" spans="1:8" s="10" customFormat="1">
      <c r="A14250" s="134"/>
      <c r="B14250" s="134"/>
      <c r="C14250"/>
      <c r="D14250"/>
      <c r="E14250" s="488"/>
      <c r="F14250"/>
      <c r="G14250"/>
      <c r="H14250" s="488"/>
    </row>
    <row r="14251" spans="1:8" s="10" customFormat="1">
      <c r="A14251" s="134"/>
      <c r="B14251" s="134"/>
      <c r="C14251"/>
      <c r="D14251"/>
      <c r="E14251" s="488"/>
      <c r="F14251"/>
      <c r="G14251"/>
      <c r="H14251" s="488"/>
    </row>
    <row r="14252" spans="1:8" s="10" customFormat="1">
      <c r="A14252" s="134"/>
      <c r="B14252" s="134"/>
      <c r="C14252"/>
      <c r="D14252"/>
      <c r="E14252" s="488"/>
      <c r="F14252"/>
      <c r="G14252"/>
      <c r="H14252" s="488"/>
    </row>
    <row r="14253" spans="1:8" s="10" customFormat="1">
      <c r="A14253" s="134"/>
      <c r="B14253" s="134"/>
      <c r="C14253"/>
      <c r="D14253"/>
      <c r="E14253" s="488"/>
      <c r="F14253"/>
      <c r="G14253"/>
      <c r="H14253" s="488"/>
    </row>
    <row r="14254" spans="1:8" s="10" customFormat="1">
      <c r="A14254" s="134"/>
      <c r="B14254" s="134"/>
      <c r="C14254"/>
      <c r="D14254"/>
      <c r="E14254" s="488"/>
      <c r="F14254"/>
      <c r="G14254"/>
      <c r="H14254" s="488"/>
    </row>
    <row r="14255" spans="1:8" s="10" customFormat="1">
      <c r="A14255" s="134"/>
      <c r="B14255" s="134"/>
      <c r="C14255"/>
      <c r="D14255"/>
      <c r="E14255" s="488"/>
      <c r="F14255"/>
      <c r="G14255"/>
      <c r="H14255" s="488"/>
    </row>
    <row r="14256" spans="1:8" s="10" customFormat="1">
      <c r="A14256" s="134"/>
      <c r="B14256" s="134"/>
      <c r="C14256"/>
      <c r="D14256"/>
      <c r="E14256" s="488"/>
      <c r="F14256"/>
      <c r="G14256"/>
      <c r="H14256" s="488"/>
    </row>
    <row r="14257" spans="1:8" s="10" customFormat="1">
      <c r="A14257" s="134"/>
      <c r="B14257" s="134"/>
      <c r="C14257"/>
      <c r="D14257"/>
      <c r="E14257" s="488"/>
      <c r="F14257"/>
      <c r="G14257"/>
      <c r="H14257" s="488"/>
    </row>
    <row r="14258" spans="1:8" s="10" customFormat="1">
      <c r="A14258" s="134"/>
      <c r="B14258" s="134"/>
      <c r="C14258"/>
      <c r="D14258"/>
      <c r="E14258" s="488"/>
      <c r="F14258"/>
      <c r="G14258"/>
      <c r="H14258" s="488"/>
    </row>
    <row r="14259" spans="1:8" s="10" customFormat="1">
      <c r="A14259" s="134"/>
      <c r="B14259" s="134"/>
      <c r="C14259"/>
      <c r="D14259"/>
      <c r="E14259" s="488"/>
      <c r="F14259"/>
      <c r="G14259"/>
      <c r="H14259" s="488"/>
    </row>
    <row r="14260" spans="1:8" s="10" customFormat="1">
      <c r="A14260" s="134"/>
      <c r="B14260" s="134"/>
      <c r="C14260"/>
      <c r="D14260"/>
      <c r="E14260" s="488"/>
      <c r="F14260"/>
      <c r="G14260"/>
      <c r="H14260" s="488"/>
    </row>
    <row r="14261" spans="1:8" s="10" customFormat="1">
      <c r="A14261" s="134"/>
      <c r="B14261" s="134"/>
      <c r="C14261"/>
      <c r="D14261"/>
      <c r="E14261" s="488"/>
      <c r="F14261"/>
      <c r="G14261"/>
      <c r="H14261" s="488"/>
    </row>
    <row r="14262" spans="1:8" s="10" customFormat="1">
      <c r="A14262" s="134"/>
      <c r="B14262" s="134"/>
      <c r="C14262"/>
      <c r="D14262"/>
      <c r="E14262" s="488"/>
      <c r="F14262"/>
      <c r="G14262"/>
      <c r="H14262" s="488"/>
    </row>
    <row r="14263" spans="1:8" s="10" customFormat="1">
      <c r="A14263" s="134"/>
      <c r="B14263" s="134"/>
      <c r="C14263"/>
      <c r="D14263"/>
      <c r="E14263" s="488"/>
      <c r="F14263"/>
      <c r="G14263"/>
      <c r="H14263" s="488"/>
    </row>
    <row r="14264" spans="1:8" s="10" customFormat="1">
      <c r="A14264" s="134"/>
      <c r="B14264" s="134"/>
      <c r="C14264"/>
      <c r="D14264"/>
      <c r="E14264" s="488"/>
      <c r="F14264"/>
      <c r="G14264"/>
      <c r="H14264" s="488"/>
    </row>
    <row r="14265" spans="1:8" s="10" customFormat="1">
      <c r="A14265" s="134"/>
      <c r="B14265" s="134"/>
      <c r="C14265"/>
      <c r="D14265"/>
      <c r="E14265" s="488"/>
      <c r="F14265"/>
      <c r="G14265"/>
      <c r="H14265" s="488"/>
    </row>
    <row r="14266" spans="1:8" s="10" customFormat="1">
      <c r="A14266" s="134"/>
      <c r="B14266" s="134"/>
      <c r="C14266"/>
      <c r="D14266"/>
      <c r="E14266" s="488"/>
      <c r="F14266"/>
      <c r="G14266"/>
      <c r="H14266" s="488"/>
    </row>
    <row r="14267" spans="1:8" s="10" customFormat="1">
      <c r="A14267" s="134"/>
      <c r="B14267" s="134"/>
      <c r="C14267"/>
      <c r="D14267"/>
      <c r="E14267" s="488"/>
      <c r="F14267"/>
      <c r="G14267"/>
      <c r="H14267" s="488"/>
    </row>
    <row r="14268" spans="1:8" s="10" customFormat="1">
      <c r="A14268" s="134"/>
      <c r="B14268" s="134"/>
      <c r="C14268"/>
      <c r="D14268"/>
      <c r="E14268" s="488"/>
      <c r="F14268"/>
      <c r="G14268"/>
      <c r="H14268" s="488"/>
    </row>
    <row r="14269" spans="1:8" s="10" customFormat="1">
      <c r="A14269" s="134"/>
      <c r="B14269" s="134"/>
      <c r="C14269"/>
      <c r="D14269"/>
      <c r="E14269" s="488"/>
      <c r="F14269"/>
      <c r="G14269"/>
      <c r="H14269" s="488"/>
    </row>
    <row r="14270" spans="1:8" s="10" customFormat="1">
      <c r="A14270" s="134"/>
      <c r="B14270" s="134"/>
      <c r="C14270"/>
      <c r="D14270"/>
      <c r="E14270" s="488"/>
      <c r="F14270"/>
      <c r="G14270"/>
      <c r="H14270" s="488"/>
    </row>
    <row r="14271" spans="1:8" s="10" customFormat="1">
      <c r="A14271" s="134"/>
      <c r="B14271" s="134"/>
      <c r="C14271"/>
      <c r="D14271"/>
      <c r="E14271" s="488"/>
      <c r="F14271"/>
      <c r="G14271"/>
      <c r="H14271" s="488"/>
    </row>
    <row r="14272" spans="1:8" s="10" customFormat="1">
      <c r="A14272" s="134"/>
      <c r="B14272" s="134"/>
      <c r="C14272"/>
      <c r="D14272"/>
      <c r="E14272" s="488"/>
      <c r="F14272"/>
      <c r="G14272"/>
      <c r="H14272" s="488"/>
    </row>
    <row r="14273" spans="1:8" s="10" customFormat="1">
      <c r="A14273" s="134"/>
      <c r="B14273" s="134"/>
      <c r="C14273"/>
      <c r="D14273"/>
      <c r="E14273" s="488"/>
      <c r="F14273"/>
      <c r="G14273"/>
      <c r="H14273" s="488"/>
    </row>
    <row r="14274" spans="1:8" s="10" customFormat="1">
      <c r="A14274" s="134"/>
      <c r="B14274" s="134"/>
      <c r="C14274"/>
      <c r="D14274"/>
      <c r="E14274" s="488"/>
      <c r="F14274"/>
      <c r="G14274"/>
      <c r="H14274" s="488"/>
    </row>
    <row r="14275" spans="1:8" s="10" customFormat="1">
      <c r="A14275" s="134"/>
      <c r="B14275" s="134"/>
      <c r="C14275"/>
      <c r="D14275"/>
      <c r="E14275" s="488"/>
      <c r="F14275"/>
      <c r="G14275"/>
      <c r="H14275" s="488"/>
    </row>
    <row r="14276" spans="1:8" s="10" customFormat="1">
      <c r="A14276" s="134"/>
      <c r="B14276" s="134"/>
      <c r="C14276"/>
      <c r="D14276"/>
      <c r="E14276" s="488"/>
      <c r="F14276"/>
      <c r="G14276"/>
      <c r="H14276" s="488"/>
    </row>
    <row r="14277" spans="1:8" s="10" customFormat="1">
      <c r="A14277" s="134"/>
      <c r="B14277" s="134"/>
      <c r="C14277"/>
      <c r="D14277"/>
      <c r="E14277" s="488"/>
      <c r="F14277"/>
      <c r="G14277"/>
      <c r="H14277" s="488"/>
    </row>
    <row r="14278" spans="1:8" s="10" customFormat="1">
      <c r="A14278" s="134"/>
      <c r="B14278" s="134"/>
      <c r="C14278"/>
      <c r="D14278"/>
      <c r="E14278" s="488"/>
      <c r="F14278"/>
      <c r="G14278"/>
      <c r="H14278" s="488"/>
    </row>
    <row r="14279" spans="1:8" s="10" customFormat="1">
      <c r="A14279" s="134"/>
      <c r="B14279" s="134"/>
      <c r="C14279"/>
      <c r="D14279"/>
      <c r="E14279" s="488"/>
      <c r="F14279"/>
      <c r="G14279"/>
      <c r="H14279" s="488"/>
    </row>
    <row r="14280" spans="1:8" s="10" customFormat="1">
      <c r="A14280" s="134"/>
      <c r="B14280" s="134"/>
      <c r="C14280"/>
      <c r="D14280"/>
      <c r="E14280" s="488"/>
      <c r="F14280"/>
      <c r="G14280"/>
      <c r="H14280" s="488"/>
    </row>
    <row r="14281" spans="1:8" s="10" customFormat="1">
      <c r="A14281" s="134"/>
      <c r="B14281" s="134"/>
      <c r="C14281"/>
      <c r="D14281"/>
      <c r="E14281" s="488"/>
      <c r="F14281"/>
      <c r="G14281"/>
      <c r="H14281" s="488"/>
    </row>
    <row r="14282" spans="1:8" s="10" customFormat="1">
      <c r="A14282" s="134"/>
      <c r="B14282" s="134"/>
      <c r="C14282"/>
      <c r="D14282"/>
      <c r="E14282" s="488"/>
      <c r="F14282"/>
      <c r="G14282"/>
      <c r="H14282" s="488"/>
    </row>
    <row r="14283" spans="1:8" s="10" customFormat="1">
      <c r="A14283" s="134"/>
      <c r="B14283" s="134"/>
      <c r="C14283"/>
      <c r="D14283"/>
      <c r="E14283" s="488"/>
      <c r="F14283"/>
      <c r="G14283"/>
      <c r="H14283" s="488"/>
    </row>
    <row r="14284" spans="1:8" s="10" customFormat="1">
      <c r="A14284" s="134"/>
      <c r="B14284" s="134"/>
      <c r="C14284"/>
      <c r="D14284"/>
      <c r="E14284" s="488"/>
      <c r="F14284"/>
      <c r="G14284"/>
      <c r="H14284" s="488"/>
    </row>
    <row r="14285" spans="1:8" s="10" customFormat="1">
      <c r="A14285" s="134"/>
      <c r="B14285" s="134"/>
      <c r="C14285"/>
      <c r="D14285"/>
      <c r="E14285" s="488"/>
      <c r="F14285"/>
      <c r="G14285"/>
      <c r="H14285" s="488"/>
    </row>
    <row r="14286" spans="1:8" s="10" customFormat="1">
      <c r="A14286" s="134"/>
      <c r="B14286" s="134"/>
      <c r="C14286"/>
      <c r="D14286"/>
      <c r="E14286" s="488"/>
      <c r="F14286"/>
      <c r="G14286"/>
      <c r="H14286" s="488"/>
    </row>
    <row r="14287" spans="1:8" s="10" customFormat="1">
      <c r="A14287" s="134"/>
      <c r="B14287" s="134"/>
      <c r="C14287"/>
      <c r="D14287"/>
      <c r="E14287" s="488"/>
      <c r="F14287"/>
      <c r="G14287"/>
      <c r="H14287" s="488"/>
    </row>
    <row r="14288" spans="1:8" s="10" customFormat="1">
      <c r="A14288" s="134"/>
      <c r="B14288" s="134"/>
      <c r="C14288"/>
      <c r="D14288"/>
      <c r="E14288" s="488"/>
      <c r="F14288"/>
      <c r="G14288"/>
      <c r="H14288" s="488"/>
    </row>
    <row r="14289" spans="1:8" s="10" customFormat="1">
      <c r="A14289" s="134"/>
      <c r="B14289" s="134"/>
      <c r="C14289"/>
      <c r="D14289"/>
      <c r="E14289" s="488"/>
      <c r="F14289"/>
      <c r="G14289"/>
      <c r="H14289" s="488"/>
    </row>
    <row r="14290" spans="1:8" s="10" customFormat="1">
      <c r="A14290" s="134"/>
      <c r="B14290" s="134"/>
      <c r="C14290"/>
      <c r="D14290"/>
      <c r="E14290" s="488"/>
      <c r="F14290"/>
      <c r="G14290"/>
      <c r="H14290" s="488"/>
    </row>
    <row r="14291" spans="1:8" s="10" customFormat="1">
      <c r="A14291" s="134"/>
      <c r="B14291" s="134"/>
      <c r="C14291"/>
      <c r="D14291"/>
      <c r="E14291" s="488"/>
      <c r="F14291"/>
      <c r="G14291"/>
      <c r="H14291" s="488"/>
    </row>
    <row r="14292" spans="1:8" s="10" customFormat="1">
      <c r="A14292" s="134"/>
      <c r="B14292" s="134"/>
      <c r="C14292"/>
      <c r="D14292"/>
      <c r="E14292" s="488"/>
      <c r="F14292"/>
      <c r="G14292"/>
      <c r="H14292" s="488"/>
    </row>
    <row r="14293" spans="1:8" s="10" customFormat="1">
      <c r="A14293" s="134"/>
      <c r="B14293" s="134"/>
      <c r="C14293"/>
      <c r="D14293"/>
      <c r="E14293" s="488"/>
      <c r="F14293"/>
      <c r="G14293"/>
      <c r="H14293" s="488"/>
    </row>
    <row r="14294" spans="1:8" s="10" customFormat="1">
      <c r="A14294" s="134"/>
      <c r="B14294" s="134"/>
      <c r="C14294"/>
      <c r="D14294"/>
      <c r="E14294" s="488"/>
      <c r="F14294"/>
      <c r="G14294"/>
      <c r="H14294" s="488"/>
    </row>
    <row r="14295" spans="1:8" s="10" customFormat="1">
      <c r="A14295" s="134"/>
      <c r="B14295" s="134"/>
      <c r="C14295"/>
      <c r="D14295"/>
      <c r="E14295" s="488"/>
      <c r="F14295"/>
      <c r="G14295"/>
      <c r="H14295" s="488"/>
    </row>
    <row r="14296" spans="1:8" s="10" customFormat="1">
      <c r="A14296" s="134"/>
      <c r="B14296" s="134"/>
      <c r="C14296"/>
      <c r="D14296"/>
      <c r="E14296" s="488"/>
      <c r="F14296"/>
      <c r="G14296"/>
      <c r="H14296" s="488"/>
    </row>
    <row r="14297" spans="1:8" s="10" customFormat="1">
      <c r="A14297" s="134"/>
      <c r="B14297" s="134"/>
      <c r="C14297"/>
      <c r="D14297"/>
      <c r="E14297" s="488"/>
      <c r="F14297"/>
      <c r="G14297"/>
      <c r="H14297" s="488"/>
    </row>
    <row r="14298" spans="1:8" s="10" customFormat="1">
      <c r="A14298" s="134"/>
      <c r="B14298" s="134"/>
      <c r="C14298"/>
      <c r="D14298"/>
      <c r="E14298" s="488"/>
      <c r="F14298"/>
      <c r="G14298"/>
      <c r="H14298" s="488"/>
    </row>
    <row r="14299" spans="1:8" s="10" customFormat="1">
      <c r="A14299" s="134"/>
      <c r="B14299" s="134"/>
      <c r="C14299"/>
      <c r="D14299"/>
      <c r="E14299" s="488"/>
      <c r="F14299"/>
      <c r="G14299"/>
      <c r="H14299" s="488"/>
    </row>
    <row r="14300" spans="1:8" s="10" customFormat="1">
      <c r="A14300" s="134"/>
      <c r="B14300" s="134"/>
      <c r="C14300"/>
      <c r="D14300"/>
      <c r="E14300" s="488"/>
      <c r="F14300"/>
      <c r="G14300"/>
      <c r="H14300" s="488"/>
    </row>
    <row r="14301" spans="1:8" s="10" customFormat="1">
      <c r="A14301" s="134"/>
      <c r="B14301" s="134"/>
      <c r="C14301"/>
      <c r="D14301"/>
      <c r="E14301" s="488"/>
      <c r="F14301"/>
      <c r="G14301"/>
      <c r="H14301" s="488"/>
    </row>
    <row r="14302" spans="1:8" s="10" customFormat="1">
      <c r="A14302" s="134"/>
      <c r="B14302" s="134"/>
      <c r="C14302"/>
      <c r="D14302"/>
      <c r="E14302" s="488"/>
      <c r="F14302"/>
      <c r="G14302"/>
      <c r="H14302" s="488"/>
    </row>
    <row r="14303" spans="1:8" s="10" customFormat="1">
      <c r="A14303" s="134"/>
      <c r="B14303" s="134"/>
      <c r="C14303"/>
      <c r="D14303"/>
      <c r="E14303" s="488"/>
      <c r="F14303"/>
      <c r="G14303"/>
      <c r="H14303" s="488"/>
    </row>
    <row r="14304" spans="1:8" s="10" customFormat="1">
      <c r="A14304" s="134"/>
      <c r="B14304" s="134"/>
      <c r="C14304"/>
      <c r="D14304"/>
      <c r="E14304" s="488"/>
      <c r="F14304"/>
      <c r="G14304"/>
      <c r="H14304" s="488"/>
    </row>
    <row r="14305" spans="1:8" s="10" customFormat="1">
      <c r="A14305" s="134"/>
      <c r="B14305" s="134"/>
      <c r="C14305"/>
      <c r="D14305"/>
      <c r="E14305" s="488"/>
      <c r="F14305"/>
      <c r="G14305"/>
      <c r="H14305" s="488"/>
    </row>
    <row r="14306" spans="1:8" s="10" customFormat="1">
      <c r="A14306" s="134"/>
      <c r="B14306" s="134"/>
      <c r="C14306"/>
      <c r="D14306"/>
      <c r="E14306" s="488"/>
      <c r="F14306"/>
      <c r="G14306"/>
      <c r="H14306" s="488"/>
    </row>
    <row r="14307" spans="1:8" s="10" customFormat="1">
      <c r="A14307" s="134"/>
      <c r="B14307" s="134"/>
      <c r="C14307"/>
      <c r="D14307"/>
      <c r="E14307" s="488"/>
      <c r="F14307"/>
      <c r="G14307"/>
      <c r="H14307" s="488"/>
    </row>
    <row r="14308" spans="1:8" s="10" customFormat="1">
      <c r="A14308" s="134"/>
      <c r="B14308" s="134"/>
      <c r="C14308"/>
      <c r="D14308"/>
      <c r="E14308" s="488"/>
      <c r="F14308"/>
      <c r="G14308"/>
      <c r="H14308" s="488"/>
    </row>
    <row r="14309" spans="1:8" s="10" customFormat="1">
      <c r="A14309" s="134"/>
      <c r="B14309" s="134"/>
      <c r="C14309"/>
      <c r="D14309"/>
      <c r="E14309" s="488"/>
      <c r="F14309"/>
      <c r="G14309"/>
      <c r="H14309" s="488"/>
    </row>
    <row r="14310" spans="1:8" s="10" customFormat="1">
      <c r="A14310" s="134"/>
      <c r="B14310" s="134"/>
      <c r="C14310"/>
      <c r="D14310"/>
      <c r="E14310" s="488"/>
      <c r="F14310"/>
      <c r="G14310"/>
      <c r="H14310" s="488"/>
    </row>
    <row r="14311" spans="1:8" s="10" customFormat="1">
      <c r="A14311" s="134"/>
      <c r="B14311" s="134"/>
      <c r="C14311"/>
      <c r="D14311"/>
      <c r="E14311" s="488"/>
      <c r="F14311"/>
      <c r="G14311"/>
      <c r="H14311" s="488"/>
    </row>
    <row r="14312" spans="1:8" s="10" customFormat="1">
      <c r="A14312" s="134"/>
      <c r="B14312" s="134"/>
      <c r="C14312"/>
      <c r="D14312"/>
      <c r="E14312" s="488"/>
      <c r="F14312"/>
      <c r="G14312"/>
      <c r="H14312" s="488"/>
    </row>
    <row r="14313" spans="1:8" s="10" customFormat="1">
      <c r="A14313" s="134"/>
      <c r="B14313" s="134"/>
      <c r="C14313"/>
      <c r="D14313"/>
      <c r="E14313" s="488"/>
      <c r="F14313"/>
      <c r="G14313"/>
      <c r="H14313" s="488"/>
    </row>
    <row r="14314" spans="1:8" s="10" customFormat="1">
      <c r="A14314" s="134"/>
      <c r="B14314" s="134"/>
      <c r="C14314"/>
      <c r="D14314"/>
      <c r="E14314" s="488"/>
      <c r="F14314"/>
      <c r="G14314"/>
      <c r="H14314" s="488"/>
    </row>
    <row r="14315" spans="1:8" s="10" customFormat="1">
      <c r="A14315" s="134"/>
      <c r="B14315" s="134"/>
      <c r="C14315"/>
      <c r="D14315"/>
      <c r="E14315" s="488"/>
      <c r="F14315"/>
      <c r="G14315"/>
      <c r="H14315" s="488"/>
    </row>
    <row r="14316" spans="1:8" s="10" customFormat="1">
      <c r="A14316" s="134"/>
      <c r="B14316" s="134"/>
      <c r="C14316"/>
      <c r="D14316"/>
      <c r="E14316" s="488"/>
      <c r="F14316"/>
      <c r="G14316"/>
      <c r="H14316" s="488"/>
    </row>
    <row r="14317" spans="1:8" s="10" customFormat="1">
      <c r="A14317" s="134"/>
      <c r="B14317" s="134"/>
      <c r="C14317"/>
      <c r="D14317"/>
      <c r="E14317" s="488"/>
      <c r="F14317"/>
      <c r="G14317"/>
      <c r="H14317" s="488"/>
    </row>
    <row r="14318" spans="1:8" s="10" customFormat="1">
      <c r="A14318" s="134"/>
      <c r="B14318" s="134"/>
      <c r="C14318"/>
      <c r="D14318"/>
      <c r="E14318" s="488"/>
      <c r="F14318"/>
      <c r="G14318"/>
      <c r="H14318" s="488"/>
    </row>
    <row r="14319" spans="1:8" s="10" customFormat="1">
      <c r="A14319" s="134"/>
      <c r="B14319" s="134"/>
      <c r="C14319"/>
      <c r="D14319"/>
      <c r="E14319" s="488"/>
      <c r="F14319"/>
      <c r="G14319"/>
      <c r="H14319" s="488"/>
    </row>
    <row r="14320" spans="1:8" s="10" customFormat="1">
      <c r="A14320" s="134"/>
      <c r="B14320" s="134"/>
      <c r="C14320"/>
      <c r="D14320"/>
      <c r="E14320" s="488"/>
      <c r="F14320"/>
      <c r="G14320"/>
      <c r="H14320" s="488"/>
    </row>
    <row r="14321" spans="1:8" s="10" customFormat="1">
      <c r="A14321" s="134"/>
      <c r="B14321" s="134"/>
      <c r="C14321"/>
      <c r="D14321"/>
      <c r="E14321" s="488"/>
      <c r="F14321"/>
      <c r="G14321"/>
      <c r="H14321" s="488"/>
    </row>
    <row r="14322" spans="1:8" s="10" customFormat="1">
      <c r="A14322" s="134"/>
      <c r="B14322" s="134"/>
      <c r="C14322"/>
      <c r="D14322"/>
      <c r="E14322" s="488"/>
      <c r="F14322"/>
      <c r="G14322"/>
      <c r="H14322" s="488"/>
    </row>
    <row r="14323" spans="1:8" s="10" customFormat="1">
      <c r="A14323" s="134"/>
      <c r="B14323" s="134"/>
      <c r="C14323"/>
      <c r="D14323"/>
      <c r="E14323" s="488"/>
      <c r="F14323"/>
      <c r="G14323"/>
      <c r="H14323" s="488"/>
    </row>
    <row r="14324" spans="1:8" s="10" customFormat="1">
      <c r="A14324" s="134"/>
      <c r="B14324" s="134"/>
      <c r="C14324"/>
      <c r="D14324"/>
      <c r="E14324" s="488"/>
      <c r="F14324"/>
      <c r="G14324"/>
      <c r="H14324" s="488"/>
    </row>
    <row r="14325" spans="1:8" s="10" customFormat="1">
      <c r="A14325" s="134"/>
      <c r="B14325" s="134"/>
      <c r="C14325"/>
      <c r="D14325"/>
      <c r="E14325" s="488"/>
      <c r="F14325"/>
      <c r="G14325"/>
      <c r="H14325" s="488"/>
    </row>
    <row r="14326" spans="1:8" s="10" customFormat="1">
      <c r="A14326" s="134"/>
      <c r="B14326" s="134"/>
      <c r="C14326"/>
      <c r="D14326"/>
      <c r="E14326" s="488"/>
      <c r="F14326"/>
      <c r="G14326"/>
      <c r="H14326" s="488"/>
    </row>
    <row r="14327" spans="1:8" s="10" customFormat="1">
      <c r="A14327" s="134"/>
      <c r="B14327" s="134"/>
      <c r="C14327"/>
      <c r="D14327"/>
      <c r="E14327" s="488"/>
      <c r="F14327"/>
      <c r="G14327"/>
      <c r="H14327" s="488"/>
    </row>
    <row r="14328" spans="1:8" s="10" customFormat="1">
      <c r="A14328" s="134"/>
      <c r="B14328" s="134"/>
      <c r="C14328"/>
      <c r="D14328"/>
      <c r="E14328" s="488"/>
      <c r="F14328"/>
      <c r="G14328"/>
      <c r="H14328" s="488"/>
    </row>
    <row r="14329" spans="1:8" s="10" customFormat="1">
      <c r="A14329" s="134"/>
      <c r="B14329" s="134"/>
      <c r="C14329"/>
      <c r="D14329"/>
      <c r="E14329" s="488"/>
      <c r="F14329"/>
      <c r="G14329"/>
      <c r="H14329" s="488"/>
    </row>
    <row r="14330" spans="1:8" s="10" customFormat="1">
      <c r="A14330" s="134"/>
      <c r="B14330" s="134"/>
      <c r="C14330"/>
      <c r="D14330"/>
      <c r="E14330" s="488"/>
      <c r="F14330"/>
      <c r="G14330"/>
      <c r="H14330" s="488"/>
    </row>
    <row r="14331" spans="1:8" s="10" customFormat="1">
      <c r="A14331" s="134"/>
      <c r="B14331" s="134"/>
      <c r="C14331"/>
      <c r="D14331"/>
      <c r="E14331" s="488"/>
      <c r="F14331"/>
      <c r="G14331"/>
      <c r="H14331" s="488"/>
    </row>
    <row r="14332" spans="1:8" s="10" customFormat="1">
      <c r="A14332" s="134"/>
      <c r="B14332" s="134"/>
      <c r="C14332"/>
      <c r="D14332"/>
      <c r="E14332" s="488"/>
      <c r="F14332"/>
      <c r="G14332"/>
      <c r="H14332" s="488"/>
    </row>
    <row r="14333" spans="1:8" s="10" customFormat="1">
      <c r="A14333" s="134"/>
      <c r="B14333" s="134"/>
      <c r="C14333"/>
      <c r="D14333"/>
      <c r="E14333" s="488"/>
      <c r="F14333"/>
      <c r="G14333"/>
      <c r="H14333" s="488"/>
    </row>
    <row r="14334" spans="1:8" s="10" customFormat="1">
      <c r="A14334" s="134"/>
      <c r="B14334" s="134"/>
      <c r="C14334"/>
      <c r="D14334"/>
      <c r="E14334" s="488"/>
      <c r="F14334"/>
      <c r="G14334"/>
      <c r="H14334" s="488"/>
    </row>
    <row r="14335" spans="1:8" s="10" customFormat="1">
      <c r="A14335" s="134"/>
      <c r="B14335" s="134"/>
      <c r="C14335"/>
      <c r="D14335"/>
      <c r="E14335" s="488"/>
      <c r="F14335"/>
      <c r="G14335"/>
      <c r="H14335" s="488"/>
    </row>
    <row r="14336" spans="1:8" s="10" customFormat="1">
      <c r="A14336" s="134"/>
      <c r="B14336" s="134"/>
      <c r="C14336"/>
      <c r="D14336"/>
      <c r="E14336" s="488"/>
      <c r="F14336"/>
      <c r="G14336"/>
      <c r="H14336" s="488"/>
    </row>
    <row r="14337" spans="1:8" s="10" customFormat="1">
      <c r="A14337" s="134"/>
      <c r="B14337" s="134"/>
      <c r="C14337"/>
      <c r="D14337"/>
      <c r="E14337" s="488"/>
      <c r="F14337"/>
      <c r="G14337"/>
      <c r="H14337" s="488"/>
    </row>
    <row r="14338" spans="1:8" s="10" customFormat="1">
      <c r="A14338" s="134"/>
      <c r="B14338" s="134"/>
      <c r="C14338"/>
      <c r="D14338"/>
      <c r="E14338" s="488"/>
      <c r="F14338"/>
      <c r="G14338"/>
      <c r="H14338" s="488"/>
    </row>
    <row r="14339" spans="1:8" s="10" customFormat="1">
      <c r="A14339" s="134"/>
      <c r="B14339" s="134"/>
      <c r="C14339"/>
      <c r="D14339"/>
      <c r="E14339" s="488"/>
      <c r="F14339"/>
      <c r="G14339"/>
      <c r="H14339" s="488"/>
    </row>
    <row r="14340" spans="1:8" s="10" customFormat="1">
      <c r="A14340" s="134"/>
      <c r="B14340" s="134"/>
      <c r="C14340"/>
      <c r="D14340"/>
      <c r="E14340" s="488"/>
      <c r="F14340"/>
      <c r="G14340"/>
      <c r="H14340" s="488"/>
    </row>
    <row r="14341" spans="1:8" s="10" customFormat="1">
      <c r="A14341" s="134"/>
      <c r="B14341" s="134"/>
      <c r="C14341"/>
      <c r="D14341"/>
      <c r="E14341" s="488"/>
      <c r="F14341"/>
      <c r="G14341"/>
      <c r="H14341" s="488"/>
    </row>
    <row r="14342" spans="1:8" s="10" customFormat="1">
      <c r="A14342" s="134"/>
      <c r="B14342" s="134"/>
      <c r="C14342"/>
      <c r="D14342"/>
      <c r="E14342" s="488"/>
      <c r="F14342"/>
      <c r="G14342"/>
      <c r="H14342" s="488"/>
    </row>
    <row r="14343" spans="1:8" s="10" customFormat="1">
      <c r="A14343" s="134"/>
      <c r="B14343" s="134"/>
      <c r="C14343"/>
      <c r="D14343"/>
      <c r="E14343" s="488"/>
      <c r="F14343"/>
      <c r="G14343"/>
      <c r="H14343" s="488"/>
    </row>
    <row r="14344" spans="1:8" s="10" customFormat="1">
      <c r="A14344" s="134"/>
      <c r="B14344" s="134"/>
      <c r="C14344"/>
      <c r="D14344"/>
      <c r="E14344" s="488"/>
      <c r="F14344"/>
      <c r="G14344"/>
      <c r="H14344" s="488"/>
    </row>
    <row r="14345" spans="1:8" s="10" customFormat="1">
      <c r="A14345" s="134"/>
      <c r="B14345" s="134"/>
      <c r="C14345"/>
      <c r="D14345"/>
      <c r="E14345" s="488"/>
      <c r="F14345"/>
      <c r="G14345"/>
      <c r="H14345" s="488"/>
    </row>
    <row r="14346" spans="1:8" s="10" customFormat="1">
      <c r="A14346" s="134"/>
      <c r="B14346" s="134"/>
      <c r="C14346"/>
      <c r="D14346"/>
      <c r="E14346" s="488"/>
      <c r="F14346"/>
      <c r="G14346"/>
      <c r="H14346" s="488"/>
    </row>
    <row r="14347" spans="1:8" s="10" customFormat="1">
      <c r="A14347" s="134"/>
      <c r="B14347" s="134"/>
      <c r="C14347"/>
      <c r="D14347"/>
      <c r="E14347" s="488"/>
      <c r="F14347"/>
      <c r="G14347"/>
      <c r="H14347" s="488"/>
    </row>
    <row r="14348" spans="1:8" s="10" customFormat="1">
      <c r="A14348" s="134"/>
      <c r="B14348" s="134"/>
      <c r="C14348"/>
      <c r="D14348"/>
      <c r="E14348" s="488"/>
      <c r="F14348"/>
      <c r="G14348"/>
      <c r="H14348" s="488"/>
    </row>
    <row r="14349" spans="1:8" s="10" customFormat="1">
      <c r="A14349" s="134"/>
      <c r="B14349" s="134"/>
      <c r="C14349"/>
      <c r="D14349"/>
      <c r="E14349" s="488"/>
      <c r="F14349"/>
      <c r="G14349"/>
      <c r="H14349" s="488"/>
    </row>
    <row r="14350" spans="1:8" s="10" customFormat="1">
      <c r="A14350" s="134"/>
      <c r="B14350" s="134"/>
      <c r="C14350"/>
      <c r="D14350"/>
      <c r="E14350" s="488"/>
      <c r="F14350"/>
      <c r="G14350"/>
      <c r="H14350" s="488"/>
    </row>
    <row r="14351" spans="1:8" s="10" customFormat="1">
      <c r="A14351" s="134"/>
      <c r="B14351" s="134"/>
      <c r="C14351"/>
      <c r="D14351"/>
      <c r="E14351" s="488"/>
      <c r="F14351"/>
      <c r="G14351"/>
      <c r="H14351" s="488"/>
    </row>
    <row r="14352" spans="1:8" s="10" customFormat="1">
      <c r="A14352" s="134"/>
      <c r="B14352" s="134"/>
      <c r="C14352"/>
      <c r="D14352"/>
      <c r="E14352" s="488"/>
      <c r="F14352"/>
      <c r="G14352"/>
      <c r="H14352" s="488"/>
    </row>
    <row r="14353" spans="1:8" s="10" customFormat="1">
      <c r="A14353" s="134"/>
      <c r="B14353" s="134"/>
      <c r="C14353"/>
      <c r="D14353"/>
      <c r="E14353" s="488"/>
      <c r="F14353"/>
      <c r="G14353"/>
      <c r="H14353" s="488"/>
    </row>
    <row r="14354" spans="1:8" s="10" customFormat="1">
      <c r="A14354" s="134"/>
      <c r="B14354" s="134"/>
      <c r="C14354"/>
      <c r="D14354"/>
      <c r="E14354" s="488"/>
      <c r="F14354"/>
      <c r="G14354"/>
      <c r="H14354" s="488"/>
    </row>
    <row r="14355" spans="1:8" s="10" customFormat="1">
      <c r="A14355" s="134"/>
      <c r="B14355" s="134"/>
      <c r="C14355"/>
      <c r="D14355"/>
      <c r="E14355" s="488"/>
      <c r="F14355"/>
      <c r="G14355"/>
      <c r="H14355" s="488"/>
    </row>
    <row r="14356" spans="1:8" s="10" customFormat="1">
      <c r="A14356" s="134"/>
      <c r="B14356" s="134"/>
      <c r="C14356"/>
      <c r="D14356"/>
      <c r="E14356" s="488"/>
      <c r="F14356"/>
      <c r="G14356"/>
      <c r="H14356" s="488"/>
    </row>
    <row r="14357" spans="1:8" s="10" customFormat="1">
      <c r="A14357" s="134"/>
      <c r="B14357" s="134"/>
      <c r="C14357"/>
      <c r="D14357"/>
      <c r="E14357" s="488"/>
      <c r="F14357"/>
      <c r="G14357"/>
      <c r="H14357" s="488"/>
    </row>
    <row r="14358" spans="1:8" s="10" customFormat="1">
      <c r="A14358" s="134"/>
      <c r="B14358" s="134"/>
      <c r="C14358"/>
      <c r="D14358"/>
      <c r="E14358" s="488"/>
      <c r="F14358"/>
      <c r="G14358"/>
      <c r="H14358" s="488"/>
    </row>
    <row r="14359" spans="1:8" s="10" customFormat="1">
      <c r="A14359" s="134"/>
      <c r="B14359" s="134"/>
      <c r="C14359"/>
      <c r="D14359"/>
      <c r="E14359" s="488"/>
      <c r="F14359"/>
      <c r="G14359"/>
      <c r="H14359" s="488"/>
    </row>
    <row r="14360" spans="1:8" s="10" customFormat="1">
      <c r="A14360" s="134"/>
      <c r="B14360" s="134"/>
      <c r="C14360"/>
      <c r="D14360"/>
      <c r="E14360" s="488"/>
      <c r="F14360"/>
      <c r="G14360"/>
      <c r="H14360" s="488"/>
    </row>
    <row r="14361" spans="1:8" s="10" customFormat="1">
      <c r="A14361" s="134"/>
      <c r="B14361" s="134"/>
      <c r="C14361"/>
      <c r="D14361"/>
      <c r="E14361" s="488"/>
      <c r="F14361"/>
      <c r="G14361"/>
      <c r="H14361" s="488"/>
    </row>
    <row r="14362" spans="1:8" s="10" customFormat="1">
      <c r="A14362" s="134"/>
      <c r="B14362" s="134"/>
      <c r="C14362"/>
      <c r="D14362"/>
      <c r="E14362" s="488"/>
      <c r="F14362"/>
      <c r="G14362"/>
      <c r="H14362" s="488"/>
    </row>
    <row r="14363" spans="1:8" s="10" customFormat="1">
      <c r="A14363" s="134"/>
      <c r="B14363" s="134"/>
      <c r="C14363"/>
      <c r="D14363"/>
      <c r="E14363" s="488"/>
      <c r="F14363"/>
      <c r="G14363"/>
      <c r="H14363" s="488"/>
    </row>
    <row r="14364" spans="1:8" s="10" customFormat="1">
      <c r="A14364" s="134"/>
      <c r="B14364" s="134"/>
      <c r="C14364"/>
      <c r="D14364"/>
      <c r="E14364" s="488"/>
      <c r="F14364"/>
      <c r="G14364"/>
      <c r="H14364" s="488"/>
    </row>
    <row r="14365" spans="1:8" s="10" customFormat="1">
      <c r="A14365" s="134"/>
      <c r="B14365" s="134"/>
      <c r="C14365"/>
      <c r="D14365"/>
      <c r="E14365" s="488"/>
      <c r="F14365"/>
      <c r="G14365"/>
      <c r="H14365" s="488"/>
    </row>
    <row r="14366" spans="1:8" s="10" customFormat="1">
      <c r="A14366" s="134"/>
      <c r="B14366" s="134"/>
      <c r="C14366"/>
      <c r="D14366"/>
      <c r="E14366" s="488"/>
      <c r="F14366"/>
      <c r="G14366"/>
      <c r="H14366" s="488"/>
    </row>
    <row r="14367" spans="1:8" s="10" customFormat="1">
      <c r="A14367" s="134"/>
      <c r="B14367" s="134"/>
      <c r="C14367"/>
      <c r="D14367"/>
      <c r="E14367" s="488"/>
      <c r="F14367"/>
      <c r="G14367"/>
      <c r="H14367" s="488"/>
    </row>
    <row r="14368" spans="1:8" s="10" customFormat="1">
      <c r="A14368" s="134"/>
      <c r="B14368" s="134"/>
      <c r="C14368"/>
      <c r="D14368"/>
      <c r="E14368" s="488"/>
      <c r="F14368"/>
      <c r="G14368"/>
      <c r="H14368" s="488"/>
    </row>
    <row r="14369" spans="1:8" s="10" customFormat="1">
      <c r="A14369" s="134"/>
      <c r="B14369" s="134"/>
      <c r="C14369"/>
      <c r="D14369"/>
      <c r="E14369" s="488"/>
      <c r="F14369"/>
      <c r="G14369"/>
      <c r="H14369" s="488"/>
    </row>
    <row r="14370" spans="1:8" s="10" customFormat="1">
      <c r="A14370" s="134"/>
      <c r="B14370" s="134"/>
      <c r="C14370"/>
      <c r="D14370"/>
      <c r="E14370" s="488"/>
      <c r="F14370"/>
      <c r="G14370"/>
      <c r="H14370" s="488"/>
    </row>
    <row r="14371" spans="1:8" s="10" customFormat="1">
      <c r="A14371" s="134"/>
      <c r="B14371" s="134"/>
      <c r="C14371"/>
      <c r="D14371"/>
      <c r="E14371" s="488"/>
      <c r="F14371"/>
      <c r="G14371"/>
      <c r="H14371" s="488"/>
    </row>
    <row r="14372" spans="1:8" s="10" customFormat="1">
      <c r="A14372" s="134"/>
      <c r="B14372" s="134"/>
      <c r="C14372"/>
      <c r="D14372"/>
      <c r="E14372" s="488"/>
      <c r="F14372"/>
      <c r="G14372"/>
      <c r="H14372" s="488"/>
    </row>
    <row r="14373" spans="1:8" s="10" customFormat="1">
      <c r="A14373" s="134"/>
      <c r="B14373" s="134"/>
      <c r="C14373"/>
      <c r="D14373"/>
      <c r="E14373" s="488"/>
      <c r="F14373"/>
      <c r="G14373"/>
      <c r="H14373" s="488"/>
    </row>
    <row r="14374" spans="1:8" s="10" customFormat="1">
      <c r="A14374" s="134"/>
      <c r="B14374" s="134"/>
      <c r="C14374"/>
      <c r="D14374"/>
      <c r="E14374" s="488"/>
      <c r="F14374"/>
      <c r="G14374"/>
      <c r="H14374" s="488"/>
    </row>
    <row r="14375" spans="1:8" s="10" customFormat="1">
      <c r="A14375" s="134"/>
      <c r="B14375" s="134"/>
      <c r="C14375"/>
      <c r="D14375"/>
      <c r="E14375" s="488"/>
      <c r="F14375"/>
      <c r="G14375"/>
      <c r="H14375" s="488"/>
    </row>
    <row r="14376" spans="1:8" s="10" customFormat="1">
      <c r="A14376" s="134"/>
      <c r="B14376" s="134"/>
      <c r="C14376"/>
      <c r="D14376"/>
      <c r="E14376" s="488"/>
      <c r="F14376"/>
      <c r="G14376"/>
      <c r="H14376" s="488"/>
    </row>
    <row r="14377" spans="1:8" s="10" customFormat="1">
      <c r="A14377" s="134"/>
      <c r="B14377" s="134"/>
      <c r="C14377"/>
      <c r="D14377"/>
      <c r="E14377" s="488"/>
      <c r="F14377"/>
      <c r="G14377"/>
      <c r="H14377" s="488"/>
    </row>
    <row r="14378" spans="1:8" s="10" customFormat="1">
      <c r="A14378" s="134"/>
      <c r="B14378" s="134"/>
      <c r="C14378"/>
      <c r="D14378"/>
      <c r="E14378" s="488"/>
      <c r="F14378"/>
      <c r="G14378"/>
      <c r="H14378" s="488"/>
    </row>
    <row r="14379" spans="1:8" s="10" customFormat="1">
      <c r="A14379" s="134"/>
      <c r="B14379" s="134"/>
      <c r="C14379"/>
      <c r="D14379"/>
      <c r="E14379" s="488"/>
      <c r="F14379"/>
      <c r="G14379"/>
      <c r="H14379" s="488"/>
    </row>
    <row r="14380" spans="1:8" s="10" customFormat="1">
      <c r="A14380" s="134"/>
      <c r="B14380" s="134"/>
      <c r="C14380"/>
      <c r="D14380"/>
      <c r="E14380" s="488"/>
      <c r="F14380"/>
      <c r="G14380"/>
      <c r="H14380" s="488"/>
    </row>
    <row r="14381" spans="1:8" s="10" customFormat="1">
      <c r="A14381" s="134"/>
      <c r="B14381" s="134"/>
      <c r="C14381"/>
      <c r="D14381"/>
      <c r="E14381" s="488"/>
      <c r="F14381"/>
      <c r="G14381"/>
      <c r="H14381" s="488"/>
    </row>
    <row r="14382" spans="1:8" s="10" customFormat="1">
      <c r="A14382" s="134"/>
      <c r="B14382" s="134"/>
      <c r="C14382"/>
      <c r="D14382"/>
      <c r="E14382" s="488"/>
      <c r="F14382"/>
      <c r="G14382"/>
      <c r="H14382" s="488"/>
    </row>
    <row r="14383" spans="1:8" s="10" customFormat="1">
      <c r="A14383" s="134"/>
      <c r="B14383" s="134"/>
      <c r="C14383"/>
      <c r="D14383"/>
      <c r="E14383" s="488"/>
      <c r="F14383"/>
      <c r="G14383"/>
      <c r="H14383" s="488"/>
    </row>
    <row r="14384" spans="1:8" s="10" customFormat="1">
      <c r="A14384" s="134"/>
      <c r="B14384" s="134"/>
      <c r="C14384"/>
      <c r="D14384"/>
      <c r="E14384" s="488"/>
      <c r="F14384"/>
      <c r="G14384"/>
      <c r="H14384" s="488"/>
    </row>
    <row r="14385" spans="1:8" s="10" customFormat="1">
      <c r="A14385" s="134"/>
      <c r="B14385" s="134"/>
      <c r="C14385"/>
      <c r="D14385"/>
      <c r="E14385" s="488"/>
      <c r="F14385"/>
      <c r="G14385"/>
      <c r="H14385" s="488"/>
    </row>
    <row r="14386" spans="1:8" s="10" customFormat="1">
      <c r="A14386" s="134"/>
      <c r="B14386" s="134"/>
      <c r="C14386"/>
      <c r="D14386"/>
      <c r="E14386" s="488"/>
      <c r="F14386"/>
      <c r="G14386"/>
      <c r="H14386" s="488"/>
    </row>
    <row r="14387" spans="1:8" s="10" customFormat="1">
      <c r="A14387" s="134"/>
      <c r="B14387" s="134"/>
      <c r="C14387"/>
      <c r="D14387"/>
      <c r="E14387" s="488"/>
      <c r="F14387"/>
      <c r="G14387"/>
      <c r="H14387" s="488"/>
    </row>
    <row r="14388" spans="1:8" s="10" customFormat="1">
      <c r="A14388" s="134"/>
      <c r="B14388" s="134"/>
      <c r="C14388"/>
      <c r="D14388"/>
      <c r="E14388" s="488"/>
      <c r="F14388"/>
      <c r="G14388"/>
      <c r="H14388" s="488"/>
    </row>
    <row r="14389" spans="1:8" s="10" customFormat="1">
      <c r="A14389" s="134"/>
      <c r="B14389" s="134"/>
      <c r="C14389"/>
      <c r="D14389"/>
      <c r="E14389" s="488"/>
      <c r="F14389"/>
      <c r="G14389"/>
      <c r="H14389" s="488"/>
    </row>
    <row r="14390" spans="1:8" s="10" customFormat="1">
      <c r="A14390" s="134"/>
      <c r="B14390" s="134"/>
      <c r="C14390"/>
      <c r="D14390"/>
      <c r="E14390" s="488"/>
      <c r="F14390"/>
      <c r="G14390"/>
      <c r="H14390" s="488"/>
    </row>
    <row r="14391" spans="1:8" s="10" customFormat="1">
      <c r="A14391" s="134"/>
      <c r="B14391" s="134"/>
      <c r="C14391"/>
      <c r="D14391"/>
      <c r="E14391" s="488"/>
      <c r="F14391"/>
      <c r="G14391"/>
      <c r="H14391" s="488"/>
    </row>
    <row r="14392" spans="1:8" s="10" customFormat="1">
      <c r="A14392" s="134"/>
      <c r="B14392" s="134"/>
      <c r="C14392"/>
      <c r="D14392"/>
      <c r="E14392" s="488"/>
      <c r="F14392"/>
      <c r="G14392"/>
      <c r="H14392" s="488"/>
    </row>
    <row r="14393" spans="1:8" s="10" customFormat="1">
      <c r="A14393" s="134"/>
      <c r="B14393" s="134"/>
      <c r="C14393"/>
      <c r="D14393"/>
      <c r="E14393" s="488"/>
      <c r="F14393"/>
      <c r="G14393"/>
      <c r="H14393" s="488"/>
    </row>
    <row r="14394" spans="1:8" s="10" customFormat="1">
      <c r="A14394" s="134"/>
      <c r="B14394" s="134"/>
      <c r="C14394"/>
      <c r="D14394"/>
      <c r="E14394" s="488"/>
      <c r="F14394"/>
      <c r="G14394"/>
      <c r="H14394" s="488"/>
    </row>
    <row r="14395" spans="1:8" s="10" customFormat="1">
      <c r="A14395" s="134"/>
      <c r="B14395" s="134"/>
      <c r="C14395"/>
      <c r="D14395"/>
      <c r="E14395" s="488"/>
      <c r="F14395"/>
      <c r="G14395"/>
      <c r="H14395" s="488"/>
    </row>
    <row r="14396" spans="1:8" s="10" customFormat="1">
      <c r="A14396" s="134"/>
      <c r="B14396" s="134"/>
      <c r="C14396"/>
      <c r="D14396"/>
      <c r="E14396" s="488"/>
      <c r="F14396"/>
      <c r="G14396"/>
      <c r="H14396" s="488"/>
    </row>
    <row r="14397" spans="1:8" s="10" customFormat="1">
      <c r="A14397" s="134"/>
      <c r="B14397" s="134"/>
      <c r="C14397"/>
      <c r="D14397"/>
      <c r="E14397" s="488"/>
      <c r="F14397"/>
      <c r="G14397"/>
      <c r="H14397" s="488"/>
    </row>
    <row r="14398" spans="1:8" s="10" customFormat="1">
      <c r="A14398" s="134"/>
      <c r="B14398" s="134"/>
      <c r="C14398"/>
      <c r="D14398"/>
      <c r="E14398" s="488"/>
      <c r="F14398"/>
      <c r="G14398"/>
      <c r="H14398" s="488"/>
    </row>
    <row r="14399" spans="1:8" s="10" customFormat="1">
      <c r="A14399" s="134"/>
      <c r="B14399" s="134"/>
      <c r="C14399"/>
      <c r="D14399"/>
      <c r="E14399" s="488"/>
      <c r="F14399"/>
      <c r="G14399"/>
      <c r="H14399" s="488"/>
    </row>
    <row r="14400" spans="1:8" s="10" customFormat="1">
      <c r="A14400" s="134"/>
      <c r="B14400" s="134"/>
      <c r="C14400"/>
      <c r="D14400"/>
      <c r="E14400" s="488"/>
      <c r="F14400"/>
      <c r="G14400"/>
      <c r="H14400" s="488"/>
    </row>
    <row r="14401" spans="1:8" s="10" customFormat="1">
      <c r="A14401" s="134"/>
      <c r="B14401" s="134"/>
      <c r="C14401"/>
      <c r="D14401"/>
      <c r="E14401" s="488"/>
      <c r="F14401"/>
      <c r="G14401"/>
      <c r="H14401" s="488"/>
    </row>
    <row r="14402" spans="1:8" s="10" customFormat="1">
      <c r="A14402" s="134"/>
      <c r="B14402" s="134"/>
      <c r="C14402"/>
      <c r="D14402"/>
      <c r="E14402" s="488"/>
      <c r="F14402"/>
      <c r="G14402"/>
      <c r="H14402" s="488"/>
    </row>
    <row r="14403" spans="1:8" s="10" customFormat="1">
      <c r="A14403" s="134"/>
      <c r="B14403" s="134"/>
      <c r="C14403"/>
      <c r="D14403"/>
      <c r="E14403" s="488"/>
      <c r="F14403"/>
      <c r="G14403"/>
      <c r="H14403" s="488"/>
    </row>
    <row r="14404" spans="1:8" s="10" customFormat="1">
      <c r="A14404" s="134"/>
      <c r="B14404" s="134"/>
      <c r="C14404"/>
      <c r="D14404"/>
      <c r="E14404" s="488"/>
      <c r="F14404"/>
      <c r="G14404"/>
      <c r="H14404" s="488"/>
    </row>
    <row r="14405" spans="1:8" s="10" customFormat="1">
      <c r="A14405" s="134"/>
      <c r="B14405" s="134"/>
      <c r="C14405"/>
      <c r="D14405"/>
      <c r="E14405" s="488"/>
      <c r="F14405"/>
      <c r="G14405"/>
      <c r="H14405" s="488"/>
    </row>
    <row r="14406" spans="1:8" s="10" customFormat="1">
      <c r="A14406" s="134"/>
      <c r="B14406" s="134"/>
      <c r="C14406"/>
      <c r="D14406"/>
      <c r="E14406" s="488"/>
      <c r="F14406"/>
      <c r="G14406"/>
      <c r="H14406" s="488"/>
    </row>
    <row r="14407" spans="1:8" s="10" customFormat="1">
      <c r="A14407" s="134"/>
      <c r="B14407" s="134"/>
      <c r="C14407"/>
      <c r="D14407"/>
      <c r="E14407" s="488"/>
      <c r="F14407"/>
      <c r="G14407"/>
      <c r="H14407" s="488"/>
    </row>
    <row r="14408" spans="1:8" s="10" customFormat="1">
      <c r="A14408" s="134"/>
      <c r="B14408" s="134"/>
      <c r="C14408"/>
      <c r="D14408"/>
      <c r="E14408" s="488"/>
      <c r="F14408"/>
      <c r="G14408"/>
      <c r="H14408" s="488"/>
    </row>
    <row r="14409" spans="1:8" s="10" customFormat="1">
      <c r="A14409" s="134"/>
      <c r="B14409" s="134"/>
      <c r="C14409"/>
      <c r="D14409"/>
      <c r="E14409" s="488"/>
      <c r="F14409"/>
      <c r="G14409"/>
      <c r="H14409" s="488"/>
    </row>
    <row r="14410" spans="1:8" s="10" customFormat="1">
      <c r="A14410" s="134"/>
      <c r="B14410" s="134"/>
      <c r="C14410"/>
      <c r="D14410"/>
      <c r="E14410" s="488"/>
      <c r="F14410"/>
      <c r="G14410"/>
      <c r="H14410" s="488"/>
    </row>
    <row r="14411" spans="1:8" s="10" customFormat="1">
      <c r="A14411" s="134"/>
      <c r="B14411" s="134"/>
      <c r="C14411"/>
      <c r="D14411"/>
      <c r="E14411" s="488"/>
      <c r="F14411"/>
      <c r="G14411"/>
      <c r="H14411" s="488"/>
    </row>
    <row r="14412" spans="1:8" s="10" customFormat="1">
      <c r="A14412" s="134"/>
      <c r="B14412" s="134"/>
      <c r="C14412"/>
      <c r="D14412"/>
      <c r="E14412" s="488"/>
      <c r="F14412"/>
      <c r="G14412"/>
      <c r="H14412" s="488"/>
    </row>
    <row r="14413" spans="1:8" s="10" customFormat="1">
      <c r="A14413" s="134"/>
      <c r="B14413" s="134"/>
      <c r="C14413"/>
      <c r="D14413"/>
      <c r="E14413" s="488"/>
      <c r="F14413"/>
      <c r="G14413"/>
      <c r="H14413" s="488"/>
    </row>
    <row r="14414" spans="1:8" s="10" customFormat="1">
      <c r="A14414" s="134"/>
      <c r="B14414" s="134"/>
      <c r="C14414"/>
      <c r="D14414"/>
      <c r="E14414" s="488"/>
      <c r="F14414"/>
      <c r="G14414"/>
      <c r="H14414" s="488"/>
    </row>
    <row r="14415" spans="1:8" s="10" customFormat="1">
      <c r="A14415" s="134"/>
      <c r="B14415" s="134"/>
      <c r="C14415"/>
      <c r="D14415"/>
      <c r="E14415" s="488"/>
      <c r="F14415"/>
      <c r="G14415"/>
      <c r="H14415" s="488"/>
    </row>
    <row r="14416" spans="1:8" s="10" customFormat="1">
      <c r="A14416" s="134"/>
      <c r="B14416" s="134"/>
      <c r="C14416"/>
      <c r="D14416"/>
      <c r="E14416" s="488"/>
      <c r="F14416"/>
      <c r="G14416"/>
      <c r="H14416" s="488"/>
    </row>
    <row r="14417" spans="1:8" s="10" customFormat="1">
      <c r="A14417" s="134"/>
      <c r="B14417" s="134"/>
      <c r="C14417"/>
      <c r="D14417"/>
      <c r="E14417" s="488"/>
      <c r="F14417"/>
      <c r="G14417"/>
      <c r="H14417" s="488"/>
    </row>
    <row r="14418" spans="1:8" s="10" customFormat="1">
      <c r="A14418" s="134"/>
      <c r="B14418" s="134"/>
      <c r="C14418"/>
      <c r="D14418"/>
      <c r="E14418" s="488"/>
      <c r="F14418"/>
      <c r="G14418"/>
      <c r="H14418" s="488"/>
    </row>
    <row r="14419" spans="1:8" s="10" customFormat="1">
      <c r="A14419" s="134"/>
      <c r="B14419" s="134"/>
      <c r="C14419"/>
      <c r="D14419"/>
      <c r="E14419" s="488"/>
      <c r="F14419"/>
      <c r="G14419"/>
      <c r="H14419" s="488"/>
    </row>
    <row r="14420" spans="1:8" s="10" customFormat="1">
      <c r="A14420" s="134"/>
      <c r="B14420" s="134"/>
      <c r="C14420"/>
      <c r="D14420"/>
      <c r="E14420" s="488"/>
      <c r="F14420"/>
      <c r="G14420"/>
      <c r="H14420" s="488"/>
    </row>
    <row r="14421" spans="1:8" s="10" customFormat="1">
      <c r="A14421" s="134"/>
      <c r="B14421" s="134"/>
      <c r="C14421"/>
      <c r="D14421"/>
      <c r="E14421" s="488"/>
      <c r="F14421"/>
      <c r="G14421"/>
      <c r="H14421" s="488"/>
    </row>
    <row r="14422" spans="1:8" s="10" customFormat="1">
      <c r="A14422" s="134"/>
      <c r="B14422" s="134"/>
      <c r="C14422"/>
      <c r="D14422"/>
      <c r="E14422" s="488"/>
      <c r="F14422"/>
      <c r="G14422"/>
      <c r="H14422" s="488"/>
    </row>
    <row r="14423" spans="1:8" s="10" customFormat="1">
      <c r="A14423" s="134"/>
      <c r="B14423" s="134"/>
      <c r="C14423"/>
      <c r="D14423"/>
      <c r="E14423" s="488"/>
      <c r="F14423"/>
      <c r="G14423"/>
      <c r="H14423" s="488"/>
    </row>
    <row r="14424" spans="1:8" s="10" customFormat="1">
      <c r="A14424" s="134"/>
      <c r="B14424" s="134"/>
      <c r="C14424"/>
      <c r="D14424"/>
      <c r="E14424" s="488"/>
      <c r="F14424"/>
      <c r="G14424"/>
      <c r="H14424" s="488"/>
    </row>
    <row r="14425" spans="1:8" s="10" customFormat="1">
      <c r="A14425" s="134"/>
      <c r="B14425" s="134"/>
      <c r="C14425"/>
      <c r="D14425"/>
      <c r="E14425" s="488"/>
      <c r="F14425"/>
      <c r="G14425"/>
      <c r="H14425" s="488"/>
    </row>
    <row r="14426" spans="1:8" s="10" customFormat="1">
      <c r="A14426" s="134"/>
      <c r="B14426" s="134"/>
      <c r="C14426"/>
      <c r="D14426"/>
      <c r="E14426" s="488"/>
      <c r="F14426"/>
      <c r="G14426"/>
      <c r="H14426" s="488"/>
    </row>
    <row r="14427" spans="1:8" s="10" customFormat="1">
      <c r="A14427" s="134"/>
      <c r="B14427" s="134"/>
      <c r="C14427"/>
      <c r="D14427"/>
      <c r="E14427" s="488"/>
      <c r="F14427"/>
      <c r="G14427"/>
      <c r="H14427" s="488"/>
    </row>
    <row r="14428" spans="1:8" s="10" customFormat="1">
      <c r="A14428" s="134"/>
      <c r="B14428" s="134"/>
      <c r="C14428"/>
      <c r="D14428"/>
      <c r="E14428" s="488"/>
      <c r="F14428"/>
      <c r="G14428"/>
      <c r="H14428" s="488"/>
    </row>
    <row r="14429" spans="1:8" s="10" customFormat="1">
      <c r="A14429" s="134"/>
      <c r="B14429" s="134"/>
      <c r="C14429"/>
      <c r="D14429"/>
      <c r="E14429" s="488"/>
      <c r="F14429"/>
      <c r="G14429"/>
      <c r="H14429" s="488"/>
    </row>
    <row r="14430" spans="1:8" s="10" customFormat="1">
      <c r="A14430" s="134"/>
      <c r="B14430" s="134"/>
      <c r="C14430"/>
      <c r="D14430"/>
      <c r="E14430" s="488"/>
      <c r="F14430"/>
      <c r="G14430"/>
      <c r="H14430" s="488"/>
    </row>
    <row r="14431" spans="1:8" s="10" customFormat="1">
      <c r="A14431" s="134"/>
      <c r="B14431" s="134"/>
      <c r="C14431"/>
      <c r="D14431"/>
      <c r="E14431" s="488"/>
      <c r="F14431"/>
      <c r="G14431"/>
      <c r="H14431" s="488"/>
    </row>
    <row r="14432" spans="1:8" s="10" customFormat="1">
      <c r="A14432" s="134"/>
      <c r="B14432" s="134"/>
      <c r="C14432"/>
      <c r="D14432"/>
      <c r="E14432" s="488"/>
      <c r="F14432"/>
      <c r="G14432"/>
      <c r="H14432" s="488"/>
    </row>
    <row r="14433" spans="1:8" s="10" customFormat="1">
      <c r="A14433" s="134"/>
      <c r="B14433" s="134"/>
      <c r="C14433"/>
      <c r="D14433"/>
      <c r="E14433" s="488"/>
      <c r="F14433"/>
      <c r="G14433"/>
      <c r="H14433" s="488"/>
    </row>
    <row r="14434" spans="1:8" s="10" customFormat="1">
      <c r="A14434" s="134"/>
      <c r="B14434" s="134"/>
      <c r="C14434"/>
      <c r="D14434"/>
      <c r="E14434" s="488"/>
      <c r="F14434"/>
      <c r="G14434"/>
      <c r="H14434" s="488"/>
    </row>
    <row r="14435" spans="1:8" s="10" customFormat="1">
      <c r="A14435" s="134"/>
      <c r="B14435" s="134"/>
      <c r="C14435"/>
      <c r="D14435"/>
      <c r="E14435" s="488"/>
      <c r="F14435"/>
      <c r="G14435"/>
      <c r="H14435" s="488"/>
    </row>
    <row r="14436" spans="1:8" s="10" customFormat="1">
      <c r="A14436" s="134"/>
      <c r="B14436" s="134"/>
      <c r="C14436"/>
      <c r="D14436"/>
      <c r="E14436" s="488"/>
      <c r="F14436"/>
      <c r="G14436"/>
      <c r="H14436" s="488"/>
    </row>
    <row r="14437" spans="1:8" s="10" customFormat="1">
      <c r="A14437" s="134"/>
      <c r="B14437" s="134"/>
      <c r="C14437"/>
      <c r="D14437"/>
      <c r="E14437" s="488"/>
      <c r="F14437"/>
      <c r="G14437"/>
      <c r="H14437" s="488"/>
    </row>
    <row r="14438" spans="1:8" s="10" customFormat="1">
      <c r="A14438" s="134"/>
      <c r="B14438" s="134"/>
      <c r="C14438"/>
      <c r="D14438"/>
      <c r="E14438" s="488"/>
      <c r="F14438"/>
      <c r="G14438"/>
      <c r="H14438" s="488"/>
    </row>
    <row r="14439" spans="1:8" s="10" customFormat="1">
      <c r="A14439" s="134"/>
      <c r="B14439" s="134"/>
      <c r="C14439"/>
      <c r="D14439"/>
      <c r="E14439" s="488"/>
      <c r="F14439"/>
      <c r="G14439"/>
      <c r="H14439" s="488"/>
    </row>
    <row r="14440" spans="1:8" s="10" customFormat="1">
      <c r="A14440" s="134"/>
      <c r="B14440" s="134"/>
      <c r="C14440"/>
      <c r="D14440"/>
      <c r="E14440" s="488"/>
      <c r="F14440"/>
      <c r="G14440"/>
      <c r="H14440" s="488"/>
    </row>
    <row r="14441" spans="1:8" s="10" customFormat="1">
      <c r="A14441" s="134"/>
      <c r="B14441" s="134"/>
      <c r="C14441"/>
      <c r="D14441"/>
      <c r="E14441" s="488"/>
      <c r="F14441"/>
      <c r="G14441"/>
      <c r="H14441" s="488"/>
    </row>
    <row r="14442" spans="1:8" s="10" customFormat="1">
      <c r="A14442" s="134"/>
      <c r="B14442" s="134"/>
      <c r="C14442"/>
      <c r="D14442"/>
      <c r="E14442" s="488"/>
      <c r="F14442"/>
      <c r="G14442"/>
      <c r="H14442" s="488"/>
    </row>
    <row r="14443" spans="1:8" s="10" customFormat="1">
      <c r="A14443" s="134"/>
      <c r="B14443" s="134"/>
      <c r="C14443"/>
      <c r="D14443"/>
      <c r="E14443" s="488"/>
      <c r="F14443"/>
      <c r="G14443"/>
      <c r="H14443" s="488"/>
    </row>
    <row r="14444" spans="1:8" s="10" customFormat="1">
      <c r="A14444" s="134"/>
      <c r="B14444" s="134"/>
      <c r="C14444"/>
      <c r="D14444"/>
      <c r="E14444" s="488"/>
      <c r="F14444"/>
      <c r="G14444"/>
      <c r="H14444" s="488"/>
    </row>
    <row r="14445" spans="1:8" s="10" customFormat="1">
      <c r="A14445" s="134"/>
      <c r="B14445" s="134"/>
      <c r="C14445"/>
      <c r="D14445"/>
      <c r="E14445" s="488"/>
      <c r="F14445"/>
      <c r="G14445"/>
      <c r="H14445" s="488"/>
    </row>
    <row r="14446" spans="1:8" s="10" customFormat="1">
      <c r="A14446" s="134"/>
      <c r="B14446" s="134"/>
      <c r="C14446"/>
      <c r="D14446"/>
      <c r="E14446" s="488"/>
      <c r="F14446"/>
      <c r="G14446"/>
      <c r="H14446" s="488"/>
    </row>
    <row r="14447" spans="1:8" s="10" customFormat="1">
      <c r="A14447" s="134"/>
      <c r="B14447" s="134"/>
      <c r="C14447"/>
      <c r="D14447"/>
      <c r="E14447" s="488"/>
      <c r="F14447"/>
      <c r="G14447"/>
      <c r="H14447" s="488"/>
    </row>
    <row r="14448" spans="1:8" s="10" customFormat="1">
      <c r="A14448" s="134"/>
      <c r="B14448" s="134"/>
      <c r="C14448"/>
      <c r="D14448"/>
      <c r="E14448" s="488"/>
      <c r="F14448"/>
      <c r="G14448"/>
      <c r="H14448" s="488"/>
    </row>
    <row r="14449" spans="1:8" s="10" customFormat="1">
      <c r="A14449" s="134"/>
      <c r="B14449" s="134"/>
      <c r="C14449"/>
      <c r="D14449"/>
      <c r="E14449" s="488"/>
      <c r="F14449"/>
      <c r="G14449"/>
      <c r="H14449" s="488"/>
    </row>
    <row r="14450" spans="1:8" s="10" customFormat="1">
      <c r="A14450" s="134"/>
      <c r="B14450" s="134"/>
      <c r="C14450"/>
      <c r="D14450"/>
      <c r="E14450" s="488"/>
      <c r="F14450"/>
      <c r="G14450"/>
      <c r="H14450" s="488"/>
    </row>
    <row r="14451" spans="1:8" s="10" customFormat="1">
      <c r="A14451" s="134"/>
      <c r="B14451" s="134"/>
      <c r="C14451"/>
      <c r="D14451"/>
      <c r="E14451" s="488"/>
      <c r="F14451"/>
      <c r="G14451"/>
      <c r="H14451" s="488"/>
    </row>
    <row r="14452" spans="1:8" s="10" customFormat="1">
      <c r="A14452" s="134"/>
      <c r="B14452" s="134"/>
      <c r="C14452"/>
      <c r="D14452"/>
      <c r="E14452" s="488"/>
      <c r="F14452"/>
      <c r="G14452"/>
      <c r="H14452" s="488"/>
    </row>
    <row r="14453" spans="1:8" s="10" customFormat="1">
      <c r="A14453" s="134"/>
      <c r="B14453" s="134"/>
      <c r="C14453"/>
      <c r="D14453"/>
      <c r="E14453" s="488"/>
      <c r="F14453"/>
      <c r="G14453"/>
      <c r="H14453" s="488"/>
    </row>
    <row r="14454" spans="1:8" s="10" customFormat="1">
      <c r="A14454" s="134"/>
      <c r="B14454" s="134"/>
      <c r="C14454"/>
      <c r="D14454"/>
      <c r="E14454" s="488"/>
      <c r="F14454"/>
      <c r="G14454"/>
      <c r="H14454" s="488"/>
    </row>
    <row r="14455" spans="1:8" s="10" customFormat="1">
      <c r="A14455" s="134"/>
      <c r="B14455" s="134"/>
      <c r="C14455"/>
      <c r="D14455"/>
      <c r="E14455" s="488"/>
      <c r="F14455"/>
      <c r="G14455"/>
      <c r="H14455" s="488"/>
    </row>
    <row r="14456" spans="1:8" s="10" customFormat="1">
      <c r="A14456" s="134"/>
      <c r="B14456" s="134"/>
      <c r="C14456"/>
      <c r="D14456"/>
      <c r="E14456" s="488"/>
      <c r="F14456"/>
      <c r="G14456"/>
      <c r="H14456" s="488"/>
    </row>
    <row r="14457" spans="1:8" s="10" customFormat="1">
      <c r="A14457" s="134"/>
      <c r="B14457" s="134"/>
      <c r="C14457"/>
      <c r="D14457"/>
      <c r="E14457" s="488"/>
      <c r="F14457"/>
      <c r="G14457"/>
      <c r="H14457" s="488"/>
    </row>
    <row r="14458" spans="1:8" s="10" customFormat="1">
      <c r="A14458" s="134"/>
      <c r="B14458" s="134"/>
      <c r="C14458"/>
      <c r="D14458"/>
      <c r="E14458" s="488"/>
      <c r="F14458"/>
      <c r="G14458"/>
      <c r="H14458" s="488"/>
    </row>
    <row r="14459" spans="1:8" s="10" customFormat="1">
      <c r="A14459" s="134"/>
      <c r="B14459" s="134"/>
      <c r="C14459"/>
      <c r="D14459"/>
      <c r="E14459" s="488"/>
      <c r="F14459"/>
      <c r="G14459"/>
      <c r="H14459" s="488"/>
    </row>
    <row r="14460" spans="1:8" s="10" customFormat="1">
      <c r="A14460" s="134"/>
      <c r="B14460" s="134"/>
      <c r="C14460"/>
      <c r="D14460"/>
      <c r="E14460" s="488"/>
      <c r="F14460"/>
      <c r="G14460"/>
      <c r="H14460" s="488"/>
    </row>
    <row r="14461" spans="1:8" s="10" customFormat="1">
      <c r="A14461" s="134"/>
      <c r="B14461" s="134"/>
      <c r="C14461"/>
      <c r="D14461"/>
      <c r="E14461" s="488"/>
      <c r="F14461"/>
      <c r="G14461"/>
      <c r="H14461" s="488"/>
    </row>
    <row r="14462" spans="1:8" s="10" customFormat="1">
      <c r="A14462" s="134"/>
      <c r="B14462" s="134"/>
      <c r="C14462"/>
      <c r="D14462"/>
      <c r="E14462" s="488"/>
      <c r="F14462"/>
      <c r="G14462"/>
      <c r="H14462" s="488"/>
    </row>
    <row r="14463" spans="1:8" s="10" customFormat="1">
      <c r="A14463" s="134"/>
      <c r="B14463" s="134"/>
      <c r="C14463"/>
      <c r="D14463"/>
      <c r="E14463" s="488"/>
      <c r="F14463"/>
      <c r="G14463"/>
      <c r="H14463" s="488"/>
    </row>
    <row r="14464" spans="1:8" s="10" customFormat="1">
      <c r="A14464" s="134"/>
      <c r="B14464" s="134"/>
      <c r="C14464"/>
      <c r="D14464"/>
      <c r="E14464" s="488"/>
      <c r="F14464"/>
      <c r="G14464"/>
      <c r="H14464" s="488"/>
    </row>
    <row r="14465" spans="1:8" s="10" customFormat="1">
      <c r="A14465" s="134"/>
      <c r="B14465" s="134"/>
      <c r="C14465"/>
      <c r="D14465"/>
      <c r="E14465" s="488"/>
      <c r="F14465"/>
      <c r="G14465"/>
      <c r="H14465" s="488"/>
    </row>
    <row r="14466" spans="1:8" s="10" customFormat="1">
      <c r="A14466" s="134"/>
      <c r="B14466" s="134"/>
      <c r="C14466"/>
      <c r="D14466"/>
      <c r="E14466" s="488"/>
      <c r="F14466"/>
      <c r="G14466"/>
      <c r="H14466" s="488"/>
    </row>
    <row r="14467" spans="1:8" s="10" customFormat="1">
      <c r="A14467" s="134"/>
      <c r="B14467" s="134"/>
      <c r="C14467"/>
      <c r="D14467"/>
      <c r="E14467" s="488"/>
      <c r="F14467"/>
      <c r="G14467"/>
      <c r="H14467" s="488"/>
    </row>
    <row r="14468" spans="1:8" s="10" customFormat="1">
      <c r="A14468" s="134"/>
      <c r="B14468" s="134"/>
      <c r="C14468"/>
      <c r="D14468"/>
      <c r="E14468" s="488"/>
      <c r="F14468"/>
      <c r="G14468"/>
      <c r="H14468" s="488"/>
    </row>
    <row r="14469" spans="1:8" s="10" customFormat="1">
      <c r="A14469" s="134"/>
      <c r="B14469" s="134"/>
      <c r="C14469"/>
      <c r="D14469"/>
      <c r="E14469" s="488"/>
      <c r="F14469"/>
      <c r="G14469"/>
      <c r="H14469" s="488"/>
    </row>
    <row r="14470" spans="1:8" s="10" customFormat="1">
      <c r="A14470" s="134"/>
      <c r="B14470" s="134"/>
      <c r="C14470"/>
      <c r="D14470"/>
      <c r="E14470" s="488"/>
      <c r="F14470"/>
      <c r="G14470"/>
      <c r="H14470" s="488"/>
    </row>
    <row r="14471" spans="1:8" s="10" customFormat="1">
      <c r="A14471" s="134"/>
      <c r="B14471" s="134"/>
      <c r="C14471"/>
      <c r="D14471"/>
      <c r="E14471" s="488"/>
      <c r="F14471"/>
      <c r="G14471"/>
      <c r="H14471" s="488"/>
    </row>
    <row r="14472" spans="1:8" s="10" customFormat="1">
      <c r="A14472" s="134"/>
      <c r="B14472" s="134"/>
      <c r="C14472"/>
      <c r="D14472"/>
      <c r="E14472" s="488"/>
      <c r="F14472"/>
      <c r="G14472"/>
      <c r="H14472" s="488"/>
    </row>
    <row r="14473" spans="1:8" s="10" customFormat="1">
      <c r="A14473" s="134"/>
      <c r="B14473" s="134"/>
      <c r="C14473"/>
      <c r="D14473"/>
      <c r="E14473" s="488"/>
      <c r="F14473"/>
      <c r="G14473"/>
      <c r="H14473" s="488"/>
    </row>
    <row r="14474" spans="1:8" s="10" customFormat="1">
      <c r="A14474" s="134"/>
      <c r="B14474" s="134"/>
      <c r="C14474"/>
      <c r="D14474"/>
      <c r="E14474" s="488"/>
      <c r="F14474"/>
      <c r="G14474"/>
      <c r="H14474" s="488"/>
    </row>
    <row r="14475" spans="1:8" s="10" customFormat="1">
      <c r="A14475" s="134"/>
      <c r="B14475" s="134"/>
      <c r="C14475"/>
      <c r="D14475"/>
      <c r="E14475" s="488"/>
      <c r="F14475"/>
      <c r="G14475"/>
      <c r="H14475" s="488"/>
    </row>
    <row r="14476" spans="1:8" s="10" customFormat="1">
      <c r="A14476" s="134"/>
      <c r="B14476" s="134"/>
      <c r="C14476"/>
      <c r="D14476"/>
      <c r="E14476" s="488"/>
      <c r="F14476"/>
      <c r="G14476"/>
      <c r="H14476" s="488"/>
    </row>
    <row r="14477" spans="1:8" s="10" customFormat="1">
      <c r="A14477" s="134"/>
      <c r="B14477" s="134"/>
      <c r="C14477"/>
      <c r="D14477"/>
      <c r="E14477" s="488"/>
      <c r="F14477"/>
      <c r="G14477"/>
      <c r="H14477" s="488"/>
    </row>
    <row r="14478" spans="1:8" s="10" customFormat="1">
      <c r="A14478" s="134"/>
      <c r="B14478" s="134"/>
      <c r="C14478"/>
      <c r="D14478"/>
      <c r="E14478" s="488"/>
      <c r="F14478"/>
      <c r="G14478"/>
      <c r="H14478" s="488"/>
    </row>
    <row r="14479" spans="1:8" s="10" customFormat="1">
      <c r="A14479" s="134"/>
      <c r="B14479" s="134"/>
      <c r="C14479"/>
      <c r="D14479"/>
      <c r="E14479" s="488"/>
      <c r="F14479"/>
      <c r="G14479"/>
      <c r="H14479" s="488"/>
    </row>
    <row r="14480" spans="1:8" s="10" customFormat="1">
      <c r="A14480" s="134"/>
      <c r="B14480" s="134"/>
      <c r="C14480"/>
      <c r="D14480"/>
      <c r="E14480" s="488"/>
      <c r="F14480"/>
      <c r="G14480"/>
      <c r="H14480" s="488"/>
    </row>
    <row r="14481" spans="1:8" s="10" customFormat="1">
      <c r="A14481" s="134"/>
      <c r="B14481" s="134"/>
      <c r="C14481"/>
      <c r="D14481"/>
      <c r="E14481" s="488"/>
      <c r="F14481"/>
      <c r="G14481"/>
      <c r="H14481" s="488"/>
    </row>
    <row r="14482" spans="1:8" s="10" customFormat="1">
      <c r="A14482" s="134"/>
      <c r="B14482" s="134"/>
      <c r="C14482"/>
      <c r="D14482"/>
      <c r="E14482" s="488"/>
      <c r="F14482"/>
      <c r="G14482"/>
      <c r="H14482" s="488"/>
    </row>
    <row r="14483" spans="1:8" s="10" customFormat="1">
      <c r="A14483" s="134"/>
      <c r="B14483" s="134"/>
      <c r="C14483"/>
      <c r="D14483"/>
      <c r="E14483" s="488"/>
      <c r="F14483"/>
      <c r="G14483"/>
      <c r="H14483" s="488"/>
    </row>
    <row r="14484" spans="1:8" s="10" customFormat="1">
      <c r="A14484" s="134"/>
      <c r="B14484" s="134"/>
      <c r="C14484"/>
      <c r="D14484"/>
      <c r="E14484" s="488"/>
      <c r="F14484"/>
      <c r="G14484"/>
      <c r="H14484" s="488"/>
    </row>
    <row r="14485" spans="1:8" s="10" customFormat="1">
      <c r="A14485" s="134"/>
      <c r="B14485" s="134"/>
      <c r="C14485"/>
      <c r="D14485"/>
      <c r="E14485" s="488"/>
      <c r="F14485"/>
      <c r="G14485"/>
      <c r="H14485" s="488"/>
    </row>
    <row r="14486" spans="1:8" s="10" customFormat="1">
      <c r="A14486" s="134"/>
      <c r="B14486" s="134"/>
      <c r="C14486"/>
      <c r="D14486"/>
      <c r="E14486" s="488"/>
      <c r="F14486"/>
      <c r="G14486"/>
      <c r="H14486" s="488"/>
    </row>
    <row r="14487" spans="1:8" s="10" customFormat="1">
      <c r="A14487" s="134"/>
      <c r="B14487" s="134"/>
      <c r="C14487"/>
      <c r="D14487"/>
      <c r="E14487" s="488"/>
      <c r="F14487"/>
      <c r="G14487"/>
      <c r="H14487" s="488"/>
    </row>
    <row r="14488" spans="1:8" s="10" customFormat="1">
      <c r="A14488" s="134"/>
      <c r="B14488" s="134"/>
      <c r="C14488"/>
      <c r="D14488"/>
      <c r="E14488" s="488"/>
      <c r="F14488"/>
      <c r="G14488"/>
      <c r="H14488" s="488"/>
    </row>
    <row r="14489" spans="1:8" s="10" customFormat="1">
      <c r="A14489" s="134"/>
      <c r="B14489" s="134"/>
      <c r="C14489"/>
      <c r="D14489"/>
      <c r="E14489" s="488"/>
      <c r="F14489"/>
      <c r="G14489"/>
      <c r="H14489" s="488"/>
    </row>
    <row r="14490" spans="1:8" s="10" customFormat="1">
      <c r="A14490" s="134"/>
      <c r="B14490" s="134"/>
      <c r="C14490"/>
      <c r="D14490"/>
      <c r="E14490" s="488"/>
      <c r="F14490"/>
      <c r="G14490"/>
      <c r="H14490" s="488"/>
    </row>
    <row r="14491" spans="1:8" s="10" customFormat="1">
      <c r="A14491" s="134"/>
      <c r="B14491" s="134"/>
      <c r="C14491"/>
      <c r="D14491"/>
      <c r="E14491" s="488"/>
      <c r="F14491"/>
      <c r="G14491"/>
      <c r="H14491" s="488"/>
    </row>
    <row r="14492" spans="1:8" s="10" customFormat="1">
      <c r="A14492" s="134"/>
      <c r="B14492" s="134"/>
      <c r="C14492"/>
      <c r="D14492"/>
      <c r="E14492" s="488"/>
      <c r="F14492"/>
      <c r="G14492"/>
      <c r="H14492" s="488"/>
    </row>
    <row r="14493" spans="1:8" s="10" customFormat="1">
      <c r="A14493" s="134"/>
      <c r="B14493" s="134"/>
      <c r="C14493"/>
      <c r="D14493"/>
      <c r="E14493" s="488"/>
      <c r="F14493"/>
      <c r="G14493"/>
      <c r="H14493" s="488"/>
    </row>
    <row r="14494" spans="1:8" s="10" customFormat="1">
      <c r="A14494" s="134"/>
      <c r="B14494" s="134"/>
      <c r="C14494"/>
      <c r="D14494"/>
      <c r="E14494" s="488"/>
      <c r="F14494"/>
      <c r="G14494"/>
      <c r="H14494" s="488"/>
    </row>
    <row r="14495" spans="1:8" s="10" customFormat="1">
      <c r="A14495" s="134"/>
      <c r="B14495" s="134"/>
      <c r="C14495"/>
      <c r="D14495"/>
      <c r="E14495" s="488"/>
      <c r="F14495"/>
      <c r="G14495"/>
      <c r="H14495" s="488"/>
    </row>
    <row r="14496" spans="1:8" s="10" customFormat="1">
      <c r="A14496" s="134"/>
      <c r="B14496" s="134"/>
      <c r="C14496"/>
      <c r="D14496"/>
      <c r="E14496" s="488"/>
      <c r="F14496"/>
      <c r="G14496"/>
      <c r="H14496" s="488"/>
    </row>
    <row r="14497" spans="1:8" s="10" customFormat="1">
      <c r="A14497" s="134"/>
      <c r="B14497" s="134"/>
      <c r="C14497"/>
      <c r="D14497"/>
      <c r="E14497" s="488"/>
      <c r="F14497"/>
      <c r="G14497"/>
      <c r="H14497" s="488"/>
    </row>
    <row r="14498" spans="1:8" s="10" customFormat="1">
      <c r="A14498" s="134"/>
      <c r="B14498" s="134"/>
      <c r="C14498"/>
      <c r="D14498"/>
      <c r="E14498" s="488"/>
      <c r="F14498"/>
      <c r="G14498"/>
      <c r="H14498" s="488"/>
    </row>
    <row r="14499" spans="1:8" s="10" customFormat="1">
      <c r="A14499" s="134"/>
      <c r="B14499" s="134"/>
      <c r="C14499"/>
      <c r="D14499"/>
      <c r="E14499" s="488"/>
      <c r="F14499"/>
      <c r="G14499"/>
      <c r="H14499" s="488"/>
    </row>
    <row r="14500" spans="1:8" s="10" customFormat="1">
      <c r="A14500" s="134"/>
      <c r="B14500" s="134"/>
      <c r="C14500"/>
      <c r="D14500"/>
      <c r="E14500" s="488"/>
      <c r="F14500"/>
      <c r="G14500"/>
      <c r="H14500" s="488"/>
    </row>
    <row r="14501" spans="1:8" s="10" customFormat="1">
      <c r="A14501" s="134"/>
      <c r="B14501" s="134"/>
      <c r="C14501"/>
      <c r="D14501"/>
      <c r="E14501" s="488"/>
      <c r="F14501"/>
      <c r="G14501"/>
      <c r="H14501" s="488"/>
    </row>
    <row r="14502" spans="1:8" s="10" customFormat="1">
      <c r="A14502" s="134"/>
      <c r="B14502" s="134"/>
      <c r="C14502"/>
      <c r="D14502"/>
      <c r="E14502" s="488"/>
      <c r="F14502"/>
      <c r="G14502"/>
      <c r="H14502" s="488"/>
    </row>
    <row r="14503" spans="1:8" s="10" customFormat="1">
      <c r="A14503" s="134"/>
      <c r="B14503" s="134"/>
      <c r="C14503"/>
      <c r="D14503"/>
      <c r="E14503" s="488"/>
      <c r="F14503"/>
      <c r="G14503"/>
      <c r="H14503" s="488"/>
    </row>
    <row r="14504" spans="1:8" s="10" customFormat="1">
      <c r="A14504" s="134"/>
      <c r="B14504" s="134"/>
      <c r="C14504"/>
      <c r="D14504"/>
      <c r="E14504" s="488"/>
      <c r="F14504"/>
      <c r="G14504"/>
      <c r="H14504" s="488"/>
    </row>
    <row r="14505" spans="1:8" s="10" customFormat="1">
      <c r="A14505" s="134"/>
      <c r="B14505" s="134"/>
      <c r="C14505"/>
      <c r="D14505"/>
      <c r="E14505" s="488"/>
      <c r="F14505"/>
      <c r="G14505"/>
      <c r="H14505" s="488"/>
    </row>
    <row r="14506" spans="1:8" s="10" customFormat="1">
      <c r="A14506" s="134"/>
      <c r="B14506" s="134"/>
      <c r="C14506"/>
      <c r="D14506"/>
      <c r="E14506" s="488"/>
      <c r="F14506"/>
      <c r="G14506"/>
      <c r="H14506" s="488"/>
    </row>
    <row r="14507" spans="1:8" s="10" customFormat="1">
      <c r="A14507" s="134"/>
      <c r="B14507" s="134"/>
      <c r="C14507"/>
      <c r="D14507"/>
      <c r="E14507" s="488"/>
      <c r="F14507"/>
      <c r="G14507"/>
      <c r="H14507" s="488"/>
    </row>
    <row r="14508" spans="1:8" s="10" customFormat="1">
      <c r="A14508" s="134"/>
      <c r="B14508" s="134"/>
      <c r="C14508"/>
      <c r="D14508"/>
      <c r="E14508" s="488"/>
      <c r="F14508"/>
      <c r="G14508"/>
      <c r="H14508" s="488"/>
    </row>
    <row r="14509" spans="1:8" s="10" customFormat="1">
      <c r="A14509" s="134"/>
      <c r="B14509" s="134"/>
      <c r="C14509"/>
      <c r="D14509"/>
      <c r="E14509" s="488"/>
      <c r="F14509"/>
      <c r="G14509"/>
      <c r="H14509" s="488"/>
    </row>
    <row r="14510" spans="1:8" s="10" customFormat="1">
      <c r="A14510" s="134"/>
      <c r="B14510" s="134"/>
      <c r="C14510"/>
      <c r="D14510"/>
      <c r="E14510" s="488"/>
      <c r="F14510"/>
      <c r="G14510"/>
      <c r="H14510" s="488"/>
    </row>
    <row r="14511" spans="1:8" s="10" customFormat="1">
      <c r="A14511" s="134"/>
      <c r="B14511" s="134"/>
      <c r="C14511"/>
      <c r="D14511"/>
      <c r="E14511" s="488"/>
      <c r="F14511"/>
      <c r="G14511"/>
      <c r="H14511" s="488"/>
    </row>
    <row r="14512" spans="1:8" s="10" customFormat="1">
      <c r="A14512" s="134"/>
      <c r="B14512" s="134"/>
      <c r="C14512"/>
      <c r="D14512"/>
      <c r="E14512" s="488"/>
      <c r="F14512"/>
      <c r="G14512"/>
      <c r="H14512" s="488"/>
    </row>
    <row r="14513" spans="1:8" s="10" customFormat="1">
      <c r="A14513" s="134"/>
      <c r="B14513" s="134"/>
      <c r="C14513"/>
      <c r="D14513"/>
      <c r="E14513" s="488"/>
      <c r="F14513"/>
      <c r="G14513"/>
      <c r="H14513" s="488"/>
    </row>
    <row r="14514" spans="1:8" s="10" customFormat="1">
      <c r="A14514" s="134"/>
      <c r="B14514" s="134"/>
      <c r="C14514"/>
      <c r="D14514"/>
      <c r="E14514" s="488"/>
      <c r="F14514"/>
      <c r="G14514"/>
      <c r="H14514" s="488"/>
    </row>
    <row r="14515" spans="1:8" s="10" customFormat="1">
      <c r="A14515" s="134"/>
      <c r="B14515" s="134"/>
      <c r="C14515"/>
      <c r="D14515"/>
      <c r="E14515" s="488"/>
      <c r="F14515"/>
      <c r="G14515"/>
      <c r="H14515" s="488"/>
    </row>
    <row r="14516" spans="1:8" s="10" customFormat="1">
      <c r="A14516" s="134"/>
      <c r="B14516" s="134"/>
      <c r="C14516"/>
      <c r="D14516"/>
      <c r="E14516" s="488"/>
      <c r="F14516"/>
      <c r="G14516"/>
      <c r="H14516" s="488"/>
    </row>
    <row r="14517" spans="1:8" s="10" customFormat="1">
      <c r="A14517" s="134"/>
      <c r="B14517" s="134"/>
      <c r="C14517"/>
      <c r="D14517"/>
      <c r="E14517" s="488"/>
      <c r="F14517"/>
      <c r="G14517"/>
      <c r="H14517" s="488"/>
    </row>
    <row r="14518" spans="1:8" s="10" customFormat="1">
      <c r="A14518" s="134"/>
      <c r="B14518" s="134"/>
      <c r="C14518"/>
      <c r="D14518"/>
      <c r="E14518" s="488"/>
      <c r="F14518"/>
      <c r="G14518"/>
      <c r="H14518" s="488"/>
    </row>
    <row r="14519" spans="1:8" s="10" customFormat="1">
      <c r="A14519" s="134"/>
      <c r="B14519" s="134"/>
      <c r="C14519"/>
      <c r="D14519"/>
      <c r="E14519" s="488"/>
      <c r="F14519"/>
      <c r="G14519"/>
      <c r="H14519" s="488"/>
    </row>
    <row r="14520" spans="1:8" s="10" customFormat="1">
      <c r="A14520" s="134"/>
      <c r="B14520" s="134"/>
      <c r="C14520"/>
      <c r="D14520"/>
      <c r="E14520" s="488"/>
      <c r="F14520"/>
      <c r="G14520"/>
      <c r="H14520" s="488"/>
    </row>
    <row r="14521" spans="1:8" s="10" customFormat="1">
      <c r="A14521" s="134"/>
      <c r="B14521" s="134"/>
      <c r="C14521"/>
      <c r="D14521"/>
      <c r="E14521" s="488"/>
      <c r="F14521"/>
      <c r="G14521"/>
      <c r="H14521" s="488"/>
    </row>
    <row r="14522" spans="1:8" s="10" customFormat="1">
      <c r="A14522" s="134"/>
      <c r="B14522" s="134"/>
      <c r="C14522"/>
      <c r="D14522"/>
      <c r="E14522" s="488"/>
      <c r="F14522"/>
      <c r="G14522"/>
      <c r="H14522" s="488"/>
    </row>
    <row r="14523" spans="1:8" s="10" customFormat="1">
      <c r="A14523" s="134"/>
      <c r="B14523" s="134"/>
      <c r="C14523"/>
      <c r="D14523"/>
      <c r="E14523" s="488"/>
      <c r="F14523"/>
      <c r="G14523"/>
      <c r="H14523" s="488"/>
    </row>
    <row r="14524" spans="1:8" s="10" customFormat="1">
      <c r="A14524" s="134"/>
      <c r="B14524" s="134"/>
      <c r="C14524"/>
      <c r="D14524"/>
      <c r="E14524" s="488"/>
      <c r="F14524"/>
      <c r="G14524"/>
      <c r="H14524" s="488"/>
    </row>
    <row r="14525" spans="1:8" s="10" customFormat="1">
      <c r="A14525" s="134"/>
      <c r="B14525" s="134"/>
      <c r="C14525"/>
      <c r="D14525"/>
      <c r="E14525" s="488"/>
      <c r="F14525"/>
      <c r="G14525"/>
      <c r="H14525" s="488"/>
    </row>
    <row r="14526" spans="1:8" s="10" customFormat="1">
      <c r="A14526" s="134"/>
      <c r="B14526" s="134"/>
      <c r="C14526"/>
      <c r="D14526"/>
      <c r="E14526" s="488"/>
      <c r="F14526"/>
      <c r="G14526"/>
      <c r="H14526" s="488"/>
    </row>
    <row r="14527" spans="1:8" s="10" customFormat="1">
      <c r="A14527" s="134"/>
      <c r="B14527" s="134"/>
      <c r="C14527"/>
      <c r="D14527"/>
      <c r="E14527" s="488"/>
      <c r="F14527"/>
      <c r="G14527"/>
      <c r="H14527" s="488"/>
    </row>
    <row r="14528" spans="1:8" s="10" customFormat="1">
      <c r="A14528" s="134"/>
      <c r="B14528" s="134"/>
      <c r="C14528"/>
      <c r="D14528"/>
      <c r="E14528" s="488"/>
      <c r="F14528"/>
      <c r="G14528"/>
      <c r="H14528" s="488"/>
    </row>
    <row r="14529" spans="1:8" s="10" customFormat="1">
      <c r="A14529" s="134"/>
      <c r="B14529" s="134"/>
      <c r="C14529"/>
      <c r="D14529"/>
      <c r="E14529" s="488"/>
      <c r="F14529"/>
      <c r="G14529"/>
      <c r="H14529" s="488"/>
    </row>
    <row r="14530" spans="1:8" s="10" customFormat="1">
      <c r="A14530" s="134"/>
      <c r="B14530" s="134"/>
      <c r="C14530"/>
      <c r="D14530"/>
      <c r="E14530" s="488"/>
      <c r="F14530"/>
      <c r="G14530"/>
      <c r="H14530" s="488"/>
    </row>
    <row r="14531" spans="1:8" s="10" customFormat="1">
      <c r="A14531" s="134"/>
      <c r="B14531" s="134"/>
      <c r="C14531"/>
      <c r="D14531"/>
      <c r="E14531" s="488"/>
      <c r="F14531"/>
      <c r="G14531"/>
      <c r="H14531" s="488"/>
    </row>
    <row r="14532" spans="1:8" s="10" customFormat="1">
      <c r="A14532" s="134"/>
      <c r="B14532" s="134"/>
      <c r="C14532"/>
      <c r="D14532"/>
      <c r="E14532" s="488"/>
      <c r="F14532"/>
      <c r="G14532"/>
      <c r="H14532" s="488"/>
    </row>
    <row r="14533" spans="1:8" s="10" customFormat="1">
      <c r="A14533" s="134"/>
      <c r="B14533" s="134"/>
      <c r="C14533"/>
      <c r="D14533"/>
      <c r="E14533" s="488"/>
      <c r="F14533"/>
      <c r="G14533"/>
      <c r="H14533" s="488"/>
    </row>
    <row r="14534" spans="1:8" s="10" customFormat="1">
      <c r="A14534" s="134"/>
      <c r="B14534" s="134"/>
      <c r="C14534"/>
      <c r="D14534"/>
      <c r="E14534" s="488"/>
      <c r="F14534"/>
      <c r="G14534"/>
      <c r="H14534" s="488"/>
    </row>
    <row r="14535" spans="1:8" s="10" customFormat="1">
      <c r="A14535" s="134"/>
      <c r="B14535" s="134"/>
      <c r="C14535"/>
      <c r="D14535"/>
      <c r="E14535" s="488"/>
      <c r="F14535"/>
      <c r="G14535"/>
      <c r="H14535" s="488"/>
    </row>
    <row r="14536" spans="1:8" s="10" customFormat="1">
      <c r="A14536" s="134"/>
      <c r="B14536" s="134"/>
      <c r="C14536"/>
      <c r="D14536"/>
      <c r="E14536" s="488"/>
      <c r="F14536"/>
      <c r="G14536"/>
      <c r="H14536" s="488"/>
    </row>
    <row r="14537" spans="1:8" s="10" customFormat="1">
      <c r="A14537" s="134"/>
      <c r="B14537" s="134"/>
      <c r="C14537"/>
      <c r="D14537"/>
      <c r="E14537" s="488"/>
      <c r="F14537"/>
      <c r="G14537"/>
      <c r="H14537" s="488"/>
    </row>
    <row r="14538" spans="1:8" s="10" customFormat="1">
      <c r="A14538" s="134"/>
      <c r="B14538" s="134"/>
      <c r="C14538"/>
      <c r="D14538"/>
      <c r="E14538" s="488"/>
      <c r="F14538"/>
      <c r="G14538"/>
      <c r="H14538" s="488"/>
    </row>
    <row r="14539" spans="1:8" s="10" customFormat="1">
      <c r="A14539" s="134"/>
      <c r="B14539" s="134"/>
      <c r="C14539"/>
      <c r="D14539"/>
      <c r="E14539" s="488"/>
      <c r="F14539"/>
      <c r="G14539"/>
      <c r="H14539" s="488"/>
    </row>
    <row r="14540" spans="1:8" s="10" customFormat="1">
      <c r="A14540" s="134"/>
      <c r="B14540" s="134"/>
      <c r="C14540"/>
      <c r="D14540"/>
      <c r="E14540" s="488"/>
      <c r="F14540"/>
      <c r="G14540"/>
      <c r="H14540" s="488"/>
    </row>
    <row r="14541" spans="1:8" s="10" customFormat="1">
      <c r="A14541" s="134"/>
      <c r="B14541" s="134"/>
      <c r="C14541"/>
      <c r="D14541"/>
      <c r="E14541" s="488"/>
      <c r="F14541"/>
      <c r="G14541"/>
      <c r="H14541" s="488"/>
    </row>
    <row r="14542" spans="1:8" s="10" customFormat="1">
      <c r="A14542" s="134"/>
      <c r="B14542" s="134"/>
      <c r="C14542"/>
      <c r="D14542"/>
      <c r="E14542" s="488"/>
      <c r="F14542"/>
      <c r="G14542"/>
      <c r="H14542" s="488"/>
    </row>
    <row r="14543" spans="1:8" s="10" customFormat="1">
      <c r="A14543" s="134"/>
      <c r="B14543" s="134"/>
      <c r="C14543"/>
      <c r="D14543"/>
      <c r="E14543" s="488"/>
      <c r="F14543"/>
      <c r="G14543"/>
      <c r="H14543" s="488"/>
    </row>
    <row r="14544" spans="1:8" s="10" customFormat="1">
      <c r="A14544" s="134"/>
      <c r="B14544" s="134"/>
      <c r="C14544"/>
      <c r="D14544"/>
      <c r="E14544" s="488"/>
      <c r="F14544"/>
      <c r="G14544"/>
      <c r="H14544" s="488"/>
    </row>
    <row r="14545" spans="1:8" s="10" customFormat="1">
      <c r="A14545" s="134"/>
      <c r="B14545" s="134"/>
      <c r="C14545"/>
      <c r="D14545"/>
      <c r="E14545" s="488"/>
      <c r="F14545"/>
      <c r="G14545"/>
      <c r="H14545" s="488"/>
    </row>
    <row r="14546" spans="1:8" s="10" customFormat="1">
      <c r="A14546" s="134"/>
      <c r="B14546" s="134"/>
      <c r="C14546"/>
      <c r="D14546"/>
      <c r="E14546" s="488"/>
      <c r="F14546"/>
      <c r="G14546"/>
      <c r="H14546" s="488"/>
    </row>
    <row r="14547" spans="1:8" s="10" customFormat="1">
      <c r="A14547" s="134"/>
      <c r="B14547" s="134"/>
      <c r="C14547"/>
      <c r="D14547"/>
      <c r="E14547" s="488"/>
      <c r="F14547"/>
      <c r="G14547"/>
      <c r="H14547" s="488"/>
    </row>
    <row r="14548" spans="1:8" s="10" customFormat="1">
      <c r="A14548" s="134"/>
      <c r="B14548" s="134"/>
      <c r="C14548"/>
      <c r="D14548"/>
      <c r="E14548" s="488"/>
      <c r="F14548"/>
      <c r="G14548"/>
      <c r="H14548" s="488"/>
    </row>
    <row r="14549" spans="1:8" s="10" customFormat="1">
      <c r="A14549" s="134"/>
      <c r="B14549" s="134"/>
      <c r="C14549"/>
      <c r="D14549"/>
      <c r="E14549" s="488"/>
      <c r="F14549"/>
      <c r="G14549"/>
      <c r="H14549" s="488"/>
    </row>
    <row r="14550" spans="1:8" s="10" customFormat="1">
      <c r="A14550" s="134"/>
      <c r="B14550" s="134"/>
      <c r="C14550"/>
      <c r="D14550"/>
      <c r="E14550" s="488"/>
      <c r="F14550"/>
      <c r="G14550"/>
      <c r="H14550" s="488"/>
    </row>
    <row r="14551" spans="1:8" s="10" customFormat="1">
      <c r="A14551" s="134"/>
      <c r="B14551" s="134"/>
      <c r="C14551"/>
      <c r="D14551"/>
      <c r="E14551" s="488"/>
      <c r="F14551"/>
      <c r="G14551"/>
      <c r="H14551" s="488"/>
    </row>
    <row r="14552" spans="1:8" s="10" customFormat="1">
      <c r="A14552" s="134"/>
      <c r="B14552" s="134"/>
      <c r="C14552"/>
      <c r="D14552"/>
      <c r="E14552" s="488"/>
      <c r="F14552"/>
      <c r="G14552"/>
      <c r="H14552" s="488"/>
    </row>
    <row r="14553" spans="1:8" s="10" customFormat="1">
      <c r="A14553" s="134"/>
      <c r="B14553" s="134"/>
      <c r="C14553"/>
      <c r="D14553"/>
      <c r="E14553" s="488"/>
      <c r="F14553"/>
      <c r="G14553"/>
      <c r="H14553" s="488"/>
    </row>
    <row r="14554" spans="1:8" s="10" customFormat="1">
      <c r="A14554" s="134"/>
      <c r="B14554" s="134"/>
      <c r="C14554"/>
      <c r="D14554"/>
      <c r="E14554" s="488"/>
      <c r="F14554"/>
      <c r="G14554"/>
      <c r="H14554" s="488"/>
    </row>
    <row r="14555" spans="1:8" s="10" customFormat="1">
      <c r="A14555" s="134"/>
      <c r="B14555" s="134"/>
      <c r="C14555"/>
      <c r="D14555"/>
      <c r="E14555" s="488"/>
      <c r="F14555"/>
      <c r="G14555"/>
      <c r="H14555" s="488"/>
    </row>
    <row r="14556" spans="1:8" s="10" customFormat="1">
      <c r="A14556" s="134"/>
      <c r="B14556" s="134"/>
      <c r="C14556"/>
      <c r="D14556"/>
      <c r="E14556" s="488"/>
      <c r="F14556"/>
      <c r="G14556"/>
      <c r="H14556" s="488"/>
    </row>
    <row r="14557" spans="1:8" s="10" customFormat="1">
      <c r="A14557" s="134"/>
      <c r="B14557" s="134"/>
      <c r="C14557"/>
      <c r="D14557"/>
      <c r="E14557" s="488"/>
      <c r="F14557"/>
      <c r="G14557"/>
      <c r="H14557" s="488"/>
    </row>
    <row r="14558" spans="1:8" s="10" customFormat="1">
      <c r="A14558" s="134"/>
      <c r="B14558" s="134"/>
      <c r="C14558"/>
      <c r="D14558"/>
      <c r="E14558" s="488"/>
      <c r="F14558"/>
      <c r="G14558"/>
      <c r="H14558" s="488"/>
    </row>
    <row r="14559" spans="1:8" s="10" customFormat="1">
      <c r="A14559" s="134"/>
      <c r="B14559" s="134"/>
      <c r="C14559"/>
      <c r="D14559"/>
      <c r="E14559" s="488"/>
      <c r="F14559"/>
      <c r="G14559"/>
      <c r="H14559" s="488"/>
    </row>
    <row r="14560" spans="1:8" s="10" customFormat="1">
      <c r="A14560" s="134"/>
      <c r="B14560" s="134"/>
      <c r="C14560"/>
      <c r="D14560"/>
      <c r="E14560" s="488"/>
      <c r="F14560"/>
      <c r="G14560"/>
      <c r="H14560" s="488"/>
    </row>
    <row r="14561" spans="1:8" s="10" customFormat="1">
      <c r="A14561" s="134"/>
      <c r="B14561" s="134"/>
      <c r="C14561"/>
      <c r="D14561"/>
      <c r="E14561" s="488"/>
      <c r="F14561"/>
      <c r="G14561"/>
      <c r="H14561" s="488"/>
    </row>
    <row r="14562" spans="1:8" s="10" customFormat="1">
      <c r="A14562" s="134"/>
      <c r="B14562" s="134"/>
      <c r="C14562"/>
      <c r="D14562"/>
      <c r="E14562" s="488"/>
      <c r="F14562"/>
      <c r="G14562"/>
      <c r="H14562" s="488"/>
    </row>
    <row r="14563" spans="1:8" s="10" customFormat="1">
      <c r="A14563" s="134"/>
      <c r="B14563" s="134"/>
      <c r="C14563"/>
      <c r="D14563"/>
      <c r="E14563" s="488"/>
      <c r="F14563"/>
      <c r="G14563"/>
      <c r="H14563" s="488"/>
    </row>
    <row r="14564" spans="1:8" s="10" customFormat="1">
      <c r="A14564" s="134"/>
      <c r="B14564" s="134"/>
      <c r="C14564"/>
      <c r="D14564"/>
      <c r="E14564" s="488"/>
      <c r="F14564"/>
      <c r="G14564"/>
      <c r="H14564" s="488"/>
    </row>
    <row r="14565" spans="1:8" s="10" customFormat="1">
      <c r="A14565" s="134"/>
      <c r="B14565" s="134"/>
      <c r="C14565"/>
      <c r="D14565"/>
      <c r="E14565" s="488"/>
      <c r="F14565"/>
      <c r="G14565"/>
      <c r="H14565" s="488"/>
    </row>
    <row r="14566" spans="1:8" s="10" customFormat="1">
      <c r="A14566" s="134"/>
      <c r="B14566" s="134"/>
      <c r="C14566"/>
      <c r="D14566"/>
      <c r="E14566" s="488"/>
      <c r="F14566"/>
      <c r="G14566"/>
      <c r="H14566" s="488"/>
    </row>
    <row r="14567" spans="1:8" s="10" customFormat="1">
      <c r="A14567" s="134"/>
      <c r="B14567" s="134"/>
      <c r="C14567"/>
      <c r="D14567"/>
      <c r="E14567" s="488"/>
      <c r="F14567"/>
      <c r="G14567"/>
      <c r="H14567" s="488"/>
    </row>
    <row r="14568" spans="1:8" s="10" customFormat="1">
      <c r="A14568" s="134"/>
      <c r="B14568" s="134"/>
      <c r="C14568"/>
      <c r="D14568"/>
      <c r="E14568" s="488"/>
      <c r="F14568"/>
      <c r="G14568"/>
      <c r="H14568" s="488"/>
    </row>
    <row r="14569" spans="1:8" s="10" customFormat="1">
      <c r="A14569" s="134"/>
      <c r="B14569" s="134"/>
      <c r="C14569"/>
      <c r="D14569"/>
      <c r="E14569" s="488"/>
      <c r="F14569"/>
      <c r="G14569"/>
      <c r="H14569" s="488"/>
    </row>
    <row r="14570" spans="1:8" s="10" customFormat="1">
      <c r="A14570" s="134"/>
      <c r="B14570" s="134"/>
      <c r="C14570"/>
      <c r="D14570"/>
      <c r="E14570" s="488"/>
      <c r="F14570"/>
      <c r="G14570"/>
      <c r="H14570" s="488"/>
    </row>
    <row r="14571" spans="1:8" s="10" customFormat="1">
      <c r="A14571" s="134"/>
      <c r="B14571" s="134"/>
      <c r="C14571"/>
      <c r="D14571"/>
      <c r="E14571" s="488"/>
      <c r="F14571"/>
      <c r="G14571"/>
      <c r="H14571" s="488"/>
    </row>
    <row r="14572" spans="1:8" s="10" customFormat="1">
      <c r="A14572" s="134"/>
      <c r="B14572" s="134"/>
      <c r="C14572"/>
      <c r="D14572"/>
      <c r="E14572" s="488"/>
      <c r="F14572"/>
      <c r="G14572"/>
      <c r="H14572" s="488"/>
    </row>
    <row r="14573" spans="1:8" s="10" customFormat="1">
      <c r="A14573" s="134"/>
      <c r="B14573" s="134"/>
      <c r="C14573"/>
      <c r="D14573"/>
      <c r="E14573" s="488"/>
      <c r="F14573"/>
      <c r="G14573"/>
      <c r="H14573" s="488"/>
    </row>
    <row r="14574" spans="1:8" s="10" customFormat="1">
      <c r="A14574" s="134"/>
      <c r="B14574" s="134"/>
      <c r="C14574"/>
      <c r="D14574"/>
      <c r="E14574" s="488"/>
      <c r="F14574"/>
      <c r="G14574"/>
      <c r="H14574" s="488"/>
    </row>
    <row r="14575" spans="1:8" s="10" customFormat="1">
      <c r="A14575" s="134"/>
      <c r="B14575" s="134"/>
      <c r="C14575"/>
      <c r="D14575"/>
      <c r="E14575" s="488"/>
      <c r="F14575"/>
      <c r="G14575"/>
      <c r="H14575" s="488"/>
    </row>
    <row r="14576" spans="1:8" s="10" customFormat="1">
      <c r="A14576" s="134"/>
      <c r="B14576" s="134"/>
      <c r="C14576"/>
      <c r="D14576"/>
      <c r="E14576" s="488"/>
      <c r="F14576"/>
      <c r="G14576"/>
      <c r="H14576" s="488"/>
    </row>
    <row r="14577" spans="1:8" s="10" customFormat="1">
      <c r="A14577" s="134"/>
      <c r="B14577" s="134"/>
      <c r="C14577"/>
      <c r="D14577"/>
      <c r="E14577" s="488"/>
      <c r="F14577"/>
      <c r="G14577"/>
      <c r="H14577" s="488"/>
    </row>
    <row r="14578" spans="1:8" s="10" customFormat="1">
      <c r="A14578" s="134"/>
      <c r="B14578" s="134"/>
      <c r="C14578"/>
      <c r="D14578"/>
      <c r="E14578" s="488"/>
      <c r="F14578"/>
      <c r="G14578"/>
      <c r="H14578" s="488"/>
    </row>
    <row r="14579" spans="1:8" s="10" customFormat="1">
      <c r="A14579" s="134"/>
      <c r="B14579" s="134"/>
      <c r="C14579"/>
      <c r="D14579"/>
      <c r="E14579" s="488"/>
      <c r="F14579"/>
      <c r="G14579"/>
      <c r="H14579" s="488"/>
    </row>
    <row r="14580" spans="1:8" s="10" customFormat="1">
      <c r="A14580" s="134"/>
      <c r="B14580" s="134"/>
      <c r="C14580"/>
      <c r="D14580"/>
      <c r="E14580" s="488"/>
      <c r="F14580"/>
      <c r="G14580"/>
      <c r="H14580" s="488"/>
    </row>
    <row r="14581" spans="1:8" s="10" customFormat="1">
      <c r="A14581" s="134"/>
      <c r="B14581" s="134"/>
      <c r="C14581"/>
      <c r="D14581"/>
      <c r="E14581" s="488"/>
      <c r="F14581"/>
      <c r="G14581"/>
      <c r="H14581" s="488"/>
    </row>
    <row r="14582" spans="1:8" s="10" customFormat="1">
      <c r="A14582" s="134"/>
      <c r="B14582" s="134"/>
      <c r="C14582"/>
      <c r="D14582"/>
      <c r="E14582" s="488"/>
      <c r="F14582"/>
      <c r="G14582"/>
      <c r="H14582" s="488"/>
    </row>
    <row r="14583" spans="1:8" s="10" customFormat="1">
      <c r="A14583" s="134"/>
      <c r="B14583" s="134"/>
      <c r="C14583"/>
      <c r="D14583"/>
      <c r="E14583" s="488"/>
      <c r="F14583"/>
      <c r="G14583"/>
      <c r="H14583" s="488"/>
    </row>
    <row r="14584" spans="1:8" s="10" customFormat="1">
      <c r="A14584" s="134"/>
      <c r="B14584" s="134"/>
      <c r="C14584"/>
      <c r="D14584"/>
      <c r="E14584" s="488"/>
      <c r="F14584"/>
      <c r="G14584"/>
      <c r="H14584" s="488"/>
    </row>
    <row r="14585" spans="1:8" s="10" customFormat="1">
      <c r="A14585" s="134"/>
      <c r="B14585" s="134"/>
      <c r="C14585"/>
      <c r="D14585"/>
      <c r="E14585" s="488"/>
      <c r="F14585"/>
      <c r="G14585"/>
      <c r="H14585" s="488"/>
    </row>
    <row r="14586" spans="1:8" s="10" customFormat="1">
      <c r="A14586" s="134"/>
      <c r="B14586" s="134"/>
      <c r="C14586"/>
      <c r="D14586"/>
      <c r="E14586" s="488"/>
      <c r="F14586"/>
      <c r="G14586"/>
      <c r="H14586" s="488"/>
    </row>
    <row r="14587" spans="1:8" s="10" customFormat="1">
      <c r="A14587" s="134"/>
      <c r="B14587" s="134"/>
      <c r="C14587"/>
      <c r="D14587"/>
      <c r="E14587" s="488"/>
      <c r="F14587"/>
      <c r="G14587"/>
      <c r="H14587" s="488"/>
    </row>
    <row r="14588" spans="1:8" s="10" customFormat="1">
      <c r="A14588" s="134"/>
      <c r="B14588" s="134"/>
      <c r="C14588"/>
      <c r="D14588"/>
      <c r="E14588" s="488"/>
      <c r="F14588"/>
      <c r="G14588"/>
      <c r="H14588" s="488"/>
    </row>
    <row r="14589" spans="1:8" s="10" customFormat="1">
      <c r="A14589" s="134"/>
      <c r="B14589" s="134"/>
      <c r="C14589"/>
      <c r="D14589"/>
      <c r="E14589" s="488"/>
      <c r="F14589"/>
      <c r="G14589"/>
      <c r="H14589" s="488"/>
    </row>
    <row r="14590" spans="1:8" s="10" customFormat="1">
      <c r="A14590" s="134"/>
      <c r="B14590" s="134"/>
      <c r="C14590"/>
      <c r="D14590"/>
      <c r="E14590" s="488"/>
      <c r="F14590"/>
      <c r="G14590"/>
      <c r="H14590" s="488"/>
    </row>
    <row r="14591" spans="1:8" s="10" customFormat="1">
      <c r="A14591" s="134"/>
      <c r="B14591" s="134"/>
      <c r="C14591"/>
      <c r="D14591"/>
      <c r="E14591" s="488"/>
      <c r="F14591"/>
      <c r="G14591"/>
      <c r="H14591" s="488"/>
    </row>
    <row r="14592" spans="1:8" s="10" customFormat="1">
      <c r="A14592" s="134"/>
      <c r="B14592" s="134"/>
      <c r="C14592"/>
      <c r="D14592"/>
      <c r="E14592" s="488"/>
      <c r="F14592"/>
      <c r="G14592"/>
      <c r="H14592" s="488"/>
    </row>
    <row r="14593" spans="1:8" s="10" customFormat="1">
      <c r="A14593" s="134"/>
      <c r="B14593" s="134"/>
      <c r="C14593"/>
      <c r="D14593"/>
      <c r="E14593" s="488"/>
      <c r="F14593"/>
      <c r="G14593"/>
      <c r="H14593" s="488"/>
    </row>
    <row r="14594" spans="1:8" s="10" customFormat="1">
      <c r="A14594" s="134"/>
      <c r="B14594" s="134"/>
      <c r="C14594"/>
      <c r="D14594"/>
      <c r="E14594" s="488"/>
      <c r="F14594"/>
      <c r="G14594"/>
      <c r="H14594" s="488"/>
    </row>
    <row r="14595" spans="1:8" s="10" customFormat="1">
      <c r="A14595" s="134"/>
      <c r="B14595" s="134"/>
      <c r="C14595"/>
      <c r="D14595"/>
      <c r="E14595" s="488"/>
      <c r="F14595"/>
      <c r="G14595"/>
      <c r="H14595" s="488"/>
    </row>
    <row r="14596" spans="1:8" s="10" customFormat="1">
      <c r="A14596" s="134"/>
      <c r="B14596" s="134"/>
      <c r="C14596"/>
      <c r="D14596"/>
      <c r="E14596" s="488"/>
      <c r="F14596"/>
      <c r="G14596"/>
      <c r="H14596" s="488"/>
    </row>
    <row r="14597" spans="1:8" s="10" customFormat="1">
      <c r="A14597" s="134"/>
      <c r="B14597" s="134"/>
      <c r="C14597"/>
      <c r="D14597"/>
      <c r="E14597" s="488"/>
      <c r="F14597"/>
      <c r="G14597"/>
      <c r="H14597" s="488"/>
    </row>
    <row r="14598" spans="1:8" s="10" customFormat="1">
      <c r="A14598" s="134"/>
      <c r="B14598" s="134"/>
      <c r="C14598"/>
      <c r="D14598"/>
      <c r="E14598" s="488"/>
      <c r="F14598"/>
      <c r="G14598"/>
      <c r="H14598" s="488"/>
    </row>
    <row r="14599" spans="1:8" s="10" customFormat="1">
      <c r="A14599" s="134"/>
      <c r="B14599" s="134"/>
      <c r="C14599"/>
      <c r="D14599"/>
      <c r="E14599" s="488"/>
      <c r="F14599"/>
      <c r="G14599"/>
      <c r="H14599" s="488"/>
    </row>
    <row r="14600" spans="1:8" s="10" customFormat="1">
      <c r="A14600" s="134"/>
      <c r="B14600" s="134"/>
      <c r="C14600"/>
      <c r="D14600"/>
      <c r="E14600" s="488"/>
      <c r="F14600"/>
      <c r="G14600"/>
      <c r="H14600" s="488"/>
    </row>
    <row r="14601" spans="1:8" s="10" customFormat="1">
      <c r="A14601" s="134"/>
      <c r="B14601" s="134"/>
      <c r="C14601"/>
      <c r="D14601"/>
      <c r="E14601" s="488"/>
      <c r="F14601"/>
      <c r="G14601"/>
      <c r="H14601" s="488"/>
    </row>
    <row r="14602" spans="1:8" s="10" customFormat="1">
      <c r="A14602" s="134"/>
      <c r="B14602" s="134"/>
      <c r="C14602"/>
      <c r="D14602"/>
      <c r="E14602" s="488"/>
      <c r="F14602"/>
      <c r="G14602"/>
      <c r="H14602" s="488"/>
    </row>
    <row r="14603" spans="1:8" s="10" customFormat="1">
      <c r="A14603" s="134"/>
      <c r="B14603" s="134"/>
      <c r="C14603"/>
      <c r="D14603"/>
      <c r="E14603" s="488"/>
      <c r="F14603"/>
      <c r="G14603"/>
      <c r="H14603" s="488"/>
    </row>
    <row r="14604" spans="1:8" s="10" customFormat="1">
      <c r="A14604" s="134"/>
      <c r="B14604" s="134"/>
      <c r="C14604"/>
      <c r="D14604"/>
      <c r="E14604" s="488"/>
      <c r="F14604"/>
      <c r="G14604"/>
      <c r="H14604" s="488"/>
    </row>
    <row r="14605" spans="1:8" s="10" customFormat="1">
      <c r="A14605" s="134"/>
      <c r="B14605" s="134"/>
      <c r="C14605"/>
      <c r="D14605"/>
      <c r="E14605" s="488"/>
      <c r="F14605"/>
      <c r="G14605"/>
      <c r="H14605" s="488"/>
    </row>
    <row r="14606" spans="1:8" s="10" customFormat="1">
      <c r="A14606" s="134"/>
      <c r="B14606" s="134"/>
      <c r="C14606"/>
      <c r="D14606"/>
      <c r="E14606" s="488"/>
      <c r="F14606"/>
      <c r="G14606"/>
      <c r="H14606" s="488"/>
    </row>
    <row r="14607" spans="1:8" s="10" customFormat="1">
      <c r="A14607" s="134"/>
      <c r="B14607" s="134"/>
      <c r="C14607"/>
      <c r="D14607"/>
      <c r="E14607" s="488"/>
      <c r="F14607"/>
      <c r="G14607"/>
      <c r="H14607" s="488"/>
    </row>
    <row r="14608" spans="1:8" s="10" customFormat="1">
      <c r="A14608" s="134"/>
      <c r="B14608" s="134"/>
      <c r="C14608"/>
      <c r="D14608"/>
      <c r="E14608" s="488"/>
      <c r="F14608"/>
      <c r="G14608"/>
      <c r="H14608" s="488"/>
    </row>
    <row r="14609" spans="1:8" s="10" customFormat="1">
      <c r="A14609" s="134"/>
      <c r="B14609" s="134"/>
      <c r="C14609"/>
      <c r="D14609"/>
      <c r="E14609" s="488"/>
      <c r="F14609"/>
      <c r="G14609"/>
      <c r="H14609" s="488"/>
    </row>
    <row r="14610" spans="1:8" s="10" customFormat="1">
      <c r="A14610" s="134"/>
      <c r="B14610" s="134"/>
      <c r="C14610"/>
      <c r="D14610"/>
      <c r="E14610" s="488"/>
      <c r="F14610"/>
      <c r="G14610"/>
      <c r="H14610" s="488"/>
    </row>
    <row r="14611" spans="1:8" s="10" customFormat="1">
      <c r="A14611" s="134"/>
      <c r="B14611" s="134"/>
      <c r="C14611"/>
      <c r="D14611"/>
      <c r="E14611" s="488"/>
      <c r="F14611"/>
      <c r="G14611"/>
      <c r="H14611" s="488"/>
    </row>
    <row r="14612" spans="1:8" s="10" customFormat="1">
      <c r="A14612" s="134"/>
      <c r="B14612" s="134"/>
      <c r="C14612"/>
      <c r="D14612"/>
      <c r="E14612" s="488"/>
      <c r="F14612"/>
      <c r="G14612"/>
      <c r="H14612" s="488"/>
    </row>
    <row r="14613" spans="1:8" s="10" customFormat="1">
      <c r="A14613" s="134"/>
      <c r="B14613" s="134"/>
      <c r="C14613"/>
      <c r="D14613"/>
      <c r="E14613" s="488"/>
      <c r="F14613"/>
      <c r="G14613"/>
      <c r="H14613" s="488"/>
    </row>
    <row r="14614" spans="1:8" s="10" customFormat="1">
      <c r="A14614" s="134"/>
      <c r="B14614" s="134"/>
      <c r="C14614"/>
      <c r="D14614"/>
      <c r="E14614" s="488"/>
      <c r="F14614"/>
      <c r="G14614"/>
      <c r="H14614" s="488"/>
    </row>
    <row r="14615" spans="1:8" s="10" customFormat="1">
      <c r="A14615" s="134"/>
      <c r="B14615" s="134"/>
      <c r="C14615"/>
      <c r="D14615"/>
      <c r="E14615" s="488"/>
      <c r="F14615"/>
      <c r="G14615"/>
      <c r="H14615" s="488"/>
    </row>
    <row r="14616" spans="1:8" s="10" customFormat="1">
      <c r="A14616" s="134"/>
      <c r="B14616" s="134"/>
      <c r="C14616"/>
      <c r="D14616"/>
      <c r="E14616" s="488"/>
      <c r="F14616"/>
      <c r="G14616"/>
      <c r="H14616" s="488"/>
    </row>
    <row r="14617" spans="1:8" s="10" customFormat="1">
      <c r="A14617" s="134"/>
      <c r="B14617" s="134"/>
      <c r="C14617"/>
      <c r="D14617"/>
      <c r="E14617" s="488"/>
      <c r="F14617"/>
      <c r="G14617"/>
      <c r="H14617" s="488"/>
    </row>
    <row r="14618" spans="1:8" s="10" customFormat="1">
      <c r="A14618" s="134"/>
      <c r="B14618" s="134"/>
      <c r="C14618"/>
      <c r="D14618"/>
      <c r="E14618" s="488"/>
      <c r="F14618"/>
      <c r="G14618"/>
      <c r="H14618" s="488"/>
    </row>
    <row r="14619" spans="1:8" s="10" customFormat="1">
      <c r="A14619" s="134"/>
      <c r="B14619" s="134"/>
      <c r="C14619"/>
      <c r="D14619"/>
      <c r="E14619" s="488"/>
      <c r="F14619"/>
      <c r="G14619"/>
      <c r="H14619" s="488"/>
    </row>
    <row r="14620" spans="1:8" s="10" customFormat="1">
      <c r="A14620" s="134"/>
      <c r="B14620" s="134"/>
      <c r="C14620"/>
      <c r="D14620"/>
      <c r="E14620" s="488"/>
      <c r="F14620"/>
      <c r="G14620"/>
      <c r="H14620" s="488"/>
    </row>
    <row r="14621" spans="1:8" s="10" customFormat="1">
      <c r="A14621" s="134"/>
      <c r="B14621" s="134"/>
      <c r="C14621"/>
      <c r="D14621"/>
      <c r="E14621" s="488"/>
      <c r="F14621"/>
      <c r="G14621"/>
      <c r="H14621" s="488"/>
    </row>
    <row r="14622" spans="1:8" s="10" customFormat="1">
      <c r="A14622" s="134"/>
      <c r="B14622" s="134"/>
      <c r="C14622"/>
      <c r="D14622"/>
      <c r="E14622" s="488"/>
      <c r="F14622"/>
      <c r="G14622"/>
      <c r="H14622" s="488"/>
    </row>
    <row r="14623" spans="1:8" s="10" customFormat="1">
      <c r="A14623" s="134"/>
      <c r="B14623" s="134"/>
      <c r="C14623"/>
      <c r="D14623"/>
      <c r="E14623" s="488"/>
      <c r="F14623"/>
      <c r="G14623"/>
      <c r="H14623" s="488"/>
    </row>
    <row r="14624" spans="1:8" s="10" customFormat="1">
      <c r="A14624" s="134"/>
      <c r="B14624" s="134"/>
      <c r="C14624"/>
      <c r="D14624"/>
      <c r="E14624" s="488"/>
      <c r="F14624"/>
      <c r="G14624"/>
      <c r="H14624" s="488"/>
    </row>
    <row r="14625" spans="1:8" s="10" customFormat="1">
      <c r="A14625" s="134"/>
      <c r="B14625" s="134"/>
      <c r="C14625"/>
      <c r="D14625"/>
      <c r="E14625" s="488"/>
      <c r="F14625"/>
      <c r="G14625"/>
      <c r="H14625" s="488"/>
    </row>
    <row r="14626" spans="1:8" s="10" customFormat="1">
      <c r="A14626" s="134"/>
      <c r="B14626" s="134"/>
      <c r="C14626"/>
      <c r="D14626"/>
      <c r="E14626" s="488"/>
      <c r="F14626"/>
      <c r="G14626"/>
      <c r="H14626" s="488"/>
    </row>
    <row r="14627" spans="1:8" s="10" customFormat="1">
      <c r="A14627" s="134"/>
      <c r="B14627" s="134"/>
      <c r="C14627"/>
      <c r="D14627"/>
      <c r="E14627" s="488"/>
      <c r="F14627"/>
      <c r="G14627"/>
      <c r="H14627" s="488"/>
    </row>
    <row r="14628" spans="1:8" s="10" customFormat="1">
      <c r="A14628" s="134"/>
      <c r="B14628" s="134"/>
      <c r="C14628"/>
      <c r="D14628"/>
      <c r="E14628" s="488"/>
      <c r="F14628"/>
      <c r="G14628"/>
      <c r="H14628" s="488"/>
    </row>
    <row r="14629" spans="1:8" s="10" customFormat="1">
      <c r="A14629" s="134"/>
      <c r="B14629" s="134"/>
      <c r="C14629"/>
      <c r="D14629"/>
      <c r="E14629" s="488"/>
      <c r="F14629"/>
      <c r="G14629"/>
      <c r="H14629" s="488"/>
    </row>
    <row r="14630" spans="1:8" s="10" customFormat="1">
      <c r="A14630" s="134"/>
      <c r="B14630" s="134"/>
      <c r="C14630"/>
      <c r="D14630"/>
      <c r="E14630" s="488"/>
      <c r="F14630"/>
      <c r="G14630"/>
      <c r="H14630" s="488"/>
    </row>
    <row r="14631" spans="1:8" s="10" customFormat="1">
      <c r="A14631" s="134"/>
      <c r="B14631" s="134"/>
      <c r="C14631"/>
      <c r="D14631"/>
      <c r="E14631" s="488"/>
      <c r="F14631"/>
      <c r="G14631"/>
      <c r="H14631" s="488"/>
    </row>
    <row r="14632" spans="1:8" s="10" customFormat="1">
      <c r="A14632" s="134"/>
      <c r="B14632" s="134"/>
      <c r="C14632"/>
      <c r="D14632"/>
      <c r="E14632" s="488"/>
      <c r="F14632"/>
      <c r="G14632"/>
      <c r="H14632" s="488"/>
    </row>
    <row r="14633" spans="1:8" s="10" customFormat="1">
      <c r="A14633" s="134"/>
      <c r="B14633" s="134"/>
      <c r="C14633"/>
      <c r="D14633"/>
      <c r="E14633" s="488"/>
      <c r="F14633"/>
      <c r="G14633"/>
      <c r="H14633" s="488"/>
    </row>
    <row r="14634" spans="1:8" s="10" customFormat="1">
      <c r="A14634" s="134"/>
      <c r="B14634" s="134"/>
      <c r="C14634"/>
      <c r="D14634"/>
      <c r="E14634" s="488"/>
      <c r="F14634"/>
      <c r="G14634"/>
      <c r="H14634" s="488"/>
    </row>
    <row r="14635" spans="1:8" s="10" customFormat="1">
      <c r="A14635" s="134"/>
      <c r="B14635" s="134"/>
      <c r="C14635"/>
      <c r="D14635"/>
      <c r="E14635" s="488"/>
      <c r="F14635"/>
      <c r="G14635"/>
      <c r="H14635" s="488"/>
    </row>
    <row r="14636" spans="1:8" s="10" customFormat="1">
      <c r="A14636" s="134"/>
      <c r="B14636" s="134"/>
      <c r="C14636"/>
      <c r="D14636"/>
      <c r="E14636" s="488"/>
      <c r="F14636"/>
      <c r="G14636"/>
      <c r="H14636" s="488"/>
    </row>
    <row r="14637" spans="1:8" s="10" customFormat="1">
      <c r="A14637" s="134"/>
      <c r="B14637" s="134"/>
      <c r="C14637"/>
      <c r="D14637"/>
      <c r="E14637" s="488"/>
      <c r="F14637"/>
      <c r="G14637"/>
      <c r="H14637" s="488"/>
    </row>
    <row r="14638" spans="1:8" s="10" customFormat="1">
      <c r="A14638" s="134"/>
      <c r="B14638" s="134"/>
      <c r="C14638"/>
      <c r="D14638"/>
      <c r="E14638" s="488"/>
      <c r="F14638"/>
      <c r="G14638"/>
      <c r="H14638" s="488"/>
    </row>
    <row r="14639" spans="1:8" s="10" customFormat="1">
      <c r="A14639" s="134"/>
      <c r="B14639" s="134"/>
      <c r="C14639"/>
      <c r="D14639"/>
      <c r="E14639" s="488"/>
      <c r="F14639"/>
      <c r="G14639"/>
      <c r="H14639" s="488"/>
    </row>
    <row r="14640" spans="1:8" s="10" customFormat="1">
      <c r="A14640" s="134"/>
      <c r="B14640" s="134"/>
      <c r="C14640"/>
      <c r="D14640"/>
      <c r="E14640" s="488"/>
      <c r="F14640"/>
      <c r="G14640"/>
      <c r="H14640" s="488"/>
    </row>
    <row r="14641" spans="1:8" s="10" customFormat="1">
      <c r="A14641" s="134"/>
      <c r="B14641" s="134"/>
      <c r="C14641"/>
      <c r="D14641"/>
      <c r="E14641" s="488"/>
      <c r="F14641"/>
      <c r="G14641"/>
      <c r="H14641" s="488"/>
    </row>
    <row r="14642" spans="1:8" s="10" customFormat="1">
      <c r="A14642" s="134"/>
      <c r="B14642" s="134"/>
      <c r="C14642"/>
      <c r="D14642"/>
      <c r="E14642" s="488"/>
      <c r="F14642"/>
      <c r="G14642"/>
      <c r="H14642" s="488"/>
    </row>
    <row r="14643" spans="1:8" s="10" customFormat="1">
      <c r="A14643" s="134"/>
      <c r="B14643" s="134"/>
      <c r="C14643"/>
      <c r="D14643"/>
      <c r="E14643" s="488"/>
      <c r="F14643"/>
      <c r="G14643"/>
      <c r="H14643" s="488"/>
    </row>
    <row r="14644" spans="1:8" s="10" customFormat="1">
      <c r="A14644" s="134"/>
      <c r="B14644" s="134"/>
      <c r="C14644"/>
      <c r="D14644"/>
      <c r="E14644" s="488"/>
      <c r="F14644"/>
      <c r="G14644"/>
      <c r="H14644" s="488"/>
    </row>
    <row r="14645" spans="1:8" s="10" customFormat="1">
      <c r="A14645" s="134"/>
      <c r="B14645" s="134"/>
      <c r="C14645"/>
      <c r="D14645"/>
      <c r="E14645" s="488"/>
      <c r="F14645"/>
      <c r="G14645"/>
      <c r="H14645" s="488"/>
    </row>
    <row r="14646" spans="1:8" s="10" customFormat="1">
      <c r="A14646" s="134"/>
      <c r="B14646" s="134"/>
      <c r="C14646"/>
      <c r="D14646"/>
      <c r="E14646" s="488"/>
      <c r="F14646"/>
      <c r="G14646"/>
      <c r="H14646" s="488"/>
    </row>
    <row r="14647" spans="1:8" s="10" customFormat="1">
      <c r="A14647" s="134"/>
      <c r="B14647" s="134"/>
      <c r="C14647"/>
      <c r="D14647"/>
      <c r="E14647" s="488"/>
      <c r="F14647"/>
      <c r="G14647"/>
      <c r="H14647" s="488"/>
    </row>
    <row r="14648" spans="1:8" s="10" customFormat="1">
      <c r="A14648" s="134"/>
      <c r="B14648" s="134"/>
      <c r="C14648"/>
      <c r="D14648"/>
      <c r="E14648" s="488"/>
      <c r="F14648"/>
      <c r="G14648"/>
      <c r="H14648" s="488"/>
    </row>
    <row r="14649" spans="1:8" s="10" customFormat="1">
      <c r="A14649" s="134"/>
      <c r="B14649" s="134"/>
      <c r="C14649"/>
      <c r="D14649"/>
      <c r="E14649" s="488"/>
      <c r="F14649"/>
      <c r="G14649"/>
      <c r="H14649" s="488"/>
    </row>
    <row r="14650" spans="1:8" s="10" customFormat="1">
      <c r="A14650" s="134"/>
      <c r="B14650" s="134"/>
      <c r="C14650"/>
      <c r="D14650"/>
      <c r="E14650" s="488"/>
      <c r="F14650"/>
      <c r="G14650"/>
      <c r="H14650" s="488"/>
    </row>
    <row r="14651" spans="1:8" s="10" customFormat="1">
      <c r="A14651" s="134"/>
      <c r="B14651" s="134"/>
      <c r="C14651"/>
      <c r="D14651"/>
      <c r="E14651" s="488"/>
      <c r="F14651"/>
      <c r="G14651"/>
      <c r="H14651" s="488"/>
    </row>
    <row r="14652" spans="1:8" s="10" customFormat="1">
      <c r="A14652" s="134"/>
      <c r="B14652" s="134"/>
      <c r="C14652"/>
      <c r="D14652"/>
      <c r="E14652" s="488"/>
      <c r="F14652"/>
      <c r="G14652"/>
      <c r="H14652" s="488"/>
    </row>
    <row r="14653" spans="1:8" s="10" customFormat="1">
      <c r="A14653" s="134"/>
      <c r="B14653" s="134"/>
      <c r="C14653"/>
      <c r="D14653"/>
      <c r="E14653" s="488"/>
      <c r="F14653"/>
      <c r="G14653"/>
      <c r="H14653" s="488"/>
    </row>
    <row r="14654" spans="1:8" s="10" customFormat="1">
      <c r="A14654" s="134"/>
      <c r="B14654" s="134"/>
      <c r="C14654"/>
      <c r="D14654"/>
      <c r="E14654" s="488"/>
      <c r="F14654"/>
      <c r="G14654"/>
      <c r="H14654" s="488"/>
    </row>
    <row r="14655" spans="1:8" s="10" customFormat="1">
      <c r="A14655" s="134"/>
      <c r="B14655" s="134"/>
      <c r="C14655"/>
      <c r="D14655"/>
      <c r="E14655" s="488"/>
      <c r="F14655"/>
      <c r="G14655"/>
      <c r="H14655" s="488"/>
    </row>
    <row r="14656" spans="1:8" s="10" customFormat="1">
      <c r="A14656" s="134"/>
      <c r="B14656" s="134"/>
      <c r="C14656"/>
      <c r="D14656"/>
      <c r="E14656" s="488"/>
      <c r="F14656"/>
      <c r="G14656"/>
      <c r="H14656" s="488"/>
    </row>
    <row r="14657" spans="1:8" s="10" customFormat="1">
      <c r="A14657" s="134"/>
      <c r="B14657" s="134"/>
      <c r="C14657"/>
      <c r="D14657"/>
      <c r="E14657" s="488"/>
      <c r="F14657"/>
      <c r="G14657"/>
      <c r="H14657" s="488"/>
    </row>
    <row r="14658" spans="1:8" s="10" customFormat="1">
      <c r="A14658" s="134"/>
      <c r="B14658" s="134"/>
      <c r="C14658"/>
      <c r="D14658"/>
      <c r="E14658" s="488"/>
      <c r="F14658"/>
      <c r="G14658"/>
      <c r="H14658" s="488"/>
    </row>
    <row r="14659" spans="1:8" s="10" customFormat="1">
      <c r="A14659" s="134"/>
      <c r="B14659" s="134"/>
      <c r="C14659"/>
      <c r="D14659"/>
      <c r="E14659" s="488"/>
      <c r="F14659"/>
      <c r="G14659"/>
      <c r="H14659" s="488"/>
    </row>
    <row r="14660" spans="1:8" s="10" customFormat="1">
      <c r="A14660" s="134"/>
      <c r="B14660" s="134"/>
      <c r="C14660"/>
      <c r="D14660"/>
      <c r="E14660" s="488"/>
      <c r="F14660"/>
      <c r="G14660"/>
      <c r="H14660" s="488"/>
    </row>
    <row r="14661" spans="1:8" s="10" customFormat="1">
      <c r="A14661" s="134"/>
      <c r="B14661" s="134"/>
      <c r="C14661"/>
      <c r="D14661"/>
      <c r="E14661" s="488"/>
      <c r="F14661"/>
      <c r="G14661"/>
      <c r="H14661" s="488"/>
    </row>
    <row r="14662" spans="1:8" s="10" customFormat="1">
      <c r="A14662" s="134"/>
      <c r="B14662" s="134"/>
      <c r="C14662"/>
      <c r="D14662"/>
      <c r="E14662" s="488"/>
      <c r="F14662"/>
      <c r="G14662"/>
      <c r="H14662" s="488"/>
    </row>
    <row r="14663" spans="1:8" s="10" customFormat="1">
      <c r="A14663" s="134"/>
      <c r="B14663" s="134"/>
      <c r="C14663"/>
      <c r="D14663"/>
      <c r="E14663" s="488"/>
      <c r="F14663"/>
      <c r="G14663"/>
      <c r="H14663" s="488"/>
    </row>
    <row r="14664" spans="1:8" s="10" customFormat="1">
      <c r="A14664" s="134"/>
      <c r="B14664" s="134"/>
      <c r="C14664"/>
      <c r="D14664"/>
      <c r="E14664" s="488"/>
      <c r="F14664"/>
      <c r="G14664"/>
      <c r="H14664" s="488"/>
    </row>
    <row r="14665" spans="1:8" s="10" customFormat="1">
      <c r="A14665" s="134"/>
      <c r="B14665" s="134"/>
      <c r="C14665"/>
      <c r="D14665"/>
      <c r="E14665" s="488"/>
      <c r="F14665"/>
      <c r="G14665"/>
      <c r="H14665" s="488"/>
    </row>
    <row r="14666" spans="1:8" s="10" customFormat="1">
      <c r="A14666" s="134"/>
      <c r="B14666" s="134"/>
      <c r="C14666"/>
      <c r="D14666"/>
      <c r="E14666" s="488"/>
      <c r="F14666"/>
      <c r="G14666"/>
      <c r="H14666" s="488"/>
    </row>
    <row r="14667" spans="1:8" s="10" customFormat="1">
      <c r="A14667" s="134"/>
      <c r="B14667" s="134"/>
      <c r="C14667"/>
      <c r="D14667"/>
      <c r="E14667" s="488"/>
      <c r="F14667"/>
      <c r="G14667"/>
      <c r="H14667" s="488"/>
    </row>
    <row r="14668" spans="1:8" s="10" customFormat="1">
      <c r="A14668" s="134"/>
      <c r="B14668" s="134"/>
      <c r="C14668"/>
      <c r="D14668"/>
      <c r="E14668" s="488"/>
      <c r="F14668"/>
      <c r="G14668"/>
      <c r="H14668" s="488"/>
    </row>
    <row r="14669" spans="1:8" s="10" customFormat="1">
      <c r="A14669" s="134"/>
      <c r="B14669" s="134"/>
      <c r="C14669"/>
      <c r="D14669"/>
      <c r="E14669" s="488"/>
      <c r="F14669"/>
      <c r="G14669"/>
      <c r="H14669" s="488"/>
    </row>
    <row r="14670" spans="1:8" s="10" customFormat="1">
      <c r="A14670" s="134"/>
      <c r="B14670" s="134"/>
      <c r="C14670"/>
      <c r="D14670"/>
      <c r="E14670" s="488"/>
      <c r="F14670"/>
      <c r="G14670"/>
      <c r="H14670" s="488"/>
    </row>
    <row r="14671" spans="1:8" s="10" customFormat="1">
      <c r="A14671" s="134"/>
      <c r="B14671" s="134"/>
      <c r="C14671"/>
      <c r="D14671"/>
      <c r="E14671" s="488"/>
      <c r="F14671"/>
      <c r="G14671"/>
      <c r="H14671" s="488"/>
    </row>
    <row r="14672" spans="1:8" s="10" customFormat="1">
      <c r="A14672" s="134"/>
      <c r="B14672" s="134"/>
      <c r="C14672"/>
      <c r="D14672"/>
      <c r="E14672" s="488"/>
      <c r="F14672"/>
      <c r="G14672"/>
      <c r="H14672" s="488"/>
    </row>
    <row r="14673" spans="1:8" s="10" customFormat="1">
      <c r="A14673" s="134"/>
      <c r="B14673" s="134"/>
      <c r="C14673"/>
      <c r="D14673"/>
      <c r="E14673" s="488"/>
      <c r="F14673"/>
      <c r="G14673"/>
      <c r="H14673" s="488"/>
    </row>
    <row r="14674" spans="1:8" s="10" customFormat="1">
      <c r="A14674" s="134"/>
      <c r="B14674" s="134"/>
      <c r="C14674"/>
      <c r="D14674"/>
      <c r="E14674" s="488"/>
      <c r="F14674"/>
      <c r="G14674"/>
      <c r="H14674" s="488"/>
    </row>
    <row r="14675" spans="1:8" s="10" customFormat="1">
      <c r="A14675" s="134"/>
      <c r="B14675" s="134"/>
      <c r="C14675"/>
      <c r="D14675"/>
      <c r="E14675" s="488"/>
      <c r="F14675"/>
      <c r="G14675"/>
      <c r="H14675" s="488"/>
    </row>
    <row r="14676" spans="1:8" s="10" customFormat="1">
      <c r="A14676" s="134"/>
      <c r="B14676" s="134"/>
      <c r="C14676"/>
      <c r="D14676"/>
      <c r="E14676" s="488"/>
      <c r="F14676"/>
      <c r="G14676"/>
      <c r="H14676" s="488"/>
    </row>
    <row r="14677" spans="1:8" s="10" customFormat="1">
      <c r="A14677" s="134"/>
      <c r="B14677" s="134"/>
      <c r="C14677"/>
      <c r="D14677"/>
      <c r="E14677" s="488"/>
      <c r="F14677"/>
      <c r="G14677"/>
      <c r="H14677" s="488"/>
    </row>
    <row r="14678" spans="1:8" s="10" customFormat="1">
      <c r="A14678" s="134"/>
      <c r="B14678" s="134"/>
      <c r="C14678"/>
      <c r="D14678"/>
      <c r="E14678" s="488"/>
      <c r="F14678"/>
      <c r="G14678"/>
      <c r="H14678" s="488"/>
    </row>
    <row r="14679" spans="1:8" s="10" customFormat="1">
      <c r="A14679" s="134"/>
      <c r="B14679" s="134"/>
      <c r="C14679"/>
      <c r="D14679"/>
      <c r="E14679" s="488"/>
      <c r="F14679"/>
      <c r="G14679"/>
      <c r="H14679" s="488"/>
    </row>
    <row r="14680" spans="1:8" s="10" customFormat="1">
      <c r="A14680" s="134"/>
      <c r="B14680" s="134"/>
      <c r="C14680"/>
      <c r="D14680"/>
      <c r="E14680" s="488"/>
      <c r="F14680"/>
      <c r="G14680"/>
      <c r="H14680" s="488"/>
    </row>
    <row r="14681" spans="1:8" s="10" customFormat="1">
      <c r="A14681" s="134"/>
      <c r="B14681" s="134"/>
      <c r="C14681"/>
      <c r="D14681"/>
      <c r="E14681" s="488"/>
      <c r="F14681"/>
      <c r="G14681"/>
      <c r="H14681" s="488"/>
    </row>
    <row r="14682" spans="1:8" s="10" customFormat="1">
      <c r="A14682" s="134"/>
      <c r="B14682" s="134"/>
      <c r="C14682"/>
      <c r="D14682"/>
      <c r="E14682" s="488"/>
      <c r="F14682"/>
      <c r="G14682"/>
      <c r="H14682" s="488"/>
    </row>
    <row r="14683" spans="1:8" s="10" customFormat="1">
      <c r="A14683" s="134"/>
      <c r="B14683" s="134"/>
      <c r="C14683"/>
      <c r="D14683"/>
      <c r="E14683" s="488"/>
      <c r="F14683"/>
      <c r="G14683"/>
      <c r="H14683" s="488"/>
    </row>
    <row r="14684" spans="1:8" s="10" customFormat="1">
      <c r="A14684" s="134"/>
      <c r="B14684" s="134"/>
      <c r="C14684"/>
      <c r="D14684"/>
      <c r="E14684" s="488"/>
      <c r="F14684"/>
      <c r="G14684"/>
      <c r="H14684" s="488"/>
    </row>
    <row r="14685" spans="1:8" s="10" customFormat="1">
      <c r="A14685" s="134"/>
      <c r="B14685" s="134"/>
      <c r="C14685"/>
      <c r="D14685"/>
      <c r="E14685" s="488"/>
      <c r="F14685"/>
      <c r="G14685"/>
      <c r="H14685" s="488"/>
    </row>
    <row r="14686" spans="1:8" s="10" customFormat="1">
      <c r="A14686" s="134"/>
      <c r="B14686" s="134"/>
      <c r="C14686"/>
      <c r="D14686"/>
      <c r="E14686" s="488"/>
      <c r="F14686"/>
      <c r="G14686"/>
      <c r="H14686" s="488"/>
    </row>
    <row r="14687" spans="1:8" s="10" customFormat="1">
      <c r="A14687" s="134"/>
      <c r="B14687" s="134"/>
      <c r="C14687"/>
      <c r="D14687"/>
      <c r="E14687" s="488"/>
      <c r="F14687"/>
      <c r="G14687"/>
      <c r="H14687" s="488"/>
    </row>
    <row r="14688" spans="1:8" s="10" customFormat="1">
      <c r="A14688" s="134"/>
      <c r="B14688" s="134"/>
      <c r="C14688"/>
      <c r="D14688"/>
      <c r="E14688" s="488"/>
      <c r="F14688"/>
      <c r="G14688"/>
      <c r="H14688" s="488"/>
    </row>
    <row r="14689" spans="1:8" s="10" customFormat="1">
      <c r="A14689" s="134"/>
      <c r="B14689" s="134"/>
      <c r="C14689"/>
      <c r="D14689"/>
      <c r="E14689" s="488"/>
      <c r="F14689"/>
      <c r="G14689"/>
      <c r="H14689" s="488"/>
    </row>
    <row r="14690" spans="1:8" s="10" customFormat="1">
      <c r="A14690" s="134"/>
      <c r="B14690" s="134"/>
      <c r="C14690"/>
      <c r="D14690"/>
      <c r="E14690" s="488"/>
      <c r="F14690"/>
      <c r="G14690"/>
      <c r="H14690" s="488"/>
    </row>
    <row r="14691" spans="1:8" s="10" customFormat="1">
      <c r="A14691" s="134"/>
      <c r="B14691" s="134"/>
      <c r="C14691"/>
      <c r="D14691"/>
      <c r="E14691" s="488"/>
      <c r="F14691"/>
      <c r="G14691"/>
      <c r="H14691" s="488"/>
    </row>
    <row r="14692" spans="1:8" s="10" customFormat="1">
      <c r="A14692" s="134"/>
      <c r="B14692" s="134"/>
      <c r="C14692"/>
      <c r="D14692"/>
      <c r="E14692" s="488"/>
      <c r="F14692"/>
      <c r="G14692"/>
      <c r="H14692" s="488"/>
    </row>
    <row r="14693" spans="1:8" s="10" customFormat="1">
      <c r="A14693" s="134"/>
      <c r="B14693" s="134"/>
      <c r="C14693"/>
      <c r="D14693"/>
      <c r="E14693" s="488"/>
      <c r="F14693"/>
      <c r="G14693"/>
      <c r="H14693" s="488"/>
    </row>
    <row r="14694" spans="1:8" s="10" customFormat="1">
      <c r="A14694" s="134"/>
      <c r="B14694" s="134"/>
      <c r="C14694"/>
      <c r="D14694"/>
      <c r="E14694" s="488"/>
      <c r="F14694"/>
      <c r="G14694"/>
      <c r="H14694" s="488"/>
    </row>
    <row r="14695" spans="1:8" s="10" customFormat="1">
      <c r="A14695" s="134"/>
      <c r="B14695" s="134"/>
      <c r="C14695"/>
      <c r="D14695"/>
      <c r="E14695" s="488"/>
      <c r="F14695"/>
      <c r="G14695"/>
      <c r="H14695" s="488"/>
    </row>
    <row r="14696" spans="1:8" s="10" customFormat="1">
      <c r="A14696" s="134"/>
      <c r="B14696" s="134"/>
      <c r="C14696"/>
      <c r="D14696"/>
      <c r="E14696" s="488"/>
      <c r="F14696"/>
      <c r="G14696"/>
      <c r="H14696" s="488"/>
    </row>
    <row r="14697" spans="1:8" s="10" customFormat="1">
      <c r="A14697" s="134"/>
      <c r="B14697" s="134"/>
      <c r="C14697"/>
      <c r="D14697"/>
      <c r="E14697" s="488"/>
      <c r="F14697"/>
      <c r="G14697"/>
      <c r="H14697" s="488"/>
    </row>
    <row r="14698" spans="1:8" s="10" customFormat="1">
      <c r="A14698" s="134"/>
      <c r="B14698" s="134"/>
      <c r="C14698"/>
      <c r="D14698"/>
      <c r="E14698" s="488"/>
      <c r="F14698"/>
      <c r="G14698"/>
      <c r="H14698" s="488"/>
    </row>
    <row r="14699" spans="1:8" s="10" customFormat="1">
      <c r="A14699" s="134"/>
      <c r="B14699" s="134"/>
      <c r="C14699"/>
      <c r="D14699"/>
      <c r="E14699" s="488"/>
      <c r="F14699"/>
      <c r="G14699"/>
      <c r="H14699" s="488"/>
    </row>
    <row r="14700" spans="1:8" s="10" customFormat="1">
      <c r="A14700" s="134"/>
      <c r="B14700" s="134"/>
      <c r="C14700"/>
      <c r="D14700"/>
      <c r="E14700" s="488"/>
      <c r="F14700"/>
      <c r="G14700"/>
      <c r="H14700" s="488"/>
    </row>
    <row r="14701" spans="1:8" s="10" customFormat="1">
      <c r="A14701" s="134"/>
      <c r="B14701" s="134"/>
      <c r="C14701"/>
      <c r="D14701"/>
      <c r="E14701" s="488"/>
      <c r="F14701"/>
      <c r="G14701"/>
      <c r="H14701" s="488"/>
    </row>
    <row r="14702" spans="1:8" s="10" customFormat="1">
      <c r="A14702" s="134"/>
      <c r="B14702" s="134"/>
      <c r="C14702"/>
      <c r="D14702"/>
      <c r="E14702" s="488"/>
      <c r="F14702"/>
      <c r="G14702"/>
      <c r="H14702" s="488"/>
    </row>
    <row r="14703" spans="1:8" s="10" customFormat="1">
      <c r="A14703" s="134"/>
      <c r="B14703" s="134"/>
      <c r="C14703"/>
      <c r="D14703"/>
      <c r="E14703" s="488"/>
      <c r="F14703"/>
      <c r="G14703"/>
      <c r="H14703" s="488"/>
    </row>
    <row r="14704" spans="1:8" s="10" customFormat="1">
      <c r="A14704" s="134"/>
      <c r="B14704" s="134"/>
      <c r="C14704"/>
      <c r="D14704"/>
      <c r="E14704" s="488"/>
      <c r="F14704"/>
      <c r="G14704"/>
      <c r="H14704" s="488"/>
    </row>
    <row r="14705" spans="1:8" s="10" customFormat="1">
      <c r="A14705" s="134"/>
      <c r="B14705" s="134"/>
      <c r="C14705"/>
      <c r="D14705"/>
      <c r="E14705" s="488"/>
      <c r="F14705"/>
      <c r="G14705"/>
      <c r="H14705" s="488"/>
    </row>
    <row r="14706" spans="1:8" s="10" customFormat="1">
      <c r="A14706" s="134"/>
      <c r="B14706" s="134"/>
      <c r="C14706"/>
      <c r="D14706"/>
      <c r="E14706" s="488"/>
      <c r="F14706"/>
      <c r="G14706"/>
      <c r="H14706" s="488"/>
    </row>
    <row r="14707" spans="1:8" s="10" customFormat="1">
      <c r="A14707" s="134"/>
      <c r="B14707" s="134"/>
      <c r="C14707"/>
      <c r="D14707"/>
      <c r="E14707" s="488"/>
      <c r="F14707"/>
      <c r="G14707"/>
      <c r="H14707" s="488"/>
    </row>
    <row r="14708" spans="1:8" s="10" customFormat="1">
      <c r="A14708" s="134"/>
      <c r="B14708" s="134"/>
      <c r="C14708"/>
      <c r="D14708"/>
      <c r="E14708" s="488"/>
      <c r="F14708"/>
      <c r="G14708"/>
      <c r="H14708" s="488"/>
    </row>
    <row r="14709" spans="1:8" s="10" customFormat="1">
      <c r="A14709" s="134"/>
      <c r="B14709" s="134"/>
      <c r="C14709"/>
      <c r="D14709"/>
      <c r="E14709" s="488"/>
      <c r="F14709"/>
      <c r="G14709"/>
      <c r="H14709" s="488"/>
    </row>
    <row r="14710" spans="1:8" s="10" customFormat="1">
      <c r="A14710" s="134"/>
      <c r="B14710" s="134"/>
      <c r="C14710"/>
      <c r="D14710"/>
      <c r="E14710" s="488"/>
      <c r="F14710"/>
      <c r="G14710"/>
      <c r="H14710" s="488"/>
    </row>
    <row r="14711" spans="1:8" s="10" customFormat="1">
      <c r="A14711" s="134"/>
      <c r="B14711" s="134"/>
      <c r="C14711"/>
      <c r="D14711"/>
      <c r="E14711" s="488"/>
      <c r="F14711"/>
      <c r="G14711"/>
      <c r="H14711" s="488"/>
    </row>
    <row r="14712" spans="1:8" s="10" customFormat="1">
      <c r="A14712" s="134"/>
      <c r="B14712" s="134"/>
      <c r="C14712"/>
      <c r="D14712"/>
      <c r="E14712" s="488"/>
      <c r="F14712"/>
      <c r="G14712"/>
      <c r="H14712" s="488"/>
    </row>
    <row r="14713" spans="1:8" s="10" customFormat="1">
      <c r="A14713" s="134"/>
      <c r="B14713" s="134"/>
      <c r="C14713"/>
      <c r="D14713"/>
      <c r="E14713" s="488"/>
      <c r="F14713"/>
      <c r="G14713"/>
      <c r="H14713" s="488"/>
    </row>
    <row r="14714" spans="1:8" s="10" customFormat="1">
      <c r="A14714" s="134"/>
      <c r="B14714" s="134"/>
      <c r="C14714"/>
      <c r="D14714"/>
      <c r="E14714" s="488"/>
      <c r="F14714"/>
      <c r="G14714"/>
      <c r="H14714" s="488"/>
    </row>
    <row r="14715" spans="1:8" s="10" customFormat="1">
      <c r="A14715" s="134"/>
      <c r="B14715" s="134"/>
      <c r="C14715"/>
      <c r="D14715"/>
      <c r="E14715" s="488"/>
      <c r="F14715"/>
      <c r="G14715"/>
      <c r="H14715" s="488"/>
    </row>
    <row r="14716" spans="1:8" s="10" customFormat="1">
      <c r="A14716" s="134"/>
      <c r="B14716" s="134"/>
      <c r="C14716"/>
      <c r="D14716"/>
      <c r="E14716" s="488"/>
      <c r="F14716"/>
      <c r="G14716"/>
      <c r="H14716" s="488"/>
    </row>
    <row r="14717" spans="1:8" s="10" customFormat="1">
      <c r="A14717" s="134"/>
      <c r="B14717" s="134"/>
      <c r="C14717"/>
      <c r="D14717"/>
      <c r="E14717" s="488"/>
      <c r="F14717"/>
      <c r="G14717"/>
      <c r="H14717" s="488"/>
    </row>
    <row r="14718" spans="1:8" s="10" customFormat="1">
      <c r="A14718" s="134"/>
      <c r="B14718" s="134"/>
      <c r="C14718"/>
      <c r="D14718"/>
      <c r="E14718" s="488"/>
      <c r="F14718"/>
      <c r="G14718"/>
      <c r="H14718" s="488"/>
    </row>
    <row r="14719" spans="1:8" s="10" customFormat="1">
      <c r="A14719" s="134"/>
      <c r="B14719" s="134"/>
      <c r="C14719"/>
      <c r="D14719"/>
      <c r="E14719" s="488"/>
      <c r="F14719"/>
      <c r="G14719"/>
      <c r="H14719" s="488"/>
    </row>
    <row r="14720" spans="1:8" s="10" customFormat="1">
      <c r="A14720" s="134"/>
      <c r="B14720" s="134"/>
      <c r="C14720"/>
      <c r="D14720"/>
      <c r="E14720" s="488"/>
      <c r="F14720"/>
      <c r="G14720"/>
      <c r="H14720" s="488"/>
    </row>
    <row r="14721" spans="1:8" s="10" customFormat="1">
      <c r="A14721" s="134"/>
      <c r="B14721" s="134"/>
      <c r="C14721"/>
      <c r="D14721"/>
      <c r="E14721" s="488"/>
      <c r="F14721"/>
      <c r="G14721"/>
      <c r="H14721" s="488"/>
    </row>
    <row r="14722" spans="1:8" s="10" customFormat="1">
      <c r="A14722" s="134"/>
      <c r="B14722" s="134"/>
      <c r="C14722"/>
      <c r="D14722"/>
      <c r="E14722" s="488"/>
      <c r="F14722"/>
      <c r="G14722"/>
      <c r="H14722" s="488"/>
    </row>
    <row r="14723" spans="1:8" s="10" customFormat="1">
      <c r="A14723" s="134"/>
      <c r="B14723" s="134"/>
      <c r="C14723"/>
      <c r="D14723"/>
      <c r="E14723" s="488"/>
      <c r="F14723"/>
      <c r="G14723"/>
      <c r="H14723" s="488"/>
    </row>
    <row r="14724" spans="1:8" s="10" customFormat="1">
      <c r="A14724" s="134"/>
      <c r="B14724" s="134"/>
      <c r="C14724"/>
      <c r="D14724"/>
      <c r="E14724" s="488"/>
      <c r="F14724"/>
      <c r="G14724"/>
      <c r="H14724" s="488"/>
    </row>
    <row r="14725" spans="1:8" s="10" customFormat="1">
      <c r="A14725" s="134"/>
      <c r="B14725" s="134"/>
      <c r="C14725"/>
      <c r="D14725"/>
      <c r="E14725" s="488"/>
      <c r="F14725"/>
      <c r="G14725"/>
      <c r="H14725" s="488"/>
    </row>
    <row r="14726" spans="1:8" s="10" customFormat="1">
      <c r="A14726" s="134"/>
      <c r="B14726" s="134"/>
      <c r="C14726"/>
      <c r="D14726"/>
      <c r="E14726" s="488"/>
      <c r="F14726"/>
      <c r="G14726"/>
      <c r="H14726" s="488"/>
    </row>
    <row r="14727" spans="1:8" s="10" customFormat="1">
      <c r="A14727" s="134"/>
      <c r="B14727" s="134"/>
      <c r="C14727"/>
      <c r="D14727"/>
      <c r="E14727" s="488"/>
      <c r="F14727"/>
      <c r="G14727"/>
      <c r="H14727" s="488"/>
    </row>
    <row r="14728" spans="1:8" s="10" customFormat="1">
      <c r="A14728" s="134"/>
      <c r="B14728" s="134"/>
      <c r="C14728"/>
      <c r="D14728"/>
      <c r="E14728" s="488"/>
      <c r="F14728"/>
      <c r="G14728"/>
      <c r="H14728" s="488"/>
    </row>
    <row r="14729" spans="1:8" s="10" customFormat="1">
      <c r="A14729" s="134"/>
      <c r="B14729" s="134"/>
      <c r="C14729"/>
      <c r="D14729"/>
      <c r="E14729" s="488"/>
      <c r="F14729"/>
      <c r="G14729"/>
      <c r="H14729" s="488"/>
    </row>
    <row r="14730" spans="1:8" s="10" customFormat="1">
      <c r="A14730" s="134"/>
      <c r="B14730" s="134"/>
      <c r="C14730"/>
      <c r="D14730"/>
      <c r="E14730" s="488"/>
      <c r="F14730"/>
      <c r="G14730"/>
      <c r="H14730" s="488"/>
    </row>
    <row r="14731" spans="1:8" s="10" customFormat="1">
      <c r="A14731" s="134"/>
      <c r="B14731" s="134"/>
      <c r="C14731"/>
      <c r="D14731"/>
      <c r="E14731" s="488"/>
      <c r="F14731"/>
      <c r="G14731"/>
      <c r="H14731" s="488"/>
    </row>
    <row r="14732" spans="1:8" s="10" customFormat="1">
      <c r="A14732" s="134"/>
      <c r="B14732" s="134"/>
      <c r="C14732"/>
      <c r="D14732"/>
      <c r="E14732" s="488"/>
      <c r="F14732"/>
      <c r="G14732"/>
      <c r="H14732" s="488"/>
    </row>
    <row r="14733" spans="1:8" s="10" customFormat="1">
      <c r="A14733" s="134"/>
      <c r="B14733" s="134"/>
      <c r="C14733"/>
      <c r="D14733"/>
      <c r="E14733" s="488"/>
      <c r="F14733"/>
      <c r="G14733"/>
      <c r="H14733" s="488"/>
    </row>
    <row r="14734" spans="1:8" s="10" customFormat="1">
      <c r="A14734" s="134"/>
      <c r="B14734" s="134"/>
      <c r="C14734"/>
      <c r="D14734"/>
      <c r="E14734" s="488"/>
      <c r="F14734"/>
      <c r="G14734"/>
      <c r="H14734" s="488"/>
    </row>
    <row r="14735" spans="1:8" s="10" customFormat="1">
      <c r="A14735" s="134"/>
      <c r="B14735" s="134"/>
      <c r="C14735"/>
      <c r="D14735"/>
      <c r="E14735" s="488"/>
      <c r="F14735"/>
      <c r="G14735"/>
      <c r="H14735" s="488"/>
    </row>
    <row r="14736" spans="1:8" s="10" customFormat="1">
      <c r="A14736" s="134"/>
      <c r="B14736" s="134"/>
      <c r="C14736"/>
      <c r="D14736"/>
      <c r="E14736" s="488"/>
      <c r="F14736"/>
      <c r="G14736"/>
      <c r="H14736" s="488"/>
    </row>
    <row r="14737" spans="1:8" s="10" customFormat="1">
      <c r="A14737" s="134"/>
      <c r="B14737" s="134"/>
      <c r="C14737"/>
      <c r="D14737"/>
      <c r="E14737" s="488"/>
      <c r="F14737"/>
      <c r="G14737"/>
      <c r="H14737" s="488"/>
    </row>
    <row r="14738" spans="1:8" s="10" customFormat="1">
      <c r="A14738" s="134"/>
      <c r="B14738" s="134"/>
      <c r="C14738"/>
      <c r="D14738"/>
      <c r="E14738" s="488"/>
      <c r="F14738"/>
      <c r="G14738"/>
      <c r="H14738" s="488"/>
    </row>
    <row r="14739" spans="1:8" s="10" customFormat="1">
      <c r="A14739" s="134"/>
      <c r="B14739" s="134"/>
      <c r="C14739"/>
      <c r="D14739"/>
      <c r="E14739" s="488"/>
      <c r="F14739"/>
      <c r="G14739"/>
      <c r="H14739" s="488"/>
    </row>
    <row r="14740" spans="1:8" s="10" customFormat="1">
      <c r="A14740" s="134"/>
      <c r="B14740" s="134"/>
      <c r="C14740"/>
      <c r="D14740"/>
      <c r="E14740" s="488"/>
      <c r="F14740"/>
      <c r="G14740"/>
      <c r="H14740" s="488"/>
    </row>
    <row r="14741" spans="1:8" s="10" customFormat="1">
      <c r="A14741" s="134"/>
      <c r="B14741" s="134"/>
      <c r="C14741"/>
      <c r="D14741"/>
      <c r="E14741" s="488"/>
      <c r="F14741"/>
      <c r="G14741"/>
      <c r="H14741" s="488"/>
    </row>
    <row r="14742" spans="1:8" s="10" customFormat="1">
      <c r="A14742" s="134"/>
      <c r="B14742" s="134"/>
      <c r="C14742"/>
      <c r="D14742"/>
      <c r="E14742" s="488"/>
      <c r="F14742"/>
      <c r="G14742"/>
      <c r="H14742" s="488"/>
    </row>
    <row r="14743" spans="1:8" s="10" customFormat="1">
      <c r="A14743" s="134"/>
      <c r="B14743" s="134"/>
      <c r="C14743"/>
      <c r="D14743"/>
      <c r="E14743" s="488"/>
      <c r="F14743"/>
      <c r="G14743"/>
      <c r="H14743" s="488"/>
    </row>
    <row r="14744" spans="1:8" s="10" customFormat="1">
      <c r="A14744" s="134"/>
      <c r="B14744" s="134"/>
      <c r="C14744"/>
      <c r="D14744"/>
      <c r="E14744" s="488"/>
      <c r="F14744"/>
      <c r="G14744"/>
      <c r="H14744" s="488"/>
    </row>
    <row r="14745" spans="1:8" s="10" customFormat="1">
      <c r="A14745" s="134"/>
      <c r="B14745" s="134"/>
      <c r="C14745"/>
      <c r="D14745"/>
      <c r="E14745" s="488"/>
      <c r="F14745"/>
      <c r="G14745"/>
      <c r="H14745" s="488"/>
    </row>
    <row r="14746" spans="1:8" s="10" customFormat="1">
      <c r="A14746" s="134"/>
      <c r="B14746" s="134"/>
      <c r="C14746"/>
      <c r="D14746"/>
      <c r="E14746" s="488"/>
      <c r="F14746"/>
      <c r="G14746"/>
      <c r="H14746" s="488"/>
    </row>
    <row r="14747" spans="1:8" s="10" customFormat="1">
      <c r="A14747" s="134"/>
      <c r="B14747" s="134"/>
      <c r="C14747"/>
      <c r="D14747"/>
      <c r="E14747" s="488"/>
      <c r="F14747"/>
      <c r="G14747"/>
      <c r="H14747" s="488"/>
    </row>
    <row r="14748" spans="1:8" s="10" customFormat="1">
      <c r="A14748" s="134"/>
      <c r="B14748" s="134"/>
      <c r="C14748"/>
      <c r="D14748"/>
      <c r="E14748" s="488"/>
      <c r="F14748"/>
      <c r="G14748"/>
      <c r="H14748" s="488"/>
    </row>
    <row r="14749" spans="1:8" s="10" customFormat="1">
      <c r="A14749" s="134"/>
      <c r="B14749" s="134"/>
      <c r="C14749"/>
      <c r="D14749"/>
      <c r="E14749" s="488"/>
      <c r="F14749"/>
      <c r="G14749"/>
      <c r="H14749" s="488"/>
    </row>
    <row r="14750" spans="1:8" s="10" customFormat="1">
      <c r="A14750" s="134"/>
      <c r="B14750" s="134"/>
      <c r="C14750"/>
      <c r="D14750"/>
      <c r="E14750" s="488"/>
      <c r="F14750"/>
      <c r="G14750"/>
      <c r="H14750" s="488"/>
    </row>
    <row r="14751" spans="1:8" s="10" customFormat="1">
      <c r="A14751" s="134"/>
      <c r="B14751" s="134"/>
      <c r="C14751"/>
      <c r="D14751"/>
      <c r="E14751" s="488"/>
      <c r="F14751"/>
      <c r="G14751"/>
      <c r="H14751" s="488"/>
    </row>
    <row r="14752" spans="1:8" s="10" customFormat="1">
      <c r="A14752" s="134"/>
      <c r="B14752" s="134"/>
      <c r="C14752"/>
      <c r="D14752"/>
      <c r="E14752" s="488"/>
      <c r="F14752"/>
      <c r="G14752"/>
      <c r="H14752" s="488"/>
    </row>
    <row r="14753" spans="1:8" s="10" customFormat="1">
      <c r="A14753" s="134"/>
      <c r="B14753" s="134"/>
      <c r="C14753"/>
      <c r="D14753"/>
      <c r="E14753" s="488"/>
      <c r="F14753"/>
      <c r="G14753"/>
      <c r="H14753" s="488"/>
    </row>
    <row r="14754" spans="1:8" s="10" customFormat="1">
      <c r="A14754" s="134"/>
      <c r="B14754" s="134"/>
      <c r="C14754"/>
      <c r="D14754"/>
      <c r="E14754" s="488"/>
      <c r="F14754"/>
      <c r="G14754"/>
      <c r="H14754" s="488"/>
    </row>
    <row r="14755" spans="1:8" s="10" customFormat="1">
      <c r="A14755" s="134"/>
      <c r="B14755" s="134"/>
      <c r="C14755"/>
      <c r="D14755"/>
      <c r="E14755" s="488"/>
      <c r="F14755"/>
      <c r="G14755"/>
      <c r="H14755" s="488"/>
    </row>
    <row r="14756" spans="1:8" s="10" customFormat="1">
      <c r="A14756" s="134"/>
      <c r="B14756" s="134"/>
      <c r="C14756"/>
      <c r="D14756"/>
      <c r="E14756" s="488"/>
      <c r="F14756"/>
      <c r="G14756"/>
      <c r="H14756" s="488"/>
    </row>
    <row r="14757" spans="1:8" s="10" customFormat="1">
      <c r="A14757" s="134"/>
      <c r="B14757" s="134"/>
      <c r="C14757"/>
      <c r="D14757"/>
      <c r="E14757" s="488"/>
      <c r="F14757"/>
      <c r="G14757"/>
      <c r="H14757" s="488"/>
    </row>
    <row r="14758" spans="1:8" s="10" customFormat="1">
      <c r="A14758" s="134"/>
      <c r="B14758" s="134"/>
      <c r="C14758"/>
      <c r="D14758"/>
      <c r="E14758" s="488"/>
      <c r="F14758"/>
      <c r="G14758"/>
      <c r="H14758" s="488"/>
    </row>
    <row r="14759" spans="1:8" s="10" customFormat="1">
      <c r="A14759" s="134"/>
      <c r="B14759" s="134"/>
      <c r="C14759"/>
      <c r="D14759"/>
      <c r="E14759" s="488"/>
      <c r="F14759"/>
      <c r="G14759"/>
      <c r="H14759" s="488"/>
    </row>
    <row r="14760" spans="1:8" s="10" customFormat="1">
      <c r="A14760" s="134"/>
      <c r="B14760" s="134"/>
      <c r="C14760"/>
      <c r="D14760"/>
      <c r="E14760" s="488"/>
      <c r="F14760"/>
      <c r="G14760"/>
      <c r="H14760" s="488"/>
    </row>
    <row r="14761" spans="1:8" s="10" customFormat="1">
      <c r="A14761" s="134"/>
      <c r="B14761" s="134"/>
      <c r="C14761"/>
      <c r="D14761"/>
      <c r="E14761" s="488"/>
      <c r="F14761"/>
      <c r="G14761"/>
      <c r="H14761" s="488"/>
    </row>
    <row r="14762" spans="1:8" s="10" customFormat="1">
      <c r="A14762" s="134"/>
      <c r="B14762" s="134"/>
      <c r="C14762"/>
      <c r="D14762"/>
      <c r="E14762" s="488"/>
      <c r="F14762"/>
      <c r="G14762"/>
      <c r="H14762" s="488"/>
    </row>
    <row r="14763" spans="1:8" s="10" customFormat="1">
      <c r="A14763" s="134"/>
      <c r="B14763" s="134"/>
      <c r="C14763"/>
      <c r="D14763"/>
      <c r="E14763" s="488"/>
      <c r="F14763"/>
      <c r="G14763"/>
      <c r="H14763" s="488"/>
    </row>
    <row r="14764" spans="1:8" s="10" customFormat="1">
      <c r="A14764" s="134"/>
      <c r="B14764" s="134"/>
      <c r="C14764"/>
      <c r="D14764"/>
      <c r="E14764" s="488"/>
      <c r="F14764"/>
      <c r="G14764"/>
      <c r="H14764" s="488"/>
    </row>
    <row r="14765" spans="1:8" s="10" customFormat="1">
      <c r="A14765" s="134"/>
      <c r="B14765" s="134"/>
      <c r="C14765"/>
      <c r="D14765"/>
      <c r="E14765" s="488"/>
      <c r="F14765"/>
      <c r="G14765"/>
      <c r="H14765" s="488"/>
    </row>
    <row r="14766" spans="1:8" s="10" customFormat="1">
      <c r="A14766" s="134"/>
      <c r="B14766" s="134"/>
      <c r="C14766"/>
      <c r="D14766"/>
      <c r="E14766" s="488"/>
      <c r="F14766"/>
      <c r="G14766"/>
      <c r="H14766" s="488"/>
    </row>
    <row r="14767" spans="1:8" s="10" customFormat="1">
      <c r="A14767" s="134"/>
      <c r="B14767" s="134"/>
      <c r="C14767"/>
      <c r="D14767"/>
      <c r="E14767" s="488"/>
      <c r="F14767"/>
      <c r="G14767"/>
      <c r="H14767" s="488"/>
    </row>
    <row r="14768" spans="1:8" s="10" customFormat="1">
      <c r="A14768" s="134"/>
      <c r="B14768" s="134"/>
      <c r="C14768"/>
      <c r="D14768"/>
      <c r="E14768" s="488"/>
      <c r="F14768"/>
      <c r="G14768"/>
      <c r="H14768" s="488"/>
    </row>
    <row r="14769" spans="1:8" s="10" customFormat="1">
      <c r="A14769" s="134"/>
      <c r="B14769" s="134"/>
      <c r="C14769"/>
      <c r="D14769"/>
      <c r="E14769" s="488"/>
      <c r="F14769"/>
      <c r="G14769"/>
      <c r="H14769" s="488"/>
    </row>
    <row r="14770" spans="1:8" s="10" customFormat="1">
      <c r="A14770" s="134"/>
      <c r="B14770" s="134"/>
      <c r="C14770"/>
      <c r="D14770"/>
      <c r="E14770" s="488"/>
      <c r="F14770"/>
      <c r="G14770"/>
      <c r="H14770" s="488"/>
    </row>
    <row r="14771" spans="1:8" s="10" customFormat="1">
      <c r="A14771" s="134"/>
      <c r="B14771" s="134"/>
      <c r="C14771"/>
      <c r="D14771"/>
      <c r="E14771" s="488"/>
      <c r="F14771"/>
      <c r="G14771"/>
      <c r="H14771" s="488"/>
    </row>
    <row r="14772" spans="1:8" s="10" customFormat="1">
      <c r="A14772" s="134"/>
      <c r="B14772" s="134"/>
      <c r="C14772"/>
      <c r="D14772"/>
      <c r="E14772" s="488"/>
      <c r="F14772"/>
      <c r="G14772"/>
      <c r="H14772" s="488"/>
    </row>
    <row r="14773" spans="1:8" s="10" customFormat="1">
      <c r="A14773" s="134"/>
      <c r="B14773" s="134"/>
      <c r="C14773"/>
      <c r="D14773"/>
      <c r="E14773" s="488"/>
      <c r="F14773"/>
      <c r="G14773"/>
      <c r="H14773" s="488"/>
    </row>
    <row r="14774" spans="1:8" s="10" customFormat="1">
      <c r="A14774" s="134"/>
      <c r="B14774" s="134"/>
      <c r="C14774"/>
      <c r="D14774"/>
      <c r="E14774" s="488"/>
      <c r="F14774"/>
      <c r="G14774"/>
      <c r="H14774" s="488"/>
    </row>
    <row r="14775" spans="1:8" s="10" customFormat="1">
      <c r="A14775" s="134"/>
      <c r="B14775" s="134"/>
      <c r="C14775"/>
      <c r="D14775"/>
      <c r="E14775" s="488"/>
      <c r="F14775"/>
      <c r="G14775"/>
      <c r="H14775" s="488"/>
    </row>
    <row r="14776" spans="1:8" s="10" customFormat="1">
      <c r="A14776" s="134"/>
      <c r="B14776" s="134"/>
      <c r="C14776"/>
      <c r="D14776"/>
      <c r="E14776" s="488"/>
      <c r="F14776"/>
      <c r="G14776"/>
      <c r="H14776" s="488"/>
    </row>
    <row r="14777" spans="1:8" s="10" customFormat="1">
      <c r="A14777" s="134"/>
      <c r="B14777" s="134"/>
      <c r="C14777"/>
      <c r="D14777"/>
      <c r="E14777" s="488"/>
      <c r="F14777"/>
      <c r="G14777"/>
      <c r="H14777" s="488"/>
    </row>
    <row r="14778" spans="1:8" s="10" customFormat="1">
      <c r="A14778" s="134"/>
      <c r="B14778" s="134"/>
      <c r="C14778"/>
      <c r="D14778"/>
      <c r="E14778" s="488"/>
      <c r="F14778"/>
      <c r="G14778"/>
      <c r="H14778" s="488"/>
    </row>
    <row r="14779" spans="1:8" s="10" customFormat="1">
      <c r="A14779" s="134"/>
      <c r="B14779" s="134"/>
      <c r="C14779"/>
      <c r="D14779"/>
      <c r="E14779" s="488"/>
      <c r="F14779"/>
      <c r="G14779"/>
      <c r="H14779" s="488"/>
    </row>
    <row r="14780" spans="1:8" s="10" customFormat="1">
      <c r="A14780" s="134"/>
      <c r="B14780" s="134"/>
      <c r="C14780"/>
      <c r="D14780"/>
      <c r="E14780" s="488"/>
      <c r="F14780"/>
      <c r="G14780"/>
      <c r="H14780" s="488"/>
    </row>
    <row r="14781" spans="1:8" s="10" customFormat="1">
      <c r="A14781" s="134"/>
      <c r="B14781" s="134"/>
      <c r="C14781"/>
      <c r="D14781"/>
      <c r="E14781" s="488"/>
      <c r="F14781"/>
      <c r="G14781"/>
      <c r="H14781" s="488"/>
    </row>
    <row r="14782" spans="1:8" s="10" customFormat="1">
      <c r="A14782" s="134"/>
      <c r="B14782" s="134"/>
      <c r="C14782"/>
      <c r="D14782"/>
      <c r="E14782" s="488"/>
      <c r="F14782"/>
      <c r="G14782"/>
      <c r="H14782" s="488"/>
    </row>
    <row r="14783" spans="1:8" s="10" customFormat="1">
      <c r="A14783" s="134"/>
      <c r="B14783" s="134"/>
      <c r="C14783"/>
      <c r="D14783"/>
      <c r="E14783" s="488"/>
      <c r="F14783"/>
      <c r="G14783"/>
      <c r="H14783" s="488"/>
    </row>
    <row r="14784" spans="1:8" s="10" customFormat="1">
      <c r="A14784" s="134"/>
      <c r="B14784" s="134"/>
      <c r="C14784"/>
      <c r="D14784"/>
      <c r="E14784" s="488"/>
      <c r="F14784"/>
      <c r="G14784"/>
      <c r="H14784" s="488"/>
    </row>
    <row r="14785" spans="1:8" s="10" customFormat="1">
      <c r="A14785" s="134"/>
      <c r="B14785" s="134"/>
      <c r="C14785"/>
      <c r="D14785"/>
      <c r="E14785" s="488"/>
      <c r="F14785"/>
      <c r="G14785"/>
      <c r="H14785" s="488"/>
    </row>
    <row r="14786" spans="1:8" s="10" customFormat="1">
      <c r="A14786" s="134"/>
      <c r="B14786" s="134"/>
      <c r="C14786"/>
      <c r="D14786"/>
      <c r="E14786" s="488"/>
      <c r="F14786"/>
      <c r="G14786"/>
      <c r="H14786" s="488"/>
    </row>
    <row r="14787" spans="1:8" s="10" customFormat="1">
      <c r="A14787" s="134"/>
      <c r="B14787" s="134"/>
      <c r="C14787"/>
      <c r="D14787"/>
      <c r="E14787" s="488"/>
      <c r="F14787"/>
      <c r="G14787"/>
      <c r="H14787" s="488"/>
    </row>
    <row r="14788" spans="1:8" s="10" customFormat="1">
      <c r="A14788" s="134"/>
      <c r="B14788" s="134"/>
      <c r="C14788"/>
      <c r="D14788"/>
      <c r="E14788" s="488"/>
      <c r="F14788"/>
      <c r="G14788"/>
      <c r="H14788" s="488"/>
    </row>
    <row r="14789" spans="1:8" s="10" customFormat="1">
      <c r="A14789" s="134"/>
      <c r="B14789" s="134"/>
      <c r="C14789"/>
      <c r="D14789"/>
      <c r="E14789" s="488"/>
      <c r="F14789"/>
      <c r="G14789"/>
      <c r="H14789" s="488"/>
    </row>
    <row r="14790" spans="1:8" s="10" customFormat="1">
      <c r="A14790" s="134"/>
      <c r="B14790" s="134"/>
      <c r="C14790"/>
      <c r="D14790"/>
      <c r="E14790" s="488"/>
      <c r="F14790"/>
      <c r="G14790"/>
      <c r="H14790" s="488"/>
    </row>
    <row r="14791" spans="1:8" s="10" customFormat="1">
      <c r="A14791" s="134"/>
      <c r="B14791" s="134"/>
      <c r="C14791"/>
      <c r="D14791"/>
      <c r="E14791" s="488"/>
      <c r="F14791"/>
      <c r="G14791"/>
      <c r="H14791" s="488"/>
    </row>
    <row r="14792" spans="1:8" s="10" customFormat="1">
      <c r="A14792" s="134"/>
      <c r="B14792" s="134"/>
      <c r="C14792"/>
      <c r="D14792"/>
      <c r="E14792" s="488"/>
      <c r="F14792"/>
      <c r="G14792"/>
      <c r="H14792" s="488"/>
    </row>
    <row r="14793" spans="1:8" s="10" customFormat="1">
      <c r="A14793" s="134"/>
      <c r="B14793" s="134"/>
      <c r="C14793"/>
      <c r="D14793"/>
      <c r="E14793" s="488"/>
      <c r="F14793"/>
      <c r="G14793"/>
      <c r="H14793" s="488"/>
    </row>
    <row r="14794" spans="1:8" s="10" customFormat="1">
      <c r="A14794" s="134"/>
      <c r="B14794" s="134"/>
      <c r="C14794"/>
      <c r="D14794"/>
      <c r="E14794" s="488"/>
      <c r="F14794"/>
      <c r="G14794"/>
      <c r="H14794" s="488"/>
    </row>
    <row r="14795" spans="1:8" s="10" customFormat="1">
      <c r="A14795" s="134"/>
      <c r="B14795" s="134"/>
      <c r="C14795"/>
      <c r="D14795"/>
      <c r="E14795" s="488"/>
      <c r="F14795"/>
      <c r="G14795"/>
      <c r="H14795" s="488"/>
    </row>
    <row r="14796" spans="1:8" s="10" customFormat="1">
      <c r="A14796" s="134"/>
      <c r="B14796" s="134"/>
      <c r="C14796"/>
      <c r="D14796"/>
      <c r="E14796" s="488"/>
      <c r="F14796"/>
      <c r="G14796"/>
      <c r="H14796" s="488"/>
    </row>
    <row r="14797" spans="1:8" s="10" customFormat="1">
      <c r="A14797" s="134"/>
      <c r="B14797" s="134"/>
      <c r="C14797"/>
      <c r="D14797"/>
      <c r="E14797" s="488"/>
      <c r="F14797"/>
      <c r="G14797"/>
      <c r="H14797" s="488"/>
    </row>
    <row r="14798" spans="1:8" s="10" customFormat="1">
      <c r="A14798" s="134"/>
      <c r="B14798" s="134"/>
      <c r="C14798"/>
      <c r="D14798"/>
      <c r="E14798" s="488"/>
      <c r="F14798"/>
      <c r="G14798"/>
      <c r="H14798" s="488"/>
    </row>
    <row r="14799" spans="1:8" s="10" customFormat="1">
      <c r="A14799" s="134"/>
      <c r="B14799" s="134"/>
      <c r="C14799"/>
      <c r="D14799"/>
      <c r="E14799" s="488"/>
      <c r="F14799"/>
      <c r="G14799"/>
      <c r="H14799" s="488"/>
    </row>
    <row r="14800" spans="1:8" s="10" customFormat="1">
      <c r="A14800" s="134"/>
      <c r="B14800" s="134"/>
      <c r="C14800"/>
      <c r="D14800"/>
      <c r="E14800" s="488"/>
      <c r="F14800"/>
      <c r="G14800"/>
      <c r="H14800" s="488"/>
    </row>
    <row r="14801" spans="1:8" s="10" customFormat="1">
      <c r="A14801" s="134"/>
      <c r="B14801" s="134"/>
      <c r="C14801"/>
      <c r="D14801"/>
      <c r="E14801" s="488"/>
      <c r="F14801"/>
      <c r="G14801"/>
      <c r="H14801" s="488"/>
    </row>
    <row r="14802" spans="1:8" s="10" customFormat="1">
      <c r="A14802" s="134"/>
      <c r="B14802" s="134"/>
      <c r="C14802"/>
      <c r="D14802"/>
      <c r="E14802" s="488"/>
      <c r="F14802"/>
      <c r="G14802"/>
      <c r="H14802" s="488"/>
    </row>
    <row r="14803" spans="1:8" s="10" customFormat="1">
      <c r="A14803" s="134"/>
      <c r="B14803" s="134"/>
      <c r="C14803"/>
      <c r="D14803"/>
      <c r="E14803" s="488"/>
      <c r="F14803"/>
      <c r="G14803"/>
      <c r="H14803" s="488"/>
    </row>
    <row r="14804" spans="1:8" s="10" customFormat="1">
      <c r="A14804" s="134"/>
      <c r="B14804" s="134"/>
      <c r="C14804"/>
      <c r="D14804"/>
      <c r="E14804" s="488"/>
      <c r="F14804"/>
      <c r="G14804"/>
      <c r="H14804" s="488"/>
    </row>
    <row r="14805" spans="1:8" s="10" customFormat="1">
      <c r="A14805" s="134"/>
      <c r="B14805" s="134"/>
      <c r="C14805"/>
      <c r="D14805"/>
      <c r="E14805" s="488"/>
      <c r="F14805"/>
      <c r="G14805"/>
      <c r="H14805" s="488"/>
    </row>
    <row r="14806" spans="1:8" s="10" customFormat="1">
      <c r="A14806" s="134"/>
      <c r="B14806" s="134"/>
      <c r="C14806"/>
      <c r="D14806"/>
      <c r="E14806" s="488"/>
      <c r="F14806"/>
      <c r="G14806"/>
      <c r="H14806" s="488"/>
    </row>
    <row r="14807" spans="1:8" s="10" customFormat="1">
      <c r="A14807" s="134"/>
      <c r="B14807" s="134"/>
      <c r="C14807"/>
      <c r="D14807"/>
      <c r="E14807" s="488"/>
      <c r="F14807"/>
      <c r="G14807"/>
      <c r="H14807" s="488"/>
    </row>
    <row r="14808" spans="1:8" s="10" customFormat="1">
      <c r="A14808" s="134"/>
      <c r="B14808" s="134"/>
      <c r="C14808"/>
      <c r="D14808"/>
      <c r="E14808" s="488"/>
      <c r="F14808"/>
      <c r="G14808"/>
      <c r="H14808" s="488"/>
    </row>
    <row r="14809" spans="1:8" s="10" customFormat="1">
      <c r="A14809" s="134"/>
      <c r="B14809" s="134"/>
      <c r="C14809"/>
      <c r="D14809"/>
      <c r="E14809" s="488"/>
      <c r="F14809"/>
      <c r="G14809"/>
      <c r="H14809" s="488"/>
    </row>
    <row r="14810" spans="1:8" s="10" customFormat="1">
      <c r="A14810" s="134"/>
      <c r="B14810" s="134"/>
      <c r="C14810"/>
      <c r="D14810"/>
      <c r="E14810" s="488"/>
      <c r="F14810"/>
      <c r="G14810"/>
      <c r="H14810" s="488"/>
    </row>
    <row r="14811" spans="1:8" s="10" customFormat="1">
      <c r="A14811" s="134"/>
      <c r="B14811" s="134"/>
      <c r="C14811"/>
      <c r="D14811"/>
      <c r="E14811" s="488"/>
      <c r="F14811"/>
      <c r="G14811"/>
      <c r="H14811" s="488"/>
    </row>
    <row r="14812" spans="1:8" s="10" customFormat="1">
      <c r="A14812" s="134"/>
      <c r="B14812" s="134"/>
      <c r="C14812"/>
      <c r="D14812"/>
      <c r="E14812" s="488"/>
      <c r="F14812"/>
      <c r="G14812"/>
      <c r="H14812" s="488"/>
    </row>
    <row r="14813" spans="1:8" s="10" customFormat="1">
      <c r="A14813" s="134"/>
      <c r="B14813" s="134"/>
      <c r="C14813"/>
      <c r="D14813"/>
      <c r="E14813" s="488"/>
      <c r="F14813"/>
      <c r="G14813"/>
      <c r="H14813" s="488"/>
    </row>
    <row r="14814" spans="1:8" s="10" customFormat="1">
      <c r="A14814" s="134"/>
      <c r="B14814" s="134"/>
      <c r="C14814"/>
      <c r="D14814"/>
      <c r="E14814" s="488"/>
      <c r="F14814"/>
      <c r="G14814"/>
      <c r="H14814" s="488"/>
    </row>
    <row r="14815" spans="1:8" s="10" customFormat="1">
      <c r="A14815" s="134"/>
      <c r="B14815" s="134"/>
      <c r="C14815"/>
      <c r="D14815"/>
      <c r="E14815" s="488"/>
      <c r="F14815"/>
      <c r="G14815"/>
      <c r="H14815" s="488"/>
    </row>
    <row r="14816" spans="1:8" s="10" customFormat="1">
      <c r="A14816" s="134"/>
      <c r="B14816" s="134"/>
      <c r="C14816"/>
      <c r="D14816"/>
      <c r="E14816" s="488"/>
      <c r="F14816"/>
      <c r="G14816"/>
      <c r="H14816" s="488"/>
    </row>
    <row r="14817" spans="1:8" s="10" customFormat="1">
      <c r="A14817" s="134"/>
      <c r="B14817" s="134"/>
      <c r="C14817"/>
      <c r="D14817"/>
      <c r="E14817" s="488"/>
      <c r="F14817"/>
      <c r="G14817"/>
      <c r="H14817" s="488"/>
    </row>
    <row r="14818" spans="1:8" s="10" customFormat="1">
      <c r="A14818" s="134"/>
      <c r="B14818" s="134"/>
      <c r="C14818"/>
      <c r="D14818"/>
      <c r="E14818" s="488"/>
      <c r="F14818"/>
      <c r="G14818"/>
      <c r="H14818" s="488"/>
    </row>
    <row r="14819" spans="1:8" s="10" customFormat="1">
      <c r="A14819" s="134"/>
      <c r="B14819" s="134"/>
      <c r="C14819"/>
      <c r="D14819"/>
      <c r="E14819" s="488"/>
      <c r="F14819"/>
      <c r="G14819"/>
      <c r="H14819" s="488"/>
    </row>
    <row r="14820" spans="1:8" s="10" customFormat="1">
      <c r="A14820" s="134"/>
      <c r="B14820" s="134"/>
      <c r="C14820"/>
      <c r="D14820"/>
      <c r="E14820" s="488"/>
      <c r="F14820"/>
      <c r="G14820"/>
      <c r="H14820" s="488"/>
    </row>
    <row r="14821" spans="1:8" s="10" customFormat="1">
      <c r="A14821" s="134"/>
      <c r="B14821" s="134"/>
      <c r="C14821"/>
      <c r="D14821"/>
      <c r="E14821" s="488"/>
      <c r="F14821"/>
      <c r="G14821"/>
      <c r="H14821" s="488"/>
    </row>
    <row r="14822" spans="1:8" s="10" customFormat="1">
      <c r="A14822" s="134"/>
      <c r="B14822" s="134"/>
      <c r="C14822"/>
      <c r="D14822"/>
      <c r="E14822" s="488"/>
      <c r="F14822"/>
      <c r="G14822"/>
      <c r="H14822" s="488"/>
    </row>
    <row r="14823" spans="1:8" s="10" customFormat="1">
      <c r="A14823" s="134"/>
      <c r="B14823" s="134"/>
      <c r="C14823"/>
      <c r="D14823"/>
      <c r="E14823" s="488"/>
      <c r="F14823"/>
      <c r="G14823"/>
      <c r="H14823" s="488"/>
    </row>
    <row r="14824" spans="1:8" s="10" customFormat="1">
      <c r="A14824" s="134"/>
      <c r="B14824" s="134"/>
      <c r="C14824"/>
      <c r="D14824"/>
      <c r="E14824" s="488"/>
      <c r="F14824"/>
      <c r="G14824"/>
      <c r="H14824" s="488"/>
    </row>
    <row r="14825" spans="1:8" s="10" customFormat="1">
      <c r="A14825" s="134"/>
      <c r="B14825" s="134"/>
      <c r="C14825"/>
      <c r="D14825"/>
      <c r="E14825" s="488"/>
      <c r="F14825"/>
      <c r="G14825"/>
      <c r="H14825" s="488"/>
    </row>
    <row r="14826" spans="1:8" s="10" customFormat="1">
      <c r="A14826" s="134"/>
      <c r="B14826" s="134"/>
      <c r="C14826"/>
      <c r="D14826"/>
      <c r="E14826" s="488"/>
      <c r="F14826"/>
      <c r="G14826"/>
      <c r="H14826" s="488"/>
    </row>
    <row r="14827" spans="1:8" s="10" customFormat="1">
      <c r="A14827" s="134"/>
      <c r="B14827" s="134"/>
      <c r="C14827"/>
      <c r="D14827"/>
      <c r="E14827" s="488"/>
      <c r="F14827"/>
      <c r="G14827"/>
      <c r="H14827" s="488"/>
    </row>
    <row r="14828" spans="1:8" s="10" customFormat="1">
      <c r="A14828" s="134"/>
      <c r="B14828" s="134"/>
      <c r="C14828"/>
      <c r="D14828"/>
      <c r="E14828" s="488"/>
      <c r="F14828"/>
      <c r="G14828"/>
      <c r="H14828" s="488"/>
    </row>
    <row r="14829" spans="1:8" s="10" customFormat="1">
      <c r="A14829" s="134"/>
      <c r="B14829" s="134"/>
      <c r="C14829"/>
      <c r="D14829"/>
      <c r="E14829" s="488"/>
      <c r="F14829"/>
      <c r="G14829"/>
      <c r="H14829" s="488"/>
    </row>
    <row r="14830" spans="1:8" s="10" customFormat="1">
      <c r="A14830" s="134"/>
      <c r="B14830" s="134"/>
      <c r="C14830"/>
      <c r="D14830"/>
      <c r="E14830" s="488"/>
      <c r="F14830"/>
      <c r="G14830"/>
      <c r="H14830" s="488"/>
    </row>
    <row r="14831" spans="1:8" s="10" customFormat="1">
      <c r="A14831" s="134"/>
      <c r="B14831" s="134"/>
      <c r="C14831"/>
      <c r="D14831"/>
      <c r="E14831" s="488"/>
      <c r="F14831"/>
      <c r="G14831"/>
      <c r="H14831" s="488"/>
    </row>
    <row r="14832" spans="1:8" s="10" customFormat="1">
      <c r="A14832" s="134"/>
      <c r="B14832" s="134"/>
      <c r="C14832"/>
      <c r="D14832"/>
      <c r="E14832" s="488"/>
      <c r="F14832"/>
      <c r="G14832"/>
      <c r="H14832" s="488"/>
    </row>
    <row r="14833" spans="1:8" s="10" customFormat="1">
      <c r="A14833" s="134"/>
      <c r="B14833" s="134"/>
      <c r="C14833"/>
      <c r="D14833"/>
      <c r="E14833" s="488"/>
      <c r="F14833"/>
      <c r="G14833"/>
      <c r="H14833" s="488"/>
    </row>
    <row r="14834" spans="1:8" s="10" customFormat="1">
      <c r="A14834" s="134"/>
      <c r="B14834" s="134"/>
      <c r="C14834"/>
      <c r="D14834"/>
      <c r="E14834" s="488"/>
      <c r="F14834"/>
      <c r="G14834"/>
      <c r="H14834" s="488"/>
    </row>
    <row r="14835" spans="1:8" s="10" customFormat="1">
      <c r="A14835" s="134"/>
      <c r="B14835" s="134"/>
      <c r="C14835"/>
      <c r="D14835"/>
      <c r="E14835" s="488"/>
      <c r="F14835"/>
      <c r="G14835"/>
      <c r="H14835" s="488"/>
    </row>
    <row r="14836" spans="1:8" s="10" customFormat="1">
      <c r="A14836" s="134"/>
      <c r="B14836" s="134"/>
      <c r="C14836"/>
      <c r="D14836"/>
      <c r="E14836" s="488"/>
      <c r="F14836"/>
      <c r="G14836"/>
      <c r="H14836" s="488"/>
    </row>
    <row r="14837" spans="1:8" s="10" customFormat="1">
      <c r="A14837" s="134"/>
      <c r="B14837" s="134"/>
      <c r="C14837"/>
      <c r="D14837"/>
      <c r="E14837" s="488"/>
      <c r="F14837"/>
      <c r="G14837"/>
      <c r="H14837" s="488"/>
    </row>
    <row r="14838" spans="1:8" s="10" customFormat="1">
      <c r="A14838" s="134"/>
      <c r="B14838" s="134"/>
      <c r="C14838"/>
      <c r="D14838"/>
      <c r="E14838" s="488"/>
      <c r="F14838"/>
      <c r="G14838"/>
      <c r="H14838" s="488"/>
    </row>
    <row r="14839" spans="1:8" s="10" customFormat="1">
      <c r="A14839" s="134"/>
      <c r="B14839" s="134"/>
      <c r="C14839"/>
      <c r="D14839"/>
      <c r="E14839" s="488"/>
      <c r="F14839"/>
      <c r="G14839"/>
      <c r="H14839" s="488"/>
    </row>
    <row r="14840" spans="1:8" s="10" customFormat="1">
      <c r="A14840" s="134"/>
      <c r="B14840" s="134"/>
      <c r="C14840"/>
      <c r="D14840"/>
      <c r="E14840" s="488"/>
      <c r="F14840"/>
      <c r="G14840"/>
      <c r="H14840" s="488"/>
    </row>
    <row r="14841" spans="1:8" s="10" customFormat="1">
      <c r="A14841" s="134"/>
      <c r="B14841" s="134"/>
      <c r="C14841"/>
      <c r="D14841"/>
      <c r="E14841" s="488"/>
      <c r="F14841"/>
      <c r="G14841"/>
      <c r="H14841" s="488"/>
    </row>
    <row r="14842" spans="1:8" s="10" customFormat="1">
      <c r="A14842" s="134"/>
      <c r="B14842" s="134"/>
      <c r="C14842"/>
      <c r="D14842"/>
      <c r="E14842" s="488"/>
      <c r="F14842"/>
      <c r="G14842"/>
      <c r="H14842" s="488"/>
    </row>
    <row r="14843" spans="1:8" s="10" customFormat="1">
      <c r="A14843" s="134"/>
      <c r="B14843" s="134"/>
      <c r="C14843"/>
      <c r="D14843"/>
      <c r="E14843" s="488"/>
      <c r="F14843"/>
      <c r="G14843"/>
      <c r="H14843" s="488"/>
    </row>
    <row r="14844" spans="1:8" s="10" customFormat="1">
      <c r="A14844" s="134"/>
      <c r="B14844" s="134"/>
      <c r="C14844"/>
      <c r="D14844"/>
      <c r="E14844" s="488"/>
      <c r="F14844"/>
      <c r="G14844"/>
      <c r="H14844" s="488"/>
    </row>
    <row r="14845" spans="1:8" s="10" customFormat="1">
      <c r="A14845" s="134"/>
      <c r="B14845" s="134"/>
      <c r="C14845"/>
      <c r="D14845"/>
      <c r="E14845" s="488"/>
      <c r="F14845"/>
      <c r="G14845"/>
      <c r="H14845" s="488"/>
    </row>
    <row r="14846" spans="1:8" s="10" customFormat="1">
      <c r="A14846" s="134"/>
      <c r="B14846" s="134"/>
      <c r="C14846"/>
      <c r="D14846"/>
      <c r="E14846" s="488"/>
      <c r="F14846"/>
      <c r="G14846"/>
      <c r="H14846" s="488"/>
    </row>
    <row r="14847" spans="1:8" s="10" customFormat="1">
      <c r="A14847" s="134"/>
      <c r="B14847" s="134"/>
      <c r="C14847"/>
      <c r="D14847"/>
      <c r="E14847" s="488"/>
      <c r="F14847"/>
      <c r="G14847"/>
      <c r="H14847" s="488"/>
    </row>
    <row r="14848" spans="1:8" s="10" customFormat="1">
      <c r="A14848" s="134"/>
      <c r="B14848" s="134"/>
      <c r="C14848"/>
      <c r="D14848"/>
      <c r="E14848" s="488"/>
      <c r="F14848"/>
      <c r="G14848"/>
      <c r="H14848" s="488"/>
    </row>
    <row r="14849" spans="1:8" s="10" customFormat="1">
      <c r="A14849" s="134"/>
      <c r="B14849" s="134"/>
      <c r="C14849"/>
      <c r="D14849"/>
      <c r="E14849" s="488"/>
      <c r="F14849"/>
      <c r="G14849"/>
      <c r="H14849" s="488"/>
    </row>
    <row r="14850" spans="1:8" s="10" customFormat="1">
      <c r="A14850" s="134"/>
      <c r="B14850" s="134"/>
      <c r="C14850"/>
      <c r="D14850"/>
      <c r="E14850" s="488"/>
      <c r="F14850"/>
      <c r="G14850"/>
      <c r="H14850" s="488"/>
    </row>
    <row r="14851" spans="1:8" s="10" customFormat="1">
      <c r="A14851" s="134"/>
      <c r="B14851" s="134"/>
      <c r="C14851"/>
      <c r="D14851"/>
      <c r="E14851" s="488"/>
      <c r="F14851"/>
      <c r="G14851"/>
      <c r="H14851" s="488"/>
    </row>
    <row r="14852" spans="1:8" s="10" customFormat="1">
      <c r="A14852" s="134"/>
      <c r="B14852" s="134"/>
      <c r="C14852"/>
      <c r="D14852"/>
      <c r="E14852" s="488"/>
      <c r="F14852"/>
      <c r="G14852"/>
      <c r="H14852" s="488"/>
    </row>
    <row r="14853" spans="1:8" s="10" customFormat="1">
      <c r="A14853" s="134"/>
      <c r="B14853" s="134"/>
      <c r="C14853"/>
      <c r="D14853"/>
      <c r="E14853" s="488"/>
      <c r="F14853"/>
      <c r="G14853"/>
      <c r="H14853" s="488"/>
    </row>
    <row r="14854" spans="1:8" s="10" customFormat="1">
      <c r="A14854" s="134"/>
      <c r="B14854" s="134"/>
      <c r="C14854"/>
      <c r="D14854"/>
      <c r="E14854" s="488"/>
      <c r="F14854"/>
      <c r="G14854"/>
      <c r="H14854" s="488"/>
    </row>
    <row r="14855" spans="1:8" s="10" customFormat="1">
      <c r="A14855" s="134"/>
      <c r="B14855" s="134"/>
      <c r="C14855"/>
      <c r="D14855"/>
      <c r="E14855" s="488"/>
      <c r="F14855"/>
      <c r="G14855"/>
      <c r="H14855" s="488"/>
    </row>
    <row r="14856" spans="1:8" s="10" customFormat="1">
      <c r="A14856" s="134"/>
      <c r="B14856" s="134"/>
      <c r="C14856"/>
      <c r="D14856"/>
      <c r="E14856" s="488"/>
      <c r="F14856"/>
      <c r="G14856"/>
      <c r="H14856" s="488"/>
    </row>
    <row r="14857" spans="1:8" s="10" customFormat="1">
      <c r="A14857" s="134"/>
      <c r="B14857" s="134"/>
      <c r="C14857"/>
      <c r="D14857"/>
      <c r="E14857" s="488"/>
      <c r="F14857"/>
      <c r="G14857"/>
      <c r="H14857" s="488"/>
    </row>
    <row r="14858" spans="1:8" s="10" customFormat="1">
      <c r="A14858" s="134"/>
      <c r="B14858" s="134"/>
      <c r="C14858"/>
      <c r="D14858"/>
      <c r="E14858" s="488"/>
      <c r="F14858"/>
      <c r="G14858"/>
      <c r="H14858" s="488"/>
    </row>
    <row r="14859" spans="1:8" s="10" customFormat="1">
      <c r="A14859" s="134"/>
      <c r="B14859" s="134"/>
      <c r="C14859"/>
      <c r="D14859"/>
      <c r="E14859" s="488"/>
      <c r="F14859"/>
      <c r="G14859"/>
      <c r="H14859" s="488"/>
    </row>
    <row r="14860" spans="1:8" s="10" customFormat="1">
      <c r="A14860" s="134"/>
      <c r="B14860" s="134"/>
      <c r="C14860"/>
      <c r="D14860"/>
      <c r="E14860" s="488"/>
      <c r="F14860"/>
      <c r="G14860"/>
      <c r="H14860" s="488"/>
    </row>
    <row r="14861" spans="1:8" s="10" customFormat="1">
      <c r="A14861" s="134"/>
      <c r="B14861" s="134"/>
      <c r="C14861"/>
      <c r="D14861"/>
      <c r="E14861" s="488"/>
      <c r="F14861"/>
      <c r="G14861"/>
      <c r="H14861" s="488"/>
    </row>
    <row r="14862" spans="1:8" s="10" customFormat="1">
      <c r="A14862" s="134"/>
      <c r="B14862" s="134"/>
      <c r="C14862"/>
      <c r="D14862"/>
      <c r="E14862" s="488"/>
      <c r="F14862"/>
      <c r="G14862"/>
      <c r="H14862" s="488"/>
    </row>
    <row r="14863" spans="1:8" s="10" customFormat="1">
      <c r="A14863" s="134"/>
      <c r="B14863" s="134"/>
      <c r="C14863"/>
      <c r="D14863"/>
      <c r="E14863" s="488"/>
      <c r="F14863"/>
      <c r="G14863"/>
      <c r="H14863" s="488"/>
    </row>
    <row r="14864" spans="1:8" s="10" customFormat="1">
      <c r="A14864" s="134"/>
      <c r="B14864" s="134"/>
      <c r="C14864"/>
      <c r="D14864"/>
      <c r="E14864" s="488"/>
      <c r="F14864"/>
      <c r="G14864"/>
      <c r="H14864" s="488"/>
    </row>
    <row r="14865" spans="1:8" s="10" customFormat="1">
      <c r="A14865" s="134"/>
      <c r="B14865" s="134"/>
      <c r="C14865"/>
      <c r="D14865"/>
      <c r="E14865" s="488"/>
      <c r="F14865"/>
      <c r="G14865"/>
      <c r="H14865" s="488"/>
    </row>
    <row r="14866" spans="1:8" s="10" customFormat="1">
      <c r="A14866" s="134"/>
      <c r="B14866" s="134"/>
      <c r="C14866"/>
      <c r="D14866"/>
      <c r="E14866" s="488"/>
      <c r="F14866"/>
      <c r="G14866"/>
      <c r="H14866" s="488"/>
    </row>
    <row r="14867" spans="1:8" s="10" customFormat="1">
      <c r="A14867" s="134"/>
      <c r="B14867" s="134"/>
      <c r="C14867"/>
      <c r="D14867"/>
      <c r="E14867" s="488"/>
      <c r="F14867"/>
      <c r="G14867"/>
      <c r="H14867" s="488"/>
    </row>
    <row r="14868" spans="1:8" s="10" customFormat="1">
      <c r="A14868" s="134"/>
      <c r="B14868" s="134"/>
      <c r="C14868"/>
      <c r="D14868"/>
      <c r="E14868" s="488"/>
      <c r="F14868"/>
      <c r="G14868"/>
      <c r="H14868" s="488"/>
    </row>
    <row r="14869" spans="1:8" s="10" customFormat="1">
      <c r="A14869" s="134"/>
      <c r="B14869" s="134"/>
      <c r="C14869"/>
      <c r="D14869"/>
      <c r="E14869" s="488"/>
      <c r="F14869"/>
      <c r="G14869"/>
      <c r="H14869" s="488"/>
    </row>
    <row r="14870" spans="1:8" s="10" customFormat="1">
      <c r="A14870" s="134"/>
      <c r="B14870" s="134"/>
      <c r="C14870"/>
      <c r="D14870"/>
      <c r="E14870" s="488"/>
      <c r="F14870"/>
      <c r="G14870"/>
      <c r="H14870" s="488"/>
    </row>
    <row r="14871" spans="1:8" s="10" customFormat="1">
      <c r="A14871" s="134"/>
      <c r="B14871" s="134"/>
      <c r="C14871"/>
      <c r="D14871"/>
      <c r="E14871" s="488"/>
      <c r="F14871"/>
      <c r="G14871"/>
      <c r="H14871" s="488"/>
    </row>
    <row r="14872" spans="1:8" s="10" customFormat="1">
      <c r="A14872" s="134"/>
      <c r="B14872" s="134"/>
      <c r="C14872"/>
      <c r="D14872"/>
      <c r="E14872" s="488"/>
      <c r="F14872"/>
      <c r="G14872"/>
      <c r="H14872" s="488"/>
    </row>
    <row r="14873" spans="1:8" s="10" customFormat="1">
      <c r="A14873" s="134"/>
      <c r="B14873" s="134"/>
      <c r="C14873"/>
      <c r="D14873"/>
      <c r="E14873" s="488"/>
      <c r="F14873"/>
      <c r="G14873"/>
      <c r="H14873" s="488"/>
    </row>
    <row r="14874" spans="1:8" s="10" customFormat="1">
      <c r="A14874" s="134"/>
      <c r="B14874" s="134"/>
      <c r="C14874"/>
      <c r="D14874"/>
      <c r="E14874" s="488"/>
      <c r="F14874"/>
      <c r="G14874"/>
      <c r="H14874" s="488"/>
    </row>
    <row r="14875" spans="1:8" s="10" customFormat="1">
      <c r="A14875" s="134"/>
      <c r="B14875" s="134"/>
      <c r="C14875"/>
      <c r="D14875"/>
      <c r="E14875" s="488"/>
      <c r="F14875"/>
      <c r="G14875"/>
      <c r="H14875" s="488"/>
    </row>
    <row r="14876" spans="1:8" s="10" customFormat="1">
      <c r="A14876" s="134"/>
      <c r="B14876" s="134"/>
      <c r="C14876"/>
      <c r="D14876"/>
      <c r="E14876" s="488"/>
      <c r="F14876"/>
      <c r="G14876"/>
      <c r="H14876" s="488"/>
    </row>
    <row r="14877" spans="1:8" s="10" customFormat="1">
      <c r="A14877" s="134"/>
      <c r="B14877" s="134"/>
      <c r="C14877"/>
      <c r="D14877"/>
      <c r="E14877" s="488"/>
      <c r="F14877"/>
      <c r="G14877"/>
      <c r="H14877" s="488"/>
    </row>
    <row r="14878" spans="1:8" s="10" customFormat="1">
      <c r="A14878" s="134"/>
      <c r="B14878" s="134"/>
      <c r="C14878"/>
      <c r="D14878"/>
      <c r="E14878" s="488"/>
      <c r="F14878"/>
      <c r="G14878"/>
      <c r="H14878" s="488"/>
    </row>
    <row r="14879" spans="1:8" s="10" customFormat="1">
      <c r="A14879" s="134"/>
      <c r="B14879" s="134"/>
      <c r="C14879"/>
      <c r="D14879"/>
      <c r="E14879" s="488"/>
      <c r="F14879"/>
      <c r="G14879"/>
      <c r="H14879" s="488"/>
    </row>
    <row r="14880" spans="1:8" s="10" customFormat="1">
      <c r="A14880" s="134"/>
      <c r="B14880" s="134"/>
      <c r="C14880"/>
      <c r="D14880"/>
      <c r="E14880" s="488"/>
      <c r="F14880"/>
      <c r="G14880"/>
      <c r="H14880" s="488"/>
    </row>
    <row r="14881" spans="1:8" s="10" customFormat="1">
      <c r="A14881" s="134"/>
      <c r="B14881" s="134"/>
      <c r="C14881"/>
      <c r="D14881"/>
      <c r="E14881" s="488"/>
      <c r="F14881"/>
      <c r="G14881"/>
      <c r="H14881" s="488"/>
    </row>
    <row r="14882" spans="1:8" s="10" customFormat="1">
      <c r="A14882" s="134"/>
      <c r="B14882" s="134"/>
      <c r="C14882"/>
      <c r="D14882"/>
      <c r="E14882" s="488"/>
      <c r="F14882"/>
      <c r="G14882"/>
      <c r="H14882" s="488"/>
    </row>
    <row r="14883" spans="1:8" s="10" customFormat="1">
      <c r="A14883" s="134"/>
      <c r="B14883" s="134"/>
      <c r="C14883"/>
      <c r="D14883"/>
      <c r="E14883" s="488"/>
      <c r="F14883"/>
      <c r="G14883"/>
      <c r="H14883" s="488"/>
    </row>
    <row r="14884" spans="1:8" s="10" customFormat="1">
      <c r="A14884" s="134"/>
      <c r="B14884" s="134"/>
      <c r="C14884"/>
      <c r="D14884"/>
      <c r="E14884" s="488"/>
      <c r="F14884"/>
      <c r="G14884"/>
      <c r="H14884" s="488"/>
    </row>
    <row r="14885" spans="1:8" s="10" customFormat="1">
      <c r="A14885" s="134"/>
      <c r="B14885" s="134"/>
      <c r="C14885"/>
      <c r="D14885"/>
      <c r="E14885" s="488"/>
      <c r="F14885"/>
      <c r="G14885"/>
      <c r="H14885" s="488"/>
    </row>
    <row r="14886" spans="1:8" s="10" customFormat="1">
      <c r="A14886" s="134"/>
      <c r="B14886" s="134"/>
      <c r="C14886"/>
      <c r="D14886"/>
      <c r="E14886" s="488"/>
      <c r="F14886"/>
      <c r="G14886"/>
      <c r="H14886" s="488"/>
    </row>
    <row r="14887" spans="1:8" s="10" customFormat="1">
      <c r="A14887" s="134"/>
      <c r="B14887" s="134"/>
      <c r="C14887"/>
      <c r="D14887"/>
      <c r="E14887" s="488"/>
      <c r="F14887"/>
      <c r="G14887"/>
      <c r="H14887" s="488"/>
    </row>
    <row r="14888" spans="1:8" s="10" customFormat="1">
      <c r="A14888" s="134"/>
      <c r="B14888" s="134"/>
      <c r="C14888"/>
      <c r="D14888"/>
      <c r="E14888" s="488"/>
      <c r="F14888"/>
      <c r="G14888"/>
      <c r="H14888" s="488"/>
    </row>
    <row r="14889" spans="1:8" s="10" customFormat="1">
      <c r="A14889" s="134"/>
      <c r="B14889" s="134"/>
      <c r="C14889"/>
      <c r="D14889"/>
      <c r="E14889" s="488"/>
      <c r="F14889"/>
      <c r="G14889"/>
      <c r="H14889" s="488"/>
    </row>
    <row r="14890" spans="1:8" s="10" customFormat="1">
      <c r="A14890" s="134"/>
      <c r="B14890" s="134"/>
      <c r="C14890"/>
      <c r="D14890"/>
      <c r="E14890" s="488"/>
      <c r="F14890"/>
      <c r="G14890"/>
      <c r="H14890" s="488"/>
    </row>
    <row r="14891" spans="1:8" s="10" customFormat="1">
      <c r="A14891" s="134"/>
      <c r="B14891" s="134"/>
      <c r="C14891"/>
      <c r="D14891"/>
      <c r="E14891" s="488"/>
      <c r="F14891"/>
      <c r="G14891"/>
      <c r="H14891" s="488"/>
    </row>
    <row r="14892" spans="1:8" s="10" customFormat="1">
      <c r="A14892" s="134"/>
      <c r="B14892" s="134"/>
      <c r="C14892"/>
      <c r="D14892"/>
      <c r="E14892" s="488"/>
      <c r="F14892"/>
      <c r="G14892"/>
      <c r="H14892" s="488"/>
    </row>
    <row r="14893" spans="1:8" s="10" customFormat="1">
      <c r="A14893" s="134"/>
      <c r="B14893" s="134"/>
      <c r="C14893"/>
      <c r="D14893"/>
      <c r="E14893" s="488"/>
      <c r="F14893"/>
      <c r="G14893"/>
      <c r="H14893" s="488"/>
    </row>
    <row r="14894" spans="1:8" s="10" customFormat="1">
      <c r="A14894" s="134"/>
      <c r="B14894" s="134"/>
      <c r="C14894"/>
      <c r="D14894"/>
      <c r="E14894" s="488"/>
      <c r="F14894"/>
      <c r="G14894"/>
      <c r="H14894" s="488"/>
    </row>
    <row r="14895" spans="1:8" s="10" customFormat="1">
      <c r="A14895" s="134"/>
      <c r="B14895" s="134"/>
      <c r="C14895"/>
      <c r="D14895"/>
      <c r="E14895" s="488"/>
      <c r="F14895"/>
      <c r="G14895"/>
      <c r="H14895" s="488"/>
    </row>
    <row r="14896" spans="1:8" s="10" customFormat="1">
      <c r="A14896" s="134"/>
      <c r="B14896" s="134"/>
      <c r="C14896"/>
      <c r="D14896"/>
      <c r="E14896" s="488"/>
      <c r="F14896"/>
      <c r="G14896"/>
      <c r="H14896" s="488"/>
    </row>
    <row r="14897" spans="1:8" s="10" customFormat="1">
      <c r="A14897" s="134"/>
      <c r="B14897" s="134"/>
      <c r="C14897"/>
      <c r="D14897"/>
      <c r="E14897" s="488"/>
      <c r="F14897"/>
      <c r="G14897"/>
      <c r="H14897" s="488"/>
    </row>
    <row r="14898" spans="1:8" s="10" customFormat="1">
      <c r="A14898" s="134"/>
      <c r="B14898" s="134"/>
      <c r="C14898"/>
      <c r="D14898"/>
      <c r="E14898" s="488"/>
      <c r="F14898"/>
      <c r="G14898"/>
      <c r="H14898" s="488"/>
    </row>
    <row r="14899" spans="1:8" s="10" customFormat="1">
      <c r="A14899" s="134"/>
      <c r="B14899" s="134"/>
      <c r="C14899"/>
      <c r="D14899"/>
      <c r="E14899" s="488"/>
      <c r="F14899"/>
      <c r="G14899"/>
      <c r="H14899" s="488"/>
    </row>
    <row r="14900" spans="1:8" s="10" customFormat="1">
      <c r="A14900" s="134"/>
      <c r="B14900" s="134"/>
      <c r="C14900"/>
      <c r="D14900"/>
      <c r="E14900" s="488"/>
      <c r="F14900"/>
      <c r="G14900"/>
      <c r="H14900" s="488"/>
    </row>
    <row r="14901" spans="1:8" s="10" customFormat="1">
      <c r="A14901" s="134"/>
      <c r="B14901" s="134"/>
      <c r="C14901"/>
      <c r="D14901"/>
      <c r="E14901" s="488"/>
      <c r="F14901"/>
      <c r="G14901"/>
      <c r="H14901" s="488"/>
    </row>
    <row r="14902" spans="1:8" s="10" customFormat="1">
      <c r="A14902" s="134"/>
      <c r="B14902" s="134"/>
      <c r="C14902"/>
      <c r="D14902"/>
      <c r="E14902" s="488"/>
      <c r="F14902"/>
      <c r="G14902"/>
      <c r="H14902" s="488"/>
    </row>
    <row r="14903" spans="1:8" s="10" customFormat="1">
      <c r="A14903" s="134"/>
      <c r="B14903" s="134"/>
      <c r="C14903"/>
      <c r="D14903"/>
      <c r="E14903" s="488"/>
      <c r="F14903"/>
      <c r="G14903"/>
      <c r="H14903" s="488"/>
    </row>
    <row r="14904" spans="1:8" s="10" customFormat="1">
      <c r="A14904" s="134"/>
      <c r="B14904" s="134"/>
      <c r="C14904"/>
      <c r="D14904"/>
      <c r="E14904" s="488"/>
      <c r="F14904"/>
      <c r="G14904"/>
      <c r="H14904" s="488"/>
    </row>
    <row r="14905" spans="1:8" s="10" customFormat="1">
      <c r="A14905" s="134"/>
      <c r="B14905" s="134"/>
      <c r="C14905"/>
      <c r="D14905"/>
      <c r="E14905" s="488"/>
      <c r="F14905"/>
      <c r="G14905"/>
      <c r="H14905" s="488"/>
    </row>
    <row r="14906" spans="1:8" s="10" customFormat="1">
      <c r="A14906" s="134"/>
      <c r="B14906" s="134"/>
      <c r="C14906"/>
      <c r="D14906"/>
      <c r="E14906" s="488"/>
      <c r="F14906"/>
      <c r="G14906"/>
      <c r="H14906" s="488"/>
    </row>
    <row r="14907" spans="1:8" s="10" customFormat="1">
      <c r="A14907" s="134"/>
      <c r="B14907" s="134"/>
      <c r="C14907"/>
      <c r="D14907"/>
      <c r="E14907" s="488"/>
      <c r="F14907"/>
      <c r="G14907"/>
      <c r="H14907" s="488"/>
    </row>
    <row r="14908" spans="1:8" s="10" customFormat="1">
      <c r="A14908" s="134"/>
      <c r="B14908" s="134"/>
      <c r="C14908"/>
      <c r="D14908"/>
      <c r="E14908" s="488"/>
      <c r="F14908"/>
      <c r="G14908"/>
      <c r="H14908" s="488"/>
    </row>
    <row r="14909" spans="1:8" s="10" customFormat="1">
      <c r="A14909" s="134"/>
      <c r="B14909" s="134"/>
      <c r="C14909"/>
      <c r="D14909"/>
      <c r="E14909" s="488"/>
      <c r="F14909"/>
      <c r="G14909"/>
      <c r="H14909" s="488"/>
    </row>
    <row r="14910" spans="1:8" s="10" customFormat="1">
      <c r="A14910" s="134"/>
      <c r="B14910" s="134"/>
      <c r="C14910"/>
      <c r="D14910"/>
      <c r="E14910" s="488"/>
      <c r="F14910"/>
      <c r="G14910"/>
      <c r="H14910" s="488"/>
    </row>
    <row r="14911" spans="1:8" s="10" customFormat="1">
      <c r="A14911" s="134"/>
      <c r="B14911" s="134"/>
      <c r="C14911"/>
      <c r="D14911"/>
      <c r="E14911" s="488"/>
      <c r="F14911"/>
      <c r="G14911"/>
      <c r="H14911" s="488"/>
    </row>
    <row r="14912" spans="1:8" s="10" customFormat="1">
      <c r="A14912" s="134"/>
      <c r="B14912" s="134"/>
      <c r="C14912"/>
      <c r="D14912"/>
      <c r="E14912" s="488"/>
      <c r="F14912"/>
      <c r="G14912"/>
      <c r="H14912" s="488"/>
    </row>
    <row r="14913" spans="1:8" s="10" customFormat="1">
      <c r="A14913" s="134"/>
      <c r="B14913" s="134"/>
      <c r="C14913"/>
      <c r="D14913"/>
      <c r="E14913" s="488"/>
      <c r="F14913"/>
      <c r="G14913"/>
      <c r="H14913" s="488"/>
    </row>
    <row r="14914" spans="1:8" s="10" customFormat="1">
      <c r="A14914" s="134"/>
      <c r="B14914" s="134"/>
      <c r="C14914"/>
      <c r="D14914"/>
      <c r="E14914" s="488"/>
      <c r="F14914"/>
      <c r="G14914"/>
      <c r="H14914" s="488"/>
    </row>
    <row r="14915" spans="1:8" s="10" customFormat="1">
      <c r="A14915" s="134"/>
      <c r="B14915" s="134"/>
      <c r="C14915"/>
      <c r="D14915"/>
      <c r="E14915" s="488"/>
      <c r="F14915"/>
      <c r="G14915"/>
      <c r="H14915" s="488"/>
    </row>
    <row r="14916" spans="1:8" s="10" customFormat="1">
      <c r="A14916" s="134"/>
      <c r="B14916" s="134"/>
      <c r="C14916"/>
      <c r="D14916"/>
      <c r="E14916" s="488"/>
      <c r="F14916"/>
      <c r="G14916"/>
      <c r="H14916" s="488"/>
    </row>
    <row r="14917" spans="1:8" s="10" customFormat="1">
      <c r="A14917" s="134"/>
      <c r="B14917" s="134"/>
      <c r="C14917"/>
      <c r="D14917"/>
      <c r="E14917" s="488"/>
      <c r="F14917"/>
      <c r="G14917"/>
      <c r="H14917" s="488"/>
    </row>
    <row r="14918" spans="1:8" s="10" customFormat="1">
      <c r="A14918" s="134"/>
      <c r="B14918" s="134"/>
      <c r="C14918"/>
      <c r="D14918"/>
      <c r="E14918" s="488"/>
      <c r="F14918"/>
      <c r="G14918"/>
      <c r="H14918" s="488"/>
    </row>
    <row r="14919" spans="1:8" s="10" customFormat="1">
      <c r="A14919" s="134"/>
      <c r="B14919" s="134"/>
      <c r="C14919"/>
      <c r="D14919"/>
      <c r="E14919" s="488"/>
      <c r="F14919"/>
      <c r="G14919"/>
      <c r="H14919" s="488"/>
    </row>
    <row r="14920" spans="1:8" s="10" customFormat="1">
      <c r="A14920" s="134"/>
      <c r="B14920" s="134"/>
      <c r="C14920"/>
      <c r="D14920"/>
      <c r="E14920" s="488"/>
      <c r="F14920"/>
      <c r="G14920"/>
      <c r="H14920" s="488"/>
    </row>
    <row r="14921" spans="1:8" s="10" customFormat="1">
      <c r="A14921" s="134"/>
      <c r="B14921" s="134"/>
      <c r="C14921"/>
      <c r="D14921"/>
      <c r="E14921" s="488"/>
      <c r="F14921"/>
      <c r="G14921"/>
      <c r="H14921" s="488"/>
    </row>
    <row r="14922" spans="1:8" s="10" customFormat="1">
      <c r="A14922" s="134"/>
      <c r="B14922" s="134"/>
      <c r="C14922"/>
      <c r="D14922"/>
      <c r="E14922" s="488"/>
      <c r="F14922"/>
      <c r="G14922"/>
      <c r="H14922" s="488"/>
    </row>
    <row r="14923" spans="1:8" s="10" customFormat="1">
      <c r="A14923" s="134"/>
      <c r="B14923" s="134"/>
      <c r="C14923"/>
      <c r="D14923"/>
      <c r="E14923" s="488"/>
      <c r="F14923"/>
      <c r="G14923"/>
      <c r="H14923" s="488"/>
    </row>
    <row r="14924" spans="1:8" s="10" customFormat="1">
      <c r="A14924" s="134"/>
      <c r="B14924" s="134"/>
      <c r="C14924"/>
      <c r="D14924"/>
      <c r="E14924" s="488"/>
      <c r="F14924"/>
      <c r="G14924"/>
      <c r="H14924" s="488"/>
    </row>
    <row r="14925" spans="1:8" s="10" customFormat="1">
      <c r="A14925" s="134"/>
      <c r="B14925" s="134"/>
      <c r="C14925"/>
      <c r="D14925"/>
      <c r="E14925" s="488"/>
      <c r="F14925"/>
      <c r="G14925"/>
      <c r="H14925" s="488"/>
    </row>
    <row r="14926" spans="1:8" s="10" customFormat="1">
      <c r="A14926" s="134"/>
      <c r="B14926" s="134"/>
      <c r="C14926"/>
      <c r="D14926"/>
      <c r="E14926" s="488"/>
      <c r="F14926"/>
      <c r="G14926"/>
      <c r="H14926" s="488"/>
    </row>
    <row r="14927" spans="1:8" s="10" customFormat="1">
      <c r="A14927" s="134"/>
      <c r="B14927" s="134"/>
      <c r="C14927"/>
      <c r="D14927"/>
      <c r="E14927" s="488"/>
      <c r="F14927"/>
      <c r="G14927"/>
      <c r="H14927" s="488"/>
    </row>
    <row r="14928" spans="1:8" s="10" customFormat="1">
      <c r="A14928" s="134"/>
      <c r="B14928" s="134"/>
      <c r="C14928"/>
      <c r="D14928"/>
      <c r="E14928" s="488"/>
      <c r="F14928"/>
      <c r="G14928"/>
      <c r="H14928" s="488"/>
    </row>
    <row r="14929" spans="1:8" s="10" customFormat="1">
      <c r="A14929" s="134"/>
      <c r="B14929" s="134"/>
      <c r="C14929"/>
      <c r="D14929"/>
      <c r="E14929" s="488"/>
      <c r="F14929"/>
      <c r="G14929"/>
      <c r="H14929" s="488"/>
    </row>
    <row r="14930" spans="1:8" s="10" customFormat="1">
      <c r="A14930" s="134"/>
      <c r="B14930" s="134"/>
      <c r="C14930"/>
      <c r="D14930"/>
      <c r="E14930" s="488"/>
      <c r="F14930"/>
      <c r="G14930"/>
      <c r="H14930" s="488"/>
    </row>
    <row r="14931" spans="1:8" s="10" customFormat="1">
      <c r="A14931" s="134"/>
      <c r="B14931" s="134"/>
      <c r="C14931"/>
      <c r="D14931"/>
      <c r="E14931" s="488"/>
      <c r="F14931"/>
      <c r="G14931"/>
      <c r="H14931" s="488"/>
    </row>
    <row r="14932" spans="1:8" s="10" customFormat="1">
      <c r="A14932" s="134"/>
      <c r="B14932" s="134"/>
      <c r="C14932"/>
      <c r="D14932"/>
      <c r="E14932" s="488"/>
      <c r="F14932"/>
      <c r="G14932"/>
      <c r="H14932" s="488"/>
    </row>
    <row r="14933" spans="1:8" s="10" customFormat="1">
      <c r="A14933" s="134"/>
      <c r="B14933" s="134"/>
      <c r="C14933"/>
      <c r="D14933"/>
      <c r="E14933" s="488"/>
      <c r="F14933"/>
      <c r="G14933"/>
      <c r="H14933" s="488"/>
    </row>
    <row r="14934" spans="1:8" s="10" customFormat="1">
      <c r="A14934" s="134"/>
      <c r="B14934" s="134"/>
      <c r="C14934"/>
      <c r="D14934"/>
      <c r="E14934" s="488"/>
      <c r="F14934"/>
      <c r="G14934"/>
      <c r="H14934" s="488"/>
    </row>
    <row r="14935" spans="1:8" s="10" customFormat="1">
      <c r="A14935" s="134"/>
      <c r="B14935" s="134"/>
      <c r="C14935"/>
      <c r="D14935"/>
      <c r="E14935" s="488"/>
      <c r="F14935"/>
      <c r="G14935"/>
      <c r="H14935" s="488"/>
    </row>
    <row r="14936" spans="1:8" s="10" customFormat="1">
      <c r="A14936" s="134"/>
      <c r="B14936" s="134"/>
      <c r="C14936"/>
      <c r="D14936"/>
      <c r="E14936" s="488"/>
      <c r="F14936"/>
      <c r="G14936"/>
      <c r="H14936" s="488"/>
    </row>
    <row r="14937" spans="1:8" s="10" customFormat="1">
      <c r="A14937" s="134"/>
      <c r="B14937" s="134"/>
      <c r="C14937"/>
      <c r="D14937"/>
      <c r="E14937" s="488"/>
      <c r="F14937"/>
      <c r="G14937"/>
      <c r="H14937" s="488"/>
    </row>
    <row r="14938" spans="1:8" s="10" customFormat="1">
      <c r="A14938" s="134"/>
      <c r="B14938" s="134"/>
      <c r="C14938"/>
      <c r="D14938"/>
      <c r="E14938" s="488"/>
      <c r="F14938"/>
      <c r="G14938"/>
      <c r="H14938" s="488"/>
    </row>
    <row r="14939" spans="1:8" s="10" customFormat="1">
      <c r="A14939" s="134"/>
      <c r="B14939" s="134"/>
      <c r="C14939"/>
      <c r="D14939"/>
      <c r="E14939" s="488"/>
      <c r="F14939"/>
      <c r="G14939"/>
      <c r="H14939" s="488"/>
    </row>
    <row r="14940" spans="1:8" s="10" customFormat="1">
      <c r="A14940" s="134"/>
      <c r="B14940" s="134"/>
      <c r="C14940"/>
      <c r="D14940"/>
      <c r="E14940" s="488"/>
      <c r="F14940"/>
      <c r="G14940"/>
      <c r="H14940" s="488"/>
    </row>
    <row r="14941" spans="1:8" s="10" customFormat="1">
      <c r="A14941" s="134"/>
      <c r="B14941" s="134"/>
      <c r="C14941"/>
      <c r="D14941"/>
      <c r="E14941" s="488"/>
      <c r="F14941"/>
      <c r="G14941"/>
      <c r="H14941" s="488"/>
    </row>
    <row r="14942" spans="1:8" s="10" customFormat="1">
      <c r="A14942" s="134"/>
      <c r="B14942" s="134"/>
      <c r="C14942"/>
      <c r="D14942"/>
      <c r="E14942" s="488"/>
      <c r="F14942"/>
      <c r="G14942"/>
      <c r="H14942" s="488"/>
    </row>
    <row r="14943" spans="1:8" s="10" customFormat="1">
      <c r="A14943" s="134"/>
      <c r="B14943" s="134"/>
      <c r="C14943"/>
      <c r="D14943"/>
      <c r="E14943" s="488"/>
      <c r="F14943"/>
      <c r="G14943"/>
      <c r="H14943" s="488"/>
    </row>
    <row r="14944" spans="1:8" s="10" customFormat="1">
      <c r="A14944" s="134"/>
      <c r="B14944" s="134"/>
      <c r="C14944"/>
      <c r="D14944"/>
      <c r="E14944" s="488"/>
      <c r="F14944"/>
      <c r="G14944"/>
      <c r="H14944" s="488"/>
    </row>
    <row r="14945" spans="1:8" s="10" customFormat="1">
      <c r="A14945" s="134"/>
      <c r="B14945" s="134"/>
      <c r="C14945"/>
      <c r="D14945"/>
      <c r="E14945" s="488"/>
      <c r="F14945"/>
      <c r="G14945"/>
      <c r="H14945" s="488"/>
    </row>
    <row r="14946" spans="1:8" s="10" customFormat="1">
      <c r="A14946" s="134"/>
      <c r="B14946" s="134"/>
      <c r="C14946"/>
      <c r="D14946"/>
      <c r="E14946" s="488"/>
      <c r="F14946"/>
      <c r="G14946"/>
      <c r="H14946" s="488"/>
    </row>
    <row r="14947" spans="1:8" s="10" customFormat="1">
      <c r="A14947" s="134"/>
      <c r="B14947" s="134"/>
      <c r="C14947"/>
      <c r="D14947"/>
      <c r="E14947" s="488"/>
      <c r="F14947"/>
      <c r="G14947"/>
      <c r="H14947" s="488"/>
    </row>
    <row r="14948" spans="1:8" s="10" customFormat="1">
      <c r="A14948" s="134"/>
      <c r="B14948" s="134"/>
      <c r="C14948"/>
      <c r="D14948"/>
      <c r="E14948" s="488"/>
      <c r="F14948"/>
      <c r="G14948"/>
      <c r="H14948" s="488"/>
    </row>
    <row r="14949" spans="1:8" s="10" customFormat="1">
      <c r="A14949" s="134"/>
      <c r="B14949" s="134"/>
      <c r="C14949"/>
      <c r="D14949"/>
      <c r="E14949" s="488"/>
      <c r="F14949"/>
      <c r="G14949"/>
      <c r="H14949" s="488"/>
    </row>
    <row r="14950" spans="1:8" s="10" customFormat="1">
      <c r="A14950" s="134"/>
      <c r="B14950" s="134"/>
      <c r="C14950"/>
      <c r="D14950"/>
      <c r="E14950" s="488"/>
      <c r="F14950"/>
      <c r="G14950"/>
      <c r="H14950" s="488"/>
    </row>
    <row r="14951" spans="1:8" s="10" customFormat="1">
      <c r="A14951" s="134"/>
      <c r="B14951" s="134"/>
      <c r="C14951"/>
      <c r="D14951"/>
      <c r="E14951" s="488"/>
      <c r="F14951"/>
      <c r="G14951"/>
      <c r="H14951" s="488"/>
    </row>
    <row r="14952" spans="1:8" s="10" customFormat="1">
      <c r="A14952" s="134"/>
      <c r="B14952" s="134"/>
      <c r="C14952"/>
      <c r="D14952"/>
      <c r="E14952" s="488"/>
      <c r="F14952"/>
      <c r="G14952"/>
      <c r="H14952" s="488"/>
    </row>
    <row r="14953" spans="1:8" s="10" customFormat="1">
      <c r="A14953" s="134"/>
      <c r="B14953" s="134"/>
      <c r="C14953"/>
      <c r="D14953"/>
      <c r="E14953" s="488"/>
      <c r="F14953"/>
      <c r="G14953"/>
      <c r="H14953" s="488"/>
    </row>
    <row r="14954" spans="1:8" s="10" customFormat="1">
      <c r="A14954" s="134"/>
      <c r="B14954" s="134"/>
      <c r="C14954"/>
      <c r="D14954"/>
      <c r="E14954" s="488"/>
      <c r="F14954"/>
      <c r="G14954"/>
      <c r="H14954" s="488"/>
    </row>
    <row r="14955" spans="1:8" s="10" customFormat="1">
      <c r="A14955" s="134"/>
      <c r="B14955" s="134"/>
      <c r="C14955"/>
      <c r="D14955"/>
      <c r="E14955" s="488"/>
      <c r="F14955"/>
      <c r="G14955"/>
      <c r="H14955" s="488"/>
    </row>
    <row r="14956" spans="1:8" s="10" customFormat="1">
      <c r="A14956" s="134"/>
      <c r="B14956" s="134"/>
      <c r="C14956"/>
      <c r="D14956"/>
      <c r="E14956" s="488"/>
      <c r="F14956"/>
      <c r="G14956"/>
      <c r="H14956" s="488"/>
    </row>
    <row r="14957" spans="1:8" s="10" customFormat="1">
      <c r="A14957" s="134"/>
      <c r="B14957" s="134"/>
      <c r="C14957"/>
      <c r="D14957"/>
      <c r="E14957" s="488"/>
      <c r="F14957"/>
      <c r="G14957"/>
      <c r="H14957" s="488"/>
    </row>
    <row r="14958" spans="1:8" s="10" customFormat="1">
      <c r="A14958" s="134"/>
      <c r="B14958" s="134"/>
      <c r="C14958"/>
      <c r="D14958"/>
      <c r="E14958" s="488"/>
      <c r="F14958"/>
      <c r="G14958"/>
      <c r="H14958" s="488"/>
    </row>
    <row r="14959" spans="1:8" s="10" customFormat="1">
      <c r="A14959" s="134"/>
      <c r="B14959" s="134"/>
      <c r="C14959"/>
      <c r="D14959"/>
      <c r="E14959" s="488"/>
      <c r="F14959"/>
      <c r="G14959"/>
      <c r="H14959" s="488"/>
    </row>
    <row r="14960" spans="1:8" s="10" customFormat="1">
      <c r="A14960" s="134"/>
      <c r="B14960" s="134"/>
      <c r="C14960"/>
      <c r="D14960"/>
      <c r="E14960" s="488"/>
      <c r="F14960"/>
      <c r="G14960"/>
      <c r="H14960" s="488"/>
    </row>
    <row r="14961" spans="1:8" s="10" customFormat="1">
      <c r="A14961" s="134"/>
      <c r="B14961" s="134"/>
      <c r="C14961"/>
      <c r="D14961"/>
      <c r="E14961" s="488"/>
      <c r="F14961"/>
      <c r="G14961"/>
      <c r="H14961" s="488"/>
    </row>
    <row r="14962" spans="1:8" s="10" customFormat="1">
      <c r="A14962" s="134"/>
      <c r="B14962" s="134"/>
      <c r="C14962"/>
      <c r="D14962"/>
      <c r="E14962" s="488"/>
      <c r="F14962"/>
      <c r="G14962"/>
      <c r="H14962" s="488"/>
    </row>
    <row r="14963" spans="1:8" s="10" customFormat="1">
      <c r="A14963" s="134"/>
      <c r="B14963" s="134"/>
      <c r="C14963"/>
      <c r="D14963"/>
      <c r="E14963" s="488"/>
      <c r="F14963"/>
      <c r="G14963"/>
      <c r="H14963" s="488"/>
    </row>
    <row r="14964" spans="1:8" s="10" customFormat="1">
      <c r="A14964" s="134"/>
      <c r="B14964" s="134"/>
      <c r="C14964"/>
      <c r="D14964"/>
      <c r="E14964" s="488"/>
      <c r="F14964"/>
      <c r="G14964"/>
      <c r="H14964" s="488"/>
    </row>
    <row r="14965" spans="1:8" s="10" customFormat="1">
      <c r="A14965" s="134"/>
      <c r="B14965" s="134"/>
      <c r="C14965"/>
      <c r="D14965"/>
      <c r="E14965" s="488"/>
      <c r="F14965"/>
      <c r="G14965"/>
      <c r="H14965" s="488"/>
    </row>
    <row r="14966" spans="1:8" s="10" customFormat="1">
      <c r="A14966" s="134"/>
      <c r="B14966" s="134"/>
      <c r="C14966"/>
      <c r="D14966"/>
      <c r="E14966" s="488"/>
      <c r="F14966"/>
      <c r="G14966"/>
      <c r="H14966" s="488"/>
    </row>
    <row r="14967" spans="1:8" s="10" customFormat="1">
      <c r="A14967" s="134"/>
      <c r="B14967" s="134"/>
      <c r="C14967"/>
      <c r="D14967"/>
      <c r="E14967" s="488"/>
      <c r="F14967"/>
      <c r="G14967"/>
      <c r="H14967" s="488"/>
    </row>
    <row r="14968" spans="1:8" s="10" customFormat="1">
      <c r="A14968" s="134"/>
      <c r="B14968" s="134"/>
      <c r="C14968"/>
      <c r="D14968"/>
      <c r="E14968" s="488"/>
      <c r="F14968"/>
      <c r="G14968"/>
      <c r="H14968" s="488"/>
    </row>
    <row r="14969" spans="1:8" s="10" customFormat="1">
      <c r="A14969" s="134"/>
      <c r="B14969" s="134"/>
      <c r="C14969"/>
      <c r="D14969"/>
      <c r="E14969" s="488"/>
      <c r="F14969"/>
      <c r="G14969"/>
      <c r="H14969" s="488"/>
    </row>
    <row r="14970" spans="1:8" s="10" customFormat="1">
      <c r="A14970" s="134"/>
      <c r="B14970" s="134"/>
      <c r="C14970"/>
      <c r="D14970"/>
      <c r="E14970" s="488"/>
      <c r="F14970"/>
      <c r="G14970"/>
      <c r="H14970" s="488"/>
    </row>
    <row r="14971" spans="1:8" s="10" customFormat="1">
      <c r="A14971" s="134"/>
      <c r="B14971" s="134"/>
      <c r="C14971"/>
      <c r="D14971"/>
      <c r="E14971" s="488"/>
      <c r="F14971"/>
      <c r="G14971"/>
      <c r="H14971" s="488"/>
    </row>
    <row r="14972" spans="1:8" s="10" customFormat="1">
      <c r="A14972" s="134"/>
      <c r="B14972" s="134"/>
      <c r="C14972"/>
      <c r="D14972"/>
      <c r="E14972" s="488"/>
      <c r="F14972"/>
      <c r="G14972"/>
      <c r="H14972" s="488"/>
    </row>
    <row r="14973" spans="1:8" s="10" customFormat="1">
      <c r="A14973" s="134"/>
      <c r="B14973" s="134"/>
      <c r="C14973"/>
      <c r="D14973"/>
      <c r="E14973" s="488"/>
      <c r="F14973"/>
      <c r="G14973"/>
      <c r="H14973" s="488"/>
    </row>
    <row r="14974" spans="1:8" s="10" customFormat="1">
      <c r="A14974" s="134"/>
      <c r="B14974" s="134"/>
      <c r="C14974"/>
      <c r="D14974"/>
      <c r="E14974" s="488"/>
      <c r="F14974"/>
      <c r="G14974"/>
      <c r="H14974" s="488"/>
    </row>
    <row r="14975" spans="1:8" s="10" customFormat="1">
      <c r="A14975" s="134"/>
      <c r="B14975" s="134"/>
      <c r="C14975"/>
      <c r="D14975"/>
      <c r="E14975" s="488"/>
      <c r="F14975"/>
      <c r="G14975"/>
      <c r="H14975" s="488"/>
    </row>
    <row r="14976" spans="1:8" s="10" customFormat="1">
      <c r="A14976" s="134"/>
      <c r="B14976" s="134"/>
      <c r="C14976"/>
      <c r="D14976"/>
      <c r="E14976" s="488"/>
      <c r="F14976"/>
      <c r="G14976"/>
      <c r="H14976" s="488"/>
    </row>
    <row r="14977" spans="1:8" s="10" customFormat="1">
      <c r="A14977" s="134"/>
      <c r="B14977" s="134"/>
      <c r="C14977"/>
      <c r="D14977"/>
      <c r="E14977" s="488"/>
      <c r="F14977"/>
      <c r="G14977"/>
      <c r="H14977" s="488"/>
    </row>
    <row r="14978" spans="1:8" s="10" customFormat="1">
      <c r="A14978" s="134"/>
      <c r="B14978" s="134"/>
      <c r="C14978"/>
      <c r="D14978"/>
      <c r="E14978" s="488"/>
      <c r="F14978"/>
      <c r="G14978"/>
      <c r="H14978" s="488"/>
    </row>
    <row r="14979" spans="1:8" s="10" customFormat="1">
      <c r="A14979" s="134"/>
      <c r="B14979" s="134"/>
      <c r="C14979"/>
      <c r="D14979"/>
      <c r="E14979" s="488"/>
      <c r="F14979"/>
      <c r="G14979"/>
      <c r="H14979" s="488"/>
    </row>
    <row r="14980" spans="1:8" s="10" customFormat="1">
      <c r="A14980" s="134"/>
      <c r="B14980" s="134"/>
      <c r="C14980"/>
      <c r="D14980"/>
      <c r="E14980" s="488"/>
      <c r="F14980"/>
      <c r="G14980"/>
      <c r="H14980" s="488"/>
    </row>
    <row r="14981" spans="1:8" s="10" customFormat="1">
      <c r="A14981" s="134"/>
      <c r="B14981" s="134"/>
      <c r="C14981"/>
      <c r="D14981"/>
      <c r="E14981" s="488"/>
      <c r="F14981"/>
      <c r="G14981"/>
      <c r="H14981" s="488"/>
    </row>
    <row r="14982" spans="1:8" s="10" customFormat="1">
      <c r="A14982" s="134"/>
      <c r="B14982" s="134"/>
      <c r="C14982"/>
      <c r="D14982"/>
      <c r="E14982" s="488"/>
      <c r="F14982"/>
      <c r="G14982"/>
      <c r="H14982" s="488"/>
    </row>
    <row r="14983" spans="1:8" s="10" customFormat="1">
      <c r="A14983" s="134"/>
      <c r="B14983" s="134"/>
      <c r="C14983"/>
      <c r="D14983"/>
      <c r="E14983" s="488"/>
      <c r="F14983"/>
      <c r="G14983"/>
      <c r="H14983" s="488"/>
    </row>
    <row r="14984" spans="1:8" s="10" customFormat="1">
      <c r="A14984" s="134"/>
      <c r="B14984" s="134"/>
      <c r="C14984"/>
      <c r="D14984"/>
      <c r="E14984" s="488"/>
      <c r="F14984"/>
      <c r="G14984"/>
      <c r="H14984" s="488"/>
    </row>
    <row r="14985" spans="1:8" s="10" customFormat="1">
      <c r="A14985" s="134"/>
      <c r="B14985" s="134"/>
      <c r="C14985"/>
      <c r="D14985"/>
      <c r="E14985" s="488"/>
      <c r="F14985"/>
      <c r="G14985"/>
      <c r="H14985" s="488"/>
    </row>
    <row r="14986" spans="1:8" s="10" customFormat="1">
      <c r="A14986" s="134"/>
      <c r="B14986" s="134"/>
      <c r="C14986"/>
      <c r="D14986"/>
      <c r="E14986" s="488"/>
      <c r="F14986"/>
      <c r="G14986"/>
      <c r="H14986" s="488"/>
    </row>
    <row r="14987" spans="1:8" s="10" customFormat="1">
      <c r="A14987" s="134"/>
      <c r="B14987" s="134"/>
      <c r="C14987"/>
      <c r="D14987"/>
      <c r="E14987" s="488"/>
      <c r="F14987"/>
      <c r="G14987"/>
      <c r="H14987" s="488"/>
    </row>
    <row r="14988" spans="1:8" s="10" customFormat="1">
      <c r="A14988" s="134"/>
      <c r="B14988" s="134"/>
      <c r="C14988"/>
      <c r="D14988"/>
      <c r="E14988" s="488"/>
      <c r="F14988"/>
      <c r="G14988"/>
      <c r="H14988" s="488"/>
    </row>
    <row r="14989" spans="1:8" s="10" customFormat="1">
      <c r="A14989" s="134"/>
      <c r="B14989" s="134"/>
      <c r="C14989"/>
      <c r="D14989"/>
      <c r="E14989" s="488"/>
      <c r="F14989"/>
      <c r="G14989"/>
      <c r="H14989" s="488"/>
    </row>
    <row r="14990" spans="1:8" s="10" customFormat="1">
      <c r="A14990" s="134"/>
      <c r="B14990" s="134"/>
      <c r="C14990"/>
      <c r="D14990"/>
      <c r="E14990" s="488"/>
      <c r="F14990"/>
      <c r="G14990"/>
      <c r="H14990" s="488"/>
    </row>
    <row r="14991" spans="1:8" s="10" customFormat="1">
      <c r="A14991" s="134"/>
      <c r="B14991" s="134"/>
      <c r="C14991"/>
      <c r="D14991"/>
      <c r="E14991" s="488"/>
      <c r="F14991"/>
      <c r="G14991"/>
      <c r="H14991" s="488"/>
    </row>
    <row r="14992" spans="1:8" s="10" customFormat="1">
      <c r="A14992" s="134"/>
      <c r="B14992" s="134"/>
      <c r="C14992"/>
      <c r="D14992"/>
      <c r="E14992" s="488"/>
      <c r="F14992"/>
      <c r="G14992"/>
      <c r="H14992" s="488"/>
    </row>
    <row r="14993" spans="1:8" s="10" customFormat="1">
      <c r="A14993" s="134"/>
      <c r="B14993" s="134"/>
      <c r="C14993"/>
      <c r="D14993"/>
      <c r="E14993" s="488"/>
      <c r="F14993"/>
      <c r="G14993"/>
      <c r="H14993" s="488"/>
    </row>
    <row r="14994" spans="1:8" s="10" customFormat="1">
      <c r="A14994" s="134"/>
      <c r="B14994" s="134"/>
      <c r="C14994"/>
      <c r="D14994"/>
      <c r="E14994" s="488"/>
      <c r="F14994"/>
      <c r="G14994"/>
      <c r="H14994" s="488"/>
    </row>
    <row r="14995" spans="1:8" s="10" customFormat="1">
      <c r="A14995" s="134"/>
      <c r="B14995" s="134"/>
      <c r="C14995"/>
      <c r="D14995"/>
      <c r="E14995" s="488"/>
      <c r="F14995"/>
      <c r="G14995"/>
      <c r="H14995" s="488"/>
    </row>
    <row r="14996" spans="1:8" s="10" customFormat="1">
      <c r="A14996" s="134"/>
      <c r="B14996" s="134"/>
      <c r="C14996"/>
      <c r="D14996"/>
      <c r="E14996" s="488"/>
      <c r="F14996"/>
      <c r="G14996"/>
      <c r="H14996" s="488"/>
    </row>
    <row r="14997" spans="1:8" s="10" customFormat="1">
      <c r="A14997" s="134"/>
      <c r="B14997" s="134"/>
      <c r="C14997"/>
      <c r="D14997"/>
      <c r="E14997" s="488"/>
      <c r="F14997"/>
      <c r="G14997"/>
      <c r="H14997" s="488"/>
    </row>
    <row r="14998" spans="1:8" s="10" customFormat="1">
      <c r="A14998" s="134"/>
      <c r="B14998" s="134"/>
      <c r="C14998"/>
      <c r="D14998"/>
      <c r="E14998" s="488"/>
      <c r="F14998"/>
      <c r="G14998"/>
      <c r="H14998" s="488"/>
    </row>
    <row r="14999" spans="1:8" s="10" customFormat="1">
      <c r="A14999" s="134"/>
      <c r="B14999" s="134"/>
      <c r="C14999"/>
      <c r="D14999"/>
      <c r="E14999" s="488"/>
      <c r="F14999"/>
      <c r="G14999"/>
      <c r="H14999" s="488"/>
    </row>
    <row r="15000" spans="1:8" s="10" customFormat="1">
      <c r="A15000" s="134"/>
      <c r="B15000" s="134"/>
      <c r="C15000"/>
      <c r="D15000"/>
      <c r="E15000" s="488"/>
      <c r="F15000"/>
      <c r="G15000"/>
      <c r="H15000" s="488"/>
    </row>
    <row r="15001" spans="1:8" s="10" customFormat="1">
      <c r="A15001" s="134"/>
      <c r="B15001" s="134"/>
      <c r="C15001"/>
      <c r="D15001"/>
      <c r="E15001" s="488"/>
      <c r="F15001"/>
      <c r="G15001"/>
      <c r="H15001" s="488"/>
    </row>
    <row r="15002" spans="1:8" s="10" customFormat="1">
      <c r="A15002" s="134"/>
      <c r="B15002" s="134"/>
      <c r="C15002"/>
      <c r="D15002"/>
      <c r="E15002" s="488"/>
      <c r="F15002"/>
      <c r="G15002"/>
      <c r="H15002" s="488"/>
    </row>
    <row r="15003" spans="1:8" s="10" customFormat="1">
      <c r="A15003" s="134"/>
      <c r="B15003" s="134"/>
      <c r="C15003"/>
      <c r="D15003"/>
      <c r="E15003" s="488"/>
      <c r="F15003"/>
      <c r="G15003"/>
      <c r="H15003" s="488"/>
    </row>
    <row r="15004" spans="1:8" s="10" customFormat="1">
      <c r="A15004" s="134"/>
      <c r="B15004" s="134"/>
      <c r="C15004"/>
      <c r="D15004"/>
      <c r="E15004" s="488"/>
      <c r="F15004"/>
      <c r="G15004"/>
      <c r="H15004" s="488"/>
    </row>
    <row r="15005" spans="1:8" s="10" customFormat="1">
      <c r="A15005" s="134"/>
      <c r="B15005" s="134"/>
      <c r="C15005"/>
      <c r="D15005"/>
      <c r="E15005" s="488"/>
      <c r="F15005"/>
      <c r="G15005"/>
      <c r="H15005" s="488"/>
    </row>
    <row r="15006" spans="1:8" s="10" customFormat="1">
      <c r="A15006" s="134"/>
      <c r="B15006" s="134"/>
      <c r="C15006"/>
      <c r="D15006"/>
      <c r="E15006" s="488"/>
      <c r="F15006"/>
      <c r="G15006"/>
      <c r="H15006" s="488"/>
    </row>
    <row r="15007" spans="1:8" s="10" customFormat="1">
      <c r="A15007" s="134"/>
      <c r="B15007" s="134"/>
      <c r="C15007"/>
      <c r="D15007"/>
      <c r="E15007" s="488"/>
      <c r="F15007"/>
      <c r="G15007"/>
      <c r="H15007" s="488"/>
    </row>
    <row r="15008" spans="1:8" s="10" customFormat="1">
      <c r="A15008" s="134"/>
      <c r="B15008" s="134"/>
      <c r="C15008"/>
      <c r="D15008"/>
      <c r="E15008" s="488"/>
      <c r="F15008"/>
      <c r="G15008"/>
      <c r="H15008" s="488"/>
    </row>
    <row r="15009" spans="1:8" s="10" customFormat="1">
      <c r="A15009" s="134"/>
      <c r="B15009" s="134"/>
      <c r="C15009"/>
      <c r="D15009"/>
      <c r="E15009" s="488"/>
      <c r="F15009"/>
      <c r="G15009"/>
      <c r="H15009" s="488"/>
    </row>
    <row r="15010" spans="1:8" s="10" customFormat="1">
      <c r="A15010" s="134"/>
      <c r="B15010" s="134"/>
      <c r="C15010"/>
      <c r="D15010"/>
      <c r="E15010" s="488"/>
      <c r="F15010"/>
      <c r="G15010"/>
      <c r="H15010" s="488"/>
    </row>
    <row r="15011" spans="1:8" s="10" customFormat="1">
      <c r="A15011" s="134"/>
      <c r="B15011" s="134"/>
      <c r="C15011"/>
      <c r="D15011"/>
      <c r="E15011" s="488"/>
      <c r="F15011"/>
      <c r="G15011"/>
      <c r="H15011" s="488"/>
    </row>
    <row r="15012" spans="1:8" s="10" customFormat="1">
      <c r="A15012" s="134"/>
      <c r="B15012" s="134"/>
      <c r="C15012"/>
      <c r="D15012"/>
      <c r="E15012" s="488"/>
      <c r="F15012"/>
      <c r="G15012"/>
      <c r="H15012" s="488"/>
    </row>
    <row r="15013" spans="1:8" s="10" customFormat="1">
      <c r="A15013" s="134"/>
      <c r="B15013" s="134"/>
      <c r="C15013"/>
      <c r="D15013"/>
      <c r="E15013" s="488"/>
      <c r="F15013"/>
      <c r="G15013"/>
      <c r="H15013" s="488"/>
    </row>
    <row r="15014" spans="1:8" s="10" customFormat="1">
      <c r="A15014" s="134"/>
      <c r="B15014" s="134"/>
      <c r="C15014"/>
      <c r="D15014"/>
      <c r="E15014" s="488"/>
      <c r="F15014"/>
      <c r="G15014"/>
      <c r="H15014" s="488"/>
    </row>
    <row r="15015" spans="1:8" s="10" customFormat="1">
      <c r="A15015" s="134"/>
      <c r="B15015" s="134"/>
      <c r="C15015"/>
      <c r="D15015"/>
      <c r="E15015" s="488"/>
      <c r="F15015"/>
      <c r="G15015"/>
      <c r="H15015" s="488"/>
    </row>
    <row r="15016" spans="1:8" s="10" customFormat="1">
      <c r="A15016" s="134"/>
      <c r="B15016" s="134"/>
      <c r="C15016"/>
      <c r="D15016"/>
      <c r="E15016" s="488"/>
      <c r="F15016"/>
      <c r="G15016"/>
      <c r="H15016" s="488"/>
    </row>
    <row r="15017" spans="1:8" s="10" customFormat="1">
      <c r="A15017" s="134"/>
      <c r="B15017" s="134"/>
      <c r="C15017"/>
      <c r="D15017"/>
      <c r="E15017" s="488"/>
      <c r="F15017"/>
      <c r="G15017"/>
      <c r="H15017" s="488"/>
    </row>
    <row r="15018" spans="1:8" s="10" customFormat="1">
      <c r="A15018" s="134"/>
      <c r="B15018" s="134"/>
      <c r="C15018"/>
      <c r="D15018"/>
      <c r="E15018" s="488"/>
      <c r="F15018"/>
      <c r="G15018"/>
      <c r="H15018" s="488"/>
    </row>
    <row r="15019" spans="1:8" s="10" customFormat="1">
      <c r="A15019" s="134"/>
      <c r="B15019" s="134"/>
      <c r="C15019"/>
      <c r="D15019"/>
      <c r="E15019" s="488"/>
      <c r="F15019"/>
      <c r="G15019"/>
      <c r="H15019" s="488"/>
    </row>
    <row r="15020" spans="1:8" s="10" customFormat="1">
      <c r="A15020" s="134"/>
      <c r="B15020" s="134"/>
      <c r="C15020"/>
      <c r="D15020"/>
      <c r="E15020" s="488"/>
      <c r="F15020"/>
      <c r="G15020"/>
      <c r="H15020" s="488"/>
    </row>
    <row r="15021" spans="1:8" s="10" customFormat="1">
      <c r="A15021" s="134"/>
      <c r="B15021" s="134"/>
      <c r="C15021"/>
      <c r="D15021"/>
      <c r="E15021" s="488"/>
      <c r="F15021"/>
      <c r="G15021"/>
      <c r="H15021" s="488"/>
    </row>
    <row r="15022" spans="1:8" s="10" customFormat="1">
      <c r="A15022" s="134"/>
      <c r="B15022" s="134"/>
      <c r="C15022"/>
      <c r="D15022"/>
      <c r="E15022" s="488"/>
      <c r="F15022"/>
      <c r="G15022"/>
      <c r="H15022" s="488"/>
    </row>
    <row r="15023" spans="1:8" s="10" customFormat="1">
      <c r="A15023" s="134"/>
      <c r="B15023" s="134"/>
      <c r="C15023"/>
      <c r="D15023"/>
      <c r="E15023" s="488"/>
      <c r="F15023"/>
      <c r="G15023"/>
      <c r="H15023" s="488"/>
    </row>
    <row r="15024" spans="1:8" s="10" customFormat="1">
      <c r="A15024" s="134"/>
      <c r="B15024" s="134"/>
      <c r="C15024"/>
      <c r="D15024"/>
      <c r="E15024" s="488"/>
      <c r="F15024"/>
      <c r="G15024"/>
      <c r="H15024" s="488"/>
    </row>
    <row r="15025" spans="1:8" s="10" customFormat="1">
      <c r="A15025" s="134"/>
      <c r="B15025" s="134"/>
      <c r="C15025"/>
      <c r="D15025"/>
      <c r="E15025" s="488"/>
      <c r="F15025"/>
      <c r="G15025"/>
      <c r="H15025" s="488"/>
    </row>
    <row r="15026" spans="1:8" s="10" customFormat="1">
      <c r="A15026" s="134"/>
      <c r="B15026" s="134"/>
      <c r="C15026"/>
      <c r="D15026"/>
      <c r="E15026" s="488"/>
      <c r="F15026"/>
      <c r="G15026"/>
      <c r="H15026" s="488"/>
    </row>
    <row r="15027" spans="1:8" s="10" customFormat="1">
      <c r="A15027" s="134"/>
      <c r="B15027" s="134"/>
      <c r="C15027"/>
      <c r="D15027"/>
      <c r="E15027" s="488"/>
      <c r="F15027"/>
      <c r="G15027"/>
      <c r="H15027" s="488"/>
    </row>
    <row r="15028" spans="1:8" s="10" customFormat="1">
      <c r="A15028" s="134"/>
      <c r="B15028" s="134"/>
      <c r="C15028"/>
      <c r="D15028"/>
      <c r="E15028" s="488"/>
      <c r="F15028"/>
      <c r="G15028"/>
      <c r="H15028" s="488"/>
    </row>
    <row r="15029" spans="1:8" s="10" customFormat="1">
      <c r="A15029" s="134"/>
      <c r="B15029" s="134"/>
      <c r="C15029"/>
      <c r="D15029"/>
      <c r="E15029" s="488"/>
      <c r="F15029"/>
      <c r="G15029"/>
      <c r="H15029" s="488"/>
    </row>
    <row r="15030" spans="1:8" s="10" customFormat="1">
      <c r="A15030" s="134"/>
      <c r="B15030" s="134"/>
      <c r="C15030"/>
      <c r="D15030"/>
      <c r="E15030" s="488"/>
      <c r="F15030"/>
      <c r="G15030"/>
      <c r="H15030" s="488"/>
    </row>
    <row r="15031" spans="1:8" s="10" customFormat="1">
      <c r="A15031" s="134"/>
      <c r="B15031" s="134"/>
      <c r="C15031"/>
      <c r="D15031"/>
      <c r="E15031" s="488"/>
      <c r="F15031"/>
      <c r="G15031"/>
      <c r="H15031" s="488"/>
    </row>
    <row r="15032" spans="1:8" s="10" customFormat="1">
      <c r="A15032" s="134"/>
      <c r="B15032" s="134"/>
      <c r="C15032"/>
      <c r="D15032"/>
      <c r="E15032" s="488"/>
      <c r="F15032"/>
      <c r="G15032"/>
      <c r="H15032" s="488"/>
    </row>
    <row r="15033" spans="1:8" s="10" customFormat="1">
      <c r="A15033" s="134"/>
      <c r="B15033" s="134"/>
      <c r="C15033"/>
      <c r="D15033"/>
      <c r="E15033" s="488"/>
      <c r="F15033"/>
      <c r="G15033"/>
      <c r="H15033" s="488"/>
    </row>
    <row r="15034" spans="1:8" s="10" customFormat="1">
      <c r="A15034" s="134"/>
      <c r="B15034" s="134"/>
      <c r="C15034"/>
      <c r="D15034"/>
      <c r="E15034" s="488"/>
      <c r="F15034"/>
      <c r="G15034"/>
      <c r="H15034" s="488"/>
    </row>
    <row r="15035" spans="1:8" s="10" customFormat="1">
      <c r="A15035" s="134"/>
      <c r="B15035" s="134"/>
      <c r="C15035"/>
      <c r="D15035"/>
      <c r="E15035" s="488"/>
      <c r="F15035"/>
      <c r="G15035"/>
      <c r="H15035" s="488"/>
    </row>
    <row r="15036" spans="1:8" s="10" customFormat="1">
      <c r="A15036" s="134"/>
      <c r="B15036" s="134"/>
      <c r="C15036"/>
      <c r="D15036"/>
      <c r="E15036" s="488"/>
      <c r="F15036"/>
      <c r="G15036"/>
      <c r="H15036" s="488"/>
    </row>
    <row r="15037" spans="1:8" s="10" customFormat="1">
      <c r="A15037" s="134"/>
      <c r="B15037" s="134"/>
      <c r="C15037"/>
      <c r="D15037"/>
      <c r="E15037" s="488"/>
      <c r="F15037"/>
      <c r="G15037"/>
      <c r="H15037" s="488"/>
    </row>
    <row r="15038" spans="1:8" s="10" customFormat="1">
      <c r="A15038" s="134"/>
      <c r="B15038" s="134"/>
      <c r="C15038"/>
      <c r="D15038"/>
      <c r="E15038" s="488"/>
      <c r="F15038"/>
      <c r="G15038"/>
      <c r="H15038" s="488"/>
    </row>
    <row r="15039" spans="1:8" s="10" customFormat="1">
      <c r="A15039" s="134"/>
      <c r="B15039" s="134"/>
      <c r="C15039"/>
      <c r="D15039"/>
      <c r="E15039" s="488"/>
      <c r="F15039"/>
      <c r="G15039"/>
      <c r="H15039" s="488"/>
    </row>
    <row r="15040" spans="1:8" s="10" customFormat="1">
      <c r="A15040" s="134"/>
      <c r="B15040" s="134"/>
      <c r="C15040"/>
      <c r="D15040"/>
      <c r="E15040" s="488"/>
      <c r="F15040"/>
      <c r="G15040"/>
      <c r="H15040" s="488"/>
    </row>
    <row r="15041" spans="1:8" s="10" customFormat="1">
      <c r="A15041" s="134"/>
      <c r="B15041" s="134"/>
      <c r="C15041"/>
      <c r="D15041"/>
      <c r="E15041" s="488"/>
      <c r="F15041"/>
      <c r="G15041"/>
      <c r="H15041" s="488"/>
    </row>
    <row r="15042" spans="1:8" s="10" customFormat="1">
      <c r="A15042" s="134"/>
      <c r="B15042" s="134"/>
      <c r="C15042"/>
      <c r="D15042"/>
      <c r="E15042" s="488"/>
      <c r="F15042"/>
      <c r="G15042"/>
      <c r="H15042" s="488"/>
    </row>
    <row r="15043" spans="1:8" s="10" customFormat="1">
      <c r="A15043" s="134"/>
      <c r="B15043" s="134"/>
      <c r="C15043"/>
      <c r="D15043"/>
      <c r="E15043" s="488"/>
      <c r="F15043"/>
      <c r="G15043"/>
      <c r="H15043" s="488"/>
    </row>
    <row r="15044" spans="1:8" s="10" customFormat="1">
      <c r="A15044" s="134"/>
      <c r="B15044" s="134"/>
      <c r="C15044"/>
      <c r="D15044"/>
      <c r="E15044" s="488"/>
      <c r="F15044"/>
      <c r="G15044"/>
      <c r="H15044" s="488"/>
    </row>
    <row r="15045" spans="1:8" s="10" customFormat="1">
      <c r="A15045" s="134"/>
      <c r="B15045" s="134"/>
      <c r="C15045"/>
      <c r="D15045"/>
      <c r="E15045" s="488"/>
      <c r="F15045"/>
      <c r="G15045"/>
      <c r="H15045" s="488"/>
    </row>
    <row r="15046" spans="1:8" s="10" customFormat="1">
      <c r="A15046" s="134"/>
      <c r="B15046" s="134"/>
      <c r="C15046"/>
      <c r="D15046"/>
      <c r="E15046" s="488"/>
      <c r="F15046"/>
      <c r="G15046"/>
      <c r="H15046" s="488"/>
    </row>
    <row r="15047" spans="1:8" s="10" customFormat="1">
      <c r="A15047" s="134"/>
      <c r="B15047" s="134"/>
      <c r="C15047"/>
      <c r="D15047"/>
      <c r="E15047" s="488"/>
      <c r="F15047"/>
      <c r="G15047"/>
      <c r="H15047" s="488"/>
    </row>
    <row r="15048" spans="1:8" s="10" customFormat="1">
      <c r="A15048" s="134"/>
      <c r="B15048" s="134"/>
      <c r="C15048"/>
      <c r="D15048"/>
      <c r="E15048" s="488"/>
      <c r="F15048"/>
      <c r="G15048"/>
      <c r="H15048" s="488"/>
    </row>
    <row r="15049" spans="1:8" s="10" customFormat="1">
      <c r="A15049" s="134"/>
      <c r="B15049" s="134"/>
      <c r="C15049"/>
      <c r="D15049"/>
      <c r="E15049" s="488"/>
      <c r="F15049"/>
      <c r="G15049"/>
      <c r="H15049" s="488"/>
    </row>
    <row r="15050" spans="1:8" s="10" customFormat="1">
      <c r="A15050" s="134"/>
      <c r="B15050" s="134"/>
      <c r="C15050"/>
      <c r="D15050"/>
      <c r="E15050" s="488"/>
      <c r="F15050"/>
      <c r="G15050"/>
      <c r="H15050" s="488"/>
    </row>
    <row r="15051" spans="1:8" s="10" customFormat="1">
      <c r="A15051" s="134"/>
      <c r="B15051" s="134"/>
      <c r="C15051"/>
      <c r="D15051"/>
      <c r="E15051" s="488"/>
      <c r="F15051"/>
      <c r="G15051"/>
      <c r="H15051" s="488"/>
    </row>
    <row r="15052" spans="1:8" s="10" customFormat="1">
      <c r="A15052" s="134"/>
      <c r="B15052" s="134"/>
      <c r="C15052"/>
      <c r="D15052"/>
      <c r="E15052" s="488"/>
      <c r="F15052"/>
      <c r="G15052"/>
      <c r="H15052" s="488"/>
    </row>
    <row r="15053" spans="1:8" s="10" customFormat="1">
      <c r="A15053" s="134"/>
      <c r="B15053" s="134"/>
      <c r="C15053"/>
      <c r="D15053"/>
      <c r="E15053" s="488"/>
      <c r="F15053"/>
      <c r="G15053"/>
      <c r="H15053" s="488"/>
    </row>
    <row r="15054" spans="1:8" s="10" customFormat="1">
      <c r="A15054" s="134"/>
      <c r="B15054" s="134"/>
      <c r="C15054"/>
      <c r="D15054"/>
      <c r="E15054" s="488"/>
      <c r="F15054"/>
      <c r="G15054"/>
      <c r="H15054" s="488"/>
    </row>
    <row r="15055" spans="1:8" s="10" customFormat="1">
      <c r="A15055" s="134"/>
      <c r="B15055" s="134"/>
      <c r="C15055"/>
      <c r="D15055"/>
      <c r="E15055" s="488"/>
      <c r="F15055"/>
      <c r="G15055"/>
      <c r="H15055" s="488"/>
    </row>
    <row r="15056" spans="1:8" s="10" customFormat="1">
      <c r="A15056" s="134"/>
      <c r="B15056" s="134"/>
      <c r="C15056"/>
      <c r="D15056"/>
      <c r="E15056" s="488"/>
      <c r="F15056"/>
      <c r="G15056"/>
      <c r="H15056" s="488"/>
    </row>
    <row r="15057" spans="1:8" s="10" customFormat="1">
      <c r="A15057" s="134"/>
      <c r="B15057" s="134"/>
      <c r="C15057"/>
      <c r="D15057"/>
      <c r="E15057" s="488"/>
      <c r="F15057"/>
      <c r="G15057"/>
      <c r="H15057" s="488"/>
    </row>
    <row r="15058" spans="1:8" s="10" customFormat="1">
      <c r="A15058" s="134"/>
      <c r="B15058" s="134"/>
      <c r="C15058"/>
      <c r="D15058"/>
      <c r="E15058" s="488"/>
      <c r="F15058"/>
      <c r="G15058"/>
      <c r="H15058" s="488"/>
    </row>
    <row r="15059" spans="1:8" s="10" customFormat="1">
      <c r="A15059" s="134"/>
      <c r="B15059" s="134"/>
      <c r="C15059"/>
      <c r="D15059"/>
      <c r="E15059" s="488"/>
      <c r="F15059"/>
      <c r="G15059"/>
      <c r="H15059" s="488"/>
    </row>
    <row r="15060" spans="1:8" s="10" customFormat="1">
      <c r="A15060" s="134"/>
      <c r="B15060" s="134"/>
      <c r="C15060"/>
      <c r="D15060"/>
      <c r="E15060" s="488"/>
      <c r="F15060"/>
      <c r="G15060"/>
      <c r="H15060" s="488"/>
    </row>
    <row r="15061" spans="1:8" s="10" customFormat="1">
      <c r="A15061" s="134"/>
      <c r="B15061" s="134"/>
      <c r="C15061"/>
      <c r="D15061"/>
      <c r="E15061" s="488"/>
      <c r="F15061"/>
      <c r="G15061"/>
      <c r="H15061" s="488"/>
    </row>
    <row r="15062" spans="1:8" s="10" customFormat="1">
      <c r="A15062" s="134"/>
      <c r="B15062" s="134"/>
      <c r="C15062"/>
      <c r="D15062"/>
      <c r="E15062" s="488"/>
      <c r="F15062"/>
      <c r="G15062"/>
      <c r="H15062" s="488"/>
    </row>
    <row r="15063" spans="1:8" s="10" customFormat="1">
      <c r="A15063" s="134"/>
      <c r="B15063" s="134"/>
      <c r="C15063"/>
      <c r="D15063"/>
      <c r="E15063" s="488"/>
      <c r="F15063"/>
      <c r="G15063"/>
      <c r="H15063" s="488"/>
    </row>
    <row r="15064" spans="1:8" s="10" customFormat="1">
      <c r="A15064" s="134"/>
      <c r="B15064" s="134"/>
      <c r="C15064"/>
      <c r="D15064"/>
      <c r="E15064" s="488"/>
      <c r="F15064"/>
      <c r="G15064"/>
      <c r="H15064" s="488"/>
    </row>
    <row r="15065" spans="1:8" s="10" customFormat="1">
      <c r="A15065" s="134"/>
      <c r="B15065" s="134"/>
      <c r="C15065"/>
      <c r="D15065"/>
      <c r="E15065" s="488"/>
      <c r="F15065"/>
      <c r="G15065"/>
      <c r="H15065" s="488"/>
    </row>
    <row r="15066" spans="1:8" s="10" customFormat="1">
      <c r="A15066" s="134"/>
      <c r="B15066" s="134"/>
      <c r="C15066"/>
      <c r="D15066"/>
      <c r="E15066" s="488"/>
      <c r="F15066"/>
      <c r="G15066"/>
      <c r="H15066" s="488"/>
    </row>
    <row r="15067" spans="1:8" s="10" customFormat="1">
      <c r="A15067" s="134"/>
      <c r="B15067" s="134"/>
      <c r="C15067"/>
      <c r="D15067"/>
      <c r="E15067" s="488"/>
      <c r="F15067"/>
      <c r="G15067"/>
      <c r="H15067" s="488"/>
    </row>
    <row r="15068" spans="1:8" s="10" customFormat="1">
      <c r="A15068" s="134"/>
      <c r="B15068" s="134"/>
      <c r="C15068"/>
      <c r="D15068"/>
      <c r="E15068" s="488"/>
      <c r="F15068"/>
      <c r="G15068"/>
      <c r="H15068" s="488"/>
    </row>
    <row r="15069" spans="1:8" s="10" customFormat="1">
      <c r="A15069" s="134"/>
      <c r="B15069" s="134"/>
      <c r="C15069"/>
      <c r="D15069"/>
      <c r="E15069" s="488"/>
      <c r="F15069"/>
      <c r="G15069"/>
      <c r="H15069" s="488"/>
    </row>
    <row r="15070" spans="1:8" s="10" customFormat="1">
      <c r="A15070" s="134"/>
      <c r="B15070" s="134"/>
      <c r="C15070"/>
      <c r="D15070"/>
      <c r="E15070" s="488"/>
      <c r="F15070"/>
      <c r="G15070"/>
      <c r="H15070" s="488"/>
    </row>
    <row r="15071" spans="1:8" s="10" customFormat="1">
      <c r="A15071" s="134"/>
      <c r="B15071" s="134"/>
      <c r="C15071"/>
      <c r="D15071"/>
      <c r="E15071" s="488"/>
      <c r="F15071"/>
      <c r="G15071"/>
      <c r="H15071" s="488"/>
    </row>
    <row r="15072" spans="1:8" s="10" customFormat="1">
      <c r="A15072" s="134"/>
      <c r="B15072" s="134"/>
      <c r="C15072"/>
      <c r="D15072"/>
      <c r="E15072" s="488"/>
      <c r="F15072"/>
      <c r="G15072"/>
      <c r="H15072" s="488"/>
    </row>
    <row r="15073" spans="1:8" s="10" customFormat="1">
      <c r="A15073" s="134"/>
      <c r="B15073" s="134"/>
      <c r="C15073"/>
      <c r="D15073"/>
      <c r="E15073" s="488"/>
      <c r="F15073"/>
      <c r="G15073"/>
      <c r="H15073" s="488"/>
    </row>
    <row r="15074" spans="1:8" s="10" customFormat="1">
      <c r="A15074" s="134"/>
      <c r="B15074" s="134"/>
      <c r="C15074"/>
      <c r="D15074"/>
      <c r="E15074" s="488"/>
      <c r="F15074"/>
      <c r="G15074"/>
      <c r="H15074" s="488"/>
    </row>
    <row r="15075" spans="1:8" s="10" customFormat="1">
      <c r="A15075" s="134"/>
      <c r="B15075" s="134"/>
      <c r="C15075"/>
      <c r="D15075"/>
      <c r="E15075" s="488"/>
      <c r="F15075"/>
      <c r="G15075"/>
      <c r="H15075" s="488"/>
    </row>
    <row r="15076" spans="1:8" s="10" customFormat="1">
      <c r="A15076" s="134"/>
      <c r="B15076" s="134"/>
      <c r="C15076"/>
      <c r="D15076"/>
      <c r="E15076" s="488"/>
      <c r="F15076"/>
      <c r="G15076"/>
      <c r="H15076" s="488"/>
    </row>
    <row r="15077" spans="1:8" s="10" customFormat="1">
      <c r="A15077" s="134"/>
      <c r="B15077" s="134"/>
      <c r="C15077"/>
      <c r="D15077"/>
      <c r="E15077" s="488"/>
      <c r="F15077"/>
      <c r="G15077"/>
      <c r="H15077" s="488"/>
    </row>
    <row r="15078" spans="1:8" s="10" customFormat="1">
      <c r="A15078" s="134"/>
      <c r="B15078" s="134"/>
      <c r="C15078"/>
      <c r="D15078"/>
      <c r="E15078" s="488"/>
      <c r="F15078"/>
      <c r="G15078"/>
      <c r="H15078" s="488"/>
    </row>
    <row r="15079" spans="1:8" s="10" customFormat="1">
      <c r="A15079" s="134"/>
      <c r="B15079" s="134"/>
      <c r="C15079"/>
      <c r="D15079"/>
      <c r="E15079" s="488"/>
      <c r="F15079"/>
      <c r="G15079"/>
      <c r="H15079" s="488"/>
    </row>
    <row r="15080" spans="1:8" s="10" customFormat="1">
      <c r="A15080" s="134"/>
      <c r="B15080" s="134"/>
      <c r="C15080"/>
      <c r="D15080"/>
      <c r="E15080" s="488"/>
      <c r="F15080"/>
      <c r="G15080"/>
      <c r="H15080" s="488"/>
    </row>
    <row r="15081" spans="1:8" s="10" customFormat="1">
      <c r="A15081" s="134"/>
      <c r="B15081" s="134"/>
      <c r="C15081"/>
      <c r="D15081"/>
      <c r="E15081" s="488"/>
      <c r="F15081"/>
      <c r="G15081"/>
      <c r="H15081" s="488"/>
    </row>
    <row r="15082" spans="1:8" s="10" customFormat="1">
      <c r="A15082" s="134"/>
      <c r="B15082" s="134"/>
      <c r="C15082"/>
      <c r="D15082"/>
      <c r="E15082" s="488"/>
      <c r="F15082"/>
      <c r="G15082"/>
      <c r="H15082" s="488"/>
    </row>
    <row r="15083" spans="1:8" s="10" customFormat="1">
      <c r="A15083" s="134"/>
      <c r="B15083" s="134"/>
      <c r="C15083"/>
      <c r="D15083"/>
      <c r="E15083" s="488"/>
      <c r="F15083"/>
      <c r="G15083"/>
      <c r="H15083" s="488"/>
    </row>
    <row r="15084" spans="1:8" s="10" customFormat="1">
      <c r="A15084" s="134"/>
      <c r="B15084" s="134"/>
      <c r="C15084"/>
      <c r="D15084"/>
      <c r="E15084" s="488"/>
      <c r="F15084"/>
      <c r="G15084"/>
      <c r="H15084" s="488"/>
    </row>
    <row r="15085" spans="1:8" s="10" customFormat="1">
      <c r="A15085" s="134"/>
      <c r="B15085" s="134"/>
      <c r="C15085"/>
      <c r="D15085"/>
      <c r="E15085" s="488"/>
      <c r="F15085"/>
      <c r="G15085"/>
      <c r="H15085" s="488"/>
    </row>
    <row r="15086" spans="1:8" s="10" customFormat="1">
      <c r="A15086" s="134"/>
      <c r="B15086" s="134"/>
      <c r="C15086"/>
      <c r="D15086"/>
      <c r="E15086" s="488"/>
      <c r="F15086"/>
      <c r="G15086"/>
      <c r="H15086" s="488"/>
    </row>
    <row r="15087" spans="1:8" s="10" customFormat="1">
      <c r="A15087" s="134"/>
      <c r="B15087" s="134"/>
      <c r="C15087"/>
      <c r="D15087"/>
      <c r="E15087" s="488"/>
      <c r="F15087"/>
      <c r="G15087"/>
      <c r="H15087" s="488"/>
    </row>
    <row r="15088" spans="1:8" s="10" customFormat="1">
      <c r="A15088" s="134"/>
      <c r="B15088" s="134"/>
      <c r="C15088"/>
      <c r="D15088"/>
      <c r="E15088" s="488"/>
      <c r="F15088"/>
      <c r="G15088"/>
      <c r="H15088" s="488"/>
    </row>
    <row r="15089" spans="1:8" s="10" customFormat="1">
      <c r="A15089" s="134"/>
      <c r="B15089" s="134"/>
      <c r="C15089"/>
      <c r="D15089"/>
      <c r="E15089" s="488"/>
      <c r="F15089"/>
      <c r="G15089"/>
      <c r="H15089" s="488"/>
    </row>
    <row r="15090" spans="1:8" s="10" customFormat="1">
      <c r="A15090" s="134"/>
      <c r="B15090" s="134"/>
      <c r="C15090"/>
      <c r="D15090"/>
      <c r="E15090" s="488"/>
      <c r="F15090"/>
      <c r="G15090"/>
      <c r="H15090" s="488"/>
    </row>
    <row r="15091" spans="1:8" s="10" customFormat="1">
      <c r="A15091" s="134"/>
      <c r="B15091" s="134"/>
      <c r="C15091"/>
      <c r="D15091"/>
      <c r="E15091" s="488"/>
      <c r="F15091"/>
      <c r="G15091"/>
      <c r="H15091" s="488"/>
    </row>
    <row r="15092" spans="1:8" s="10" customFormat="1">
      <c r="A15092" s="134"/>
      <c r="B15092" s="134"/>
      <c r="C15092"/>
      <c r="D15092"/>
      <c r="E15092" s="488"/>
      <c r="F15092"/>
      <c r="G15092"/>
      <c r="H15092" s="488"/>
    </row>
    <row r="15093" spans="1:8" s="10" customFormat="1">
      <c r="A15093" s="134"/>
      <c r="B15093" s="134"/>
      <c r="C15093"/>
      <c r="D15093"/>
      <c r="E15093" s="488"/>
      <c r="F15093"/>
      <c r="G15093"/>
      <c r="H15093" s="488"/>
    </row>
    <row r="15094" spans="1:8" s="10" customFormat="1">
      <c r="A15094" s="134"/>
      <c r="B15094" s="134"/>
      <c r="C15094"/>
      <c r="D15094"/>
      <c r="E15094" s="488"/>
      <c r="F15094"/>
      <c r="G15094"/>
      <c r="H15094" s="488"/>
    </row>
    <row r="15095" spans="1:8" s="10" customFormat="1">
      <c r="A15095" s="134"/>
      <c r="B15095" s="134"/>
      <c r="C15095"/>
      <c r="D15095"/>
      <c r="E15095" s="488"/>
      <c r="F15095"/>
      <c r="G15095"/>
      <c r="H15095" s="488"/>
    </row>
    <row r="15096" spans="1:8" s="10" customFormat="1">
      <c r="A15096" s="134"/>
      <c r="B15096" s="134"/>
      <c r="C15096"/>
      <c r="D15096"/>
      <c r="E15096" s="488"/>
      <c r="F15096"/>
      <c r="G15096"/>
      <c r="H15096" s="488"/>
    </row>
    <row r="15097" spans="1:8" s="10" customFormat="1">
      <c r="A15097" s="134"/>
      <c r="B15097" s="134"/>
      <c r="C15097"/>
      <c r="D15097"/>
      <c r="E15097" s="488"/>
      <c r="F15097"/>
      <c r="G15097"/>
      <c r="H15097" s="488"/>
    </row>
    <row r="15098" spans="1:8" s="10" customFormat="1">
      <c r="A15098" s="134"/>
      <c r="B15098" s="134"/>
      <c r="C15098"/>
      <c r="D15098"/>
      <c r="E15098" s="488"/>
      <c r="F15098"/>
      <c r="G15098"/>
      <c r="H15098" s="488"/>
    </row>
    <row r="15099" spans="1:8" s="10" customFormat="1">
      <c r="A15099" s="134"/>
      <c r="B15099" s="134"/>
      <c r="C15099"/>
      <c r="D15099"/>
      <c r="E15099" s="488"/>
      <c r="F15099"/>
      <c r="G15099"/>
      <c r="H15099" s="488"/>
    </row>
    <row r="15100" spans="1:8" s="10" customFormat="1">
      <c r="A15100" s="134"/>
      <c r="B15100" s="134"/>
      <c r="C15100"/>
      <c r="D15100"/>
      <c r="E15100" s="488"/>
      <c r="F15100"/>
      <c r="G15100"/>
      <c r="H15100" s="488"/>
    </row>
    <row r="15101" spans="1:8" s="10" customFormat="1">
      <c r="A15101" s="134"/>
      <c r="B15101" s="134"/>
      <c r="C15101"/>
      <c r="D15101"/>
      <c r="E15101" s="488"/>
      <c r="F15101"/>
      <c r="G15101"/>
      <c r="H15101" s="488"/>
    </row>
    <row r="15102" spans="1:8" s="10" customFormat="1">
      <c r="A15102" s="134"/>
      <c r="B15102" s="134"/>
      <c r="C15102"/>
      <c r="D15102"/>
      <c r="E15102" s="488"/>
      <c r="F15102"/>
      <c r="G15102"/>
      <c r="H15102" s="488"/>
    </row>
    <row r="15103" spans="1:8" s="10" customFormat="1">
      <c r="A15103" s="134"/>
      <c r="B15103" s="134"/>
      <c r="C15103"/>
      <c r="D15103"/>
      <c r="E15103" s="488"/>
      <c r="F15103"/>
      <c r="G15103"/>
      <c r="H15103" s="488"/>
    </row>
    <row r="15104" spans="1:8" s="10" customFormat="1">
      <c r="A15104" s="134"/>
      <c r="B15104" s="134"/>
      <c r="C15104"/>
      <c r="D15104"/>
      <c r="E15104" s="488"/>
      <c r="F15104"/>
      <c r="G15104"/>
      <c r="H15104" s="488"/>
    </row>
    <row r="15105" spans="1:8" s="10" customFormat="1">
      <c r="A15105" s="134"/>
      <c r="B15105" s="134"/>
      <c r="C15105"/>
      <c r="D15105"/>
      <c r="E15105" s="488"/>
      <c r="F15105"/>
      <c r="G15105"/>
      <c r="H15105" s="488"/>
    </row>
    <row r="15106" spans="1:8" s="10" customFormat="1">
      <c r="A15106" s="134"/>
      <c r="B15106" s="134"/>
      <c r="C15106"/>
      <c r="D15106"/>
      <c r="E15106" s="488"/>
      <c r="F15106"/>
      <c r="G15106"/>
      <c r="H15106" s="488"/>
    </row>
    <row r="15107" spans="1:8" s="10" customFormat="1">
      <c r="A15107" s="134"/>
      <c r="B15107" s="134"/>
      <c r="C15107"/>
      <c r="D15107"/>
      <c r="E15107" s="488"/>
      <c r="F15107"/>
      <c r="G15107"/>
      <c r="H15107" s="488"/>
    </row>
    <row r="15108" spans="1:8" s="10" customFormat="1">
      <c r="A15108" s="134"/>
      <c r="B15108" s="134"/>
      <c r="C15108"/>
      <c r="D15108"/>
      <c r="E15108" s="488"/>
      <c r="F15108"/>
      <c r="G15108"/>
      <c r="H15108" s="488"/>
    </row>
    <row r="15109" spans="1:8" s="10" customFormat="1">
      <c r="A15109" s="134"/>
      <c r="B15109" s="134"/>
      <c r="C15109"/>
      <c r="D15109"/>
      <c r="E15109" s="488"/>
      <c r="F15109"/>
      <c r="G15109"/>
      <c r="H15109" s="488"/>
    </row>
    <row r="15110" spans="1:8" s="10" customFormat="1">
      <c r="A15110" s="134"/>
      <c r="B15110" s="134"/>
      <c r="C15110"/>
      <c r="D15110"/>
      <c r="E15110" s="488"/>
      <c r="F15110"/>
      <c r="G15110"/>
      <c r="H15110" s="488"/>
    </row>
    <row r="15111" spans="1:8" s="10" customFormat="1">
      <c r="A15111" s="134"/>
      <c r="B15111" s="134"/>
      <c r="C15111"/>
      <c r="D15111"/>
      <c r="E15111" s="488"/>
      <c r="F15111"/>
      <c r="G15111"/>
      <c r="H15111" s="488"/>
    </row>
    <row r="15112" spans="1:8" s="10" customFormat="1">
      <c r="A15112" s="134"/>
      <c r="B15112" s="134"/>
      <c r="C15112"/>
      <c r="D15112"/>
      <c r="E15112" s="488"/>
      <c r="F15112"/>
      <c r="G15112"/>
      <c r="H15112" s="488"/>
    </row>
    <row r="15113" spans="1:8" s="10" customFormat="1">
      <c r="A15113" s="134"/>
      <c r="B15113" s="134"/>
      <c r="C15113"/>
      <c r="D15113"/>
      <c r="E15113" s="488"/>
      <c r="F15113"/>
      <c r="G15113"/>
      <c r="H15113" s="488"/>
    </row>
    <row r="15114" spans="1:8" s="10" customFormat="1">
      <c r="A15114" s="134"/>
      <c r="B15114" s="134"/>
      <c r="C15114"/>
      <c r="D15114"/>
      <c r="E15114" s="488"/>
      <c r="F15114"/>
      <c r="G15114"/>
      <c r="H15114" s="488"/>
    </row>
    <row r="15115" spans="1:8" s="10" customFormat="1">
      <c r="A15115" s="134"/>
      <c r="B15115" s="134"/>
      <c r="C15115"/>
      <c r="D15115"/>
      <c r="E15115" s="488"/>
      <c r="F15115"/>
      <c r="G15115"/>
      <c r="H15115" s="488"/>
    </row>
    <row r="15116" spans="1:8" s="10" customFormat="1">
      <c r="A15116" s="134"/>
      <c r="B15116" s="134"/>
      <c r="C15116"/>
      <c r="D15116"/>
      <c r="E15116" s="488"/>
      <c r="F15116"/>
      <c r="G15116"/>
      <c r="H15116" s="488"/>
    </row>
    <row r="15117" spans="1:8" s="10" customFormat="1">
      <c r="A15117" s="134"/>
      <c r="B15117" s="134"/>
      <c r="C15117"/>
      <c r="D15117"/>
      <c r="E15117" s="488"/>
      <c r="F15117"/>
      <c r="G15117"/>
      <c r="H15117" s="488"/>
    </row>
    <row r="15118" spans="1:8" s="10" customFormat="1">
      <c r="A15118" s="134"/>
      <c r="B15118" s="134"/>
      <c r="C15118"/>
      <c r="D15118"/>
      <c r="E15118" s="488"/>
      <c r="F15118"/>
      <c r="G15118"/>
      <c r="H15118" s="488"/>
    </row>
    <row r="15119" spans="1:8" s="10" customFormat="1">
      <c r="A15119" s="134"/>
      <c r="B15119" s="134"/>
      <c r="C15119"/>
      <c r="D15119"/>
      <c r="E15119" s="488"/>
      <c r="F15119"/>
      <c r="G15119"/>
      <c r="H15119" s="488"/>
    </row>
    <row r="15120" spans="1:8" s="10" customFormat="1">
      <c r="A15120" s="134"/>
      <c r="B15120" s="134"/>
      <c r="C15120"/>
      <c r="D15120"/>
      <c r="E15120" s="488"/>
      <c r="F15120"/>
      <c r="G15120"/>
      <c r="H15120" s="488"/>
    </row>
    <row r="15121" spans="1:8" s="10" customFormat="1">
      <c r="A15121" s="134"/>
      <c r="B15121" s="134"/>
      <c r="C15121"/>
      <c r="D15121"/>
      <c r="E15121" s="488"/>
      <c r="F15121"/>
      <c r="G15121"/>
      <c r="H15121" s="488"/>
    </row>
    <row r="15122" spans="1:8" s="10" customFormat="1">
      <c r="A15122" s="134"/>
      <c r="B15122" s="134"/>
      <c r="C15122"/>
      <c r="D15122"/>
      <c r="E15122" s="488"/>
      <c r="F15122"/>
      <c r="G15122"/>
      <c r="H15122" s="488"/>
    </row>
    <row r="15123" spans="1:8" s="10" customFormat="1">
      <c r="A15123" s="134"/>
      <c r="B15123" s="134"/>
      <c r="C15123"/>
      <c r="D15123"/>
      <c r="E15123" s="488"/>
      <c r="F15123"/>
      <c r="G15123"/>
      <c r="H15123" s="488"/>
    </row>
    <row r="15124" spans="1:8" s="10" customFormat="1">
      <c r="A15124" s="134"/>
      <c r="B15124" s="134"/>
      <c r="C15124"/>
      <c r="D15124"/>
      <c r="E15124" s="488"/>
      <c r="F15124"/>
      <c r="G15124"/>
      <c r="H15124" s="488"/>
    </row>
    <row r="15125" spans="1:8" s="10" customFormat="1">
      <c r="A15125" s="134"/>
      <c r="B15125" s="134"/>
      <c r="C15125"/>
      <c r="D15125"/>
      <c r="E15125" s="488"/>
      <c r="F15125"/>
      <c r="G15125"/>
      <c r="H15125" s="488"/>
    </row>
    <row r="15126" spans="1:8" s="10" customFormat="1">
      <c r="A15126" s="134"/>
      <c r="B15126" s="134"/>
      <c r="C15126"/>
      <c r="D15126"/>
      <c r="E15126" s="488"/>
      <c r="F15126"/>
      <c r="G15126"/>
      <c r="H15126" s="488"/>
    </row>
    <row r="15127" spans="1:8" s="10" customFormat="1">
      <c r="A15127" s="134"/>
      <c r="B15127" s="134"/>
      <c r="C15127"/>
      <c r="D15127"/>
      <c r="E15127" s="488"/>
      <c r="F15127"/>
      <c r="G15127"/>
      <c r="H15127" s="488"/>
    </row>
    <row r="15128" spans="1:8" s="10" customFormat="1">
      <c r="A15128" s="134"/>
      <c r="B15128" s="134"/>
      <c r="C15128"/>
      <c r="D15128"/>
      <c r="E15128" s="488"/>
      <c r="F15128"/>
      <c r="G15128"/>
      <c r="H15128" s="488"/>
    </row>
    <row r="15129" spans="1:8" s="10" customFormat="1">
      <c r="A15129" s="134"/>
      <c r="B15129" s="134"/>
      <c r="C15129"/>
      <c r="D15129"/>
      <c r="E15129" s="488"/>
      <c r="F15129"/>
      <c r="G15129"/>
      <c r="H15129" s="488"/>
    </row>
    <row r="15130" spans="1:8" s="10" customFormat="1">
      <c r="A15130" s="134"/>
      <c r="B15130" s="134"/>
      <c r="C15130"/>
      <c r="D15130"/>
      <c r="E15130" s="488"/>
      <c r="F15130"/>
      <c r="G15130"/>
      <c r="H15130" s="488"/>
    </row>
    <row r="15131" spans="1:8" s="10" customFormat="1">
      <c r="A15131" s="134"/>
      <c r="B15131" s="134"/>
      <c r="C15131"/>
      <c r="D15131"/>
      <c r="E15131" s="488"/>
      <c r="F15131"/>
      <c r="G15131"/>
      <c r="H15131" s="488"/>
    </row>
    <row r="15132" spans="1:8" s="10" customFormat="1">
      <c r="A15132" s="134"/>
      <c r="B15132" s="134"/>
      <c r="C15132"/>
      <c r="D15132"/>
      <c r="E15132" s="488"/>
      <c r="F15132"/>
      <c r="G15132"/>
      <c r="H15132" s="488"/>
    </row>
    <row r="15133" spans="1:8" s="10" customFormat="1">
      <c r="A15133" s="134"/>
      <c r="B15133" s="134"/>
      <c r="C15133"/>
      <c r="D15133"/>
      <c r="E15133" s="488"/>
      <c r="F15133"/>
      <c r="G15133"/>
      <c r="H15133" s="488"/>
    </row>
    <row r="15134" spans="1:8" s="10" customFormat="1">
      <c r="A15134" s="134"/>
      <c r="B15134" s="134"/>
      <c r="C15134"/>
      <c r="D15134"/>
      <c r="E15134" s="488"/>
      <c r="F15134"/>
      <c r="G15134"/>
      <c r="H15134" s="488"/>
    </row>
    <row r="15135" spans="1:8" s="10" customFormat="1">
      <c r="A15135" s="134"/>
      <c r="B15135" s="134"/>
      <c r="C15135"/>
      <c r="D15135"/>
      <c r="E15135" s="488"/>
      <c r="F15135"/>
      <c r="G15135"/>
      <c r="H15135" s="488"/>
    </row>
    <row r="15136" spans="1:8" s="10" customFormat="1">
      <c r="A15136" s="134"/>
      <c r="B15136" s="134"/>
      <c r="C15136"/>
      <c r="D15136"/>
      <c r="E15136" s="488"/>
      <c r="F15136"/>
      <c r="G15136"/>
      <c r="H15136" s="488"/>
    </row>
    <row r="15137" spans="1:8" s="10" customFormat="1">
      <c r="A15137" s="134"/>
      <c r="B15137" s="134"/>
      <c r="C15137"/>
      <c r="D15137"/>
      <c r="E15137" s="488"/>
      <c r="F15137"/>
      <c r="G15137"/>
      <c r="H15137" s="488"/>
    </row>
    <row r="15138" spans="1:8" s="10" customFormat="1">
      <c r="A15138" s="134"/>
      <c r="B15138" s="134"/>
      <c r="C15138"/>
      <c r="D15138"/>
      <c r="E15138" s="488"/>
      <c r="F15138"/>
      <c r="G15138"/>
      <c r="H15138" s="488"/>
    </row>
    <row r="15139" spans="1:8" s="10" customFormat="1">
      <c r="A15139" s="134"/>
      <c r="B15139" s="134"/>
      <c r="C15139"/>
      <c r="D15139"/>
      <c r="E15139" s="488"/>
      <c r="F15139"/>
      <c r="G15139"/>
      <c r="H15139" s="488"/>
    </row>
    <row r="15140" spans="1:8" s="10" customFormat="1">
      <c r="A15140" s="134"/>
      <c r="B15140" s="134"/>
      <c r="C15140"/>
      <c r="D15140"/>
      <c r="E15140" s="488"/>
      <c r="F15140"/>
      <c r="G15140"/>
      <c r="H15140" s="488"/>
    </row>
    <row r="15141" spans="1:8" s="10" customFormat="1">
      <c r="A15141" s="134"/>
      <c r="B15141" s="134"/>
      <c r="C15141"/>
      <c r="D15141"/>
      <c r="E15141" s="488"/>
      <c r="F15141"/>
      <c r="G15141"/>
      <c r="H15141" s="488"/>
    </row>
    <row r="15142" spans="1:8" s="10" customFormat="1">
      <c r="A15142" s="134"/>
      <c r="B15142" s="134"/>
      <c r="C15142"/>
      <c r="D15142"/>
      <c r="E15142" s="488"/>
      <c r="F15142"/>
      <c r="G15142"/>
      <c r="H15142" s="488"/>
    </row>
    <row r="15143" spans="1:8" s="10" customFormat="1">
      <c r="A15143" s="134"/>
      <c r="B15143" s="134"/>
      <c r="C15143"/>
      <c r="D15143"/>
      <c r="E15143" s="488"/>
      <c r="F15143"/>
      <c r="G15143"/>
      <c r="H15143" s="488"/>
    </row>
    <row r="15144" spans="1:8" s="10" customFormat="1">
      <c r="A15144" s="134"/>
      <c r="B15144" s="134"/>
      <c r="C15144"/>
      <c r="D15144"/>
      <c r="E15144" s="488"/>
      <c r="F15144"/>
      <c r="G15144"/>
      <c r="H15144" s="488"/>
    </row>
    <row r="15145" spans="1:8" s="10" customFormat="1">
      <c r="A15145" s="134"/>
      <c r="B15145" s="134"/>
      <c r="C15145"/>
      <c r="D15145"/>
      <c r="E15145" s="488"/>
      <c r="F15145"/>
      <c r="G15145"/>
      <c r="H15145" s="488"/>
    </row>
    <row r="15146" spans="1:8" s="10" customFormat="1">
      <c r="A15146" s="134"/>
      <c r="B15146" s="134"/>
      <c r="C15146"/>
      <c r="D15146"/>
      <c r="E15146" s="488"/>
      <c r="F15146"/>
      <c r="G15146"/>
      <c r="H15146" s="488"/>
    </row>
    <row r="15147" spans="1:8" s="10" customFormat="1">
      <c r="A15147" s="134"/>
      <c r="B15147" s="134"/>
      <c r="C15147"/>
      <c r="D15147"/>
      <c r="E15147" s="488"/>
      <c r="F15147"/>
      <c r="G15147"/>
      <c r="H15147" s="488"/>
    </row>
    <row r="15148" spans="1:8" s="10" customFormat="1">
      <c r="A15148" s="134"/>
      <c r="B15148" s="134"/>
      <c r="C15148"/>
      <c r="D15148"/>
      <c r="E15148" s="488"/>
      <c r="F15148"/>
      <c r="G15148"/>
      <c r="H15148" s="488"/>
    </row>
    <row r="15149" spans="1:8" s="10" customFormat="1">
      <c r="A15149" s="134"/>
      <c r="B15149" s="134"/>
      <c r="C15149"/>
      <c r="D15149"/>
      <c r="E15149" s="488"/>
      <c r="F15149"/>
      <c r="G15149"/>
      <c r="H15149" s="488"/>
    </row>
    <row r="15150" spans="1:8" s="10" customFormat="1">
      <c r="A15150" s="134"/>
      <c r="B15150" s="134"/>
      <c r="C15150"/>
      <c r="D15150"/>
      <c r="E15150" s="488"/>
      <c r="F15150"/>
      <c r="G15150"/>
      <c r="H15150" s="488"/>
    </row>
    <row r="15151" spans="1:8" s="10" customFormat="1">
      <c r="A15151" s="134"/>
      <c r="B15151" s="134"/>
      <c r="C15151"/>
      <c r="D15151"/>
      <c r="E15151" s="488"/>
      <c r="F15151"/>
      <c r="G15151"/>
      <c r="H15151" s="488"/>
    </row>
    <row r="15152" spans="1:8" s="10" customFormat="1">
      <c r="A15152" s="134"/>
      <c r="B15152" s="134"/>
      <c r="C15152"/>
      <c r="D15152"/>
      <c r="E15152" s="488"/>
      <c r="F15152"/>
      <c r="G15152"/>
      <c r="H15152" s="488"/>
    </row>
    <row r="15153" spans="1:8" s="10" customFormat="1">
      <c r="A15153" s="134"/>
      <c r="B15153" s="134"/>
      <c r="C15153"/>
      <c r="D15153"/>
      <c r="E15153" s="488"/>
      <c r="F15153"/>
      <c r="G15153"/>
      <c r="H15153" s="488"/>
    </row>
    <row r="15154" spans="1:8" s="10" customFormat="1">
      <c r="A15154" s="134"/>
      <c r="B15154" s="134"/>
      <c r="C15154"/>
      <c r="D15154"/>
      <c r="E15154" s="488"/>
      <c r="F15154"/>
      <c r="G15154"/>
      <c r="H15154" s="488"/>
    </row>
    <row r="15155" spans="1:8" s="10" customFormat="1">
      <c r="A15155" s="134"/>
      <c r="B15155" s="134"/>
      <c r="C15155"/>
      <c r="D15155"/>
      <c r="E15155" s="488"/>
      <c r="F15155"/>
      <c r="G15155"/>
      <c r="H15155" s="488"/>
    </row>
    <row r="15156" spans="1:8" s="10" customFormat="1">
      <c r="A15156" s="134"/>
      <c r="B15156" s="134"/>
      <c r="C15156"/>
      <c r="D15156"/>
      <c r="E15156" s="488"/>
      <c r="F15156"/>
      <c r="G15156"/>
      <c r="H15156" s="488"/>
    </row>
    <row r="15157" spans="1:8" s="10" customFormat="1">
      <c r="A15157" s="134"/>
      <c r="B15157" s="134"/>
      <c r="C15157"/>
      <c r="D15157"/>
      <c r="E15157" s="488"/>
      <c r="F15157"/>
      <c r="G15157"/>
      <c r="H15157" s="488"/>
    </row>
    <row r="15158" spans="1:8" s="10" customFormat="1">
      <c r="A15158" s="134"/>
      <c r="B15158" s="134"/>
      <c r="C15158"/>
      <c r="D15158"/>
      <c r="E15158" s="488"/>
      <c r="F15158"/>
      <c r="G15158"/>
      <c r="H15158" s="488"/>
    </row>
    <row r="15159" spans="1:8" s="10" customFormat="1">
      <c r="A15159" s="134"/>
      <c r="B15159" s="134"/>
      <c r="C15159"/>
      <c r="D15159"/>
      <c r="E15159" s="488"/>
      <c r="F15159"/>
      <c r="G15159"/>
      <c r="H15159" s="488"/>
    </row>
    <row r="15160" spans="1:8" s="10" customFormat="1">
      <c r="A15160" s="134"/>
      <c r="B15160" s="134"/>
      <c r="C15160"/>
      <c r="D15160"/>
      <c r="E15160" s="488"/>
      <c r="F15160"/>
      <c r="G15160"/>
      <c r="H15160" s="488"/>
    </row>
    <row r="15161" spans="1:8" s="10" customFormat="1">
      <c r="A15161" s="134"/>
      <c r="B15161" s="134"/>
      <c r="C15161"/>
      <c r="D15161"/>
      <c r="E15161" s="488"/>
      <c r="F15161"/>
      <c r="G15161"/>
      <c r="H15161" s="488"/>
    </row>
    <row r="15162" spans="1:8" s="10" customFormat="1">
      <c r="A15162" s="134"/>
      <c r="B15162" s="134"/>
      <c r="C15162"/>
      <c r="D15162"/>
      <c r="E15162" s="488"/>
      <c r="F15162"/>
      <c r="G15162"/>
      <c r="H15162" s="488"/>
    </row>
    <row r="15163" spans="1:8" s="10" customFormat="1">
      <c r="A15163" s="134"/>
      <c r="B15163" s="134"/>
      <c r="C15163"/>
      <c r="D15163"/>
      <c r="E15163" s="488"/>
      <c r="F15163"/>
      <c r="G15163"/>
      <c r="H15163" s="488"/>
    </row>
    <row r="15164" spans="1:8" s="10" customFormat="1">
      <c r="A15164" s="134"/>
      <c r="B15164" s="134"/>
      <c r="C15164"/>
      <c r="D15164"/>
      <c r="E15164" s="488"/>
      <c r="F15164"/>
      <c r="G15164"/>
      <c r="H15164" s="488"/>
    </row>
    <row r="15165" spans="1:8" s="10" customFormat="1">
      <c r="A15165" s="134"/>
      <c r="B15165" s="134"/>
      <c r="C15165"/>
      <c r="D15165"/>
      <c r="E15165" s="488"/>
      <c r="F15165"/>
      <c r="G15165"/>
      <c r="H15165" s="488"/>
    </row>
    <row r="15166" spans="1:8" s="10" customFormat="1">
      <c r="A15166" s="134"/>
      <c r="B15166" s="134"/>
      <c r="C15166"/>
      <c r="D15166"/>
      <c r="E15166" s="488"/>
      <c r="F15166"/>
      <c r="G15166"/>
      <c r="H15166" s="488"/>
    </row>
    <row r="15167" spans="1:8" s="10" customFormat="1">
      <c r="A15167" s="134"/>
      <c r="B15167" s="134"/>
      <c r="C15167"/>
      <c r="D15167"/>
      <c r="E15167" s="488"/>
      <c r="F15167"/>
      <c r="G15167"/>
      <c r="H15167" s="488"/>
    </row>
    <row r="15168" spans="1:8" s="10" customFormat="1">
      <c r="A15168" s="134"/>
      <c r="B15168" s="134"/>
      <c r="C15168"/>
      <c r="D15168"/>
      <c r="E15168" s="488"/>
      <c r="F15168"/>
      <c r="G15168"/>
      <c r="H15168" s="488"/>
    </row>
    <row r="15169" spans="1:8" s="10" customFormat="1">
      <c r="A15169" s="134"/>
      <c r="B15169" s="134"/>
      <c r="C15169"/>
      <c r="D15169"/>
      <c r="E15169" s="488"/>
      <c r="F15169"/>
      <c r="G15169"/>
      <c r="H15169" s="488"/>
    </row>
    <row r="15170" spans="1:8" s="10" customFormat="1">
      <c r="A15170" s="134"/>
      <c r="B15170" s="134"/>
      <c r="C15170"/>
      <c r="D15170"/>
      <c r="E15170" s="488"/>
      <c r="F15170"/>
      <c r="G15170"/>
      <c r="H15170" s="488"/>
    </row>
    <row r="15171" spans="1:8" s="10" customFormat="1">
      <c r="A15171" s="134"/>
      <c r="B15171" s="134"/>
      <c r="C15171"/>
      <c r="D15171"/>
      <c r="E15171" s="488"/>
      <c r="F15171"/>
      <c r="G15171"/>
      <c r="H15171" s="488"/>
    </row>
    <row r="15172" spans="1:8" s="10" customFormat="1">
      <c r="A15172" s="134"/>
      <c r="B15172" s="134"/>
      <c r="C15172"/>
      <c r="D15172"/>
      <c r="E15172" s="488"/>
      <c r="F15172"/>
      <c r="G15172"/>
      <c r="H15172" s="488"/>
    </row>
    <row r="15173" spans="1:8" s="10" customFormat="1">
      <c r="A15173" s="134"/>
      <c r="B15173" s="134"/>
      <c r="C15173"/>
      <c r="D15173"/>
      <c r="E15173" s="488"/>
      <c r="F15173"/>
      <c r="G15173"/>
      <c r="H15173" s="488"/>
    </row>
    <row r="15174" spans="1:8" s="10" customFormat="1">
      <c r="A15174" s="134"/>
      <c r="B15174" s="134"/>
      <c r="C15174"/>
      <c r="D15174"/>
      <c r="E15174" s="488"/>
      <c r="F15174"/>
      <c r="G15174"/>
      <c r="H15174" s="488"/>
    </row>
    <row r="15175" spans="1:8" s="10" customFormat="1">
      <c r="A15175" s="134"/>
      <c r="B15175" s="134"/>
      <c r="C15175"/>
      <c r="D15175"/>
      <c r="E15175" s="488"/>
      <c r="F15175"/>
      <c r="G15175"/>
      <c r="H15175" s="488"/>
    </row>
    <row r="15176" spans="1:8" s="10" customFormat="1">
      <c r="A15176" s="134"/>
      <c r="B15176" s="134"/>
      <c r="C15176"/>
      <c r="D15176"/>
      <c r="E15176" s="488"/>
      <c r="F15176"/>
      <c r="G15176"/>
      <c r="H15176" s="488"/>
    </row>
    <row r="15177" spans="1:8" s="10" customFormat="1">
      <c r="A15177" s="134"/>
      <c r="B15177" s="134"/>
      <c r="C15177"/>
      <c r="D15177"/>
      <c r="E15177" s="488"/>
      <c r="F15177"/>
      <c r="G15177"/>
      <c r="H15177" s="488"/>
    </row>
    <row r="15178" spans="1:8" s="10" customFormat="1">
      <c r="A15178" s="134"/>
      <c r="B15178" s="134"/>
      <c r="C15178"/>
      <c r="D15178"/>
      <c r="E15178" s="488"/>
      <c r="F15178"/>
      <c r="G15178"/>
      <c r="H15178" s="488"/>
    </row>
    <row r="15179" spans="1:8" s="10" customFormat="1">
      <c r="A15179" s="134"/>
      <c r="B15179" s="134"/>
      <c r="C15179"/>
      <c r="D15179"/>
      <c r="E15179" s="488"/>
      <c r="F15179"/>
      <c r="G15179"/>
      <c r="H15179" s="488"/>
    </row>
    <row r="15180" spans="1:8" s="10" customFormat="1">
      <c r="A15180" s="134"/>
      <c r="B15180" s="134"/>
      <c r="C15180"/>
      <c r="D15180"/>
      <c r="E15180" s="488"/>
      <c r="F15180"/>
      <c r="G15180"/>
      <c r="H15180" s="488"/>
    </row>
    <row r="15181" spans="1:8" s="10" customFormat="1">
      <c r="A15181" s="134"/>
      <c r="B15181" s="134"/>
      <c r="C15181"/>
      <c r="D15181"/>
      <c r="E15181" s="488"/>
      <c r="F15181"/>
      <c r="G15181"/>
      <c r="H15181" s="488"/>
    </row>
    <row r="15182" spans="1:8" s="10" customFormat="1">
      <c r="A15182" s="134"/>
      <c r="B15182" s="134"/>
      <c r="C15182"/>
      <c r="D15182"/>
      <c r="E15182" s="488"/>
      <c r="F15182"/>
      <c r="G15182"/>
      <c r="H15182" s="488"/>
    </row>
    <row r="15183" spans="1:8" s="10" customFormat="1">
      <c r="A15183" s="134"/>
      <c r="B15183" s="134"/>
      <c r="C15183"/>
      <c r="D15183"/>
      <c r="E15183" s="488"/>
      <c r="F15183"/>
      <c r="G15183"/>
      <c r="H15183" s="488"/>
    </row>
    <row r="15184" spans="1:8" s="10" customFormat="1">
      <c r="A15184" s="134"/>
      <c r="B15184" s="134"/>
      <c r="C15184"/>
      <c r="D15184"/>
      <c r="E15184" s="488"/>
      <c r="F15184"/>
      <c r="G15184"/>
      <c r="H15184" s="488"/>
    </row>
    <row r="15185" spans="1:8" s="10" customFormat="1">
      <c r="A15185" s="134"/>
      <c r="B15185" s="134"/>
      <c r="C15185"/>
      <c r="D15185"/>
      <c r="E15185" s="488"/>
      <c r="F15185"/>
      <c r="G15185"/>
      <c r="H15185" s="488"/>
    </row>
    <row r="15186" spans="1:8" s="10" customFormat="1">
      <c r="A15186" s="134"/>
      <c r="B15186" s="134"/>
      <c r="C15186"/>
      <c r="D15186"/>
      <c r="E15186" s="488"/>
      <c r="F15186"/>
      <c r="G15186"/>
      <c r="H15186" s="488"/>
    </row>
    <row r="15187" spans="1:8" s="10" customFormat="1">
      <c r="A15187" s="134"/>
      <c r="B15187" s="134"/>
      <c r="C15187"/>
      <c r="D15187"/>
      <c r="E15187" s="488"/>
      <c r="F15187"/>
      <c r="G15187"/>
      <c r="H15187" s="488"/>
    </row>
    <row r="15188" spans="1:8" s="10" customFormat="1">
      <c r="A15188" s="134"/>
      <c r="B15188" s="134"/>
      <c r="C15188"/>
      <c r="D15188"/>
      <c r="E15188" s="488"/>
      <c r="F15188"/>
      <c r="G15188"/>
      <c r="H15188" s="488"/>
    </row>
    <row r="15189" spans="1:8" s="10" customFormat="1">
      <c r="A15189" s="134"/>
      <c r="B15189" s="134"/>
      <c r="C15189"/>
      <c r="D15189"/>
      <c r="E15189" s="488"/>
      <c r="F15189"/>
      <c r="G15189"/>
      <c r="H15189" s="488"/>
    </row>
    <row r="15190" spans="1:8" s="10" customFormat="1">
      <c r="A15190" s="134"/>
      <c r="B15190" s="134"/>
      <c r="C15190"/>
      <c r="D15190"/>
      <c r="E15190" s="488"/>
      <c r="F15190"/>
      <c r="G15190"/>
      <c r="H15190" s="488"/>
    </row>
    <row r="15191" spans="1:8" s="10" customFormat="1">
      <c r="A15191" s="134"/>
      <c r="B15191" s="134"/>
      <c r="C15191"/>
      <c r="D15191"/>
      <c r="E15191" s="488"/>
      <c r="F15191"/>
      <c r="G15191"/>
      <c r="H15191" s="488"/>
    </row>
    <row r="15192" spans="1:8" s="10" customFormat="1">
      <c r="A15192" s="134"/>
      <c r="B15192" s="134"/>
      <c r="C15192"/>
      <c r="D15192"/>
      <c r="E15192" s="488"/>
      <c r="F15192"/>
      <c r="G15192"/>
      <c r="H15192" s="488"/>
    </row>
    <row r="15193" spans="1:8" s="10" customFormat="1">
      <c r="A15193" s="134"/>
      <c r="B15193" s="134"/>
      <c r="C15193"/>
      <c r="D15193"/>
      <c r="E15193" s="488"/>
      <c r="F15193"/>
      <c r="G15193"/>
      <c r="H15193" s="488"/>
    </row>
    <row r="15194" spans="1:8" s="10" customFormat="1">
      <c r="A15194" s="134"/>
      <c r="B15194" s="134"/>
      <c r="C15194"/>
      <c r="D15194"/>
      <c r="E15194" s="488"/>
      <c r="F15194"/>
      <c r="G15194"/>
      <c r="H15194" s="488"/>
    </row>
    <row r="15195" spans="1:8" s="10" customFormat="1">
      <c r="A15195" s="134"/>
      <c r="B15195" s="134"/>
      <c r="C15195"/>
      <c r="D15195"/>
      <c r="E15195" s="488"/>
      <c r="F15195"/>
      <c r="G15195"/>
      <c r="H15195" s="488"/>
    </row>
    <row r="15196" spans="1:8" s="10" customFormat="1">
      <c r="A15196" s="134"/>
      <c r="B15196" s="134"/>
      <c r="C15196"/>
      <c r="D15196"/>
      <c r="E15196" s="488"/>
      <c r="F15196"/>
      <c r="G15196"/>
      <c r="H15196" s="488"/>
    </row>
    <row r="15197" spans="1:8" s="10" customFormat="1">
      <c r="A15197" s="134"/>
      <c r="B15197" s="134"/>
      <c r="C15197"/>
      <c r="D15197"/>
      <c r="E15197" s="488"/>
      <c r="F15197"/>
      <c r="G15197"/>
      <c r="H15197" s="488"/>
    </row>
    <row r="15198" spans="1:8" s="10" customFormat="1">
      <c r="A15198" s="134"/>
      <c r="B15198" s="134"/>
      <c r="C15198"/>
      <c r="D15198"/>
      <c r="E15198" s="488"/>
      <c r="F15198"/>
      <c r="G15198"/>
      <c r="H15198" s="488"/>
    </row>
    <row r="15199" spans="1:8" s="10" customFormat="1">
      <c r="A15199" s="134"/>
      <c r="B15199" s="134"/>
      <c r="C15199"/>
      <c r="D15199"/>
      <c r="E15199" s="488"/>
      <c r="F15199"/>
      <c r="G15199"/>
      <c r="H15199" s="488"/>
    </row>
    <row r="15200" spans="1:8" s="10" customFormat="1">
      <c r="A15200" s="134"/>
      <c r="B15200" s="134"/>
      <c r="C15200"/>
      <c r="D15200"/>
      <c r="E15200" s="488"/>
      <c r="F15200"/>
      <c r="G15200"/>
      <c r="H15200" s="488"/>
    </row>
    <row r="15201" spans="1:8" s="10" customFormat="1">
      <c r="A15201" s="134"/>
      <c r="B15201" s="134"/>
      <c r="C15201"/>
      <c r="D15201"/>
      <c r="E15201" s="488"/>
      <c r="F15201"/>
      <c r="G15201"/>
      <c r="H15201" s="488"/>
    </row>
    <row r="15202" spans="1:8" s="10" customFormat="1">
      <c r="A15202" s="134"/>
      <c r="B15202" s="134"/>
      <c r="C15202"/>
      <c r="D15202"/>
      <c r="E15202" s="488"/>
      <c r="F15202"/>
      <c r="G15202"/>
      <c r="H15202" s="488"/>
    </row>
    <row r="15203" spans="1:8" s="10" customFormat="1">
      <c r="A15203" s="134"/>
      <c r="B15203" s="134"/>
      <c r="C15203"/>
      <c r="D15203"/>
      <c r="E15203" s="488"/>
      <c r="F15203"/>
      <c r="G15203"/>
      <c r="H15203" s="488"/>
    </row>
    <row r="15204" spans="1:8" s="10" customFormat="1">
      <c r="A15204" s="134"/>
      <c r="B15204" s="134"/>
      <c r="C15204"/>
      <c r="D15204"/>
      <c r="E15204" s="488"/>
      <c r="F15204"/>
      <c r="G15204"/>
      <c r="H15204" s="488"/>
    </row>
    <row r="15205" spans="1:8" s="10" customFormat="1">
      <c r="A15205" s="134"/>
      <c r="B15205" s="134"/>
      <c r="C15205"/>
      <c r="D15205"/>
      <c r="E15205" s="488"/>
      <c r="F15205"/>
      <c r="G15205"/>
      <c r="H15205" s="488"/>
    </row>
    <row r="15206" spans="1:8" s="10" customFormat="1">
      <c r="A15206" s="134"/>
      <c r="B15206" s="134"/>
      <c r="C15206"/>
      <c r="D15206"/>
      <c r="E15206" s="488"/>
      <c r="F15206"/>
      <c r="G15206"/>
      <c r="H15206" s="488"/>
    </row>
    <row r="15207" spans="1:8" s="10" customFormat="1">
      <c r="A15207" s="134"/>
      <c r="B15207" s="134"/>
      <c r="C15207"/>
      <c r="D15207"/>
      <c r="E15207" s="488"/>
      <c r="F15207"/>
      <c r="G15207"/>
      <c r="H15207" s="488"/>
    </row>
    <row r="15208" spans="1:8" s="10" customFormat="1">
      <c r="A15208" s="134"/>
      <c r="B15208" s="134"/>
      <c r="C15208"/>
      <c r="D15208"/>
      <c r="E15208" s="488"/>
      <c r="F15208"/>
      <c r="G15208"/>
      <c r="H15208" s="488"/>
    </row>
    <row r="15209" spans="1:8" s="10" customFormat="1">
      <c r="A15209" s="134"/>
      <c r="B15209" s="134"/>
      <c r="C15209"/>
      <c r="D15209"/>
      <c r="E15209" s="488"/>
      <c r="F15209"/>
      <c r="G15209"/>
      <c r="H15209" s="488"/>
    </row>
    <row r="15210" spans="1:8" s="10" customFormat="1">
      <c r="A15210" s="134"/>
      <c r="B15210" s="134"/>
      <c r="C15210"/>
      <c r="D15210"/>
      <c r="E15210" s="488"/>
      <c r="F15210"/>
      <c r="G15210"/>
      <c r="H15210" s="488"/>
    </row>
    <row r="15211" spans="1:8" s="10" customFormat="1">
      <c r="A15211" s="134"/>
      <c r="B15211" s="134"/>
      <c r="C15211"/>
      <c r="D15211"/>
      <c r="E15211" s="488"/>
      <c r="F15211"/>
      <c r="G15211"/>
      <c r="H15211" s="488"/>
    </row>
    <row r="15212" spans="1:8" s="10" customFormat="1">
      <c r="A15212" s="134"/>
      <c r="B15212" s="134"/>
      <c r="C15212"/>
      <c r="D15212"/>
      <c r="E15212" s="488"/>
      <c r="F15212"/>
      <c r="G15212"/>
      <c r="H15212" s="488"/>
    </row>
    <row r="15213" spans="1:8" s="10" customFormat="1">
      <c r="A15213" s="134"/>
      <c r="B15213" s="134"/>
      <c r="C15213"/>
      <c r="D15213"/>
      <c r="E15213" s="488"/>
      <c r="F15213"/>
      <c r="G15213"/>
      <c r="H15213" s="488"/>
    </row>
    <row r="15214" spans="1:8" s="10" customFormat="1">
      <c r="A15214" s="134"/>
      <c r="B15214" s="134"/>
      <c r="C15214"/>
      <c r="D15214"/>
      <c r="E15214" s="488"/>
      <c r="F15214"/>
      <c r="G15214"/>
      <c r="H15214" s="488"/>
    </row>
    <row r="15215" spans="1:8" s="10" customFormat="1">
      <c r="A15215" s="134"/>
      <c r="B15215" s="134"/>
      <c r="C15215"/>
      <c r="D15215"/>
      <c r="E15215" s="488"/>
      <c r="F15215"/>
      <c r="G15215"/>
      <c r="H15215" s="488"/>
    </row>
    <row r="15216" spans="1:8" s="10" customFormat="1">
      <c r="A15216" s="134"/>
      <c r="B15216" s="134"/>
      <c r="C15216"/>
      <c r="D15216"/>
      <c r="E15216" s="488"/>
      <c r="F15216"/>
      <c r="G15216"/>
      <c r="H15216" s="488"/>
    </row>
    <row r="15217" spans="1:8" s="10" customFormat="1">
      <c r="A15217" s="134"/>
      <c r="B15217" s="134"/>
      <c r="C15217"/>
      <c r="D15217"/>
      <c r="E15217" s="488"/>
      <c r="F15217"/>
      <c r="G15217"/>
      <c r="H15217" s="488"/>
    </row>
    <row r="15218" spans="1:8" s="10" customFormat="1">
      <c r="A15218" s="134"/>
      <c r="B15218" s="134"/>
      <c r="C15218"/>
      <c r="D15218"/>
      <c r="E15218" s="488"/>
      <c r="F15218"/>
      <c r="G15218"/>
      <c r="H15218" s="488"/>
    </row>
    <row r="15219" spans="1:8" s="10" customFormat="1">
      <c r="A15219" s="134"/>
      <c r="B15219" s="134"/>
      <c r="C15219"/>
      <c r="D15219"/>
      <c r="E15219" s="488"/>
      <c r="F15219"/>
      <c r="G15219"/>
      <c r="H15219" s="488"/>
    </row>
    <row r="15220" spans="1:8" s="10" customFormat="1">
      <c r="A15220" s="134"/>
      <c r="B15220" s="134"/>
      <c r="C15220"/>
      <c r="D15220"/>
      <c r="E15220" s="488"/>
      <c r="F15220"/>
      <c r="G15220"/>
      <c r="H15220" s="488"/>
    </row>
    <row r="15221" spans="1:8" s="10" customFormat="1">
      <c r="A15221" s="134"/>
      <c r="B15221" s="134"/>
      <c r="C15221"/>
      <c r="D15221"/>
      <c r="E15221" s="488"/>
      <c r="F15221"/>
      <c r="G15221"/>
      <c r="H15221" s="488"/>
    </row>
    <row r="15222" spans="1:8" s="10" customFormat="1">
      <c r="A15222" s="134"/>
      <c r="B15222" s="134"/>
      <c r="C15222"/>
      <c r="D15222"/>
      <c r="E15222" s="488"/>
      <c r="F15222"/>
      <c r="G15222"/>
      <c r="H15222" s="488"/>
    </row>
    <row r="15223" spans="1:8" s="10" customFormat="1">
      <c r="A15223" s="134"/>
      <c r="B15223" s="134"/>
      <c r="C15223"/>
      <c r="D15223"/>
      <c r="E15223" s="488"/>
      <c r="F15223"/>
      <c r="G15223"/>
      <c r="H15223" s="488"/>
    </row>
    <row r="15224" spans="1:8" s="10" customFormat="1">
      <c r="A15224" s="134"/>
      <c r="B15224" s="134"/>
      <c r="C15224"/>
      <c r="D15224"/>
      <c r="E15224" s="488"/>
      <c r="F15224"/>
      <c r="G15224"/>
      <c r="H15224" s="488"/>
    </row>
    <row r="15225" spans="1:8" s="10" customFormat="1">
      <c r="A15225" s="134"/>
      <c r="B15225" s="134"/>
      <c r="C15225"/>
      <c r="D15225"/>
      <c r="E15225" s="488"/>
      <c r="F15225"/>
      <c r="G15225"/>
      <c r="H15225" s="488"/>
    </row>
    <row r="15226" spans="1:8" s="10" customFormat="1">
      <c r="A15226" s="134"/>
      <c r="B15226" s="134"/>
      <c r="C15226"/>
      <c r="D15226"/>
      <c r="E15226" s="488"/>
      <c r="F15226"/>
      <c r="G15226"/>
      <c r="H15226" s="488"/>
    </row>
    <row r="15227" spans="1:8" s="10" customFormat="1">
      <c r="A15227" s="134"/>
      <c r="B15227" s="134"/>
      <c r="C15227"/>
      <c r="D15227"/>
      <c r="E15227" s="488"/>
      <c r="F15227"/>
      <c r="G15227"/>
      <c r="H15227" s="488"/>
    </row>
    <row r="15228" spans="1:8" s="10" customFormat="1">
      <c r="A15228" s="134"/>
      <c r="B15228" s="134"/>
      <c r="C15228"/>
      <c r="D15228"/>
      <c r="E15228" s="488"/>
      <c r="F15228"/>
      <c r="G15228"/>
      <c r="H15228" s="488"/>
    </row>
    <row r="15229" spans="1:8" s="10" customFormat="1">
      <c r="A15229" s="134"/>
      <c r="B15229" s="134"/>
      <c r="C15229"/>
      <c r="D15229"/>
      <c r="E15229" s="488"/>
      <c r="F15229"/>
      <c r="G15229"/>
      <c r="H15229" s="488"/>
    </row>
    <row r="15230" spans="1:8" s="10" customFormat="1">
      <c r="A15230" s="134"/>
      <c r="B15230" s="134"/>
      <c r="C15230"/>
      <c r="D15230"/>
      <c r="E15230" s="488"/>
      <c r="F15230"/>
      <c r="G15230"/>
      <c r="H15230" s="488"/>
    </row>
    <row r="15231" spans="1:8" s="10" customFormat="1">
      <c r="A15231" s="134"/>
      <c r="B15231" s="134"/>
      <c r="C15231"/>
      <c r="D15231"/>
      <c r="E15231" s="488"/>
      <c r="F15231"/>
      <c r="G15231"/>
      <c r="H15231" s="488"/>
    </row>
    <row r="15232" spans="1:8" s="10" customFormat="1">
      <c r="A15232" s="134"/>
      <c r="B15232" s="134"/>
      <c r="C15232"/>
      <c r="D15232"/>
      <c r="E15232" s="488"/>
      <c r="F15232"/>
      <c r="G15232"/>
      <c r="H15232" s="488"/>
    </row>
    <row r="15233" spans="1:8" s="10" customFormat="1">
      <c r="A15233" s="134"/>
      <c r="B15233" s="134"/>
      <c r="C15233"/>
      <c r="D15233"/>
      <c r="E15233" s="488"/>
      <c r="F15233"/>
      <c r="G15233"/>
      <c r="H15233" s="488"/>
    </row>
    <row r="15234" spans="1:8" s="10" customFormat="1">
      <c r="A15234" s="134"/>
      <c r="B15234" s="134"/>
      <c r="C15234"/>
      <c r="D15234"/>
      <c r="E15234" s="488"/>
      <c r="F15234"/>
      <c r="G15234"/>
      <c r="H15234" s="488"/>
    </row>
    <row r="15235" spans="1:8" s="10" customFormat="1">
      <c r="A15235" s="134"/>
      <c r="B15235" s="134"/>
      <c r="C15235"/>
      <c r="D15235"/>
      <c r="E15235" s="488"/>
      <c r="F15235"/>
      <c r="G15235"/>
      <c r="H15235" s="488"/>
    </row>
    <row r="15236" spans="1:8" s="10" customFormat="1">
      <c r="A15236" s="134"/>
      <c r="B15236" s="134"/>
      <c r="C15236"/>
      <c r="D15236"/>
      <c r="E15236" s="488"/>
      <c r="F15236"/>
      <c r="G15236"/>
      <c r="H15236" s="488"/>
    </row>
    <row r="15237" spans="1:8" s="10" customFormat="1">
      <c r="A15237" s="134"/>
      <c r="B15237" s="134"/>
      <c r="C15237"/>
      <c r="D15237"/>
      <c r="E15237" s="488"/>
      <c r="F15237"/>
      <c r="G15237"/>
      <c r="H15237" s="488"/>
    </row>
    <row r="15238" spans="1:8" s="10" customFormat="1">
      <c r="A15238" s="134"/>
      <c r="B15238" s="134"/>
      <c r="C15238"/>
      <c r="D15238"/>
      <c r="E15238" s="488"/>
      <c r="F15238"/>
      <c r="G15238"/>
      <c r="H15238" s="488"/>
    </row>
    <row r="15239" spans="1:8" s="10" customFormat="1">
      <c r="A15239" s="134"/>
      <c r="B15239" s="134"/>
      <c r="C15239"/>
      <c r="D15239"/>
      <c r="E15239" s="488"/>
      <c r="F15239"/>
      <c r="G15239"/>
      <c r="H15239" s="488"/>
    </row>
    <row r="15240" spans="1:8" s="10" customFormat="1">
      <c r="A15240" s="134"/>
      <c r="B15240" s="134"/>
      <c r="C15240"/>
      <c r="D15240"/>
      <c r="E15240" s="488"/>
      <c r="F15240"/>
      <c r="G15240"/>
      <c r="H15240" s="488"/>
    </row>
    <row r="15241" spans="1:8" s="10" customFormat="1">
      <c r="A15241" s="134"/>
      <c r="B15241" s="134"/>
      <c r="C15241"/>
      <c r="D15241"/>
      <c r="E15241" s="488"/>
      <c r="F15241"/>
      <c r="G15241"/>
      <c r="H15241" s="488"/>
    </row>
    <row r="15242" spans="1:8" s="10" customFormat="1">
      <c r="A15242" s="134"/>
      <c r="B15242" s="134"/>
      <c r="C15242"/>
      <c r="D15242"/>
      <c r="E15242" s="488"/>
      <c r="F15242"/>
      <c r="G15242"/>
      <c r="H15242" s="488"/>
    </row>
    <row r="15243" spans="1:8" s="10" customFormat="1">
      <c r="A15243" s="134"/>
      <c r="B15243" s="134"/>
      <c r="C15243"/>
      <c r="D15243"/>
      <c r="E15243" s="488"/>
      <c r="F15243"/>
      <c r="G15243"/>
      <c r="H15243" s="488"/>
    </row>
    <row r="15244" spans="1:8" s="10" customFormat="1">
      <c r="A15244" s="134"/>
      <c r="B15244" s="134"/>
      <c r="C15244"/>
      <c r="D15244"/>
      <c r="E15244" s="488"/>
      <c r="F15244"/>
      <c r="G15244"/>
      <c r="H15244" s="488"/>
    </row>
    <row r="15245" spans="1:8" s="10" customFormat="1">
      <c r="A15245" s="134"/>
      <c r="B15245" s="134"/>
      <c r="C15245"/>
      <c r="D15245"/>
      <c r="E15245" s="488"/>
      <c r="F15245"/>
      <c r="G15245"/>
      <c r="H15245" s="488"/>
    </row>
    <row r="15246" spans="1:8" s="10" customFormat="1">
      <c r="A15246" s="134"/>
      <c r="B15246" s="134"/>
      <c r="C15246"/>
      <c r="D15246"/>
      <c r="E15246" s="488"/>
      <c r="F15246"/>
      <c r="G15246"/>
      <c r="H15246" s="488"/>
    </row>
    <row r="15247" spans="1:8" s="10" customFormat="1">
      <c r="A15247" s="134"/>
      <c r="B15247" s="134"/>
      <c r="C15247"/>
      <c r="D15247"/>
      <c r="E15247" s="488"/>
      <c r="F15247"/>
      <c r="G15247"/>
      <c r="H15247" s="488"/>
    </row>
    <row r="15248" spans="1:8" s="10" customFormat="1">
      <c r="A15248" s="134"/>
      <c r="B15248" s="134"/>
      <c r="C15248"/>
      <c r="D15248"/>
      <c r="E15248" s="488"/>
      <c r="F15248"/>
      <c r="G15248"/>
      <c r="H15248" s="488"/>
    </row>
    <row r="15249" spans="1:8" s="10" customFormat="1">
      <c r="A15249" s="134"/>
      <c r="B15249" s="134"/>
      <c r="C15249"/>
      <c r="D15249"/>
      <c r="E15249" s="488"/>
      <c r="F15249"/>
      <c r="G15249"/>
      <c r="H15249" s="488"/>
    </row>
    <row r="15250" spans="1:8" s="10" customFormat="1">
      <c r="A15250" s="134"/>
      <c r="B15250" s="134"/>
      <c r="C15250"/>
      <c r="D15250"/>
      <c r="E15250" s="488"/>
      <c r="F15250"/>
      <c r="G15250"/>
      <c r="H15250" s="488"/>
    </row>
    <row r="15251" spans="1:8" s="10" customFormat="1">
      <c r="A15251" s="134"/>
      <c r="B15251" s="134"/>
      <c r="C15251"/>
      <c r="D15251"/>
      <c r="E15251" s="488"/>
      <c r="F15251"/>
      <c r="G15251"/>
      <c r="H15251" s="488"/>
    </row>
    <row r="15252" spans="1:8" s="10" customFormat="1">
      <c r="A15252" s="134"/>
      <c r="B15252" s="134"/>
      <c r="C15252"/>
      <c r="D15252"/>
      <c r="E15252" s="488"/>
      <c r="F15252"/>
      <c r="G15252"/>
      <c r="H15252" s="488"/>
    </row>
    <row r="15253" spans="1:8" s="10" customFormat="1">
      <c r="A15253" s="134"/>
      <c r="B15253" s="134"/>
      <c r="C15253"/>
      <c r="D15253"/>
      <c r="E15253" s="488"/>
      <c r="F15253"/>
      <c r="G15253"/>
      <c r="H15253" s="488"/>
    </row>
    <row r="15254" spans="1:8" s="10" customFormat="1">
      <c r="A15254" s="134"/>
      <c r="B15254" s="134"/>
      <c r="C15254"/>
      <c r="D15254"/>
      <c r="E15254" s="488"/>
      <c r="F15254"/>
      <c r="G15254"/>
      <c r="H15254" s="488"/>
    </row>
    <row r="15255" spans="1:8" s="10" customFormat="1">
      <c r="A15255" s="134"/>
      <c r="B15255" s="134"/>
      <c r="C15255"/>
      <c r="D15255"/>
      <c r="E15255" s="488"/>
      <c r="F15255"/>
      <c r="G15255"/>
      <c r="H15255" s="488"/>
    </row>
    <row r="15256" spans="1:8" s="10" customFormat="1">
      <c r="A15256" s="134"/>
      <c r="B15256" s="134"/>
      <c r="C15256"/>
      <c r="D15256"/>
      <c r="E15256" s="488"/>
      <c r="F15256"/>
      <c r="G15256"/>
      <c r="H15256" s="488"/>
    </row>
    <row r="15257" spans="1:8" s="10" customFormat="1">
      <c r="A15257" s="134"/>
      <c r="B15257" s="134"/>
      <c r="C15257"/>
      <c r="D15257"/>
      <c r="E15257" s="488"/>
      <c r="F15257"/>
      <c r="G15257"/>
      <c r="H15257" s="488"/>
    </row>
    <row r="15258" spans="1:8" s="10" customFormat="1">
      <c r="A15258" s="134"/>
      <c r="B15258" s="134"/>
      <c r="C15258"/>
      <c r="D15258"/>
      <c r="E15258" s="488"/>
      <c r="F15258"/>
      <c r="G15258"/>
      <c r="H15258" s="488"/>
    </row>
    <row r="15259" spans="1:8" s="10" customFormat="1">
      <c r="A15259" s="134"/>
      <c r="B15259" s="134"/>
      <c r="C15259"/>
      <c r="D15259"/>
      <c r="E15259" s="488"/>
      <c r="F15259"/>
      <c r="G15259"/>
      <c r="H15259" s="488"/>
    </row>
    <row r="15260" spans="1:8" s="10" customFormat="1">
      <c r="A15260" s="134"/>
      <c r="B15260" s="134"/>
      <c r="C15260"/>
      <c r="D15260"/>
      <c r="E15260" s="488"/>
      <c r="F15260"/>
      <c r="G15260"/>
      <c r="H15260" s="488"/>
    </row>
    <row r="15261" spans="1:8" s="10" customFormat="1">
      <c r="A15261" s="134"/>
      <c r="B15261" s="134"/>
      <c r="C15261"/>
      <c r="D15261"/>
      <c r="E15261" s="488"/>
      <c r="F15261"/>
      <c r="G15261"/>
      <c r="H15261" s="488"/>
    </row>
    <row r="15262" spans="1:8" s="10" customFormat="1">
      <c r="A15262" s="134"/>
      <c r="B15262" s="134"/>
      <c r="C15262"/>
      <c r="D15262"/>
      <c r="E15262" s="488"/>
      <c r="F15262"/>
      <c r="G15262"/>
      <c r="H15262" s="488"/>
    </row>
    <row r="15263" spans="1:8" s="10" customFormat="1">
      <c r="A15263" s="134"/>
      <c r="B15263" s="134"/>
      <c r="C15263"/>
      <c r="D15263"/>
      <c r="E15263" s="488"/>
      <c r="F15263"/>
      <c r="G15263"/>
      <c r="H15263" s="488"/>
    </row>
    <row r="15264" spans="1:8" s="10" customFormat="1">
      <c r="A15264" s="134"/>
      <c r="B15264" s="134"/>
      <c r="C15264"/>
      <c r="D15264"/>
      <c r="E15264" s="488"/>
      <c r="F15264"/>
      <c r="G15264"/>
      <c r="H15264" s="488"/>
    </row>
    <row r="15265" spans="1:8" s="10" customFormat="1">
      <c r="A15265" s="134"/>
      <c r="B15265" s="134"/>
      <c r="C15265"/>
      <c r="D15265"/>
      <c r="E15265" s="488"/>
      <c r="F15265"/>
      <c r="G15265"/>
      <c r="H15265" s="488"/>
    </row>
    <row r="15266" spans="1:8" s="10" customFormat="1">
      <c r="A15266" s="134"/>
      <c r="B15266" s="134"/>
      <c r="C15266"/>
      <c r="D15266"/>
      <c r="E15266" s="488"/>
      <c r="F15266"/>
      <c r="G15266"/>
      <c r="H15266" s="488"/>
    </row>
    <row r="15267" spans="1:8" s="10" customFormat="1">
      <c r="A15267" s="134"/>
      <c r="B15267" s="134"/>
      <c r="C15267"/>
      <c r="D15267"/>
      <c r="E15267" s="488"/>
      <c r="F15267"/>
      <c r="G15267"/>
      <c r="H15267" s="488"/>
    </row>
    <row r="15268" spans="1:8" s="10" customFormat="1">
      <c r="A15268" s="134"/>
      <c r="B15268" s="134"/>
      <c r="C15268"/>
      <c r="D15268"/>
      <c r="E15268" s="488"/>
      <c r="F15268"/>
      <c r="G15268"/>
      <c r="H15268" s="488"/>
    </row>
    <row r="15269" spans="1:8" s="10" customFormat="1">
      <c r="A15269" s="134"/>
      <c r="B15269" s="134"/>
      <c r="C15269"/>
      <c r="D15269"/>
      <c r="E15269" s="488"/>
      <c r="F15269"/>
      <c r="G15269"/>
      <c r="H15269" s="488"/>
    </row>
    <row r="15270" spans="1:8" s="10" customFormat="1">
      <c r="A15270" s="134"/>
      <c r="B15270" s="134"/>
      <c r="C15270"/>
      <c r="D15270"/>
      <c r="E15270" s="488"/>
      <c r="F15270"/>
      <c r="G15270"/>
      <c r="H15270" s="488"/>
    </row>
    <row r="15271" spans="1:8" s="10" customFormat="1">
      <c r="A15271" s="134"/>
      <c r="B15271" s="134"/>
      <c r="C15271"/>
      <c r="D15271"/>
      <c r="E15271" s="488"/>
      <c r="F15271"/>
      <c r="G15271"/>
      <c r="H15271" s="488"/>
    </row>
    <row r="15272" spans="1:8" s="10" customFormat="1">
      <c r="A15272" s="134"/>
      <c r="B15272" s="134"/>
      <c r="C15272"/>
      <c r="D15272"/>
      <c r="E15272" s="488"/>
      <c r="F15272"/>
      <c r="G15272"/>
      <c r="H15272" s="488"/>
    </row>
    <row r="15273" spans="1:8" s="10" customFormat="1">
      <c r="A15273" s="134"/>
      <c r="B15273" s="134"/>
      <c r="C15273"/>
      <c r="D15273"/>
      <c r="E15273" s="488"/>
      <c r="F15273"/>
      <c r="G15273"/>
      <c r="H15273" s="488"/>
    </row>
    <row r="15274" spans="1:8" s="10" customFormat="1">
      <c r="A15274" s="134"/>
      <c r="B15274" s="134"/>
      <c r="C15274"/>
      <c r="D15274"/>
      <c r="E15274" s="488"/>
      <c r="F15274"/>
      <c r="G15274"/>
      <c r="H15274" s="488"/>
    </row>
    <row r="15275" spans="1:8" s="10" customFormat="1">
      <c r="A15275" s="134"/>
      <c r="B15275" s="134"/>
      <c r="C15275"/>
      <c r="D15275"/>
      <c r="E15275" s="488"/>
      <c r="F15275"/>
      <c r="G15275"/>
      <c r="H15275" s="488"/>
    </row>
    <row r="15276" spans="1:8" s="10" customFormat="1">
      <c r="A15276" s="134"/>
      <c r="B15276" s="134"/>
      <c r="C15276"/>
      <c r="D15276"/>
      <c r="E15276" s="488"/>
      <c r="F15276"/>
      <c r="G15276"/>
      <c r="H15276" s="488"/>
    </row>
    <row r="15277" spans="1:8" s="10" customFormat="1">
      <c r="A15277" s="134"/>
      <c r="B15277" s="134"/>
      <c r="C15277"/>
      <c r="D15277"/>
      <c r="E15277" s="488"/>
      <c r="F15277"/>
      <c r="G15277"/>
      <c r="H15277" s="488"/>
    </row>
    <row r="15278" spans="1:8" s="10" customFormat="1">
      <c r="A15278" s="134"/>
      <c r="B15278" s="134"/>
      <c r="C15278"/>
      <c r="D15278"/>
      <c r="E15278" s="488"/>
      <c r="F15278"/>
      <c r="G15278"/>
      <c r="H15278" s="488"/>
    </row>
    <row r="15279" spans="1:8" s="10" customFormat="1">
      <c r="A15279" s="134"/>
      <c r="B15279" s="134"/>
      <c r="C15279"/>
      <c r="D15279"/>
      <c r="E15279" s="488"/>
      <c r="F15279"/>
      <c r="G15279"/>
      <c r="H15279" s="488"/>
    </row>
    <row r="15280" spans="1:8" s="10" customFormat="1">
      <c r="A15280" s="134"/>
      <c r="B15280" s="134"/>
      <c r="C15280"/>
      <c r="D15280"/>
      <c r="E15280" s="488"/>
      <c r="F15280"/>
      <c r="G15280"/>
      <c r="H15280" s="488"/>
    </row>
    <row r="15281" spans="1:8" s="10" customFormat="1">
      <c r="A15281" s="134"/>
      <c r="B15281" s="134"/>
      <c r="C15281"/>
      <c r="D15281"/>
      <c r="E15281" s="488"/>
      <c r="F15281"/>
      <c r="G15281"/>
      <c r="H15281" s="488"/>
    </row>
    <row r="15282" spans="1:8" s="10" customFormat="1">
      <c r="A15282" s="134"/>
      <c r="B15282" s="134"/>
      <c r="C15282"/>
      <c r="D15282"/>
      <c r="E15282" s="488"/>
      <c r="F15282"/>
      <c r="G15282"/>
      <c r="H15282" s="488"/>
    </row>
    <row r="15283" spans="1:8" s="10" customFormat="1">
      <c r="A15283" s="134"/>
      <c r="B15283" s="134"/>
      <c r="C15283"/>
      <c r="D15283"/>
      <c r="E15283" s="488"/>
      <c r="F15283"/>
      <c r="G15283"/>
      <c r="H15283" s="488"/>
    </row>
    <row r="15284" spans="1:8" s="10" customFormat="1">
      <c r="A15284" s="134"/>
      <c r="B15284" s="134"/>
      <c r="C15284"/>
      <c r="D15284"/>
      <c r="E15284" s="488"/>
      <c r="F15284"/>
      <c r="G15284"/>
      <c r="H15284" s="488"/>
    </row>
    <row r="15285" spans="1:8" s="10" customFormat="1">
      <c r="A15285" s="134"/>
      <c r="B15285" s="134"/>
      <c r="C15285"/>
      <c r="D15285"/>
      <c r="E15285" s="488"/>
      <c r="F15285"/>
      <c r="G15285"/>
      <c r="H15285" s="488"/>
    </row>
    <row r="15286" spans="1:8" s="10" customFormat="1">
      <c r="A15286" s="134"/>
      <c r="B15286" s="134"/>
      <c r="C15286"/>
      <c r="D15286"/>
      <c r="E15286" s="488"/>
      <c r="F15286"/>
      <c r="G15286"/>
      <c r="H15286" s="488"/>
    </row>
    <row r="15287" spans="1:8" s="10" customFormat="1">
      <c r="A15287" s="134"/>
      <c r="B15287" s="134"/>
      <c r="C15287"/>
      <c r="D15287"/>
      <c r="E15287" s="488"/>
      <c r="F15287"/>
      <c r="G15287"/>
      <c r="H15287" s="488"/>
    </row>
    <row r="15288" spans="1:8" s="10" customFormat="1">
      <c r="A15288" s="134"/>
      <c r="B15288" s="134"/>
      <c r="C15288"/>
      <c r="D15288"/>
      <c r="E15288" s="488"/>
      <c r="F15288"/>
      <c r="G15288"/>
      <c r="H15288" s="488"/>
    </row>
    <row r="15289" spans="1:8" s="10" customFormat="1">
      <c r="A15289" s="134"/>
      <c r="B15289" s="134"/>
      <c r="C15289"/>
      <c r="D15289"/>
      <c r="E15289" s="488"/>
      <c r="F15289"/>
      <c r="G15289"/>
      <c r="H15289" s="488"/>
    </row>
    <row r="15290" spans="1:8" s="10" customFormat="1">
      <c r="A15290" s="134"/>
      <c r="B15290" s="134"/>
      <c r="C15290"/>
      <c r="D15290"/>
      <c r="E15290" s="488"/>
      <c r="F15290"/>
      <c r="G15290"/>
      <c r="H15290" s="488"/>
    </row>
    <row r="15291" spans="1:8" s="10" customFormat="1">
      <c r="A15291" s="134"/>
      <c r="B15291" s="134"/>
      <c r="C15291"/>
      <c r="D15291"/>
      <c r="E15291" s="488"/>
      <c r="F15291"/>
      <c r="G15291"/>
      <c r="H15291" s="488"/>
    </row>
    <row r="15292" spans="1:8" s="10" customFormat="1">
      <c r="A15292" s="134"/>
      <c r="B15292" s="134"/>
      <c r="C15292"/>
      <c r="D15292"/>
      <c r="E15292" s="488"/>
      <c r="F15292"/>
      <c r="G15292"/>
      <c r="H15292" s="488"/>
    </row>
    <row r="15293" spans="1:8" s="10" customFormat="1">
      <c r="A15293" s="134"/>
      <c r="B15293" s="134"/>
      <c r="C15293"/>
      <c r="D15293"/>
      <c r="E15293" s="488"/>
      <c r="F15293"/>
      <c r="G15293"/>
      <c r="H15293" s="488"/>
    </row>
    <row r="15294" spans="1:8" s="10" customFormat="1">
      <c r="A15294" s="134"/>
      <c r="B15294" s="134"/>
      <c r="C15294"/>
      <c r="D15294"/>
      <c r="E15294" s="488"/>
      <c r="F15294"/>
      <c r="G15294"/>
      <c r="H15294" s="488"/>
    </row>
    <row r="15295" spans="1:8" s="10" customFormat="1">
      <c r="A15295" s="134"/>
      <c r="B15295" s="134"/>
      <c r="C15295"/>
      <c r="D15295"/>
      <c r="E15295" s="488"/>
      <c r="F15295"/>
      <c r="G15295"/>
      <c r="H15295" s="488"/>
    </row>
    <row r="15296" spans="1:8" s="10" customFormat="1">
      <c r="A15296" s="134"/>
      <c r="B15296" s="134"/>
      <c r="C15296"/>
      <c r="D15296"/>
      <c r="E15296" s="488"/>
      <c r="F15296"/>
      <c r="G15296"/>
      <c r="H15296" s="488"/>
    </row>
    <row r="15297" spans="1:8" s="10" customFormat="1">
      <c r="A15297" s="134"/>
      <c r="B15297" s="134"/>
      <c r="C15297"/>
      <c r="D15297"/>
      <c r="E15297" s="488"/>
      <c r="F15297"/>
      <c r="G15297"/>
      <c r="H15297" s="488"/>
    </row>
    <row r="15298" spans="1:8" s="10" customFormat="1">
      <c r="A15298" s="134"/>
      <c r="B15298" s="134"/>
      <c r="C15298"/>
      <c r="D15298"/>
      <c r="E15298" s="488"/>
      <c r="F15298"/>
      <c r="G15298"/>
      <c r="H15298" s="488"/>
    </row>
    <row r="15299" spans="1:8" s="10" customFormat="1">
      <c r="A15299" s="134"/>
      <c r="B15299" s="134"/>
      <c r="C15299"/>
      <c r="D15299"/>
      <c r="E15299" s="488"/>
      <c r="F15299"/>
      <c r="G15299"/>
      <c r="H15299" s="488"/>
    </row>
    <row r="15300" spans="1:8" s="10" customFormat="1">
      <c r="A15300" s="134"/>
      <c r="B15300" s="134"/>
      <c r="C15300"/>
      <c r="D15300"/>
      <c r="E15300" s="488"/>
      <c r="F15300"/>
      <c r="G15300"/>
      <c r="H15300" s="488"/>
    </row>
    <row r="15301" spans="1:8" s="10" customFormat="1">
      <c r="A15301" s="134"/>
      <c r="B15301" s="134"/>
      <c r="C15301"/>
      <c r="D15301"/>
      <c r="E15301" s="488"/>
      <c r="F15301"/>
      <c r="G15301"/>
      <c r="H15301" s="488"/>
    </row>
    <row r="15302" spans="1:8" s="10" customFormat="1">
      <c r="A15302" s="134"/>
      <c r="B15302" s="134"/>
      <c r="C15302"/>
      <c r="D15302"/>
      <c r="E15302" s="488"/>
      <c r="F15302"/>
      <c r="G15302"/>
      <c r="H15302" s="488"/>
    </row>
    <row r="15303" spans="1:8" s="10" customFormat="1">
      <c r="A15303" s="134"/>
      <c r="B15303" s="134"/>
      <c r="C15303"/>
      <c r="D15303"/>
      <c r="E15303" s="488"/>
      <c r="F15303"/>
      <c r="G15303"/>
      <c r="H15303" s="488"/>
    </row>
    <row r="15304" spans="1:8" s="10" customFormat="1">
      <c r="A15304" s="134"/>
      <c r="B15304" s="134"/>
      <c r="C15304"/>
      <c r="D15304"/>
      <c r="E15304" s="488"/>
      <c r="F15304"/>
      <c r="G15304"/>
      <c r="H15304" s="488"/>
    </row>
    <row r="15305" spans="1:8" s="10" customFormat="1">
      <c r="A15305" s="134"/>
      <c r="B15305" s="134"/>
      <c r="C15305"/>
      <c r="D15305"/>
      <c r="E15305" s="488"/>
      <c r="F15305"/>
      <c r="G15305"/>
      <c r="H15305" s="488"/>
    </row>
    <row r="15306" spans="1:8" s="10" customFormat="1">
      <c r="A15306" s="134"/>
      <c r="B15306" s="134"/>
      <c r="C15306"/>
      <c r="D15306"/>
      <c r="E15306" s="488"/>
      <c r="F15306"/>
      <c r="G15306"/>
      <c r="H15306" s="488"/>
    </row>
    <row r="15307" spans="1:8" s="10" customFormat="1">
      <c r="A15307" s="134"/>
      <c r="B15307" s="134"/>
      <c r="C15307"/>
      <c r="D15307"/>
      <c r="E15307" s="488"/>
      <c r="F15307"/>
      <c r="G15307"/>
      <c r="H15307" s="488"/>
    </row>
    <row r="15308" spans="1:8" s="10" customFormat="1">
      <c r="A15308" s="134"/>
      <c r="B15308" s="134"/>
      <c r="C15308"/>
      <c r="D15308"/>
      <c r="E15308" s="488"/>
      <c r="F15308"/>
      <c r="G15308"/>
      <c r="H15308" s="488"/>
    </row>
    <row r="15309" spans="1:8" s="10" customFormat="1">
      <c r="A15309" s="134"/>
      <c r="B15309" s="134"/>
      <c r="C15309"/>
      <c r="D15309"/>
      <c r="E15309" s="488"/>
      <c r="F15309"/>
      <c r="G15309"/>
      <c r="H15309" s="488"/>
    </row>
    <row r="15310" spans="1:8" s="10" customFormat="1">
      <c r="A15310" s="134"/>
      <c r="B15310" s="134"/>
      <c r="C15310"/>
      <c r="D15310"/>
      <c r="E15310" s="488"/>
      <c r="F15310"/>
      <c r="G15310"/>
      <c r="H15310" s="488"/>
    </row>
    <row r="15311" spans="1:8" s="10" customFormat="1">
      <c r="A15311" s="134"/>
      <c r="B15311" s="134"/>
      <c r="C15311"/>
      <c r="D15311"/>
      <c r="E15311" s="488"/>
      <c r="F15311"/>
      <c r="G15311"/>
      <c r="H15311" s="488"/>
    </row>
    <row r="15312" spans="1:8" s="10" customFormat="1">
      <c r="A15312" s="134"/>
      <c r="B15312" s="134"/>
      <c r="C15312"/>
      <c r="D15312"/>
      <c r="E15312" s="488"/>
      <c r="F15312"/>
      <c r="G15312"/>
      <c r="H15312" s="488"/>
    </row>
    <row r="15313" spans="1:8" s="10" customFormat="1">
      <c r="A15313" s="134"/>
      <c r="B15313" s="134"/>
      <c r="C15313"/>
      <c r="D15313"/>
      <c r="E15313" s="488"/>
      <c r="F15313"/>
      <c r="G15313"/>
      <c r="H15313" s="488"/>
    </row>
    <row r="15314" spans="1:8" s="10" customFormat="1">
      <c r="A15314" s="134"/>
      <c r="B15314" s="134"/>
      <c r="C15314"/>
      <c r="D15314"/>
      <c r="E15314" s="488"/>
      <c r="F15314"/>
      <c r="G15314"/>
      <c r="H15314" s="488"/>
    </row>
    <row r="15315" spans="1:8" s="10" customFormat="1">
      <c r="A15315" s="134"/>
      <c r="B15315" s="134"/>
      <c r="C15315"/>
      <c r="D15315"/>
      <c r="E15315" s="488"/>
      <c r="F15315"/>
      <c r="G15315"/>
      <c r="H15315" s="488"/>
    </row>
    <row r="15316" spans="1:8" s="10" customFormat="1">
      <c r="A15316" s="134"/>
      <c r="B15316" s="134"/>
      <c r="C15316"/>
      <c r="D15316"/>
      <c r="E15316" s="488"/>
      <c r="F15316"/>
      <c r="G15316"/>
      <c r="H15316" s="488"/>
    </row>
    <row r="15317" spans="1:8" s="10" customFormat="1">
      <c r="A15317" s="134"/>
      <c r="B15317" s="134"/>
      <c r="C15317"/>
      <c r="D15317"/>
      <c r="E15317" s="488"/>
      <c r="F15317"/>
      <c r="G15317"/>
      <c r="H15317" s="488"/>
    </row>
    <row r="15318" spans="1:8" s="10" customFormat="1">
      <c r="A15318" s="134"/>
      <c r="B15318" s="134"/>
      <c r="C15318"/>
      <c r="D15318"/>
      <c r="E15318" s="488"/>
      <c r="F15318"/>
      <c r="G15318"/>
      <c r="H15318" s="488"/>
    </row>
    <row r="15319" spans="1:8" s="10" customFormat="1">
      <c r="A15319" s="134"/>
      <c r="B15319" s="134"/>
      <c r="C15319"/>
      <c r="D15319"/>
      <c r="E15319" s="488"/>
      <c r="F15319"/>
      <c r="G15319"/>
      <c r="H15319" s="488"/>
    </row>
    <row r="15320" spans="1:8" s="10" customFormat="1">
      <c r="A15320" s="134"/>
      <c r="B15320" s="134"/>
      <c r="C15320"/>
      <c r="D15320"/>
      <c r="E15320" s="488"/>
      <c r="F15320"/>
      <c r="G15320"/>
      <c r="H15320" s="488"/>
    </row>
    <row r="15321" spans="1:8" s="10" customFormat="1">
      <c r="A15321" s="134"/>
      <c r="B15321" s="134"/>
      <c r="C15321"/>
      <c r="D15321"/>
      <c r="E15321" s="488"/>
      <c r="F15321"/>
      <c r="G15321"/>
      <c r="H15321" s="488"/>
    </row>
    <row r="15322" spans="1:8" s="10" customFormat="1">
      <c r="A15322" s="134"/>
      <c r="B15322" s="134"/>
      <c r="C15322"/>
      <c r="D15322"/>
      <c r="E15322" s="488"/>
      <c r="F15322"/>
      <c r="G15322"/>
      <c r="H15322" s="488"/>
    </row>
    <row r="15323" spans="1:8" s="10" customFormat="1">
      <c r="A15323" s="134"/>
      <c r="B15323" s="134"/>
      <c r="C15323"/>
      <c r="D15323"/>
      <c r="E15323" s="488"/>
      <c r="F15323"/>
      <c r="G15323"/>
      <c r="H15323" s="488"/>
    </row>
    <row r="15324" spans="1:8" s="10" customFormat="1">
      <c r="A15324" s="134"/>
      <c r="B15324" s="134"/>
      <c r="C15324"/>
      <c r="D15324"/>
      <c r="E15324" s="488"/>
      <c r="F15324"/>
      <c r="G15324"/>
      <c r="H15324" s="488"/>
    </row>
    <row r="15325" spans="1:8" s="10" customFormat="1">
      <c r="A15325" s="134"/>
      <c r="B15325" s="134"/>
      <c r="C15325"/>
      <c r="D15325"/>
      <c r="E15325" s="488"/>
      <c r="F15325"/>
      <c r="G15325"/>
      <c r="H15325" s="488"/>
    </row>
    <row r="15326" spans="1:8" s="10" customFormat="1">
      <c r="A15326" s="134"/>
      <c r="B15326" s="134"/>
      <c r="C15326"/>
      <c r="D15326"/>
      <c r="E15326" s="488"/>
      <c r="F15326"/>
      <c r="G15326"/>
      <c r="H15326" s="488"/>
    </row>
    <row r="15327" spans="1:8" s="10" customFormat="1">
      <c r="A15327" s="134"/>
      <c r="B15327" s="134"/>
      <c r="C15327"/>
      <c r="D15327"/>
      <c r="E15327" s="488"/>
      <c r="F15327"/>
      <c r="G15327"/>
      <c r="H15327" s="488"/>
    </row>
    <row r="15328" spans="1:8" s="10" customFormat="1">
      <c r="A15328" s="134"/>
      <c r="B15328" s="134"/>
      <c r="C15328"/>
      <c r="D15328"/>
      <c r="E15328" s="488"/>
      <c r="F15328"/>
      <c r="G15328"/>
      <c r="H15328" s="488"/>
    </row>
    <row r="15329" spans="1:8" s="10" customFormat="1">
      <c r="A15329" s="134"/>
      <c r="B15329" s="134"/>
      <c r="C15329"/>
      <c r="D15329"/>
      <c r="E15329" s="488"/>
      <c r="F15329"/>
      <c r="G15329"/>
      <c r="H15329" s="488"/>
    </row>
    <row r="15330" spans="1:8" s="10" customFormat="1">
      <c r="A15330" s="134"/>
      <c r="B15330" s="134"/>
      <c r="C15330"/>
      <c r="D15330"/>
      <c r="E15330" s="488"/>
      <c r="F15330"/>
      <c r="G15330"/>
      <c r="H15330" s="488"/>
    </row>
    <row r="15331" spans="1:8" s="10" customFormat="1">
      <c r="A15331" s="134"/>
      <c r="B15331" s="134"/>
      <c r="C15331"/>
      <c r="D15331"/>
      <c r="E15331" s="488"/>
      <c r="F15331"/>
      <c r="G15331"/>
      <c r="H15331" s="488"/>
    </row>
    <row r="15332" spans="1:8" s="10" customFormat="1">
      <c r="A15332" s="134"/>
      <c r="B15332" s="134"/>
      <c r="C15332"/>
      <c r="D15332"/>
      <c r="E15332" s="488"/>
      <c r="F15332"/>
      <c r="G15332"/>
      <c r="H15332" s="488"/>
    </row>
    <row r="15333" spans="1:8" s="10" customFormat="1">
      <c r="A15333" s="134"/>
      <c r="B15333" s="134"/>
      <c r="C15333"/>
      <c r="D15333"/>
      <c r="E15333" s="488"/>
      <c r="F15333"/>
      <c r="G15333"/>
      <c r="H15333" s="488"/>
    </row>
    <row r="15334" spans="1:8" s="10" customFormat="1">
      <c r="A15334" s="134"/>
      <c r="B15334" s="134"/>
      <c r="C15334"/>
      <c r="D15334"/>
      <c r="E15334" s="488"/>
      <c r="F15334"/>
      <c r="G15334"/>
      <c r="H15334" s="488"/>
    </row>
    <row r="15335" spans="1:8" s="10" customFormat="1">
      <c r="A15335" s="134"/>
      <c r="B15335" s="134"/>
      <c r="C15335"/>
      <c r="D15335"/>
      <c r="E15335" s="488"/>
      <c r="F15335"/>
      <c r="G15335"/>
      <c r="H15335" s="488"/>
    </row>
    <row r="15336" spans="1:8" s="10" customFormat="1">
      <c r="A15336" s="134"/>
      <c r="B15336" s="134"/>
      <c r="C15336"/>
      <c r="D15336"/>
      <c r="E15336" s="488"/>
      <c r="F15336"/>
      <c r="G15336"/>
      <c r="H15336" s="488"/>
    </row>
    <row r="15337" spans="1:8" s="10" customFormat="1">
      <c r="A15337" s="134"/>
      <c r="B15337" s="134"/>
      <c r="C15337"/>
      <c r="D15337"/>
      <c r="E15337" s="488"/>
      <c r="F15337"/>
      <c r="G15337"/>
      <c r="H15337" s="488"/>
    </row>
    <row r="15338" spans="1:8" s="10" customFormat="1">
      <c r="A15338" s="134"/>
      <c r="B15338" s="134"/>
      <c r="C15338"/>
      <c r="D15338"/>
      <c r="E15338" s="488"/>
      <c r="F15338"/>
      <c r="G15338"/>
      <c r="H15338" s="488"/>
    </row>
    <row r="15339" spans="1:8" s="10" customFormat="1">
      <c r="A15339" s="134"/>
      <c r="B15339" s="134"/>
      <c r="C15339"/>
      <c r="D15339"/>
      <c r="E15339" s="488"/>
      <c r="F15339"/>
      <c r="G15339"/>
      <c r="H15339" s="488"/>
    </row>
    <row r="15340" spans="1:8" s="10" customFormat="1">
      <c r="A15340" s="134"/>
      <c r="B15340" s="134"/>
      <c r="C15340"/>
      <c r="D15340"/>
      <c r="E15340" s="488"/>
      <c r="F15340"/>
      <c r="G15340"/>
      <c r="H15340" s="488"/>
    </row>
    <row r="15341" spans="1:8" s="10" customFormat="1">
      <c r="A15341" s="134"/>
      <c r="B15341" s="134"/>
      <c r="C15341"/>
      <c r="D15341"/>
      <c r="E15341" s="488"/>
      <c r="F15341"/>
      <c r="G15341"/>
      <c r="H15341" s="488"/>
    </row>
    <row r="15342" spans="1:8" s="10" customFormat="1">
      <c r="A15342" s="134"/>
      <c r="B15342" s="134"/>
      <c r="C15342"/>
      <c r="D15342"/>
      <c r="E15342" s="488"/>
      <c r="F15342"/>
      <c r="G15342"/>
      <c r="H15342" s="488"/>
    </row>
    <row r="15343" spans="1:8" s="10" customFormat="1">
      <c r="A15343" s="134"/>
      <c r="B15343" s="134"/>
      <c r="C15343"/>
      <c r="D15343"/>
      <c r="E15343" s="488"/>
      <c r="F15343"/>
      <c r="G15343"/>
      <c r="H15343" s="488"/>
    </row>
    <row r="15344" spans="1:8" s="10" customFormat="1">
      <c r="A15344" s="134"/>
      <c r="B15344" s="134"/>
      <c r="C15344"/>
      <c r="D15344"/>
      <c r="E15344" s="488"/>
      <c r="F15344"/>
      <c r="G15344"/>
      <c r="H15344" s="488"/>
    </row>
    <row r="15345" spans="1:8" s="10" customFormat="1">
      <c r="A15345" s="134"/>
      <c r="B15345" s="134"/>
      <c r="C15345"/>
      <c r="D15345"/>
      <c r="E15345" s="488"/>
      <c r="F15345"/>
      <c r="G15345"/>
      <c r="H15345" s="488"/>
    </row>
    <row r="15346" spans="1:8" s="10" customFormat="1">
      <c r="A15346" s="134"/>
      <c r="B15346" s="134"/>
      <c r="C15346"/>
      <c r="D15346"/>
      <c r="E15346" s="488"/>
      <c r="F15346"/>
      <c r="G15346"/>
      <c r="H15346" s="488"/>
    </row>
    <row r="15347" spans="1:8" s="10" customFormat="1">
      <c r="A15347" s="134"/>
      <c r="B15347" s="134"/>
      <c r="C15347"/>
      <c r="D15347"/>
      <c r="E15347" s="488"/>
      <c r="F15347"/>
      <c r="G15347"/>
      <c r="H15347" s="488"/>
    </row>
    <row r="15348" spans="1:8" s="10" customFormat="1">
      <c r="A15348" s="134"/>
      <c r="B15348" s="134"/>
      <c r="C15348"/>
      <c r="D15348"/>
      <c r="E15348" s="488"/>
      <c r="F15348"/>
      <c r="G15348"/>
      <c r="H15348" s="488"/>
    </row>
    <row r="15349" spans="1:8" s="10" customFormat="1">
      <c r="A15349" s="134"/>
      <c r="B15349" s="134"/>
      <c r="C15349"/>
      <c r="D15349"/>
      <c r="E15349" s="488"/>
      <c r="F15349"/>
      <c r="G15349"/>
      <c r="H15349" s="488"/>
    </row>
    <row r="15350" spans="1:8" s="10" customFormat="1">
      <c r="A15350" s="134"/>
      <c r="B15350" s="134"/>
      <c r="C15350"/>
      <c r="D15350"/>
      <c r="E15350" s="488"/>
      <c r="F15350"/>
      <c r="G15350"/>
      <c r="H15350" s="488"/>
    </row>
    <row r="15351" spans="1:8" s="10" customFormat="1">
      <c r="A15351" s="134"/>
      <c r="B15351" s="134"/>
      <c r="C15351"/>
      <c r="D15351"/>
      <c r="E15351" s="488"/>
      <c r="F15351"/>
      <c r="G15351"/>
      <c r="H15351" s="488"/>
    </row>
    <row r="15352" spans="1:8" s="10" customFormat="1">
      <c r="A15352" s="134"/>
      <c r="B15352" s="134"/>
      <c r="C15352"/>
      <c r="D15352"/>
      <c r="E15352" s="488"/>
      <c r="F15352"/>
      <c r="G15352"/>
      <c r="H15352" s="488"/>
    </row>
    <row r="15353" spans="1:8" s="10" customFormat="1">
      <c r="A15353" s="134"/>
      <c r="B15353" s="134"/>
      <c r="C15353"/>
      <c r="D15353"/>
      <c r="E15353" s="488"/>
      <c r="F15353"/>
      <c r="G15353"/>
      <c r="H15353" s="488"/>
    </row>
    <row r="15354" spans="1:8" s="10" customFormat="1">
      <c r="A15354" s="134"/>
      <c r="B15354" s="134"/>
      <c r="C15354"/>
      <c r="D15354"/>
      <c r="E15354" s="488"/>
      <c r="F15354"/>
      <c r="G15354"/>
      <c r="H15354" s="488"/>
    </row>
    <row r="15355" spans="1:8" s="10" customFormat="1">
      <c r="A15355" s="134"/>
      <c r="B15355" s="134"/>
      <c r="C15355"/>
      <c r="D15355"/>
      <c r="E15355" s="488"/>
      <c r="F15355"/>
      <c r="G15355"/>
      <c r="H15355" s="488"/>
    </row>
    <row r="15356" spans="1:8" s="10" customFormat="1">
      <c r="A15356" s="134"/>
      <c r="B15356" s="134"/>
      <c r="C15356"/>
      <c r="D15356"/>
      <c r="E15356" s="488"/>
      <c r="F15356"/>
      <c r="G15356"/>
      <c r="H15356" s="488"/>
    </row>
    <row r="15357" spans="1:8" s="10" customFormat="1">
      <c r="A15357" s="134"/>
      <c r="B15357" s="134"/>
      <c r="C15357"/>
      <c r="D15357"/>
      <c r="E15357" s="488"/>
      <c r="F15357"/>
      <c r="G15357"/>
      <c r="H15357" s="488"/>
    </row>
    <row r="15358" spans="1:8" s="10" customFormat="1">
      <c r="A15358" s="134"/>
      <c r="B15358" s="134"/>
      <c r="C15358"/>
      <c r="D15358"/>
      <c r="E15358" s="488"/>
      <c r="F15358"/>
      <c r="G15358"/>
      <c r="H15358" s="488"/>
    </row>
    <row r="15359" spans="1:8" s="10" customFormat="1">
      <c r="A15359" s="134"/>
      <c r="B15359" s="134"/>
      <c r="C15359"/>
      <c r="D15359"/>
      <c r="E15359" s="488"/>
      <c r="F15359"/>
      <c r="G15359"/>
      <c r="H15359" s="488"/>
    </row>
    <row r="15360" spans="1:8" s="10" customFormat="1">
      <c r="A15360" s="134"/>
      <c r="B15360" s="134"/>
      <c r="C15360"/>
      <c r="D15360"/>
      <c r="E15360" s="488"/>
      <c r="F15360"/>
      <c r="G15360"/>
      <c r="H15360" s="488"/>
    </row>
    <row r="15361" spans="1:8" s="10" customFormat="1">
      <c r="A15361" s="134"/>
      <c r="B15361" s="134"/>
      <c r="C15361"/>
      <c r="D15361"/>
      <c r="E15361" s="488"/>
      <c r="F15361"/>
      <c r="G15361"/>
      <c r="H15361" s="488"/>
    </row>
    <row r="15362" spans="1:8" s="10" customFormat="1">
      <c r="A15362" s="134"/>
      <c r="B15362" s="134"/>
      <c r="C15362"/>
      <c r="D15362"/>
      <c r="E15362" s="488"/>
      <c r="F15362"/>
      <c r="G15362"/>
      <c r="H15362" s="488"/>
    </row>
    <row r="15363" spans="1:8" s="10" customFormat="1">
      <c r="A15363" s="134"/>
      <c r="B15363" s="134"/>
      <c r="C15363"/>
      <c r="D15363"/>
      <c r="E15363" s="488"/>
      <c r="F15363"/>
      <c r="G15363"/>
      <c r="H15363" s="488"/>
    </row>
    <row r="15364" spans="1:8" s="10" customFormat="1">
      <c r="A15364" s="134"/>
      <c r="B15364" s="134"/>
      <c r="C15364"/>
      <c r="D15364"/>
      <c r="E15364" s="488"/>
      <c r="F15364"/>
      <c r="G15364"/>
      <c r="H15364" s="488"/>
    </row>
    <row r="15365" spans="1:8" s="10" customFormat="1">
      <c r="A15365" s="134"/>
      <c r="B15365" s="134"/>
      <c r="C15365"/>
      <c r="D15365"/>
      <c r="E15365" s="488"/>
      <c r="F15365"/>
      <c r="G15365"/>
      <c r="H15365" s="488"/>
    </row>
    <row r="15366" spans="1:8" s="10" customFormat="1">
      <c r="A15366" s="134"/>
      <c r="B15366" s="134"/>
      <c r="C15366"/>
      <c r="D15366"/>
      <c r="E15366" s="488"/>
      <c r="F15366"/>
      <c r="G15366"/>
      <c r="H15366" s="488"/>
    </row>
    <row r="15367" spans="1:8" s="10" customFormat="1">
      <c r="A15367" s="134"/>
      <c r="B15367" s="134"/>
      <c r="C15367"/>
      <c r="D15367"/>
      <c r="E15367" s="488"/>
      <c r="F15367"/>
      <c r="G15367"/>
      <c r="H15367" s="488"/>
    </row>
    <row r="15368" spans="1:8" s="10" customFormat="1">
      <c r="A15368" s="134"/>
      <c r="B15368" s="134"/>
      <c r="C15368"/>
      <c r="D15368"/>
      <c r="E15368" s="488"/>
      <c r="F15368"/>
      <c r="G15368"/>
      <c r="H15368" s="488"/>
    </row>
    <row r="15369" spans="1:8" s="10" customFormat="1">
      <c r="A15369" s="134"/>
      <c r="B15369" s="134"/>
      <c r="C15369"/>
      <c r="D15369"/>
      <c r="E15369" s="488"/>
      <c r="F15369"/>
      <c r="G15369"/>
      <c r="H15369" s="488"/>
    </row>
    <row r="15370" spans="1:8" s="10" customFormat="1">
      <c r="A15370" s="134"/>
      <c r="B15370" s="134"/>
      <c r="C15370"/>
      <c r="D15370"/>
      <c r="E15370" s="488"/>
      <c r="F15370"/>
      <c r="G15370"/>
      <c r="H15370" s="488"/>
    </row>
    <row r="15371" spans="1:8" s="10" customFormat="1">
      <c r="A15371" s="134"/>
      <c r="B15371" s="134"/>
      <c r="C15371"/>
      <c r="D15371"/>
      <c r="E15371" s="488"/>
      <c r="F15371"/>
      <c r="G15371"/>
      <c r="H15371" s="488"/>
    </row>
    <row r="15372" spans="1:8" s="10" customFormat="1">
      <c r="A15372" s="134"/>
      <c r="B15372" s="134"/>
      <c r="C15372"/>
      <c r="D15372"/>
      <c r="E15372" s="488"/>
      <c r="F15372"/>
      <c r="G15372"/>
      <c r="H15372" s="488"/>
    </row>
    <row r="15373" spans="1:8" s="10" customFormat="1">
      <c r="A15373" s="134"/>
      <c r="B15373" s="134"/>
      <c r="C15373"/>
      <c r="D15373"/>
      <c r="E15373" s="488"/>
      <c r="F15373"/>
      <c r="G15373"/>
      <c r="H15373" s="488"/>
    </row>
    <row r="15374" spans="1:8" s="10" customFormat="1">
      <c r="A15374" s="134"/>
      <c r="B15374" s="134"/>
      <c r="C15374"/>
      <c r="D15374"/>
      <c r="E15374" s="488"/>
      <c r="F15374"/>
      <c r="G15374"/>
      <c r="H15374" s="488"/>
    </row>
    <row r="15375" spans="1:8" s="10" customFormat="1">
      <c r="A15375" s="134"/>
      <c r="B15375" s="134"/>
      <c r="C15375"/>
      <c r="D15375"/>
      <c r="E15375" s="488"/>
      <c r="F15375"/>
      <c r="G15375"/>
      <c r="H15375" s="488"/>
    </row>
    <row r="15376" spans="1:8" s="10" customFormat="1">
      <c r="A15376" s="134"/>
      <c r="B15376" s="134"/>
      <c r="C15376"/>
      <c r="D15376"/>
      <c r="E15376" s="488"/>
      <c r="F15376"/>
      <c r="G15376"/>
      <c r="H15376" s="488"/>
    </row>
    <row r="15377" spans="1:8" s="10" customFormat="1">
      <c r="A15377" s="134"/>
      <c r="B15377" s="134"/>
      <c r="C15377"/>
      <c r="D15377"/>
      <c r="E15377" s="488"/>
      <c r="F15377"/>
      <c r="G15377"/>
      <c r="H15377" s="488"/>
    </row>
    <row r="15378" spans="1:8" s="10" customFormat="1">
      <c r="A15378" s="134"/>
      <c r="B15378" s="134"/>
      <c r="C15378"/>
      <c r="D15378"/>
      <c r="E15378" s="488"/>
      <c r="F15378"/>
      <c r="G15378"/>
      <c r="H15378" s="488"/>
    </row>
    <row r="15379" spans="1:8" s="10" customFormat="1">
      <c r="A15379" s="134"/>
      <c r="B15379" s="134"/>
      <c r="C15379"/>
      <c r="D15379"/>
      <c r="E15379" s="488"/>
      <c r="F15379"/>
      <c r="G15379"/>
      <c r="H15379" s="488"/>
    </row>
    <row r="15380" spans="1:8" s="10" customFormat="1">
      <c r="A15380" s="134"/>
      <c r="B15380" s="134"/>
      <c r="C15380"/>
      <c r="D15380"/>
      <c r="E15380" s="488"/>
      <c r="F15380"/>
      <c r="G15380"/>
      <c r="H15380" s="488"/>
    </row>
    <row r="15381" spans="1:8" s="10" customFormat="1">
      <c r="A15381" s="134"/>
      <c r="B15381" s="134"/>
      <c r="C15381"/>
      <c r="D15381"/>
      <c r="E15381" s="488"/>
      <c r="F15381"/>
      <c r="G15381"/>
      <c r="H15381" s="488"/>
    </row>
    <row r="15382" spans="1:8" s="10" customFormat="1">
      <c r="A15382" s="134"/>
      <c r="B15382" s="134"/>
      <c r="C15382"/>
      <c r="D15382"/>
      <c r="E15382" s="488"/>
      <c r="F15382"/>
      <c r="G15382"/>
      <c r="H15382" s="488"/>
    </row>
    <row r="15383" spans="1:8" s="10" customFormat="1">
      <c r="A15383" s="134"/>
      <c r="B15383" s="134"/>
      <c r="C15383"/>
      <c r="D15383"/>
      <c r="E15383" s="488"/>
      <c r="F15383"/>
      <c r="G15383"/>
      <c r="H15383" s="488"/>
    </row>
    <row r="15384" spans="1:8" s="10" customFormat="1">
      <c r="A15384" s="134"/>
      <c r="B15384" s="134"/>
      <c r="C15384"/>
      <c r="D15384"/>
      <c r="E15384" s="488"/>
      <c r="F15384"/>
      <c r="G15384"/>
      <c r="H15384" s="488"/>
    </row>
    <row r="15385" spans="1:8" s="10" customFormat="1">
      <c r="A15385" s="134"/>
      <c r="B15385" s="134"/>
      <c r="C15385"/>
      <c r="D15385"/>
      <c r="E15385" s="488"/>
      <c r="F15385"/>
      <c r="G15385"/>
      <c r="H15385" s="488"/>
    </row>
    <row r="15386" spans="1:8" s="10" customFormat="1">
      <c r="A15386" s="134"/>
      <c r="B15386" s="134"/>
      <c r="C15386"/>
      <c r="D15386"/>
      <c r="E15386" s="488"/>
      <c r="F15386"/>
      <c r="G15386"/>
      <c r="H15386" s="488"/>
    </row>
    <row r="15387" spans="1:8" s="10" customFormat="1">
      <c r="A15387" s="134"/>
      <c r="B15387" s="134"/>
      <c r="C15387"/>
      <c r="D15387"/>
      <c r="E15387" s="488"/>
      <c r="F15387"/>
      <c r="G15387"/>
      <c r="H15387" s="488"/>
    </row>
    <row r="15388" spans="1:8" s="10" customFormat="1">
      <c r="A15388" s="134"/>
      <c r="B15388" s="134"/>
      <c r="C15388"/>
      <c r="D15388"/>
      <c r="E15388" s="488"/>
      <c r="F15388"/>
      <c r="G15388"/>
      <c r="H15388" s="488"/>
    </row>
    <row r="15389" spans="1:8" s="10" customFormat="1">
      <c r="A15389" s="134"/>
      <c r="B15389" s="134"/>
      <c r="C15389"/>
      <c r="D15389"/>
      <c r="E15389" s="488"/>
      <c r="F15389"/>
      <c r="G15389"/>
      <c r="H15389" s="488"/>
    </row>
    <row r="15390" spans="1:8" s="10" customFormat="1">
      <c r="A15390" s="134"/>
      <c r="B15390" s="134"/>
      <c r="C15390"/>
      <c r="D15390"/>
      <c r="E15390" s="488"/>
      <c r="F15390"/>
      <c r="G15390"/>
      <c r="H15390" s="488"/>
    </row>
    <row r="15391" spans="1:8" s="10" customFormat="1">
      <c r="A15391" s="134"/>
      <c r="B15391" s="134"/>
      <c r="C15391"/>
      <c r="D15391"/>
      <c r="E15391" s="488"/>
      <c r="F15391"/>
      <c r="G15391"/>
      <c r="H15391" s="488"/>
    </row>
    <row r="15392" spans="1:8" s="10" customFormat="1">
      <c r="A15392" s="134"/>
      <c r="B15392" s="134"/>
      <c r="C15392"/>
      <c r="D15392"/>
      <c r="E15392" s="488"/>
      <c r="F15392"/>
      <c r="G15392"/>
      <c r="H15392" s="488"/>
    </row>
    <row r="15393" spans="1:8" s="10" customFormat="1">
      <c r="A15393" s="134"/>
      <c r="B15393" s="134"/>
      <c r="C15393"/>
      <c r="D15393"/>
      <c r="E15393" s="488"/>
      <c r="F15393"/>
      <c r="G15393"/>
      <c r="H15393" s="488"/>
    </row>
    <row r="15394" spans="1:8" s="10" customFormat="1">
      <c r="A15394" s="134"/>
      <c r="B15394" s="134"/>
      <c r="C15394"/>
      <c r="D15394"/>
      <c r="E15394" s="488"/>
      <c r="F15394"/>
      <c r="G15394"/>
      <c r="H15394" s="488"/>
    </row>
    <row r="15395" spans="1:8" s="10" customFormat="1">
      <c r="A15395" s="134"/>
      <c r="B15395" s="134"/>
      <c r="C15395"/>
      <c r="D15395"/>
      <c r="E15395" s="488"/>
      <c r="F15395"/>
      <c r="G15395"/>
      <c r="H15395" s="488"/>
    </row>
    <row r="15396" spans="1:8" s="10" customFormat="1">
      <c r="A15396" s="134"/>
      <c r="B15396" s="134"/>
      <c r="C15396"/>
      <c r="D15396"/>
      <c r="E15396" s="488"/>
      <c r="F15396"/>
      <c r="G15396"/>
      <c r="H15396" s="488"/>
    </row>
    <row r="15397" spans="1:8" s="10" customFormat="1">
      <c r="A15397" s="134"/>
      <c r="B15397" s="134"/>
      <c r="C15397"/>
      <c r="D15397"/>
      <c r="E15397" s="488"/>
      <c r="F15397"/>
      <c r="G15397"/>
      <c r="H15397" s="488"/>
    </row>
    <row r="15398" spans="1:8" s="10" customFormat="1">
      <c r="A15398" s="134"/>
      <c r="B15398" s="134"/>
      <c r="C15398"/>
      <c r="D15398"/>
      <c r="E15398" s="488"/>
      <c r="F15398"/>
      <c r="G15398"/>
      <c r="H15398" s="488"/>
    </row>
    <row r="15399" spans="1:8" s="10" customFormat="1">
      <c r="A15399" s="134"/>
      <c r="B15399" s="134"/>
      <c r="C15399"/>
      <c r="D15399"/>
      <c r="E15399" s="488"/>
      <c r="F15399"/>
      <c r="G15399"/>
      <c r="H15399" s="488"/>
    </row>
    <row r="15400" spans="1:8" s="10" customFormat="1">
      <c r="A15400" s="134"/>
      <c r="B15400" s="134"/>
      <c r="C15400"/>
      <c r="D15400"/>
      <c r="E15400" s="488"/>
      <c r="F15400"/>
      <c r="G15400"/>
      <c r="H15400" s="488"/>
    </row>
    <row r="15401" spans="1:8" s="10" customFormat="1">
      <c r="A15401" s="134"/>
      <c r="B15401" s="134"/>
      <c r="C15401"/>
      <c r="D15401"/>
      <c r="E15401" s="488"/>
      <c r="F15401"/>
      <c r="G15401"/>
      <c r="H15401" s="488"/>
    </row>
    <row r="15402" spans="1:8" s="10" customFormat="1">
      <c r="A15402" s="134"/>
      <c r="B15402" s="134"/>
      <c r="C15402"/>
      <c r="D15402"/>
      <c r="E15402" s="488"/>
      <c r="F15402"/>
      <c r="G15402"/>
      <c r="H15402" s="488"/>
    </row>
    <row r="15403" spans="1:8" s="10" customFormat="1">
      <c r="A15403" s="134"/>
      <c r="B15403" s="134"/>
      <c r="C15403"/>
      <c r="D15403"/>
      <c r="E15403" s="488"/>
      <c r="F15403"/>
      <c r="G15403"/>
      <c r="H15403" s="488"/>
    </row>
    <row r="15404" spans="1:8" s="10" customFormat="1">
      <c r="A15404" s="134"/>
      <c r="B15404" s="134"/>
      <c r="C15404"/>
      <c r="D15404"/>
      <c r="E15404" s="488"/>
      <c r="F15404"/>
      <c r="G15404"/>
      <c r="H15404" s="488"/>
    </row>
    <row r="15405" spans="1:8" s="10" customFormat="1">
      <c r="A15405" s="134"/>
      <c r="B15405" s="134"/>
      <c r="C15405"/>
      <c r="D15405"/>
      <c r="E15405" s="488"/>
      <c r="F15405"/>
      <c r="G15405"/>
      <c r="H15405" s="488"/>
    </row>
    <row r="15406" spans="1:8" s="10" customFormat="1">
      <c r="A15406" s="134"/>
      <c r="B15406" s="134"/>
      <c r="C15406"/>
      <c r="D15406"/>
      <c r="E15406" s="488"/>
      <c r="F15406"/>
      <c r="G15406"/>
      <c r="H15406" s="488"/>
    </row>
    <row r="15407" spans="1:8" s="10" customFormat="1">
      <c r="A15407" s="134"/>
      <c r="B15407" s="134"/>
      <c r="C15407"/>
      <c r="D15407"/>
      <c r="E15407" s="488"/>
      <c r="F15407"/>
      <c r="G15407"/>
      <c r="H15407" s="488"/>
    </row>
    <row r="15408" spans="1:8" s="10" customFormat="1">
      <c r="A15408" s="134"/>
      <c r="B15408" s="134"/>
      <c r="C15408"/>
      <c r="D15408"/>
      <c r="E15408" s="488"/>
      <c r="F15408"/>
      <c r="G15408"/>
      <c r="H15408" s="488"/>
    </row>
    <row r="15409" spans="1:8" s="10" customFormat="1">
      <c r="A15409" s="134"/>
      <c r="B15409" s="134"/>
      <c r="C15409"/>
      <c r="D15409"/>
      <c r="E15409" s="488"/>
      <c r="F15409"/>
      <c r="G15409"/>
      <c r="H15409" s="488"/>
    </row>
    <row r="15410" spans="1:8" s="10" customFormat="1">
      <c r="A15410" s="134"/>
      <c r="B15410" s="134"/>
      <c r="C15410"/>
      <c r="D15410"/>
      <c r="E15410" s="488"/>
      <c r="F15410"/>
      <c r="G15410"/>
      <c r="H15410" s="488"/>
    </row>
    <row r="15411" spans="1:8" s="10" customFormat="1">
      <c r="A15411" s="134"/>
      <c r="B15411" s="134"/>
      <c r="C15411"/>
      <c r="D15411"/>
      <c r="E15411" s="488"/>
      <c r="F15411"/>
      <c r="G15411"/>
      <c r="H15411" s="488"/>
    </row>
    <row r="15412" spans="1:8" s="10" customFormat="1">
      <c r="A15412" s="134"/>
      <c r="B15412" s="134"/>
      <c r="C15412"/>
      <c r="D15412"/>
      <c r="E15412" s="488"/>
      <c r="F15412"/>
      <c r="G15412"/>
      <c r="H15412" s="488"/>
    </row>
    <row r="15413" spans="1:8" s="10" customFormat="1">
      <c r="A15413" s="134"/>
      <c r="B15413" s="134"/>
      <c r="C15413"/>
      <c r="D15413"/>
      <c r="E15413" s="488"/>
      <c r="F15413"/>
      <c r="G15413"/>
      <c r="H15413" s="488"/>
    </row>
    <row r="15414" spans="1:8" s="10" customFormat="1">
      <c r="A15414" s="134"/>
      <c r="B15414" s="134"/>
      <c r="C15414"/>
      <c r="D15414"/>
      <c r="E15414" s="488"/>
      <c r="F15414"/>
      <c r="G15414"/>
      <c r="H15414" s="488"/>
    </row>
    <row r="15415" spans="1:8" s="10" customFormat="1">
      <c r="A15415" s="134"/>
      <c r="B15415" s="134"/>
      <c r="C15415"/>
      <c r="D15415"/>
      <c r="E15415" s="488"/>
      <c r="F15415"/>
      <c r="G15415"/>
      <c r="H15415" s="488"/>
    </row>
    <row r="15416" spans="1:8" s="10" customFormat="1">
      <c r="A15416" s="134"/>
      <c r="B15416" s="134"/>
      <c r="C15416"/>
      <c r="D15416"/>
      <c r="E15416" s="488"/>
      <c r="F15416"/>
      <c r="G15416"/>
      <c r="H15416" s="488"/>
    </row>
    <row r="15417" spans="1:8" s="10" customFormat="1">
      <c r="A15417" s="134"/>
      <c r="B15417" s="134"/>
      <c r="C15417"/>
      <c r="D15417"/>
      <c r="E15417" s="488"/>
      <c r="F15417"/>
      <c r="G15417"/>
      <c r="H15417" s="488"/>
    </row>
    <row r="15418" spans="1:8" s="10" customFormat="1">
      <c r="A15418" s="134"/>
      <c r="B15418" s="134"/>
      <c r="C15418"/>
      <c r="D15418"/>
      <c r="E15418" s="488"/>
      <c r="F15418"/>
      <c r="G15418"/>
      <c r="H15418" s="488"/>
    </row>
    <row r="15419" spans="1:8" s="10" customFormat="1">
      <c r="A15419" s="134"/>
      <c r="B15419" s="134"/>
      <c r="C15419"/>
      <c r="D15419"/>
      <c r="E15419" s="488"/>
      <c r="F15419"/>
      <c r="G15419"/>
      <c r="H15419" s="488"/>
    </row>
    <row r="15420" spans="1:8" s="10" customFormat="1">
      <c r="A15420" s="134"/>
      <c r="B15420" s="134"/>
      <c r="C15420"/>
      <c r="D15420"/>
      <c r="E15420" s="488"/>
      <c r="F15420"/>
      <c r="G15420"/>
      <c r="H15420" s="488"/>
    </row>
    <row r="15421" spans="1:8" s="10" customFormat="1">
      <c r="A15421" s="134"/>
      <c r="B15421" s="134"/>
      <c r="C15421"/>
      <c r="D15421"/>
      <c r="E15421" s="488"/>
      <c r="F15421"/>
      <c r="G15421"/>
      <c r="H15421" s="488"/>
    </row>
    <row r="15422" spans="1:8" s="10" customFormat="1">
      <c r="A15422" s="134"/>
      <c r="B15422" s="134"/>
      <c r="C15422"/>
      <c r="D15422"/>
      <c r="E15422" s="488"/>
      <c r="F15422"/>
      <c r="G15422"/>
      <c r="H15422" s="488"/>
    </row>
    <row r="15423" spans="1:8" s="10" customFormat="1">
      <c r="A15423" s="134"/>
      <c r="B15423" s="134"/>
      <c r="C15423"/>
      <c r="D15423"/>
      <c r="E15423" s="488"/>
      <c r="F15423"/>
      <c r="G15423"/>
      <c r="H15423" s="488"/>
    </row>
    <row r="15424" spans="1:8" s="10" customFormat="1">
      <c r="A15424" s="134"/>
      <c r="B15424" s="134"/>
      <c r="C15424"/>
      <c r="D15424"/>
      <c r="E15424" s="488"/>
      <c r="F15424"/>
      <c r="G15424"/>
      <c r="H15424" s="488"/>
    </row>
    <row r="15425" spans="1:8" s="10" customFormat="1">
      <c r="A15425" s="134"/>
      <c r="B15425" s="134"/>
      <c r="C15425"/>
      <c r="D15425"/>
      <c r="E15425" s="488"/>
      <c r="F15425"/>
      <c r="G15425"/>
      <c r="H15425" s="488"/>
    </row>
    <row r="15426" spans="1:8" s="10" customFormat="1">
      <c r="A15426" s="134"/>
      <c r="B15426" s="134"/>
      <c r="C15426"/>
      <c r="D15426"/>
      <c r="E15426" s="488"/>
      <c r="F15426"/>
      <c r="G15426"/>
      <c r="H15426" s="488"/>
    </row>
    <row r="15427" spans="1:8" s="10" customFormat="1">
      <c r="A15427" s="134"/>
      <c r="B15427" s="134"/>
      <c r="C15427"/>
      <c r="D15427"/>
      <c r="E15427" s="488"/>
      <c r="F15427"/>
      <c r="G15427"/>
      <c r="H15427" s="488"/>
    </row>
    <row r="15428" spans="1:8" s="10" customFormat="1">
      <c r="A15428" s="134"/>
      <c r="B15428" s="134"/>
      <c r="C15428"/>
      <c r="D15428"/>
      <c r="E15428" s="488"/>
      <c r="F15428"/>
      <c r="G15428"/>
      <c r="H15428" s="488"/>
    </row>
    <row r="15429" spans="1:8" s="10" customFormat="1">
      <c r="A15429" s="134"/>
      <c r="B15429" s="134"/>
      <c r="C15429"/>
      <c r="D15429"/>
      <c r="E15429" s="488"/>
      <c r="F15429"/>
      <c r="G15429"/>
      <c r="H15429" s="488"/>
    </row>
    <row r="15430" spans="1:8" s="10" customFormat="1">
      <c r="A15430" s="134"/>
      <c r="B15430" s="134"/>
      <c r="C15430"/>
      <c r="D15430"/>
      <c r="E15430" s="488"/>
      <c r="F15430"/>
      <c r="G15430"/>
      <c r="H15430" s="488"/>
    </row>
    <row r="15431" spans="1:8" s="10" customFormat="1">
      <c r="A15431" s="134"/>
      <c r="B15431" s="134"/>
      <c r="C15431"/>
      <c r="D15431"/>
      <c r="E15431" s="488"/>
      <c r="F15431"/>
      <c r="G15431"/>
      <c r="H15431" s="488"/>
    </row>
    <row r="15432" spans="1:8" s="10" customFormat="1">
      <c r="A15432" s="134"/>
      <c r="B15432" s="134"/>
      <c r="C15432"/>
      <c r="D15432"/>
      <c r="E15432" s="488"/>
      <c r="F15432"/>
      <c r="G15432"/>
      <c r="H15432" s="488"/>
    </row>
    <row r="15433" spans="1:8" s="10" customFormat="1">
      <c r="A15433" s="134"/>
      <c r="B15433" s="134"/>
      <c r="C15433"/>
      <c r="D15433"/>
      <c r="E15433" s="488"/>
      <c r="F15433"/>
      <c r="G15433"/>
      <c r="H15433" s="488"/>
    </row>
    <row r="15434" spans="1:8" s="10" customFormat="1">
      <c r="A15434" s="134"/>
      <c r="B15434" s="134"/>
      <c r="C15434"/>
      <c r="D15434"/>
      <c r="E15434" s="488"/>
      <c r="F15434"/>
      <c r="G15434"/>
      <c r="H15434" s="488"/>
    </row>
    <row r="15435" spans="1:8" s="10" customFormat="1">
      <c r="A15435" s="134"/>
      <c r="B15435" s="134"/>
      <c r="C15435"/>
      <c r="D15435"/>
      <c r="E15435" s="488"/>
      <c r="F15435"/>
      <c r="G15435"/>
      <c r="H15435" s="488"/>
    </row>
    <row r="15436" spans="1:8" s="10" customFormat="1">
      <c r="A15436" s="134"/>
      <c r="B15436" s="134"/>
      <c r="C15436"/>
      <c r="D15436"/>
      <c r="E15436" s="488"/>
      <c r="F15436"/>
      <c r="G15436"/>
      <c r="H15436" s="488"/>
    </row>
    <row r="15437" spans="1:8" s="10" customFormat="1">
      <c r="A15437" s="134"/>
      <c r="B15437" s="134"/>
      <c r="C15437"/>
      <c r="D15437"/>
      <c r="E15437" s="488"/>
      <c r="F15437"/>
      <c r="G15437"/>
      <c r="H15437" s="488"/>
    </row>
    <row r="15438" spans="1:8" s="10" customFormat="1">
      <c r="A15438" s="134"/>
      <c r="B15438" s="134"/>
      <c r="C15438"/>
      <c r="D15438"/>
      <c r="E15438" s="488"/>
      <c r="F15438"/>
      <c r="G15438"/>
      <c r="H15438" s="488"/>
    </row>
    <row r="15439" spans="1:8" s="10" customFormat="1">
      <c r="A15439" s="134"/>
      <c r="B15439" s="134"/>
      <c r="C15439"/>
      <c r="D15439"/>
      <c r="E15439" s="488"/>
      <c r="F15439"/>
      <c r="G15439"/>
      <c r="H15439" s="488"/>
    </row>
    <row r="15440" spans="1:8" s="10" customFormat="1">
      <c r="A15440" s="134"/>
      <c r="B15440" s="134"/>
      <c r="C15440"/>
      <c r="D15440"/>
      <c r="E15440" s="488"/>
      <c r="F15440"/>
      <c r="G15440"/>
      <c r="H15440" s="488"/>
    </row>
    <row r="15441" spans="1:8" s="10" customFormat="1">
      <c r="A15441" s="134"/>
      <c r="B15441" s="134"/>
      <c r="C15441"/>
      <c r="D15441"/>
      <c r="E15441" s="488"/>
      <c r="F15441"/>
      <c r="G15441"/>
      <c r="H15441" s="488"/>
    </row>
    <row r="15442" spans="1:8" s="10" customFormat="1">
      <c r="A15442" s="134"/>
      <c r="B15442" s="134"/>
      <c r="C15442"/>
      <c r="D15442"/>
      <c r="E15442" s="488"/>
      <c r="F15442"/>
      <c r="G15442"/>
      <c r="H15442" s="488"/>
    </row>
    <row r="15443" spans="1:8" s="10" customFormat="1">
      <c r="A15443" s="134"/>
      <c r="B15443" s="134"/>
      <c r="C15443"/>
      <c r="D15443"/>
      <c r="E15443" s="488"/>
      <c r="F15443"/>
      <c r="G15443"/>
      <c r="H15443" s="488"/>
    </row>
    <row r="15444" spans="1:8" s="10" customFormat="1">
      <c r="A15444" s="134"/>
      <c r="B15444" s="134"/>
      <c r="C15444"/>
      <c r="D15444"/>
      <c r="E15444" s="488"/>
      <c r="F15444"/>
      <c r="G15444"/>
      <c r="H15444" s="488"/>
    </row>
    <row r="15445" spans="1:8" s="10" customFormat="1">
      <c r="A15445" s="134"/>
      <c r="B15445" s="134"/>
      <c r="C15445"/>
      <c r="D15445"/>
      <c r="E15445" s="488"/>
      <c r="F15445"/>
      <c r="G15445"/>
      <c r="H15445" s="488"/>
    </row>
    <row r="15446" spans="1:8" s="10" customFormat="1">
      <c r="A15446" s="134"/>
      <c r="B15446" s="134"/>
      <c r="C15446"/>
      <c r="D15446"/>
      <c r="E15446" s="488"/>
      <c r="F15446"/>
      <c r="G15446"/>
      <c r="H15446" s="488"/>
    </row>
    <row r="15447" spans="1:8" s="10" customFormat="1">
      <c r="A15447" s="134"/>
      <c r="B15447" s="134"/>
      <c r="C15447"/>
      <c r="D15447"/>
      <c r="E15447" s="488"/>
      <c r="F15447"/>
      <c r="G15447"/>
      <c r="H15447" s="488"/>
    </row>
    <row r="15448" spans="1:8" s="10" customFormat="1">
      <c r="A15448" s="134"/>
      <c r="B15448" s="134"/>
      <c r="C15448"/>
      <c r="D15448"/>
      <c r="E15448" s="488"/>
      <c r="F15448"/>
      <c r="G15448"/>
      <c r="H15448" s="488"/>
    </row>
    <row r="15449" spans="1:8" s="10" customFormat="1">
      <c r="A15449" s="134"/>
      <c r="B15449" s="134"/>
      <c r="C15449"/>
      <c r="D15449"/>
      <c r="E15449" s="488"/>
      <c r="F15449"/>
      <c r="G15449"/>
      <c r="H15449" s="488"/>
    </row>
    <row r="15450" spans="1:8" s="10" customFormat="1">
      <c r="A15450" s="134"/>
      <c r="B15450" s="134"/>
      <c r="C15450"/>
      <c r="D15450"/>
      <c r="E15450" s="488"/>
      <c r="F15450"/>
      <c r="G15450"/>
      <c r="H15450" s="488"/>
    </row>
    <row r="15451" spans="1:8" s="10" customFormat="1">
      <c r="A15451" s="134"/>
      <c r="B15451" s="134"/>
      <c r="C15451"/>
      <c r="D15451"/>
      <c r="E15451" s="488"/>
      <c r="F15451"/>
      <c r="G15451"/>
      <c r="H15451" s="488"/>
    </row>
    <row r="15452" spans="1:8" s="10" customFormat="1">
      <c r="A15452" s="134"/>
      <c r="B15452" s="134"/>
      <c r="C15452"/>
      <c r="D15452"/>
      <c r="E15452" s="488"/>
      <c r="F15452"/>
      <c r="G15452"/>
      <c r="H15452" s="488"/>
    </row>
    <row r="15453" spans="1:8" s="10" customFormat="1">
      <c r="A15453" s="134"/>
      <c r="B15453" s="134"/>
      <c r="C15453"/>
      <c r="D15453"/>
      <c r="E15453" s="488"/>
      <c r="F15453"/>
      <c r="G15453"/>
      <c r="H15453" s="488"/>
    </row>
    <row r="15454" spans="1:8" s="10" customFormat="1">
      <c r="A15454" s="134"/>
      <c r="B15454" s="134"/>
      <c r="C15454"/>
      <c r="D15454"/>
      <c r="E15454" s="488"/>
      <c r="F15454"/>
      <c r="G15454"/>
      <c r="H15454" s="488"/>
    </row>
    <row r="15455" spans="1:8" s="10" customFormat="1">
      <c r="A15455" s="134"/>
      <c r="B15455" s="134"/>
      <c r="C15455"/>
      <c r="D15455"/>
      <c r="E15455" s="488"/>
      <c r="F15455"/>
      <c r="G15455"/>
      <c r="H15455" s="488"/>
    </row>
    <row r="15456" spans="1:8" s="10" customFormat="1">
      <c r="A15456" s="134"/>
      <c r="B15456" s="134"/>
      <c r="C15456"/>
      <c r="D15456"/>
      <c r="E15456" s="488"/>
      <c r="F15456"/>
      <c r="G15456"/>
      <c r="H15456" s="488"/>
    </row>
    <row r="15457" spans="1:8" s="10" customFormat="1">
      <c r="A15457" s="134"/>
      <c r="B15457" s="134"/>
      <c r="C15457"/>
      <c r="D15457"/>
      <c r="E15457" s="488"/>
      <c r="F15457"/>
      <c r="G15457"/>
      <c r="H15457" s="488"/>
    </row>
    <row r="15458" spans="1:8" s="10" customFormat="1">
      <c r="A15458" s="134"/>
      <c r="B15458" s="134"/>
      <c r="C15458"/>
      <c r="D15458"/>
      <c r="E15458" s="488"/>
      <c r="F15458"/>
      <c r="G15458"/>
      <c r="H15458" s="488"/>
    </row>
    <row r="15459" spans="1:8" s="10" customFormat="1">
      <c r="A15459" s="134"/>
      <c r="B15459" s="134"/>
      <c r="C15459"/>
      <c r="D15459"/>
      <c r="E15459" s="488"/>
      <c r="F15459"/>
      <c r="G15459"/>
      <c r="H15459" s="488"/>
    </row>
    <row r="15460" spans="1:8" s="10" customFormat="1">
      <c r="A15460" s="134"/>
      <c r="B15460" s="134"/>
      <c r="C15460"/>
      <c r="D15460"/>
      <c r="E15460" s="488"/>
      <c r="F15460"/>
      <c r="G15460"/>
      <c r="H15460" s="488"/>
    </row>
    <row r="15461" spans="1:8" s="10" customFormat="1">
      <c r="A15461" s="134"/>
      <c r="B15461" s="134"/>
      <c r="C15461"/>
      <c r="D15461"/>
      <c r="E15461" s="488"/>
      <c r="F15461"/>
      <c r="G15461"/>
      <c r="H15461" s="488"/>
    </row>
    <row r="15462" spans="1:8" s="10" customFormat="1">
      <c r="A15462" s="134"/>
      <c r="B15462" s="134"/>
      <c r="C15462"/>
      <c r="D15462"/>
      <c r="E15462" s="488"/>
      <c r="F15462"/>
      <c r="G15462"/>
      <c r="H15462" s="488"/>
    </row>
    <row r="15463" spans="1:8" s="10" customFormat="1">
      <c r="A15463" s="134"/>
      <c r="B15463" s="134"/>
      <c r="C15463"/>
      <c r="D15463"/>
      <c r="E15463" s="488"/>
      <c r="F15463"/>
      <c r="G15463"/>
      <c r="H15463" s="488"/>
    </row>
    <row r="15464" spans="1:8" s="10" customFormat="1">
      <c r="A15464" s="134"/>
      <c r="B15464" s="134"/>
      <c r="C15464"/>
      <c r="D15464"/>
      <c r="E15464" s="488"/>
      <c r="F15464"/>
      <c r="G15464"/>
      <c r="H15464" s="488"/>
    </row>
    <row r="15465" spans="1:8" s="10" customFormat="1">
      <c r="A15465" s="134"/>
      <c r="B15465" s="134"/>
      <c r="C15465"/>
      <c r="D15465"/>
      <c r="E15465" s="488"/>
      <c r="F15465"/>
      <c r="G15465"/>
      <c r="H15465" s="488"/>
    </row>
    <row r="15466" spans="1:8" s="10" customFormat="1">
      <c r="A15466" s="134"/>
      <c r="B15466" s="134"/>
      <c r="C15466"/>
      <c r="D15466"/>
      <c r="E15466" s="488"/>
      <c r="F15466"/>
      <c r="G15466"/>
      <c r="H15466" s="488"/>
    </row>
    <row r="15467" spans="1:8" s="10" customFormat="1">
      <c r="A15467" s="134"/>
      <c r="B15467" s="134"/>
      <c r="C15467"/>
      <c r="D15467"/>
      <c r="E15467" s="488"/>
      <c r="F15467"/>
      <c r="G15467"/>
      <c r="H15467" s="488"/>
    </row>
    <row r="15468" spans="1:8" s="10" customFormat="1">
      <c r="A15468" s="134"/>
      <c r="B15468" s="134"/>
      <c r="C15468"/>
      <c r="D15468"/>
      <c r="E15468" s="488"/>
      <c r="F15468"/>
      <c r="G15468"/>
      <c r="H15468" s="488"/>
    </row>
    <row r="15469" spans="1:8" s="10" customFormat="1">
      <c r="A15469" s="134"/>
      <c r="B15469" s="134"/>
      <c r="C15469"/>
      <c r="D15469"/>
      <c r="E15469" s="488"/>
      <c r="F15469"/>
      <c r="G15469"/>
      <c r="H15469" s="488"/>
    </row>
    <row r="15470" spans="1:8" s="10" customFormat="1">
      <c r="A15470" s="134"/>
      <c r="B15470" s="134"/>
      <c r="C15470"/>
      <c r="D15470"/>
      <c r="E15470" s="488"/>
      <c r="F15470"/>
      <c r="G15470"/>
      <c r="H15470" s="488"/>
    </row>
    <row r="15471" spans="1:8" s="10" customFormat="1">
      <c r="A15471" s="134"/>
      <c r="B15471" s="134"/>
      <c r="C15471"/>
      <c r="D15471"/>
      <c r="E15471" s="488"/>
      <c r="F15471"/>
      <c r="G15471"/>
      <c r="H15471" s="488"/>
    </row>
    <row r="15472" spans="1:8" s="10" customFormat="1">
      <c r="A15472" s="134"/>
      <c r="B15472" s="134"/>
      <c r="C15472"/>
      <c r="D15472"/>
      <c r="E15472" s="488"/>
      <c r="F15472"/>
      <c r="G15472"/>
      <c r="H15472" s="488"/>
    </row>
    <row r="15473" spans="1:8" s="10" customFormat="1">
      <c r="A15473" s="134"/>
      <c r="B15473" s="134"/>
      <c r="C15473"/>
      <c r="D15473"/>
      <c r="E15473" s="488"/>
      <c r="F15473"/>
      <c r="G15473"/>
      <c r="H15473" s="488"/>
    </row>
    <row r="15474" spans="1:8" s="10" customFormat="1">
      <c r="A15474" s="134"/>
      <c r="B15474" s="134"/>
      <c r="C15474"/>
      <c r="D15474"/>
      <c r="E15474" s="488"/>
      <c r="F15474"/>
      <c r="G15474"/>
      <c r="H15474" s="488"/>
    </row>
    <row r="15475" spans="1:8" s="10" customFormat="1">
      <c r="A15475" s="134"/>
      <c r="B15475" s="134"/>
      <c r="C15475"/>
      <c r="D15475"/>
      <c r="E15475" s="488"/>
      <c r="F15475"/>
      <c r="G15475"/>
      <c r="H15475" s="488"/>
    </row>
    <row r="15476" spans="1:8" s="10" customFormat="1">
      <c r="A15476" s="134"/>
      <c r="B15476" s="134"/>
      <c r="C15476"/>
      <c r="D15476"/>
      <c r="E15476" s="488"/>
      <c r="F15476"/>
      <c r="G15476"/>
      <c r="H15476" s="488"/>
    </row>
    <row r="15477" spans="1:8" s="10" customFormat="1">
      <c r="A15477" s="134"/>
      <c r="B15477" s="134"/>
      <c r="C15477"/>
      <c r="D15477"/>
      <c r="E15477" s="488"/>
      <c r="F15477"/>
      <c r="G15477"/>
      <c r="H15477" s="488"/>
    </row>
    <row r="15478" spans="1:8" s="10" customFormat="1">
      <c r="A15478" s="134"/>
      <c r="B15478" s="134"/>
      <c r="C15478"/>
      <c r="D15478"/>
      <c r="E15478" s="488"/>
      <c r="F15478"/>
      <c r="G15478"/>
      <c r="H15478" s="488"/>
    </row>
    <row r="15479" spans="1:8" s="10" customFormat="1">
      <c r="A15479" s="134"/>
      <c r="B15479" s="134"/>
      <c r="C15479"/>
      <c r="D15479"/>
      <c r="E15479" s="488"/>
      <c r="F15479"/>
      <c r="G15479"/>
      <c r="H15479" s="488"/>
    </row>
    <row r="15480" spans="1:8" s="10" customFormat="1">
      <c r="A15480" s="134"/>
      <c r="B15480" s="134"/>
      <c r="C15480"/>
      <c r="D15480"/>
      <c r="E15480" s="488"/>
      <c r="F15480"/>
      <c r="G15480"/>
      <c r="H15480" s="488"/>
    </row>
    <row r="15481" spans="1:8" s="10" customFormat="1">
      <c r="A15481" s="134"/>
      <c r="B15481" s="134"/>
      <c r="C15481"/>
      <c r="D15481"/>
      <c r="E15481" s="488"/>
      <c r="F15481"/>
      <c r="G15481"/>
      <c r="H15481" s="488"/>
    </row>
    <row r="15482" spans="1:8" s="10" customFormat="1">
      <c r="A15482" s="134"/>
      <c r="B15482" s="134"/>
      <c r="C15482"/>
      <c r="D15482"/>
      <c r="E15482" s="488"/>
      <c r="F15482"/>
      <c r="G15482"/>
      <c r="H15482" s="488"/>
    </row>
    <row r="15483" spans="1:8" s="10" customFormat="1">
      <c r="A15483" s="134"/>
      <c r="B15483" s="134"/>
      <c r="C15483"/>
      <c r="D15483"/>
      <c r="E15483" s="488"/>
      <c r="F15483"/>
      <c r="G15483"/>
      <c r="H15483" s="488"/>
    </row>
    <row r="15484" spans="1:8" s="10" customFormat="1">
      <c r="A15484" s="134"/>
      <c r="B15484" s="134"/>
      <c r="C15484"/>
      <c r="D15484"/>
      <c r="E15484" s="488"/>
      <c r="F15484"/>
      <c r="G15484"/>
      <c r="H15484" s="488"/>
    </row>
    <row r="15485" spans="1:8" s="10" customFormat="1">
      <c r="A15485" s="134"/>
      <c r="B15485" s="134"/>
      <c r="C15485"/>
      <c r="D15485"/>
      <c r="E15485" s="488"/>
      <c r="F15485"/>
      <c r="G15485"/>
      <c r="H15485" s="488"/>
    </row>
    <row r="15486" spans="1:8" s="10" customFormat="1">
      <c r="A15486" s="134"/>
      <c r="B15486" s="134"/>
      <c r="C15486"/>
      <c r="D15486"/>
      <c r="E15486" s="488"/>
      <c r="F15486"/>
      <c r="G15486"/>
      <c r="H15486" s="488"/>
    </row>
    <row r="15487" spans="1:8" s="10" customFormat="1">
      <c r="A15487" s="134"/>
      <c r="B15487" s="134"/>
      <c r="C15487"/>
      <c r="D15487"/>
      <c r="E15487" s="488"/>
      <c r="F15487"/>
      <c r="G15487"/>
      <c r="H15487" s="488"/>
    </row>
    <row r="15488" spans="1:8" s="10" customFormat="1">
      <c r="A15488" s="134"/>
      <c r="B15488" s="134"/>
      <c r="C15488"/>
      <c r="D15488"/>
      <c r="E15488" s="488"/>
      <c r="F15488"/>
      <c r="G15488"/>
      <c r="H15488" s="488"/>
    </row>
    <row r="15489" spans="1:8" s="10" customFormat="1">
      <c r="A15489" s="134"/>
      <c r="B15489" s="134"/>
      <c r="C15489"/>
      <c r="D15489"/>
      <c r="E15489" s="488"/>
      <c r="F15489"/>
      <c r="G15489"/>
      <c r="H15489" s="488"/>
    </row>
    <row r="15490" spans="1:8" s="10" customFormat="1">
      <c r="A15490" s="134"/>
      <c r="B15490" s="134"/>
      <c r="C15490"/>
      <c r="D15490"/>
      <c r="E15490" s="488"/>
      <c r="F15490"/>
      <c r="G15490"/>
      <c r="H15490" s="488"/>
    </row>
    <row r="15491" spans="1:8" s="10" customFormat="1">
      <c r="A15491" s="134"/>
      <c r="B15491" s="134"/>
      <c r="C15491"/>
      <c r="D15491"/>
      <c r="E15491" s="488"/>
      <c r="F15491"/>
      <c r="G15491"/>
      <c r="H15491" s="488"/>
    </row>
    <row r="15492" spans="1:8" s="10" customFormat="1">
      <c r="A15492" s="134"/>
      <c r="B15492" s="134"/>
      <c r="C15492"/>
      <c r="D15492"/>
      <c r="E15492" s="488"/>
      <c r="F15492"/>
      <c r="G15492"/>
      <c r="H15492" s="488"/>
    </row>
    <row r="15493" spans="1:8" s="10" customFormat="1">
      <c r="A15493" s="134"/>
      <c r="B15493" s="134"/>
      <c r="C15493"/>
      <c r="D15493"/>
      <c r="E15493" s="488"/>
      <c r="F15493"/>
      <c r="G15493"/>
      <c r="H15493" s="488"/>
    </row>
    <row r="15494" spans="1:8" s="10" customFormat="1">
      <c r="A15494" s="134"/>
      <c r="B15494" s="134"/>
      <c r="C15494"/>
      <c r="D15494"/>
      <c r="E15494" s="488"/>
      <c r="F15494"/>
      <c r="G15494"/>
      <c r="H15494" s="488"/>
    </row>
    <row r="15495" spans="1:8" s="10" customFormat="1">
      <c r="A15495" s="134"/>
      <c r="B15495" s="134"/>
      <c r="C15495"/>
      <c r="D15495"/>
      <c r="E15495" s="488"/>
      <c r="F15495"/>
      <c r="G15495"/>
      <c r="H15495" s="488"/>
    </row>
    <row r="15496" spans="1:8" s="10" customFormat="1">
      <c r="A15496" s="134"/>
      <c r="B15496" s="134"/>
      <c r="C15496"/>
      <c r="D15496"/>
      <c r="E15496" s="488"/>
      <c r="F15496"/>
      <c r="G15496"/>
      <c r="H15496" s="488"/>
    </row>
    <row r="15497" spans="1:8" s="10" customFormat="1">
      <c r="A15497" s="134"/>
      <c r="B15497" s="134"/>
      <c r="C15497"/>
      <c r="D15497"/>
      <c r="E15497" s="488"/>
      <c r="F15497"/>
      <c r="G15497"/>
      <c r="H15497" s="488"/>
    </row>
    <row r="15498" spans="1:8" s="10" customFormat="1">
      <c r="A15498" s="134"/>
      <c r="B15498" s="134"/>
      <c r="C15498"/>
      <c r="D15498"/>
      <c r="E15498" s="488"/>
      <c r="F15498"/>
      <c r="G15498"/>
      <c r="H15498" s="488"/>
    </row>
    <row r="15499" spans="1:8" s="10" customFormat="1">
      <c r="A15499" s="134"/>
      <c r="B15499" s="134"/>
      <c r="C15499"/>
      <c r="D15499"/>
      <c r="E15499" s="488"/>
      <c r="F15499"/>
      <c r="G15499"/>
      <c r="H15499" s="488"/>
    </row>
    <row r="15500" spans="1:8" s="10" customFormat="1">
      <c r="A15500" s="134"/>
      <c r="B15500" s="134"/>
      <c r="C15500"/>
      <c r="D15500"/>
      <c r="E15500" s="488"/>
      <c r="F15500"/>
      <c r="G15500"/>
      <c r="H15500" s="488"/>
    </row>
    <row r="15501" spans="1:8" s="10" customFormat="1">
      <c r="A15501" s="134"/>
      <c r="B15501" s="134"/>
      <c r="C15501"/>
      <c r="D15501"/>
      <c r="E15501" s="488"/>
      <c r="F15501"/>
      <c r="G15501"/>
      <c r="H15501" s="488"/>
    </row>
    <row r="15502" spans="1:8" s="10" customFormat="1">
      <c r="A15502" s="134"/>
      <c r="B15502" s="134"/>
      <c r="C15502"/>
      <c r="D15502"/>
      <c r="E15502" s="488"/>
      <c r="F15502"/>
      <c r="G15502"/>
      <c r="H15502" s="488"/>
    </row>
    <row r="15503" spans="1:8" s="10" customFormat="1">
      <c r="A15503" s="134"/>
      <c r="B15503" s="134"/>
      <c r="C15503"/>
      <c r="D15503"/>
      <c r="E15503" s="488"/>
      <c r="F15503"/>
      <c r="G15503"/>
      <c r="H15503" s="488"/>
    </row>
    <row r="15504" spans="1:8" s="10" customFormat="1">
      <c r="A15504" s="134"/>
      <c r="B15504" s="134"/>
      <c r="C15504"/>
      <c r="D15504"/>
      <c r="E15504" s="488"/>
      <c r="F15504"/>
      <c r="G15504"/>
      <c r="H15504" s="488"/>
    </row>
    <row r="15505" spans="1:8" s="10" customFormat="1">
      <c r="A15505" s="134"/>
      <c r="B15505" s="134"/>
      <c r="C15505"/>
      <c r="D15505"/>
      <c r="E15505" s="488"/>
      <c r="F15505"/>
      <c r="G15505"/>
      <c r="H15505" s="488"/>
    </row>
    <row r="15506" spans="1:8" s="10" customFormat="1">
      <c r="A15506" s="134"/>
      <c r="B15506" s="134"/>
      <c r="C15506"/>
      <c r="D15506"/>
      <c r="E15506" s="488"/>
      <c r="F15506"/>
      <c r="G15506"/>
      <c r="H15506" s="488"/>
    </row>
    <row r="15507" spans="1:8" s="10" customFormat="1">
      <c r="A15507" s="134"/>
      <c r="B15507" s="134"/>
      <c r="C15507"/>
      <c r="D15507"/>
      <c r="E15507" s="488"/>
      <c r="F15507"/>
      <c r="G15507"/>
      <c r="H15507" s="488"/>
    </row>
    <row r="15508" spans="1:8" s="10" customFormat="1">
      <c r="A15508" s="134"/>
      <c r="B15508" s="134"/>
      <c r="C15508"/>
      <c r="D15508"/>
      <c r="E15508" s="488"/>
      <c r="F15508"/>
      <c r="G15508"/>
      <c r="H15508" s="488"/>
    </row>
    <row r="15509" spans="1:8" s="10" customFormat="1">
      <c r="A15509" s="134"/>
      <c r="B15509" s="134"/>
      <c r="C15509"/>
      <c r="D15509"/>
      <c r="E15509" s="488"/>
      <c r="F15509"/>
      <c r="G15509"/>
      <c r="H15509" s="488"/>
    </row>
    <row r="15510" spans="1:8" s="10" customFormat="1">
      <c r="A15510" s="134"/>
      <c r="B15510" s="134"/>
      <c r="C15510"/>
      <c r="D15510"/>
      <c r="E15510" s="488"/>
      <c r="F15510"/>
      <c r="G15510"/>
      <c r="H15510" s="488"/>
    </row>
    <row r="15511" spans="1:8" s="10" customFormat="1">
      <c r="A15511" s="134"/>
      <c r="B15511" s="134"/>
      <c r="C15511"/>
      <c r="D15511"/>
      <c r="E15511" s="488"/>
      <c r="F15511"/>
      <c r="G15511"/>
      <c r="H15511" s="488"/>
    </row>
    <row r="15512" spans="1:8" s="10" customFormat="1">
      <c r="A15512" s="134"/>
      <c r="B15512" s="134"/>
      <c r="C15512"/>
      <c r="D15512"/>
      <c r="E15512" s="488"/>
      <c r="F15512"/>
      <c r="G15512"/>
      <c r="H15512" s="488"/>
    </row>
    <row r="15513" spans="1:8" s="10" customFormat="1">
      <c r="A15513" s="134"/>
      <c r="B15513" s="134"/>
      <c r="C15513"/>
      <c r="D15513"/>
      <c r="E15513" s="488"/>
      <c r="F15513"/>
      <c r="G15513"/>
      <c r="H15513" s="488"/>
    </row>
    <row r="15514" spans="1:8" s="10" customFormat="1">
      <c r="A15514" s="134"/>
      <c r="B15514" s="134"/>
      <c r="C15514"/>
      <c r="D15514"/>
      <c r="E15514" s="488"/>
      <c r="F15514"/>
      <c r="G15514"/>
      <c r="H15514" s="488"/>
    </row>
    <row r="15515" spans="1:8" s="10" customFormat="1">
      <c r="A15515" s="134"/>
      <c r="B15515" s="134"/>
      <c r="C15515"/>
      <c r="D15515"/>
      <c r="E15515" s="488"/>
      <c r="F15515"/>
      <c r="G15515"/>
      <c r="H15515" s="488"/>
    </row>
    <row r="15516" spans="1:8" s="10" customFormat="1">
      <c r="A15516" s="134"/>
      <c r="B15516" s="134"/>
      <c r="C15516"/>
      <c r="D15516"/>
      <c r="E15516" s="488"/>
      <c r="F15516"/>
      <c r="G15516"/>
      <c r="H15516" s="488"/>
    </row>
    <row r="15517" spans="1:8" s="10" customFormat="1">
      <c r="A15517" s="134"/>
      <c r="B15517" s="134"/>
      <c r="C15517"/>
      <c r="D15517"/>
      <c r="E15517" s="488"/>
      <c r="F15517"/>
      <c r="G15517"/>
      <c r="H15517" s="488"/>
    </row>
    <row r="15518" spans="1:8" s="10" customFormat="1">
      <c r="A15518" s="134"/>
      <c r="B15518" s="134"/>
      <c r="C15518"/>
      <c r="D15518"/>
      <c r="E15518" s="488"/>
      <c r="F15518"/>
      <c r="G15518"/>
      <c r="H15518" s="488"/>
    </row>
    <row r="15519" spans="1:8" s="10" customFormat="1">
      <c r="A15519" s="134"/>
      <c r="B15519" s="134"/>
      <c r="C15519"/>
      <c r="D15519"/>
      <c r="E15519" s="488"/>
      <c r="F15519"/>
      <c r="G15519"/>
      <c r="H15519" s="488"/>
    </row>
    <row r="15520" spans="1:8" s="10" customFormat="1">
      <c r="A15520" s="134"/>
      <c r="B15520" s="134"/>
      <c r="C15520"/>
      <c r="D15520"/>
      <c r="E15520" s="488"/>
      <c r="F15520"/>
      <c r="G15520"/>
      <c r="H15520" s="488"/>
    </row>
    <row r="15521" spans="1:8" s="10" customFormat="1">
      <c r="A15521" s="134"/>
      <c r="B15521" s="134"/>
      <c r="C15521"/>
      <c r="D15521"/>
      <c r="E15521" s="488"/>
      <c r="F15521"/>
      <c r="G15521"/>
      <c r="H15521" s="488"/>
    </row>
    <row r="15522" spans="1:8" s="10" customFormat="1">
      <c r="A15522" s="134"/>
      <c r="B15522" s="134"/>
      <c r="C15522"/>
      <c r="D15522"/>
      <c r="E15522" s="488"/>
      <c r="F15522"/>
      <c r="G15522"/>
      <c r="H15522" s="488"/>
    </row>
    <row r="15523" spans="1:8" s="10" customFormat="1">
      <c r="A15523" s="134"/>
      <c r="B15523" s="134"/>
      <c r="C15523"/>
      <c r="D15523"/>
      <c r="E15523" s="488"/>
      <c r="F15523"/>
      <c r="G15523"/>
      <c r="H15523" s="488"/>
    </row>
    <row r="15524" spans="1:8" s="10" customFormat="1">
      <c r="A15524" s="134"/>
      <c r="B15524" s="134"/>
      <c r="C15524"/>
      <c r="D15524"/>
      <c r="E15524" s="488"/>
      <c r="F15524"/>
      <c r="G15524"/>
      <c r="H15524" s="488"/>
    </row>
    <row r="15525" spans="1:8" s="10" customFormat="1">
      <c r="A15525" s="134"/>
      <c r="B15525" s="134"/>
      <c r="C15525"/>
      <c r="D15525"/>
      <c r="E15525" s="488"/>
      <c r="F15525"/>
      <c r="G15525"/>
      <c r="H15525" s="488"/>
    </row>
    <row r="15526" spans="1:8" s="10" customFormat="1">
      <c r="A15526" s="134"/>
      <c r="B15526" s="134"/>
      <c r="C15526"/>
      <c r="D15526"/>
      <c r="E15526" s="488"/>
      <c r="F15526"/>
      <c r="G15526"/>
      <c r="H15526" s="488"/>
    </row>
    <row r="15527" spans="1:8" s="10" customFormat="1">
      <c r="A15527" s="134"/>
      <c r="B15527" s="134"/>
      <c r="C15527"/>
      <c r="D15527"/>
      <c r="E15527" s="488"/>
      <c r="F15527"/>
      <c r="G15527"/>
      <c r="H15527" s="488"/>
    </row>
    <row r="15528" spans="1:8" s="10" customFormat="1">
      <c r="A15528" s="134"/>
      <c r="B15528" s="134"/>
      <c r="C15528"/>
      <c r="D15528"/>
      <c r="E15528" s="488"/>
      <c r="F15528"/>
      <c r="G15528"/>
      <c r="H15528" s="488"/>
    </row>
    <row r="15529" spans="1:8" s="10" customFormat="1">
      <c r="A15529" s="134"/>
      <c r="B15529" s="134"/>
      <c r="C15529"/>
      <c r="D15529"/>
      <c r="E15529" s="488"/>
      <c r="F15529"/>
      <c r="G15529"/>
      <c r="H15529" s="488"/>
    </row>
    <row r="15530" spans="1:8" s="10" customFormat="1">
      <c r="A15530" s="134"/>
      <c r="B15530" s="134"/>
      <c r="C15530"/>
      <c r="D15530"/>
      <c r="E15530" s="488"/>
      <c r="F15530"/>
      <c r="G15530"/>
      <c r="H15530" s="488"/>
    </row>
    <row r="15531" spans="1:8" s="10" customFormat="1">
      <c r="A15531" s="134"/>
      <c r="B15531" s="134"/>
      <c r="C15531"/>
      <c r="D15531"/>
      <c r="E15531" s="488"/>
      <c r="F15531"/>
      <c r="G15531"/>
      <c r="H15531" s="488"/>
    </row>
    <row r="15532" spans="1:8" s="10" customFormat="1">
      <c r="A15532" s="134"/>
      <c r="B15532" s="134"/>
      <c r="C15532"/>
      <c r="D15532"/>
      <c r="E15532" s="488"/>
      <c r="F15532"/>
      <c r="G15532"/>
      <c r="H15532" s="488"/>
    </row>
    <row r="15533" spans="1:8" s="10" customFormat="1">
      <c r="A15533" s="134"/>
      <c r="B15533" s="134"/>
      <c r="C15533"/>
      <c r="D15533"/>
      <c r="E15533" s="488"/>
      <c r="F15533"/>
      <c r="G15533"/>
      <c r="H15533" s="488"/>
    </row>
    <row r="15534" spans="1:8" s="10" customFormat="1">
      <c r="A15534" s="134"/>
      <c r="B15534" s="134"/>
      <c r="C15534"/>
      <c r="D15534"/>
      <c r="E15534" s="488"/>
      <c r="F15534"/>
      <c r="G15534"/>
      <c r="H15534" s="488"/>
    </row>
    <row r="15535" spans="1:8" s="10" customFormat="1">
      <c r="A15535" s="134"/>
      <c r="B15535" s="134"/>
      <c r="C15535"/>
      <c r="D15535"/>
      <c r="E15535" s="488"/>
      <c r="F15535"/>
      <c r="G15535"/>
      <c r="H15535" s="488"/>
    </row>
    <row r="15536" spans="1:8" s="10" customFormat="1">
      <c r="A15536" s="134"/>
      <c r="B15536" s="134"/>
      <c r="C15536"/>
      <c r="D15536"/>
      <c r="E15536" s="488"/>
      <c r="F15536"/>
      <c r="G15536"/>
      <c r="H15536" s="488"/>
    </row>
    <row r="15537" spans="1:8" s="10" customFormat="1">
      <c r="A15537" s="134"/>
      <c r="B15537" s="134"/>
      <c r="C15537"/>
      <c r="D15537"/>
      <c r="E15537" s="488"/>
      <c r="F15537"/>
      <c r="G15537"/>
      <c r="H15537" s="488"/>
    </row>
    <row r="15538" spans="1:8" s="10" customFormat="1">
      <c r="A15538" s="134"/>
      <c r="B15538" s="134"/>
      <c r="C15538"/>
      <c r="D15538"/>
      <c r="E15538" s="488"/>
      <c r="F15538"/>
      <c r="G15538"/>
      <c r="H15538" s="488"/>
    </row>
    <row r="15539" spans="1:8" s="10" customFormat="1">
      <c r="A15539" s="134"/>
      <c r="B15539" s="134"/>
      <c r="C15539"/>
      <c r="D15539"/>
      <c r="E15539" s="488"/>
      <c r="F15539"/>
      <c r="G15539"/>
      <c r="H15539" s="488"/>
    </row>
    <row r="15540" spans="1:8" s="10" customFormat="1">
      <c r="A15540" s="134"/>
      <c r="B15540" s="134"/>
      <c r="C15540"/>
      <c r="D15540"/>
      <c r="E15540" s="488"/>
      <c r="F15540"/>
      <c r="G15540"/>
      <c r="H15540" s="488"/>
    </row>
    <row r="15541" spans="1:8" s="10" customFormat="1">
      <c r="A15541" s="134"/>
      <c r="B15541" s="134"/>
      <c r="C15541"/>
      <c r="D15541"/>
      <c r="E15541" s="488"/>
      <c r="F15541"/>
      <c r="G15541"/>
      <c r="H15541" s="488"/>
    </row>
    <row r="15542" spans="1:8" s="10" customFormat="1">
      <c r="A15542" s="134"/>
      <c r="B15542" s="134"/>
      <c r="C15542"/>
      <c r="D15542"/>
      <c r="E15542" s="488"/>
      <c r="F15542"/>
      <c r="G15542"/>
      <c r="H15542" s="488"/>
    </row>
    <row r="15543" spans="1:8" s="10" customFormat="1">
      <c r="A15543" s="134"/>
      <c r="B15543" s="134"/>
      <c r="C15543"/>
      <c r="D15543"/>
      <c r="E15543" s="488"/>
      <c r="F15543"/>
      <c r="G15543"/>
      <c r="H15543" s="488"/>
    </row>
    <row r="15544" spans="1:8" s="10" customFormat="1">
      <c r="A15544" s="134"/>
      <c r="B15544" s="134"/>
      <c r="C15544"/>
      <c r="D15544"/>
      <c r="E15544" s="488"/>
      <c r="F15544"/>
      <c r="G15544"/>
      <c r="H15544" s="488"/>
    </row>
    <row r="15545" spans="1:8" s="10" customFormat="1">
      <c r="A15545" s="134"/>
      <c r="B15545" s="134"/>
      <c r="C15545"/>
      <c r="D15545"/>
      <c r="E15545" s="488"/>
      <c r="F15545"/>
      <c r="G15545"/>
      <c r="H15545" s="488"/>
    </row>
    <row r="15546" spans="1:8" s="10" customFormat="1">
      <c r="A15546" s="134"/>
      <c r="B15546" s="134"/>
      <c r="C15546"/>
      <c r="D15546"/>
      <c r="E15546" s="488"/>
      <c r="F15546"/>
      <c r="G15546"/>
      <c r="H15546" s="488"/>
    </row>
    <row r="15547" spans="1:8" s="10" customFormat="1">
      <c r="A15547" s="134"/>
      <c r="B15547" s="134"/>
      <c r="C15547"/>
      <c r="D15547"/>
      <c r="E15547" s="488"/>
      <c r="F15547"/>
      <c r="G15547"/>
      <c r="H15547" s="488"/>
    </row>
    <row r="15548" spans="1:8" s="10" customFormat="1">
      <c r="A15548" s="134"/>
      <c r="B15548" s="134"/>
      <c r="C15548"/>
      <c r="D15548"/>
      <c r="E15548" s="488"/>
      <c r="F15548"/>
      <c r="G15548"/>
      <c r="H15548" s="488"/>
    </row>
    <row r="15549" spans="1:8" s="10" customFormat="1">
      <c r="A15549" s="134"/>
      <c r="B15549" s="134"/>
      <c r="C15549"/>
      <c r="D15549"/>
      <c r="E15549" s="488"/>
      <c r="F15549"/>
      <c r="G15549"/>
      <c r="H15549" s="488"/>
    </row>
    <row r="15550" spans="1:8" s="10" customFormat="1">
      <c r="A15550" s="134"/>
      <c r="B15550" s="134"/>
      <c r="C15550"/>
      <c r="D15550"/>
      <c r="E15550" s="488"/>
      <c r="F15550"/>
      <c r="G15550"/>
      <c r="H15550" s="488"/>
    </row>
    <row r="15551" spans="1:8" s="10" customFormat="1">
      <c r="A15551" s="134"/>
      <c r="B15551" s="134"/>
      <c r="C15551"/>
      <c r="D15551"/>
      <c r="E15551" s="488"/>
      <c r="F15551"/>
      <c r="G15551"/>
      <c r="H15551" s="488"/>
    </row>
    <row r="15552" spans="1:8" s="10" customFormat="1">
      <c r="A15552" s="134"/>
      <c r="B15552" s="134"/>
      <c r="C15552"/>
      <c r="D15552"/>
      <c r="E15552" s="488"/>
      <c r="F15552"/>
      <c r="G15552"/>
      <c r="H15552" s="488"/>
    </row>
    <row r="15553" spans="1:8" s="10" customFormat="1">
      <c r="A15553" s="134"/>
      <c r="B15553" s="134"/>
      <c r="C15553"/>
      <c r="D15553"/>
      <c r="E15553" s="488"/>
      <c r="F15553"/>
      <c r="G15553"/>
      <c r="H15553" s="488"/>
    </row>
    <row r="15554" spans="1:8" s="10" customFormat="1">
      <c r="A15554" s="134"/>
      <c r="B15554" s="134"/>
      <c r="C15554"/>
      <c r="D15554"/>
      <c r="E15554" s="488"/>
      <c r="F15554"/>
      <c r="G15554"/>
      <c r="H15554" s="488"/>
    </row>
    <row r="15555" spans="1:8" s="10" customFormat="1">
      <c r="A15555" s="134"/>
      <c r="B15555" s="134"/>
      <c r="C15555"/>
      <c r="D15555"/>
      <c r="E15555" s="488"/>
      <c r="F15555"/>
      <c r="G15555"/>
      <c r="H15555" s="488"/>
    </row>
    <row r="15556" spans="1:8" s="10" customFormat="1">
      <c r="A15556" s="134"/>
      <c r="B15556" s="134"/>
      <c r="C15556"/>
      <c r="D15556"/>
      <c r="E15556" s="488"/>
      <c r="F15556"/>
      <c r="G15556"/>
      <c r="H15556" s="488"/>
    </row>
    <row r="15557" spans="1:8" s="10" customFormat="1">
      <c r="A15557" s="134"/>
      <c r="B15557" s="134"/>
      <c r="C15557"/>
      <c r="D15557"/>
      <c r="E15557" s="488"/>
      <c r="F15557"/>
      <c r="G15557"/>
      <c r="H15557" s="488"/>
    </row>
    <row r="15558" spans="1:8" s="10" customFormat="1">
      <c r="A15558" s="134"/>
      <c r="B15558" s="134"/>
      <c r="C15558"/>
      <c r="D15558"/>
      <c r="E15558" s="488"/>
      <c r="F15558"/>
      <c r="G15558"/>
      <c r="H15558" s="488"/>
    </row>
    <row r="15559" spans="1:8" s="10" customFormat="1">
      <c r="A15559" s="134"/>
      <c r="B15559" s="134"/>
      <c r="C15559"/>
      <c r="D15559"/>
      <c r="E15559" s="488"/>
      <c r="F15559"/>
      <c r="G15559"/>
      <c r="H15559" s="488"/>
    </row>
    <row r="15560" spans="1:8" s="10" customFormat="1">
      <c r="A15560" s="134"/>
      <c r="B15560" s="134"/>
      <c r="C15560"/>
      <c r="D15560"/>
      <c r="E15560" s="488"/>
      <c r="F15560"/>
      <c r="G15560"/>
      <c r="H15560" s="488"/>
    </row>
    <row r="15561" spans="1:8" s="10" customFormat="1">
      <c r="A15561" s="134"/>
      <c r="B15561" s="134"/>
      <c r="C15561"/>
      <c r="D15561"/>
      <c r="E15561" s="488"/>
      <c r="F15561"/>
      <c r="G15561"/>
      <c r="H15561" s="488"/>
    </row>
    <row r="15562" spans="1:8" s="10" customFormat="1">
      <c r="A15562" s="134"/>
      <c r="B15562" s="134"/>
      <c r="C15562"/>
      <c r="D15562"/>
      <c r="E15562" s="488"/>
      <c r="F15562"/>
      <c r="G15562"/>
      <c r="H15562" s="488"/>
    </row>
    <row r="15563" spans="1:8" s="10" customFormat="1">
      <c r="A15563" s="134"/>
      <c r="B15563" s="134"/>
      <c r="C15563"/>
      <c r="D15563"/>
      <c r="E15563" s="488"/>
      <c r="F15563"/>
      <c r="G15563"/>
      <c r="H15563" s="488"/>
    </row>
    <row r="15564" spans="1:8" s="10" customFormat="1">
      <c r="A15564" s="134"/>
      <c r="B15564" s="134"/>
      <c r="C15564"/>
      <c r="D15564"/>
      <c r="E15564" s="488"/>
      <c r="F15564"/>
      <c r="G15564"/>
      <c r="H15564" s="488"/>
    </row>
    <row r="15565" spans="1:8" s="10" customFormat="1">
      <c r="A15565" s="134"/>
      <c r="B15565" s="134"/>
      <c r="C15565"/>
      <c r="D15565"/>
      <c r="E15565" s="488"/>
      <c r="F15565"/>
      <c r="G15565"/>
      <c r="H15565" s="488"/>
    </row>
    <row r="15566" spans="1:8" s="10" customFormat="1">
      <c r="A15566" s="134"/>
      <c r="B15566" s="134"/>
      <c r="C15566"/>
      <c r="D15566"/>
      <c r="E15566" s="488"/>
      <c r="F15566"/>
      <c r="G15566"/>
      <c r="H15566" s="488"/>
    </row>
    <row r="15567" spans="1:8" s="10" customFormat="1">
      <c r="A15567" s="134"/>
      <c r="B15567" s="134"/>
      <c r="C15567"/>
      <c r="D15567"/>
      <c r="E15567" s="488"/>
      <c r="F15567"/>
      <c r="G15567"/>
      <c r="H15567" s="488"/>
    </row>
    <row r="15568" spans="1:8" s="10" customFormat="1">
      <c r="A15568" s="134"/>
      <c r="B15568" s="134"/>
      <c r="C15568"/>
      <c r="D15568"/>
      <c r="E15568" s="488"/>
      <c r="F15568"/>
      <c r="G15568"/>
      <c r="H15568" s="488"/>
    </row>
    <row r="15569" spans="1:8" s="10" customFormat="1">
      <c r="A15569" s="134"/>
      <c r="B15569" s="134"/>
      <c r="C15569"/>
      <c r="D15569"/>
      <c r="E15569" s="488"/>
      <c r="F15569"/>
      <c r="G15569"/>
      <c r="H15569" s="488"/>
    </row>
    <row r="15570" spans="1:8" s="10" customFormat="1">
      <c r="A15570" s="134"/>
      <c r="B15570" s="134"/>
      <c r="C15570"/>
      <c r="D15570"/>
      <c r="E15570" s="488"/>
      <c r="F15570"/>
      <c r="G15570"/>
      <c r="H15570" s="488"/>
    </row>
    <row r="15571" spans="1:8" s="10" customFormat="1">
      <c r="A15571" s="134"/>
      <c r="B15571" s="134"/>
      <c r="C15571"/>
      <c r="D15571"/>
      <c r="E15571" s="488"/>
      <c r="F15571"/>
      <c r="G15571"/>
      <c r="H15571" s="488"/>
    </row>
    <row r="15572" spans="1:8" s="10" customFormat="1">
      <c r="A15572" s="134"/>
      <c r="B15572" s="134"/>
      <c r="C15572"/>
      <c r="D15572"/>
      <c r="E15572" s="488"/>
      <c r="F15572"/>
      <c r="G15572"/>
      <c r="H15572" s="488"/>
    </row>
    <row r="15573" spans="1:8" s="10" customFormat="1">
      <c r="A15573" s="134"/>
      <c r="B15573" s="134"/>
      <c r="C15573"/>
      <c r="D15573"/>
      <c r="E15573" s="488"/>
      <c r="F15573"/>
      <c r="G15573"/>
      <c r="H15573" s="488"/>
    </row>
    <row r="15574" spans="1:8" s="10" customFormat="1">
      <c r="A15574" s="134"/>
      <c r="B15574" s="134"/>
      <c r="C15574"/>
      <c r="D15574"/>
      <c r="E15574" s="488"/>
      <c r="F15574"/>
      <c r="G15574"/>
      <c r="H15574" s="488"/>
    </row>
    <row r="15575" spans="1:8" s="10" customFormat="1">
      <c r="A15575" s="134"/>
      <c r="B15575" s="134"/>
      <c r="C15575"/>
      <c r="D15575"/>
      <c r="E15575" s="488"/>
      <c r="F15575"/>
      <c r="G15575"/>
      <c r="H15575" s="488"/>
    </row>
    <row r="15576" spans="1:8" s="10" customFormat="1">
      <c r="A15576" s="134"/>
      <c r="B15576" s="134"/>
      <c r="C15576"/>
      <c r="D15576"/>
      <c r="E15576" s="488"/>
      <c r="F15576"/>
      <c r="G15576"/>
      <c r="H15576" s="488"/>
    </row>
    <row r="15577" spans="1:8" s="10" customFormat="1">
      <c r="A15577" s="134"/>
      <c r="B15577" s="134"/>
      <c r="C15577"/>
      <c r="D15577"/>
      <c r="E15577" s="488"/>
      <c r="F15577"/>
      <c r="G15577"/>
      <c r="H15577" s="488"/>
    </row>
    <row r="15578" spans="1:8" s="10" customFormat="1">
      <c r="A15578" s="134"/>
      <c r="B15578" s="134"/>
      <c r="C15578"/>
      <c r="D15578"/>
      <c r="E15578" s="488"/>
      <c r="F15578"/>
      <c r="G15578"/>
      <c r="H15578" s="488"/>
    </row>
    <row r="15579" spans="1:8" s="10" customFormat="1">
      <c r="A15579" s="134"/>
      <c r="B15579" s="134"/>
      <c r="C15579"/>
      <c r="D15579"/>
      <c r="E15579" s="488"/>
      <c r="F15579"/>
      <c r="G15579"/>
      <c r="H15579" s="488"/>
    </row>
    <row r="15580" spans="1:8" s="10" customFormat="1">
      <c r="A15580" s="134"/>
      <c r="B15580" s="134"/>
      <c r="C15580"/>
      <c r="D15580"/>
      <c r="E15580" s="488"/>
      <c r="F15580"/>
      <c r="G15580"/>
      <c r="H15580" s="488"/>
    </row>
    <row r="15581" spans="1:8" s="10" customFormat="1">
      <c r="A15581" s="134"/>
      <c r="B15581" s="134"/>
      <c r="C15581"/>
      <c r="D15581"/>
      <c r="E15581" s="488"/>
      <c r="F15581"/>
      <c r="G15581"/>
      <c r="H15581" s="488"/>
    </row>
    <row r="15582" spans="1:8" s="10" customFormat="1">
      <c r="A15582" s="134"/>
      <c r="B15582" s="134"/>
      <c r="C15582"/>
      <c r="D15582"/>
      <c r="E15582" s="488"/>
      <c r="F15582"/>
      <c r="G15582"/>
      <c r="H15582" s="488"/>
    </row>
    <row r="15583" spans="1:8" s="10" customFormat="1">
      <c r="A15583" s="134"/>
      <c r="B15583" s="134"/>
      <c r="C15583"/>
      <c r="D15583"/>
      <c r="E15583" s="488"/>
      <c r="F15583"/>
      <c r="G15583"/>
      <c r="H15583" s="488"/>
    </row>
    <row r="15584" spans="1:8" s="10" customFormat="1">
      <c r="A15584" s="134"/>
      <c r="B15584" s="134"/>
      <c r="C15584"/>
      <c r="D15584"/>
      <c r="E15584" s="488"/>
      <c r="F15584"/>
      <c r="G15584"/>
      <c r="H15584" s="488"/>
    </row>
    <row r="15585" spans="1:8" s="10" customFormat="1">
      <c r="A15585" s="134"/>
      <c r="B15585" s="134"/>
      <c r="C15585"/>
      <c r="D15585"/>
      <c r="E15585" s="488"/>
      <c r="F15585"/>
      <c r="G15585"/>
      <c r="H15585" s="488"/>
    </row>
    <row r="15586" spans="1:8" s="10" customFormat="1">
      <c r="A15586" s="134"/>
      <c r="B15586" s="134"/>
      <c r="C15586"/>
      <c r="D15586"/>
      <c r="E15586" s="488"/>
      <c r="F15586"/>
      <c r="G15586"/>
      <c r="H15586" s="488"/>
    </row>
    <row r="15587" spans="1:8" s="10" customFormat="1">
      <c r="A15587" s="134"/>
      <c r="B15587" s="134"/>
      <c r="C15587"/>
      <c r="D15587"/>
      <c r="E15587" s="488"/>
      <c r="F15587"/>
      <c r="G15587"/>
      <c r="H15587" s="488"/>
    </row>
    <row r="15588" spans="1:8" s="10" customFormat="1">
      <c r="A15588" s="134"/>
      <c r="B15588" s="134"/>
      <c r="C15588"/>
      <c r="D15588"/>
      <c r="E15588" s="488"/>
      <c r="F15588"/>
      <c r="G15588"/>
      <c r="H15588" s="488"/>
    </row>
    <row r="15589" spans="1:8" s="10" customFormat="1">
      <c r="A15589" s="134"/>
      <c r="B15589" s="134"/>
      <c r="C15589"/>
      <c r="D15589"/>
      <c r="E15589" s="488"/>
      <c r="F15589"/>
      <c r="G15589"/>
      <c r="H15589" s="488"/>
    </row>
    <row r="15590" spans="1:8" s="10" customFormat="1">
      <c r="A15590" s="134"/>
      <c r="B15590" s="134"/>
      <c r="C15590"/>
      <c r="D15590"/>
      <c r="E15590" s="488"/>
      <c r="F15590"/>
      <c r="G15590"/>
      <c r="H15590" s="488"/>
    </row>
    <row r="15591" spans="1:8" s="10" customFormat="1">
      <c r="A15591" s="134"/>
      <c r="B15591" s="134"/>
      <c r="C15591"/>
      <c r="D15591"/>
      <c r="E15591" s="488"/>
      <c r="F15591"/>
      <c r="G15591"/>
      <c r="H15591" s="488"/>
    </row>
    <row r="15592" spans="1:8" s="10" customFormat="1">
      <c r="A15592" s="134"/>
      <c r="B15592" s="134"/>
      <c r="C15592"/>
      <c r="D15592"/>
      <c r="E15592" s="488"/>
      <c r="F15592"/>
      <c r="G15592"/>
      <c r="H15592" s="488"/>
    </row>
    <row r="15593" spans="1:8" s="10" customFormat="1">
      <c r="A15593" s="134"/>
      <c r="B15593" s="134"/>
      <c r="C15593"/>
      <c r="D15593"/>
      <c r="E15593" s="488"/>
      <c r="F15593"/>
      <c r="G15593"/>
      <c r="H15593" s="488"/>
    </row>
    <row r="15594" spans="1:8" s="10" customFormat="1">
      <c r="A15594" s="134"/>
      <c r="B15594" s="134"/>
      <c r="C15594"/>
      <c r="D15594"/>
      <c r="E15594" s="488"/>
      <c r="F15594"/>
      <c r="G15594"/>
      <c r="H15594" s="488"/>
    </row>
    <row r="15595" spans="1:8" s="10" customFormat="1">
      <c r="A15595" s="134"/>
      <c r="B15595" s="134"/>
      <c r="C15595"/>
      <c r="D15595"/>
      <c r="E15595" s="488"/>
      <c r="F15595"/>
      <c r="G15595"/>
      <c r="H15595" s="488"/>
    </row>
    <row r="15596" spans="1:8" s="10" customFormat="1">
      <c r="A15596" s="134"/>
      <c r="B15596" s="134"/>
      <c r="C15596"/>
      <c r="D15596"/>
      <c r="E15596" s="488"/>
      <c r="F15596"/>
      <c r="G15596"/>
      <c r="H15596" s="488"/>
    </row>
    <row r="15597" spans="1:8" s="10" customFormat="1">
      <c r="A15597" s="134"/>
      <c r="B15597" s="134"/>
      <c r="C15597"/>
      <c r="D15597"/>
      <c r="E15597" s="488"/>
      <c r="F15597"/>
      <c r="G15597"/>
      <c r="H15597" s="488"/>
    </row>
    <row r="15598" spans="1:8" s="10" customFormat="1">
      <c r="A15598" s="134"/>
      <c r="B15598" s="134"/>
      <c r="C15598"/>
      <c r="D15598"/>
      <c r="E15598" s="488"/>
      <c r="F15598"/>
      <c r="G15598"/>
      <c r="H15598" s="488"/>
    </row>
    <row r="15599" spans="1:8" s="10" customFormat="1">
      <c r="A15599" s="134"/>
      <c r="B15599" s="134"/>
      <c r="C15599"/>
      <c r="D15599"/>
      <c r="E15599" s="488"/>
      <c r="F15599"/>
      <c r="G15599"/>
      <c r="H15599" s="488"/>
    </row>
    <row r="15600" spans="1:8" s="10" customFormat="1">
      <c r="A15600" s="134"/>
      <c r="B15600" s="134"/>
      <c r="C15600"/>
      <c r="D15600"/>
      <c r="E15600" s="488"/>
      <c r="F15600"/>
      <c r="G15600"/>
      <c r="H15600" s="488"/>
    </row>
    <row r="15601" spans="1:8" s="10" customFormat="1">
      <c r="A15601" s="134"/>
      <c r="B15601" s="134"/>
      <c r="C15601"/>
      <c r="D15601"/>
      <c r="E15601" s="488"/>
      <c r="F15601"/>
      <c r="G15601"/>
      <c r="H15601" s="488"/>
    </row>
    <row r="15602" spans="1:8" s="10" customFormat="1">
      <c r="A15602" s="134"/>
      <c r="B15602" s="134"/>
      <c r="C15602"/>
      <c r="D15602"/>
      <c r="E15602" s="488"/>
      <c r="F15602"/>
      <c r="G15602"/>
      <c r="H15602" s="488"/>
    </row>
    <row r="15603" spans="1:8" s="10" customFormat="1">
      <c r="A15603" s="134"/>
      <c r="B15603" s="134"/>
      <c r="C15603"/>
      <c r="D15603"/>
      <c r="E15603" s="488"/>
      <c r="F15603"/>
      <c r="G15603"/>
      <c r="H15603" s="488"/>
    </row>
    <row r="15604" spans="1:8" s="10" customFormat="1">
      <c r="A15604" s="134"/>
      <c r="B15604" s="134"/>
      <c r="C15604"/>
      <c r="D15604"/>
      <c r="E15604" s="488"/>
      <c r="F15604"/>
      <c r="G15604"/>
      <c r="H15604" s="488"/>
    </row>
    <row r="15605" spans="1:8" s="10" customFormat="1">
      <c r="A15605" s="134"/>
      <c r="B15605" s="134"/>
      <c r="C15605"/>
      <c r="D15605"/>
      <c r="E15605" s="488"/>
      <c r="F15605"/>
      <c r="G15605"/>
      <c r="H15605" s="488"/>
    </row>
    <row r="15606" spans="1:8" s="10" customFormat="1">
      <c r="A15606" s="134"/>
      <c r="B15606" s="134"/>
      <c r="C15606"/>
      <c r="D15606"/>
      <c r="E15606" s="488"/>
      <c r="F15606"/>
      <c r="G15606"/>
      <c r="H15606" s="488"/>
    </row>
    <row r="15607" spans="1:8" s="10" customFormat="1">
      <c r="A15607" s="134"/>
      <c r="B15607" s="134"/>
      <c r="C15607"/>
      <c r="D15607"/>
      <c r="E15607" s="488"/>
      <c r="F15607"/>
      <c r="G15607"/>
      <c r="H15607" s="488"/>
    </row>
    <row r="15608" spans="1:8" s="10" customFormat="1">
      <c r="A15608" s="134"/>
      <c r="B15608" s="134"/>
      <c r="C15608"/>
      <c r="D15608"/>
      <c r="E15608" s="488"/>
      <c r="F15608"/>
      <c r="G15608"/>
      <c r="H15608" s="488"/>
    </row>
    <row r="15609" spans="1:8" s="10" customFormat="1">
      <c r="A15609" s="134"/>
      <c r="B15609" s="134"/>
      <c r="C15609"/>
      <c r="D15609"/>
      <c r="E15609" s="488"/>
      <c r="F15609"/>
      <c r="G15609"/>
      <c r="H15609" s="488"/>
    </row>
    <row r="15610" spans="1:8" s="10" customFormat="1">
      <c r="A15610" s="134"/>
      <c r="B15610" s="134"/>
      <c r="C15610"/>
      <c r="D15610"/>
      <c r="E15610" s="488"/>
      <c r="F15610"/>
      <c r="G15610"/>
      <c r="H15610" s="488"/>
    </row>
    <row r="15611" spans="1:8" s="10" customFormat="1">
      <c r="A15611" s="134"/>
      <c r="B15611" s="134"/>
      <c r="C15611"/>
      <c r="D15611"/>
      <c r="E15611" s="488"/>
      <c r="F15611"/>
      <c r="G15611"/>
      <c r="H15611" s="488"/>
    </row>
    <row r="15612" spans="1:8" s="10" customFormat="1">
      <c r="A15612" s="134"/>
      <c r="B15612" s="134"/>
      <c r="C15612"/>
      <c r="D15612"/>
      <c r="E15612" s="488"/>
      <c r="F15612"/>
      <c r="G15612"/>
      <c r="H15612" s="488"/>
    </row>
    <row r="15613" spans="1:8" s="10" customFormat="1">
      <c r="A15613" s="134"/>
      <c r="B15613" s="134"/>
      <c r="C15613"/>
      <c r="D15613"/>
      <c r="E15613" s="488"/>
      <c r="F15613"/>
      <c r="G15613"/>
      <c r="H15613" s="488"/>
    </row>
    <row r="15614" spans="1:8" s="10" customFormat="1">
      <c r="A15614" s="134"/>
      <c r="B15614" s="134"/>
      <c r="C15614"/>
      <c r="D15614"/>
      <c r="E15614" s="488"/>
      <c r="F15614"/>
      <c r="G15614"/>
      <c r="H15614" s="488"/>
    </row>
    <row r="15615" spans="1:8" s="10" customFormat="1">
      <c r="A15615" s="134"/>
      <c r="B15615" s="134"/>
      <c r="C15615"/>
      <c r="D15615"/>
      <c r="E15615" s="488"/>
      <c r="F15615"/>
      <c r="G15615"/>
      <c r="H15615" s="488"/>
    </row>
    <row r="15616" spans="1:8" s="10" customFormat="1">
      <c r="A15616" s="134"/>
      <c r="B15616" s="134"/>
      <c r="C15616"/>
      <c r="D15616"/>
      <c r="E15616" s="488"/>
      <c r="F15616"/>
      <c r="G15616"/>
      <c r="H15616" s="488"/>
    </row>
    <row r="15617" spans="1:8" s="10" customFormat="1">
      <c r="A15617" s="134"/>
      <c r="B15617" s="134"/>
      <c r="C15617"/>
      <c r="D15617"/>
      <c r="E15617" s="488"/>
      <c r="F15617"/>
      <c r="G15617"/>
      <c r="H15617" s="488"/>
    </row>
    <row r="15618" spans="1:8" s="10" customFormat="1">
      <c r="A15618" s="134"/>
      <c r="B15618" s="134"/>
      <c r="C15618"/>
      <c r="D15618"/>
      <c r="E15618" s="488"/>
      <c r="F15618"/>
      <c r="G15618"/>
      <c r="H15618" s="488"/>
    </row>
    <row r="15619" spans="1:8" s="10" customFormat="1">
      <c r="A15619" s="134"/>
      <c r="B15619" s="134"/>
      <c r="C15619"/>
      <c r="D15619"/>
      <c r="E15619" s="488"/>
      <c r="F15619"/>
      <c r="G15619"/>
      <c r="H15619" s="488"/>
    </row>
    <row r="15620" spans="1:8" s="10" customFormat="1">
      <c r="A15620" s="134"/>
      <c r="B15620" s="134"/>
      <c r="C15620"/>
      <c r="D15620"/>
      <c r="E15620" s="488"/>
      <c r="F15620"/>
      <c r="G15620"/>
      <c r="H15620" s="488"/>
    </row>
    <row r="15621" spans="1:8" s="10" customFormat="1">
      <c r="A15621" s="134"/>
      <c r="B15621" s="134"/>
      <c r="C15621"/>
      <c r="D15621"/>
      <c r="E15621" s="488"/>
      <c r="F15621"/>
      <c r="G15621"/>
      <c r="H15621" s="488"/>
    </row>
    <row r="15622" spans="1:8" s="10" customFormat="1">
      <c r="A15622" s="134"/>
      <c r="B15622" s="134"/>
      <c r="C15622"/>
      <c r="D15622"/>
      <c r="E15622" s="488"/>
      <c r="F15622"/>
      <c r="G15622"/>
      <c r="H15622" s="488"/>
    </row>
    <row r="15623" spans="1:8" s="10" customFormat="1">
      <c r="A15623" s="134"/>
      <c r="B15623" s="134"/>
      <c r="C15623"/>
      <c r="D15623"/>
      <c r="E15623" s="488"/>
      <c r="F15623"/>
      <c r="G15623"/>
      <c r="H15623" s="488"/>
    </row>
    <row r="15624" spans="1:8" s="10" customFormat="1">
      <c r="A15624" s="134"/>
      <c r="B15624" s="134"/>
      <c r="C15624"/>
      <c r="D15624"/>
      <c r="E15624" s="488"/>
      <c r="F15624"/>
      <c r="G15624"/>
      <c r="H15624" s="488"/>
    </row>
    <row r="15625" spans="1:8" s="10" customFormat="1">
      <c r="A15625" s="134"/>
      <c r="B15625" s="134"/>
      <c r="C15625"/>
      <c r="D15625"/>
      <c r="E15625" s="488"/>
      <c r="F15625"/>
      <c r="G15625"/>
      <c r="H15625" s="488"/>
    </row>
    <row r="15626" spans="1:8" s="10" customFormat="1">
      <c r="A15626" s="134"/>
      <c r="B15626" s="134"/>
      <c r="C15626"/>
      <c r="D15626"/>
      <c r="E15626" s="488"/>
      <c r="F15626"/>
      <c r="G15626"/>
      <c r="H15626" s="488"/>
    </row>
    <row r="15627" spans="1:8" s="10" customFormat="1">
      <c r="A15627" s="134"/>
      <c r="B15627" s="134"/>
      <c r="C15627"/>
      <c r="D15627"/>
      <c r="E15627" s="488"/>
      <c r="F15627"/>
      <c r="G15627"/>
      <c r="H15627" s="488"/>
    </row>
    <row r="15628" spans="1:8" s="10" customFormat="1">
      <c r="A15628" s="134"/>
      <c r="B15628" s="134"/>
      <c r="C15628"/>
      <c r="D15628"/>
      <c r="E15628" s="488"/>
      <c r="F15628"/>
      <c r="G15628"/>
      <c r="H15628" s="488"/>
    </row>
    <row r="15629" spans="1:8" s="10" customFormat="1">
      <c r="A15629" s="134"/>
      <c r="B15629" s="134"/>
      <c r="C15629"/>
      <c r="D15629"/>
      <c r="E15629" s="488"/>
      <c r="F15629"/>
      <c r="G15629"/>
      <c r="H15629" s="488"/>
    </row>
    <row r="15630" spans="1:8" s="10" customFormat="1">
      <c r="A15630" s="134"/>
      <c r="B15630" s="134"/>
      <c r="C15630"/>
      <c r="D15630"/>
      <c r="E15630" s="488"/>
      <c r="F15630"/>
      <c r="G15630"/>
      <c r="H15630" s="488"/>
    </row>
    <row r="15631" spans="1:8" s="10" customFormat="1">
      <c r="A15631" s="134"/>
      <c r="B15631" s="134"/>
      <c r="C15631"/>
      <c r="D15631"/>
      <c r="E15631" s="488"/>
      <c r="F15631"/>
      <c r="G15631"/>
      <c r="H15631" s="488"/>
    </row>
    <row r="15632" spans="1:8" s="10" customFormat="1">
      <c r="A15632" s="134"/>
      <c r="B15632" s="134"/>
      <c r="C15632"/>
      <c r="D15632"/>
      <c r="E15632" s="488"/>
      <c r="F15632"/>
      <c r="G15632"/>
      <c r="H15632" s="488"/>
    </row>
    <row r="15633" spans="1:8" s="10" customFormat="1">
      <c r="A15633" s="134"/>
      <c r="B15633" s="134"/>
      <c r="C15633"/>
      <c r="D15633"/>
      <c r="E15633" s="488"/>
      <c r="F15633"/>
      <c r="G15633"/>
      <c r="H15633" s="488"/>
    </row>
    <row r="15634" spans="1:8" s="10" customFormat="1">
      <c r="A15634" s="134"/>
      <c r="B15634" s="134"/>
      <c r="C15634"/>
      <c r="D15634"/>
      <c r="E15634" s="488"/>
      <c r="F15634"/>
      <c r="G15634"/>
      <c r="H15634" s="488"/>
    </row>
    <row r="15635" spans="1:8" s="10" customFormat="1">
      <c r="A15635" s="134"/>
      <c r="B15635" s="134"/>
      <c r="C15635"/>
      <c r="D15635"/>
      <c r="E15635" s="488"/>
      <c r="F15635"/>
      <c r="G15635"/>
      <c r="H15635" s="488"/>
    </row>
    <row r="15636" spans="1:8" s="10" customFormat="1">
      <c r="A15636" s="134"/>
      <c r="B15636" s="134"/>
      <c r="C15636"/>
      <c r="D15636"/>
      <c r="E15636" s="488"/>
      <c r="F15636"/>
      <c r="G15636"/>
      <c r="H15636" s="488"/>
    </row>
    <row r="15637" spans="1:8" s="10" customFormat="1">
      <c r="A15637" s="134"/>
      <c r="B15637" s="134"/>
      <c r="C15637"/>
      <c r="D15637"/>
      <c r="E15637" s="488"/>
      <c r="F15637"/>
      <c r="G15637"/>
      <c r="H15637" s="488"/>
    </row>
    <row r="15638" spans="1:8" s="10" customFormat="1">
      <c r="A15638" s="134"/>
      <c r="B15638" s="134"/>
      <c r="C15638"/>
      <c r="D15638"/>
      <c r="E15638" s="488"/>
      <c r="F15638"/>
      <c r="G15638"/>
      <c r="H15638" s="488"/>
    </row>
    <row r="15639" spans="1:8" s="10" customFormat="1">
      <c r="A15639" s="134"/>
      <c r="B15639" s="134"/>
      <c r="C15639"/>
      <c r="D15639"/>
      <c r="E15639" s="488"/>
      <c r="F15639"/>
      <c r="G15639"/>
      <c r="H15639" s="488"/>
    </row>
    <row r="15640" spans="1:8" s="10" customFormat="1">
      <c r="A15640" s="134"/>
      <c r="B15640" s="134"/>
      <c r="C15640"/>
      <c r="D15640"/>
      <c r="E15640" s="488"/>
      <c r="F15640"/>
      <c r="G15640"/>
      <c r="H15640" s="488"/>
    </row>
    <row r="15641" spans="1:8" s="10" customFormat="1">
      <c r="A15641" s="134"/>
      <c r="B15641" s="134"/>
      <c r="C15641"/>
      <c r="D15641"/>
      <c r="E15641" s="488"/>
      <c r="F15641"/>
      <c r="G15641"/>
      <c r="H15641" s="488"/>
    </row>
    <row r="15642" spans="1:8" s="10" customFormat="1">
      <c r="A15642" s="134"/>
      <c r="B15642" s="134"/>
      <c r="C15642"/>
      <c r="D15642"/>
      <c r="E15642" s="488"/>
      <c r="F15642"/>
      <c r="G15642"/>
      <c r="H15642" s="488"/>
    </row>
    <row r="15643" spans="1:8" s="10" customFormat="1">
      <c r="A15643" s="134"/>
      <c r="B15643" s="134"/>
      <c r="C15643"/>
      <c r="D15643"/>
      <c r="E15643" s="488"/>
      <c r="F15643"/>
      <c r="G15643"/>
      <c r="H15643" s="488"/>
    </row>
    <row r="15644" spans="1:8" s="10" customFormat="1">
      <c r="A15644" s="134"/>
      <c r="B15644" s="134"/>
      <c r="C15644"/>
      <c r="D15644"/>
      <c r="E15644" s="488"/>
      <c r="F15644"/>
      <c r="G15644"/>
      <c r="H15644" s="488"/>
    </row>
    <row r="15645" spans="1:8" s="10" customFormat="1">
      <c r="A15645" s="134"/>
      <c r="B15645" s="134"/>
      <c r="C15645"/>
      <c r="D15645"/>
      <c r="E15645" s="488"/>
      <c r="F15645"/>
      <c r="G15645"/>
      <c r="H15645" s="488"/>
    </row>
    <row r="15646" spans="1:8" s="10" customFormat="1">
      <c r="A15646" s="134"/>
      <c r="B15646" s="134"/>
      <c r="C15646"/>
      <c r="D15646"/>
      <c r="E15646" s="488"/>
      <c r="F15646"/>
      <c r="G15646"/>
      <c r="H15646" s="488"/>
    </row>
    <row r="15647" spans="1:8" s="10" customFormat="1">
      <c r="A15647" s="134"/>
      <c r="B15647" s="134"/>
      <c r="C15647"/>
      <c r="D15647"/>
      <c r="E15647" s="488"/>
      <c r="F15647"/>
      <c r="G15647"/>
      <c r="H15647" s="488"/>
    </row>
    <row r="15648" spans="1:8" s="10" customFormat="1">
      <c r="A15648" s="134"/>
      <c r="B15648" s="134"/>
      <c r="C15648"/>
      <c r="D15648"/>
      <c r="E15648" s="488"/>
      <c r="F15648"/>
      <c r="G15648"/>
      <c r="H15648" s="488"/>
    </row>
    <row r="15649" spans="1:8" s="10" customFormat="1">
      <c r="A15649" s="134"/>
      <c r="B15649" s="134"/>
      <c r="C15649"/>
      <c r="D15649"/>
      <c r="E15649" s="488"/>
      <c r="F15649"/>
      <c r="G15649"/>
      <c r="H15649" s="488"/>
    </row>
    <row r="15650" spans="1:8" s="10" customFormat="1">
      <c r="A15650" s="134"/>
      <c r="B15650" s="134"/>
      <c r="C15650"/>
      <c r="D15650"/>
      <c r="E15650" s="488"/>
      <c r="F15650"/>
      <c r="G15650"/>
      <c r="H15650" s="488"/>
    </row>
    <row r="15651" spans="1:8" s="10" customFormat="1">
      <c r="A15651" s="134"/>
      <c r="B15651" s="134"/>
      <c r="C15651"/>
      <c r="D15651"/>
      <c r="E15651" s="488"/>
      <c r="F15651"/>
      <c r="G15651"/>
      <c r="H15651" s="488"/>
    </row>
    <row r="15652" spans="1:8" s="10" customFormat="1">
      <c r="A15652" s="134"/>
      <c r="B15652" s="134"/>
      <c r="C15652"/>
      <c r="D15652"/>
      <c r="E15652" s="488"/>
      <c r="F15652"/>
      <c r="G15652"/>
      <c r="H15652" s="488"/>
    </row>
    <row r="15653" spans="1:8" s="10" customFormat="1">
      <c r="A15653" s="134"/>
      <c r="B15653" s="134"/>
      <c r="C15653"/>
      <c r="D15653"/>
      <c r="E15653" s="488"/>
      <c r="F15653"/>
      <c r="G15653"/>
      <c r="H15653" s="488"/>
    </row>
    <row r="15654" spans="1:8" s="10" customFormat="1">
      <c r="A15654" s="134"/>
      <c r="B15654" s="134"/>
      <c r="C15654"/>
      <c r="D15654"/>
      <c r="E15654" s="488"/>
      <c r="F15654"/>
      <c r="G15654"/>
      <c r="H15654" s="488"/>
    </row>
    <row r="15655" spans="1:8" s="10" customFormat="1">
      <c r="A15655" s="134"/>
      <c r="B15655" s="134"/>
      <c r="C15655"/>
      <c r="D15655"/>
      <c r="E15655" s="488"/>
      <c r="F15655"/>
      <c r="G15655"/>
      <c r="H15655" s="488"/>
    </row>
    <row r="15656" spans="1:8" s="10" customFormat="1">
      <c r="A15656" s="134"/>
      <c r="B15656" s="134"/>
      <c r="C15656"/>
      <c r="D15656"/>
      <c r="E15656" s="488"/>
      <c r="F15656"/>
      <c r="G15656"/>
      <c r="H15656" s="488"/>
    </row>
    <row r="15657" spans="1:8" s="10" customFormat="1">
      <c r="A15657" s="134"/>
      <c r="B15657" s="134"/>
      <c r="C15657"/>
      <c r="D15657"/>
      <c r="E15657" s="488"/>
      <c r="F15657"/>
      <c r="G15657"/>
      <c r="H15657" s="488"/>
    </row>
    <row r="15658" spans="1:8" s="10" customFormat="1">
      <c r="A15658" s="134"/>
      <c r="B15658" s="134"/>
      <c r="C15658"/>
      <c r="D15658"/>
      <c r="E15658" s="488"/>
      <c r="F15658"/>
      <c r="G15658"/>
      <c r="H15658" s="488"/>
    </row>
    <row r="15659" spans="1:8" s="10" customFormat="1">
      <c r="A15659" s="134"/>
      <c r="B15659" s="134"/>
      <c r="C15659"/>
      <c r="D15659"/>
      <c r="E15659" s="488"/>
      <c r="F15659"/>
      <c r="G15659"/>
      <c r="H15659" s="488"/>
    </row>
    <row r="15660" spans="1:8" s="10" customFormat="1">
      <c r="A15660" s="134"/>
      <c r="B15660" s="134"/>
      <c r="C15660"/>
      <c r="D15660"/>
      <c r="E15660" s="488"/>
      <c r="F15660"/>
      <c r="G15660"/>
      <c r="H15660" s="488"/>
    </row>
    <row r="15661" spans="1:8" s="10" customFormat="1">
      <c r="A15661" s="134"/>
      <c r="B15661" s="134"/>
      <c r="C15661"/>
      <c r="D15661"/>
      <c r="E15661" s="488"/>
      <c r="F15661"/>
      <c r="G15661"/>
      <c r="H15661" s="488"/>
    </row>
    <row r="15662" spans="1:8" s="10" customFormat="1">
      <c r="A15662" s="134"/>
      <c r="B15662" s="134"/>
      <c r="C15662"/>
      <c r="D15662"/>
      <c r="E15662" s="488"/>
      <c r="F15662"/>
      <c r="G15662"/>
      <c r="H15662" s="488"/>
    </row>
    <row r="15663" spans="1:8" s="10" customFormat="1">
      <c r="A15663" s="134"/>
      <c r="B15663" s="134"/>
      <c r="C15663"/>
      <c r="D15663"/>
      <c r="E15663" s="488"/>
      <c r="F15663"/>
      <c r="G15663"/>
      <c r="H15663" s="488"/>
    </row>
    <row r="15664" spans="1:8" s="10" customFormat="1">
      <c r="A15664" s="134"/>
      <c r="B15664" s="134"/>
      <c r="C15664"/>
      <c r="D15664"/>
      <c r="E15664" s="488"/>
      <c r="F15664"/>
      <c r="G15664"/>
      <c r="H15664" s="488"/>
    </row>
    <row r="15665" spans="1:8" s="10" customFormat="1">
      <c r="A15665" s="134"/>
      <c r="B15665" s="134"/>
      <c r="C15665"/>
      <c r="D15665"/>
      <c r="E15665" s="488"/>
      <c r="F15665"/>
      <c r="G15665"/>
      <c r="H15665" s="488"/>
    </row>
    <row r="15666" spans="1:8" s="10" customFormat="1">
      <c r="A15666" s="134"/>
      <c r="B15666" s="134"/>
      <c r="C15666"/>
      <c r="D15666"/>
      <c r="E15666" s="488"/>
      <c r="F15666"/>
      <c r="G15666"/>
      <c r="H15666" s="488"/>
    </row>
    <row r="15667" spans="1:8" s="10" customFormat="1">
      <c r="A15667" s="134"/>
      <c r="B15667" s="134"/>
      <c r="C15667"/>
      <c r="D15667"/>
      <c r="E15667" s="488"/>
      <c r="F15667"/>
      <c r="G15667"/>
      <c r="H15667" s="488"/>
    </row>
    <row r="15668" spans="1:8" s="10" customFormat="1">
      <c r="A15668" s="134"/>
      <c r="B15668" s="134"/>
      <c r="C15668"/>
      <c r="D15668"/>
      <c r="E15668" s="488"/>
      <c r="F15668"/>
      <c r="G15668"/>
      <c r="H15668" s="488"/>
    </row>
    <row r="15669" spans="1:8" s="10" customFormat="1">
      <c r="A15669" s="134"/>
      <c r="B15669" s="134"/>
      <c r="C15669"/>
      <c r="D15669"/>
      <c r="E15669" s="488"/>
      <c r="F15669"/>
      <c r="G15669"/>
      <c r="H15669" s="488"/>
    </row>
    <row r="15670" spans="1:8" s="10" customFormat="1">
      <c r="A15670" s="134"/>
      <c r="B15670" s="134"/>
      <c r="C15670"/>
      <c r="D15670"/>
      <c r="E15670" s="488"/>
      <c r="F15670"/>
      <c r="G15670"/>
      <c r="H15670" s="488"/>
    </row>
    <row r="15671" spans="1:8" s="10" customFormat="1">
      <c r="A15671" s="134"/>
      <c r="B15671" s="134"/>
      <c r="C15671"/>
      <c r="D15671"/>
      <c r="E15671" s="488"/>
      <c r="F15671"/>
      <c r="G15671"/>
      <c r="H15671" s="488"/>
    </row>
    <row r="15672" spans="1:8" s="10" customFormat="1">
      <c r="A15672" s="134"/>
      <c r="B15672" s="134"/>
      <c r="C15672"/>
      <c r="D15672"/>
      <c r="E15672" s="488"/>
      <c r="F15672"/>
      <c r="G15672"/>
      <c r="H15672" s="488"/>
    </row>
    <row r="15673" spans="1:8" s="10" customFormat="1">
      <c r="A15673" s="134"/>
      <c r="B15673" s="134"/>
      <c r="C15673"/>
      <c r="D15673"/>
      <c r="E15673" s="488"/>
      <c r="F15673"/>
      <c r="G15673"/>
      <c r="H15673" s="488"/>
    </row>
    <row r="15674" spans="1:8" s="10" customFormat="1">
      <c r="A15674" s="134"/>
      <c r="B15674" s="134"/>
      <c r="C15674"/>
      <c r="D15674"/>
      <c r="E15674" s="488"/>
      <c r="F15674"/>
      <c r="G15674"/>
      <c r="H15674" s="488"/>
    </row>
    <row r="15675" spans="1:8" s="10" customFormat="1">
      <c r="A15675" s="134"/>
      <c r="B15675" s="134"/>
      <c r="C15675"/>
      <c r="D15675"/>
      <c r="E15675" s="488"/>
      <c r="F15675"/>
      <c r="G15675"/>
      <c r="H15675" s="488"/>
    </row>
    <row r="15676" spans="1:8" s="10" customFormat="1">
      <c r="A15676" s="134"/>
      <c r="B15676" s="134"/>
      <c r="C15676"/>
      <c r="D15676"/>
      <c r="E15676" s="488"/>
      <c r="F15676"/>
      <c r="G15676"/>
      <c r="H15676" s="488"/>
    </row>
    <row r="15677" spans="1:8" s="10" customFormat="1">
      <c r="A15677" s="134"/>
      <c r="B15677" s="134"/>
      <c r="C15677"/>
      <c r="D15677"/>
      <c r="E15677" s="488"/>
      <c r="F15677"/>
      <c r="G15677"/>
      <c r="H15677" s="488"/>
    </row>
    <row r="15678" spans="1:8" s="10" customFormat="1">
      <c r="A15678" s="134"/>
      <c r="B15678" s="134"/>
      <c r="C15678"/>
      <c r="D15678"/>
      <c r="E15678" s="488"/>
      <c r="F15678"/>
      <c r="G15678"/>
      <c r="H15678" s="488"/>
    </row>
    <row r="15679" spans="1:8" s="10" customFormat="1">
      <c r="A15679" s="134"/>
      <c r="B15679" s="134"/>
      <c r="C15679"/>
      <c r="D15679"/>
      <c r="E15679" s="488"/>
      <c r="F15679"/>
      <c r="G15679"/>
      <c r="H15679" s="488"/>
    </row>
    <row r="15680" spans="1:8" s="10" customFormat="1">
      <c r="A15680" s="134"/>
      <c r="B15680" s="134"/>
      <c r="C15680"/>
      <c r="D15680"/>
      <c r="E15680" s="488"/>
      <c r="F15680"/>
      <c r="G15680"/>
      <c r="H15680" s="488"/>
    </row>
    <row r="15681" spans="1:8" s="10" customFormat="1">
      <c r="A15681" s="134"/>
      <c r="B15681" s="134"/>
      <c r="C15681"/>
      <c r="D15681"/>
      <c r="E15681" s="488"/>
      <c r="F15681"/>
      <c r="G15681"/>
      <c r="H15681" s="488"/>
    </row>
    <row r="15682" spans="1:8" s="10" customFormat="1">
      <c r="A15682" s="134"/>
      <c r="B15682" s="134"/>
      <c r="C15682"/>
      <c r="D15682"/>
      <c r="E15682" s="488"/>
      <c r="F15682"/>
      <c r="G15682"/>
      <c r="H15682" s="488"/>
    </row>
    <row r="15683" spans="1:8" s="10" customFormat="1">
      <c r="A15683" s="134"/>
      <c r="B15683" s="134"/>
      <c r="C15683"/>
      <c r="D15683"/>
      <c r="E15683" s="488"/>
      <c r="F15683"/>
      <c r="G15683"/>
      <c r="H15683" s="488"/>
    </row>
    <row r="15684" spans="1:8" s="10" customFormat="1">
      <c r="A15684" s="134"/>
      <c r="B15684" s="134"/>
      <c r="C15684"/>
      <c r="D15684"/>
      <c r="E15684" s="488"/>
      <c r="F15684"/>
      <c r="G15684"/>
      <c r="H15684" s="488"/>
    </row>
    <row r="15685" spans="1:8" s="10" customFormat="1">
      <c r="A15685" s="134"/>
      <c r="B15685" s="134"/>
      <c r="C15685"/>
      <c r="D15685"/>
      <c r="E15685" s="488"/>
      <c r="F15685"/>
      <c r="G15685"/>
      <c r="H15685" s="488"/>
    </row>
    <row r="15686" spans="1:8" s="10" customFormat="1">
      <c r="A15686" s="134"/>
      <c r="B15686" s="134"/>
      <c r="C15686"/>
      <c r="D15686"/>
      <c r="E15686" s="488"/>
      <c r="F15686"/>
      <c r="G15686"/>
      <c r="H15686" s="488"/>
    </row>
    <row r="15687" spans="1:8" s="10" customFormat="1">
      <c r="A15687" s="134"/>
      <c r="B15687" s="134"/>
      <c r="C15687"/>
      <c r="D15687"/>
      <c r="E15687" s="488"/>
      <c r="F15687"/>
      <c r="G15687"/>
      <c r="H15687" s="488"/>
    </row>
    <row r="15688" spans="1:8" s="10" customFormat="1">
      <c r="A15688" s="134"/>
      <c r="B15688" s="134"/>
      <c r="C15688"/>
      <c r="D15688"/>
      <c r="E15688" s="488"/>
      <c r="F15688"/>
      <c r="G15688"/>
      <c r="H15688" s="488"/>
    </row>
    <row r="15689" spans="1:8" s="10" customFormat="1">
      <c r="A15689" s="134"/>
      <c r="B15689" s="134"/>
      <c r="C15689"/>
      <c r="D15689"/>
      <c r="E15689" s="488"/>
      <c r="F15689"/>
      <c r="G15689"/>
      <c r="H15689" s="488"/>
    </row>
    <row r="15690" spans="1:8" s="10" customFormat="1">
      <c r="A15690" s="134"/>
      <c r="B15690" s="134"/>
      <c r="C15690"/>
      <c r="D15690"/>
      <c r="E15690" s="488"/>
      <c r="F15690"/>
      <c r="G15690"/>
      <c r="H15690" s="488"/>
    </row>
    <row r="15691" spans="1:8" s="10" customFormat="1">
      <c r="A15691" s="134"/>
      <c r="B15691" s="134"/>
      <c r="C15691"/>
      <c r="D15691"/>
      <c r="E15691" s="488"/>
      <c r="F15691"/>
      <c r="G15691"/>
      <c r="H15691" s="488"/>
    </row>
    <row r="15692" spans="1:8" s="10" customFormat="1">
      <c r="A15692" s="134"/>
      <c r="B15692" s="134"/>
      <c r="C15692"/>
      <c r="D15692"/>
      <c r="E15692" s="488"/>
      <c r="F15692"/>
      <c r="G15692"/>
      <c r="H15692" s="488"/>
    </row>
    <row r="15693" spans="1:8" s="10" customFormat="1">
      <c r="A15693" s="134"/>
      <c r="B15693" s="134"/>
      <c r="C15693"/>
      <c r="D15693"/>
      <c r="E15693" s="488"/>
      <c r="F15693"/>
      <c r="G15693"/>
      <c r="H15693" s="488"/>
    </row>
    <row r="15694" spans="1:8" s="10" customFormat="1">
      <c r="A15694" s="134"/>
      <c r="B15694" s="134"/>
      <c r="C15694"/>
      <c r="D15694"/>
      <c r="E15694" s="488"/>
      <c r="F15694"/>
      <c r="G15694"/>
      <c r="H15694" s="488"/>
    </row>
    <row r="15695" spans="1:8" s="10" customFormat="1">
      <c r="A15695" s="134"/>
      <c r="B15695" s="134"/>
      <c r="C15695"/>
      <c r="D15695"/>
      <c r="E15695" s="488"/>
      <c r="F15695"/>
      <c r="G15695"/>
      <c r="H15695" s="488"/>
    </row>
    <row r="15696" spans="1:8" s="10" customFormat="1">
      <c r="A15696" s="134"/>
      <c r="B15696" s="134"/>
      <c r="C15696"/>
      <c r="D15696"/>
      <c r="E15696" s="488"/>
      <c r="F15696"/>
      <c r="G15696"/>
      <c r="H15696" s="488"/>
    </row>
    <row r="15697" spans="1:8" s="10" customFormat="1">
      <c r="A15697" s="134"/>
      <c r="B15697" s="134"/>
      <c r="C15697"/>
      <c r="D15697"/>
      <c r="E15697" s="488"/>
      <c r="F15697"/>
      <c r="G15697"/>
      <c r="H15697" s="488"/>
    </row>
    <row r="15698" spans="1:8" s="10" customFormat="1">
      <c r="A15698" s="134"/>
      <c r="B15698" s="134"/>
      <c r="C15698"/>
      <c r="D15698"/>
      <c r="E15698" s="488"/>
      <c r="F15698"/>
      <c r="G15698"/>
      <c r="H15698" s="488"/>
    </row>
    <row r="15699" spans="1:8" s="10" customFormat="1">
      <c r="A15699" s="134"/>
      <c r="B15699" s="134"/>
      <c r="C15699"/>
      <c r="D15699"/>
      <c r="E15699" s="488"/>
      <c r="F15699"/>
      <c r="G15699"/>
      <c r="H15699" s="488"/>
    </row>
    <row r="15700" spans="1:8" s="10" customFormat="1">
      <c r="A15700" s="134"/>
      <c r="B15700" s="134"/>
      <c r="C15700"/>
      <c r="D15700"/>
      <c r="E15700" s="488"/>
      <c r="F15700"/>
      <c r="G15700"/>
      <c r="H15700" s="488"/>
    </row>
    <row r="15701" spans="1:8" s="10" customFormat="1">
      <c r="A15701" s="134"/>
      <c r="B15701" s="134"/>
      <c r="C15701"/>
      <c r="D15701"/>
      <c r="E15701" s="488"/>
      <c r="F15701"/>
      <c r="G15701"/>
      <c r="H15701" s="488"/>
    </row>
    <row r="15702" spans="1:8" s="10" customFormat="1">
      <c r="A15702" s="134"/>
      <c r="B15702" s="134"/>
      <c r="C15702"/>
      <c r="D15702"/>
      <c r="E15702" s="488"/>
      <c r="F15702"/>
      <c r="G15702"/>
      <c r="H15702" s="488"/>
    </row>
    <row r="15703" spans="1:8" s="10" customFormat="1">
      <c r="A15703" s="134"/>
      <c r="B15703" s="134"/>
      <c r="C15703"/>
      <c r="D15703"/>
      <c r="E15703" s="488"/>
      <c r="F15703"/>
      <c r="G15703"/>
      <c r="H15703" s="488"/>
    </row>
    <row r="15704" spans="1:8" s="10" customFormat="1">
      <c r="A15704" s="134"/>
      <c r="B15704" s="134"/>
      <c r="C15704"/>
      <c r="D15704"/>
      <c r="E15704" s="488"/>
      <c r="F15704"/>
      <c r="G15704"/>
      <c r="H15704" s="488"/>
    </row>
    <row r="15705" spans="1:8" s="10" customFormat="1">
      <c r="A15705" s="134"/>
      <c r="B15705" s="134"/>
      <c r="C15705"/>
      <c r="D15705"/>
      <c r="E15705" s="488"/>
      <c r="F15705"/>
      <c r="G15705"/>
      <c r="H15705" s="488"/>
    </row>
    <row r="15706" spans="1:8" s="10" customFormat="1">
      <c r="A15706" s="134"/>
      <c r="B15706" s="134"/>
      <c r="C15706"/>
      <c r="D15706"/>
      <c r="E15706" s="488"/>
      <c r="F15706"/>
      <c r="G15706"/>
      <c r="H15706" s="488"/>
    </row>
    <row r="15707" spans="1:8" s="10" customFormat="1">
      <c r="A15707" s="134"/>
      <c r="B15707" s="134"/>
      <c r="C15707"/>
      <c r="D15707"/>
      <c r="E15707" s="488"/>
      <c r="F15707"/>
      <c r="G15707"/>
      <c r="H15707" s="488"/>
    </row>
    <row r="15708" spans="1:8" s="10" customFormat="1">
      <c r="A15708" s="134"/>
      <c r="B15708" s="134"/>
      <c r="C15708"/>
      <c r="D15708"/>
      <c r="E15708" s="488"/>
      <c r="F15708"/>
      <c r="G15708"/>
      <c r="H15708" s="488"/>
    </row>
    <row r="15709" spans="1:8" s="10" customFormat="1">
      <c r="A15709" s="134"/>
      <c r="B15709" s="134"/>
      <c r="C15709"/>
      <c r="D15709"/>
      <c r="E15709" s="488"/>
      <c r="F15709"/>
      <c r="G15709"/>
      <c r="H15709" s="488"/>
    </row>
    <row r="15710" spans="1:8" s="10" customFormat="1">
      <c r="A15710" s="134"/>
      <c r="B15710" s="134"/>
      <c r="C15710"/>
      <c r="D15710"/>
      <c r="E15710" s="488"/>
      <c r="F15710"/>
      <c r="G15710"/>
      <c r="H15710" s="488"/>
    </row>
    <row r="15711" spans="1:8" s="10" customFormat="1">
      <c r="A15711" s="134"/>
      <c r="B15711" s="134"/>
      <c r="C15711"/>
      <c r="D15711"/>
      <c r="E15711" s="488"/>
      <c r="F15711"/>
      <c r="G15711"/>
      <c r="H15711" s="488"/>
    </row>
    <row r="15712" spans="1:8" s="10" customFormat="1">
      <c r="A15712" s="134"/>
      <c r="B15712" s="134"/>
      <c r="C15712"/>
      <c r="D15712"/>
      <c r="E15712" s="488"/>
      <c r="F15712"/>
      <c r="G15712"/>
      <c r="H15712" s="488"/>
    </row>
    <row r="15713" spans="1:8" s="10" customFormat="1">
      <c r="A15713" s="134"/>
      <c r="B15713" s="134"/>
      <c r="C15713"/>
      <c r="D15713"/>
      <c r="E15713" s="488"/>
      <c r="F15713"/>
      <c r="G15713"/>
      <c r="H15713" s="488"/>
    </row>
    <row r="15714" spans="1:8" s="10" customFormat="1">
      <c r="A15714" s="134"/>
      <c r="B15714" s="134"/>
      <c r="C15714"/>
      <c r="D15714"/>
      <c r="E15714" s="488"/>
      <c r="F15714"/>
      <c r="G15714"/>
      <c r="H15714" s="488"/>
    </row>
    <row r="15715" spans="1:8" s="10" customFormat="1">
      <c r="A15715" s="134"/>
      <c r="B15715" s="134"/>
      <c r="C15715"/>
      <c r="D15715"/>
      <c r="E15715" s="488"/>
      <c r="F15715"/>
      <c r="G15715"/>
      <c r="H15715" s="488"/>
    </row>
    <row r="15716" spans="1:8" s="10" customFormat="1">
      <c r="A15716" s="134"/>
      <c r="B15716" s="134"/>
      <c r="C15716"/>
      <c r="D15716"/>
      <c r="E15716" s="488"/>
      <c r="F15716"/>
      <c r="G15716"/>
      <c r="H15716" s="488"/>
    </row>
    <row r="15717" spans="1:8" s="10" customFormat="1">
      <c r="A15717" s="134"/>
      <c r="B15717" s="134"/>
      <c r="C15717"/>
      <c r="D15717"/>
      <c r="E15717" s="488"/>
      <c r="F15717"/>
      <c r="G15717"/>
      <c r="H15717" s="488"/>
    </row>
    <row r="15718" spans="1:8" s="10" customFormat="1">
      <c r="A15718" s="134"/>
      <c r="B15718" s="134"/>
      <c r="C15718"/>
      <c r="D15718"/>
      <c r="E15718" s="488"/>
      <c r="F15718"/>
      <c r="G15718"/>
      <c r="H15718" s="488"/>
    </row>
    <row r="15719" spans="1:8" s="10" customFormat="1">
      <c r="A15719" s="134"/>
      <c r="B15719" s="134"/>
      <c r="C15719"/>
      <c r="D15719"/>
      <c r="E15719" s="488"/>
      <c r="F15719"/>
      <c r="G15719"/>
      <c r="H15719" s="488"/>
    </row>
    <row r="15720" spans="1:8" s="10" customFormat="1">
      <c r="A15720" s="134"/>
      <c r="B15720" s="134"/>
      <c r="C15720"/>
      <c r="D15720"/>
      <c r="E15720" s="488"/>
      <c r="F15720"/>
      <c r="G15720"/>
      <c r="H15720" s="488"/>
    </row>
    <row r="15721" spans="1:8" s="10" customFormat="1">
      <c r="A15721" s="134"/>
      <c r="B15721" s="134"/>
      <c r="C15721"/>
      <c r="D15721"/>
      <c r="E15721" s="488"/>
      <c r="F15721"/>
      <c r="G15721"/>
      <c r="H15721" s="488"/>
    </row>
    <row r="15722" spans="1:8" s="10" customFormat="1">
      <c r="A15722" s="134"/>
      <c r="B15722" s="134"/>
      <c r="C15722"/>
      <c r="D15722"/>
      <c r="E15722" s="488"/>
      <c r="F15722"/>
      <c r="G15722"/>
      <c r="H15722" s="488"/>
    </row>
    <row r="15723" spans="1:8" s="10" customFormat="1">
      <c r="A15723" s="134"/>
      <c r="B15723" s="134"/>
      <c r="C15723"/>
      <c r="D15723"/>
      <c r="E15723" s="488"/>
      <c r="F15723"/>
      <c r="G15723"/>
      <c r="H15723" s="488"/>
    </row>
    <row r="15724" spans="1:8" s="10" customFormat="1">
      <c r="A15724" s="134"/>
      <c r="B15724" s="134"/>
      <c r="C15724"/>
      <c r="D15724"/>
      <c r="E15724" s="488"/>
      <c r="F15724"/>
      <c r="G15724"/>
      <c r="H15724" s="488"/>
    </row>
    <row r="15725" spans="1:8" s="10" customFormat="1">
      <c r="A15725" s="134"/>
      <c r="B15725" s="134"/>
      <c r="C15725"/>
      <c r="D15725"/>
      <c r="E15725" s="488"/>
      <c r="F15725"/>
      <c r="G15725"/>
      <c r="H15725" s="488"/>
    </row>
    <row r="15726" spans="1:8" s="10" customFormat="1">
      <c r="A15726" s="134"/>
      <c r="B15726" s="134"/>
      <c r="C15726"/>
      <c r="D15726"/>
      <c r="E15726" s="488"/>
      <c r="F15726"/>
      <c r="G15726"/>
      <c r="H15726" s="488"/>
    </row>
    <row r="15727" spans="1:8" s="10" customFormat="1">
      <c r="A15727" s="134"/>
      <c r="B15727" s="134"/>
      <c r="C15727"/>
      <c r="D15727"/>
      <c r="E15727" s="488"/>
      <c r="F15727"/>
      <c r="G15727"/>
      <c r="H15727" s="488"/>
    </row>
    <row r="15728" spans="1:8" s="10" customFormat="1">
      <c r="A15728" s="134"/>
      <c r="B15728" s="134"/>
      <c r="C15728"/>
      <c r="D15728"/>
      <c r="E15728" s="488"/>
      <c r="F15728"/>
      <c r="G15728"/>
      <c r="H15728" s="488"/>
    </row>
    <row r="15729" spans="1:8" s="10" customFormat="1">
      <c r="A15729" s="134"/>
      <c r="B15729" s="134"/>
      <c r="C15729"/>
      <c r="D15729"/>
      <c r="E15729" s="488"/>
      <c r="F15729"/>
      <c r="G15729"/>
      <c r="H15729" s="488"/>
    </row>
    <row r="15730" spans="1:8" s="10" customFormat="1">
      <c r="A15730" s="134"/>
      <c r="B15730" s="134"/>
      <c r="C15730"/>
      <c r="D15730"/>
      <c r="E15730" s="488"/>
      <c r="F15730"/>
      <c r="G15730"/>
      <c r="H15730" s="488"/>
    </row>
    <row r="15731" spans="1:8" s="10" customFormat="1">
      <c r="A15731" s="134"/>
      <c r="B15731" s="134"/>
      <c r="C15731"/>
      <c r="D15731"/>
      <c r="E15731" s="488"/>
      <c r="F15731"/>
      <c r="G15731"/>
      <c r="H15731" s="488"/>
    </row>
    <row r="15732" spans="1:8" s="10" customFormat="1">
      <c r="A15732" s="134"/>
      <c r="B15732" s="134"/>
      <c r="C15732"/>
      <c r="D15732"/>
      <c r="E15732" s="488"/>
      <c r="F15732"/>
      <c r="G15732"/>
      <c r="H15732" s="488"/>
    </row>
    <row r="15733" spans="1:8" s="10" customFormat="1">
      <c r="A15733" s="134"/>
      <c r="B15733" s="134"/>
      <c r="C15733"/>
      <c r="D15733"/>
      <c r="E15733" s="488"/>
      <c r="F15733"/>
      <c r="G15733"/>
      <c r="H15733" s="488"/>
    </row>
    <row r="15734" spans="1:8" s="10" customFormat="1">
      <c r="A15734" s="134"/>
      <c r="B15734" s="134"/>
      <c r="C15734"/>
      <c r="D15734"/>
      <c r="E15734" s="488"/>
      <c r="F15734"/>
      <c r="G15734"/>
      <c r="H15734" s="488"/>
    </row>
    <row r="15735" spans="1:8" s="10" customFormat="1">
      <c r="A15735" s="134"/>
      <c r="B15735" s="134"/>
      <c r="C15735"/>
      <c r="D15735"/>
      <c r="E15735" s="488"/>
      <c r="F15735"/>
      <c r="G15735"/>
      <c r="H15735" s="488"/>
    </row>
    <row r="15736" spans="1:8" s="10" customFormat="1">
      <c r="A15736" s="134"/>
      <c r="B15736" s="134"/>
      <c r="C15736"/>
      <c r="D15736"/>
      <c r="E15736" s="488"/>
      <c r="F15736"/>
      <c r="G15736"/>
      <c r="H15736" s="488"/>
    </row>
    <row r="15737" spans="1:8" s="10" customFormat="1">
      <c r="A15737" s="134"/>
      <c r="B15737" s="134"/>
      <c r="C15737"/>
      <c r="D15737"/>
      <c r="E15737" s="488"/>
      <c r="F15737"/>
      <c r="G15737"/>
      <c r="H15737" s="488"/>
    </row>
    <row r="15738" spans="1:8" s="10" customFormat="1">
      <c r="A15738" s="134"/>
      <c r="B15738" s="134"/>
      <c r="C15738"/>
      <c r="D15738"/>
      <c r="E15738" s="488"/>
      <c r="F15738"/>
      <c r="G15738"/>
      <c r="H15738" s="488"/>
    </row>
    <row r="15739" spans="1:8" s="10" customFormat="1">
      <c r="A15739" s="134"/>
      <c r="B15739" s="134"/>
      <c r="C15739"/>
      <c r="D15739"/>
      <c r="E15739" s="488"/>
      <c r="F15739"/>
      <c r="G15739"/>
      <c r="H15739" s="488"/>
    </row>
    <row r="15740" spans="1:8" s="10" customFormat="1">
      <c r="A15740" s="134"/>
      <c r="B15740" s="134"/>
      <c r="C15740"/>
      <c r="D15740"/>
      <c r="E15740" s="488"/>
      <c r="F15740"/>
      <c r="G15740"/>
      <c r="H15740" s="488"/>
    </row>
    <row r="15741" spans="1:8" s="10" customFormat="1">
      <c r="A15741" s="134"/>
      <c r="B15741" s="134"/>
      <c r="C15741"/>
      <c r="D15741"/>
      <c r="E15741" s="488"/>
      <c r="F15741"/>
      <c r="G15741"/>
      <c r="H15741" s="488"/>
    </row>
    <row r="15742" spans="1:8" s="10" customFormat="1">
      <c r="A15742" s="134"/>
      <c r="B15742" s="134"/>
      <c r="C15742"/>
      <c r="D15742"/>
      <c r="E15742" s="488"/>
      <c r="F15742"/>
      <c r="G15742"/>
      <c r="H15742" s="488"/>
    </row>
    <row r="15743" spans="1:8" s="10" customFormat="1">
      <c r="A15743" s="134"/>
      <c r="B15743" s="134"/>
      <c r="C15743"/>
      <c r="D15743"/>
      <c r="E15743" s="488"/>
      <c r="F15743"/>
      <c r="G15743"/>
      <c r="H15743" s="488"/>
    </row>
    <row r="15744" spans="1:8" s="10" customFormat="1">
      <c r="A15744" s="134"/>
      <c r="B15744" s="134"/>
      <c r="C15744"/>
      <c r="D15744"/>
      <c r="E15744" s="488"/>
      <c r="F15744"/>
      <c r="G15744"/>
      <c r="H15744" s="488"/>
    </row>
    <row r="15745" spans="1:8" s="10" customFormat="1">
      <c r="A15745" s="134"/>
      <c r="B15745" s="134"/>
      <c r="C15745"/>
      <c r="D15745"/>
      <c r="E15745" s="488"/>
      <c r="F15745"/>
      <c r="G15745"/>
      <c r="H15745" s="488"/>
    </row>
    <row r="15746" spans="1:8" s="10" customFormat="1">
      <c r="A15746" s="134"/>
      <c r="B15746" s="134"/>
      <c r="C15746"/>
      <c r="D15746"/>
      <c r="E15746" s="488"/>
      <c r="F15746"/>
      <c r="G15746"/>
      <c r="H15746" s="488"/>
    </row>
    <row r="15747" spans="1:8" s="10" customFormat="1">
      <c r="A15747" s="134"/>
      <c r="B15747" s="134"/>
      <c r="C15747"/>
      <c r="D15747"/>
      <c r="E15747" s="488"/>
      <c r="F15747"/>
      <c r="G15747"/>
      <c r="H15747" s="488"/>
    </row>
    <row r="15748" spans="1:8" s="10" customFormat="1">
      <c r="A15748" s="134"/>
      <c r="B15748" s="134"/>
      <c r="C15748"/>
      <c r="D15748"/>
      <c r="E15748" s="488"/>
      <c r="F15748"/>
      <c r="G15748"/>
      <c r="H15748" s="488"/>
    </row>
    <row r="15749" spans="1:8" s="10" customFormat="1">
      <c r="A15749" s="134"/>
      <c r="B15749" s="134"/>
      <c r="C15749"/>
      <c r="D15749"/>
      <c r="E15749" s="488"/>
      <c r="F15749"/>
      <c r="G15749"/>
      <c r="H15749" s="488"/>
    </row>
    <row r="15750" spans="1:8" s="10" customFormat="1">
      <c r="A15750" s="134"/>
      <c r="B15750" s="134"/>
      <c r="C15750"/>
      <c r="D15750"/>
      <c r="E15750" s="488"/>
      <c r="F15750"/>
      <c r="G15750"/>
      <c r="H15750" s="488"/>
    </row>
    <row r="15751" spans="1:8" s="10" customFormat="1">
      <c r="A15751" s="134"/>
      <c r="B15751" s="134"/>
      <c r="C15751"/>
      <c r="D15751"/>
      <c r="E15751" s="488"/>
      <c r="F15751"/>
      <c r="G15751"/>
      <c r="H15751" s="488"/>
    </row>
    <row r="15752" spans="1:8" s="10" customFormat="1">
      <c r="A15752" s="134"/>
      <c r="B15752" s="134"/>
      <c r="C15752"/>
      <c r="D15752"/>
      <c r="E15752" s="488"/>
      <c r="F15752"/>
      <c r="G15752"/>
      <c r="H15752" s="488"/>
    </row>
    <row r="15753" spans="1:8" s="10" customFormat="1">
      <c r="A15753" s="134"/>
      <c r="B15753" s="134"/>
      <c r="C15753"/>
      <c r="D15753"/>
      <c r="E15753" s="488"/>
      <c r="F15753"/>
      <c r="G15753"/>
      <c r="H15753" s="488"/>
    </row>
    <row r="15754" spans="1:8" s="10" customFormat="1">
      <c r="A15754" s="134"/>
      <c r="B15754" s="134"/>
      <c r="C15754"/>
      <c r="D15754"/>
      <c r="E15754" s="488"/>
      <c r="F15754"/>
      <c r="G15754"/>
      <c r="H15754" s="488"/>
    </row>
    <row r="15755" spans="1:8" s="10" customFormat="1">
      <c r="A15755" s="134"/>
      <c r="B15755" s="134"/>
      <c r="C15755"/>
      <c r="D15755"/>
      <c r="E15755" s="488"/>
      <c r="F15755"/>
      <c r="G15755"/>
      <c r="H15755" s="488"/>
    </row>
    <row r="15756" spans="1:8" s="10" customFormat="1">
      <c r="A15756" s="134"/>
      <c r="B15756" s="134"/>
      <c r="C15756"/>
      <c r="D15756"/>
      <c r="E15756" s="488"/>
      <c r="F15756"/>
      <c r="G15756"/>
      <c r="H15756" s="488"/>
    </row>
    <row r="15757" spans="1:8" s="10" customFormat="1">
      <c r="A15757" s="134"/>
      <c r="B15757" s="134"/>
      <c r="C15757"/>
      <c r="D15757"/>
      <c r="E15757" s="488"/>
      <c r="F15757"/>
      <c r="G15757"/>
      <c r="H15757" s="488"/>
    </row>
    <row r="15758" spans="1:8" s="10" customFormat="1">
      <c r="A15758" s="134"/>
      <c r="B15758" s="134"/>
      <c r="C15758"/>
      <c r="D15758"/>
      <c r="E15758" s="488"/>
      <c r="F15758"/>
      <c r="G15758"/>
      <c r="H15758" s="488"/>
    </row>
    <row r="15759" spans="1:8" s="10" customFormat="1">
      <c r="A15759" s="134"/>
      <c r="B15759" s="134"/>
      <c r="C15759"/>
      <c r="D15759"/>
      <c r="E15759" s="488"/>
      <c r="F15759"/>
      <c r="G15759"/>
      <c r="H15759" s="488"/>
    </row>
    <row r="15760" spans="1:8" s="10" customFormat="1">
      <c r="A15760" s="134"/>
      <c r="B15760" s="134"/>
      <c r="C15760"/>
      <c r="D15760"/>
      <c r="E15760" s="488"/>
      <c r="F15760"/>
      <c r="G15760"/>
      <c r="H15760" s="488"/>
    </row>
    <row r="15761" spans="1:8" s="10" customFormat="1">
      <c r="A15761" s="134"/>
      <c r="B15761" s="134"/>
      <c r="C15761"/>
      <c r="D15761"/>
      <c r="E15761" s="488"/>
      <c r="F15761"/>
      <c r="G15761"/>
      <c r="H15761" s="488"/>
    </row>
    <row r="15762" spans="1:8" s="10" customFormat="1">
      <c r="A15762" s="134"/>
      <c r="B15762" s="134"/>
      <c r="C15762"/>
      <c r="D15762"/>
      <c r="E15762" s="488"/>
      <c r="F15762"/>
      <c r="G15762"/>
      <c r="H15762" s="488"/>
    </row>
    <row r="15763" spans="1:8" s="10" customFormat="1">
      <c r="A15763" s="134"/>
      <c r="B15763" s="134"/>
      <c r="C15763"/>
      <c r="D15763"/>
      <c r="E15763" s="488"/>
      <c r="F15763"/>
      <c r="G15763"/>
      <c r="H15763" s="488"/>
    </row>
    <row r="15764" spans="1:8" s="10" customFormat="1">
      <c r="A15764" s="134"/>
      <c r="B15764" s="134"/>
      <c r="C15764"/>
      <c r="D15764"/>
      <c r="E15764" s="488"/>
      <c r="F15764"/>
      <c r="G15764"/>
      <c r="H15764" s="488"/>
    </row>
    <row r="15765" spans="1:8" s="10" customFormat="1">
      <c r="A15765" s="134"/>
      <c r="B15765" s="134"/>
      <c r="C15765"/>
      <c r="D15765"/>
      <c r="E15765" s="488"/>
      <c r="F15765"/>
      <c r="G15765"/>
      <c r="H15765" s="488"/>
    </row>
    <row r="15766" spans="1:8" s="10" customFormat="1">
      <c r="A15766" s="134"/>
      <c r="B15766" s="134"/>
      <c r="C15766"/>
      <c r="D15766"/>
      <c r="E15766" s="488"/>
      <c r="F15766"/>
      <c r="G15766"/>
      <c r="H15766" s="488"/>
    </row>
    <row r="15767" spans="1:8" s="10" customFormat="1">
      <c r="A15767" s="134"/>
      <c r="B15767" s="134"/>
      <c r="C15767"/>
      <c r="D15767"/>
      <c r="E15767" s="488"/>
      <c r="F15767"/>
      <c r="G15767"/>
      <c r="H15767" s="488"/>
    </row>
    <row r="15768" spans="1:8" s="10" customFormat="1">
      <c r="A15768" s="134"/>
      <c r="B15768" s="134"/>
      <c r="C15768"/>
      <c r="D15768"/>
      <c r="E15768" s="488"/>
      <c r="F15768"/>
      <c r="G15768"/>
      <c r="H15768" s="488"/>
    </row>
    <row r="15769" spans="1:8" s="10" customFormat="1">
      <c r="A15769" s="134"/>
      <c r="B15769" s="134"/>
      <c r="C15769"/>
      <c r="D15769"/>
      <c r="E15769" s="488"/>
      <c r="F15769"/>
      <c r="G15769"/>
      <c r="H15769" s="488"/>
    </row>
    <row r="15770" spans="1:8" s="10" customFormat="1">
      <c r="A15770" s="134"/>
      <c r="B15770" s="134"/>
      <c r="C15770"/>
      <c r="D15770"/>
      <c r="E15770" s="488"/>
      <c r="F15770"/>
      <c r="G15770"/>
      <c r="H15770" s="488"/>
    </row>
    <row r="15771" spans="1:8" s="10" customFormat="1">
      <c r="A15771" s="134"/>
      <c r="B15771" s="134"/>
      <c r="C15771"/>
      <c r="D15771"/>
      <c r="E15771" s="488"/>
      <c r="F15771"/>
      <c r="G15771"/>
      <c r="H15771" s="488"/>
    </row>
    <row r="15772" spans="1:8" s="10" customFormat="1">
      <c r="A15772" s="134"/>
      <c r="B15772" s="134"/>
      <c r="C15772"/>
      <c r="D15772"/>
      <c r="E15772" s="488"/>
      <c r="F15772"/>
      <c r="G15772"/>
      <c r="H15772" s="488"/>
    </row>
    <row r="15773" spans="1:8" s="10" customFormat="1">
      <c r="A15773" s="134"/>
      <c r="B15773" s="134"/>
      <c r="C15773"/>
      <c r="D15773"/>
      <c r="E15773" s="488"/>
      <c r="F15773"/>
      <c r="G15773"/>
      <c r="H15773" s="488"/>
    </row>
    <row r="15774" spans="1:8" s="10" customFormat="1">
      <c r="A15774" s="134"/>
      <c r="B15774" s="134"/>
      <c r="C15774"/>
      <c r="D15774"/>
      <c r="E15774" s="488"/>
      <c r="F15774"/>
      <c r="G15774"/>
      <c r="H15774" s="488"/>
    </row>
    <row r="15775" spans="1:8" s="10" customFormat="1">
      <c r="A15775" s="134"/>
      <c r="B15775" s="134"/>
      <c r="C15775"/>
      <c r="D15775"/>
      <c r="E15775" s="488"/>
      <c r="F15775"/>
      <c r="G15775"/>
      <c r="H15775" s="488"/>
    </row>
    <row r="15776" spans="1:8" s="10" customFormat="1">
      <c r="A15776" s="134"/>
      <c r="B15776" s="134"/>
      <c r="C15776"/>
      <c r="D15776"/>
      <c r="E15776" s="488"/>
      <c r="F15776"/>
      <c r="G15776"/>
      <c r="H15776" s="488"/>
    </row>
    <row r="15777" spans="1:8" s="10" customFormat="1">
      <c r="A15777" s="134"/>
      <c r="B15777" s="134"/>
      <c r="C15777"/>
      <c r="D15777"/>
      <c r="E15777" s="488"/>
      <c r="F15777"/>
      <c r="G15777"/>
      <c r="H15777" s="488"/>
    </row>
    <row r="15778" spans="1:8" s="10" customFormat="1">
      <c r="A15778" s="134"/>
      <c r="B15778" s="134"/>
      <c r="C15778"/>
      <c r="D15778"/>
      <c r="E15778" s="488"/>
      <c r="F15778"/>
      <c r="G15778"/>
      <c r="H15778" s="488"/>
    </row>
    <row r="15779" spans="1:8" s="10" customFormat="1">
      <c r="A15779" s="134"/>
      <c r="B15779" s="134"/>
      <c r="C15779"/>
      <c r="D15779"/>
      <c r="E15779" s="488"/>
      <c r="F15779"/>
      <c r="G15779"/>
      <c r="H15779" s="488"/>
    </row>
    <row r="15780" spans="1:8" s="10" customFormat="1">
      <c r="A15780" s="134"/>
      <c r="B15780" s="134"/>
      <c r="C15780"/>
      <c r="D15780"/>
      <c r="E15780" s="488"/>
      <c r="F15780"/>
      <c r="G15780"/>
      <c r="H15780" s="488"/>
    </row>
    <row r="15781" spans="1:8" s="10" customFormat="1">
      <c r="A15781" s="134"/>
      <c r="B15781" s="134"/>
      <c r="C15781"/>
      <c r="D15781"/>
      <c r="E15781" s="488"/>
      <c r="F15781"/>
      <c r="G15781"/>
      <c r="H15781" s="488"/>
    </row>
    <row r="15782" spans="1:8" s="10" customFormat="1">
      <c r="A15782" s="134"/>
      <c r="B15782" s="134"/>
      <c r="C15782"/>
      <c r="D15782"/>
      <c r="E15782" s="488"/>
      <c r="F15782"/>
      <c r="G15782"/>
      <c r="H15782" s="488"/>
    </row>
    <row r="15783" spans="1:8" s="10" customFormat="1">
      <c r="A15783" s="134"/>
      <c r="B15783" s="134"/>
      <c r="C15783"/>
      <c r="D15783"/>
      <c r="E15783" s="488"/>
      <c r="F15783"/>
      <c r="G15783"/>
      <c r="H15783" s="488"/>
    </row>
    <row r="15784" spans="1:8" s="10" customFormat="1">
      <c r="A15784" s="134"/>
      <c r="B15784" s="134"/>
      <c r="C15784"/>
      <c r="D15784"/>
      <c r="E15784" s="488"/>
      <c r="F15784"/>
      <c r="G15784"/>
      <c r="H15784" s="488"/>
    </row>
    <row r="15785" spans="1:8" s="10" customFormat="1">
      <c r="A15785" s="134"/>
      <c r="B15785" s="134"/>
      <c r="C15785"/>
      <c r="D15785"/>
      <c r="E15785" s="488"/>
      <c r="F15785"/>
      <c r="G15785"/>
      <c r="H15785" s="488"/>
    </row>
    <row r="15786" spans="1:8" s="10" customFormat="1">
      <c r="A15786" s="134"/>
      <c r="B15786" s="134"/>
      <c r="C15786"/>
      <c r="D15786"/>
      <c r="E15786" s="488"/>
      <c r="F15786"/>
      <c r="G15786"/>
      <c r="H15786" s="488"/>
    </row>
    <row r="15787" spans="1:8" s="10" customFormat="1">
      <c r="A15787" s="134"/>
      <c r="B15787" s="134"/>
      <c r="C15787"/>
      <c r="D15787"/>
      <c r="E15787" s="488"/>
      <c r="F15787"/>
      <c r="G15787"/>
      <c r="H15787" s="488"/>
    </row>
    <row r="15788" spans="1:8" s="10" customFormat="1">
      <c r="A15788" s="134"/>
      <c r="B15788" s="134"/>
      <c r="C15788"/>
      <c r="D15788"/>
      <c r="E15788" s="488"/>
      <c r="F15788"/>
      <c r="G15788"/>
      <c r="H15788" s="488"/>
    </row>
    <row r="15789" spans="1:8" s="10" customFormat="1">
      <c r="A15789" s="134"/>
      <c r="B15789" s="134"/>
      <c r="C15789"/>
      <c r="D15789"/>
      <c r="E15789" s="488"/>
      <c r="F15789"/>
      <c r="G15789"/>
      <c r="H15789" s="488"/>
    </row>
    <row r="15790" spans="1:8" s="10" customFormat="1">
      <c r="A15790" s="134"/>
      <c r="B15790" s="134"/>
      <c r="C15790"/>
      <c r="D15790"/>
      <c r="E15790" s="488"/>
      <c r="F15790"/>
      <c r="G15790"/>
      <c r="H15790" s="488"/>
    </row>
    <row r="15791" spans="1:8" s="10" customFormat="1">
      <c r="A15791" s="134"/>
      <c r="B15791" s="134"/>
      <c r="C15791"/>
      <c r="D15791"/>
      <c r="E15791" s="488"/>
      <c r="F15791"/>
      <c r="G15791"/>
      <c r="H15791" s="488"/>
    </row>
    <row r="15792" spans="1:8" s="10" customFormat="1">
      <c r="A15792" s="134"/>
      <c r="B15792" s="134"/>
      <c r="C15792"/>
      <c r="D15792"/>
      <c r="E15792" s="488"/>
      <c r="F15792"/>
      <c r="G15792"/>
      <c r="H15792" s="488"/>
    </row>
    <row r="15793" spans="1:8" s="10" customFormat="1">
      <c r="A15793" s="134"/>
      <c r="B15793" s="134"/>
      <c r="C15793"/>
      <c r="D15793"/>
      <c r="E15793" s="488"/>
      <c r="F15793"/>
      <c r="G15793"/>
      <c r="H15793" s="488"/>
    </row>
    <row r="15794" spans="1:8" s="10" customFormat="1">
      <c r="A15794" s="134"/>
      <c r="B15794" s="134"/>
      <c r="C15794"/>
      <c r="D15794"/>
      <c r="E15794" s="488"/>
      <c r="F15794"/>
      <c r="G15794"/>
      <c r="H15794" s="488"/>
    </row>
    <row r="15795" spans="1:8" s="10" customFormat="1">
      <c r="A15795" s="134"/>
      <c r="B15795" s="134"/>
      <c r="C15795"/>
      <c r="D15795"/>
      <c r="E15795" s="488"/>
      <c r="F15795"/>
      <c r="G15795"/>
      <c r="H15795" s="488"/>
    </row>
    <row r="15796" spans="1:8" s="10" customFormat="1">
      <c r="A15796" s="134"/>
      <c r="B15796" s="134"/>
      <c r="C15796"/>
      <c r="D15796"/>
      <c r="E15796" s="488"/>
      <c r="F15796"/>
      <c r="G15796"/>
      <c r="H15796" s="488"/>
    </row>
    <row r="15797" spans="1:8" s="10" customFormat="1">
      <c r="A15797" s="134"/>
      <c r="B15797" s="134"/>
      <c r="C15797"/>
      <c r="D15797"/>
      <c r="E15797" s="488"/>
      <c r="F15797"/>
      <c r="G15797"/>
      <c r="H15797" s="488"/>
    </row>
    <row r="15798" spans="1:8" s="10" customFormat="1">
      <c r="A15798" s="134"/>
      <c r="B15798" s="134"/>
      <c r="C15798"/>
      <c r="D15798"/>
      <c r="E15798" s="488"/>
      <c r="F15798"/>
      <c r="G15798"/>
      <c r="H15798" s="488"/>
    </row>
    <row r="15799" spans="1:8" s="10" customFormat="1">
      <c r="A15799" s="134"/>
      <c r="B15799" s="134"/>
      <c r="C15799"/>
      <c r="D15799"/>
      <c r="E15799" s="488"/>
      <c r="F15799"/>
      <c r="G15799"/>
      <c r="H15799" s="488"/>
    </row>
    <row r="15800" spans="1:8" s="10" customFormat="1">
      <c r="A15800" s="134"/>
      <c r="B15800" s="134"/>
      <c r="C15800"/>
      <c r="D15800"/>
      <c r="E15800" s="488"/>
      <c r="F15800"/>
      <c r="G15800"/>
      <c r="H15800" s="488"/>
    </row>
    <row r="15801" spans="1:8" s="10" customFormat="1">
      <c r="A15801" s="134"/>
      <c r="B15801" s="134"/>
      <c r="C15801"/>
      <c r="D15801"/>
      <c r="E15801" s="488"/>
      <c r="F15801"/>
      <c r="G15801"/>
      <c r="H15801" s="488"/>
    </row>
    <row r="15802" spans="1:8" s="10" customFormat="1">
      <c r="A15802" s="134"/>
      <c r="B15802" s="134"/>
      <c r="C15802"/>
      <c r="D15802"/>
      <c r="E15802" s="488"/>
      <c r="F15802"/>
      <c r="G15802"/>
      <c r="H15802" s="488"/>
    </row>
    <row r="15803" spans="1:8" s="10" customFormat="1">
      <c r="A15803" s="134"/>
      <c r="B15803" s="134"/>
      <c r="C15803"/>
      <c r="D15803"/>
      <c r="E15803" s="488"/>
      <c r="F15803"/>
      <c r="G15803"/>
      <c r="H15803" s="488"/>
    </row>
    <row r="15804" spans="1:8" s="10" customFormat="1">
      <c r="A15804" s="134"/>
      <c r="B15804" s="134"/>
      <c r="C15804"/>
      <c r="D15804"/>
      <c r="E15804" s="488"/>
      <c r="F15804"/>
      <c r="G15804"/>
      <c r="H15804" s="488"/>
    </row>
    <row r="15805" spans="1:8" s="10" customFormat="1">
      <c r="A15805" s="134"/>
      <c r="B15805" s="134"/>
      <c r="C15805"/>
      <c r="D15805"/>
      <c r="E15805" s="488"/>
      <c r="F15805"/>
      <c r="G15805"/>
      <c r="H15805" s="488"/>
    </row>
    <row r="15806" spans="1:8" s="10" customFormat="1">
      <c r="A15806" s="134"/>
      <c r="B15806" s="134"/>
      <c r="C15806"/>
      <c r="D15806"/>
      <c r="E15806" s="488"/>
      <c r="F15806"/>
      <c r="G15806"/>
      <c r="H15806" s="488"/>
    </row>
    <row r="15807" spans="1:8" s="10" customFormat="1">
      <c r="A15807" s="134"/>
      <c r="B15807" s="134"/>
      <c r="C15807"/>
      <c r="D15807"/>
      <c r="E15807" s="488"/>
      <c r="F15807"/>
      <c r="G15807"/>
      <c r="H15807" s="488"/>
    </row>
    <row r="15808" spans="1:8" s="10" customFormat="1">
      <c r="A15808" s="134"/>
      <c r="B15808" s="134"/>
      <c r="C15808"/>
      <c r="D15808"/>
      <c r="E15808" s="488"/>
      <c r="F15808"/>
      <c r="G15808"/>
      <c r="H15808" s="488"/>
    </row>
    <row r="15809" spans="1:8" s="10" customFormat="1">
      <c r="A15809" s="134"/>
      <c r="B15809" s="134"/>
      <c r="C15809"/>
      <c r="D15809"/>
      <c r="E15809" s="488"/>
      <c r="F15809"/>
      <c r="G15809"/>
      <c r="H15809" s="488"/>
    </row>
    <row r="15810" spans="1:8" s="10" customFormat="1">
      <c r="A15810" s="134"/>
      <c r="B15810" s="134"/>
      <c r="C15810"/>
      <c r="D15810"/>
      <c r="E15810" s="488"/>
      <c r="F15810"/>
      <c r="G15810"/>
      <c r="H15810" s="488"/>
    </row>
    <row r="15811" spans="1:8" s="10" customFormat="1">
      <c r="A15811" s="134"/>
      <c r="B15811" s="134"/>
      <c r="C15811"/>
      <c r="D15811"/>
      <c r="E15811" s="488"/>
      <c r="F15811"/>
      <c r="G15811"/>
      <c r="H15811" s="488"/>
    </row>
    <row r="15812" spans="1:8" s="10" customFormat="1">
      <c r="A15812" s="134"/>
      <c r="B15812" s="134"/>
      <c r="C15812"/>
      <c r="D15812"/>
      <c r="E15812" s="488"/>
      <c r="F15812"/>
      <c r="G15812"/>
      <c r="H15812" s="488"/>
    </row>
    <row r="15813" spans="1:8" s="10" customFormat="1">
      <c r="A15813" s="134"/>
      <c r="B15813" s="134"/>
      <c r="C15813"/>
      <c r="D15813"/>
      <c r="E15813" s="488"/>
      <c r="F15813"/>
      <c r="G15813"/>
      <c r="H15813" s="488"/>
    </row>
    <row r="15814" spans="1:8" s="10" customFormat="1">
      <c r="A15814" s="134"/>
      <c r="B15814" s="134"/>
      <c r="C15814"/>
      <c r="D15814"/>
      <c r="E15814" s="488"/>
      <c r="F15814"/>
      <c r="G15814"/>
      <c r="H15814" s="488"/>
    </row>
    <row r="15815" spans="1:8" s="10" customFormat="1">
      <c r="A15815" s="134"/>
      <c r="B15815" s="134"/>
      <c r="C15815"/>
      <c r="D15815"/>
      <c r="E15815" s="488"/>
      <c r="F15815"/>
      <c r="G15815"/>
      <c r="H15815" s="488"/>
    </row>
    <row r="15816" spans="1:8" s="10" customFormat="1">
      <c r="A15816" s="134"/>
      <c r="B15816" s="134"/>
      <c r="C15816"/>
      <c r="D15816"/>
      <c r="E15816" s="488"/>
      <c r="F15816"/>
      <c r="G15816"/>
      <c r="H15816" s="488"/>
    </row>
    <row r="15817" spans="1:8" s="10" customFormat="1">
      <c r="A15817" s="134"/>
      <c r="B15817" s="134"/>
      <c r="C15817"/>
      <c r="D15817"/>
      <c r="E15817" s="488"/>
      <c r="F15817"/>
      <c r="G15817"/>
      <c r="H15817" s="488"/>
    </row>
    <row r="15818" spans="1:8" s="10" customFormat="1">
      <c r="A15818" s="134"/>
      <c r="B15818" s="134"/>
      <c r="C15818"/>
      <c r="D15818"/>
      <c r="E15818" s="488"/>
      <c r="F15818"/>
      <c r="G15818"/>
      <c r="H15818" s="488"/>
    </row>
    <row r="15819" spans="1:8" s="10" customFormat="1">
      <c r="A15819" s="134"/>
      <c r="B15819" s="134"/>
      <c r="C15819"/>
      <c r="D15819"/>
      <c r="E15819" s="488"/>
      <c r="F15819"/>
      <c r="G15819"/>
      <c r="H15819" s="488"/>
    </row>
    <row r="15820" spans="1:8" s="10" customFormat="1">
      <c r="A15820" s="134"/>
      <c r="B15820" s="134"/>
      <c r="C15820"/>
      <c r="D15820"/>
      <c r="E15820" s="488"/>
      <c r="F15820"/>
      <c r="G15820"/>
      <c r="H15820" s="488"/>
    </row>
    <row r="15821" spans="1:8" s="10" customFormat="1">
      <c r="A15821" s="134"/>
      <c r="B15821" s="134"/>
      <c r="C15821"/>
      <c r="D15821"/>
      <c r="E15821" s="488"/>
      <c r="F15821"/>
      <c r="G15821"/>
      <c r="H15821" s="488"/>
    </row>
    <row r="15822" spans="1:8" s="10" customFormat="1">
      <c r="A15822" s="134"/>
      <c r="B15822" s="134"/>
      <c r="C15822"/>
      <c r="D15822"/>
      <c r="E15822" s="488"/>
      <c r="F15822"/>
      <c r="G15822"/>
      <c r="H15822" s="488"/>
    </row>
    <row r="15823" spans="1:8" s="10" customFormat="1">
      <c r="A15823" s="134"/>
      <c r="B15823" s="134"/>
      <c r="C15823"/>
      <c r="D15823"/>
      <c r="E15823" s="488"/>
      <c r="F15823"/>
      <c r="G15823"/>
      <c r="H15823" s="488"/>
    </row>
    <row r="15824" spans="1:8" s="10" customFormat="1">
      <c r="A15824" s="134"/>
      <c r="B15824" s="134"/>
      <c r="C15824"/>
      <c r="D15824"/>
      <c r="E15824" s="488"/>
      <c r="F15824"/>
      <c r="G15824"/>
      <c r="H15824" s="488"/>
    </row>
    <row r="15825" spans="1:8" s="10" customFormat="1">
      <c r="A15825" s="134"/>
      <c r="B15825" s="134"/>
      <c r="C15825"/>
      <c r="D15825"/>
      <c r="E15825" s="488"/>
      <c r="F15825"/>
      <c r="G15825"/>
      <c r="H15825" s="488"/>
    </row>
    <row r="15826" spans="1:8" s="10" customFormat="1">
      <c r="A15826" s="134"/>
      <c r="B15826" s="134"/>
      <c r="C15826"/>
      <c r="D15826"/>
      <c r="E15826" s="488"/>
      <c r="F15826"/>
      <c r="G15826"/>
      <c r="H15826" s="488"/>
    </row>
    <row r="15827" spans="1:8" s="10" customFormat="1">
      <c r="A15827" s="134"/>
      <c r="B15827" s="134"/>
      <c r="C15827"/>
      <c r="D15827"/>
      <c r="E15827" s="488"/>
      <c r="F15827"/>
      <c r="G15827"/>
      <c r="H15827" s="488"/>
    </row>
    <row r="15828" spans="1:8" s="10" customFormat="1">
      <c r="A15828" s="134"/>
      <c r="B15828" s="134"/>
      <c r="C15828"/>
      <c r="D15828"/>
      <c r="E15828" s="488"/>
      <c r="F15828"/>
      <c r="G15828"/>
      <c r="H15828" s="488"/>
    </row>
    <row r="15829" spans="1:8" s="10" customFormat="1">
      <c r="A15829" s="134"/>
      <c r="B15829" s="134"/>
      <c r="C15829"/>
      <c r="D15829"/>
      <c r="E15829" s="488"/>
      <c r="F15829"/>
      <c r="G15829"/>
      <c r="H15829" s="488"/>
    </row>
    <row r="15830" spans="1:8" s="10" customFormat="1">
      <c r="A15830" s="134"/>
      <c r="B15830" s="134"/>
      <c r="C15830"/>
      <c r="D15830"/>
      <c r="E15830" s="488"/>
      <c r="F15830"/>
      <c r="G15830"/>
      <c r="H15830" s="488"/>
    </row>
    <row r="15831" spans="1:8" s="10" customFormat="1">
      <c r="A15831" s="134"/>
      <c r="B15831" s="134"/>
      <c r="C15831"/>
      <c r="D15831"/>
      <c r="E15831" s="488"/>
      <c r="F15831"/>
      <c r="G15831"/>
      <c r="H15831" s="488"/>
    </row>
    <row r="15832" spans="1:8" s="10" customFormat="1">
      <c r="A15832" s="134"/>
      <c r="B15832" s="134"/>
      <c r="C15832"/>
      <c r="D15832"/>
      <c r="E15832" s="488"/>
      <c r="F15832"/>
      <c r="G15832"/>
      <c r="H15832" s="488"/>
    </row>
    <row r="15833" spans="1:8" s="10" customFormat="1">
      <c r="A15833" s="134"/>
      <c r="B15833" s="134"/>
      <c r="C15833"/>
      <c r="D15833"/>
      <c r="E15833" s="488"/>
      <c r="F15833"/>
      <c r="G15833"/>
      <c r="H15833" s="488"/>
    </row>
    <row r="15834" spans="1:8" s="10" customFormat="1">
      <c r="A15834" s="134"/>
      <c r="B15834" s="134"/>
      <c r="C15834"/>
      <c r="D15834"/>
      <c r="E15834" s="488"/>
      <c r="F15834"/>
      <c r="G15834"/>
      <c r="H15834" s="488"/>
    </row>
    <row r="15835" spans="1:8" s="10" customFormat="1">
      <c r="A15835" s="134"/>
      <c r="B15835" s="134"/>
      <c r="C15835"/>
      <c r="D15835"/>
      <c r="E15835" s="488"/>
      <c r="F15835"/>
      <c r="G15835"/>
      <c r="H15835" s="488"/>
    </row>
    <row r="15836" spans="1:8" s="10" customFormat="1">
      <c r="A15836" s="134"/>
      <c r="B15836" s="134"/>
      <c r="C15836"/>
      <c r="D15836"/>
      <c r="E15836" s="488"/>
      <c r="F15836"/>
      <c r="G15836"/>
      <c r="H15836" s="488"/>
    </row>
    <row r="15837" spans="1:8" s="10" customFormat="1">
      <c r="A15837" s="134"/>
      <c r="B15837" s="134"/>
      <c r="C15837"/>
      <c r="D15837"/>
      <c r="E15837" s="488"/>
      <c r="F15837"/>
      <c r="G15837"/>
      <c r="H15837" s="488"/>
    </row>
    <row r="15838" spans="1:8" s="10" customFormat="1">
      <c r="A15838" s="134"/>
      <c r="B15838" s="134"/>
      <c r="C15838"/>
      <c r="D15838"/>
      <c r="E15838" s="488"/>
      <c r="F15838"/>
      <c r="G15838"/>
      <c r="H15838" s="488"/>
    </row>
    <row r="15839" spans="1:8" s="10" customFormat="1">
      <c r="A15839" s="134"/>
      <c r="B15839" s="134"/>
      <c r="C15839"/>
      <c r="D15839"/>
      <c r="E15839" s="488"/>
      <c r="F15839"/>
      <c r="G15839"/>
      <c r="H15839" s="488"/>
    </row>
    <row r="15840" spans="1:8" s="10" customFormat="1">
      <c r="A15840" s="134"/>
      <c r="B15840" s="134"/>
      <c r="C15840"/>
      <c r="D15840"/>
      <c r="E15840" s="488"/>
      <c r="F15840"/>
      <c r="G15840"/>
      <c r="H15840" s="488"/>
    </row>
    <row r="15841" spans="1:8" s="10" customFormat="1">
      <c r="A15841" s="134"/>
      <c r="B15841" s="134"/>
      <c r="C15841"/>
      <c r="D15841"/>
      <c r="E15841" s="488"/>
      <c r="F15841"/>
      <c r="G15841"/>
      <c r="H15841" s="488"/>
    </row>
    <row r="15842" spans="1:8" s="10" customFormat="1">
      <c r="A15842" s="134"/>
      <c r="B15842" s="134"/>
      <c r="C15842"/>
      <c r="D15842"/>
      <c r="E15842" s="488"/>
      <c r="F15842"/>
      <c r="G15842"/>
      <c r="H15842" s="488"/>
    </row>
    <row r="15843" spans="1:8" s="10" customFormat="1">
      <c r="A15843" s="134"/>
      <c r="B15843" s="134"/>
      <c r="C15843"/>
      <c r="D15843"/>
      <c r="E15843" s="488"/>
      <c r="F15843"/>
      <c r="G15843"/>
      <c r="H15843" s="488"/>
    </row>
    <row r="15844" spans="1:8" s="10" customFormat="1">
      <c r="A15844" s="134"/>
      <c r="B15844" s="134"/>
      <c r="C15844"/>
      <c r="D15844"/>
      <c r="E15844" s="488"/>
      <c r="F15844"/>
      <c r="G15844"/>
      <c r="H15844" s="488"/>
    </row>
    <row r="15845" spans="1:8" s="10" customFormat="1">
      <c r="A15845" s="134"/>
      <c r="B15845" s="134"/>
      <c r="C15845"/>
      <c r="D15845"/>
      <c r="E15845" s="488"/>
      <c r="F15845"/>
      <c r="G15845"/>
      <c r="H15845" s="488"/>
    </row>
    <row r="15846" spans="1:8" s="10" customFormat="1">
      <c r="A15846" s="134"/>
      <c r="B15846" s="134"/>
      <c r="C15846"/>
      <c r="D15846"/>
      <c r="E15846" s="488"/>
      <c r="F15846"/>
      <c r="G15846"/>
      <c r="H15846" s="488"/>
    </row>
    <row r="15847" spans="1:8" s="10" customFormat="1">
      <c r="A15847" s="134"/>
      <c r="B15847" s="134"/>
      <c r="C15847"/>
      <c r="D15847"/>
      <c r="E15847" s="488"/>
      <c r="F15847"/>
      <c r="G15847"/>
      <c r="H15847" s="488"/>
    </row>
    <row r="15848" spans="1:8" s="10" customFormat="1">
      <c r="A15848" s="134"/>
      <c r="B15848" s="134"/>
      <c r="C15848"/>
      <c r="D15848"/>
      <c r="E15848" s="488"/>
      <c r="F15848"/>
      <c r="G15848"/>
      <c r="H15848" s="488"/>
    </row>
    <row r="15849" spans="1:8" s="10" customFormat="1">
      <c r="A15849" s="134"/>
      <c r="B15849" s="134"/>
      <c r="C15849"/>
      <c r="D15849"/>
      <c r="E15849" s="488"/>
      <c r="F15849"/>
      <c r="G15849"/>
      <c r="H15849" s="488"/>
    </row>
    <row r="15850" spans="1:8" s="10" customFormat="1">
      <c r="A15850" s="134"/>
      <c r="B15850" s="134"/>
      <c r="C15850"/>
      <c r="D15850"/>
      <c r="E15850" s="488"/>
      <c r="F15850"/>
      <c r="G15850"/>
      <c r="H15850" s="488"/>
    </row>
    <row r="15851" spans="1:8" s="10" customFormat="1">
      <c r="A15851" s="134"/>
      <c r="B15851" s="134"/>
      <c r="C15851"/>
      <c r="D15851"/>
      <c r="E15851" s="488"/>
      <c r="F15851"/>
      <c r="G15851"/>
      <c r="H15851" s="488"/>
    </row>
    <row r="15852" spans="1:8" s="10" customFormat="1">
      <c r="A15852" s="134"/>
      <c r="B15852" s="134"/>
      <c r="C15852"/>
      <c r="D15852"/>
      <c r="E15852" s="488"/>
      <c r="F15852"/>
      <c r="G15852"/>
      <c r="H15852" s="488"/>
    </row>
    <row r="15853" spans="1:8" s="10" customFormat="1">
      <c r="A15853" s="134"/>
      <c r="B15853" s="134"/>
      <c r="C15853"/>
      <c r="D15853"/>
      <c r="E15853" s="488"/>
      <c r="F15853"/>
      <c r="G15853"/>
      <c r="H15853" s="488"/>
    </row>
    <row r="15854" spans="1:8" s="10" customFormat="1">
      <c r="A15854" s="134"/>
      <c r="B15854" s="134"/>
      <c r="C15854"/>
      <c r="D15854"/>
      <c r="E15854" s="488"/>
      <c r="F15854"/>
      <c r="G15854"/>
      <c r="H15854" s="488"/>
    </row>
    <row r="15855" spans="1:8" s="10" customFormat="1">
      <c r="A15855" s="134"/>
      <c r="B15855" s="134"/>
      <c r="C15855"/>
      <c r="D15855"/>
      <c r="E15855" s="488"/>
      <c r="F15855"/>
      <c r="G15855"/>
      <c r="H15855" s="488"/>
    </row>
    <row r="15856" spans="1:8" s="10" customFormat="1">
      <c r="A15856" s="134"/>
      <c r="B15856" s="134"/>
      <c r="C15856"/>
      <c r="D15856"/>
      <c r="E15856" s="488"/>
      <c r="F15856"/>
      <c r="G15856"/>
      <c r="H15856" s="488"/>
    </row>
    <row r="15857" spans="1:8" s="10" customFormat="1">
      <c r="A15857" s="134"/>
      <c r="B15857" s="134"/>
      <c r="C15857"/>
      <c r="D15857"/>
      <c r="E15857" s="488"/>
      <c r="F15857"/>
      <c r="G15857"/>
      <c r="H15857" s="488"/>
    </row>
    <row r="15858" spans="1:8" s="10" customFormat="1">
      <c r="A15858" s="134"/>
      <c r="B15858" s="134"/>
      <c r="C15858"/>
      <c r="D15858"/>
      <c r="E15858" s="488"/>
      <c r="F15858"/>
      <c r="G15858"/>
      <c r="H15858" s="488"/>
    </row>
    <row r="15859" spans="1:8" s="10" customFormat="1">
      <c r="A15859" s="134"/>
      <c r="B15859" s="134"/>
      <c r="C15859"/>
      <c r="D15859"/>
      <c r="E15859" s="488"/>
      <c r="F15859"/>
      <c r="G15859"/>
      <c r="H15859" s="488"/>
    </row>
    <row r="15860" spans="1:8" s="10" customFormat="1">
      <c r="A15860" s="134"/>
      <c r="B15860" s="134"/>
      <c r="C15860"/>
      <c r="D15860"/>
      <c r="E15860" s="488"/>
      <c r="F15860"/>
      <c r="G15860"/>
      <c r="H15860" s="488"/>
    </row>
    <row r="15861" spans="1:8" s="10" customFormat="1">
      <c r="A15861" s="134"/>
      <c r="B15861" s="134"/>
      <c r="C15861"/>
      <c r="D15861"/>
      <c r="E15861" s="488"/>
      <c r="F15861"/>
      <c r="G15861"/>
      <c r="H15861" s="488"/>
    </row>
    <row r="15862" spans="1:8" s="10" customFormat="1">
      <c r="A15862" s="134"/>
      <c r="B15862" s="134"/>
      <c r="C15862"/>
      <c r="D15862"/>
      <c r="E15862" s="488"/>
      <c r="F15862"/>
      <c r="G15862"/>
      <c r="H15862" s="488"/>
    </row>
    <row r="15863" spans="1:8" s="10" customFormat="1">
      <c r="A15863" s="134"/>
      <c r="B15863" s="134"/>
      <c r="C15863"/>
      <c r="D15863"/>
      <c r="E15863" s="488"/>
      <c r="F15863"/>
      <c r="G15863"/>
      <c r="H15863" s="488"/>
    </row>
    <row r="15864" spans="1:8" s="10" customFormat="1">
      <c r="A15864" s="134"/>
      <c r="B15864" s="134"/>
      <c r="C15864"/>
      <c r="D15864"/>
      <c r="E15864" s="488"/>
      <c r="F15864"/>
      <c r="G15864"/>
      <c r="H15864" s="488"/>
    </row>
    <row r="15865" spans="1:8" s="10" customFormat="1">
      <c r="A15865" s="134"/>
      <c r="B15865" s="134"/>
      <c r="C15865"/>
      <c r="D15865"/>
      <c r="E15865" s="488"/>
      <c r="F15865"/>
      <c r="G15865"/>
      <c r="H15865" s="488"/>
    </row>
    <row r="15866" spans="1:8" s="10" customFormat="1">
      <c r="A15866" s="134"/>
      <c r="B15866" s="134"/>
      <c r="C15866"/>
      <c r="D15866"/>
      <c r="E15866" s="488"/>
      <c r="F15866"/>
      <c r="G15866"/>
      <c r="H15866" s="488"/>
    </row>
    <row r="15867" spans="1:8" s="10" customFormat="1">
      <c r="A15867" s="134"/>
      <c r="B15867" s="134"/>
      <c r="C15867"/>
      <c r="D15867"/>
      <c r="E15867" s="488"/>
      <c r="F15867"/>
      <c r="G15867"/>
      <c r="H15867" s="488"/>
    </row>
    <row r="15868" spans="1:8" s="10" customFormat="1">
      <c r="A15868" s="134"/>
      <c r="B15868" s="134"/>
      <c r="C15868"/>
      <c r="D15868"/>
      <c r="E15868" s="488"/>
      <c r="F15868"/>
      <c r="G15868"/>
      <c r="H15868" s="488"/>
    </row>
    <row r="15869" spans="1:8" s="10" customFormat="1">
      <c r="A15869" s="134"/>
      <c r="B15869" s="134"/>
      <c r="C15869"/>
      <c r="D15869"/>
      <c r="E15869" s="488"/>
      <c r="F15869"/>
      <c r="G15869"/>
      <c r="H15869" s="488"/>
    </row>
    <row r="15870" spans="1:8" s="10" customFormat="1">
      <c r="A15870" s="134"/>
      <c r="B15870" s="134"/>
      <c r="C15870"/>
      <c r="D15870"/>
      <c r="E15870" s="488"/>
      <c r="F15870"/>
      <c r="G15870"/>
      <c r="H15870" s="488"/>
    </row>
    <row r="15871" spans="1:8" s="10" customFormat="1">
      <c r="A15871" s="134"/>
      <c r="B15871" s="134"/>
      <c r="C15871"/>
      <c r="D15871"/>
      <c r="E15871" s="488"/>
      <c r="F15871"/>
      <c r="G15871"/>
      <c r="H15871" s="488"/>
    </row>
    <row r="15872" spans="1:8" s="10" customFormat="1">
      <c r="A15872" s="134"/>
      <c r="B15872" s="134"/>
      <c r="C15872"/>
      <c r="D15872"/>
      <c r="E15872" s="488"/>
      <c r="F15872"/>
      <c r="G15872"/>
      <c r="H15872" s="488"/>
    </row>
    <row r="15873" spans="1:8" s="10" customFormat="1">
      <c r="A15873" s="134"/>
      <c r="B15873" s="134"/>
      <c r="C15873"/>
      <c r="D15873"/>
      <c r="E15873" s="488"/>
      <c r="F15873"/>
      <c r="G15873"/>
      <c r="H15873" s="488"/>
    </row>
    <row r="15874" spans="1:8" s="10" customFormat="1">
      <c r="A15874" s="134"/>
      <c r="B15874" s="134"/>
      <c r="C15874"/>
      <c r="D15874"/>
      <c r="E15874" s="488"/>
      <c r="F15874"/>
      <c r="G15874"/>
      <c r="H15874" s="488"/>
    </row>
    <row r="15875" spans="1:8" s="10" customFormat="1">
      <c r="A15875" s="134"/>
      <c r="B15875" s="134"/>
      <c r="C15875"/>
      <c r="D15875"/>
      <c r="E15875" s="488"/>
      <c r="F15875"/>
      <c r="G15875"/>
      <c r="H15875" s="488"/>
    </row>
    <row r="15876" spans="1:8" s="10" customFormat="1">
      <c r="A15876" s="134"/>
      <c r="B15876" s="134"/>
      <c r="C15876"/>
      <c r="D15876"/>
      <c r="E15876" s="488"/>
      <c r="F15876"/>
      <c r="G15876"/>
      <c r="H15876" s="488"/>
    </row>
    <row r="15877" spans="1:8" s="10" customFormat="1">
      <c r="A15877" s="134"/>
      <c r="B15877" s="134"/>
      <c r="C15877"/>
      <c r="D15877"/>
      <c r="E15877" s="488"/>
      <c r="F15877"/>
      <c r="G15877"/>
      <c r="H15877" s="488"/>
    </row>
    <row r="15878" spans="1:8" s="10" customFormat="1">
      <c r="A15878" s="134"/>
      <c r="B15878" s="134"/>
      <c r="C15878"/>
      <c r="D15878"/>
      <c r="E15878" s="488"/>
      <c r="F15878"/>
      <c r="G15878"/>
      <c r="H15878" s="488"/>
    </row>
    <row r="15879" spans="1:8" s="10" customFormat="1">
      <c r="A15879" s="134"/>
      <c r="B15879" s="134"/>
      <c r="C15879"/>
      <c r="D15879"/>
      <c r="E15879" s="488"/>
      <c r="F15879"/>
      <c r="G15879"/>
      <c r="H15879" s="488"/>
    </row>
    <row r="15880" spans="1:8" s="10" customFormat="1">
      <c r="A15880" s="134"/>
      <c r="B15880" s="134"/>
      <c r="C15880"/>
      <c r="D15880"/>
      <c r="E15880" s="488"/>
      <c r="F15880"/>
      <c r="G15880"/>
      <c r="H15880" s="488"/>
    </row>
    <row r="15881" spans="1:8" s="10" customFormat="1">
      <c r="A15881" s="134"/>
      <c r="B15881" s="134"/>
      <c r="C15881"/>
      <c r="D15881"/>
      <c r="E15881" s="488"/>
      <c r="F15881"/>
      <c r="G15881"/>
      <c r="H15881" s="488"/>
    </row>
    <row r="15882" spans="1:8" s="10" customFormat="1">
      <c r="A15882" s="134"/>
      <c r="B15882" s="134"/>
      <c r="C15882"/>
      <c r="D15882"/>
      <c r="E15882" s="488"/>
      <c r="F15882"/>
      <c r="G15882"/>
      <c r="H15882" s="488"/>
    </row>
    <row r="15883" spans="1:8" s="10" customFormat="1">
      <c r="A15883" s="134"/>
      <c r="B15883" s="134"/>
      <c r="C15883"/>
      <c r="D15883"/>
      <c r="E15883" s="488"/>
      <c r="F15883"/>
      <c r="G15883"/>
      <c r="H15883" s="488"/>
    </row>
    <row r="15884" spans="1:8" s="10" customFormat="1">
      <c r="A15884" s="134"/>
      <c r="B15884" s="134"/>
      <c r="C15884"/>
      <c r="D15884"/>
      <c r="E15884" s="488"/>
      <c r="F15884"/>
      <c r="G15884"/>
      <c r="H15884" s="488"/>
    </row>
    <row r="15885" spans="1:8" s="10" customFormat="1">
      <c r="A15885" s="134"/>
      <c r="B15885" s="134"/>
      <c r="C15885"/>
      <c r="D15885"/>
      <c r="E15885" s="488"/>
      <c r="F15885"/>
      <c r="G15885"/>
      <c r="H15885" s="488"/>
    </row>
    <row r="15886" spans="1:8" s="10" customFormat="1">
      <c r="A15886" s="134"/>
      <c r="B15886" s="134"/>
      <c r="C15886"/>
      <c r="D15886"/>
      <c r="E15886" s="488"/>
      <c r="F15886"/>
      <c r="G15886"/>
      <c r="H15886" s="488"/>
    </row>
    <row r="15887" spans="1:8" s="10" customFormat="1">
      <c r="A15887" s="134"/>
      <c r="B15887" s="134"/>
      <c r="C15887"/>
      <c r="D15887"/>
      <c r="E15887" s="488"/>
      <c r="F15887"/>
      <c r="G15887"/>
      <c r="H15887" s="488"/>
    </row>
    <row r="15888" spans="1:8" s="10" customFormat="1">
      <c r="A15888" s="134"/>
      <c r="B15888" s="134"/>
      <c r="C15888"/>
      <c r="D15888"/>
      <c r="E15888" s="488"/>
      <c r="F15888"/>
      <c r="G15888"/>
      <c r="H15888" s="488"/>
    </row>
    <row r="15889" spans="1:8" s="10" customFormat="1">
      <c r="A15889" s="134"/>
      <c r="B15889" s="134"/>
      <c r="C15889"/>
      <c r="D15889"/>
      <c r="E15889" s="488"/>
      <c r="F15889"/>
      <c r="G15889"/>
      <c r="H15889" s="488"/>
    </row>
    <row r="15890" spans="1:8" s="10" customFormat="1">
      <c r="A15890" s="134"/>
      <c r="B15890" s="134"/>
      <c r="C15890"/>
      <c r="D15890"/>
      <c r="E15890" s="488"/>
      <c r="F15890"/>
      <c r="G15890"/>
      <c r="H15890" s="488"/>
    </row>
    <row r="15891" spans="1:8" s="10" customFormat="1">
      <c r="A15891" s="134"/>
      <c r="B15891" s="134"/>
      <c r="C15891"/>
      <c r="D15891"/>
      <c r="E15891" s="488"/>
      <c r="F15891"/>
      <c r="G15891"/>
      <c r="H15891" s="488"/>
    </row>
    <row r="15892" spans="1:8" s="10" customFormat="1">
      <c r="A15892" s="134"/>
      <c r="B15892" s="134"/>
      <c r="C15892"/>
      <c r="D15892"/>
      <c r="E15892" s="488"/>
      <c r="F15892"/>
      <c r="G15892"/>
      <c r="H15892" s="488"/>
    </row>
    <row r="15893" spans="1:8" s="10" customFormat="1">
      <c r="A15893" s="134"/>
      <c r="B15893" s="134"/>
      <c r="C15893"/>
      <c r="D15893"/>
      <c r="E15893" s="488"/>
      <c r="F15893"/>
      <c r="G15893"/>
      <c r="H15893" s="488"/>
    </row>
    <row r="15894" spans="1:8" s="10" customFormat="1">
      <c r="A15894" s="134"/>
      <c r="B15894" s="134"/>
      <c r="C15894"/>
      <c r="D15894"/>
      <c r="E15894" s="488"/>
      <c r="F15894"/>
      <c r="G15894"/>
      <c r="H15894" s="488"/>
    </row>
    <row r="15895" spans="1:8" s="10" customFormat="1">
      <c r="A15895" s="134"/>
      <c r="B15895" s="134"/>
      <c r="C15895"/>
      <c r="D15895"/>
      <c r="E15895" s="488"/>
      <c r="F15895"/>
      <c r="G15895"/>
      <c r="H15895" s="488"/>
    </row>
    <row r="15896" spans="1:8" s="10" customFormat="1">
      <c r="A15896" s="134"/>
      <c r="B15896" s="134"/>
      <c r="C15896"/>
      <c r="D15896"/>
      <c r="E15896" s="488"/>
      <c r="F15896"/>
      <c r="G15896"/>
      <c r="H15896" s="488"/>
    </row>
    <row r="15897" spans="1:8" s="10" customFormat="1">
      <c r="A15897" s="134"/>
      <c r="B15897" s="134"/>
      <c r="C15897"/>
      <c r="D15897"/>
      <c r="E15897" s="488"/>
      <c r="F15897"/>
      <c r="G15897"/>
      <c r="H15897" s="488"/>
    </row>
    <row r="15898" spans="1:8" s="10" customFormat="1">
      <c r="A15898" s="134"/>
      <c r="B15898" s="134"/>
      <c r="C15898"/>
      <c r="D15898"/>
      <c r="E15898" s="488"/>
      <c r="F15898"/>
      <c r="G15898"/>
      <c r="H15898" s="488"/>
    </row>
    <row r="15899" spans="1:8" s="10" customFormat="1">
      <c r="A15899" s="134"/>
      <c r="B15899" s="134"/>
      <c r="C15899"/>
      <c r="D15899"/>
      <c r="E15899" s="488"/>
      <c r="F15899"/>
      <c r="G15899"/>
      <c r="H15899" s="488"/>
    </row>
    <row r="15900" spans="1:8" s="10" customFormat="1">
      <c r="A15900" s="134"/>
      <c r="B15900" s="134"/>
      <c r="C15900"/>
      <c r="D15900"/>
      <c r="E15900" s="488"/>
      <c r="F15900"/>
      <c r="G15900"/>
      <c r="H15900" s="488"/>
    </row>
    <row r="15901" spans="1:8" s="10" customFormat="1">
      <c r="A15901" s="134"/>
      <c r="B15901" s="134"/>
      <c r="C15901"/>
      <c r="D15901"/>
      <c r="E15901" s="488"/>
      <c r="F15901"/>
      <c r="G15901"/>
      <c r="H15901" s="488"/>
    </row>
    <row r="15902" spans="1:8" s="10" customFormat="1">
      <c r="A15902" s="134"/>
      <c r="B15902" s="134"/>
      <c r="C15902"/>
      <c r="D15902"/>
      <c r="E15902" s="488"/>
      <c r="F15902"/>
      <c r="G15902"/>
      <c r="H15902" s="488"/>
    </row>
    <row r="15903" spans="1:8" s="10" customFormat="1">
      <c r="A15903" s="134"/>
      <c r="B15903" s="134"/>
      <c r="C15903"/>
      <c r="D15903"/>
      <c r="E15903" s="488"/>
      <c r="F15903"/>
      <c r="G15903"/>
      <c r="H15903" s="488"/>
    </row>
    <row r="15904" spans="1:8" s="10" customFormat="1">
      <c r="A15904" s="134"/>
      <c r="B15904" s="134"/>
      <c r="C15904"/>
      <c r="D15904"/>
      <c r="E15904" s="488"/>
      <c r="F15904"/>
      <c r="G15904"/>
      <c r="H15904" s="488"/>
    </row>
    <row r="15905" spans="1:8" s="10" customFormat="1">
      <c r="A15905" s="134"/>
      <c r="B15905" s="134"/>
      <c r="C15905"/>
      <c r="D15905"/>
      <c r="E15905" s="488"/>
      <c r="F15905"/>
      <c r="G15905"/>
      <c r="H15905" s="488"/>
    </row>
    <row r="15906" spans="1:8" s="10" customFormat="1">
      <c r="A15906" s="134"/>
      <c r="B15906" s="134"/>
      <c r="C15906"/>
      <c r="D15906"/>
      <c r="E15906" s="488"/>
      <c r="F15906"/>
      <c r="G15906"/>
      <c r="H15906" s="488"/>
    </row>
    <row r="15907" spans="1:8" s="10" customFormat="1">
      <c r="A15907" s="134"/>
      <c r="B15907" s="134"/>
      <c r="C15907"/>
      <c r="D15907"/>
      <c r="E15907" s="488"/>
      <c r="F15907"/>
      <c r="G15907"/>
      <c r="H15907" s="488"/>
    </row>
    <row r="15908" spans="1:8" s="10" customFormat="1">
      <c r="A15908" s="134"/>
      <c r="B15908" s="134"/>
      <c r="C15908"/>
      <c r="D15908"/>
      <c r="E15908" s="488"/>
      <c r="F15908"/>
      <c r="G15908"/>
      <c r="H15908" s="488"/>
    </row>
    <row r="15909" spans="1:8" s="10" customFormat="1">
      <c r="A15909" s="134"/>
      <c r="B15909" s="134"/>
      <c r="C15909"/>
      <c r="D15909"/>
      <c r="E15909" s="488"/>
      <c r="F15909"/>
      <c r="G15909"/>
      <c r="H15909" s="488"/>
    </row>
    <row r="15910" spans="1:8" s="10" customFormat="1">
      <c r="A15910" s="134"/>
      <c r="B15910" s="134"/>
      <c r="C15910"/>
      <c r="D15910"/>
      <c r="E15910" s="488"/>
      <c r="F15910"/>
      <c r="G15910"/>
      <c r="H15910" s="488"/>
    </row>
    <row r="15911" spans="1:8" s="10" customFormat="1">
      <c r="A15911" s="134"/>
      <c r="B15911" s="134"/>
      <c r="C15911"/>
      <c r="D15911"/>
      <c r="E15911" s="488"/>
      <c r="F15911"/>
      <c r="G15911"/>
      <c r="H15911" s="488"/>
    </row>
    <row r="15912" spans="1:8" s="10" customFormat="1">
      <c r="A15912" s="134"/>
      <c r="B15912" s="134"/>
      <c r="C15912"/>
      <c r="D15912"/>
      <c r="E15912" s="488"/>
      <c r="F15912"/>
      <c r="G15912"/>
      <c r="H15912" s="488"/>
    </row>
    <row r="15913" spans="1:8" s="10" customFormat="1">
      <c r="A15913" s="134"/>
      <c r="B15913" s="134"/>
      <c r="C15913"/>
      <c r="D15913"/>
      <c r="E15913" s="488"/>
      <c r="F15913"/>
      <c r="G15913"/>
      <c r="H15913" s="488"/>
    </row>
    <row r="15914" spans="1:8" s="10" customFormat="1">
      <c r="A15914" s="134"/>
      <c r="B15914" s="134"/>
      <c r="C15914"/>
      <c r="D15914"/>
      <c r="E15914" s="488"/>
      <c r="F15914"/>
      <c r="G15914"/>
      <c r="H15914" s="488"/>
    </row>
    <row r="15915" spans="1:8" s="10" customFormat="1">
      <c r="A15915" s="134"/>
      <c r="B15915" s="134"/>
      <c r="C15915"/>
      <c r="D15915"/>
      <c r="E15915" s="488"/>
      <c r="F15915"/>
      <c r="G15915"/>
      <c r="H15915" s="488"/>
    </row>
    <row r="15916" spans="1:8" s="10" customFormat="1">
      <c r="A15916" s="134"/>
      <c r="B15916" s="134"/>
      <c r="C15916"/>
      <c r="D15916"/>
      <c r="E15916" s="488"/>
      <c r="F15916"/>
      <c r="G15916"/>
      <c r="H15916" s="488"/>
    </row>
    <row r="15917" spans="1:8" s="10" customFormat="1">
      <c r="A15917" s="134"/>
      <c r="B15917" s="134"/>
      <c r="C15917"/>
      <c r="D15917"/>
      <c r="E15917" s="488"/>
      <c r="F15917"/>
      <c r="G15917"/>
      <c r="H15917" s="488"/>
    </row>
    <row r="15918" spans="1:8" s="10" customFormat="1">
      <c r="A15918" s="134"/>
      <c r="B15918" s="134"/>
      <c r="C15918"/>
      <c r="D15918"/>
      <c r="E15918" s="488"/>
      <c r="F15918"/>
      <c r="G15918"/>
      <c r="H15918" s="488"/>
    </row>
    <row r="15919" spans="1:8" s="10" customFormat="1">
      <c r="A15919" s="134"/>
      <c r="B15919" s="134"/>
      <c r="C15919"/>
      <c r="D15919"/>
      <c r="E15919" s="488"/>
      <c r="F15919"/>
      <c r="G15919"/>
      <c r="H15919" s="488"/>
    </row>
    <row r="15920" spans="1:8" s="10" customFormat="1">
      <c r="A15920" s="134"/>
      <c r="B15920" s="134"/>
      <c r="C15920"/>
      <c r="D15920"/>
      <c r="E15920" s="488"/>
      <c r="F15920"/>
      <c r="G15920"/>
      <c r="H15920" s="488"/>
    </row>
    <row r="15921" spans="1:8" s="10" customFormat="1">
      <c r="A15921" s="134"/>
      <c r="B15921" s="134"/>
      <c r="C15921"/>
      <c r="D15921"/>
      <c r="E15921" s="488"/>
      <c r="F15921"/>
      <c r="G15921"/>
      <c r="H15921" s="488"/>
    </row>
    <row r="15922" spans="1:8" s="10" customFormat="1">
      <c r="A15922" s="134"/>
      <c r="B15922" s="134"/>
      <c r="C15922"/>
      <c r="D15922"/>
      <c r="E15922" s="488"/>
      <c r="F15922"/>
      <c r="G15922"/>
      <c r="H15922" s="488"/>
    </row>
    <row r="15923" spans="1:8" s="10" customFormat="1">
      <c r="A15923" s="134"/>
      <c r="B15923" s="134"/>
      <c r="C15923"/>
      <c r="D15923"/>
      <c r="E15923" s="488"/>
      <c r="F15923"/>
      <c r="G15923"/>
      <c r="H15923" s="488"/>
    </row>
    <row r="15924" spans="1:8" s="10" customFormat="1">
      <c r="A15924" s="134"/>
      <c r="B15924" s="134"/>
      <c r="C15924"/>
      <c r="D15924"/>
      <c r="E15924" s="488"/>
      <c r="F15924"/>
      <c r="G15924"/>
      <c r="H15924" s="488"/>
    </row>
    <row r="15925" spans="1:8" s="10" customFormat="1">
      <c r="A15925" s="134"/>
      <c r="B15925" s="134"/>
      <c r="C15925"/>
      <c r="D15925"/>
      <c r="E15925" s="488"/>
      <c r="F15925"/>
      <c r="G15925"/>
      <c r="H15925" s="488"/>
    </row>
    <row r="15926" spans="1:8" s="10" customFormat="1">
      <c r="A15926" s="134"/>
      <c r="B15926" s="134"/>
      <c r="C15926"/>
      <c r="D15926"/>
      <c r="E15926" s="488"/>
      <c r="F15926"/>
      <c r="G15926"/>
      <c r="H15926" s="488"/>
    </row>
    <row r="15927" spans="1:8" s="10" customFormat="1">
      <c r="A15927" s="134"/>
      <c r="B15927" s="134"/>
      <c r="C15927"/>
      <c r="D15927"/>
      <c r="E15927" s="488"/>
      <c r="F15927"/>
      <c r="G15927"/>
      <c r="H15927" s="488"/>
    </row>
    <row r="15928" spans="1:8" s="10" customFormat="1">
      <c r="A15928" s="134"/>
      <c r="B15928" s="134"/>
      <c r="C15928"/>
      <c r="D15928"/>
      <c r="E15928" s="488"/>
      <c r="F15928"/>
      <c r="G15928"/>
      <c r="H15928" s="488"/>
    </row>
    <row r="15929" spans="1:8" s="10" customFormat="1">
      <c r="A15929" s="134"/>
      <c r="B15929" s="134"/>
      <c r="C15929"/>
      <c r="D15929"/>
      <c r="E15929" s="488"/>
      <c r="F15929"/>
      <c r="G15929"/>
      <c r="H15929" s="488"/>
    </row>
    <row r="15930" spans="1:8" s="10" customFormat="1">
      <c r="A15930" s="134"/>
      <c r="B15930" s="134"/>
      <c r="C15930"/>
      <c r="D15930"/>
      <c r="E15930" s="488"/>
      <c r="F15930"/>
      <c r="G15930"/>
      <c r="H15930" s="488"/>
    </row>
    <row r="15931" spans="1:8" s="10" customFormat="1">
      <c r="A15931" s="134"/>
      <c r="B15931" s="134"/>
      <c r="C15931"/>
      <c r="D15931"/>
      <c r="E15931" s="488"/>
      <c r="F15931"/>
      <c r="G15931"/>
      <c r="H15931" s="488"/>
    </row>
    <row r="15932" spans="1:8" s="10" customFormat="1">
      <c r="A15932" s="134"/>
      <c r="B15932" s="134"/>
      <c r="C15932"/>
      <c r="D15932"/>
      <c r="E15932" s="488"/>
      <c r="F15932"/>
      <c r="G15932"/>
      <c r="H15932" s="488"/>
    </row>
    <row r="15933" spans="1:8" s="10" customFormat="1">
      <c r="A15933" s="134"/>
      <c r="B15933" s="134"/>
      <c r="C15933"/>
      <c r="D15933"/>
      <c r="E15933" s="488"/>
      <c r="F15933"/>
      <c r="G15933"/>
      <c r="H15933" s="488"/>
    </row>
    <row r="15934" spans="1:8" s="10" customFormat="1">
      <c r="A15934" s="134"/>
      <c r="B15934" s="134"/>
      <c r="C15934"/>
      <c r="D15934"/>
      <c r="E15934" s="488"/>
      <c r="F15934"/>
      <c r="G15934"/>
      <c r="H15934" s="488"/>
    </row>
    <row r="15935" spans="1:8" s="10" customFormat="1">
      <c r="A15935" s="134"/>
      <c r="B15935" s="134"/>
      <c r="C15935"/>
      <c r="D15935"/>
      <c r="E15935" s="488"/>
      <c r="F15935"/>
      <c r="G15935"/>
      <c r="H15935" s="488"/>
    </row>
    <row r="15936" spans="1:8" s="10" customFormat="1">
      <c r="A15936" s="134"/>
      <c r="B15936" s="134"/>
      <c r="C15936"/>
      <c r="D15936"/>
      <c r="E15936" s="488"/>
      <c r="F15936"/>
      <c r="G15936"/>
      <c r="H15936" s="488"/>
    </row>
    <row r="15937" spans="1:8" s="10" customFormat="1">
      <c r="A15937" s="134"/>
      <c r="B15937" s="134"/>
      <c r="C15937"/>
      <c r="D15937"/>
      <c r="E15937" s="488"/>
      <c r="F15937"/>
      <c r="G15937"/>
      <c r="H15937" s="488"/>
    </row>
    <row r="15938" spans="1:8" s="10" customFormat="1">
      <c r="A15938" s="134"/>
      <c r="B15938" s="134"/>
      <c r="C15938"/>
      <c r="D15938"/>
      <c r="E15938" s="488"/>
      <c r="F15938"/>
      <c r="G15938"/>
      <c r="H15938" s="488"/>
    </row>
    <row r="15939" spans="1:8" s="10" customFormat="1">
      <c r="A15939" s="134"/>
      <c r="B15939" s="134"/>
      <c r="C15939"/>
      <c r="D15939"/>
      <c r="E15939" s="488"/>
      <c r="F15939"/>
      <c r="G15939"/>
      <c r="H15939" s="488"/>
    </row>
    <row r="15940" spans="1:8" s="10" customFormat="1">
      <c r="A15940" s="134"/>
      <c r="B15940" s="134"/>
      <c r="C15940"/>
      <c r="D15940"/>
      <c r="E15940" s="488"/>
      <c r="F15940"/>
      <c r="G15940"/>
      <c r="H15940" s="488"/>
    </row>
    <row r="15941" spans="1:8" s="10" customFormat="1">
      <c r="A15941" s="134"/>
      <c r="B15941" s="134"/>
      <c r="C15941"/>
      <c r="D15941"/>
      <c r="E15941" s="488"/>
      <c r="F15941"/>
      <c r="G15941"/>
      <c r="H15941" s="488"/>
    </row>
    <row r="15942" spans="1:8" s="10" customFormat="1">
      <c r="A15942" s="134"/>
      <c r="B15942" s="134"/>
      <c r="C15942"/>
      <c r="D15942"/>
      <c r="E15942" s="488"/>
      <c r="F15942"/>
      <c r="G15942"/>
      <c r="H15942" s="488"/>
    </row>
    <row r="15943" spans="1:8" s="10" customFormat="1">
      <c r="A15943" s="134"/>
      <c r="B15943" s="134"/>
      <c r="C15943"/>
      <c r="D15943"/>
      <c r="E15943" s="488"/>
      <c r="F15943"/>
      <c r="G15943"/>
      <c r="H15943" s="488"/>
    </row>
    <row r="15944" spans="1:8" s="10" customFormat="1">
      <c r="A15944" s="134"/>
      <c r="B15944" s="134"/>
      <c r="C15944"/>
      <c r="D15944"/>
      <c r="E15944" s="488"/>
      <c r="F15944"/>
      <c r="G15944"/>
      <c r="H15944" s="488"/>
    </row>
    <row r="15945" spans="1:8" s="10" customFormat="1">
      <c r="A15945" s="134"/>
      <c r="B15945" s="134"/>
      <c r="C15945"/>
      <c r="D15945"/>
      <c r="E15945" s="488"/>
      <c r="F15945"/>
      <c r="G15945"/>
      <c r="H15945" s="488"/>
    </row>
    <row r="15946" spans="1:8" s="10" customFormat="1">
      <c r="A15946" s="134"/>
      <c r="B15946" s="134"/>
      <c r="C15946"/>
      <c r="D15946"/>
      <c r="E15946" s="488"/>
      <c r="F15946"/>
      <c r="G15946"/>
      <c r="H15946" s="488"/>
    </row>
    <row r="15947" spans="1:8" s="10" customFormat="1">
      <c r="A15947" s="134"/>
      <c r="B15947" s="134"/>
      <c r="C15947"/>
      <c r="D15947"/>
      <c r="E15947" s="488"/>
      <c r="F15947"/>
      <c r="G15947"/>
      <c r="H15947" s="488"/>
    </row>
    <row r="15948" spans="1:8" s="10" customFormat="1">
      <c r="A15948" s="134"/>
      <c r="B15948" s="134"/>
      <c r="C15948"/>
      <c r="D15948"/>
      <c r="E15948" s="488"/>
      <c r="F15948"/>
      <c r="G15948"/>
      <c r="H15948" s="488"/>
    </row>
    <row r="15949" spans="1:8" s="10" customFormat="1">
      <c r="A15949" s="134"/>
      <c r="B15949" s="134"/>
      <c r="C15949"/>
      <c r="D15949"/>
      <c r="E15949" s="488"/>
      <c r="F15949"/>
      <c r="G15949"/>
      <c r="H15949" s="488"/>
    </row>
    <row r="15950" spans="1:8" s="10" customFormat="1">
      <c r="A15950" s="134"/>
      <c r="B15950" s="134"/>
      <c r="C15950"/>
      <c r="D15950"/>
      <c r="E15950" s="488"/>
      <c r="F15950"/>
      <c r="G15950"/>
      <c r="H15950" s="488"/>
    </row>
    <row r="15951" spans="1:8" s="10" customFormat="1">
      <c r="A15951" s="134"/>
      <c r="B15951" s="134"/>
      <c r="C15951"/>
      <c r="D15951"/>
      <c r="E15951" s="488"/>
      <c r="F15951"/>
      <c r="G15951"/>
      <c r="H15951" s="488"/>
    </row>
    <row r="15952" spans="1:8" s="10" customFormat="1">
      <c r="A15952" s="134"/>
      <c r="B15952" s="134"/>
      <c r="C15952"/>
      <c r="D15952"/>
      <c r="E15952" s="488"/>
      <c r="F15952"/>
      <c r="G15952"/>
      <c r="H15952" s="488"/>
    </row>
    <row r="15953" spans="1:8" s="10" customFormat="1">
      <c r="A15953" s="134"/>
      <c r="B15953" s="134"/>
      <c r="C15953"/>
      <c r="D15953"/>
      <c r="E15953" s="488"/>
      <c r="F15953"/>
      <c r="G15953"/>
      <c r="H15953" s="488"/>
    </row>
    <row r="15954" spans="1:8" s="10" customFormat="1">
      <c r="A15954" s="134"/>
      <c r="B15954" s="134"/>
      <c r="C15954"/>
      <c r="D15954"/>
      <c r="E15954" s="488"/>
      <c r="F15954"/>
      <c r="G15954"/>
      <c r="H15954" s="488"/>
    </row>
    <row r="15955" spans="1:8" s="10" customFormat="1">
      <c r="A15955" s="134"/>
      <c r="B15955" s="134"/>
      <c r="C15955"/>
      <c r="D15955"/>
      <c r="E15955" s="488"/>
      <c r="F15955"/>
      <c r="G15955"/>
      <c r="H15955" s="488"/>
    </row>
    <row r="15956" spans="1:8" s="10" customFormat="1">
      <c r="A15956" s="134"/>
      <c r="B15956" s="134"/>
      <c r="C15956"/>
      <c r="D15956"/>
      <c r="E15956" s="488"/>
      <c r="F15956"/>
      <c r="G15956"/>
      <c r="H15956" s="488"/>
    </row>
    <row r="15957" spans="1:8" s="10" customFormat="1">
      <c r="A15957" s="134"/>
      <c r="B15957" s="134"/>
      <c r="C15957"/>
      <c r="D15957"/>
      <c r="E15957" s="488"/>
      <c r="F15957"/>
      <c r="G15957"/>
      <c r="H15957" s="488"/>
    </row>
    <row r="15958" spans="1:8" s="10" customFormat="1">
      <c r="A15958" s="134"/>
      <c r="B15958" s="134"/>
      <c r="C15958"/>
      <c r="D15958"/>
      <c r="E15958" s="488"/>
      <c r="F15958"/>
      <c r="G15958"/>
      <c r="H15958" s="488"/>
    </row>
    <row r="15959" spans="1:8" s="10" customFormat="1">
      <c r="A15959" s="134"/>
      <c r="B15959" s="134"/>
      <c r="C15959"/>
      <c r="D15959"/>
      <c r="E15959" s="488"/>
      <c r="F15959"/>
      <c r="G15959"/>
      <c r="H15959" s="488"/>
    </row>
    <row r="15960" spans="1:8" s="10" customFormat="1">
      <c r="A15960" s="134"/>
      <c r="B15960" s="134"/>
      <c r="C15960"/>
      <c r="D15960"/>
      <c r="E15960" s="488"/>
      <c r="F15960"/>
      <c r="G15960"/>
      <c r="H15960" s="488"/>
    </row>
    <row r="15961" spans="1:8" s="10" customFormat="1">
      <c r="A15961" s="134"/>
      <c r="B15961" s="134"/>
      <c r="C15961"/>
      <c r="D15961"/>
      <c r="E15961" s="488"/>
      <c r="F15961"/>
      <c r="G15961"/>
      <c r="H15961" s="488"/>
    </row>
    <row r="15962" spans="1:8" s="10" customFormat="1">
      <c r="A15962" s="134"/>
      <c r="B15962" s="134"/>
      <c r="C15962"/>
      <c r="D15962"/>
      <c r="E15962" s="488"/>
      <c r="F15962"/>
      <c r="G15962"/>
      <c r="H15962" s="488"/>
    </row>
    <row r="15963" spans="1:8" s="10" customFormat="1">
      <c r="A15963" s="134"/>
      <c r="B15963" s="134"/>
      <c r="C15963"/>
      <c r="D15963"/>
      <c r="E15963" s="488"/>
      <c r="F15963"/>
      <c r="G15963"/>
      <c r="H15963" s="488"/>
    </row>
    <row r="15964" spans="1:8" s="10" customFormat="1">
      <c r="A15964" s="134"/>
      <c r="B15964" s="134"/>
      <c r="C15964"/>
      <c r="D15964"/>
      <c r="E15964" s="488"/>
      <c r="F15964"/>
      <c r="G15964"/>
      <c r="H15964" s="488"/>
    </row>
    <row r="15965" spans="1:8" s="10" customFormat="1">
      <c r="A15965" s="134"/>
      <c r="B15965" s="134"/>
      <c r="C15965"/>
      <c r="D15965"/>
      <c r="E15965" s="488"/>
      <c r="F15965"/>
      <c r="G15965"/>
      <c r="H15965" s="488"/>
    </row>
    <row r="15966" spans="1:8" s="10" customFormat="1">
      <c r="A15966" s="134"/>
      <c r="B15966" s="134"/>
      <c r="C15966"/>
      <c r="D15966"/>
      <c r="E15966" s="488"/>
      <c r="F15966"/>
      <c r="G15966"/>
      <c r="H15966" s="488"/>
    </row>
    <row r="15967" spans="1:8" s="10" customFormat="1">
      <c r="A15967" s="134"/>
      <c r="B15967" s="134"/>
      <c r="C15967"/>
      <c r="D15967"/>
      <c r="E15967" s="488"/>
      <c r="F15967"/>
      <c r="G15967"/>
      <c r="H15967" s="488"/>
    </row>
    <row r="15968" spans="1:8" s="10" customFormat="1">
      <c r="A15968" s="134"/>
      <c r="B15968" s="134"/>
      <c r="C15968"/>
      <c r="D15968"/>
      <c r="E15968" s="488"/>
      <c r="F15968"/>
      <c r="G15968"/>
      <c r="H15968" s="488"/>
    </row>
    <row r="15969" spans="1:8" s="10" customFormat="1">
      <c r="A15969" s="134"/>
      <c r="B15969" s="134"/>
      <c r="C15969"/>
      <c r="D15969"/>
      <c r="E15969" s="488"/>
      <c r="F15969"/>
      <c r="G15969"/>
      <c r="H15969" s="488"/>
    </row>
    <row r="15970" spans="1:8" s="10" customFormat="1">
      <c r="A15970" s="134"/>
      <c r="B15970" s="134"/>
      <c r="C15970"/>
      <c r="D15970"/>
      <c r="E15970" s="488"/>
      <c r="F15970"/>
      <c r="G15970"/>
      <c r="H15970" s="488"/>
    </row>
    <row r="15971" spans="1:8" s="10" customFormat="1">
      <c r="A15971" s="134"/>
      <c r="B15971" s="134"/>
      <c r="C15971"/>
      <c r="D15971"/>
      <c r="E15971" s="488"/>
      <c r="F15971"/>
      <c r="G15971"/>
      <c r="H15971" s="488"/>
    </row>
    <row r="15972" spans="1:8" s="10" customFormat="1">
      <c r="A15972" s="134"/>
      <c r="B15972" s="134"/>
      <c r="C15972"/>
      <c r="D15972"/>
      <c r="E15972" s="488"/>
      <c r="F15972"/>
      <c r="G15972"/>
      <c r="H15972" s="488"/>
    </row>
    <row r="15973" spans="1:8" s="10" customFormat="1">
      <c r="A15973" s="134"/>
      <c r="B15973" s="134"/>
      <c r="C15973"/>
      <c r="D15973"/>
      <c r="E15973" s="488"/>
      <c r="F15973"/>
      <c r="G15973"/>
      <c r="H15973" s="488"/>
    </row>
    <row r="15974" spans="1:8" s="10" customFormat="1">
      <c r="A15974" s="134"/>
      <c r="B15974" s="134"/>
      <c r="C15974"/>
      <c r="D15974"/>
      <c r="E15974" s="488"/>
      <c r="F15974"/>
      <c r="G15974"/>
      <c r="H15974" s="488"/>
    </row>
    <row r="15975" spans="1:8" s="10" customFormat="1">
      <c r="A15975" s="134"/>
      <c r="B15975" s="134"/>
      <c r="C15975"/>
      <c r="D15975"/>
      <c r="E15975" s="488"/>
      <c r="F15975"/>
      <c r="G15975"/>
      <c r="H15975" s="488"/>
    </row>
    <row r="15976" spans="1:8" s="10" customFormat="1">
      <c r="A15976" s="134"/>
      <c r="B15976" s="134"/>
      <c r="C15976"/>
      <c r="D15976"/>
      <c r="E15976" s="488"/>
      <c r="F15976"/>
      <c r="G15976"/>
      <c r="H15976" s="488"/>
    </row>
    <row r="15977" spans="1:8" s="10" customFormat="1">
      <c r="A15977" s="134"/>
      <c r="B15977" s="134"/>
      <c r="C15977"/>
      <c r="D15977"/>
      <c r="E15977" s="488"/>
      <c r="F15977"/>
      <c r="G15977"/>
      <c r="H15977" s="488"/>
    </row>
    <row r="15978" spans="1:8" s="10" customFormat="1">
      <c r="A15978" s="134"/>
      <c r="B15978" s="134"/>
      <c r="C15978"/>
      <c r="D15978"/>
      <c r="E15978" s="488"/>
      <c r="F15978"/>
      <c r="G15978"/>
      <c r="H15978" s="488"/>
    </row>
    <row r="15979" spans="1:8" s="10" customFormat="1">
      <c r="A15979" s="134"/>
      <c r="B15979" s="134"/>
      <c r="C15979"/>
      <c r="D15979"/>
      <c r="E15979" s="488"/>
      <c r="F15979"/>
      <c r="G15979"/>
      <c r="H15979" s="488"/>
    </row>
    <row r="15980" spans="1:8" s="10" customFormat="1">
      <c r="A15980" s="134"/>
      <c r="B15980" s="134"/>
      <c r="C15980"/>
      <c r="D15980"/>
      <c r="E15980" s="488"/>
      <c r="F15980"/>
      <c r="G15980"/>
      <c r="H15980" s="488"/>
    </row>
    <row r="15981" spans="1:8" s="10" customFormat="1">
      <c r="A15981" s="134"/>
      <c r="B15981" s="134"/>
      <c r="C15981"/>
      <c r="D15981"/>
      <c r="E15981" s="488"/>
      <c r="F15981"/>
      <c r="G15981"/>
      <c r="H15981" s="488"/>
    </row>
    <row r="15982" spans="1:8" s="10" customFormat="1">
      <c r="A15982" s="134"/>
      <c r="B15982" s="134"/>
      <c r="C15982"/>
      <c r="D15982"/>
      <c r="E15982" s="488"/>
      <c r="F15982"/>
      <c r="G15982"/>
      <c r="H15982" s="488"/>
    </row>
    <row r="15983" spans="1:8" s="10" customFormat="1">
      <c r="A15983" s="134"/>
      <c r="B15983" s="134"/>
      <c r="C15983"/>
      <c r="D15983"/>
      <c r="E15983" s="488"/>
      <c r="F15983"/>
      <c r="G15983"/>
      <c r="H15983" s="488"/>
    </row>
    <row r="15984" spans="1:8" s="10" customFormat="1">
      <c r="A15984" s="134"/>
      <c r="B15984" s="134"/>
      <c r="C15984"/>
      <c r="D15984"/>
      <c r="E15984" s="488"/>
      <c r="F15984"/>
      <c r="G15984"/>
      <c r="H15984" s="488"/>
    </row>
    <row r="15985" spans="1:8" s="10" customFormat="1">
      <c r="A15985" s="134"/>
      <c r="B15985" s="134"/>
      <c r="C15985"/>
      <c r="D15985"/>
      <c r="E15985" s="488"/>
      <c r="F15985"/>
      <c r="G15985"/>
      <c r="H15985" s="488"/>
    </row>
    <row r="15986" spans="1:8" s="10" customFormat="1">
      <c r="A15986" s="134"/>
      <c r="B15986" s="134"/>
      <c r="C15986"/>
      <c r="D15986"/>
      <c r="E15986" s="488"/>
      <c r="F15986"/>
      <c r="G15986"/>
      <c r="H15986" s="488"/>
    </row>
    <row r="15987" spans="1:8" s="10" customFormat="1">
      <c r="A15987" s="134"/>
      <c r="B15987" s="134"/>
      <c r="C15987"/>
      <c r="D15987"/>
      <c r="E15987" s="488"/>
      <c r="F15987"/>
      <c r="G15987"/>
      <c r="H15987" s="488"/>
    </row>
    <row r="15988" spans="1:8" s="10" customFormat="1">
      <c r="A15988" s="134"/>
      <c r="B15988" s="134"/>
      <c r="C15988"/>
      <c r="D15988"/>
      <c r="E15988" s="488"/>
      <c r="F15988"/>
      <c r="G15988"/>
      <c r="H15988" s="488"/>
    </row>
    <row r="15989" spans="1:8" s="10" customFormat="1">
      <c r="A15989" s="134"/>
      <c r="B15989" s="134"/>
      <c r="C15989"/>
      <c r="D15989"/>
      <c r="E15989" s="488"/>
      <c r="F15989"/>
      <c r="G15989"/>
      <c r="H15989" s="488"/>
    </row>
    <row r="15990" spans="1:8" s="10" customFormat="1">
      <c r="A15990" s="134"/>
      <c r="B15990" s="134"/>
      <c r="C15990"/>
      <c r="D15990"/>
      <c r="E15990" s="488"/>
      <c r="F15990"/>
      <c r="G15990"/>
      <c r="H15990" s="488"/>
    </row>
    <row r="15991" spans="1:8" s="10" customFormat="1">
      <c r="A15991" s="134"/>
      <c r="B15991" s="134"/>
      <c r="C15991"/>
      <c r="D15991"/>
      <c r="E15991" s="488"/>
      <c r="F15991"/>
      <c r="G15991"/>
      <c r="H15991" s="488"/>
    </row>
    <row r="15992" spans="1:8" s="10" customFormat="1">
      <c r="A15992" s="134"/>
      <c r="B15992" s="134"/>
      <c r="C15992"/>
      <c r="D15992"/>
      <c r="E15992" s="488"/>
      <c r="F15992"/>
      <c r="G15992"/>
      <c r="H15992" s="488"/>
    </row>
    <row r="15993" spans="1:8" s="10" customFormat="1">
      <c r="A15993" s="134"/>
      <c r="B15993" s="134"/>
      <c r="C15993"/>
      <c r="D15993"/>
      <c r="E15993" s="488"/>
      <c r="F15993"/>
      <c r="G15993"/>
      <c r="H15993" s="488"/>
    </row>
    <row r="15994" spans="1:8" s="10" customFormat="1">
      <c r="A15994" s="134"/>
      <c r="B15994" s="134"/>
      <c r="C15994"/>
      <c r="D15994"/>
      <c r="E15994" s="488"/>
      <c r="F15994"/>
      <c r="G15994"/>
      <c r="H15994" s="488"/>
    </row>
    <row r="15995" spans="1:8" s="10" customFormat="1">
      <c r="A15995" s="134"/>
      <c r="B15995" s="134"/>
      <c r="C15995"/>
      <c r="D15995"/>
      <c r="E15995" s="488"/>
      <c r="F15995"/>
      <c r="G15995"/>
      <c r="H15995" s="488"/>
    </row>
    <row r="15996" spans="1:8" s="10" customFormat="1">
      <c r="A15996" s="134"/>
      <c r="B15996" s="134"/>
      <c r="C15996"/>
      <c r="D15996"/>
      <c r="E15996" s="488"/>
      <c r="F15996"/>
      <c r="G15996"/>
      <c r="H15996" s="488"/>
    </row>
    <row r="15997" spans="1:8" s="10" customFormat="1">
      <c r="A15997" s="134"/>
      <c r="B15997" s="134"/>
      <c r="C15997"/>
      <c r="D15997"/>
      <c r="E15997" s="488"/>
      <c r="F15997"/>
      <c r="G15997"/>
      <c r="H15997" s="488"/>
    </row>
    <row r="15998" spans="1:8" s="10" customFormat="1">
      <c r="A15998" s="134"/>
      <c r="B15998" s="134"/>
      <c r="C15998"/>
      <c r="D15998"/>
      <c r="E15998" s="488"/>
      <c r="F15998"/>
      <c r="G15998"/>
      <c r="H15998" s="488"/>
    </row>
    <row r="15999" spans="1:8" s="10" customFormat="1">
      <c r="A15999" s="134"/>
      <c r="B15999" s="134"/>
      <c r="C15999"/>
      <c r="D15999"/>
      <c r="E15999" s="488"/>
      <c r="F15999"/>
      <c r="G15999"/>
      <c r="H15999" s="488"/>
    </row>
    <row r="16000" spans="1:8" s="10" customFormat="1">
      <c r="A16000" s="134"/>
      <c r="B16000" s="134"/>
      <c r="C16000"/>
      <c r="D16000"/>
      <c r="E16000" s="488"/>
      <c r="F16000"/>
      <c r="G16000"/>
      <c r="H16000" s="488"/>
    </row>
    <row r="16001" spans="1:8" s="10" customFormat="1">
      <c r="A16001" s="134"/>
      <c r="B16001" s="134"/>
      <c r="C16001"/>
      <c r="D16001"/>
      <c r="E16001" s="488"/>
      <c r="F16001"/>
      <c r="G16001"/>
      <c r="H16001" s="488"/>
    </row>
    <row r="16002" spans="1:8" s="10" customFormat="1">
      <c r="A16002" s="134"/>
      <c r="B16002" s="134"/>
      <c r="C16002"/>
      <c r="D16002"/>
      <c r="E16002" s="488"/>
      <c r="F16002"/>
      <c r="G16002"/>
      <c r="H16002" s="488"/>
    </row>
    <row r="16003" spans="1:8" s="10" customFormat="1">
      <c r="A16003" s="134"/>
      <c r="B16003" s="134"/>
      <c r="C16003"/>
      <c r="D16003"/>
      <c r="E16003" s="488"/>
      <c r="F16003"/>
      <c r="G16003"/>
      <c r="H16003" s="488"/>
    </row>
    <row r="16004" spans="1:8" s="10" customFormat="1">
      <c r="A16004" s="134"/>
      <c r="B16004" s="134"/>
      <c r="C16004"/>
      <c r="D16004"/>
      <c r="E16004" s="488"/>
      <c r="F16004"/>
      <c r="G16004"/>
      <c r="H16004" s="488"/>
    </row>
    <row r="16005" spans="1:8" s="10" customFormat="1">
      <c r="A16005" s="134"/>
      <c r="B16005" s="134"/>
      <c r="C16005"/>
      <c r="D16005"/>
      <c r="E16005" s="488"/>
      <c r="F16005"/>
      <c r="G16005"/>
      <c r="H16005" s="488"/>
    </row>
    <row r="16006" spans="1:8" s="10" customFormat="1">
      <c r="A16006" s="134"/>
      <c r="B16006" s="134"/>
      <c r="C16006"/>
      <c r="D16006"/>
      <c r="E16006" s="488"/>
      <c r="F16006"/>
      <c r="G16006"/>
      <c r="H16006" s="488"/>
    </row>
    <row r="16007" spans="1:8" s="10" customFormat="1">
      <c r="A16007" s="134"/>
      <c r="B16007" s="134"/>
      <c r="C16007"/>
      <c r="D16007"/>
      <c r="E16007" s="488"/>
      <c r="F16007"/>
      <c r="G16007"/>
      <c r="H16007" s="488"/>
    </row>
    <row r="16008" spans="1:8" s="10" customFormat="1">
      <c r="A16008" s="134"/>
      <c r="B16008" s="134"/>
      <c r="C16008"/>
      <c r="D16008"/>
      <c r="E16008" s="488"/>
      <c r="F16008"/>
      <c r="G16008"/>
      <c r="H16008" s="488"/>
    </row>
    <row r="16009" spans="1:8" s="10" customFormat="1">
      <c r="A16009" s="134"/>
      <c r="B16009" s="134"/>
      <c r="C16009"/>
      <c r="D16009"/>
      <c r="E16009" s="488"/>
      <c r="F16009"/>
      <c r="G16009"/>
      <c r="H16009" s="488"/>
    </row>
    <row r="16010" spans="1:8" s="10" customFormat="1">
      <c r="A16010" s="134"/>
      <c r="B16010" s="134"/>
      <c r="C16010"/>
      <c r="D16010"/>
      <c r="E16010" s="488"/>
      <c r="F16010"/>
      <c r="G16010"/>
      <c r="H16010" s="488"/>
    </row>
    <row r="16011" spans="1:8" s="10" customFormat="1">
      <c r="A16011" s="134"/>
      <c r="B16011" s="134"/>
      <c r="C16011"/>
      <c r="D16011"/>
      <c r="E16011" s="488"/>
      <c r="F16011"/>
      <c r="G16011"/>
      <c r="H16011" s="488"/>
    </row>
    <row r="16012" spans="1:8" s="10" customFormat="1">
      <c r="A16012" s="134"/>
      <c r="B16012" s="134"/>
      <c r="C16012"/>
      <c r="D16012"/>
      <c r="E16012" s="488"/>
      <c r="F16012"/>
      <c r="G16012"/>
      <c r="H16012" s="488"/>
    </row>
    <row r="16013" spans="1:8" s="10" customFormat="1">
      <c r="A16013" s="134"/>
      <c r="B16013" s="134"/>
      <c r="C16013"/>
      <c r="D16013"/>
      <c r="E16013" s="488"/>
      <c r="F16013"/>
      <c r="G16013"/>
      <c r="H16013" s="488"/>
    </row>
    <row r="16014" spans="1:8" s="10" customFormat="1">
      <c r="A16014" s="134"/>
      <c r="B16014" s="134"/>
      <c r="C16014"/>
      <c r="D16014"/>
      <c r="E16014" s="488"/>
      <c r="F16014"/>
      <c r="G16014"/>
      <c r="H16014" s="488"/>
    </row>
    <row r="16015" spans="1:8" s="10" customFormat="1">
      <c r="A16015" s="134"/>
      <c r="B16015" s="134"/>
      <c r="C16015"/>
      <c r="D16015"/>
      <c r="E16015" s="488"/>
      <c r="F16015"/>
      <c r="G16015"/>
      <c r="H16015" s="488"/>
    </row>
    <row r="16016" spans="1:8" s="10" customFormat="1">
      <c r="A16016" s="134"/>
      <c r="B16016" s="134"/>
      <c r="C16016"/>
      <c r="D16016"/>
      <c r="E16016" s="488"/>
      <c r="F16016"/>
      <c r="G16016"/>
      <c r="H16016" s="488"/>
    </row>
    <row r="16017" spans="1:8" s="10" customFormat="1">
      <c r="A16017" s="134"/>
      <c r="B16017" s="134"/>
      <c r="C16017"/>
      <c r="D16017"/>
      <c r="E16017" s="488"/>
      <c r="F16017"/>
      <c r="G16017"/>
      <c r="H16017" s="488"/>
    </row>
    <row r="16018" spans="1:8" s="10" customFormat="1">
      <c r="A16018" s="134"/>
      <c r="B16018" s="134"/>
      <c r="C16018"/>
      <c r="D16018"/>
      <c r="E16018" s="488"/>
      <c r="F16018"/>
      <c r="G16018"/>
      <c r="H16018" s="488"/>
    </row>
    <row r="16019" spans="1:8" s="10" customFormat="1">
      <c r="A16019" s="134"/>
      <c r="B16019" s="134"/>
      <c r="C16019"/>
      <c r="D16019"/>
      <c r="E16019" s="488"/>
      <c r="F16019"/>
      <c r="G16019"/>
      <c r="H16019" s="488"/>
    </row>
    <row r="16020" spans="1:8" s="10" customFormat="1">
      <c r="A16020" s="134"/>
      <c r="B16020" s="134"/>
      <c r="C16020"/>
      <c r="D16020"/>
      <c r="E16020" s="488"/>
      <c r="F16020"/>
      <c r="G16020"/>
      <c r="H16020" s="488"/>
    </row>
    <row r="16021" spans="1:8" s="10" customFormat="1">
      <c r="A16021" s="134"/>
      <c r="B16021" s="134"/>
      <c r="C16021"/>
      <c r="D16021"/>
      <c r="E16021" s="488"/>
      <c r="F16021"/>
      <c r="G16021"/>
      <c r="H16021" s="488"/>
    </row>
    <row r="16022" spans="1:8" s="10" customFormat="1">
      <c r="A16022" s="134"/>
      <c r="B16022" s="134"/>
      <c r="C16022"/>
      <c r="D16022"/>
      <c r="E16022" s="488"/>
      <c r="F16022"/>
      <c r="G16022"/>
      <c r="H16022" s="488"/>
    </row>
    <row r="16023" spans="1:8" s="10" customFormat="1">
      <c r="A16023" s="134"/>
      <c r="B16023" s="134"/>
      <c r="C16023"/>
      <c r="D16023"/>
      <c r="E16023" s="488"/>
      <c r="F16023"/>
      <c r="G16023"/>
      <c r="H16023" s="488"/>
    </row>
    <row r="16024" spans="1:8" s="10" customFormat="1">
      <c r="A16024" s="134"/>
      <c r="B16024" s="134"/>
      <c r="C16024"/>
      <c r="D16024"/>
      <c r="E16024" s="488"/>
      <c r="F16024"/>
      <c r="G16024"/>
      <c r="H16024" s="488"/>
    </row>
    <row r="16025" spans="1:8" s="10" customFormat="1">
      <c r="A16025" s="134"/>
      <c r="B16025" s="134"/>
      <c r="C16025"/>
      <c r="D16025"/>
      <c r="E16025" s="488"/>
      <c r="F16025"/>
      <c r="G16025"/>
      <c r="H16025" s="488"/>
    </row>
    <row r="16026" spans="1:8" s="10" customFormat="1">
      <c r="A16026" s="134"/>
      <c r="B16026" s="134"/>
      <c r="C16026"/>
      <c r="D16026"/>
      <c r="E16026" s="488"/>
      <c r="F16026"/>
      <c r="G16026"/>
      <c r="H16026" s="488"/>
    </row>
    <row r="16027" spans="1:8" s="10" customFormat="1">
      <c r="A16027" s="134"/>
      <c r="B16027" s="134"/>
      <c r="C16027"/>
      <c r="D16027"/>
      <c r="E16027" s="488"/>
      <c r="F16027"/>
      <c r="G16027"/>
      <c r="H16027" s="488"/>
    </row>
    <row r="16028" spans="1:8" s="10" customFormat="1">
      <c r="A16028" s="134"/>
      <c r="B16028" s="134"/>
      <c r="C16028"/>
      <c r="D16028"/>
      <c r="E16028" s="488"/>
      <c r="F16028"/>
      <c r="G16028"/>
      <c r="H16028" s="488"/>
    </row>
    <row r="16029" spans="1:8" s="10" customFormat="1">
      <c r="A16029" s="134"/>
      <c r="B16029" s="134"/>
      <c r="C16029"/>
      <c r="D16029"/>
      <c r="E16029" s="488"/>
      <c r="F16029"/>
      <c r="G16029"/>
      <c r="H16029" s="488"/>
    </row>
    <row r="16030" spans="1:8" s="10" customFormat="1">
      <c r="A16030" s="134"/>
      <c r="B16030" s="134"/>
      <c r="C16030"/>
      <c r="D16030"/>
      <c r="E16030" s="488"/>
      <c r="F16030"/>
      <c r="G16030"/>
      <c r="H16030" s="488"/>
    </row>
    <row r="16031" spans="1:8" s="10" customFormat="1">
      <c r="A16031" s="134"/>
      <c r="B16031" s="134"/>
      <c r="C16031"/>
      <c r="D16031"/>
      <c r="E16031" s="488"/>
      <c r="F16031"/>
      <c r="G16031"/>
      <c r="H16031" s="488"/>
    </row>
    <row r="16032" spans="1:8" s="10" customFormat="1">
      <c r="A16032" s="134"/>
      <c r="B16032" s="134"/>
      <c r="C16032"/>
      <c r="D16032"/>
      <c r="E16032" s="488"/>
      <c r="F16032"/>
      <c r="G16032"/>
      <c r="H16032" s="488"/>
    </row>
    <row r="16033" spans="1:8" s="10" customFormat="1">
      <c r="A16033" s="134"/>
      <c r="B16033" s="134"/>
      <c r="C16033"/>
      <c r="D16033"/>
      <c r="E16033" s="488"/>
      <c r="F16033"/>
      <c r="G16033"/>
      <c r="H16033" s="488"/>
    </row>
    <row r="16034" spans="1:8" s="10" customFormat="1">
      <c r="A16034" s="134"/>
      <c r="B16034" s="134"/>
      <c r="C16034"/>
      <c r="D16034"/>
      <c r="E16034" s="488"/>
      <c r="F16034"/>
      <c r="G16034"/>
      <c r="H16034" s="488"/>
    </row>
    <row r="16035" spans="1:8" s="10" customFormat="1">
      <c r="A16035" s="134"/>
      <c r="B16035" s="134"/>
      <c r="C16035"/>
      <c r="D16035"/>
      <c r="E16035" s="488"/>
      <c r="F16035"/>
      <c r="G16035"/>
      <c r="H16035" s="488"/>
    </row>
    <row r="16036" spans="1:8" s="10" customFormat="1">
      <c r="A16036" s="134"/>
      <c r="B16036" s="134"/>
      <c r="C16036"/>
      <c r="D16036"/>
      <c r="E16036" s="488"/>
      <c r="F16036"/>
      <c r="G16036"/>
      <c r="H16036" s="488"/>
    </row>
    <row r="16037" spans="1:8" s="10" customFormat="1">
      <c r="A16037" s="134"/>
      <c r="B16037" s="134"/>
      <c r="C16037"/>
      <c r="D16037"/>
      <c r="E16037" s="488"/>
      <c r="F16037"/>
      <c r="G16037"/>
      <c r="H16037" s="488"/>
    </row>
    <row r="16038" spans="1:8" s="10" customFormat="1">
      <c r="A16038" s="134"/>
      <c r="B16038" s="134"/>
      <c r="C16038"/>
      <c r="D16038"/>
      <c r="E16038" s="488"/>
      <c r="F16038"/>
      <c r="G16038"/>
      <c r="H16038" s="488"/>
    </row>
    <row r="16039" spans="1:8" s="10" customFormat="1">
      <c r="A16039" s="134"/>
      <c r="B16039" s="134"/>
      <c r="C16039"/>
      <c r="D16039"/>
      <c r="E16039" s="488"/>
      <c r="F16039"/>
      <c r="G16039"/>
      <c r="H16039" s="488"/>
    </row>
    <row r="16040" spans="1:8" s="10" customFormat="1">
      <c r="A16040" s="134"/>
      <c r="B16040" s="134"/>
      <c r="C16040"/>
      <c r="D16040"/>
      <c r="E16040" s="488"/>
      <c r="F16040"/>
      <c r="G16040"/>
      <c r="H16040" s="488"/>
    </row>
    <row r="16041" spans="1:8" s="10" customFormat="1">
      <c r="A16041" s="134"/>
      <c r="B16041" s="134"/>
      <c r="C16041"/>
      <c r="D16041"/>
      <c r="E16041" s="488"/>
      <c r="F16041"/>
      <c r="G16041"/>
      <c r="H16041" s="488"/>
    </row>
    <row r="16042" spans="1:8" s="10" customFormat="1">
      <c r="A16042" s="134"/>
      <c r="B16042" s="134"/>
      <c r="C16042"/>
      <c r="D16042"/>
      <c r="E16042" s="488"/>
      <c r="F16042"/>
      <c r="G16042"/>
      <c r="H16042" s="488"/>
    </row>
    <row r="16043" spans="1:8" s="10" customFormat="1">
      <c r="A16043" s="134"/>
      <c r="B16043" s="134"/>
      <c r="C16043"/>
      <c r="D16043"/>
      <c r="E16043" s="488"/>
      <c r="F16043"/>
      <c r="G16043"/>
      <c r="H16043" s="488"/>
    </row>
    <row r="16044" spans="1:8" s="10" customFormat="1">
      <c r="A16044" s="134"/>
      <c r="B16044" s="134"/>
      <c r="C16044"/>
      <c r="D16044"/>
      <c r="E16044" s="488"/>
      <c r="F16044"/>
      <c r="G16044"/>
      <c r="H16044" s="488"/>
    </row>
    <row r="16045" spans="1:8" s="10" customFormat="1">
      <c r="A16045" s="134"/>
      <c r="B16045" s="134"/>
      <c r="C16045"/>
      <c r="D16045"/>
      <c r="E16045" s="488"/>
      <c r="F16045"/>
      <c r="G16045"/>
      <c r="H16045" s="488"/>
    </row>
    <row r="16046" spans="1:8" s="10" customFormat="1">
      <c r="A16046" s="134"/>
      <c r="B16046" s="134"/>
      <c r="C16046"/>
      <c r="D16046"/>
      <c r="E16046" s="488"/>
      <c r="F16046"/>
      <c r="G16046"/>
      <c r="H16046" s="488"/>
    </row>
    <row r="16047" spans="1:8" s="10" customFormat="1">
      <c r="A16047" s="134"/>
      <c r="B16047" s="134"/>
      <c r="C16047"/>
      <c r="D16047"/>
      <c r="E16047" s="488"/>
      <c r="F16047"/>
      <c r="G16047"/>
      <c r="H16047" s="488"/>
    </row>
    <row r="16048" spans="1:8" s="10" customFormat="1">
      <c r="A16048" s="134"/>
      <c r="B16048" s="134"/>
      <c r="C16048"/>
      <c r="D16048"/>
      <c r="E16048" s="488"/>
      <c r="F16048"/>
      <c r="G16048"/>
      <c r="H16048" s="488"/>
    </row>
    <row r="16049" spans="1:8" s="10" customFormat="1">
      <c r="A16049" s="134"/>
      <c r="B16049" s="134"/>
      <c r="C16049"/>
      <c r="D16049"/>
      <c r="E16049" s="488"/>
      <c r="F16049"/>
      <c r="G16049"/>
      <c r="H16049" s="488"/>
    </row>
    <row r="16050" spans="1:8" s="10" customFormat="1">
      <c r="A16050" s="134"/>
      <c r="B16050" s="134"/>
      <c r="C16050"/>
      <c r="D16050"/>
      <c r="E16050" s="488"/>
      <c r="F16050"/>
      <c r="G16050"/>
      <c r="H16050" s="488"/>
    </row>
    <row r="16051" spans="1:8" s="10" customFormat="1">
      <c r="A16051" s="134"/>
      <c r="B16051" s="134"/>
      <c r="C16051"/>
      <c r="D16051"/>
      <c r="E16051" s="488"/>
      <c r="F16051"/>
      <c r="G16051"/>
      <c r="H16051" s="488"/>
    </row>
    <row r="16052" spans="1:8" s="10" customFormat="1">
      <c r="A16052" s="134"/>
      <c r="B16052" s="134"/>
      <c r="C16052"/>
      <c r="D16052"/>
      <c r="E16052" s="488"/>
      <c r="F16052"/>
      <c r="G16052"/>
      <c r="H16052" s="488"/>
    </row>
    <row r="16053" spans="1:8" s="10" customFormat="1">
      <c r="A16053" s="134"/>
      <c r="B16053" s="134"/>
      <c r="C16053"/>
      <c r="D16053"/>
      <c r="E16053" s="488"/>
      <c r="F16053"/>
      <c r="G16053"/>
      <c r="H16053" s="488"/>
    </row>
    <row r="16054" spans="1:8" s="10" customFormat="1">
      <c r="A16054" s="134"/>
      <c r="B16054" s="134"/>
      <c r="C16054"/>
      <c r="D16054"/>
      <c r="E16054" s="488"/>
      <c r="F16054"/>
      <c r="G16054"/>
      <c r="H16054" s="488"/>
    </row>
    <row r="16055" spans="1:8" s="10" customFormat="1">
      <c r="A16055" s="134"/>
      <c r="B16055" s="134"/>
      <c r="C16055"/>
      <c r="D16055"/>
      <c r="E16055" s="488"/>
      <c r="F16055"/>
      <c r="G16055"/>
      <c r="H16055" s="488"/>
    </row>
    <row r="16056" spans="1:8" s="10" customFormat="1">
      <c r="A16056" s="134"/>
      <c r="B16056" s="134"/>
      <c r="C16056"/>
      <c r="D16056"/>
      <c r="E16056" s="488"/>
      <c r="F16056"/>
      <c r="G16056"/>
      <c r="H16056" s="488"/>
    </row>
    <row r="16057" spans="1:8" s="10" customFormat="1">
      <c r="A16057" s="134"/>
      <c r="B16057" s="134"/>
      <c r="C16057"/>
      <c r="D16057"/>
      <c r="E16057" s="488"/>
      <c r="F16057"/>
      <c r="G16057"/>
      <c r="H16057" s="488"/>
    </row>
    <row r="16058" spans="1:8" s="10" customFormat="1">
      <c r="A16058" s="134"/>
      <c r="B16058" s="134"/>
      <c r="C16058"/>
      <c r="D16058"/>
      <c r="E16058" s="488"/>
      <c r="F16058"/>
      <c r="G16058"/>
      <c r="H16058" s="488"/>
    </row>
    <row r="16059" spans="1:8" s="10" customFormat="1">
      <c r="A16059" s="134"/>
      <c r="B16059" s="134"/>
      <c r="C16059"/>
      <c r="D16059"/>
      <c r="E16059" s="488"/>
      <c r="F16059"/>
      <c r="G16059"/>
      <c r="H16059" s="488"/>
    </row>
    <row r="16060" spans="1:8" s="10" customFormat="1">
      <c r="A16060" s="134"/>
      <c r="B16060" s="134"/>
      <c r="C16060"/>
      <c r="D16060"/>
      <c r="E16060" s="488"/>
      <c r="F16060"/>
      <c r="G16060"/>
      <c r="H16060" s="488"/>
    </row>
    <row r="16061" spans="1:8" s="10" customFormat="1">
      <c r="A16061" s="134"/>
      <c r="B16061" s="134"/>
      <c r="C16061"/>
      <c r="D16061"/>
      <c r="E16061" s="488"/>
      <c r="F16061"/>
      <c r="G16061"/>
      <c r="H16061" s="488"/>
    </row>
    <row r="16062" spans="1:8" s="10" customFormat="1">
      <c r="A16062" s="134"/>
      <c r="B16062" s="134"/>
      <c r="C16062"/>
      <c r="D16062"/>
      <c r="E16062" s="488"/>
      <c r="F16062"/>
      <c r="G16062"/>
      <c r="H16062" s="488"/>
    </row>
    <row r="16063" spans="1:8" s="10" customFormat="1">
      <c r="A16063" s="134"/>
      <c r="B16063" s="134"/>
      <c r="C16063"/>
      <c r="D16063"/>
      <c r="E16063" s="488"/>
      <c r="F16063"/>
      <c r="G16063"/>
      <c r="H16063" s="488"/>
    </row>
    <row r="16064" spans="1:8" s="10" customFormat="1">
      <c r="A16064" s="134"/>
      <c r="B16064" s="134"/>
      <c r="C16064"/>
      <c r="D16064"/>
      <c r="E16064" s="488"/>
      <c r="F16064"/>
      <c r="G16064"/>
      <c r="H16064" s="488"/>
    </row>
    <row r="16065" spans="1:8" s="10" customFormat="1">
      <c r="A16065" s="134"/>
      <c r="B16065" s="134"/>
      <c r="C16065"/>
      <c r="D16065"/>
      <c r="E16065" s="488"/>
      <c r="F16065"/>
      <c r="G16065"/>
      <c r="H16065" s="488"/>
    </row>
    <row r="16066" spans="1:8" s="10" customFormat="1">
      <c r="A16066" s="134"/>
      <c r="B16066" s="134"/>
      <c r="C16066"/>
      <c r="D16066"/>
      <c r="E16066" s="488"/>
      <c r="F16066"/>
      <c r="G16066"/>
      <c r="H16066" s="488"/>
    </row>
    <row r="16067" spans="1:8" s="10" customFormat="1">
      <c r="A16067" s="134"/>
      <c r="B16067" s="134"/>
      <c r="C16067"/>
      <c r="D16067"/>
      <c r="E16067" s="488"/>
      <c r="F16067"/>
      <c r="G16067"/>
      <c r="H16067" s="488"/>
    </row>
    <row r="16068" spans="1:8" s="10" customFormat="1">
      <c r="A16068" s="134"/>
      <c r="B16068" s="134"/>
      <c r="C16068"/>
      <c r="D16068"/>
      <c r="E16068" s="488"/>
      <c r="F16068"/>
      <c r="G16068"/>
      <c r="H16068" s="488"/>
    </row>
    <row r="16069" spans="1:8" s="10" customFormat="1">
      <c r="A16069" s="134"/>
      <c r="B16069" s="134"/>
      <c r="C16069"/>
      <c r="D16069"/>
      <c r="E16069" s="488"/>
      <c r="F16069"/>
      <c r="G16069"/>
      <c r="H16069" s="488"/>
    </row>
    <row r="16070" spans="1:8" s="10" customFormat="1">
      <c r="A16070" s="134"/>
      <c r="B16070" s="134"/>
      <c r="C16070"/>
      <c r="D16070"/>
      <c r="E16070" s="488"/>
      <c r="F16070"/>
      <c r="G16070"/>
      <c r="H16070" s="488"/>
    </row>
    <row r="16071" spans="1:8" s="10" customFormat="1">
      <c r="A16071" s="134"/>
      <c r="B16071" s="134"/>
      <c r="C16071"/>
      <c r="D16071"/>
      <c r="E16071" s="488"/>
      <c r="F16071"/>
      <c r="G16071"/>
      <c r="H16071" s="488"/>
    </row>
    <row r="16072" spans="1:8" s="10" customFormat="1">
      <c r="A16072" s="134"/>
      <c r="B16072" s="134"/>
      <c r="C16072"/>
      <c r="D16072"/>
      <c r="E16072" s="488"/>
      <c r="F16072"/>
      <c r="G16072"/>
      <c r="H16072" s="488"/>
    </row>
    <row r="16073" spans="1:8" s="10" customFormat="1">
      <c r="A16073" s="134"/>
      <c r="B16073" s="134"/>
      <c r="C16073"/>
      <c r="D16073"/>
      <c r="E16073" s="488"/>
      <c r="F16073"/>
      <c r="G16073"/>
      <c r="H16073" s="488"/>
    </row>
    <row r="16074" spans="1:8" s="10" customFormat="1">
      <c r="A16074" s="134"/>
      <c r="B16074" s="134"/>
      <c r="C16074"/>
      <c r="D16074"/>
      <c r="E16074" s="488"/>
      <c r="F16074"/>
      <c r="G16074"/>
      <c r="H16074" s="488"/>
    </row>
    <row r="16075" spans="1:8" s="10" customFormat="1">
      <c r="A16075" s="134"/>
      <c r="B16075" s="134"/>
      <c r="C16075"/>
      <c r="D16075"/>
      <c r="E16075" s="488"/>
      <c r="F16075"/>
      <c r="G16075"/>
      <c r="H16075" s="488"/>
    </row>
    <row r="16076" spans="1:8" s="10" customFormat="1">
      <c r="A16076" s="134"/>
      <c r="B16076" s="134"/>
      <c r="C16076"/>
      <c r="D16076"/>
      <c r="E16076" s="488"/>
      <c r="F16076"/>
      <c r="G16076"/>
      <c r="H16076" s="488"/>
    </row>
    <row r="16077" spans="1:8" s="10" customFormat="1">
      <c r="A16077" s="134"/>
      <c r="B16077" s="134"/>
      <c r="C16077"/>
      <c r="D16077"/>
      <c r="E16077" s="488"/>
      <c r="F16077"/>
      <c r="G16077"/>
      <c r="H16077" s="488"/>
    </row>
    <row r="16078" spans="1:8" s="10" customFormat="1">
      <c r="A16078" s="134"/>
      <c r="B16078" s="134"/>
      <c r="C16078"/>
      <c r="D16078"/>
      <c r="E16078" s="488"/>
      <c r="F16078"/>
      <c r="G16078"/>
      <c r="H16078" s="488"/>
    </row>
    <row r="16079" spans="1:8" s="10" customFormat="1">
      <c r="A16079" s="134"/>
      <c r="B16079" s="134"/>
      <c r="C16079"/>
      <c r="D16079"/>
      <c r="E16079" s="488"/>
      <c r="F16079"/>
      <c r="G16079"/>
      <c r="H16079" s="488"/>
    </row>
    <row r="16080" spans="1:8" s="10" customFormat="1">
      <c r="A16080" s="134"/>
      <c r="B16080" s="134"/>
      <c r="C16080"/>
      <c r="D16080"/>
      <c r="E16080" s="488"/>
      <c r="F16080"/>
      <c r="G16080"/>
      <c r="H16080" s="488"/>
    </row>
    <row r="16081" spans="1:8" s="10" customFormat="1">
      <c r="A16081" s="134"/>
      <c r="B16081" s="134"/>
      <c r="C16081"/>
      <c r="D16081"/>
      <c r="E16081" s="488"/>
      <c r="F16081"/>
      <c r="G16081"/>
      <c r="H16081" s="488"/>
    </row>
    <row r="16082" spans="1:8" s="10" customFormat="1">
      <c r="A16082" s="134"/>
      <c r="B16082" s="134"/>
      <c r="C16082"/>
      <c r="D16082"/>
      <c r="E16082" s="488"/>
      <c r="F16082"/>
      <c r="G16082"/>
      <c r="H16082" s="488"/>
    </row>
    <row r="16083" spans="1:8" s="10" customFormat="1">
      <c r="A16083" s="134"/>
      <c r="B16083" s="134"/>
      <c r="C16083"/>
      <c r="D16083"/>
      <c r="E16083" s="488"/>
      <c r="F16083"/>
      <c r="G16083"/>
      <c r="H16083" s="488"/>
    </row>
    <row r="16084" spans="1:8" s="10" customFormat="1">
      <c r="A16084" s="134"/>
      <c r="B16084" s="134"/>
      <c r="C16084"/>
      <c r="D16084"/>
      <c r="E16084" s="488"/>
      <c r="F16084"/>
      <c r="G16084"/>
      <c r="H16084" s="488"/>
    </row>
    <row r="16085" spans="1:8" s="10" customFormat="1">
      <c r="A16085" s="134"/>
      <c r="B16085" s="134"/>
      <c r="C16085"/>
      <c r="D16085"/>
      <c r="E16085" s="488"/>
      <c r="F16085"/>
      <c r="G16085"/>
      <c r="H16085" s="488"/>
    </row>
    <row r="16086" spans="1:8" s="10" customFormat="1">
      <c r="A16086" s="134"/>
      <c r="B16086" s="134"/>
      <c r="C16086"/>
      <c r="D16086"/>
      <c r="E16086" s="488"/>
      <c r="F16086"/>
      <c r="G16086"/>
      <c r="H16086" s="488"/>
    </row>
    <row r="16087" spans="1:8" s="10" customFormat="1">
      <c r="A16087" s="134"/>
      <c r="B16087" s="134"/>
      <c r="C16087"/>
      <c r="D16087"/>
      <c r="E16087" s="488"/>
      <c r="F16087"/>
      <c r="G16087"/>
      <c r="H16087" s="488"/>
    </row>
    <row r="16088" spans="1:8" s="10" customFormat="1">
      <c r="A16088" s="134"/>
      <c r="B16088" s="134"/>
      <c r="C16088"/>
      <c r="D16088"/>
      <c r="E16088" s="488"/>
      <c r="F16088"/>
      <c r="G16088"/>
      <c r="H16088" s="488"/>
    </row>
    <row r="16089" spans="1:8" s="10" customFormat="1">
      <c r="A16089" s="134"/>
      <c r="B16089" s="134"/>
      <c r="C16089"/>
      <c r="D16089"/>
      <c r="E16089" s="488"/>
      <c r="F16089"/>
      <c r="G16089"/>
      <c r="H16089" s="488"/>
    </row>
    <row r="16090" spans="1:8" s="10" customFormat="1">
      <c r="A16090" s="134"/>
      <c r="B16090" s="134"/>
      <c r="C16090"/>
      <c r="D16090"/>
      <c r="E16090" s="488"/>
      <c r="F16090"/>
      <c r="G16090"/>
      <c r="H16090" s="488"/>
    </row>
    <row r="16091" spans="1:8" s="10" customFormat="1">
      <c r="A16091" s="134"/>
      <c r="B16091" s="134"/>
      <c r="C16091"/>
      <c r="D16091"/>
      <c r="E16091" s="488"/>
      <c r="F16091"/>
      <c r="G16091"/>
      <c r="H16091" s="488"/>
    </row>
    <row r="16092" spans="1:8" s="10" customFormat="1">
      <c r="A16092" s="134"/>
      <c r="B16092" s="134"/>
      <c r="C16092"/>
      <c r="D16092"/>
      <c r="E16092" s="488"/>
      <c r="F16092"/>
      <c r="G16092"/>
      <c r="H16092" s="488"/>
    </row>
    <row r="16093" spans="1:8" s="10" customFormat="1">
      <c r="A16093" s="134"/>
      <c r="B16093" s="134"/>
      <c r="C16093"/>
      <c r="D16093"/>
      <c r="E16093" s="488"/>
      <c r="F16093"/>
      <c r="G16093"/>
      <c r="H16093" s="488"/>
    </row>
    <row r="16094" spans="1:8" s="10" customFormat="1">
      <c r="A16094" s="134"/>
      <c r="B16094" s="134"/>
      <c r="C16094"/>
      <c r="D16094"/>
      <c r="E16094" s="488"/>
      <c r="F16094"/>
      <c r="G16094"/>
      <c r="H16094" s="488"/>
    </row>
    <row r="16095" spans="1:8" s="10" customFormat="1">
      <c r="A16095" s="134"/>
      <c r="B16095" s="134"/>
      <c r="C16095"/>
      <c r="D16095"/>
      <c r="E16095" s="488"/>
      <c r="F16095"/>
      <c r="G16095"/>
      <c r="H16095" s="488"/>
    </row>
    <row r="16096" spans="1:8" s="10" customFormat="1">
      <c r="A16096" s="134"/>
      <c r="B16096" s="134"/>
      <c r="C16096"/>
      <c r="D16096"/>
      <c r="E16096" s="488"/>
      <c r="F16096"/>
      <c r="G16096"/>
      <c r="H16096" s="488"/>
    </row>
    <row r="16097" spans="1:8" s="10" customFormat="1">
      <c r="A16097" s="134"/>
      <c r="B16097" s="134"/>
      <c r="C16097"/>
      <c r="D16097"/>
      <c r="E16097" s="488"/>
      <c r="F16097"/>
      <c r="G16097"/>
      <c r="H16097" s="488"/>
    </row>
    <row r="16098" spans="1:8" s="10" customFormat="1">
      <c r="A16098" s="134"/>
      <c r="B16098" s="134"/>
      <c r="C16098"/>
      <c r="D16098"/>
      <c r="E16098" s="488"/>
      <c r="F16098"/>
      <c r="G16098"/>
      <c r="H16098" s="488"/>
    </row>
    <row r="16099" spans="1:8" s="10" customFormat="1">
      <c r="A16099" s="134"/>
      <c r="B16099" s="134"/>
      <c r="C16099"/>
      <c r="D16099"/>
      <c r="E16099" s="488"/>
      <c r="F16099"/>
      <c r="G16099"/>
      <c r="H16099" s="488"/>
    </row>
    <row r="16100" spans="1:8" s="10" customFormat="1">
      <c r="A16100" s="134"/>
      <c r="B16100" s="134"/>
      <c r="C16100"/>
      <c r="D16100"/>
      <c r="E16100" s="488"/>
      <c r="F16100"/>
      <c r="G16100"/>
      <c r="H16100" s="488"/>
    </row>
    <row r="16101" spans="1:8" s="10" customFormat="1">
      <c r="A16101" s="134"/>
      <c r="B16101" s="134"/>
      <c r="C16101"/>
      <c r="D16101"/>
      <c r="E16101" s="488"/>
      <c r="F16101"/>
      <c r="G16101"/>
      <c r="H16101" s="488"/>
    </row>
    <row r="16102" spans="1:8" s="10" customFormat="1">
      <c r="A16102" s="134"/>
      <c r="B16102" s="134"/>
      <c r="C16102"/>
      <c r="D16102"/>
      <c r="E16102" s="488"/>
      <c r="F16102"/>
      <c r="G16102"/>
      <c r="H16102" s="488"/>
    </row>
    <row r="16103" spans="1:8" s="10" customFormat="1">
      <c r="A16103" s="134"/>
      <c r="B16103" s="134"/>
      <c r="C16103"/>
      <c r="D16103"/>
      <c r="E16103" s="488"/>
      <c r="F16103"/>
      <c r="G16103"/>
      <c r="H16103" s="488"/>
    </row>
    <row r="16104" spans="1:8" s="10" customFormat="1">
      <c r="A16104" s="134"/>
      <c r="B16104" s="134"/>
      <c r="C16104"/>
      <c r="D16104"/>
      <c r="E16104" s="488"/>
      <c r="F16104"/>
      <c r="G16104"/>
      <c r="H16104" s="488"/>
    </row>
    <row r="16105" spans="1:8" s="10" customFormat="1">
      <c r="A16105" s="134"/>
      <c r="B16105" s="134"/>
      <c r="C16105"/>
      <c r="D16105"/>
      <c r="E16105" s="488"/>
      <c r="F16105"/>
      <c r="G16105"/>
      <c r="H16105" s="488"/>
    </row>
    <row r="16106" spans="1:8" s="10" customFormat="1">
      <c r="A16106" s="134"/>
      <c r="B16106" s="134"/>
      <c r="C16106"/>
      <c r="D16106"/>
      <c r="E16106" s="488"/>
      <c r="F16106"/>
      <c r="G16106"/>
      <c r="H16106" s="488"/>
    </row>
    <row r="16107" spans="1:8" s="10" customFormat="1">
      <c r="A16107" s="134"/>
      <c r="B16107" s="134"/>
      <c r="C16107"/>
      <c r="D16107"/>
      <c r="E16107" s="488"/>
      <c r="F16107"/>
      <c r="G16107"/>
      <c r="H16107" s="488"/>
    </row>
    <row r="16108" spans="1:8" s="10" customFormat="1">
      <c r="A16108" s="134"/>
      <c r="B16108" s="134"/>
      <c r="C16108"/>
      <c r="D16108"/>
      <c r="E16108" s="488"/>
      <c r="F16108"/>
      <c r="G16108"/>
      <c r="H16108" s="488"/>
    </row>
    <row r="16109" spans="1:8" s="10" customFormat="1">
      <c r="A16109" s="134"/>
      <c r="B16109" s="134"/>
      <c r="C16109"/>
      <c r="D16109"/>
      <c r="E16109" s="488"/>
      <c r="F16109"/>
      <c r="G16109"/>
      <c r="H16109" s="488"/>
    </row>
    <row r="16110" spans="1:8" s="10" customFormat="1">
      <c r="A16110" s="134"/>
      <c r="B16110" s="134"/>
      <c r="C16110"/>
      <c r="D16110"/>
      <c r="E16110" s="488"/>
      <c r="F16110"/>
      <c r="G16110"/>
      <c r="H16110" s="488"/>
    </row>
    <row r="16111" spans="1:8" s="10" customFormat="1">
      <c r="A16111" s="134"/>
      <c r="B16111" s="134"/>
      <c r="C16111"/>
      <c r="D16111"/>
      <c r="E16111" s="488"/>
      <c r="F16111"/>
      <c r="G16111"/>
      <c r="H16111" s="488"/>
    </row>
    <row r="16112" spans="1:8" s="10" customFormat="1">
      <c r="A16112" s="134"/>
      <c r="B16112" s="134"/>
      <c r="C16112"/>
      <c r="D16112"/>
      <c r="E16112" s="488"/>
      <c r="F16112"/>
      <c r="G16112"/>
      <c r="H16112" s="488"/>
    </row>
    <row r="16113" spans="1:8" s="10" customFormat="1">
      <c r="A16113" s="134"/>
      <c r="B16113" s="134"/>
      <c r="C16113"/>
      <c r="D16113"/>
      <c r="E16113" s="488"/>
      <c r="F16113"/>
      <c r="G16113"/>
      <c r="H16113" s="488"/>
    </row>
    <row r="16114" spans="1:8" s="10" customFormat="1">
      <c r="A16114" s="134"/>
      <c r="B16114" s="134"/>
      <c r="C16114"/>
      <c r="D16114"/>
      <c r="E16114" s="488"/>
      <c r="F16114"/>
      <c r="G16114"/>
      <c r="H16114" s="488"/>
    </row>
    <row r="16115" spans="1:8" s="10" customFormat="1">
      <c r="A16115" s="134"/>
      <c r="B16115" s="134"/>
      <c r="C16115"/>
      <c r="D16115"/>
      <c r="E16115" s="488"/>
      <c r="F16115"/>
      <c r="G16115"/>
      <c r="H16115" s="488"/>
    </row>
    <row r="16116" spans="1:8" s="10" customFormat="1">
      <c r="A16116" s="134"/>
      <c r="B16116" s="134"/>
      <c r="C16116"/>
      <c r="D16116"/>
      <c r="E16116" s="488"/>
      <c r="F16116"/>
      <c r="G16116"/>
      <c r="H16116" s="488"/>
    </row>
    <row r="16117" spans="1:8" s="10" customFormat="1">
      <c r="A16117" s="134"/>
      <c r="B16117" s="134"/>
      <c r="C16117"/>
      <c r="D16117"/>
      <c r="E16117" s="488"/>
      <c r="F16117"/>
      <c r="G16117"/>
      <c r="H16117" s="488"/>
    </row>
    <row r="16118" spans="1:8" s="10" customFormat="1">
      <c r="A16118" s="134"/>
      <c r="B16118" s="134"/>
      <c r="C16118"/>
      <c r="D16118"/>
      <c r="E16118" s="488"/>
      <c r="F16118"/>
      <c r="G16118"/>
      <c r="H16118" s="488"/>
    </row>
    <row r="16119" spans="1:8" s="10" customFormat="1">
      <c r="A16119" s="134"/>
      <c r="B16119" s="134"/>
      <c r="C16119"/>
      <c r="D16119"/>
      <c r="E16119" s="488"/>
      <c r="F16119"/>
      <c r="G16119"/>
      <c r="H16119" s="488"/>
    </row>
    <row r="16120" spans="1:8" s="10" customFormat="1">
      <c r="A16120" s="134"/>
      <c r="B16120" s="134"/>
      <c r="C16120"/>
      <c r="D16120"/>
      <c r="E16120" s="488"/>
      <c r="F16120"/>
      <c r="G16120"/>
      <c r="H16120" s="488"/>
    </row>
    <row r="16121" spans="1:8" s="10" customFormat="1">
      <c r="A16121" s="134"/>
      <c r="B16121" s="134"/>
      <c r="C16121"/>
      <c r="D16121"/>
      <c r="E16121" s="488"/>
      <c r="F16121"/>
      <c r="G16121"/>
      <c r="H16121" s="488"/>
    </row>
    <row r="16122" spans="1:8" s="10" customFormat="1">
      <c r="A16122" s="134"/>
      <c r="B16122" s="134"/>
      <c r="C16122"/>
      <c r="D16122"/>
      <c r="E16122" s="488"/>
      <c r="F16122"/>
      <c r="G16122"/>
      <c r="H16122" s="488"/>
    </row>
    <row r="16123" spans="1:8" s="10" customFormat="1">
      <c r="A16123" s="134"/>
      <c r="B16123" s="134"/>
      <c r="C16123"/>
      <c r="D16123"/>
      <c r="E16123" s="488"/>
      <c r="F16123"/>
      <c r="G16123"/>
      <c r="H16123" s="488"/>
    </row>
    <row r="16124" spans="1:8" s="10" customFormat="1">
      <c r="A16124" s="134"/>
      <c r="B16124" s="134"/>
      <c r="C16124"/>
      <c r="D16124"/>
      <c r="E16124" s="488"/>
      <c r="F16124"/>
      <c r="G16124"/>
      <c r="H16124" s="488"/>
    </row>
    <row r="16125" spans="1:8" s="10" customFormat="1">
      <c r="A16125" s="134"/>
      <c r="B16125" s="134"/>
      <c r="C16125"/>
      <c r="D16125"/>
      <c r="E16125" s="488"/>
      <c r="F16125"/>
      <c r="G16125"/>
      <c r="H16125" s="488"/>
    </row>
    <row r="16126" spans="1:8" s="10" customFormat="1">
      <c r="A16126" s="134"/>
      <c r="B16126" s="134"/>
      <c r="C16126"/>
      <c r="D16126"/>
      <c r="E16126" s="488"/>
      <c r="F16126"/>
      <c r="G16126"/>
      <c r="H16126" s="488"/>
    </row>
    <row r="16127" spans="1:8" s="10" customFormat="1">
      <c r="A16127" s="134"/>
      <c r="B16127" s="134"/>
      <c r="C16127"/>
      <c r="D16127"/>
      <c r="E16127" s="488"/>
      <c r="F16127"/>
      <c r="G16127"/>
      <c r="H16127" s="488"/>
    </row>
    <row r="16128" spans="1:8" s="10" customFormat="1">
      <c r="A16128" s="134"/>
      <c r="B16128" s="134"/>
      <c r="C16128"/>
      <c r="D16128"/>
      <c r="E16128" s="488"/>
      <c r="F16128"/>
      <c r="G16128"/>
      <c r="H16128" s="488"/>
    </row>
    <row r="16129" spans="1:8" s="10" customFormat="1">
      <c r="A16129" s="134"/>
      <c r="B16129" s="134"/>
      <c r="C16129"/>
      <c r="D16129"/>
      <c r="E16129" s="488"/>
      <c r="F16129"/>
      <c r="G16129"/>
      <c r="H16129" s="488"/>
    </row>
    <row r="16130" spans="1:8" s="10" customFormat="1">
      <c r="A16130" s="134"/>
      <c r="B16130" s="134"/>
      <c r="C16130"/>
      <c r="D16130"/>
      <c r="E16130" s="488"/>
      <c r="F16130"/>
      <c r="G16130"/>
      <c r="H16130" s="488"/>
    </row>
    <row r="16131" spans="1:8" s="10" customFormat="1">
      <c r="A16131" s="134"/>
      <c r="B16131" s="134"/>
      <c r="C16131"/>
      <c r="D16131"/>
      <c r="E16131" s="488"/>
      <c r="F16131"/>
      <c r="G16131"/>
      <c r="H16131" s="488"/>
    </row>
    <row r="16132" spans="1:8" s="10" customFormat="1">
      <c r="A16132" s="134"/>
      <c r="B16132" s="134"/>
      <c r="C16132"/>
      <c r="D16132"/>
      <c r="E16132" s="488"/>
      <c r="F16132"/>
      <c r="G16132"/>
      <c r="H16132" s="488"/>
    </row>
    <row r="16133" spans="1:8" s="10" customFormat="1">
      <c r="A16133" s="134"/>
      <c r="B16133" s="134"/>
      <c r="C16133"/>
      <c r="D16133"/>
      <c r="E16133" s="488"/>
      <c r="F16133"/>
      <c r="G16133"/>
      <c r="H16133" s="488"/>
    </row>
    <row r="16134" spans="1:8" s="10" customFormat="1">
      <c r="A16134" s="134"/>
      <c r="B16134" s="134"/>
      <c r="C16134"/>
      <c r="D16134"/>
      <c r="E16134" s="488"/>
      <c r="F16134"/>
      <c r="G16134"/>
      <c r="H16134" s="488"/>
    </row>
    <row r="16135" spans="1:8" s="10" customFormat="1">
      <c r="A16135" s="134"/>
      <c r="B16135" s="134"/>
      <c r="C16135"/>
      <c r="D16135"/>
      <c r="E16135" s="488"/>
      <c r="F16135"/>
      <c r="G16135"/>
      <c r="H16135" s="488"/>
    </row>
    <row r="16136" spans="1:8" s="10" customFormat="1">
      <c r="A16136" s="134"/>
      <c r="B16136" s="134"/>
      <c r="C16136"/>
      <c r="D16136"/>
      <c r="E16136" s="488"/>
      <c r="F16136"/>
      <c r="G16136"/>
      <c r="H16136" s="488"/>
    </row>
    <row r="16137" spans="1:8" s="10" customFormat="1">
      <c r="A16137" s="134"/>
      <c r="B16137" s="134"/>
      <c r="C16137"/>
      <c r="D16137"/>
      <c r="E16137" s="488"/>
      <c r="F16137"/>
      <c r="G16137"/>
      <c r="H16137" s="488"/>
    </row>
    <row r="16138" spans="1:8" s="10" customFormat="1">
      <c r="A16138" s="134"/>
      <c r="B16138" s="134"/>
      <c r="C16138"/>
      <c r="D16138"/>
      <c r="E16138" s="488"/>
      <c r="F16138"/>
      <c r="G16138"/>
      <c r="H16138" s="488"/>
    </row>
    <row r="16139" spans="1:8" s="10" customFormat="1">
      <c r="A16139" s="134"/>
      <c r="B16139" s="134"/>
      <c r="C16139"/>
      <c r="D16139"/>
      <c r="E16139" s="488"/>
      <c r="F16139"/>
      <c r="G16139"/>
      <c r="H16139" s="488"/>
    </row>
    <row r="16140" spans="1:8" s="10" customFormat="1">
      <c r="A16140" s="134"/>
      <c r="B16140" s="134"/>
      <c r="C16140"/>
      <c r="D16140"/>
      <c r="E16140" s="488"/>
      <c r="F16140"/>
      <c r="G16140"/>
      <c r="H16140" s="488"/>
    </row>
    <row r="16141" spans="1:8" s="10" customFormat="1">
      <c r="A16141" s="134"/>
      <c r="B16141" s="134"/>
      <c r="C16141"/>
      <c r="D16141"/>
      <c r="E16141" s="488"/>
      <c r="F16141"/>
      <c r="G16141"/>
      <c r="H16141" s="488"/>
    </row>
    <row r="16142" spans="1:8" s="10" customFormat="1">
      <c r="A16142" s="134"/>
      <c r="B16142" s="134"/>
      <c r="C16142"/>
      <c r="D16142"/>
      <c r="E16142" s="488"/>
      <c r="F16142"/>
      <c r="G16142"/>
      <c r="H16142" s="488"/>
    </row>
    <row r="16143" spans="1:8" s="10" customFormat="1">
      <c r="A16143" s="134"/>
      <c r="B16143" s="134"/>
      <c r="C16143"/>
      <c r="D16143"/>
      <c r="E16143" s="488"/>
      <c r="F16143"/>
      <c r="G16143"/>
      <c r="H16143" s="488"/>
    </row>
    <row r="16144" spans="1:8" s="10" customFormat="1">
      <c r="A16144" s="134"/>
      <c r="B16144" s="134"/>
      <c r="C16144"/>
      <c r="D16144"/>
      <c r="E16144" s="488"/>
      <c r="F16144"/>
      <c r="G16144"/>
      <c r="H16144" s="488"/>
    </row>
    <row r="16145" spans="1:8" s="10" customFormat="1">
      <c r="A16145" s="134"/>
      <c r="B16145" s="134"/>
      <c r="C16145"/>
      <c r="D16145"/>
      <c r="E16145" s="488"/>
      <c r="F16145"/>
      <c r="G16145"/>
      <c r="H16145" s="488"/>
    </row>
    <row r="16146" spans="1:8" s="10" customFormat="1">
      <c r="A16146" s="134"/>
      <c r="B16146" s="134"/>
      <c r="C16146"/>
      <c r="D16146"/>
      <c r="E16146" s="488"/>
      <c r="F16146"/>
      <c r="G16146"/>
      <c r="H16146" s="488"/>
    </row>
    <row r="16147" spans="1:8" s="10" customFormat="1">
      <c r="A16147" s="134"/>
      <c r="B16147" s="134"/>
      <c r="C16147"/>
      <c r="D16147"/>
      <c r="E16147" s="488"/>
      <c r="F16147"/>
      <c r="G16147"/>
      <c r="H16147" s="488"/>
    </row>
    <row r="16148" spans="1:8" s="10" customFormat="1">
      <c r="A16148" s="134"/>
      <c r="B16148" s="134"/>
      <c r="C16148"/>
      <c r="D16148"/>
      <c r="E16148" s="488"/>
      <c r="F16148"/>
      <c r="G16148"/>
      <c r="H16148" s="488"/>
    </row>
    <row r="16149" spans="1:8" s="10" customFormat="1">
      <c r="A16149" s="134"/>
      <c r="B16149" s="134"/>
      <c r="C16149"/>
      <c r="D16149"/>
      <c r="E16149" s="488"/>
      <c r="F16149"/>
      <c r="G16149"/>
      <c r="H16149" s="488"/>
    </row>
    <row r="16150" spans="1:8" s="10" customFormat="1">
      <c r="A16150" s="134"/>
      <c r="B16150" s="134"/>
      <c r="C16150"/>
      <c r="D16150"/>
      <c r="E16150" s="488"/>
      <c r="F16150"/>
      <c r="G16150"/>
      <c r="H16150" s="488"/>
    </row>
    <row r="16151" spans="1:8" s="10" customFormat="1">
      <c r="A16151" s="134"/>
      <c r="B16151" s="134"/>
      <c r="C16151"/>
      <c r="D16151"/>
      <c r="E16151" s="488"/>
      <c r="F16151"/>
      <c r="G16151"/>
      <c r="H16151" s="488"/>
    </row>
    <row r="16152" spans="1:8" s="10" customFormat="1">
      <c r="A16152" s="134"/>
      <c r="B16152" s="134"/>
      <c r="C16152"/>
      <c r="D16152"/>
      <c r="E16152" s="488"/>
      <c r="F16152"/>
      <c r="G16152"/>
      <c r="H16152" s="488"/>
    </row>
    <row r="16153" spans="1:8" s="10" customFormat="1">
      <c r="A16153" s="134"/>
      <c r="B16153" s="134"/>
      <c r="C16153"/>
      <c r="D16153"/>
      <c r="E16153" s="488"/>
      <c r="F16153"/>
      <c r="G16153"/>
      <c r="H16153" s="488"/>
    </row>
    <row r="16154" spans="1:8" s="10" customFormat="1">
      <c r="A16154" s="134"/>
      <c r="B16154" s="134"/>
      <c r="C16154"/>
      <c r="D16154"/>
      <c r="E16154" s="488"/>
      <c r="F16154"/>
      <c r="G16154"/>
      <c r="H16154" s="488"/>
    </row>
    <row r="16155" spans="1:8" s="10" customFormat="1">
      <c r="A16155" s="134"/>
      <c r="B16155" s="134"/>
      <c r="C16155"/>
      <c r="D16155"/>
      <c r="E16155" s="488"/>
      <c r="F16155"/>
      <c r="G16155"/>
      <c r="H16155" s="488"/>
    </row>
    <row r="16156" spans="1:8" s="10" customFormat="1">
      <c r="A16156" s="134"/>
      <c r="B16156" s="134"/>
      <c r="C16156"/>
      <c r="D16156"/>
      <c r="E16156" s="488"/>
      <c r="F16156"/>
      <c r="G16156"/>
      <c r="H16156" s="488"/>
    </row>
    <row r="16157" spans="1:8" s="10" customFormat="1">
      <c r="A16157" s="134"/>
      <c r="B16157" s="134"/>
      <c r="C16157"/>
      <c r="D16157"/>
      <c r="E16157" s="488"/>
      <c r="F16157"/>
      <c r="G16157"/>
      <c r="H16157" s="488"/>
    </row>
    <row r="16158" spans="1:8" s="10" customFormat="1">
      <c r="A16158" s="134"/>
      <c r="B16158" s="134"/>
      <c r="C16158"/>
      <c r="D16158"/>
      <c r="E16158" s="488"/>
      <c r="F16158"/>
      <c r="G16158"/>
      <c r="H16158" s="488"/>
    </row>
    <row r="16159" spans="1:8" s="10" customFormat="1">
      <c r="A16159" s="134"/>
      <c r="B16159" s="134"/>
      <c r="C16159"/>
      <c r="D16159"/>
      <c r="E16159" s="488"/>
      <c r="F16159"/>
      <c r="G16159"/>
      <c r="H16159" s="488"/>
    </row>
    <row r="16160" spans="1:8" s="10" customFormat="1">
      <c r="A16160" s="134"/>
      <c r="B16160" s="134"/>
      <c r="C16160"/>
      <c r="D16160"/>
      <c r="E16160" s="488"/>
      <c r="F16160"/>
      <c r="G16160"/>
      <c r="H16160" s="488"/>
    </row>
    <row r="16161" spans="1:8" s="10" customFormat="1">
      <c r="A16161" s="134"/>
      <c r="B16161" s="134"/>
      <c r="C16161"/>
      <c r="D16161"/>
      <c r="E16161" s="488"/>
      <c r="F16161"/>
      <c r="G16161"/>
      <c r="H16161" s="488"/>
    </row>
    <row r="16162" spans="1:8" s="10" customFormat="1">
      <c r="A16162" s="134"/>
      <c r="B16162" s="134"/>
      <c r="C16162"/>
      <c r="D16162"/>
      <c r="E16162" s="488"/>
      <c r="F16162"/>
      <c r="G16162"/>
      <c r="H16162" s="488"/>
    </row>
    <row r="16163" spans="1:8" s="10" customFormat="1">
      <c r="A16163" s="134"/>
      <c r="B16163" s="134"/>
      <c r="C16163"/>
      <c r="D16163"/>
      <c r="E16163" s="488"/>
      <c r="F16163"/>
      <c r="G16163"/>
      <c r="H16163" s="488"/>
    </row>
    <row r="16164" spans="1:8" s="10" customFormat="1">
      <c r="A16164" s="134"/>
      <c r="B16164" s="134"/>
      <c r="C16164"/>
      <c r="D16164"/>
      <c r="E16164" s="488"/>
      <c r="F16164"/>
      <c r="G16164"/>
      <c r="H16164" s="488"/>
    </row>
    <row r="16165" spans="1:8" s="10" customFormat="1">
      <c r="A16165" s="134"/>
      <c r="B16165" s="134"/>
      <c r="C16165"/>
      <c r="D16165"/>
      <c r="E16165" s="488"/>
      <c r="F16165"/>
      <c r="G16165"/>
      <c r="H16165" s="488"/>
    </row>
    <row r="16166" spans="1:8" s="10" customFormat="1">
      <c r="A16166" s="134"/>
      <c r="B16166" s="134"/>
      <c r="C16166"/>
      <c r="D16166"/>
      <c r="E16166" s="488"/>
      <c r="F16166"/>
      <c r="G16166"/>
      <c r="H16166" s="488"/>
    </row>
    <row r="16167" spans="1:8" s="10" customFormat="1">
      <c r="A16167" s="134"/>
      <c r="B16167" s="134"/>
      <c r="C16167"/>
      <c r="D16167"/>
      <c r="E16167" s="488"/>
      <c r="F16167"/>
      <c r="G16167"/>
      <c r="H16167" s="488"/>
    </row>
    <row r="16168" spans="1:8" s="10" customFormat="1">
      <c r="A16168" s="134"/>
      <c r="B16168" s="134"/>
      <c r="C16168"/>
      <c r="D16168"/>
      <c r="E16168" s="488"/>
      <c r="F16168"/>
      <c r="G16168"/>
      <c r="H16168" s="488"/>
    </row>
    <row r="16169" spans="1:8" s="10" customFormat="1">
      <c r="A16169" s="134"/>
      <c r="B16169" s="134"/>
      <c r="C16169"/>
      <c r="D16169"/>
      <c r="E16169" s="488"/>
      <c r="F16169"/>
      <c r="G16169"/>
      <c r="H16169" s="488"/>
    </row>
    <row r="16170" spans="1:8" s="10" customFormat="1">
      <c r="A16170" s="134"/>
      <c r="B16170" s="134"/>
      <c r="C16170"/>
      <c r="D16170"/>
      <c r="E16170" s="488"/>
      <c r="F16170"/>
      <c r="G16170"/>
      <c r="H16170" s="488"/>
    </row>
    <row r="16171" spans="1:8" s="10" customFormat="1">
      <c r="A16171" s="134"/>
      <c r="B16171" s="134"/>
      <c r="C16171"/>
      <c r="D16171"/>
      <c r="E16171" s="488"/>
      <c r="F16171"/>
      <c r="G16171"/>
      <c r="H16171" s="488"/>
    </row>
    <row r="16172" spans="1:8" s="10" customFormat="1">
      <c r="A16172" s="134"/>
      <c r="B16172" s="134"/>
      <c r="C16172"/>
      <c r="D16172"/>
      <c r="E16172" s="488"/>
      <c r="F16172"/>
      <c r="G16172"/>
      <c r="H16172" s="488"/>
    </row>
    <row r="16173" spans="1:8" s="10" customFormat="1">
      <c r="A16173" s="134"/>
      <c r="B16173" s="134"/>
      <c r="C16173"/>
      <c r="D16173"/>
      <c r="E16173" s="488"/>
      <c r="F16173"/>
      <c r="G16173"/>
      <c r="H16173" s="488"/>
    </row>
    <row r="16174" spans="1:8" s="10" customFormat="1">
      <c r="A16174" s="134"/>
      <c r="B16174" s="134"/>
      <c r="C16174"/>
      <c r="D16174"/>
      <c r="E16174" s="488"/>
      <c r="F16174"/>
      <c r="G16174"/>
      <c r="H16174" s="488"/>
    </row>
    <row r="16175" spans="1:8" s="10" customFormat="1">
      <c r="A16175" s="134"/>
      <c r="B16175" s="134"/>
      <c r="C16175"/>
      <c r="D16175"/>
      <c r="E16175" s="488"/>
      <c r="F16175"/>
      <c r="G16175"/>
      <c r="H16175" s="488"/>
    </row>
    <row r="16176" spans="1:8" s="10" customFormat="1">
      <c r="A16176" s="134"/>
      <c r="B16176" s="134"/>
      <c r="C16176"/>
      <c r="D16176"/>
      <c r="E16176" s="488"/>
      <c r="F16176"/>
      <c r="G16176"/>
      <c r="H16176" s="488"/>
    </row>
    <row r="16177" spans="1:8" s="10" customFormat="1">
      <c r="A16177" s="134"/>
      <c r="B16177" s="134"/>
      <c r="C16177"/>
      <c r="D16177"/>
      <c r="E16177" s="488"/>
      <c r="F16177"/>
      <c r="G16177"/>
      <c r="H16177" s="488"/>
    </row>
    <row r="16178" spans="1:8" s="10" customFormat="1">
      <c r="A16178" s="134"/>
      <c r="B16178" s="134"/>
      <c r="C16178"/>
      <c r="D16178"/>
      <c r="E16178" s="488"/>
      <c r="F16178"/>
      <c r="G16178"/>
      <c r="H16178" s="488"/>
    </row>
    <row r="16179" spans="1:8" s="10" customFormat="1">
      <c r="A16179" s="134"/>
      <c r="B16179" s="134"/>
      <c r="C16179"/>
      <c r="D16179"/>
      <c r="E16179" s="488"/>
      <c r="F16179"/>
      <c r="G16179"/>
      <c r="H16179" s="488"/>
    </row>
    <row r="16180" spans="1:8" s="10" customFormat="1">
      <c r="A16180" s="134"/>
      <c r="B16180" s="134"/>
      <c r="C16180"/>
      <c r="D16180"/>
      <c r="E16180" s="488"/>
      <c r="F16180"/>
      <c r="G16180"/>
      <c r="H16180" s="488"/>
    </row>
    <row r="16181" spans="1:8" s="10" customFormat="1">
      <c r="A16181" s="134"/>
      <c r="B16181" s="134"/>
      <c r="C16181"/>
      <c r="D16181"/>
      <c r="E16181" s="488"/>
      <c r="F16181"/>
      <c r="G16181"/>
      <c r="H16181" s="488"/>
    </row>
    <row r="16182" spans="1:8" s="10" customFormat="1">
      <c r="A16182" s="134"/>
      <c r="B16182" s="134"/>
      <c r="C16182"/>
      <c r="D16182"/>
      <c r="E16182" s="488"/>
      <c r="F16182"/>
      <c r="G16182"/>
      <c r="H16182" s="488"/>
    </row>
    <row r="16183" spans="1:8" s="10" customFormat="1">
      <c r="A16183" s="134"/>
      <c r="B16183" s="134"/>
      <c r="C16183"/>
      <c r="D16183"/>
      <c r="E16183" s="488"/>
      <c r="F16183"/>
      <c r="G16183"/>
      <c r="H16183" s="488"/>
    </row>
    <row r="16184" spans="1:8" s="10" customFormat="1">
      <c r="A16184" s="134"/>
      <c r="B16184" s="134"/>
      <c r="C16184"/>
      <c r="D16184"/>
      <c r="E16184" s="488"/>
      <c r="F16184"/>
      <c r="G16184"/>
      <c r="H16184" s="488"/>
    </row>
    <row r="16185" spans="1:8" s="10" customFormat="1">
      <c r="A16185" s="134"/>
      <c r="B16185" s="134"/>
      <c r="C16185"/>
      <c r="D16185"/>
      <c r="E16185" s="488"/>
      <c r="F16185"/>
      <c r="G16185"/>
      <c r="H16185" s="488"/>
    </row>
    <row r="16186" spans="1:8" s="10" customFormat="1">
      <c r="A16186" s="134"/>
      <c r="B16186" s="134"/>
      <c r="C16186"/>
      <c r="D16186"/>
      <c r="E16186" s="488"/>
      <c r="F16186"/>
      <c r="G16186"/>
      <c r="H16186" s="488"/>
    </row>
    <row r="16187" spans="1:8" s="10" customFormat="1">
      <c r="A16187" s="134"/>
      <c r="B16187" s="134"/>
      <c r="C16187"/>
      <c r="D16187"/>
      <c r="E16187" s="488"/>
      <c r="F16187"/>
      <c r="G16187"/>
      <c r="H16187" s="488"/>
    </row>
    <row r="16188" spans="1:8" s="10" customFormat="1">
      <c r="A16188" s="134"/>
      <c r="B16188" s="134"/>
      <c r="C16188"/>
      <c r="D16188"/>
      <c r="E16188" s="488"/>
      <c r="F16188"/>
      <c r="G16188"/>
      <c r="H16188" s="488"/>
    </row>
    <row r="16189" spans="1:8" s="10" customFormat="1">
      <c r="A16189" s="134"/>
      <c r="B16189" s="134"/>
      <c r="C16189"/>
      <c r="D16189"/>
      <c r="E16189" s="488"/>
      <c r="F16189"/>
      <c r="G16189"/>
      <c r="H16189" s="488"/>
    </row>
    <row r="16190" spans="1:8" s="10" customFormat="1">
      <c r="A16190" s="134"/>
      <c r="B16190" s="134"/>
      <c r="C16190"/>
      <c r="D16190"/>
      <c r="E16190" s="488"/>
      <c r="F16190"/>
      <c r="G16190"/>
      <c r="H16190" s="488"/>
    </row>
    <row r="16191" spans="1:8" s="10" customFormat="1">
      <c r="A16191" s="134"/>
      <c r="B16191" s="134"/>
      <c r="C16191"/>
      <c r="D16191"/>
      <c r="E16191" s="488"/>
      <c r="F16191"/>
      <c r="G16191"/>
      <c r="H16191" s="488"/>
    </row>
    <row r="16192" spans="1:8" s="10" customFormat="1">
      <c r="A16192" s="134"/>
      <c r="B16192" s="134"/>
      <c r="C16192"/>
      <c r="D16192"/>
      <c r="E16192" s="488"/>
      <c r="F16192"/>
      <c r="G16192"/>
      <c r="H16192" s="488"/>
    </row>
    <row r="16193" spans="1:8" s="10" customFormat="1">
      <c r="A16193" s="134"/>
      <c r="B16193" s="134"/>
      <c r="C16193"/>
      <c r="D16193"/>
      <c r="E16193" s="488"/>
      <c r="F16193"/>
      <c r="G16193"/>
      <c r="H16193" s="488"/>
    </row>
    <row r="16194" spans="1:8" s="10" customFormat="1">
      <c r="A16194" s="134"/>
      <c r="B16194" s="134"/>
      <c r="C16194"/>
      <c r="D16194"/>
      <c r="E16194" s="488"/>
      <c r="F16194"/>
      <c r="G16194"/>
      <c r="H16194" s="488"/>
    </row>
    <row r="16195" spans="1:8" s="10" customFormat="1">
      <c r="A16195" s="134"/>
      <c r="B16195" s="134"/>
      <c r="C16195"/>
      <c r="D16195"/>
      <c r="E16195" s="488"/>
      <c r="F16195"/>
      <c r="G16195"/>
      <c r="H16195" s="488"/>
    </row>
    <row r="16196" spans="1:8" s="10" customFormat="1">
      <c r="A16196" s="134"/>
      <c r="B16196" s="134"/>
      <c r="C16196"/>
      <c r="D16196"/>
      <c r="E16196" s="488"/>
      <c r="F16196"/>
      <c r="G16196"/>
      <c r="H16196" s="488"/>
    </row>
    <row r="16197" spans="1:8" s="10" customFormat="1">
      <c r="A16197" s="134"/>
      <c r="B16197" s="134"/>
      <c r="C16197"/>
      <c r="D16197"/>
      <c r="E16197" s="488"/>
      <c r="F16197"/>
      <c r="G16197"/>
      <c r="H16197" s="488"/>
    </row>
    <row r="16198" spans="1:8" s="10" customFormat="1">
      <c r="A16198" s="134"/>
      <c r="B16198" s="134"/>
      <c r="C16198"/>
      <c r="D16198"/>
      <c r="E16198" s="488"/>
      <c r="F16198"/>
      <c r="G16198"/>
      <c r="H16198" s="488"/>
    </row>
    <row r="16199" spans="1:8" s="10" customFormat="1">
      <c r="A16199" s="134"/>
      <c r="B16199" s="134"/>
      <c r="C16199"/>
      <c r="D16199"/>
      <c r="E16199" s="488"/>
      <c r="F16199"/>
      <c r="G16199"/>
      <c r="H16199" s="488"/>
    </row>
    <row r="16200" spans="1:8" s="10" customFormat="1">
      <c r="A16200" s="134"/>
      <c r="B16200" s="134"/>
      <c r="C16200"/>
      <c r="D16200"/>
      <c r="E16200" s="488"/>
      <c r="F16200"/>
      <c r="G16200"/>
      <c r="H16200" s="488"/>
    </row>
    <row r="16201" spans="1:8" s="10" customFormat="1">
      <c r="A16201" s="134"/>
      <c r="B16201" s="134"/>
      <c r="C16201"/>
      <c r="D16201"/>
      <c r="E16201" s="488"/>
      <c r="F16201"/>
      <c r="G16201"/>
      <c r="H16201" s="488"/>
    </row>
    <row r="16202" spans="1:8" s="10" customFormat="1">
      <c r="A16202" s="134"/>
      <c r="B16202" s="134"/>
      <c r="C16202"/>
      <c r="D16202"/>
      <c r="E16202" s="488"/>
      <c r="F16202"/>
      <c r="G16202"/>
      <c r="H16202" s="488"/>
    </row>
    <row r="16203" spans="1:8" s="10" customFormat="1">
      <c r="A16203" s="134"/>
      <c r="B16203" s="134"/>
      <c r="C16203"/>
      <c r="D16203"/>
      <c r="E16203" s="488"/>
      <c r="F16203"/>
      <c r="G16203"/>
      <c r="H16203" s="488"/>
    </row>
    <row r="16204" spans="1:8" s="10" customFormat="1">
      <c r="A16204" s="134"/>
      <c r="B16204" s="134"/>
      <c r="C16204"/>
      <c r="D16204"/>
      <c r="E16204" s="488"/>
      <c r="F16204"/>
      <c r="G16204"/>
      <c r="H16204" s="488"/>
    </row>
    <row r="16205" spans="1:8" s="10" customFormat="1">
      <c r="A16205" s="134"/>
      <c r="B16205" s="134"/>
      <c r="C16205"/>
      <c r="D16205"/>
      <c r="E16205" s="488"/>
      <c r="F16205"/>
      <c r="G16205"/>
      <c r="H16205" s="488"/>
    </row>
    <row r="16206" spans="1:8" s="10" customFormat="1">
      <c r="A16206" s="134"/>
      <c r="B16206" s="134"/>
      <c r="C16206"/>
      <c r="D16206"/>
      <c r="E16206" s="488"/>
      <c r="F16206"/>
      <c r="G16206"/>
      <c r="H16206" s="488"/>
    </row>
    <row r="16207" spans="1:8" s="10" customFormat="1">
      <c r="A16207" s="134"/>
      <c r="B16207" s="134"/>
      <c r="C16207"/>
      <c r="D16207"/>
      <c r="E16207" s="488"/>
      <c r="F16207"/>
      <c r="G16207"/>
      <c r="H16207" s="488"/>
    </row>
    <row r="16208" spans="1:8" s="10" customFormat="1">
      <c r="A16208" s="134"/>
      <c r="B16208" s="134"/>
      <c r="C16208"/>
      <c r="D16208"/>
      <c r="E16208" s="488"/>
      <c r="F16208"/>
      <c r="G16208"/>
      <c r="H16208" s="488"/>
    </row>
    <row r="16209" spans="1:8" s="10" customFormat="1">
      <c r="A16209" s="134"/>
      <c r="B16209" s="134"/>
      <c r="C16209"/>
      <c r="D16209"/>
      <c r="E16209" s="488"/>
      <c r="F16209"/>
      <c r="G16209"/>
      <c r="H16209" s="488"/>
    </row>
    <row r="16210" spans="1:8" s="10" customFormat="1">
      <c r="A16210" s="134"/>
      <c r="B16210" s="134"/>
      <c r="C16210"/>
      <c r="D16210"/>
      <c r="E16210" s="488"/>
      <c r="F16210"/>
      <c r="G16210"/>
      <c r="H16210" s="488"/>
    </row>
    <row r="16211" spans="1:8" s="10" customFormat="1">
      <c r="A16211" s="134"/>
      <c r="B16211" s="134"/>
      <c r="C16211"/>
      <c r="D16211"/>
      <c r="E16211" s="488"/>
      <c r="F16211"/>
      <c r="G16211"/>
      <c r="H16211" s="488"/>
    </row>
    <row r="16212" spans="1:8" s="10" customFormat="1">
      <c r="A16212" s="134"/>
      <c r="B16212" s="134"/>
      <c r="C16212"/>
      <c r="D16212"/>
      <c r="E16212" s="488"/>
      <c r="F16212"/>
      <c r="G16212"/>
      <c r="H16212" s="488"/>
    </row>
    <row r="16213" spans="1:8" s="10" customFormat="1">
      <c r="A16213" s="134"/>
      <c r="B16213" s="134"/>
      <c r="C16213"/>
      <c r="D16213"/>
      <c r="E16213" s="488"/>
      <c r="F16213"/>
      <c r="G16213"/>
      <c r="H16213" s="488"/>
    </row>
    <row r="16214" spans="1:8" s="10" customFormat="1">
      <c r="A16214" s="134"/>
      <c r="B16214" s="134"/>
      <c r="C16214"/>
      <c r="D16214"/>
      <c r="E16214" s="488"/>
      <c r="F16214"/>
      <c r="G16214"/>
      <c r="H16214" s="488"/>
    </row>
    <row r="16215" spans="1:8" s="10" customFormat="1">
      <c r="A16215" s="134"/>
      <c r="B16215" s="134"/>
      <c r="C16215"/>
      <c r="D16215"/>
      <c r="E16215" s="488"/>
      <c r="F16215"/>
      <c r="G16215"/>
      <c r="H16215" s="488"/>
    </row>
    <row r="16216" spans="1:8" s="10" customFormat="1">
      <c r="A16216" s="134"/>
      <c r="B16216" s="134"/>
      <c r="C16216"/>
      <c r="D16216"/>
      <c r="E16216" s="488"/>
      <c r="F16216"/>
      <c r="G16216"/>
      <c r="H16216" s="488"/>
    </row>
    <row r="16217" spans="1:8" s="10" customFormat="1">
      <c r="A16217" s="134"/>
      <c r="B16217" s="134"/>
      <c r="C16217"/>
      <c r="D16217"/>
      <c r="E16217" s="488"/>
      <c r="F16217"/>
      <c r="G16217"/>
      <c r="H16217" s="488"/>
    </row>
    <row r="16218" spans="1:8" s="10" customFormat="1">
      <c r="A16218" s="134"/>
      <c r="B16218" s="134"/>
      <c r="C16218"/>
      <c r="D16218"/>
      <c r="E16218" s="488"/>
      <c r="F16218"/>
      <c r="G16218"/>
      <c r="H16218" s="488"/>
    </row>
    <row r="16219" spans="1:8" s="10" customFormat="1">
      <c r="A16219" s="134"/>
      <c r="B16219" s="134"/>
      <c r="C16219"/>
      <c r="D16219"/>
      <c r="E16219" s="488"/>
      <c r="F16219"/>
      <c r="G16219"/>
      <c r="H16219" s="488"/>
    </row>
    <row r="16220" spans="1:8" s="10" customFormat="1">
      <c r="A16220" s="134"/>
      <c r="B16220" s="134"/>
      <c r="C16220"/>
      <c r="D16220"/>
      <c r="E16220" s="488"/>
      <c r="F16220"/>
      <c r="G16220"/>
      <c r="H16220" s="488"/>
    </row>
    <row r="16221" spans="1:8" s="10" customFormat="1">
      <c r="A16221" s="134"/>
      <c r="B16221" s="134"/>
      <c r="C16221"/>
      <c r="D16221"/>
      <c r="E16221" s="488"/>
      <c r="F16221"/>
      <c r="G16221"/>
      <c r="H16221" s="488"/>
    </row>
    <row r="16222" spans="1:8" s="10" customFormat="1">
      <c r="A16222" s="134"/>
      <c r="B16222" s="134"/>
      <c r="C16222"/>
      <c r="D16222"/>
      <c r="E16222" s="488"/>
      <c r="F16222"/>
      <c r="G16222"/>
      <c r="H16222" s="488"/>
    </row>
    <row r="16223" spans="1:8" s="10" customFormat="1">
      <c r="A16223" s="134"/>
      <c r="B16223" s="134"/>
      <c r="C16223"/>
      <c r="D16223"/>
      <c r="E16223" s="488"/>
      <c r="F16223"/>
      <c r="G16223"/>
      <c r="H16223" s="488"/>
    </row>
    <row r="16224" spans="1:8" s="10" customFormat="1">
      <c r="A16224" s="134"/>
      <c r="B16224" s="134"/>
      <c r="C16224"/>
      <c r="D16224"/>
      <c r="E16224" s="488"/>
      <c r="F16224"/>
      <c r="G16224"/>
      <c r="H16224" s="488"/>
    </row>
    <row r="16225" spans="1:8" s="10" customFormat="1">
      <c r="A16225" s="134"/>
      <c r="B16225" s="134"/>
      <c r="C16225"/>
      <c r="D16225"/>
      <c r="E16225" s="488"/>
      <c r="F16225"/>
      <c r="G16225"/>
      <c r="H16225" s="488"/>
    </row>
    <row r="16226" spans="1:8" s="10" customFormat="1">
      <c r="A16226" s="134"/>
      <c r="B16226" s="134"/>
      <c r="C16226"/>
      <c r="D16226"/>
      <c r="E16226" s="488"/>
      <c r="F16226"/>
      <c r="G16226"/>
      <c r="H16226" s="488"/>
    </row>
    <row r="16227" spans="1:8" s="10" customFormat="1">
      <c r="A16227" s="134"/>
      <c r="B16227" s="134"/>
      <c r="C16227"/>
      <c r="D16227"/>
      <c r="E16227" s="488"/>
      <c r="F16227"/>
      <c r="G16227"/>
      <c r="H16227" s="488"/>
    </row>
    <row r="16228" spans="1:8" s="10" customFormat="1">
      <c r="A16228" s="134"/>
      <c r="B16228" s="134"/>
      <c r="C16228"/>
      <c r="D16228"/>
      <c r="E16228" s="488"/>
      <c r="F16228"/>
      <c r="G16228"/>
      <c r="H16228" s="488"/>
    </row>
    <row r="16229" spans="1:8" s="10" customFormat="1">
      <c r="A16229" s="134"/>
      <c r="B16229" s="134"/>
      <c r="C16229"/>
      <c r="D16229"/>
      <c r="E16229" s="488"/>
      <c r="F16229"/>
      <c r="G16229"/>
      <c r="H16229" s="488"/>
    </row>
    <row r="16230" spans="1:8" s="10" customFormat="1">
      <c r="A16230" s="134"/>
      <c r="B16230" s="134"/>
      <c r="C16230"/>
      <c r="D16230"/>
      <c r="E16230" s="488"/>
      <c r="F16230"/>
      <c r="G16230"/>
      <c r="H16230" s="488"/>
    </row>
    <row r="16231" spans="1:8" s="10" customFormat="1">
      <c r="A16231" s="134"/>
      <c r="B16231" s="134"/>
      <c r="C16231"/>
      <c r="D16231"/>
      <c r="E16231" s="488"/>
      <c r="F16231"/>
      <c r="G16231"/>
      <c r="H16231" s="488"/>
    </row>
    <row r="16232" spans="1:8" s="10" customFormat="1">
      <c r="A16232" s="134"/>
      <c r="B16232" s="134"/>
      <c r="C16232"/>
      <c r="D16232"/>
      <c r="E16232" s="488"/>
      <c r="F16232"/>
      <c r="G16232"/>
      <c r="H16232" s="488"/>
    </row>
    <row r="16233" spans="1:8" s="10" customFormat="1">
      <c r="A16233" s="134"/>
      <c r="B16233" s="134"/>
      <c r="C16233"/>
      <c r="D16233"/>
      <c r="E16233" s="488"/>
      <c r="F16233"/>
      <c r="G16233"/>
      <c r="H16233" s="488"/>
    </row>
    <row r="16234" spans="1:8" s="10" customFormat="1">
      <c r="A16234" s="134"/>
      <c r="B16234" s="134"/>
      <c r="C16234"/>
      <c r="D16234"/>
      <c r="E16234" s="488"/>
      <c r="F16234"/>
      <c r="G16234"/>
      <c r="H16234" s="488"/>
    </row>
    <row r="16235" spans="1:8" s="10" customFormat="1">
      <c r="A16235" s="134"/>
      <c r="B16235" s="134"/>
      <c r="C16235"/>
      <c r="D16235"/>
      <c r="E16235" s="488"/>
      <c r="F16235"/>
      <c r="G16235"/>
      <c r="H16235" s="488"/>
    </row>
    <row r="16236" spans="1:8" s="10" customFormat="1">
      <c r="A16236" s="134"/>
      <c r="B16236" s="134"/>
      <c r="C16236"/>
      <c r="D16236"/>
      <c r="E16236" s="488"/>
      <c r="F16236"/>
      <c r="G16236"/>
      <c r="H16236" s="488"/>
    </row>
    <row r="16237" spans="1:8" s="10" customFormat="1">
      <c r="A16237" s="134"/>
      <c r="B16237" s="134"/>
      <c r="C16237"/>
      <c r="D16237"/>
      <c r="E16237" s="488"/>
      <c r="F16237"/>
      <c r="G16237"/>
      <c r="H16237" s="488"/>
    </row>
    <row r="16238" spans="1:8" s="10" customFormat="1">
      <c r="A16238" s="134"/>
      <c r="B16238" s="134"/>
      <c r="C16238"/>
      <c r="D16238"/>
      <c r="E16238" s="488"/>
      <c r="F16238"/>
      <c r="G16238"/>
      <c r="H16238" s="488"/>
    </row>
    <row r="16239" spans="1:8" s="10" customFormat="1">
      <c r="A16239" s="134"/>
      <c r="B16239" s="134"/>
      <c r="C16239"/>
      <c r="D16239"/>
      <c r="E16239" s="488"/>
      <c r="F16239"/>
      <c r="G16239"/>
      <c r="H16239" s="488"/>
    </row>
    <row r="16240" spans="1:8" s="10" customFormat="1">
      <c r="A16240" s="134"/>
      <c r="B16240" s="134"/>
      <c r="C16240"/>
      <c r="D16240"/>
      <c r="E16240" s="488"/>
      <c r="F16240"/>
      <c r="G16240"/>
      <c r="H16240" s="488"/>
    </row>
    <row r="16241" spans="1:8" s="10" customFormat="1">
      <c r="A16241" s="134"/>
      <c r="B16241" s="134"/>
      <c r="C16241"/>
      <c r="D16241"/>
      <c r="E16241" s="488"/>
      <c r="F16241"/>
      <c r="G16241"/>
      <c r="H16241" s="488"/>
    </row>
    <row r="16242" spans="1:8" s="10" customFormat="1">
      <c r="A16242" s="134"/>
      <c r="B16242" s="134"/>
      <c r="C16242"/>
      <c r="D16242"/>
      <c r="E16242" s="488"/>
      <c r="F16242"/>
      <c r="G16242"/>
      <c r="H16242" s="488"/>
    </row>
    <row r="16243" spans="1:8" s="10" customFormat="1">
      <c r="A16243" s="134"/>
      <c r="B16243" s="134"/>
      <c r="C16243"/>
      <c r="D16243"/>
      <c r="E16243" s="488"/>
      <c r="F16243"/>
      <c r="G16243"/>
      <c r="H16243" s="488"/>
    </row>
    <row r="16244" spans="1:8" s="10" customFormat="1">
      <c r="A16244" s="134"/>
      <c r="B16244" s="134"/>
      <c r="C16244"/>
      <c r="D16244"/>
      <c r="E16244" s="488"/>
      <c r="F16244"/>
      <c r="G16244"/>
      <c r="H16244" s="488"/>
    </row>
    <row r="16245" spans="1:8" s="10" customFormat="1">
      <c r="A16245" s="134"/>
      <c r="B16245" s="134"/>
      <c r="C16245"/>
      <c r="D16245"/>
      <c r="E16245" s="488"/>
      <c r="F16245"/>
      <c r="G16245"/>
      <c r="H16245" s="488"/>
    </row>
    <row r="16246" spans="1:8" s="10" customFormat="1">
      <c r="A16246" s="134"/>
      <c r="B16246" s="134"/>
      <c r="C16246"/>
      <c r="D16246"/>
      <c r="E16246" s="488"/>
      <c r="F16246"/>
      <c r="G16246"/>
      <c r="H16246" s="488"/>
    </row>
    <row r="16247" spans="1:8" s="10" customFormat="1">
      <c r="A16247" s="134"/>
      <c r="B16247" s="134"/>
      <c r="C16247"/>
      <c r="D16247"/>
      <c r="E16247" s="488"/>
      <c r="F16247"/>
      <c r="G16247"/>
      <c r="H16247" s="488"/>
    </row>
    <row r="16248" spans="1:8" s="10" customFormat="1">
      <c r="A16248" s="134"/>
      <c r="B16248" s="134"/>
      <c r="C16248"/>
      <c r="D16248"/>
      <c r="E16248" s="488"/>
      <c r="F16248"/>
      <c r="G16248"/>
      <c r="H16248" s="488"/>
    </row>
    <row r="16249" spans="1:8" s="10" customFormat="1">
      <c r="A16249" s="134"/>
      <c r="B16249" s="134"/>
      <c r="C16249"/>
      <c r="D16249"/>
      <c r="E16249" s="488"/>
      <c r="F16249"/>
      <c r="G16249"/>
      <c r="H16249" s="488"/>
    </row>
    <row r="16250" spans="1:8" s="10" customFormat="1">
      <c r="A16250" s="134"/>
      <c r="B16250" s="134"/>
      <c r="C16250"/>
      <c r="D16250"/>
      <c r="E16250" s="488"/>
      <c r="F16250"/>
      <c r="G16250"/>
      <c r="H16250" s="488"/>
    </row>
    <row r="16251" spans="1:8" s="10" customFormat="1">
      <c r="A16251" s="134"/>
      <c r="B16251" s="134"/>
      <c r="C16251"/>
      <c r="D16251"/>
      <c r="E16251" s="488"/>
      <c r="F16251"/>
      <c r="G16251"/>
      <c r="H16251" s="488"/>
    </row>
    <row r="16252" spans="1:8" s="10" customFormat="1">
      <c r="A16252" s="134"/>
      <c r="B16252" s="134"/>
      <c r="C16252"/>
      <c r="D16252"/>
      <c r="E16252" s="488"/>
      <c r="F16252"/>
      <c r="G16252"/>
      <c r="H16252" s="488"/>
    </row>
    <row r="16253" spans="1:8" s="10" customFormat="1">
      <c r="A16253" s="134"/>
      <c r="B16253" s="134"/>
      <c r="C16253"/>
      <c r="D16253"/>
      <c r="E16253" s="488"/>
      <c r="F16253"/>
      <c r="G16253"/>
      <c r="H16253" s="488"/>
    </row>
    <row r="16254" spans="1:8" s="10" customFormat="1">
      <c r="A16254" s="134"/>
      <c r="B16254" s="134"/>
      <c r="C16254"/>
      <c r="D16254"/>
      <c r="E16254" s="488"/>
      <c r="F16254"/>
      <c r="G16254"/>
      <c r="H16254" s="488"/>
    </row>
    <row r="16255" spans="1:8" s="10" customFormat="1">
      <c r="A16255" s="134"/>
      <c r="B16255" s="134"/>
      <c r="C16255"/>
      <c r="D16255"/>
      <c r="E16255" s="488"/>
      <c r="F16255"/>
      <c r="G16255"/>
      <c r="H16255" s="488"/>
    </row>
    <row r="16256" spans="1:8" s="10" customFormat="1">
      <c r="A16256" s="134"/>
      <c r="B16256" s="134"/>
      <c r="C16256"/>
      <c r="D16256"/>
      <c r="E16256" s="488"/>
      <c r="F16256"/>
      <c r="G16256"/>
      <c r="H16256" s="488"/>
    </row>
    <row r="16257" spans="1:8" s="10" customFormat="1">
      <c r="A16257" s="134"/>
      <c r="B16257" s="134"/>
      <c r="C16257"/>
      <c r="D16257"/>
      <c r="E16257" s="488"/>
      <c r="F16257"/>
      <c r="G16257"/>
      <c r="H16257" s="488"/>
    </row>
    <row r="16258" spans="1:8" s="10" customFormat="1">
      <c r="A16258" s="134"/>
      <c r="B16258" s="134"/>
      <c r="C16258"/>
      <c r="D16258"/>
      <c r="E16258" s="488"/>
      <c r="F16258"/>
      <c r="G16258"/>
      <c r="H16258" s="488"/>
    </row>
    <row r="16259" spans="1:8" s="10" customFormat="1">
      <c r="A16259" s="134"/>
      <c r="B16259" s="134"/>
      <c r="C16259"/>
      <c r="D16259"/>
      <c r="E16259" s="488"/>
      <c r="F16259"/>
      <c r="G16259"/>
      <c r="H16259" s="488"/>
    </row>
    <row r="16260" spans="1:8" s="10" customFormat="1">
      <c r="A16260" s="134"/>
      <c r="B16260" s="134"/>
      <c r="C16260"/>
      <c r="D16260"/>
      <c r="E16260" s="488"/>
      <c r="F16260"/>
      <c r="G16260"/>
      <c r="H16260" s="488"/>
    </row>
    <row r="16261" spans="1:8" s="10" customFormat="1">
      <c r="A16261"/>
      <c r="B16261"/>
      <c r="C16261"/>
      <c r="D16261"/>
      <c r="E16261" s="488"/>
      <c r="F16261"/>
      <c r="G16261"/>
      <c r="H16261" s="488"/>
    </row>
  </sheetData>
  <mergeCells count="1">
    <mergeCell ref="K1:L1"/>
  </mergeCell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3:J34"/>
  <sheetViews>
    <sheetView topLeftCell="E1" workbookViewId="0">
      <selection activeCell="I14" sqref="I14"/>
    </sheetView>
  </sheetViews>
  <sheetFormatPr baseColWidth="10" defaultRowHeight="14.4"/>
  <cols>
    <col min="1" max="1" width="19.5546875" customWidth="1"/>
    <col min="2" max="2" width="26.77734375" style="10" customWidth="1"/>
    <col min="3" max="3" width="26.6640625" style="10" customWidth="1"/>
    <col min="4" max="4" width="4.6640625" customWidth="1"/>
    <col min="5" max="5" width="19.5546875" style="10" bestFit="1" customWidth="1"/>
    <col min="6" max="6" width="15.77734375" style="10" bestFit="1" customWidth="1"/>
    <col min="7" max="7" width="15.77734375" style="10" customWidth="1"/>
    <col min="8" max="8" width="17.33203125" style="10" bestFit="1" customWidth="1"/>
    <col min="10" max="10" width="17.33203125" bestFit="1" customWidth="1"/>
  </cols>
  <sheetData>
    <row r="3" spans="1:10">
      <c r="A3" s="224" t="s">
        <v>857</v>
      </c>
      <c r="B3" s="10" t="s">
        <v>1167</v>
      </c>
      <c r="C3" t="s">
        <v>1174</v>
      </c>
      <c r="E3" s="14" t="s">
        <v>1175</v>
      </c>
      <c r="F3" s="14" t="s">
        <v>1029</v>
      </c>
      <c r="G3" s="14" t="s">
        <v>967</v>
      </c>
      <c r="H3" s="14" t="s">
        <v>1029</v>
      </c>
      <c r="I3" s="14" t="s">
        <v>967</v>
      </c>
    </row>
    <row r="4" spans="1:10">
      <c r="A4" s="211" t="s">
        <v>95</v>
      </c>
      <c r="B4" s="10">
        <v>19142484.619000003</v>
      </c>
      <c r="C4" s="255">
        <v>1.224923817189894E-2</v>
      </c>
      <c r="E4" s="14" t="s">
        <v>95</v>
      </c>
      <c r="F4" s="14">
        <v>16334484.002999999</v>
      </c>
      <c r="G4" s="449">
        <f>F4/J4</f>
        <v>0.8533105460503857</v>
      </c>
      <c r="H4" s="14">
        <v>2808000.6159999999</v>
      </c>
      <c r="I4" s="335">
        <f>1-G4</f>
        <v>0.1466894539496143</v>
      </c>
      <c r="J4" s="68">
        <f>F4+H4</f>
        <v>19142484.618999999</v>
      </c>
    </row>
    <row r="5" spans="1:10">
      <c r="A5" s="211" t="s">
        <v>78</v>
      </c>
      <c r="B5" s="10">
        <v>1520488159.9306102</v>
      </c>
      <c r="C5" s="255">
        <v>0.97295737618387412</v>
      </c>
      <c r="E5" s="14" t="s">
        <v>78</v>
      </c>
      <c r="F5" s="14">
        <v>408846504.50990999</v>
      </c>
      <c r="G5" s="449">
        <f t="shared" ref="G5:G8" si="0">F5/J5</f>
        <v>0.26889160684327085</v>
      </c>
      <c r="H5" s="14">
        <v>1111641655.4207001</v>
      </c>
      <c r="I5" s="335">
        <f t="shared" ref="I5:I9" si="1">1-G5</f>
        <v>0.73110839315672915</v>
      </c>
      <c r="J5" s="68">
        <f t="shared" ref="J5:J8" si="2">F5+H5</f>
        <v>1520488159.9306102</v>
      </c>
    </row>
    <row r="6" spans="1:10">
      <c r="A6" s="211" t="s">
        <v>252</v>
      </c>
      <c r="B6" s="10">
        <v>10192324.389599999</v>
      </c>
      <c r="C6" s="255">
        <v>6.5220482846592414E-3</v>
      </c>
      <c r="E6" s="14" t="s">
        <v>252</v>
      </c>
      <c r="F6" s="14">
        <v>6558273.9976000004</v>
      </c>
      <c r="G6" s="449">
        <f t="shared" si="0"/>
        <v>0.6434522437582445</v>
      </c>
      <c r="H6" s="14">
        <v>3634050.392</v>
      </c>
      <c r="I6" s="335">
        <f t="shared" si="1"/>
        <v>0.3565477562417555</v>
      </c>
      <c r="J6" s="68">
        <f t="shared" si="2"/>
        <v>10192324.389600001</v>
      </c>
    </row>
    <row r="7" spans="1:10">
      <c r="A7" s="211" t="s">
        <v>247</v>
      </c>
      <c r="B7" s="10">
        <v>8041055.1299999999</v>
      </c>
      <c r="C7" s="255">
        <v>5.1454553262629309E-3</v>
      </c>
      <c r="E7" s="14" t="s">
        <v>247</v>
      </c>
      <c r="F7" s="14">
        <v>4843769.9780000001</v>
      </c>
      <c r="G7" s="449">
        <f t="shared" si="0"/>
        <v>0.60237989911654788</v>
      </c>
      <c r="H7" s="14">
        <v>3197285.1520000002</v>
      </c>
      <c r="I7" s="335">
        <f t="shared" si="1"/>
        <v>0.39762010088345212</v>
      </c>
      <c r="J7" s="68">
        <f t="shared" si="2"/>
        <v>8041055.1300000008</v>
      </c>
    </row>
    <row r="8" spans="1:10">
      <c r="A8" s="211" t="s">
        <v>101</v>
      </c>
      <c r="B8" s="10">
        <v>4884969</v>
      </c>
      <c r="C8" s="255">
        <v>3.1258820333046645E-3</v>
      </c>
      <c r="E8" s="14" t="s">
        <v>101</v>
      </c>
      <c r="F8" s="14">
        <v>4346578</v>
      </c>
      <c r="G8" s="449">
        <f t="shared" si="0"/>
        <v>0.88978619925735458</v>
      </c>
      <c r="H8" s="14">
        <v>538391</v>
      </c>
      <c r="I8" s="335">
        <f t="shared" si="1"/>
        <v>0.11021380074264542</v>
      </c>
      <c r="J8" s="68">
        <f t="shared" si="2"/>
        <v>4884969</v>
      </c>
    </row>
    <row r="9" spans="1:10">
      <c r="A9" s="211" t="s">
        <v>858</v>
      </c>
      <c r="B9" s="10">
        <v>1562748993.0692103</v>
      </c>
      <c r="C9" s="255">
        <v>1</v>
      </c>
      <c r="E9" s="14" t="s">
        <v>858</v>
      </c>
      <c r="F9" s="14">
        <f>SUM(F4:F8)</f>
        <v>440929610.48851001</v>
      </c>
      <c r="G9" s="449">
        <f>F9/J9</f>
        <v>0.28214998854200657</v>
      </c>
      <c r="H9" s="14">
        <f t="shared" ref="H9" si="3">SUM(H4:H8)</f>
        <v>1121819382.5806999</v>
      </c>
      <c r="I9" s="335">
        <f t="shared" si="1"/>
        <v>0.71785001145799343</v>
      </c>
      <c r="J9" s="68">
        <f>SUM(J4:J8)</f>
        <v>1562748993.0692103</v>
      </c>
    </row>
    <row r="12" spans="1:10">
      <c r="A12" t="s">
        <v>1168</v>
      </c>
      <c r="B12" s="10" t="s">
        <v>1169</v>
      </c>
      <c r="C12" s="10" t="s">
        <v>1167</v>
      </c>
    </row>
    <row r="13" spans="1:10" s="10" customFormat="1">
      <c r="A13" s="10">
        <v>440929610.48851001</v>
      </c>
      <c r="B13" s="10">
        <v>1121819382.5806999</v>
      </c>
      <c r="C13" s="10">
        <v>1562748993.0692103</v>
      </c>
    </row>
    <row r="14" spans="1:10">
      <c r="A14" s="257">
        <f>+A13/$C$13</f>
        <v>0.28214998854200657</v>
      </c>
      <c r="B14" s="10">
        <f t="shared" ref="B14:C14" si="4">+B13/$C$13</f>
        <v>0.71785001145799321</v>
      </c>
      <c r="C14" s="10">
        <f t="shared" si="4"/>
        <v>1</v>
      </c>
    </row>
    <row r="17" spans="1:3">
      <c r="A17" s="268" t="s">
        <v>857</v>
      </c>
      <c r="B17" s="68" t="s">
        <v>1168</v>
      </c>
      <c r="C17" s="68" t="s">
        <v>1169</v>
      </c>
    </row>
    <row r="18" spans="1:3">
      <c r="A18" s="269" t="s">
        <v>95</v>
      </c>
      <c r="B18" s="68">
        <v>16334484.002999999</v>
      </c>
      <c r="C18" s="68">
        <v>2808000.6159999999</v>
      </c>
    </row>
    <row r="19" spans="1:3">
      <c r="A19" s="269" t="s">
        <v>78</v>
      </c>
      <c r="B19" s="68">
        <v>408846504.50990999</v>
      </c>
      <c r="C19" s="68">
        <v>1111641655.4207001</v>
      </c>
    </row>
    <row r="20" spans="1:3">
      <c r="A20" s="269" t="s">
        <v>252</v>
      </c>
      <c r="B20" s="68">
        <v>6558273.9976000004</v>
      </c>
      <c r="C20" s="68">
        <v>3634050.392</v>
      </c>
    </row>
    <row r="21" spans="1:3">
      <c r="A21" s="269" t="s">
        <v>247</v>
      </c>
      <c r="B21" s="68">
        <v>4843769.9780000001</v>
      </c>
      <c r="C21" s="68">
        <v>3197285.1520000002</v>
      </c>
    </row>
    <row r="22" spans="1:3">
      <c r="A22" s="269" t="s">
        <v>101</v>
      </c>
      <c r="B22" s="68">
        <v>4346578</v>
      </c>
      <c r="C22" s="68">
        <v>538391</v>
      </c>
    </row>
    <row r="23" spans="1:3">
      <c r="A23" s="269" t="s">
        <v>858</v>
      </c>
      <c r="B23" s="68">
        <v>440929610.48851001</v>
      </c>
      <c r="C23" s="68">
        <v>1121819382.5806999</v>
      </c>
    </row>
    <row r="24" spans="1:3">
      <c r="B24"/>
      <c r="C24"/>
    </row>
    <row r="25" spans="1:3">
      <c r="B25"/>
      <c r="C25"/>
    </row>
    <row r="26" spans="1:3">
      <c r="B26"/>
      <c r="C26"/>
    </row>
    <row r="27" spans="1:3">
      <c r="B27"/>
      <c r="C27"/>
    </row>
    <row r="28" spans="1:3">
      <c r="B28"/>
      <c r="C28"/>
    </row>
    <row r="29" spans="1:3">
      <c r="B29"/>
      <c r="C29"/>
    </row>
    <row r="30" spans="1:3">
      <c r="B30"/>
      <c r="C30"/>
    </row>
    <row r="31" spans="1:3">
      <c r="B31"/>
      <c r="C31"/>
    </row>
    <row r="32" spans="1:3">
      <c r="B32"/>
      <c r="C32"/>
    </row>
    <row r="33" spans="2:3">
      <c r="B33"/>
      <c r="C33"/>
    </row>
    <row r="34" spans="2:3">
      <c r="B34"/>
      <c r="C3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16385"/>
  <sheetViews>
    <sheetView zoomScale="150" zoomScaleNormal="150" workbookViewId="0">
      <pane xSplit="1" ySplit="1" topLeftCell="B2" activePane="bottomRight" state="frozen"/>
      <selection pane="topRight" activeCell="B1" sqref="B1"/>
      <selection pane="bottomLeft" activeCell="A2" sqref="A2"/>
      <selection pane="bottomRight" activeCell="E2" sqref="E2"/>
    </sheetView>
  </sheetViews>
  <sheetFormatPr baseColWidth="10" defaultRowHeight="14.4"/>
  <cols>
    <col min="1" max="1" width="42.44140625" bestFit="1" customWidth="1"/>
    <col min="2" max="2" width="22.21875" customWidth="1"/>
    <col min="3" max="3" width="18.88671875" customWidth="1"/>
    <col min="4" max="4" width="16.109375" bestFit="1" customWidth="1"/>
    <col min="5" max="5" width="16.109375" style="10" bestFit="1" customWidth="1"/>
  </cols>
  <sheetData>
    <row r="1" spans="1:5" ht="21.6" customHeight="1">
      <c r="A1" s="2" t="s">
        <v>1</v>
      </c>
      <c r="B1" s="2" t="s">
        <v>164</v>
      </c>
      <c r="C1" s="2" t="s">
        <v>167</v>
      </c>
      <c r="D1" s="157" t="s">
        <v>727</v>
      </c>
      <c r="E1" s="158" t="s">
        <v>726</v>
      </c>
    </row>
    <row r="2" spans="1:5">
      <c r="A2" s="150" t="s">
        <v>470</v>
      </c>
      <c r="B2" s="9">
        <v>0</v>
      </c>
      <c r="C2" s="9">
        <v>0</v>
      </c>
      <c r="D2" s="68">
        <f>B2+C2</f>
        <v>0</v>
      </c>
      <c r="E2" s="10">
        <v>493284</v>
      </c>
    </row>
    <row r="3" spans="1:5">
      <c r="A3" s="150" t="s">
        <v>473</v>
      </c>
      <c r="B3" s="9">
        <v>695697</v>
      </c>
      <c r="C3" s="9">
        <v>32805</v>
      </c>
      <c r="D3" s="68">
        <f t="shared" ref="D3:D66" si="0">B3+C3</f>
        <v>728502</v>
      </c>
      <c r="E3" s="10">
        <v>1861288</v>
      </c>
    </row>
    <row r="4" spans="1:5">
      <c r="A4" s="150" t="s">
        <v>17</v>
      </c>
      <c r="B4" s="9">
        <v>1386313</v>
      </c>
      <c r="C4" s="9">
        <v>280323</v>
      </c>
      <c r="D4" s="68">
        <f t="shared" si="0"/>
        <v>1666636</v>
      </c>
      <c r="E4" s="10">
        <v>663895</v>
      </c>
    </row>
    <row r="5" spans="1:5">
      <c r="A5" s="150" t="s">
        <v>47</v>
      </c>
      <c r="B5" s="9">
        <v>96890</v>
      </c>
      <c r="C5" s="9">
        <v>0</v>
      </c>
      <c r="D5" s="68">
        <f t="shared" si="0"/>
        <v>96890</v>
      </c>
      <c r="E5" s="10">
        <v>157682</v>
      </c>
    </row>
    <row r="6" spans="1:5">
      <c r="A6" s="151" t="s">
        <v>8</v>
      </c>
      <c r="B6" s="9">
        <v>0</v>
      </c>
      <c r="C6" s="9">
        <v>0</v>
      </c>
      <c r="D6" s="68">
        <f t="shared" si="0"/>
        <v>0</v>
      </c>
      <c r="E6" s="10">
        <v>150375</v>
      </c>
    </row>
    <row r="7" spans="1:5">
      <c r="A7" s="151" t="s">
        <v>2</v>
      </c>
      <c r="B7" s="9">
        <v>0</v>
      </c>
      <c r="C7" s="9">
        <v>0</v>
      </c>
      <c r="D7" s="68">
        <f t="shared" si="0"/>
        <v>0</v>
      </c>
      <c r="E7" s="10">
        <v>8206</v>
      </c>
    </row>
    <row r="8" spans="1:5">
      <c r="A8" s="151" t="s">
        <v>4</v>
      </c>
      <c r="B8" s="9">
        <v>1101008</v>
      </c>
      <c r="C8" s="9">
        <v>400000</v>
      </c>
      <c r="D8" s="68">
        <f t="shared" si="0"/>
        <v>1501008</v>
      </c>
      <c r="E8" s="10">
        <v>84510</v>
      </c>
    </row>
    <row r="9" spans="1:5">
      <c r="A9" s="152" t="s">
        <v>38</v>
      </c>
      <c r="B9" s="9">
        <v>0</v>
      </c>
      <c r="C9" s="9">
        <v>60000</v>
      </c>
      <c r="D9" s="68">
        <f t="shared" si="0"/>
        <v>60000</v>
      </c>
      <c r="E9" s="10">
        <v>574200</v>
      </c>
    </row>
    <row r="10" spans="1:5">
      <c r="A10" s="152" t="s">
        <v>9</v>
      </c>
      <c r="B10" s="9">
        <v>0</v>
      </c>
      <c r="C10" s="9">
        <v>0</v>
      </c>
      <c r="D10" s="68">
        <f t="shared" si="0"/>
        <v>0</v>
      </c>
      <c r="E10" s="10">
        <v>523902</v>
      </c>
    </row>
    <row r="11" spans="1:5">
      <c r="A11" s="152" t="s">
        <v>11</v>
      </c>
      <c r="B11" s="9"/>
      <c r="C11" s="9"/>
      <c r="D11" s="68">
        <f t="shared" si="0"/>
        <v>0</v>
      </c>
      <c r="E11" s="10">
        <v>16094</v>
      </c>
    </row>
    <row r="12" spans="1:5">
      <c r="A12" s="153" t="s">
        <v>29</v>
      </c>
      <c r="B12" s="9">
        <v>1040074</v>
      </c>
      <c r="C12" s="9">
        <v>386847</v>
      </c>
      <c r="D12" s="68">
        <f t="shared" si="0"/>
        <v>1426921</v>
      </c>
      <c r="E12" s="10">
        <v>1625028</v>
      </c>
    </row>
    <row r="13" spans="1:5">
      <c r="A13" s="153" t="s">
        <v>18</v>
      </c>
      <c r="B13" s="14"/>
      <c r="C13" s="14"/>
      <c r="D13" s="68">
        <f t="shared" si="0"/>
        <v>0</v>
      </c>
      <c r="E13" s="10">
        <v>2685466</v>
      </c>
    </row>
    <row r="14" spans="1:5">
      <c r="A14" s="151" t="s">
        <v>46</v>
      </c>
      <c r="B14" s="9">
        <v>0</v>
      </c>
      <c r="C14" s="9">
        <v>0</v>
      </c>
      <c r="D14" s="68">
        <f t="shared" si="0"/>
        <v>0</v>
      </c>
      <c r="E14" s="10">
        <v>3231</v>
      </c>
    </row>
    <row r="15" spans="1:5">
      <c r="A15" s="153" t="s">
        <v>40</v>
      </c>
      <c r="B15" s="9">
        <v>0</v>
      </c>
      <c r="C15" s="9">
        <v>0</v>
      </c>
      <c r="D15" s="68">
        <f t="shared" si="0"/>
        <v>0</v>
      </c>
      <c r="E15" s="10">
        <v>28150.171999999999</v>
      </c>
    </row>
    <row r="16" spans="1:5">
      <c r="A16" s="153" t="s">
        <v>54</v>
      </c>
      <c r="B16" s="9">
        <v>11999</v>
      </c>
      <c r="C16" s="9">
        <v>0</v>
      </c>
      <c r="D16" s="68">
        <f t="shared" si="0"/>
        <v>11999</v>
      </c>
      <c r="E16" s="10">
        <v>13531</v>
      </c>
    </row>
    <row r="17" spans="1:5">
      <c r="A17" s="153" t="s">
        <v>53</v>
      </c>
      <c r="B17" s="9">
        <v>66460438</v>
      </c>
      <c r="C17" s="9">
        <v>150359299</v>
      </c>
      <c r="D17" s="68">
        <f t="shared" si="0"/>
        <v>216819737</v>
      </c>
      <c r="E17" s="10">
        <v>124661167</v>
      </c>
    </row>
    <row r="18" spans="1:5" ht="28.8">
      <c r="A18" s="153" t="s">
        <v>49</v>
      </c>
      <c r="B18" s="9">
        <v>195000</v>
      </c>
      <c r="C18" s="9">
        <v>49000</v>
      </c>
      <c r="D18" s="68">
        <f t="shared" si="0"/>
        <v>244000</v>
      </c>
      <c r="E18" s="10">
        <v>10637819.846000003</v>
      </c>
    </row>
    <row r="19" spans="1:5">
      <c r="A19" s="153" t="s">
        <v>21</v>
      </c>
      <c r="B19" s="9">
        <v>0</v>
      </c>
      <c r="C19" s="9">
        <v>0</v>
      </c>
      <c r="D19" s="68">
        <f t="shared" si="0"/>
        <v>0</v>
      </c>
      <c r="E19" s="10">
        <v>9922962</v>
      </c>
    </row>
    <row r="20" spans="1:5">
      <c r="A20" s="152" t="s">
        <v>36</v>
      </c>
      <c r="B20" s="9">
        <v>287967</v>
      </c>
      <c r="C20" s="9">
        <v>0</v>
      </c>
      <c r="D20" s="68">
        <f t="shared" si="0"/>
        <v>287967</v>
      </c>
      <c r="E20" s="10">
        <v>5449</v>
      </c>
    </row>
    <row r="21" spans="1:5">
      <c r="A21" s="152" t="s">
        <v>51</v>
      </c>
      <c r="B21" s="9">
        <v>0</v>
      </c>
      <c r="C21" s="9">
        <v>0</v>
      </c>
      <c r="D21" s="68">
        <f t="shared" si="0"/>
        <v>0</v>
      </c>
      <c r="E21" s="10">
        <v>3514</v>
      </c>
    </row>
    <row r="22" spans="1:5">
      <c r="A22" s="153" t="s">
        <v>44</v>
      </c>
      <c r="B22" s="9">
        <v>24276063</v>
      </c>
      <c r="C22" s="9">
        <v>26717258</v>
      </c>
      <c r="D22" s="68">
        <f t="shared" si="0"/>
        <v>50993321</v>
      </c>
      <c r="E22" s="10">
        <v>55079066</v>
      </c>
    </row>
    <row r="23" spans="1:5">
      <c r="A23" s="153" t="s">
        <v>15</v>
      </c>
      <c r="B23" s="9">
        <v>0</v>
      </c>
      <c r="C23" s="9">
        <v>0</v>
      </c>
      <c r="D23" s="68">
        <f t="shared" si="0"/>
        <v>0</v>
      </c>
      <c r="E23" s="10">
        <v>1129900</v>
      </c>
    </row>
    <row r="24" spans="1:5">
      <c r="A24" s="153" t="s">
        <v>494</v>
      </c>
      <c r="B24" s="9">
        <v>0</v>
      </c>
      <c r="C24" s="9">
        <v>0</v>
      </c>
      <c r="D24" s="68">
        <f t="shared" si="0"/>
        <v>0</v>
      </c>
      <c r="E24" s="10">
        <v>8400403</v>
      </c>
    </row>
    <row r="25" spans="1:5">
      <c r="A25" s="153" t="s">
        <v>28</v>
      </c>
      <c r="B25" s="9">
        <v>13110174</v>
      </c>
      <c r="C25" s="9">
        <v>1769824</v>
      </c>
      <c r="D25" s="68">
        <f t="shared" si="0"/>
        <v>14879998</v>
      </c>
      <c r="E25" s="10">
        <v>13136084</v>
      </c>
    </row>
    <row r="26" spans="1:5">
      <c r="A26" s="153" t="s">
        <v>22</v>
      </c>
      <c r="B26" s="9">
        <v>219614</v>
      </c>
      <c r="C26" s="9">
        <v>463670</v>
      </c>
      <c r="D26" s="68">
        <f t="shared" si="0"/>
        <v>683284</v>
      </c>
      <c r="E26" s="10">
        <v>615564</v>
      </c>
    </row>
    <row r="27" spans="1:5">
      <c r="A27" s="153" t="s">
        <v>20</v>
      </c>
      <c r="B27" s="9">
        <v>0</v>
      </c>
      <c r="C27" s="9">
        <v>0</v>
      </c>
      <c r="D27" s="68">
        <f t="shared" si="0"/>
        <v>0</v>
      </c>
      <c r="E27" s="10">
        <v>98679028</v>
      </c>
    </row>
    <row r="28" spans="1:5">
      <c r="A28" s="152" t="s">
        <v>52</v>
      </c>
      <c r="B28" s="9">
        <v>285445</v>
      </c>
      <c r="C28" s="9">
        <v>0</v>
      </c>
      <c r="D28" s="68">
        <f t="shared" si="0"/>
        <v>285445</v>
      </c>
      <c r="E28" s="10">
        <v>267561</v>
      </c>
    </row>
    <row r="29" spans="1:5">
      <c r="A29" s="153" t="s">
        <v>42</v>
      </c>
      <c r="B29" s="9">
        <v>0</v>
      </c>
      <c r="C29" s="9">
        <v>0</v>
      </c>
      <c r="D29" s="68">
        <f t="shared" si="0"/>
        <v>0</v>
      </c>
      <c r="E29" s="10">
        <v>108305.46099999998</v>
      </c>
    </row>
    <row r="30" spans="1:5">
      <c r="A30" s="153" t="s">
        <v>16</v>
      </c>
      <c r="B30" s="9">
        <v>5690891</v>
      </c>
      <c r="C30" s="9">
        <v>3248075</v>
      </c>
      <c r="D30" s="68">
        <f t="shared" si="0"/>
        <v>8938966</v>
      </c>
      <c r="E30" s="10">
        <v>5132225</v>
      </c>
    </row>
    <row r="31" spans="1:5">
      <c r="A31" s="153" t="s">
        <v>23</v>
      </c>
      <c r="B31" s="9">
        <v>0</v>
      </c>
      <c r="C31" s="9">
        <v>0</v>
      </c>
      <c r="D31" s="68">
        <f t="shared" si="0"/>
        <v>0</v>
      </c>
      <c r="E31" s="10">
        <v>290224441</v>
      </c>
    </row>
    <row r="32" spans="1:5">
      <c r="A32" s="151" t="s">
        <v>19</v>
      </c>
      <c r="B32" s="9">
        <v>0</v>
      </c>
      <c r="C32" s="9">
        <v>0</v>
      </c>
      <c r="D32" s="68">
        <f t="shared" si="0"/>
        <v>0</v>
      </c>
      <c r="E32" s="10">
        <v>316369.40100000001</v>
      </c>
    </row>
    <row r="33" spans="1:5">
      <c r="A33" s="153" t="s">
        <v>59</v>
      </c>
      <c r="B33" s="9">
        <v>0</v>
      </c>
      <c r="C33" s="9">
        <v>0</v>
      </c>
      <c r="D33" s="68">
        <f t="shared" si="0"/>
        <v>0</v>
      </c>
      <c r="E33" s="10">
        <v>143237</v>
      </c>
    </row>
    <row r="34" spans="1:5">
      <c r="A34" s="151" t="s">
        <v>10</v>
      </c>
      <c r="B34" s="9">
        <v>863089098</v>
      </c>
      <c r="C34" s="9">
        <v>0</v>
      </c>
      <c r="D34" s="68">
        <f t="shared" si="0"/>
        <v>863089098</v>
      </c>
      <c r="E34" s="10">
        <v>471108.13500000001</v>
      </c>
    </row>
    <row r="35" spans="1:5">
      <c r="A35" s="151" t="s">
        <v>48</v>
      </c>
      <c r="B35" s="9">
        <v>0</v>
      </c>
      <c r="C35" s="9">
        <v>0</v>
      </c>
      <c r="D35" s="68">
        <f t="shared" si="0"/>
        <v>0</v>
      </c>
      <c r="E35" s="10">
        <v>16000</v>
      </c>
    </row>
    <row r="36" spans="1:5">
      <c r="A36" s="154" t="s">
        <v>6</v>
      </c>
      <c r="B36" s="9">
        <v>0</v>
      </c>
      <c r="C36" s="9">
        <v>0</v>
      </c>
      <c r="D36" s="68">
        <f t="shared" si="0"/>
        <v>0</v>
      </c>
      <c r="E36" s="10">
        <v>1401</v>
      </c>
    </row>
    <row r="37" spans="1:5">
      <c r="A37" s="153" t="s">
        <v>55</v>
      </c>
      <c r="B37" s="9">
        <v>51558720</v>
      </c>
      <c r="C37" s="9">
        <v>26434989</v>
      </c>
      <c r="D37" s="68">
        <f t="shared" si="0"/>
        <v>77993709</v>
      </c>
      <c r="E37" s="10">
        <v>104045.36</v>
      </c>
    </row>
    <row r="38" spans="1:5">
      <c r="A38" s="153" t="s">
        <v>24</v>
      </c>
      <c r="B38" s="9">
        <v>0</v>
      </c>
      <c r="C38" s="9">
        <v>0</v>
      </c>
      <c r="D38" s="68">
        <f t="shared" si="0"/>
        <v>0</v>
      </c>
      <c r="E38" s="10">
        <v>93173927</v>
      </c>
    </row>
    <row r="39" spans="1:5">
      <c r="A39" s="153" t="s">
        <v>721</v>
      </c>
      <c r="B39" s="9"/>
      <c r="C39" s="9"/>
      <c r="D39" s="68">
        <f t="shared" si="0"/>
        <v>0</v>
      </c>
      <c r="E39" s="10">
        <v>319859.40000000002</v>
      </c>
    </row>
    <row r="40" spans="1:5">
      <c r="A40" s="153" t="s">
        <v>33</v>
      </c>
      <c r="B40" s="9">
        <v>174891063</v>
      </c>
      <c r="C40" s="9">
        <v>56052595</v>
      </c>
      <c r="D40" s="68">
        <f t="shared" si="0"/>
        <v>230943658</v>
      </c>
      <c r="E40" s="10">
        <v>127786781</v>
      </c>
    </row>
    <row r="41" spans="1:5">
      <c r="A41" s="151" t="s">
        <v>31</v>
      </c>
      <c r="B41" s="9">
        <v>352821</v>
      </c>
      <c r="C41" s="9">
        <v>4845</v>
      </c>
      <c r="D41" s="68">
        <f t="shared" si="0"/>
        <v>357666</v>
      </c>
      <c r="E41" s="10">
        <v>38066</v>
      </c>
    </row>
    <row r="42" spans="1:5">
      <c r="A42" s="153" t="s">
        <v>34</v>
      </c>
      <c r="B42" s="9">
        <v>0</v>
      </c>
      <c r="C42" s="9">
        <v>0</v>
      </c>
      <c r="D42" s="68">
        <f t="shared" si="0"/>
        <v>0</v>
      </c>
      <c r="E42" s="10">
        <v>1648199</v>
      </c>
    </row>
    <row r="43" spans="1:5">
      <c r="A43" s="153" t="s">
        <v>14</v>
      </c>
      <c r="B43" s="9">
        <v>927073</v>
      </c>
      <c r="C43" s="9">
        <v>13119</v>
      </c>
      <c r="D43" s="68">
        <f t="shared" si="0"/>
        <v>940192</v>
      </c>
      <c r="E43" s="10">
        <v>1696787</v>
      </c>
    </row>
    <row r="44" spans="1:5">
      <c r="A44" s="151" t="s">
        <v>41</v>
      </c>
      <c r="B44" s="9">
        <v>3090505</v>
      </c>
      <c r="C44" s="9">
        <v>525272</v>
      </c>
      <c r="D44" s="68">
        <f t="shared" si="0"/>
        <v>3615777</v>
      </c>
      <c r="E44" s="10">
        <v>2543454</v>
      </c>
    </row>
    <row r="45" spans="1:5">
      <c r="A45" s="151" t="s">
        <v>43</v>
      </c>
      <c r="B45" s="9">
        <v>329000000</v>
      </c>
      <c r="C45" s="9">
        <v>0</v>
      </c>
      <c r="D45" s="68">
        <f t="shared" si="0"/>
        <v>329000000</v>
      </c>
      <c r="E45" s="10">
        <v>111390.587</v>
      </c>
    </row>
    <row r="46" spans="1:5">
      <c r="A46" s="153" t="s">
        <v>50</v>
      </c>
      <c r="B46" s="9">
        <v>0</v>
      </c>
      <c r="C46" s="9">
        <v>0</v>
      </c>
      <c r="D46" s="68">
        <f t="shared" si="0"/>
        <v>0</v>
      </c>
      <c r="E46" s="10">
        <v>71960.005000000005</v>
      </c>
    </row>
    <row r="47" spans="1:5">
      <c r="A47" s="153" t="s">
        <v>39</v>
      </c>
      <c r="B47" s="9">
        <v>0</v>
      </c>
      <c r="C47" s="9">
        <v>0</v>
      </c>
      <c r="D47" s="68">
        <f t="shared" si="0"/>
        <v>0</v>
      </c>
      <c r="E47" s="10">
        <v>879124</v>
      </c>
    </row>
    <row r="48" spans="1:5">
      <c r="A48" s="152" t="s">
        <v>467</v>
      </c>
      <c r="B48" s="9">
        <v>0</v>
      </c>
      <c r="C48" s="9">
        <v>0</v>
      </c>
      <c r="D48" s="68">
        <f t="shared" si="0"/>
        <v>0</v>
      </c>
      <c r="E48" s="10">
        <v>0</v>
      </c>
    </row>
    <row r="49" spans="1:5" ht="28.8">
      <c r="A49" s="153" t="s">
        <v>26</v>
      </c>
      <c r="B49" s="9">
        <v>0</v>
      </c>
      <c r="C49" s="9">
        <v>0</v>
      </c>
      <c r="D49" s="68">
        <f t="shared" si="0"/>
        <v>0</v>
      </c>
      <c r="E49" s="10">
        <v>26748552</v>
      </c>
    </row>
    <row r="50" spans="1:5" ht="28.8">
      <c r="A50" s="151" t="s">
        <v>35</v>
      </c>
      <c r="B50" s="9">
        <v>135985</v>
      </c>
      <c r="C50" s="9">
        <v>31778</v>
      </c>
      <c r="D50" s="68">
        <f t="shared" si="0"/>
        <v>167763</v>
      </c>
      <c r="E50" s="10">
        <v>184861</v>
      </c>
    </row>
    <row r="51" spans="1:5" ht="28.8">
      <c r="A51" s="153" t="s">
        <v>589</v>
      </c>
      <c r="B51" s="9"/>
      <c r="C51" s="9"/>
      <c r="D51" s="68">
        <f t="shared" si="0"/>
        <v>0</v>
      </c>
      <c r="E51" s="10">
        <v>3210643.4929999998</v>
      </c>
    </row>
    <row r="52" spans="1:5">
      <c r="A52" s="159" t="s">
        <v>597</v>
      </c>
      <c r="B52" s="9"/>
      <c r="C52" s="9">
        <v>77637503</v>
      </c>
      <c r="D52" s="68">
        <f t="shared" si="0"/>
        <v>77637503</v>
      </c>
      <c r="E52" s="10">
        <v>148713255.09999999</v>
      </c>
    </row>
    <row r="53" spans="1:5">
      <c r="A53" s="153" t="s">
        <v>30</v>
      </c>
      <c r="B53" s="9">
        <v>0</v>
      </c>
      <c r="C53" s="9">
        <v>0</v>
      </c>
      <c r="D53" s="68">
        <f t="shared" si="0"/>
        <v>0</v>
      </c>
      <c r="E53" s="10">
        <v>88341</v>
      </c>
    </row>
    <row r="54" spans="1:5">
      <c r="A54" s="153" t="s">
        <v>3</v>
      </c>
      <c r="B54" s="14"/>
      <c r="C54" s="14"/>
      <c r="D54" s="68">
        <f t="shared" si="0"/>
        <v>0</v>
      </c>
      <c r="E54" s="10">
        <v>43986</v>
      </c>
    </row>
    <row r="55" spans="1:5">
      <c r="A55" s="153" t="s">
        <v>56</v>
      </c>
      <c r="B55" s="9">
        <v>0</v>
      </c>
      <c r="C55" s="9">
        <v>0</v>
      </c>
      <c r="D55" s="68">
        <f t="shared" si="0"/>
        <v>0</v>
      </c>
      <c r="E55" s="10">
        <v>3893225</v>
      </c>
    </row>
    <row r="56" spans="1:5">
      <c r="A56" s="153" t="s">
        <v>61</v>
      </c>
      <c r="B56" s="9">
        <v>0</v>
      </c>
      <c r="C56" s="9">
        <v>0</v>
      </c>
      <c r="D56" s="68">
        <f t="shared" si="0"/>
        <v>0</v>
      </c>
      <c r="E56" s="10">
        <v>806893</v>
      </c>
    </row>
    <row r="57" spans="1:5">
      <c r="A57" s="153" t="s">
        <v>650</v>
      </c>
      <c r="B57" s="9"/>
      <c r="C57" s="9"/>
      <c r="D57" s="68">
        <f t="shared" si="0"/>
        <v>0</v>
      </c>
      <c r="E57" s="10">
        <v>582275.50699999998</v>
      </c>
    </row>
    <row r="58" spans="1:5">
      <c r="A58" s="153" t="s">
        <v>32</v>
      </c>
      <c r="B58" s="9">
        <v>0</v>
      </c>
      <c r="C58" s="9">
        <v>0</v>
      </c>
      <c r="D58" s="68">
        <f t="shared" si="0"/>
        <v>0</v>
      </c>
      <c r="E58" s="10">
        <v>1064227.7606636509</v>
      </c>
    </row>
    <row r="59" spans="1:5">
      <c r="A59" s="152" t="s">
        <v>45</v>
      </c>
      <c r="B59" s="14"/>
      <c r="C59" s="14"/>
      <c r="D59" s="68">
        <f t="shared" si="0"/>
        <v>0</v>
      </c>
      <c r="E59" s="10">
        <v>1466616</v>
      </c>
    </row>
    <row r="60" spans="1:5">
      <c r="A60" s="153" t="s">
        <v>7</v>
      </c>
      <c r="B60" s="9">
        <v>0</v>
      </c>
      <c r="C60" s="9">
        <v>0</v>
      </c>
      <c r="D60" s="68">
        <f t="shared" si="0"/>
        <v>0</v>
      </c>
      <c r="E60" s="10">
        <v>492860</v>
      </c>
    </row>
    <row r="61" spans="1:5">
      <c r="A61" s="155" t="s">
        <v>655</v>
      </c>
      <c r="B61" s="105"/>
      <c r="C61" s="105"/>
      <c r="D61" s="68">
        <f t="shared" si="0"/>
        <v>0</v>
      </c>
      <c r="E61" s="10">
        <v>0</v>
      </c>
    </row>
    <row r="62" spans="1:5">
      <c r="A62" s="156" t="s">
        <v>529</v>
      </c>
      <c r="B62" s="105"/>
      <c r="C62" s="105"/>
      <c r="D62" s="68">
        <f t="shared" si="0"/>
        <v>0</v>
      </c>
      <c r="E62" s="10">
        <v>0</v>
      </c>
    </row>
    <row r="63" spans="1:5">
      <c r="A63" s="156" t="s">
        <v>636</v>
      </c>
      <c r="B63" s="105"/>
      <c r="C63" s="105"/>
      <c r="D63" s="68">
        <f t="shared" si="0"/>
        <v>0</v>
      </c>
      <c r="E63" s="10">
        <v>0</v>
      </c>
    </row>
    <row r="64" spans="1:5">
      <c r="A64" s="156" t="s">
        <v>527</v>
      </c>
      <c r="B64" s="105"/>
      <c r="C64" s="105"/>
      <c r="D64" s="68">
        <f t="shared" si="0"/>
        <v>0</v>
      </c>
      <c r="E64" s="10">
        <v>0</v>
      </c>
    </row>
    <row r="65" spans="1:5">
      <c r="A65" s="156" t="s">
        <v>532</v>
      </c>
      <c r="B65" s="105"/>
      <c r="C65" s="105"/>
      <c r="D65" s="68">
        <f t="shared" si="0"/>
        <v>0</v>
      </c>
      <c r="E65" s="10">
        <v>0</v>
      </c>
    </row>
    <row r="66" spans="1:5">
      <c r="A66" s="156" t="s">
        <v>656</v>
      </c>
      <c r="B66" s="105"/>
      <c r="C66" s="105"/>
      <c r="D66" s="68">
        <f t="shared" si="0"/>
        <v>0</v>
      </c>
      <c r="E66" s="10">
        <v>0</v>
      </c>
    </row>
    <row r="67" spans="1:5" ht="28.8">
      <c r="A67" s="156" t="s">
        <v>637</v>
      </c>
      <c r="B67" s="105"/>
      <c r="C67" s="105"/>
      <c r="D67" s="68">
        <f t="shared" ref="D67:D130" si="1">B67+C67</f>
        <v>0</v>
      </c>
      <c r="E67" s="10">
        <v>0</v>
      </c>
    </row>
    <row r="68" spans="1:5">
      <c r="A68" s="156" t="s">
        <v>633</v>
      </c>
      <c r="B68" s="105"/>
      <c r="C68" s="105"/>
      <c r="D68" s="68">
        <f t="shared" si="1"/>
        <v>0</v>
      </c>
      <c r="E68" s="10">
        <v>0</v>
      </c>
    </row>
    <row r="69" spans="1:5">
      <c r="A69" s="134"/>
      <c r="D69" s="68">
        <f t="shared" si="1"/>
        <v>0</v>
      </c>
    </row>
    <row r="70" spans="1:5">
      <c r="A70" s="134"/>
      <c r="D70" s="68">
        <f t="shared" si="1"/>
        <v>0</v>
      </c>
    </row>
    <row r="71" spans="1:5">
      <c r="A71" s="134"/>
      <c r="D71" s="68">
        <f t="shared" si="1"/>
        <v>0</v>
      </c>
    </row>
    <row r="72" spans="1:5">
      <c r="A72" s="134"/>
      <c r="D72" s="68">
        <f t="shared" si="1"/>
        <v>0</v>
      </c>
    </row>
    <row r="73" spans="1:5">
      <c r="A73" s="134"/>
      <c r="D73" s="68">
        <f t="shared" si="1"/>
        <v>0</v>
      </c>
    </row>
    <row r="74" spans="1:5">
      <c r="A74" s="134"/>
      <c r="D74" s="68">
        <f t="shared" si="1"/>
        <v>0</v>
      </c>
    </row>
    <row r="75" spans="1:5">
      <c r="A75" s="134"/>
      <c r="D75" s="68">
        <f t="shared" si="1"/>
        <v>0</v>
      </c>
    </row>
    <row r="76" spans="1:5">
      <c r="A76" s="134"/>
      <c r="D76" s="68">
        <f t="shared" si="1"/>
        <v>0</v>
      </c>
    </row>
    <row r="77" spans="1:5">
      <c r="A77" s="134"/>
      <c r="D77" s="68">
        <f t="shared" si="1"/>
        <v>0</v>
      </c>
    </row>
    <row r="78" spans="1:5">
      <c r="A78" s="134"/>
      <c r="D78" s="68">
        <f t="shared" si="1"/>
        <v>0</v>
      </c>
    </row>
    <row r="79" spans="1:5">
      <c r="A79" s="134"/>
      <c r="D79" s="68">
        <f t="shared" si="1"/>
        <v>0</v>
      </c>
    </row>
    <row r="80" spans="1:5">
      <c r="A80" s="134"/>
      <c r="D80" s="68">
        <f t="shared" si="1"/>
        <v>0</v>
      </c>
    </row>
    <row r="81" spans="1:4">
      <c r="A81" s="134"/>
      <c r="D81" s="68">
        <f t="shared" si="1"/>
        <v>0</v>
      </c>
    </row>
    <row r="82" spans="1:4">
      <c r="A82" s="134"/>
      <c r="D82" s="68">
        <f t="shared" si="1"/>
        <v>0</v>
      </c>
    </row>
    <row r="83" spans="1:4">
      <c r="A83" s="134"/>
      <c r="D83" s="68">
        <f t="shared" si="1"/>
        <v>0</v>
      </c>
    </row>
    <row r="84" spans="1:4">
      <c r="A84" s="134"/>
      <c r="D84" s="68">
        <f t="shared" si="1"/>
        <v>0</v>
      </c>
    </row>
    <row r="85" spans="1:4">
      <c r="A85" s="134"/>
      <c r="D85" s="68">
        <f t="shared" si="1"/>
        <v>0</v>
      </c>
    </row>
    <row r="86" spans="1:4">
      <c r="A86" s="134"/>
      <c r="D86" s="68">
        <f t="shared" si="1"/>
        <v>0</v>
      </c>
    </row>
    <row r="87" spans="1:4">
      <c r="A87" s="134"/>
      <c r="D87" s="68">
        <f t="shared" si="1"/>
        <v>0</v>
      </c>
    </row>
    <row r="88" spans="1:4">
      <c r="A88" s="134"/>
      <c r="D88" s="68">
        <f t="shared" si="1"/>
        <v>0</v>
      </c>
    </row>
    <row r="89" spans="1:4">
      <c r="A89" s="134"/>
      <c r="D89" s="68">
        <f t="shared" si="1"/>
        <v>0</v>
      </c>
    </row>
    <row r="90" spans="1:4">
      <c r="A90" s="134"/>
      <c r="D90" s="68">
        <f t="shared" si="1"/>
        <v>0</v>
      </c>
    </row>
    <row r="91" spans="1:4">
      <c r="A91" s="134"/>
      <c r="D91" s="68">
        <f t="shared" si="1"/>
        <v>0</v>
      </c>
    </row>
    <row r="92" spans="1:4">
      <c r="A92" s="134"/>
      <c r="D92" s="68">
        <f t="shared" si="1"/>
        <v>0</v>
      </c>
    </row>
    <row r="93" spans="1:4">
      <c r="A93" s="134"/>
      <c r="D93" s="68">
        <f t="shared" si="1"/>
        <v>0</v>
      </c>
    </row>
    <row r="94" spans="1:4">
      <c r="A94" s="134"/>
      <c r="D94" s="68">
        <f t="shared" si="1"/>
        <v>0</v>
      </c>
    </row>
    <row r="95" spans="1:4">
      <c r="A95" s="134"/>
      <c r="D95" s="68">
        <f t="shared" si="1"/>
        <v>0</v>
      </c>
    </row>
    <row r="96" spans="1:4">
      <c r="A96" s="134"/>
      <c r="D96" s="68">
        <f t="shared" si="1"/>
        <v>0</v>
      </c>
    </row>
    <row r="97" spans="1:4">
      <c r="A97" s="134"/>
      <c r="D97" s="68">
        <f t="shared" si="1"/>
        <v>0</v>
      </c>
    </row>
    <row r="98" spans="1:4">
      <c r="A98" s="134"/>
      <c r="D98" s="68">
        <f t="shared" si="1"/>
        <v>0</v>
      </c>
    </row>
    <row r="99" spans="1:4">
      <c r="A99" s="134"/>
      <c r="D99" s="68">
        <f t="shared" si="1"/>
        <v>0</v>
      </c>
    </row>
    <row r="100" spans="1:4">
      <c r="A100" s="134"/>
      <c r="D100" s="68">
        <f t="shared" si="1"/>
        <v>0</v>
      </c>
    </row>
    <row r="101" spans="1:4">
      <c r="A101" s="134"/>
      <c r="D101" s="68">
        <f t="shared" si="1"/>
        <v>0</v>
      </c>
    </row>
    <row r="102" spans="1:4">
      <c r="A102" s="134"/>
      <c r="D102" s="68">
        <f t="shared" si="1"/>
        <v>0</v>
      </c>
    </row>
    <row r="103" spans="1:4">
      <c r="A103" s="134"/>
      <c r="D103" s="68">
        <f t="shared" si="1"/>
        <v>0</v>
      </c>
    </row>
    <row r="104" spans="1:4">
      <c r="A104" s="134"/>
      <c r="D104" s="68">
        <f t="shared" si="1"/>
        <v>0</v>
      </c>
    </row>
    <row r="105" spans="1:4">
      <c r="A105" s="134"/>
      <c r="D105" s="68">
        <f t="shared" si="1"/>
        <v>0</v>
      </c>
    </row>
    <row r="106" spans="1:4">
      <c r="A106" s="134"/>
      <c r="D106" s="68">
        <f t="shared" si="1"/>
        <v>0</v>
      </c>
    </row>
    <row r="107" spans="1:4">
      <c r="A107" s="134"/>
      <c r="D107" s="68">
        <f t="shared" si="1"/>
        <v>0</v>
      </c>
    </row>
    <row r="108" spans="1:4">
      <c r="A108" s="134"/>
      <c r="D108" s="68">
        <f t="shared" si="1"/>
        <v>0</v>
      </c>
    </row>
    <row r="109" spans="1:4">
      <c r="A109" s="134"/>
      <c r="D109" s="68">
        <f t="shared" si="1"/>
        <v>0</v>
      </c>
    </row>
    <row r="110" spans="1:4">
      <c r="A110" s="134"/>
      <c r="D110" s="68">
        <f t="shared" si="1"/>
        <v>0</v>
      </c>
    </row>
    <row r="111" spans="1:4">
      <c r="A111" s="134"/>
      <c r="D111" s="68">
        <f t="shared" si="1"/>
        <v>0</v>
      </c>
    </row>
    <row r="112" spans="1:4">
      <c r="A112" s="134"/>
      <c r="D112" s="68">
        <f t="shared" si="1"/>
        <v>0</v>
      </c>
    </row>
    <row r="113" spans="1:4">
      <c r="A113" s="134"/>
      <c r="D113" s="68">
        <f t="shared" si="1"/>
        <v>0</v>
      </c>
    </row>
    <row r="114" spans="1:4">
      <c r="A114" s="134"/>
      <c r="D114" s="68">
        <f t="shared" si="1"/>
        <v>0</v>
      </c>
    </row>
    <row r="115" spans="1:4">
      <c r="A115" s="134"/>
      <c r="D115" s="68">
        <f t="shared" si="1"/>
        <v>0</v>
      </c>
    </row>
    <row r="116" spans="1:4">
      <c r="A116" s="134"/>
      <c r="D116" s="68">
        <f t="shared" si="1"/>
        <v>0</v>
      </c>
    </row>
    <row r="117" spans="1:4">
      <c r="A117" s="134"/>
      <c r="D117" s="68">
        <f t="shared" si="1"/>
        <v>0</v>
      </c>
    </row>
    <row r="118" spans="1:4">
      <c r="A118" s="134"/>
      <c r="D118" s="68">
        <f t="shared" si="1"/>
        <v>0</v>
      </c>
    </row>
    <row r="119" spans="1:4">
      <c r="A119" s="134"/>
      <c r="D119" s="68">
        <f t="shared" si="1"/>
        <v>0</v>
      </c>
    </row>
    <row r="120" spans="1:4">
      <c r="A120" s="134"/>
      <c r="D120" s="68">
        <f t="shared" si="1"/>
        <v>0</v>
      </c>
    </row>
    <row r="121" spans="1:4">
      <c r="A121" s="134"/>
      <c r="D121" s="68">
        <f t="shared" si="1"/>
        <v>0</v>
      </c>
    </row>
    <row r="122" spans="1:4">
      <c r="A122" s="134"/>
      <c r="D122" s="68">
        <f t="shared" si="1"/>
        <v>0</v>
      </c>
    </row>
    <row r="123" spans="1:4">
      <c r="A123" s="134"/>
      <c r="D123" s="68">
        <f t="shared" si="1"/>
        <v>0</v>
      </c>
    </row>
    <row r="124" spans="1:4">
      <c r="A124" s="134"/>
      <c r="D124" s="68">
        <f t="shared" si="1"/>
        <v>0</v>
      </c>
    </row>
    <row r="125" spans="1:4">
      <c r="A125" s="134"/>
      <c r="D125" s="68">
        <f t="shared" si="1"/>
        <v>0</v>
      </c>
    </row>
    <row r="126" spans="1:4">
      <c r="A126" s="134"/>
      <c r="D126" s="68">
        <f t="shared" si="1"/>
        <v>0</v>
      </c>
    </row>
    <row r="127" spans="1:4">
      <c r="A127" s="134"/>
      <c r="D127" s="68">
        <f t="shared" si="1"/>
        <v>0</v>
      </c>
    </row>
    <row r="128" spans="1:4">
      <c r="A128" s="134"/>
      <c r="D128" s="68">
        <f t="shared" si="1"/>
        <v>0</v>
      </c>
    </row>
    <row r="129" spans="1:4">
      <c r="A129" s="134"/>
      <c r="D129" s="68">
        <f t="shared" si="1"/>
        <v>0</v>
      </c>
    </row>
    <row r="130" spans="1:4">
      <c r="A130" s="134"/>
      <c r="D130" s="68">
        <f t="shared" si="1"/>
        <v>0</v>
      </c>
    </row>
    <row r="131" spans="1:4">
      <c r="A131" s="134"/>
      <c r="D131" s="68">
        <f t="shared" ref="D131:D194" si="2">B131+C131</f>
        <v>0</v>
      </c>
    </row>
    <row r="132" spans="1:4">
      <c r="A132" s="134"/>
      <c r="D132" s="68">
        <f t="shared" si="2"/>
        <v>0</v>
      </c>
    </row>
    <row r="133" spans="1:4">
      <c r="A133" s="134"/>
      <c r="D133" s="68">
        <f t="shared" si="2"/>
        <v>0</v>
      </c>
    </row>
    <row r="134" spans="1:4">
      <c r="A134" s="134"/>
      <c r="D134" s="68">
        <f t="shared" si="2"/>
        <v>0</v>
      </c>
    </row>
    <row r="135" spans="1:4">
      <c r="A135" s="134"/>
      <c r="D135" s="68">
        <f t="shared" si="2"/>
        <v>0</v>
      </c>
    </row>
    <row r="136" spans="1:4">
      <c r="A136" s="134"/>
      <c r="D136" s="68">
        <f t="shared" si="2"/>
        <v>0</v>
      </c>
    </row>
    <row r="137" spans="1:4">
      <c r="A137" s="134"/>
      <c r="D137" s="68">
        <f t="shared" si="2"/>
        <v>0</v>
      </c>
    </row>
    <row r="138" spans="1:4">
      <c r="A138" s="134"/>
      <c r="D138" s="68">
        <f t="shared" si="2"/>
        <v>0</v>
      </c>
    </row>
    <row r="139" spans="1:4">
      <c r="A139" s="134"/>
      <c r="D139" s="68">
        <f t="shared" si="2"/>
        <v>0</v>
      </c>
    </row>
    <row r="140" spans="1:4">
      <c r="A140" s="134"/>
      <c r="D140" s="68">
        <f t="shared" si="2"/>
        <v>0</v>
      </c>
    </row>
    <row r="141" spans="1:4">
      <c r="A141" s="134"/>
      <c r="D141" s="68">
        <f t="shared" si="2"/>
        <v>0</v>
      </c>
    </row>
    <row r="142" spans="1:4">
      <c r="A142" s="134"/>
      <c r="D142" s="68">
        <f t="shared" si="2"/>
        <v>0</v>
      </c>
    </row>
    <row r="143" spans="1:4">
      <c r="A143" s="134"/>
      <c r="D143" s="68">
        <f t="shared" si="2"/>
        <v>0</v>
      </c>
    </row>
    <row r="144" spans="1:4">
      <c r="A144" s="134"/>
      <c r="D144" s="68">
        <f t="shared" si="2"/>
        <v>0</v>
      </c>
    </row>
    <row r="145" spans="1:4">
      <c r="A145" s="134"/>
      <c r="D145" s="68">
        <f t="shared" si="2"/>
        <v>0</v>
      </c>
    </row>
    <row r="146" spans="1:4">
      <c r="A146" s="134"/>
      <c r="D146" s="68">
        <f t="shared" si="2"/>
        <v>0</v>
      </c>
    </row>
    <row r="147" spans="1:4">
      <c r="A147" s="134"/>
      <c r="D147" s="68">
        <f t="shared" si="2"/>
        <v>0</v>
      </c>
    </row>
    <row r="148" spans="1:4">
      <c r="A148" s="134"/>
      <c r="D148" s="68">
        <f t="shared" si="2"/>
        <v>0</v>
      </c>
    </row>
    <row r="149" spans="1:4">
      <c r="A149" s="134"/>
      <c r="D149" s="68">
        <f t="shared" si="2"/>
        <v>0</v>
      </c>
    </row>
    <row r="150" spans="1:4">
      <c r="A150" s="134"/>
      <c r="D150" s="68">
        <f t="shared" si="2"/>
        <v>0</v>
      </c>
    </row>
    <row r="151" spans="1:4">
      <c r="A151" s="134"/>
      <c r="D151" s="68">
        <f t="shared" si="2"/>
        <v>0</v>
      </c>
    </row>
    <row r="152" spans="1:4">
      <c r="A152" s="134"/>
      <c r="D152" s="68">
        <f t="shared" si="2"/>
        <v>0</v>
      </c>
    </row>
    <row r="153" spans="1:4">
      <c r="A153" s="134"/>
      <c r="D153" s="68">
        <f t="shared" si="2"/>
        <v>0</v>
      </c>
    </row>
    <row r="154" spans="1:4">
      <c r="A154" s="134"/>
      <c r="D154" s="68">
        <f t="shared" si="2"/>
        <v>0</v>
      </c>
    </row>
    <row r="155" spans="1:4">
      <c r="A155" s="134"/>
      <c r="D155" s="68">
        <f t="shared" si="2"/>
        <v>0</v>
      </c>
    </row>
    <row r="156" spans="1:4">
      <c r="A156" s="134"/>
      <c r="D156" s="68">
        <f t="shared" si="2"/>
        <v>0</v>
      </c>
    </row>
    <row r="157" spans="1:4">
      <c r="A157" s="134"/>
      <c r="D157" s="68">
        <f t="shared" si="2"/>
        <v>0</v>
      </c>
    </row>
    <row r="158" spans="1:4">
      <c r="A158" s="134"/>
      <c r="D158" s="68">
        <f t="shared" si="2"/>
        <v>0</v>
      </c>
    </row>
    <row r="159" spans="1:4">
      <c r="A159" s="134"/>
      <c r="D159" s="68">
        <f t="shared" si="2"/>
        <v>0</v>
      </c>
    </row>
    <row r="160" spans="1:4">
      <c r="A160" s="134"/>
      <c r="D160" s="68">
        <f t="shared" si="2"/>
        <v>0</v>
      </c>
    </row>
    <row r="161" spans="1:4">
      <c r="A161" s="134"/>
      <c r="D161" s="68">
        <f t="shared" si="2"/>
        <v>0</v>
      </c>
    </row>
    <row r="162" spans="1:4">
      <c r="A162" s="134"/>
      <c r="D162" s="68">
        <f t="shared" si="2"/>
        <v>0</v>
      </c>
    </row>
    <row r="163" spans="1:4">
      <c r="A163" s="134"/>
      <c r="D163" s="68">
        <f t="shared" si="2"/>
        <v>0</v>
      </c>
    </row>
    <row r="164" spans="1:4">
      <c r="A164" s="134"/>
      <c r="D164" s="68">
        <f t="shared" si="2"/>
        <v>0</v>
      </c>
    </row>
    <row r="165" spans="1:4">
      <c r="A165" s="134"/>
      <c r="D165" s="68">
        <f t="shared" si="2"/>
        <v>0</v>
      </c>
    </row>
    <row r="166" spans="1:4">
      <c r="A166" s="134"/>
      <c r="D166" s="68">
        <f t="shared" si="2"/>
        <v>0</v>
      </c>
    </row>
    <row r="167" spans="1:4">
      <c r="A167" s="134"/>
      <c r="D167" s="68">
        <f t="shared" si="2"/>
        <v>0</v>
      </c>
    </row>
    <row r="168" spans="1:4">
      <c r="A168" s="134"/>
      <c r="D168" s="68">
        <f t="shared" si="2"/>
        <v>0</v>
      </c>
    </row>
    <row r="169" spans="1:4">
      <c r="A169" s="134"/>
      <c r="D169" s="68">
        <f t="shared" si="2"/>
        <v>0</v>
      </c>
    </row>
    <row r="170" spans="1:4">
      <c r="A170" s="134"/>
      <c r="D170" s="68">
        <f t="shared" si="2"/>
        <v>0</v>
      </c>
    </row>
    <row r="171" spans="1:4">
      <c r="A171" s="134"/>
      <c r="D171" s="68">
        <f t="shared" si="2"/>
        <v>0</v>
      </c>
    </row>
    <row r="172" spans="1:4">
      <c r="A172" s="134"/>
      <c r="D172" s="68">
        <f t="shared" si="2"/>
        <v>0</v>
      </c>
    </row>
    <row r="173" spans="1:4">
      <c r="A173" s="134"/>
      <c r="D173" s="68">
        <f t="shared" si="2"/>
        <v>0</v>
      </c>
    </row>
    <row r="174" spans="1:4">
      <c r="A174" s="134"/>
      <c r="D174" s="68">
        <f t="shared" si="2"/>
        <v>0</v>
      </c>
    </row>
    <row r="175" spans="1:4">
      <c r="A175" s="134"/>
      <c r="D175" s="68">
        <f t="shared" si="2"/>
        <v>0</v>
      </c>
    </row>
    <row r="176" spans="1:4">
      <c r="A176" s="134"/>
      <c r="D176" s="68">
        <f t="shared" si="2"/>
        <v>0</v>
      </c>
    </row>
    <row r="177" spans="1:4">
      <c r="A177" s="134"/>
      <c r="D177" s="68">
        <f t="shared" si="2"/>
        <v>0</v>
      </c>
    </row>
    <row r="178" spans="1:4">
      <c r="A178" s="134"/>
      <c r="D178" s="68">
        <f t="shared" si="2"/>
        <v>0</v>
      </c>
    </row>
    <row r="179" spans="1:4">
      <c r="A179" s="134"/>
      <c r="D179" s="68">
        <f t="shared" si="2"/>
        <v>0</v>
      </c>
    </row>
    <row r="180" spans="1:4">
      <c r="A180" s="134"/>
      <c r="D180" s="68">
        <f t="shared" si="2"/>
        <v>0</v>
      </c>
    </row>
    <row r="181" spans="1:4">
      <c r="A181" s="134"/>
      <c r="D181" s="68">
        <f t="shared" si="2"/>
        <v>0</v>
      </c>
    </row>
    <row r="182" spans="1:4">
      <c r="A182" s="134"/>
      <c r="D182" s="68">
        <f t="shared" si="2"/>
        <v>0</v>
      </c>
    </row>
    <row r="183" spans="1:4">
      <c r="A183" s="134"/>
      <c r="D183" s="68">
        <f t="shared" si="2"/>
        <v>0</v>
      </c>
    </row>
    <row r="184" spans="1:4">
      <c r="A184" s="134"/>
      <c r="D184" s="68">
        <f t="shared" si="2"/>
        <v>0</v>
      </c>
    </row>
    <row r="185" spans="1:4">
      <c r="A185" s="134"/>
      <c r="D185" s="68">
        <f t="shared" si="2"/>
        <v>0</v>
      </c>
    </row>
    <row r="186" spans="1:4">
      <c r="A186" s="134"/>
      <c r="D186" s="68">
        <f t="shared" si="2"/>
        <v>0</v>
      </c>
    </row>
    <row r="187" spans="1:4">
      <c r="A187" s="134"/>
      <c r="D187" s="68">
        <f t="shared" si="2"/>
        <v>0</v>
      </c>
    </row>
    <row r="188" spans="1:4">
      <c r="A188" s="134"/>
      <c r="D188" s="68">
        <f t="shared" si="2"/>
        <v>0</v>
      </c>
    </row>
    <row r="189" spans="1:4">
      <c r="A189" s="134"/>
      <c r="D189" s="68">
        <f t="shared" si="2"/>
        <v>0</v>
      </c>
    </row>
    <row r="190" spans="1:4">
      <c r="A190" s="134"/>
      <c r="D190" s="68">
        <f t="shared" si="2"/>
        <v>0</v>
      </c>
    </row>
    <row r="191" spans="1:4">
      <c r="A191" s="134"/>
      <c r="D191" s="68">
        <f t="shared" si="2"/>
        <v>0</v>
      </c>
    </row>
    <row r="192" spans="1:4">
      <c r="A192" s="134"/>
      <c r="D192" s="68">
        <f t="shared" si="2"/>
        <v>0</v>
      </c>
    </row>
    <row r="193" spans="1:4">
      <c r="A193" s="134"/>
      <c r="D193" s="68">
        <f t="shared" si="2"/>
        <v>0</v>
      </c>
    </row>
    <row r="194" spans="1:4">
      <c r="A194" s="134"/>
      <c r="D194" s="68">
        <f t="shared" si="2"/>
        <v>0</v>
      </c>
    </row>
    <row r="195" spans="1:4">
      <c r="A195" s="134"/>
      <c r="D195" s="68">
        <f t="shared" ref="D195:D258" si="3">B195+C195</f>
        <v>0</v>
      </c>
    </row>
    <row r="196" spans="1:4">
      <c r="A196" s="134"/>
      <c r="D196" s="68">
        <f t="shared" si="3"/>
        <v>0</v>
      </c>
    </row>
    <row r="197" spans="1:4">
      <c r="A197" s="134"/>
      <c r="D197" s="68">
        <f t="shared" si="3"/>
        <v>0</v>
      </c>
    </row>
    <row r="198" spans="1:4">
      <c r="A198" s="134"/>
      <c r="D198" s="68">
        <f t="shared" si="3"/>
        <v>0</v>
      </c>
    </row>
    <row r="199" spans="1:4">
      <c r="A199" s="134"/>
      <c r="D199" s="68">
        <f t="shared" si="3"/>
        <v>0</v>
      </c>
    </row>
    <row r="200" spans="1:4">
      <c r="A200" s="134"/>
      <c r="D200" s="68">
        <f t="shared" si="3"/>
        <v>0</v>
      </c>
    </row>
    <row r="201" spans="1:4">
      <c r="A201" s="134"/>
      <c r="D201" s="68">
        <f t="shared" si="3"/>
        <v>0</v>
      </c>
    </row>
    <row r="202" spans="1:4">
      <c r="A202" s="134"/>
      <c r="D202" s="68">
        <f t="shared" si="3"/>
        <v>0</v>
      </c>
    </row>
    <row r="203" spans="1:4">
      <c r="A203" s="134"/>
      <c r="D203" s="68">
        <f t="shared" si="3"/>
        <v>0</v>
      </c>
    </row>
    <row r="204" spans="1:4">
      <c r="A204" s="134"/>
      <c r="D204" s="68">
        <f t="shared" si="3"/>
        <v>0</v>
      </c>
    </row>
    <row r="205" spans="1:4">
      <c r="A205" s="134"/>
      <c r="D205" s="68">
        <f t="shared" si="3"/>
        <v>0</v>
      </c>
    </row>
    <row r="206" spans="1:4">
      <c r="A206" s="134"/>
      <c r="D206" s="68">
        <f t="shared" si="3"/>
        <v>0</v>
      </c>
    </row>
    <row r="207" spans="1:4">
      <c r="A207" s="134"/>
      <c r="D207" s="68">
        <f t="shared" si="3"/>
        <v>0</v>
      </c>
    </row>
    <row r="208" spans="1:4">
      <c r="A208" s="134"/>
      <c r="D208" s="68">
        <f t="shared" si="3"/>
        <v>0</v>
      </c>
    </row>
    <row r="209" spans="1:4">
      <c r="A209" s="134"/>
      <c r="D209" s="68">
        <f t="shared" si="3"/>
        <v>0</v>
      </c>
    </row>
    <row r="210" spans="1:4">
      <c r="A210" s="134"/>
      <c r="D210" s="68">
        <f t="shared" si="3"/>
        <v>0</v>
      </c>
    </row>
    <row r="211" spans="1:4">
      <c r="A211" s="134"/>
      <c r="D211" s="68">
        <f t="shared" si="3"/>
        <v>0</v>
      </c>
    </row>
    <row r="212" spans="1:4">
      <c r="A212" s="134"/>
      <c r="D212" s="68">
        <f t="shared" si="3"/>
        <v>0</v>
      </c>
    </row>
    <row r="213" spans="1:4">
      <c r="A213" s="134"/>
      <c r="D213" s="68">
        <f t="shared" si="3"/>
        <v>0</v>
      </c>
    </row>
    <row r="214" spans="1:4">
      <c r="A214" s="134"/>
      <c r="D214" s="68">
        <f t="shared" si="3"/>
        <v>0</v>
      </c>
    </row>
    <row r="215" spans="1:4">
      <c r="A215" s="134"/>
      <c r="D215" s="68">
        <f t="shared" si="3"/>
        <v>0</v>
      </c>
    </row>
    <row r="216" spans="1:4">
      <c r="A216" s="134"/>
      <c r="D216" s="68">
        <f t="shared" si="3"/>
        <v>0</v>
      </c>
    </row>
    <row r="217" spans="1:4">
      <c r="A217" s="134"/>
      <c r="D217" s="68">
        <f t="shared" si="3"/>
        <v>0</v>
      </c>
    </row>
    <row r="218" spans="1:4">
      <c r="A218" s="134"/>
      <c r="D218" s="68">
        <f t="shared" si="3"/>
        <v>0</v>
      </c>
    </row>
    <row r="219" spans="1:4">
      <c r="A219" s="134"/>
      <c r="D219" s="68">
        <f t="shared" si="3"/>
        <v>0</v>
      </c>
    </row>
    <row r="220" spans="1:4">
      <c r="A220" s="134"/>
      <c r="D220" s="68">
        <f t="shared" si="3"/>
        <v>0</v>
      </c>
    </row>
    <row r="221" spans="1:4">
      <c r="A221" s="134"/>
      <c r="D221" s="68">
        <f t="shared" si="3"/>
        <v>0</v>
      </c>
    </row>
    <row r="222" spans="1:4">
      <c r="A222" s="134"/>
      <c r="D222" s="68">
        <f t="shared" si="3"/>
        <v>0</v>
      </c>
    </row>
    <row r="223" spans="1:4">
      <c r="A223" s="134"/>
      <c r="D223" s="68">
        <f t="shared" si="3"/>
        <v>0</v>
      </c>
    </row>
    <row r="224" spans="1:4">
      <c r="A224" s="134"/>
      <c r="D224" s="68">
        <f t="shared" si="3"/>
        <v>0</v>
      </c>
    </row>
    <row r="225" spans="1:4">
      <c r="A225" s="134"/>
      <c r="D225" s="68">
        <f t="shared" si="3"/>
        <v>0</v>
      </c>
    </row>
    <row r="226" spans="1:4">
      <c r="A226" s="134"/>
      <c r="D226" s="68">
        <f t="shared" si="3"/>
        <v>0</v>
      </c>
    </row>
    <row r="227" spans="1:4">
      <c r="A227" s="134"/>
      <c r="D227" s="68">
        <f t="shared" si="3"/>
        <v>0</v>
      </c>
    </row>
    <row r="228" spans="1:4">
      <c r="A228" s="134"/>
      <c r="D228" s="68">
        <f t="shared" si="3"/>
        <v>0</v>
      </c>
    </row>
    <row r="229" spans="1:4">
      <c r="A229" s="134"/>
      <c r="D229" s="68">
        <f t="shared" si="3"/>
        <v>0</v>
      </c>
    </row>
    <row r="230" spans="1:4">
      <c r="A230" s="134"/>
      <c r="D230" s="68">
        <f t="shared" si="3"/>
        <v>0</v>
      </c>
    </row>
    <row r="231" spans="1:4">
      <c r="A231" s="134"/>
      <c r="D231" s="68">
        <f t="shared" si="3"/>
        <v>0</v>
      </c>
    </row>
    <row r="232" spans="1:4">
      <c r="A232" s="134"/>
      <c r="D232" s="68">
        <f t="shared" si="3"/>
        <v>0</v>
      </c>
    </row>
    <row r="233" spans="1:4">
      <c r="A233" s="134"/>
      <c r="D233" s="68">
        <f t="shared" si="3"/>
        <v>0</v>
      </c>
    </row>
    <row r="234" spans="1:4">
      <c r="A234" s="134"/>
      <c r="D234" s="68">
        <f t="shared" si="3"/>
        <v>0</v>
      </c>
    </row>
    <row r="235" spans="1:4">
      <c r="A235" s="134"/>
      <c r="D235" s="68">
        <f t="shared" si="3"/>
        <v>0</v>
      </c>
    </row>
    <row r="236" spans="1:4">
      <c r="A236" s="134"/>
      <c r="D236" s="68">
        <f t="shared" si="3"/>
        <v>0</v>
      </c>
    </row>
    <row r="237" spans="1:4">
      <c r="A237" s="134"/>
      <c r="D237" s="68">
        <f t="shared" si="3"/>
        <v>0</v>
      </c>
    </row>
    <row r="238" spans="1:4">
      <c r="A238" s="134"/>
      <c r="D238" s="68">
        <f t="shared" si="3"/>
        <v>0</v>
      </c>
    </row>
    <row r="239" spans="1:4">
      <c r="A239" s="134"/>
      <c r="D239" s="68">
        <f t="shared" si="3"/>
        <v>0</v>
      </c>
    </row>
    <row r="240" spans="1:4">
      <c r="A240" s="134"/>
      <c r="D240" s="68">
        <f t="shared" si="3"/>
        <v>0</v>
      </c>
    </row>
    <row r="241" spans="1:4">
      <c r="A241" s="134"/>
      <c r="D241" s="68">
        <f t="shared" si="3"/>
        <v>0</v>
      </c>
    </row>
    <row r="242" spans="1:4">
      <c r="A242" s="134"/>
      <c r="D242" s="68">
        <f t="shared" si="3"/>
        <v>0</v>
      </c>
    </row>
    <row r="243" spans="1:4">
      <c r="A243" s="134"/>
      <c r="D243" s="68">
        <f t="shared" si="3"/>
        <v>0</v>
      </c>
    </row>
    <row r="244" spans="1:4">
      <c r="A244" s="134"/>
      <c r="D244" s="68">
        <f t="shared" si="3"/>
        <v>0</v>
      </c>
    </row>
    <row r="245" spans="1:4">
      <c r="A245" s="134"/>
      <c r="D245" s="68">
        <f t="shared" si="3"/>
        <v>0</v>
      </c>
    </row>
    <row r="246" spans="1:4">
      <c r="A246" s="134"/>
      <c r="D246" s="68">
        <f t="shared" si="3"/>
        <v>0</v>
      </c>
    </row>
    <row r="247" spans="1:4">
      <c r="A247" s="134"/>
      <c r="D247" s="68">
        <f t="shared" si="3"/>
        <v>0</v>
      </c>
    </row>
    <row r="248" spans="1:4">
      <c r="A248" s="134"/>
      <c r="D248" s="68">
        <f t="shared" si="3"/>
        <v>0</v>
      </c>
    </row>
    <row r="249" spans="1:4">
      <c r="A249" s="134"/>
      <c r="D249" s="68">
        <f t="shared" si="3"/>
        <v>0</v>
      </c>
    </row>
    <row r="250" spans="1:4">
      <c r="A250" s="134"/>
      <c r="D250" s="68">
        <f t="shared" si="3"/>
        <v>0</v>
      </c>
    </row>
    <row r="251" spans="1:4">
      <c r="A251" s="134"/>
      <c r="D251" s="68">
        <f t="shared" si="3"/>
        <v>0</v>
      </c>
    </row>
    <row r="252" spans="1:4">
      <c r="A252" s="134"/>
      <c r="D252" s="68">
        <f t="shared" si="3"/>
        <v>0</v>
      </c>
    </row>
    <row r="253" spans="1:4">
      <c r="A253" s="134"/>
      <c r="D253" s="68">
        <f t="shared" si="3"/>
        <v>0</v>
      </c>
    </row>
    <row r="254" spans="1:4">
      <c r="A254" s="134"/>
      <c r="D254" s="68">
        <f t="shared" si="3"/>
        <v>0</v>
      </c>
    </row>
    <row r="255" spans="1:4">
      <c r="A255" s="134"/>
      <c r="D255" s="68">
        <f t="shared" si="3"/>
        <v>0</v>
      </c>
    </row>
    <row r="256" spans="1:4">
      <c r="A256" s="134"/>
      <c r="D256" s="68">
        <f t="shared" si="3"/>
        <v>0</v>
      </c>
    </row>
    <row r="257" spans="1:4">
      <c r="A257" s="134"/>
      <c r="D257" s="68">
        <f t="shared" si="3"/>
        <v>0</v>
      </c>
    </row>
    <row r="258" spans="1:4">
      <c r="A258" s="134"/>
      <c r="D258" s="68">
        <f t="shared" si="3"/>
        <v>0</v>
      </c>
    </row>
    <row r="259" spans="1:4">
      <c r="A259" s="134"/>
      <c r="D259" s="68">
        <f t="shared" ref="D259:D322" si="4">B259+C259</f>
        <v>0</v>
      </c>
    </row>
    <row r="260" spans="1:4">
      <c r="A260" s="134"/>
      <c r="D260" s="68">
        <f t="shared" si="4"/>
        <v>0</v>
      </c>
    </row>
    <row r="261" spans="1:4">
      <c r="A261" s="134"/>
      <c r="D261" s="68">
        <f t="shared" si="4"/>
        <v>0</v>
      </c>
    </row>
    <row r="262" spans="1:4">
      <c r="A262" s="134"/>
      <c r="D262" s="68">
        <f t="shared" si="4"/>
        <v>0</v>
      </c>
    </row>
    <row r="263" spans="1:4">
      <c r="A263" s="134"/>
      <c r="D263" s="68">
        <f t="shared" si="4"/>
        <v>0</v>
      </c>
    </row>
    <row r="264" spans="1:4">
      <c r="A264" s="134"/>
      <c r="D264" s="68">
        <f t="shared" si="4"/>
        <v>0</v>
      </c>
    </row>
    <row r="265" spans="1:4">
      <c r="A265" s="134"/>
      <c r="D265" s="68">
        <f t="shared" si="4"/>
        <v>0</v>
      </c>
    </row>
    <row r="266" spans="1:4">
      <c r="A266" s="134"/>
      <c r="D266" s="68">
        <f t="shared" si="4"/>
        <v>0</v>
      </c>
    </row>
    <row r="267" spans="1:4">
      <c r="A267" s="134"/>
      <c r="D267" s="68">
        <f t="shared" si="4"/>
        <v>0</v>
      </c>
    </row>
    <row r="268" spans="1:4">
      <c r="A268" s="134"/>
      <c r="D268" s="68">
        <f t="shared" si="4"/>
        <v>0</v>
      </c>
    </row>
    <row r="269" spans="1:4">
      <c r="A269" s="134"/>
      <c r="D269" s="68">
        <f t="shared" si="4"/>
        <v>0</v>
      </c>
    </row>
    <row r="270" spans="1:4">
      <c r="A270" s="134"/>
      <c r="D270" s="68">
        <f t="shared" si="4"/>
        <v>0</v>
      </c>
    </row>
    <row r="271" spans="1:4">
      <c r="A271" s="134"/>
      <c r="D271" s="68">
        <f t="shared" si="4"/>
        <v>0</v>
      </c>
    </row>
    <row r="272" spans="1:4">
      <c r="A272" s="134"/>
      <c r="D272" s="68">
        <f t="shared" si="4"/>
        <v>0</v>
      </c>
    </row>
    <row r="273" spans="1:4">
      <c r="A273" s="134"/>
      <c r="D273" s="68">
        <f t="shared" si="4"/>
        <v>0</v>
      </c>
    </row>
    <row r="274" spans="1:4">
      <c r="A274" s="134"/>
      <c r="D274" s="68">
        <f t="shared" si="4"/>
        <v>0</v>
      </c>
    </row>
    <row r="275" spans="1:4">
      <c r="A275" s="134"/>
      <c r="D275" s="68">
        <f t="shared" si="4"/>
        <v>0</v>
      </c>
    </row>
    <row r="276" spans="1:4">
      <c r="A276" s="134"/>
      <c r="D276" s="68">
        <f t="shared" si="4"/>
        <v>0</v>
      </c>
    </row>
    <row r="277" spans="1:4">
      <c r="A277" s="134"/>
      <c r="D277" s="68">
        <f t="shared" si="4"/>
        <v>0</v>
      </c>
    </row>
    <row r="278" spans="1:4">
      <c r="A278" s="134"/>
      <c r="D278" s="68">
        <f t="shared" si="4"/>
        <v>0</v>
      </c>
    </row>
    <row r="279" spans="1:4">
      <c r="A279" s="134"/>
      <c r="D279" s="68">
        <f t="shared" si="4"/>
        <v>0</v>
      </c>
    </row>
    <row r="280" spans="1:4">
      <c r="A280" s="134"/>
      <c r="D280" s="68">
        <f t="shared" si="4"/>
        <v>0</v>
      </c>
    </row>
    <row r="281" spans="1:4">
      <c r="A281" s="134"/>
      <c r="D281" s="68">
        <f t="shared" si="4"/>
        <v>0</v>
      </c>
    </row>
    <row r="282" spans="1:4">
      <c r="A282" s="134"/>
      <c r="D282" s="68">
        <f t="shared" si="4"/>
        <v>0</v>
      </c>
    </row>
    <row r="283" spans="1:4">
      <c r="A283" s="134"/>
      <c r="D283" s="68">
        <f t="shared" si="4"/>
        <v>0</v>
      </c>
    </row>
    <row r="284" spans="1:4">
      <c r="A284" s="134"/>
      <c r="D284" s="68">
        <f t="shared" si="4"/>
        <v>0</v>
      </c>
    </row>
    <row r="285" spans="1:4">
      <c r="A285" s="134"/>
      <c r="D285" s="68">
        <f t="shared" si="4"/>
        <v>0</v>
      </c>
    </row>
    <row r="286" spans="1:4">
      <c r="A286" s="134"/>
      <c r="D286" s="68">
        <f t="shared" si="4"/>
        <v>0</v>
      </c>
    </row>
    <row r="287" spans="1:4">
      <c r="A287" s="134"/>
      <c r="D287" s="68">
        <f t="shared" si="4"/>
        <v>0</v>
      </c>
    </row>
    <row r="288" spans="1:4">
      <c r="A288" s="134"/>
      <c r="D288" s="68">
        <f t="shared" si="4"/>
        <v>0</v>
      </c>
    </row>
    <row r="289" spans="1:4">
      <c r="A289" s="134"/>
      <c r="D289" s="68">
        <f t="shared" si="4"/>
        <v>0</v>
      </c>
    </row>
    <row r="290" spans="1:4">
      <c r="A290" s="134"/>
      <c r="D290" s="68">
        <f t="shared" si="4"/>
        <v>0</v>
      </c>
    </row>
    <row r="291" spans="1:4">
      <c r="A291" s="134"/>
      <c r="D291" s="68">
        <f t="shared" si="4"/>
        <v>0</v>
      </c>
    </row>
    <row r="292" spans="1:4">
      <c r="A292" s="134"/>
      <c r="D292" s="68">
        <f t="shared" si="4"/>
        <v>0</v>
      </c>
    </row>
    <row r="293" spans="1:4">
      <c r="A293" s="134"/>
      <c r="D293" s="68">
        <f t="shared" si="4"/>
        <v>0</v>
      </c>
    </row>
    <row r="294" spans="1:4">
      <c r="A294" s="134"/>
      <c r="D294" s="68">
        <f t="shared" si="4"/>
        <v>0</v>
      </c>
    </row>
    <row r="295" spans="1:4">
      <c r="A295" s="134"/>
      <c r="D295" s="68">
        <f t="shared" si="4"/>
        <v>0</v>
      </c>
    </row>
    <row r="296" spans="1:4">
      <c r="A296" s="134"/>
      <c r="D296" s="68">
        <f t="shared" si="4"/>
        <v>0</v>
      </c>
    </row>
    <row r="297" spans="1:4">
      <c r="A297" s="134"/>
      <c r="D297" s="68">
        <f t="shared" si="4"/>
        <v>0</v>
      </c>
    </row>
    <row r="298" spans="1:4">
      <c r="A298" s="134"/>
      <c r="D298" s="68">
        <f t="shared" si="4"/>
        <v>0</v>
      </c>
    </row>
    <row r="299" spans="1:4">
      <c r="A299" s="134"/>
      <c r="D299" s="68">
        <f t="shared" si="4"/>
        <v>0</v>
      </c>
    </row>
    <row r="300" spans="1:4">
      <c r="A300" s="134"/>
      <c r="D300" s="68">
        <f t="shared" si="4"/>
        <v>0</v>
      </c>
    </row>
    <row r="301" spans="1:4">
      <c r="A301" s="134"/>
      <c r="D301" s="68">
        <f t="shared" si="4"/>
        <v>0</v>
      </c>
    </row>
    <row r="302" spans="1:4">
      <c r="A302" s="134"/>
      <c r="D302" s="68">
        <f t="shared" si="4"/>
        <v>0</v>
      </c>
    </row>
    <row r="303" spans="1:4">
      <c r="A303" s="134"/>
      <c r="D303" s="68">
        <f t="shared" si="4"/>
        <v>0</v>
      </c>
    </row>
    <row r="304" spans="1:4">
      <c r="A304" s="134"/>
      <c r="D304" s="68">
        <f t="shared" si="4"/>
        <v>0</v>
      </c>
    </row>
    <row r="305" spans="1:4">
      <c r="A305" s="134"/>
      <c r="D305" s="68">
        <f t="shared" si="4"/>
        <v>0</v>
      </c>
    </row>
    <row r="306" spans="1:4">
      <c r="A306" s="134"/>
      <c r="D306" s="68">
        <f t="shared" si="4"/>
        <v>0</v>
      </c>
    </row>
    <row r="307" spans="1:4">
      <c r="A307" s="134"/>
      <c r="D307" s="68">
        <f t="shared" si="4"/>
        <v>0</v>
      </c>
    </row>
    <row r="308" spans="1:4">
      <c r="A308" s="134"/>
      <c r="D308" s="68">
        <f t="shared" si="4"/>
        <v>0</v>
      </c>
    </row>
    <row r="309" spans="1:4">
      <c r="A309" s="134"/>
      <c r="D309" s="68">
        <f t="shared" si="4"/>
        <v>0</v>
      </c>
    </row>
    <row r="310" spans="1:4">
      <c r="A310" s="134"/>
      <c r="D310" s="68">
        <f t="shared" si="4"/>
        <v>0</v>
      </c>
    </row>
    <row r="311" spans="1:4">
      <c r="A311" s="134"/>
      <c r="D311" s="68">
        <f t="shared" si="4"/>
        <v>0</v>
      </c>
    </row>
    <row r="312" spans="1:4">
      <c r="A312" s="134"/>
      <c r="D312" s="68">
        <f t="shared" si="4"/>
        <v>0</v>
      </c>
    </row>
    <row r="313" spans="1:4">
      <c r="A313" s="134"/>
      <c r="D313" s="68">
        <f t="shared" si="4"/>
        <v>0</v>
      </c>
    </row>
    <row r="314" spans="1:4">
      <c r="A314" s="134"/>
      <c r="D314" s="68">
        <f t="shared" si="4"/>
        <v>0</v>
      </c>
    </row>
    <row r="315" spans="1:4">
      <c r="A315" s="134"/>
      <c r="D315" s="68">
        <f t="shared" si="4"/>
        <v>0</v>
      </c>
    </row>
    <row r="316" spans="1:4">
      <c r="A316" s="134"/>
      <c r="D316" s="68">
        <f t="shared" si="4"/>
        <v>0</v>
      </c>
    </row>
    <row r="317" spans="1:4">
      <c r="A317" s="134"/>
      <c r="D317" s="68">
        <f t="shared" si="4"/>
        <v>0</v>
      </c>
    </row>
    <row r="318" spans="1:4">
      <c r="A318" s="134"/>
      <c r="D318" s="68">
        <f t="shared" si="4"/>
        <v>0</v>
      </c>
    </row>
    <row r="319" spans="1:4">
      <c r="A319" s="134"/>
      <c r="D319" s="68">
        <f t="shared" si="4"/>
        <v>0</v>
      </c>
    </row>
    <row r="320" spans="1:4">
      <c r="A320" s="134"/>
      <c r="D320" s="68">
        <f t="shared" si="4"/>
        <v>0</v>
      </c>
    </row>
    <row r="321" spans="1:4">
      <c r="A321" s="134"/>
      <c r="D321" s="68">
        <f t="shared" si="4"/>
        <v>0</v>
      </c>
    </row>
    <row r="322" spans="1:4">
      <c r="A322" s="134"/>
      <c r="D322" s="68">
        <f t="shared" si="4"/>
        <v>0</v>
      </c>
    </row>
    <row r="323" spans="1:4">
      <c r="A323" s="134"/>
      <c r="D323" s="68">
        <f t="shared" ref="D323:D386" si="5">B323+C323</f>
        <v>0</v>
      </c>
    </row>
    <row r="324" spans="1:4">
      <c r="A324" s="134"/>
      <c r="D324" s="68">
        <f t="shared" si="5"/>
        <v>0</v>
      </c>
    </row>
    <row r="325" spans="1:4">
      <c r="A325" s="134"/>
      <c r="D325" s="68">
        <f t="shared" si="5"/>
        <v>0</v>
      </c>
    </row>
    <row r="326" spans="1:4">
      <c r="A326" s="134"/>
      <c r="D326" s="68">
        <f t="shared" si="5"/>
        <v>0</v>
      </c>
    </row>
    <row r="327" spans="1:4">
      <c r="A327" s="134"/>
      <c r="D327" s="68">
        <f t="shared" si="5"/>
        <v>0</v>
      </c>
    </row>
    <row r="328" spans="1:4">
      <c r="A328" s="134"/>
      <c r="D328" s="68">
        <f t="shared" si="5"/>
        <v>0</v>
      </c>
    </row>
    <row r="329" spans="1:4">
      <c r="A329" s="134"/>
      <c r="D329" s="68">
        <f t="shared" si="5"/>
        <v>0</v>
      </c>
    </row>
    <row r="330" spans="1:4">
      <c r="A330" s="134"/>
      <c r="D330" s="68">
        <f t="shared" si="5"/>
        <v>0</v>
      </c>
    </row>
    <row r="331" spans="1:4">
      <c r="A331" s="134"/>
      <c r="D331" s="68">
        <f t="shared" si="5"/>
        <v>0</v>
      </c>
    </row>
    <row r="332" spans="1:4">
      <c r="A332" s="134"/>
      <c r="D332" s="68">
        <f t="shared" si="5"/>
        <v>0</v>
      </c>
    </row>
    <row r="333" spans="1:4">
      <c r="A333" s="134"/>
      <c r="D333" s="68">
        <f t="shared" si="5"/>
        <v>0</v>
      </c>
    </row>
    <row r="334" spans="1:4">
      <c r="A334" s="134"/>
      <c r="D334" s="68">
        <f t="shared" si="5"/>
        <v>0</v>
      </c>
    </row>
    <row r="335" spans="1:4">
      <c r="A335" s="134"/>
      <c r="D335" s="68">
        <f t="shared" si="5"/>
        <v>0</v>
      </c>
    </row>
    <row r="336" spans="1:4">
      <c r="A336" s="134"/>
      <c r="D336" s="68">
        <f t="shared" si="5"/>
        <v>0</v>
      </c>
    </row>
    <row r="337" spans="1:4">
      <c r="A337" s="134"/>
      <c r="D337" s="68">
        <f t="shared" si="5"/>
        <v>0</v>
      </c>
    </row>
    <row r="338" spans="1:4">
      <c r="A338" s="134"/>
      <c r="D338" s="68">
        <f t="shared" si="5"/>
        <v>0</v>
      </c>
    </row>
    <row r="339" spans="1:4">
      <c r="A339" s="134"/>
      <c r="D339" s="68">
        <f t="shared" si="5"/>
        <v>0</v>
      </c>
    </row>
    <row r="340" spans="1:4">
      <c r="A340" s="134"/>
      <c r="D340" s="68">
        <f t="shared" si="5"/>
        <v>0</v>
      </c>
    </row>
    <row r="341" spans="1:4">
      <c r="A341" s="134"/>
      <c r="D341" s="68">
        <f t="shared" si="5"/>
        <v>0</v>
      </c>
    </row>
    <row r="342" spans="1:4">
      <c r="A342" s="134"/>
      <c r="D342" s="68">
        <f t="shared" si="5"/>
        <v>0</v>
      </c>
    </row>
    <row r="343" spans="1:4">
      <c r="A343" s="134"/>
      <c r="D343" s="68">
        <f t="shared" si="5"/>
        <v>0</v>
      </c>
    </row>
    <row r="344" spans="1:4">
      <c r="A344" s="134"/>
      <c r="D344" s="68">
        <f t="shared" si="5"/>
        <v>0</v>
      </c>
    </row>
    <row r="345" spans="1:4">
      <c r="A345" s="134"/>
      <c r="D345" s="68">
        <f t="shared" si="5"/>
        <v>0</v>
      </c>
    </row>
    <row r="346" spans="1:4">
      <c r="A346" s="134"/>
      <c r="D346" s="68">
        <f t="shared" si="5"/>
        <v>0</v>
      </c>
    </row>
    <row r="347" spans="1:4">
      <c r="A347" s="134"/>
      <c r="D347" s="68">
        <f t="shared" si="5"/>
        <v>0</v>
      </c>
    </row>
    <row r="348" spans="1:4">
      <c r="A348" s="134"/>
      <c r="D348" s="68">
        <f t="shared" si="5"/>
        <v>0</v>
      </c>
    </row>
    <row r="349" spans="1:4">
      <c r="A349" s="134"/>
      <c r="D349" s="68">
        <f t="shared" si="5"/>
        <v>0</v>
      </c>
    </row>
    <row r="350" spans="1:4">
      <c r="A350" s="134"/>
      <c r="D350" s="68">
        <f t="shared" si="5"/>
        <v>0</v>
      </c>
    </row>
    <row r="351" spans="1:4">
      <c r="A351" s="134"/>
      <c r="D351" s="68">
        <f t="shared" si="5"/>
        <v>0</v>
      </c>
    </row>
    <row r="352" spans="1:4">
      <c r="A352" s="134"/>
      <c r="D352" s="68">
        <f t="shared" si="5"/>
        <v>0</v>
      </c>
    </row>
    <row r="353" spans="1:4">
      <c r="A353" s="134"/>
      <c r="D353" s="68">
        <f t="shared" si="5"/>
        <v>0</v>
      </c>
    </row>
    <row r="354" spans="1:4">
      <c r="A354" s="134"/>
      <c r="D354" s="68">
        <f t="shared" si="5"/>
        <v>0</v>
      </c>
    </row>
    <row r="355" spans="1:4">
      <c r="A355" s="134"/>
      <c r="D355" s="68">
        <f t="shared" si="5"/>
        <v>0</v>
      </c>
    </row>
    <row r="356" spans="1:4">
      <c r="A356" s="134"/>
      <c r="D356" s="68">
        <f t="shared" si="5"/>
        <v>0</v>
      </c>
    </row>
    <row r="357" spans="1:4">
      <c r="A357" s="134"/>
      <c r="D357" s="68">
        <f t="shared" si="5"/>
        <v>0</v>
      </c>
    </row>
    <row r="358" spans="1:4">
      <c r="A358" s="134"/>
      <c r="D358" s="68">
        <f t="shared" si="5"/>
        <v>0</v>
      </c>
    </row>
    <row r="359" spans="1:4">
      <c r="A359" s="134"/>
      <c r="D359" s="68">
        <f t="shared" si="5"/>
        <v>0</v>
      </c>
    </row>
    <row r="360" spans="1:4">
      <c r="A360" s="134"/>
      <c r="D360" s="68">
        <f t="shared" si="5"/>
        <v>0</v>
      </c>
    </row>
    <row r="361" spans="1:4">
      <c r="A361" s="134"/>
      <c r="D361" s="68">
        <f t="shared" si="5"/>
        <v>0</v>
      </c>
    </row>
    <row r="362" spans="1:4">
      <c r="A362" s="134"/>
      <c r="D362" s="68">
        <f t="shared" si="5"/>
        <v>0</v>
      </c>
    </row>
    <row r="363" spans="1:4">
      <c r="A363" s="134"/>
      <c r="D363" s="68">
        <f t="shared" si="5"/>
        <v>0</v>
      </c>
    </row>
    <row r="364" spans="1:4">
      <c r="A364" s="134"/>
      <c r="D364" s="68">
        <f t="shared" si="5"/>
        <v>0</v>
      </c>
    </row>
    <row r="365" spans="1:4">
      <c r="A365" s="134"/>
      <c r="D365" s="68">
        <f t="shared" si="5"/>
        <v>0</v>
      </c>
    </row>
    <row r="366" spans="1:4">
      <c r="A366" s="134"/>
      <c r="D366" s="68">
        <f t="shared" si="5"/>
        <v>0</v>
      </c>
    </row>
    <row r="367" spans="1:4">
      <c r="A367" s="134"/>
      <c r="D367" s="68">
        <f t="shared" si="5"/>
        <v>0</v>
      </c>
    </row>
    <row r="368" spans="1:4">
      <c r="A368" s="134"/>
      <c r="D368" s="68">
        <f t="shared" si="5"/>
        <v>0</v>
      </c>
    </row>
    <row r="369" spans="1:4">
      <c r="A369" s="134"/>
      <c r="D369" s="68">
        <f t="shared" si="5"/>
        <v>0</v>
      </c>
    </row>
    <row r="370" spans="1:4">
      <c r="A370" s="134"/>
      <c r="D370" s="68">
        <f t="shared" si="5"/>
        <v>0</v>
      </c>
    </row>
    <row r="371" spans="1:4">
      <c r="A371" s="134"/>
      <c r="D371" s="68">
        <f t="shared" si="5"/>
        <v>0</v>
      </c>
    </row>
    <row r="372" spans="1:4">
      <c r="A372" s="134"/>
      <c r="D372" s="68">
        <f t="shared" si="5"/>
        <v>0</v>
      </c>
    </row>
    <row r="373" spans="1:4">
      <c r="A373" s="134"/>
      <c r="D373" s="68">
        <f t="shared" si="5"/>
        <v>0</v>
      </c>
    </row>
    <row r="374" spans="1:4">
      <c r="A374" s="134"/>
      <c r="D374" s="68">
        <f t="shared" si="5"/>
        <v>0</v>
      </c>
    </row>
    <row r="375" spans="1:4">
      <c r="A375" s="134"/>
      <c r="D375" s="68">
        <f t="shared" si="5"/>
        <v>0</v>
      </c>
    </row>
    <row r="376" spans="1:4">
      <c r="A376" s="134"/>
      <c r="D376" s="68">
        <f t="shared" si="5"/>
        <v>0</v>
      </c>
    </row>
    <row r="377" spans="1:4">
      <c r="A377" s="134"/>
      <c r="D377" s="68">
        <f t="shared" si="5"/>
        <v>0</v>
      </c>
    </row>
    <row r="378" spans="1:4">
      <c r="A378" s="134"/>
      <c r="D378" s="68">
        <f t="shared" si="5"/>
        <v>0</v>
      </c>
    </row>
    <row r="379" spans="1:4">
      <c r="A379" s="134"/>
      <c r="D379" s="68">
        <f t="shared" si="5"/>
        <v>0</v>
      </c>
    </row>
    <row r="380" spans="1:4">
      <c r="A380" s="134"/>
      <c r="D380" s="68">
        <f t="shared" si="5"/>
        <v>0</v>
      </c>
    </row>
    <row r="381" spans="1:4">
      <c r="A381" s="134"/>
      <c r="D381" s="68">
        <f t="shared" si="5"/>
        <v>0</v>
      </c>
    </row>
    <row r="382" spans="1:4">
      <c r="A382" s="134"/>
      <c r="D382" s="68">
        <f t="shared" si="5"/>
        <v>0</v>
      </c>
    </row>
    <row r="383" spans="1:4">
      <c r="A383" s="134"/>
      <c r="D383" s="68">
        <f t="shared" si="5"/>
        <v>0</v>
      </c>
    </row>
    <row r="384" spans="1:4">
      <c r="A384" s="134"/>
      <c r="D384" s="68">
        <f t="shared" si="5"/>
        <v>0</v>
      </c>
    </row>
    <row r="385" spans="1:4">
      <c r="A385" s="134"/>
      <c r="D385" s="68">
        <f t="shared" si="5"/>
        <v>0</v>
      </c>
    </row>
    <row r="386" spans="1:4">
      <c r="A386" s="134"/>
      <c r="D386" s="68">
        <f t="shared" si="5"/>
        <v>0</v>
      </c>
    </row>
    <row r="387" spans="1:4">
      <c r="A387" s="134"/>
      <c r="D387" s="68">
        <f t="shared" ref="D387:D450" si="6">B387+C387</f>
        <v>0</v>
      </c>
    </row>
    <row r="388" spans="1:4">
      <c r="A388" s="134"/>
      <c r="D388" s="68">
        <f t="shared" si="6"/>
        <v>0</v>
      </c>
    </row>
    <row r="389" spans="1:4">
      <c r="A389" s="134"/>
      <c r="D389" s="68">
        <f t="shared" si="6"/>
        <v>0</v>
      </c>
    </row>
    <row r="390" spans="1:4">
      <c r="A390" s="134"/>
      <c r="D390" s="68">
        <f t="shared" si="6"/>
        <v>0</v>
      </c>
    </row>
    <row r="391" spans="1:4">
      <c r="A391" s="134"/>
      <c r="D391" s="68">
        <f t="shared" si="6"/>
        <v>0</v>
      </c>
    </row>
    <row r="392" spans="1:4">
      <c r="A392" s="134"/>
      <c r="D392" s="68">
        <f t="shared" si="6"/>
        <v>0</v>
      </c>
    </row>
    <row r="393" spans="1:4">
      <c r="A393" s="134"/>
      <c r="D393" s="68">
        <f t="shared" si="6"/>
        <v>0</v>
      </c>
    </row>
    <row r="394" spans="1:4">
      <c r="A394" s="134"/>
      <c r="D394" s="68">
        <f t="shared" si="6"/>
        <v>0</v>
      </c>
    </row>
    <row r="395" spans="1:4">
      <c r="A395" s="134"/>
      <c r="D395" s="68">
        <f t="shared" si="6"/>
        <v>0</v>
      </c>
    </row>
    <row r="396" spans="1:4">
      <c r="A396" s="134"/>
      <c r="D396" s="68">
        <f t="shared" si="6"/>
        <v>0</v>
      </c>
    </row>
    <row r="397" spans="1:4">
      <c r="A397" s="134"/>
      <c r="D397" s="68">
        <f t="shared" si="6"/>
        <v>0</v>
      </c>
    </row>
    <row r="398" spans="1:4">
      <c r="A398" s="134"/>
      <c r="D398" s="68">
        <f t="shared" si="6"/>
        <v>0</v>
      </c>
    </row>
    <row r="399" spans="1:4">
      <c r="A399" s="134"/>
      <c r="D399" s="68">
        <f t="shared" si="6"/>
        <v>0</v>
      </c>
    </row>
    <row r="400" spans="1:4">
      <c r="A400" s="134"/>
      <c r="D400" s="68">
        <f t="shared" si="6"/>
        <v>0</v>
      </c>
    </row>
    <row r="401" spans="1:4">
      <c r="A401" s="134"/>
      <c r="D401" s="68">
        <f t="shared" si="6"/>
        <v>0</v>
      </c>
    </row>
    <row r="402" spans="1:4">
      <c r="A402" s="134"/>
      <c r="D402" s="68">
        <f t="shared" si="6"/>
        <v>0</v>
      </c>
    </row>
    <row r="403" spans="1:4">
      <c r="A403" s="134"/>
      <c r="D403" s="68">
        <f t="shared" si="6"/>
        <v>0</v>
      </c>
    </row>
    <row r="404" spans="1:4">
      <c r="A404" s="134"/>
      <c r="D404" s="68">
        <f t="shared" si="6"/>
        <v>0</v>
      </c>
    </row>
    <row r="405" spans="1:4">
      <c r="A405" s="134"/>
      <c r="D405" s="68">
        <f t="shared" si="6"/>
        <v>0</v>
      </c>
    </row>
    <row r="406" spans="1:4">
      <c r="A406" s="134"/>
      <c r="D406" s="68">
        <f t="shared" si="6"/>
        <v>0</v>
      </c>
    </row>
    <row r="407" spans="1:4">
      <c r="A407" s="134"/>
      <c r="D407" s="68">
        <f t="shared" si="6"/>
        <v>0</v>
      </c>
    </row>
    <row r="408" spans="1:4">
      <c r="A408" s="134"/>
      <c r="D408" s="68">
        <f t="shared" si="6"/>
        <v>0</v>
      </c>
    </row>
    <row r="409" spans="1:4">
      <c r="A409" s="134"/>
      <c r="D409" s="68">
        <f t="shared" si="6"/>
        <v>0</v>
      </c>
    </row>
    <row r="410" spans="1:4">
      <c r="A410" s="134"/>
      <c r="D410" s="68">
        <f t="shared" si="6"/>
        <v>0</v>
      </c>
    </row>
    <row r="411" spans="1:4">
      <c r="A411" s="134"/>
      <c r="D411" s="68">
        <f t="shared" si="6"/>
        <v>0</v>
      </c>
    </row>
    <row r="412" spans="1:4">
      <c r="A412" s="134"/>
      <c r="D412" s="68">
        <f t="shared" si="6"/>
        <v>0</v>
      </c>
    </row>
    <row r="413" spans="1:4">
      <c r="A413" s="134"/>
      <c r="D413" s="68">
        <f t="shared" si="6"/>
        <v>0</v>
      </c>
    </row>
    <row r="414" spans="1:4">
      <c r="A414" s="134"/>
      <c r="D414" s="68">
        <f t="shared" si="6"/>
        <v>0</v>
      </c>
    </row>
    <row r="415" spans="1:4">
      <c r="A415" s="134"/>
      <c r="D415" s="68">
        <f t="shared" si="6"/>
        <v>0</v>
      </c>
    </row>
    <row r="416" spans="1:4">
      <c r="A416" s="134"/>
      <c r="D416" s="68">
        <f t="shared" si="6"/>
        <v>0</v>
      </c>
    </row>
    <row r="417" spans="1:4">
      <c r="A417" s="134"/>
      <c r="D417" s="68">
        <f t="shared" si="6"/>
        <v>0</v>
      </c>
    </row>
    <row r="418" spans="1:4">
      <c r="A418" s="134"/>
      <c r="D418" s="68">
        <f t="shared" si="6"/>
        <v>0</v>
      </c>
    </row>
    <row r="419" spans="1:4">
      <c r="A419" s="134"/>
      <c r="D419" s="68">
        <f t="shared" si="6"/>
        <v>0</v>
      </c>
    </row>
    <row r="420" spans="1:4">
      <c r="A420" s="134"/>
      <c r="D420" s="68">
        <f t="shared" si="6"/>
        <v>0</v>
      </c>
    </row>
    <row r="421" spans="1:4">
      <c r="A421" s="134"/>
      <c r="D421" s="68">
        <f t="shared" si="6"/>
        <v>0</v>
      </c>
    </row>
    <row r="422" spans="1:4">
      <c r="A422" s="134"/>
      <c r="D422" s="68">
        <f t="shared" si="6"/>
        <v>0</v>
      </c>
    </row>
    <row r="423" spans="1:4">
      <c r="A423" s="134"/>
      <c r="D423" s="68">
        <f t="shared" si="6"/>
        <v>0</v>
      </c>
    </row>
    <row r="424" spans="1:4">
      <c r="A424" s="134"/>
      <c r="D424" s="68">
        <f t="shared" si="6"/>
        <v>0</v>
      </c>
    </row>
    <row r="425" spans="1:4">
      <c r="A425" s="134"/>
      <c r="D425" s="68">
        <f t="shared" si="6"/>
        <v>0</v>
      </c>
    </row>
    <row r="426" spans="1:4">
      <c r="A426" s="134"/>
      <c r="D426" s="68">
        <f t="shared" si="6"/>
        <v>0</v>
      </c>
    </row>
    <row r="427" spans="1:4">
      <c r="A427" s="134"/>
      <c r="D427" s="68">
        <f t="shared" si="6"/>
        <v>0</v>
      </c>
    </row>
    <row r="428" spans="1:4">
      <c r="A428" s="134"/>
      <c r="D428" s="68">
        <f t="shared" si="6"/>
        <v>0</v>
      </c>
    </row>
    <row r="429" spans="1:4">
      <c r="A429" s="134"/>
      <c r="D429" s="68">
        <f t="shared" si="6"/>
        <v>0</v>
      </c>
    </row>
    <row r="430" spans="1:4">
      <c r="A430" s="134"/>
      <c r="D430" s="68">
        <f t="shared" si="6"/>
        <v>0</v>
      </c>
    </row>
    <row r="431" spans="1:4">
      <c r="A431" s="134"/>
      <c r="D431" s="68">
        <f t="shared" si="6"/>
        <v>0</v>
      </c>
    </row>
    <row r="432" spans="1:4">
      <c r="A432" s="134"/>
      <c r="D432" s="68">
        <f t="shared" si="6"/>
        <v>0</v>
      </c>
    </row>
    <row r="433" spans="1:4">
      <c r="A433" s="134"/>
      <c r="D433" s="68">
        <f t="shared" si="6"/>
        <v>0</v>
      </c>
    </row>
    <row r="434" spans="1:4">
      <c r="A434" s="134"/>
      <c r="D434" s="68">
        <f t="shared" si="6"/>
        <v>0</v>
      </c>
    </row>
    <row r="435" spans="1:4">
      <c r="A435" s="134"/>
      <c r="D435" s="68">
        <f t="shared" si="6"/>
        <v>0</v>
      </c>
    </row>
    <row r="436" spans="1:4">
      <c r="A436" s="134"/>
      <c r="D436" s="68">
        <f t="shared" si="6"/>
        <v>0</v>
      </c>
    </row>
    <row r="437" spans="1:4">
      <c r="A437" s="134"/>
      <c r="D437" s="68">
        <f t="shared" si="6"/>
        <v>0</v>
      </c>
    </row>
    <row r="438" spans="1:4">
      <c r="A438" s="134"/>
      <c r="D438" s="68">
        <f t="shared" si="6"/>
        <v>0</v>
      </c>
    </row>
    <row r="439" spans="1:4">
      <c r="A439" s="134"/>
      <c r="D439" s="68">
        <f t="shared" si="6"/>
        <v>0</v>
      </c>
    </row>
    <row r="440" spans="1:4">
      <c r="A440" s="134"/>
      <c r="D440" s="68">
        <f t="shared" si="6"/>
        <v>0</v>
      </c>
    </row>
    <row r="441" spans="1:4">
      <c r="A441" s="134"/>
      <c r="D441" s="68">
        <f t="shared" si="6"/>
        <v>0</v>
      </c>
    </row>
    <row r="442" spans="1:4">
      <c r="A442" s="134"/>
      <c r="D442" s="68">
        <f t="shared" si="6"/>
        <v>0</v>
      </c>
    </row>
    <row r="443" spans="1:4">
      <c r="A443" s="134"/>
      <c r="D443" s="68">
        <f t="shared" si="6"/>
        <v>0</v>
      </c>
    </row>
    <row r="444" spans="1:4">
      <c r="A444" s="134"/>
      <c r="D444" s="68">
        <f t="shared" si="6"/>
        <v>0</v>
      </c>
    </row>
    <row r="445" spans="1:4">
      <c r="A445" s="134"/>
      <c r="D445" s="68">
        <f t="shared" si="6"/>
        <v>0</v>
      </c>
    </row>
    <row r="446" spans="1:4">
      <c r="A446" s="134"/>
      <c r="D446" s="68">
        <f t="shared" si="6"/>
        <v>0</v>
      </c>
    </row>
    <row r="447" spans="1:4">
      <c r="A447" s="134"/>
      <c r="D447" s="68">
        <f t="shared" si="6"/>
        <v>0</v>
      </c>
    </row>
    <row r="448" spans="1:4">
      <c r="A448" s="134"/>
      <c r="D448" s="68">
        <f t="shared" si="6"/>
        <v>0</v>
      </c>
    </row>
    <row r="449" spans="1:4">
      <c r="A449" s="134"/>
      <c r="D449" s="68">
        <f t="shared" si="6"/>
        <v>0</v>
      </c>
    </row>
    <row r="450" spans="1:4">
      <c r="A450" s="134"/>
      <c r="D450" s="68">
        <f t="shared" si="6"/>
        <v>0</v>
      </c>
    </row>
    <row r="451" spans="1:4">
      <c r="A451" s="134"/>
      <c r="D451" s="68">
        <f t="shared" ref="D451:D514" si="7">B451+C451</f>
        <v>0</v>
      </c>
    </row>
    <row r="452" spans="1:4">
      <c r="A452" s="134"/>
      <c r="D452" s="68">
        <f t="shared" si="7"/>
        <v>0</v>
      </c>
    </row>
    <row r="453" spans="1:4">
      <c r="A453" s="134"/>
      <c r="D453" s="68">
        <f t="shared" si="7"/>
        <v>0</v>
      </c>
    </row>
    <row r="454" spans="1:4">
      <c r="A454" s="134"/>
      <c r="D454" s="68">
        <f t="shared" si="7"/>
        <v>0</v>
      </c>
    </row>
    <row r="455" spans="1:4">
      <c r="A455" s="134"/>
      <c r="D455" s="68">
        <f t="shared" si="7"/>
        <v>0</v>
      </c>
    </row>
    <row r="456" spans="1:4">
      <c r="A456" s="134"/>
      <c r="D456" s="68">
        <f t="shared" si="7"/>
        <v>0</v>
      </c>
    </row>
    <row r="457" spans="1:4">
      <c r="A457" s="134"/>
      <c r="D457" s="68">
        <f t="shared" si="7"/>
        <v>0</v>
      </c>
    </row>
    <row r="458" spans="1:4">
      <c r="A458" s="134"/>
      <c r="D458" s="68">
        <f t="shared" si="7"/>
        <v>0</v>
      </c>
    </row>
    <row r="459" spans="1:4">
      <c r="A459" s="134"/>
      <c r="D459" s="68">
        <f t="shared" si="7"/>
        <v>0</v>
      </c>
    </row>
    <row r="460" spans="1:4">
      <c r="A460" s="134"/>
      <c r="D460" s="68">
        <f t="shared" si="7"/>
        <v>0</v>
      </c>
    </row>
    <row r="461" spans="1:4">
      <c r="A461" s="134"/>
      <c r="D461" s="68">
        <f t="shared" si="7"/>
        <v>0</v>
      </c>
    </row>
    <row r="462" spans="1:4">
      <c r="A462" s="134"/>
      <c r="D462" s="68">
        <f t="shared" si="7"/>
        <v>0</v>
      </c>
    </row>
    <row r="463" spans="1:4">
      <c r="A463" s="134"/>
      <c r="D463" s="68">
        <f t="shared" si="7"/>
        <v>0</v>
      </c>
    </row>
    <row r="464" spans="1:4">
      <c r="A464" s="134"/>
      <c r="D464" s="68">
        <f t="shared" si="7"/>
        <v>0</v>
      </c>
    </row>
    <row r="465" spans="1:4">
      <c r="A465" s="134"/>
      <c r="D465" s="68">
        <f t="shared" si="7"/>
        <v>0</v>
      </c>
    </row>
    <row r="466" spans="1:4">
      <c r="A466" s="134"/>
      <c r="D466" s="68">
        <f t="shared" si="7"/>
        <v>0</v>
      </c>
    </row>
    <row r="467" spans="1:4">
      <c r="A467" s="134"/>
      <c r="D467" s="68">
        <f t="shared" si="7"/>
        <v>0</v>
      </c>
    </row>
    <row r="468" spans="1:4">
      <c r="A468" s="134"/>
      <c r="D468" s="68">
        <f t="shared" si="7"/>
        <v>0</v>
      </c>
    </row>
    <row r="469" spans="1:4">
      <c r="A469" s="134"/>
      <c r="D469" s="68">
        <f t="shared" si="7"/>
        <v>0</v>
      </c>
    </row>
    <row r="470" spans="1:4">
      <c r="A470" s="134"/>
      <c r="D470" s="68">
        <f t="shared" si="7"/>
        <v>0</v>
      </c>
    </row>
    <row r="471" spans="1:4">
      <c r="A471" s="134"/>
      <c r="D471" s="68">
        <f t="shared" si="7"/>
        <v>0</v>
      </c>
    </row>
    <row r="472" spans="1:4">
      <c r="A472" s="134"/>
      <c r="D472" s="68">
        <f t="shared" si="7"/>
        <v>0</v>
      </c>
    </row>
    <row r="473" spans="1:4">
      <c r="A473" s="134"/>
      <c r="D473" s="68">
        <f t="shared" si="7"/>
        <v>0</v>
      </c>
    </row>
    <row r="474" spans="1:4">
      <c r="A474" s="134"/>
      <c r="D474" s="68">
        <f t="shared" si="7"/>
        <v>0</v>
      </c>
    </row>
    <row r="475" spans="1:4">
      <c r="A475" s="134"/>
      <c r="D475" s="68">
        <f t="shared" si="7"/>
        <v>0</v>
      </c>
    </row>
    <row r="476" spans="1:4">
      <c r="A476" s="134"/>
      <c r="D476" s="68">
        <f t="shared" si="7"/>
        <v>0</v>
      </c>
    </row>
    <row r="477" spans="1:4">
      <c r="A477" s="134"/>
      <c r="D477" s="68">
        <f t="shared" si="7"/>
        <v>0</v>
      </c>
    </row>
    <row r="478" spans="1:4">
      <c r="A478" s="134"/>
      <c r="D478" s="68">
        <f t="shared" si="7"/>
        <v>0</v>
      </c>
    </row>
    <row r="479" spans="1:4">
      <c r="A479" s="134"/>
      <c r="D479" s="68">
        <f t="shared" si="7"/>
        <v>0</v>
      </c>
    </row>
    <row r="480" spans="1:4">
      <c r="A480" s="134"/>
      <c r="D480" s="68">
        <f t="shared" si="7"/>
        <v>0</v>
      </c>
    </row>
    <row r="481" spans="1:4">
      <c r="A481" s="134"/>
      <c r="D481" s="68">
        <f t="shared" si="7"/>
        <v>0</v>
      </c>
    </row>
    <row r="482" spans="1:4">
      <c r="A482" s="134"/>
      <c r="D482" s="68">
        <f t="shared" si="7"/>
        <v>0</v>
      </c>
    </row>
    <row r="483" spans="1:4">
      <c r="A483" s="134"/>
      <c r="D483" s="68">
        <f t="shared" si="7"/>
        <v>0</v>
      </c>
    </row>
    <row r="484" spans="1:4">
      <c r="A484" s="134"/>
      <c r="D484" s="68">
        <f t="shared" si="7"/>
        <v>0</v>
      </c>
    </row>
    <row r="485" spans="1:4">
      <c r="A485" s="134"/>
      <c r="D485" s="68">
        <f t="shared" si="7"/>
        <v>0</v>
      </c>
    </row>
    <row r="486" spans="1:4">
      <c r="A486" s="134"/>
      <c r="D486" s="68">
        <f t="shared" si="7"/>
        <v>0</v>
      </c>
    </row>
    <row r="487" spans="1:4">
      <c r="A487" s="134"/>
      <c r="D487" s="68">
        <f t="shared" si="7"/>
        <v>0</v>
      </c>
    </row>
    <row r="488" spans="1:4">
      <c r="A488" s="134"/>
      <c r="D488" s="68">
        <f t="shared" si="7"/>
        <v>0</v>
      </c>
    </row>
    <row r="489" spans="1:4">
      <c r="A489" s="134"/>
      <c r="D489" s="68">
        <f t="shared" si="7"/>
        <v>0</v>
      </c>
    </row>
    <row r="490" spans="1:4">
      <c r="A490" s="134"/>
      <c r="D490" s="68">
        <f t="shared" si="7"/>
        <v>0</v>
      </c>
    </row>
    <row r="491" spans="1:4">
      <c r="A491" s="134"/>
      <c r="D491" s="68">
        <f t="shared" si="7"/>
        <v>0</v>
      </c>
    </row>
    <row r="492" spans="1:4">
      <c r="A492" s="134"/>
      <c r="D492" s="68">
        <f t="shared" si="7"/>
        <v>0</v>
      </c>
    </row>
    <row r="493" spans="1:4">
      <c r="A493" s="134"/>
      <c r="D493" s="68">
        <f t="shared" si="7"/>
        <v>0</v>
      </c>
    </row>
    <row r="494" spans="1:4">
      <c r="A494" s="134"/>
      <c r="D494" s="68">
        <f t="shared" si="7"/>
        <v>0</v>
      </c>
    </row>
    <row r="495" spans="1:4">
      <c r="A495" s="134"/>
      <c r="D495" s="68">
        <f t="shared" si="7"/>
        <v>0</v>
      </c>
    </row>
    <row r="496" spans="1:4">
      <c r="A496" s="134"/>
      <c r="D496" s="68">
        <f t="shared" si="7"/>
        <v>0</v>
      </c>
    </row>
    <row r="497" spans="1:4">
      <c r="A497" s="134"/>
      <c r="D497" s="68">
        <f t="shared" si="7"/>
        <v>0</v>
      </c>
    </row>
    <row r="498" spans="1:4">
      <c r="A498" s="134"/>
      <c r="D498" s="68">
        <f t="shared" si="7"/>
        <v>0</v>
      </c>
    </row>
    <row r="499" spans="1:4">
      <c r="A499" s="134"/>
      <c r="D499" s="68">
        <f t="shared" si="7"/>
        <v>0</v>
      </c>
    </row>
    <row r="500" spans="1:4">
      <c r="A500" s="134"/>
      <c r="D500" s="68">
        <f t="shared" si="7"/>
        <v>0</v>
      </c>
    </row>
    <row r="501" spans="1:4">
      <c r="A501" s="134"/>
      <c r="D501" s="68">
        <f t="shared" si="7"/>
        <v>0</v>
      </c>
    </row>
    <row r="502" spans="1:4">
      <c r="A502" s="134"/>
      <c r="D502" s="68">
        <f t="shared" si="7"/>
        <v>0</v>
      </c>
    </row>
    <row r="503" spans="1:4">
      <c r="A503" s="134"/>
      <c r="D503" s="68">
        <f t="shared" si="7"/>
        <v>0</v>
      </c>
    </row>
    <row r="504" spans="1:4">
      <c r="A504" s="134"/>
      <c r="D504" s="68">
        <f t="shared" si="7"/>
        <v>0</v>
      </c>
    </row>
    <row r="505" spans="1:4">
      <c r="A505" s="134"/>
      <c r="D505" s="68">
        <f t="shared" si="7"/>
        <v>0</v>
      </c>
    </row>
    <row r="506" spans="1:4">
      <c r="A506" s="134"/>
      <c r="D506" s="68">
        <f t="shared" si="7"/>
        <v>0</v>
      </c>
    </row>
    <row r="507" spans="1:4">
      <c r="A507" s="134"/>
      <c r="D507" s="68">
        <f t="shared" si="7"/>
        <v>0</v>
      </c>
    </row>
    <row r="508" spans="1:4">
      <c r="A508" s="134"/>
      <c r="D508" s="68">
        <f t="shared" si="7"/>
        <v>0</v>
      </c>
    </row>
    <row r="509" spans="1:4">
      <c r="A509" s="134"/>
      <c r="D509" s="68">
        <f t="shared" si="7"/>
        <v>0</v>
      </c>
    </row>
    <row r="510" spans="1:4">
      <c r="A510" s="134"/>
      <c r="D510" s="68">
        <f t="shared" si="7"/>
        <v>0</v>
      </c>
    </row>
    <row r="511" spans="1:4">
      <c r="A511" s="134"/>
      <c r="D511" s="68">
        <f t="shared" si="7"/>
        <v>0</v>
      </c>
    </row>
    <row r="512" spans="1:4">
      <c r="A512" s="134"/>
      <c r="D512" s="68">
        <f t="shared" si="7"/>
        <v>0</v>
      </c>
    </row>
    <row r="513" spans="1:4">
      <c r="A513" s="134"/>
      <c r="D513" s="68">
        <f t="shared" si="7"/>
        <v>0</v>
      </c>
    </row>
    <row r="514" spans="1:4">
      <c r="A514" s="134"/>
      <c r="D514" s="68">
        <f t="shared" si="7"/>
        <v>0</v>
      </c>
    </row>
    <row r="515" spans="1:4">
      <c r="A515" s="134"/>
      <c r="D515" s="68">
        <f t="shared" ref="D515:D578" si="8">B515+C515</f>
        <v>0</v>
      </c>
    </row>
    <row r="516" spans="1:4">
      <c r="A516" s="134"/>
      <c r="D516" s="68">
        <f t="shared" si="8"/>
        <v>0</v>
      </c>
    </row>
    <row r="517" spans="1:4">
      <c r="A517" s="134"/>
      <c r="D517" s="68">
        <f t="shared" si="8"/>
        <v>0</v>
      </c>
    </row>
    <row r="518" spans="1:4">
      <c r="A518" s="134"/>
      <c r="D518" s="68">
        <f t="shared" si="8"/>
        <v>0</v>
      </c>
    </row>
    <row r="519" spans="1:4">
      <c r="A519" s="134"/>
      <c r="D519" s="68">
        <f t="shared" si="8"/>
        <v>0</v>
      </c>
    </row>
    <row r="520" spans="1:4">
      <c r="A520" s="134"/>
      <c r="D520" s="68">
        <f t="shared" si="8"/>
        <v>0</v>
      </c>
    </row>
    <row r="521" spans="1:4">
      <c r="A521" s="134"/>
      <c r="D521" s="68">
        <f t="shared" si="8"/>
        <v>0</v>
      </c>
    </row>
    <row r="522" spans="1:4">
      <c r="A522" s="134"/>
      <c r="D522" s="68">
        <f t="shared" si="8"/>
        <v>0</v>
      </c>
    </row>
    <row r="523" spans="1:4">
      <c r="A523" s="134"/>
      <c r="D523" s="68">
        <f t="shared" si="8"/>
        <v>0</v>
      </c>
    </row>
    <row r="524" spans="1:4">
      <c r="A524" s="134"/>
      <c r="D524" s="68">
        <f t="shared" si="8"/>
        <v>0</v>
      </c>
    </row>
    <row r="525" spans="1:4">
      <c r="A525" s="134"/>
      <c r="D525" s="68">
        <f t="shared" si="8"/>
        <v>0</v>
      </c>
    </row>
    <row r="526" spans="1:4">
      <c r="A526" s="134"/>
      <c r="D526" s="68">
        <f t="shared" si="8"/>
        <v>0</v>
      </c>
    </row>
    <row r="527" spans="1:4">
      <c r="A527" s="134"/>
      <c r="D527" s="68">
        <f t="shared" si="8"/>
        <v>0</v>
      </c>
    </row>
    <row r="528" spans="1:4">
      <c r="A528" s="134"/>
      <c r="D528" s="68">
        <f t="shared" si="8"/>
        <v>0</v>
      </c>
    </row>
    <row r="529" spans="1:4">
      <c r="A529" s="134"/>
      <c r="D529" s="68">
        <f t="shared" si="8"/>
        <v>0</v>
      </c>
    </row>
    <row r="530" spans="1:4">
      <c r="A530" s="134"/>
      <c r="D530" s="68">
        <f t="shared" si="8"/>
        <v>0</v>
      </c>
    </row>
    <row r="531" spans="1:4">
      <c r="A531" s="134"/>
      <c r="D531" s="68">
        <f t="shared" si="8"/>
        <v>0</v>
      </c>
    </row>
    <row r="532" spans="1:4">
      <c r="A532" s="134"/>
      <c r="D532" s="68">
        <f t="shared" si="8"/>
        <v>0</v>
      </c>
    </row>
    <row r="533" spans="1:4">
      <c r="A533" s="134"/>
      <c r="D533" s="68">
        <f t="shared" si="8"/>
        <v>0</v>
      </c>
    </row>
    <row r="534" spans="1:4">
      <c r="A534" s="134"/>
      <c r="D534" s="68">
        <f t="shared" si="8"/>
        <v>0</v>
      </c>
    </row>
    <row r="535" spans="1:4">
      <c r="A535" s="134"/>
      <c r="D535" s="68">
        <f t="shared" si="8"/>
        <v>0</v>
      </c>
    </row>
    <row r="536" spans="1:4">
      <c r="A536" s="134"/>
      <c r="D536" s="68">
        <f t="shared" si="8"/>
        <v>0</v>
      </c>
    </row>
    <row r="537" spans="1:4">
      <c r="A537" s="134"/>
      <c r="D537" s="68">
        <f t="shared" si="8"/>
        <v>0</v>
      </c>
    </row>
    <row r="538" spans="1:4">
      <c r="A538" s="134"/>
      <c r="D538" s="68">
        <f t="shared" si="8"/>
        <v>0</v>
      </c>
    </row>
    <row r="539" spans="1:4">
      <c r="A539" s="134"/>
      <c r="D539" s="68">
        <f t="shared" si="8"/>
        <v>0</v>
      </c>
    </row>
    <row r="540" spans="1:4">
      <c r="A540" s="134"/>
      <c r="D540" s="68">
        <f t="shared" si="8"/>
        <v>0</v>
      </c>
    </row>
    <row r="541" spans="1:4">
      <c r="A541" s="134"/>
      <c r="D541" s="68">
        <f t="shared" si="8"/>
        <v>0</v>
      </c>
    </row>
    <row r="542" spans="1:4">
      <c r="A542" s="134"/>
      <c r="D542" s="68">
        <f t="shared" si="8"/>
        <v>0</v>
      </c>
    </row>
    <row r="543" spans="1:4">
      <c r="A543" s="134"/>
      <c r="D543" s="68">
        <f t="shared" si="8"/>
        <v>0</v>
      </c>
    </row>
    <row r="544" spans="1:4">
      <c r="A544" s="134"/>
      <c r="D544" s="68">
        <f t="shared" si="8"/>
        <v>0</v>
      </c>
    </row>
    <row r="545" spans="1:4">
      <c r="A545" s="134"/>
      <c r="D545" s="68">
        <f t="shared" si="8"/>
        <v>0</v>
      </c>
    </row>
    <row r="546" spans="1:4">
      <c r="A546" s="134"/>
      <c r="D546" s="68">
        <f t="shared" si="8"/>
        <v>0</v>
      </c>
    </row>
    <row r="547" spans="1:4">
      <c r="A547" s="134"/>
      <c r="D547" s="68">
        <f t="shared" si="8"/>
        <v>0</v>
      </c>
    </row>
    <row r="548" spans="1:4">
      <c r="A548" s="134"/>
      <c r="D548" s="68">
        <f t="shared" si="8"/>
        <v>0</v>
      </c>
    </row>
    <row r="549" spans="1:4">
      <c r="A549" s="134"/>
      <c r="D549" s="68">
        <f t="shared" si="8"/>
        <v>0</v>
      </c>
    </row>
    <row r="550" spans="1:4">
      <c r="A550" s="134"/>
      <c r="D550" s="68">
        <f t="shared" si="8"/>
        <v>0</v>
      </c>
    </row>
    <row r="551" spans="1:4">
      <c r="A551" s="134"/>
      <c r="D551" s="68">
        <f t="shared" si="8"/>
        <v>0</v>
      </c>
    </row>
    <row r="552" spans="1:4">
      <c r="A552" s="134"/>
      <c r="D552" s="68">
        <f t="shared" si="8"/>
        <v>0</v>
      </c>
    </row>
    <row r="553" spans="1:4">
      <c r="A553" s="134"/>
      <c r="D553" s="68">
        <f t="shared" si="8"/>
        <v>0</v>
      </c>
    </row>
    <row r="554" spans="1:4">
      <c r="A554" s="134"/>
      <c r="D554" s="68">
        <f t="shared" si="8"/>
        <v>0</v>
      </c>
    </row>
    <row r="555" spans="1:4">
      <c r="A555" s="134"/>
      <c r="D555" s="68">
        <f t="shared" si="8"/>
        <v>0</v>
      </c>
    </row>
    <row r="556" spans="1:4">
      <c r="A556" s="134"/>
      <c r="D556" s="68">
        <f t="shared" si="8"/>
        <v>0</v>
      </c>
    </row>
    <row r="557" spans="1:4">
      <c r="A557" s="134"/>
      <c r="D557" s="68">
        <f t="shared" si="8"/>
        <v>0</v>
      </c>
    </row>
    <row r="558" spans="1:4">
      <c r="A558" s="134"/>
      <c r="D558" s="68">
        <f t="shared" si="8"/>
        <v>0</v>
      </c>
    </row>
    <row r="559" spans="1:4">
      <c r="A559" s="134"/>
      <c r="D559" s="68">
        <f t="shared" si="8"/>
        <v>0</v>
      </c>
    </row>
    <row r="560" spans="1:4">
      <c r="A560" s="134"/>
      <c r="D560" s="68">
        <f t="shared" si="8"/>
        <v>0</v>
      </c>
    </row>
    <row r="561" spans="1:4">
      <c r="A561" s="134"/>
      <c r="D561" s="68">
        <f t="shared" si="8"/>
        <v>0</v>
      </c>
    </row>
    <row r="562" spans="1:4">
      <c r="A562" s="134"/>
      <c r="D562" s="68">
        <f t="shared" si="8"/>
        <v>0</v>
      </c>
    </row>
    <row r="563" spans="1:4">
      <c r="A563" s="134"/>
      <c r="D563" s="68">
        <f t="shared" si="8"/>
        <v>0</v>
      </c>
    </row>
    <row r="564" spans="1:4">
      <c r="A564" s="134"/>
      <c r="D564" s="68">
        <f t="shared" si="8"/>
        <v>0</v>
      </c>
    </row>
    <row r="565" spans="1:4">
      <c r="A565" s="134"/>
      <c r="D565" s="68">
        <f t="shared" si="8"/>
        <v>0</v>
      </c>
    </row>
    <row r="566" spans="1:4">
      <c r="A566" s="134"/>
      <c r="D566" s="68">
        <f t="shared" si="8"/>
        <v>0</v>
      </c>
    </row>
    <row r="567" spans="1:4">
      <c r="A567" s="134"/>
      <c r="D567" s="68">
        <f t="shared" si="8"/>
        <v>0</v>
      </c>
    </row>
    <row r="568" spans="1:4">
      <c r="A568" s="134"/>
      <c r="D568" s="68">
        <f t="shared" si="8"/>
        <v>0</v>
      </c>
    </row>
    <row r="569" spans="1:4">
      <c r="A569" s="134"/>
      <c r="D569" s="68">
        <f t="shared" si="8"/>
        <v>0</v>
      </c>
    </row>
    <row r="570" spans="1:4">
      <c r="A570" s="134"/>
      <c r="D570" s="68">
        <f t="shared" si="8"/>
        <v>0</v>
      </c>
    </row>
    <row r="571" spans="1:4">
      <c r="A571" s="134"/>
      <c r="D571" s="68">
        <f t="shared" si="8"/>
        <v>0</v>
      </c>
    </row>
    <row r="572" spans="1:4">
      <c r="A572" s="134"/>
      <c r="D572" s="68">
        <f t="shared" si="8"/>
        <v>0</v>
      </c>
    </row>
    <row r="573" spans="1:4">
      <c r="A573" s="134"/>
      <c r="D573" s="68">
        <f t="shared" si="8"/>
        <v>0</v>
      </c>
    </row>
    <row r="574" spans="1:4">
      <c r="A574" s="134"/>
      <c r="D574" s="68">
        <f t="shared" si="8"/>
        <v>0</v>
      </c>
    </row>
    <row r="575" spans="1:4">
      <c r="A575" s="134"/>
      <c r="D575" s="68">
        <f t="shared" si="8"/>
        <v>0</v>
      </c>
    </row>
    <row r="576" spans="1:4">
      <c r="A576" s="134"/>
      <c r="D576" s="68">
        <f t="shared" si="8"/>
        <v>0</v>
      </c>
    </row>
    <row r="577" spans="1:4">
      <c r="A577" s="134"/>
      <c r="D577" s="68">
        <f t="shared" si="8"/>
        <v>0</v>
      </c>
    </row>
    <row r="578" spans="1:4">
      <c r="A578" s="134"/>
      <c r="D578" s="68">
        <f t="shared" si="8"/>
        <v>0</v>
      </c>
    </row>
    <row r="579" spans="1:4">
      <c r="A579" s="134"/>
      <c r="D579" s="68">
        <f t="shared" ref="D579:D642" si="9">B579+C579</f>
        <v>0</v>
      </c>
    </row>
    <row r="580" spans="1:4">
      <c r="A580" s="134"/>
      <c r="D580" s="68">
        <f t="shared" si="9"/>
        <v>0</v>
      </c>
    </row>
    <row r="581" spans="1:4">
      <c r="A581" s="134"/>
      <c r="D581" s="68">
        <f t="shared" si="9"/>
        <v>0</v>
      </c>
    </row>
    <row r="582" spans="1:4">
      <c r="A582" s="134"/>
      <c r="D582" s="68">
        <f t="shared" si="9"/>
        <v>0</v>
      </c>
    </row>
    <row r="583" spans="1:4">
      <c r="A583" s="134"/>
      <c r="D583" s="68">
        <f t="shared" si="9"/>
        <v>0</v>
      </c>
    </row>
    <row r="584" spans="1:4">
      <c r="A584" s="134"/>
      <c r="D584" s="68">
        <f t="shared" si="9"/>
        <v>0</v>
      </c>
    </row>
    <row r="585" spans="1:4">
      <c r="A585" s="134"/>
      <c r="D585" s="68">
        <f t="shared" si="9"/>
        <v>0</v>
      </c>
    </row>
    <row r="586" spans="1:4">
      <c r="A586" s="134"/>
      <c r="D586" s="68">
        <f t="shared" si="9"/>
        <v>0</v>
      </c>
    </row>
    <row r="587" spans="1:4">
      <c r="A587" s="134"/>
      <c r="D587" s="68">
        <f t="shared" si="9"/>
        <v>0</v>
      </c>
    </row>
    <row r="588" spans="1:4">
      <c r="A588" s="134"/>
      <c r="D588" s="68">
        <f t="shared" si="9"/>
        <v>0</v>
      </c>
    </row>
    <row r="589" spans="1:4">
      <c r="A589" s="134"/>
      <c r="D589" s="68">
        <f t="shared" si="9"/>
        <v>0</v>
      </c>
    </row>
    <row r="590" spans="1:4">
      <c r="A590" s="134"/>
      <c r="D590" s="68">
        <f t="shared" si="9"/>
        <v>0</v>
      </c>
    </row>
    <row r="591" spans="1:4">
      <c r="A591" s="134"/>
      <c r="D591" s="68">
        <f t="shared" si="9"/>
        <v>0</v>
      </c>
    </row>
    <row r="592" spans="1:4">
      <c r="A592" s="134"/>
      <c r="D592" s="68">
        <f t="shared" si="9"/>
        <v>0</v>
      </c>
    </row>
    <row r="593" spans="1:4">
      <c r="A593" s="134"/>
      <c r="D593" s="68">
        <f t="shared" si="9"/>
        <v>0</v>
      </c>
    </row>
    <row r="594" spans="1:4">
      <c r="A594" s="134"/>
      <c r="D594" s="68">
        <f t="shared" si="9"/>
        <v>0</v>
      </c>
    </row>
    <row r="595" spans="1:4">
      <c r="A595" s="134"/>
      <c r="D595" s="68">
        <f t="shared" si="9"/>
        <v>0</v>
      </c>
    </row>
    <row r="596" spans="1:4">
      <c r="A596" s="134"/>
      <c r="D596" s="68">
        <f t="shared" si="9"/>
        <v>0</v>
      </c>
    </row>
    <row r="597" spans="1:4">
      <c r="A597" s="134"/>
      <c r="D597" s="68">
        <f t="shared" si="9"/>
        <v>0</v>
      </c>
    </row>
    <row r="598" spans="1:4">
      <c r="A598" s="134"/>
      <c r="D598" s="68">
        <f t="shared" si="9"/>
        <v>0</v>
      </c>
    </row>
    <row r="599" spans="1:4">
      <c r="A599" s="134"/>
      <c r="D599" s="68">
        <f t="shared" si="9"/>
        <v>0</v>
      </c>
    </row>
    <row r="600" spans="1:4">
      <c r="A600" s="134"/>
      <c r="D600" s="68">
        <f t="shared" si="9"/>
        <v>0</v>
      </c>
    </row>
    <row r="601" spans="1:4">
      <c r="A601" s="134"/>
      <c r="D601" s="68">
        <f t="shared" si="9"/>
        <v>0</v>
      </c>
    </row>
    <row r="602" spans="1:4">
      <c r="A602" s="134"/>
      <c r="D602" s="68">
        <f t="shared" si="9"/>
        <v>0</v>
      </c>
    </row>
    <row r="603" spans="1:4">
      <c r="A603" s="134"/>
      <c r="D603" s="68">
        <f t="shared" si="9"/>
        <v>0</v>
      </c>
    </row>
    <row r="604" spans="1:4">
      <c r="A604" s="134"/>
      <c r="D604" s="68">
        <f t="shared" si="9"/>
        <v>0</v>
      </c>
    </row>
    <row r="605" spans="1:4">
      <c r="A605" s="134"/>
      <c r="D605" s="68">
        <f t="shared" si="9"/>
        <v>0</v>
      </c>
    </row>
    <row r="606" spans="1:4">
      <c r="A606" s="134"/>
      <c r="D606" s="68">
        <f t="shared" si="9"/>
        <v>0</v>
      </c>
    </row>
    <row r="607" spans="1:4">
      <c r="A607" s="134"/>
      <c r="D607" s="68">
        <f t="shared" si="9"/>
        <v>0</v>
      </c>
    </row>
    <row r="608" spans="1:4">
      <c r="A608" s="134"/>
      <c r="D608" s="68">
        <f t="shared" si="9"/>
        <v>0</v>
      </c>
    </row>
    <row r="609" spans="1:4">
      <c r="A609" s="134"/>
      <c r="D609" s="68">
        <f t="shared" si="9"/>
        <v>0</v>
      </c>
    </row>
    <row r="610" spans="1:4">
      <c r="A610" s="134"/>
      <c r="D610" s="68">
        <f t="shared" si="9"/>
        <v>0</v>
      </c>
    </row>
    <row r="611" spans="1:4">
      <c r="A611" s="134"/>
      <c r="D611" s="68">
        <f t="shared" si="9"/>
        <v>0</v>
      </c>
    </row>
    <row r="612" spans="1:4">
      <c r="A612" s="134"/>
      <c r="D612" s="68">
        <f t="shared" si="9"/>
        <v>0</v>
      </c>
    </row>
    <row r="613" spans="1:4">
      <c r="A613" s="134"/>
      <c r="D613" s="68">
        <f t="shared" si="9"/>
        <v>0</v>
      </c>
    </row>
    <row r="614" spans="1:4">
      <c r="A614" s="134"/>
      <c r="D614" s="68">
        <f t="shared" si="9"/>
        <v>0</v>
      </c>
    </row>
    <row r="615" spans="1:4">
      <c r="A615" s="134"/>
      <c r="D615" s="68">
        <f t="shared" si="9"/>
        <v>0</v>
      </c>
    </row>
    <row r="616" spans="1:4">
      <c r="A616" s="134"/>
      <c r="D616" s="68">
        <f t="shared" si="9"/>
        <v>0</v>
      </c>
    </row>
    <row r="617" spans="1:4">
      <c r="A617" s="134"/>
      <c r="D617" s="68">
        <f t="shared" si="9"/>
        <v>0</v>
      </c>
    </row>
    <row r="618" spans="1:4">
      <c r="A618" s="134"/>
      <c r="D618" s="68">
        <f t="shared" si="9"/>
        <v>0</v>
      </c>
    </row>
    <row r="619" spans="1:4">
      <c r="A619" s="134"/>
      <c r="D619" s="68">
        <f t="shared" si="9"/>
        <v>0</v>
      </c>
    </row>
    <row r="620" spans="1:4">
      <c r="A620" s="134"/>
      <c r="D620" s="68">
        <f t="shared" si="9"/>
        <v>0</v>
      </c>
    </row>
    <row r="621" spans="1:4">
      <c r="A621" s="134"/>
      <c r="D621" s="68">
        <f t="shared" si="9"/>
        <v>0</v>
      </c>
    </row>
    <row r="622" spans="1:4">
      <c r="A622" s="134"/>
      <c r="D622" s="68">
        <f t="shared" si="9"/>
        <v>0</v>
      </c>
    </row>
    <row r="623" spans="1:4">
      <c r="A623" s="134"/>
      <c r="D623" s="68">
        <f t="shared" si="9"/>
        <v>0</v>
      </c>
    </row>
    <row r="624" spans="1:4">
      <c r="A624" s="134"/>
      <c r="D624" s="68">
        <f t="shared" si="9"/>
        <v>0</v>
      </c>
    </row>
    <row r="625" spans="1:4">
      <c r="A625" s="134"/>
      <c r="D625" s="68">
        <f t="shared" si="9"/>
        <v>0</v>
      </c>
    </row>
    <row r="626" spans="1:4">
      <c r="A626" s="134"/>
      <c r="D626" s="68">
        <f t="shared" si="9"/>
        <v>0</v>
      </c>
    </row>
    <row r="627" spans="1:4">
      <c r="A627" s="134"/>
      <c r="D627" s="68">
        <f t="shared" si="9"/>
        <v>0</v>
      </c>
    </row>
    <row r="628" spans="1:4">
      <c r="A628" s="134"/>
      <c r="D628" s="68">
        <f t="shared" si="9"/>
        <v>0</v>
      </c>
    </row>
    <row r="629" spans="1:4">
      <c r="A629" s="134"/>
      <c r="D629" s="68">
        <f t="shared" si="9"/>
        <v>0</v>
      </c>
    </row>
    <row r="630" spans="1:4">
      <c r="A630" s="134"/>
      <c r="D630" s="68">
        <f t="shared" si="9"/>
        <v>0</v>
      </c>
    </row>
    <row r="631" spans="1:4">
      <c r="A631" s="134"/>
      <c r="D631" s="68">
        <f t="shared" si="9"/>
        <v>0</v>
      </c>
    </row>
    <row r="632" spans="1:4">
      <c r="A632" s="134"/>
      <c r="D632" s="68">
        <f t="shared" si="9"/>
        <v>0</v>
      </c>
    </row>
    <row r="633" spans="1:4">
      <c r="A633" s="134"/>
      <c r="D633" s="68">
        <f t="shared" si="9"/>
        <v>0</v>
      </c>
    </row>
    <row r="634" spans="1:4">
      <c r="A634" s="134"/>
      <c r="D634" s="68">
        <f t="shared" si="9"/>
        <v>0</v>
      </c>
    </row>
    <row r="635" spans="1:4">
      <c r="A635" s="134"/>
      <c r="D635" s="68">
        <f t="shared" si="9"/>
        <v>0</v>
      </c>
    </row>
    <row r="636" spans="1:4">
      <c r="A636" s="134"/>
      <c r="D636" s="68">
        <f t="shared" si="9"/>
        <v>0</v>
      </c>
    </row>
    <row r="637" spans="1:4">
      <c r="A637" s="134"/>
      <c r="D637" s="68">
        <f t="shared" si="9"/>
        <v>0</v>
      </c>
    </row>
    <row r="638" spans="1:4">
      <c r="A638" s="134"/>
      <c r="D638" s="68">
        <f t="shared" si="9"/>
        <v>0</v>
      </c>
    </row>
    <row r="639" spans="1:4">
      <c r="A639" s="134"/>
      <c r="D639" s="68">
        <f t="shared" si="9"/>
        <v>0</v>
      </c>
    </row>
    <row r="640" spans="1:4">
      <c r="A640" s="134"/>
      <c r="D640" s="68">
        <f t="shared" si="9"/>
        <v>0</v>
      </c>
    </row>
    <row r="641" spans="1:4">
      <c r="A641" s="134"/>
      <c r="D641" s="68">
        <f t="shared" si="9"/>
        <v>0</v>
      </c>
    </row>
    <row r="642" spans="1:4">
      <c r="A642" s="134"/>
      <c r="D642" s="68">
        <f t="shared" si="9"/>
        <v>0</v>
      </c>
    </row>
    <row r="643" spans="1:4">
      <c r="A643" s="134"/>
      <c r="D643" s="68">
        <f t="shared" ref="D643:D706" si="10">B643+C643</f>
        <v>0</v>
      </c>
    </row>
    <row r="644" spans="1:4">
      <c r="A644" s="134"/>
      <c r="D644" s="68">
        <f t="shared" si="10"/>
        <v>0</v>
      </c>
    </row>
    <row r="645" spans="1:4">
      <c r="A645" s="134"/>
      <c r="D645" s="68">
        <f t="shared" si="10"/>
        <v>0</v>
      </c>
    </row>
    <row r="646" spans="1:4">
      <c r="A646" s="134"/>
      <c r="D646" s="68">
        <f t="shared" si="10"/>
        <v>0</v>
      </c>
    </row>
    <row r="647" spans="1:4">
      <c r="A647" s="134"/>
      <c r="D647" s="68">
        <f t="shared" si="10"/>
        <v>0</v>
      </c>
    </row>
    <row r="648" spans="1:4">
      <c r="A648" s="134"/>
      <c r="D648" s="68">
        <f t="shared" si="10"/>
        <v>0</v>
      </c>
    </row>
    <row r="649" spans="1:4">
      <c r="A649" s="134"/>
      <c r="D649" s="68">
        <f t="shared" si="10"/>
        <v>0</v>
      </c>
    </row>
    <row r="650" spans="1:4">
      <c r="A650" s="134"/>
      <c r="D650" s="68">
        <f t="shared" si="10"/>
        <v>0</v>
      </c>
    </row>
    <row r="651" spans="1:4">
      <c r="A651" s="134"/>
      <c r="D651" s="68">
        <f t="shared" si="10"/>
        <v>0</v>
      </c>
    </row>
    <row r="652" spans="1:4">
      <c r="A652" s="134"/>
      <c r="D652" s="68">
        <f t="shared" si="10"/>
        <v>0</v>
      </c>
    </row>
    <row r="653" spans="1:4">
      <c r="A653" s="134"/>
      <c r="D653" s="68">
        <f t="shared" si="10"/>
        <v>0</v>
      </c>
    </row>
    <row r="654" spans="1:4">
      <c r="A654" s="134"/>
      <c r="D654" s="68">
        <f t="shared" si="10"/>
        <v>0</v>
      </c>
    </row>
    <row r="655" spans="1:4">
      <c r="A655" s="134"/>
      <c r="D655" s="68">
        <f t="shared" si="10"/>
        <v>0</v>
      </c>
    </row>
    <row r="656" spans="1:4">
      <c r="A656" s="134"/>
      <c r="D656" s="68">
        <f t="shared" si="10"/>
        <v>0</v>
      </c>
    </row>
    <row r="657" spans="1:4">
      <c r="A657" s="134"/>
      <c r="D657" s="68">
        <f t="shared" si="10"/>
        <v>0</v>
      </c>
    </row>
    <row r="658" spans="1:4">
      <c r="A658" s="134"/>
      <c r="D658" s="68">
        <f t="shared" si="10"/>
        <v>0</v>
      </c>
    </row>
    <row r="659" spans="1:4">
      <c r="A659" s="134"/>
      <c r="D659" s="68">
        <f t="shared" si="10"/>
        <v>0</v>
      </c>
    </row>
    <row r="660" spans="1:4">
      <c r="A660" s="134"/>
      <c r="D660" s="68">
        <f t="shared" si="10"/>
        <v>0</v>
      </c>
    </row>
    <row r="661" spans="1:4">
      <c r="A661" s="134"/>
      <c r="D661" s="68">
        <f t="shared" si="10"/>
        <v>0</v>
      </c>
    </row>
    <row r="662" spans="1:4">
      <c r="A662" s="134"/>
      <c r="D662" s="68">
        <f t="shared" si="10"/>
        <v>0</v>
      </c>
    </row>
    <row r="663" spans="1:4">
      <c r="A663" s="134"/>
      <c r="D663" s="68">
        <f t="shared" si="10"/>
        <v>0</v>
      </c>
    </row>
    <row r="664" spans="1:4">
      <c r="A664" s="134"/>
      <c r="D664" s="68">
        <f t="shared" si="10"/>
        <v>0</v>
      </c>
    </row>
    <row r="665" spans="1:4">
      <c r="A665" s="134"/>
      <c r="D665" s="68">
        <f t="shared" si="10"/>
        <v>0</v>
      </c>
    </row>
    <row r="666" spans="1:4">
      <c r="A666" s="134"/>
      <c r="D666" s="68">
        <f t="shared" si="10"/>
        <v>0</v>
      </c>
    </row>
    <row r="667" spans="1:4">
      <c r="A667" s="134"/>
      <c r="D667" s="68">
        <f t="shared" si="10"/>
        <v>0</v>
      </c>
    </row>
    <row r="668" spans="1:4">
      <c r="A668" s="134"/>
      <c r="D668" s="68">
        <f t="shared" si="10"/>
        <v>0</v>
      </c>
    </row>
    <row r="669" spans="1:4">
      <c r="A669" s="134"/>
      <c r="D669" s="68">
        <f t="shared" si="10"/>
        <v>0</v>
      </c>
    </row>
    <row r="670" spans="1:4">
      <c r="A670" s="134"/>
      <c r="D670" s="68">
        <f t="shared" si="10"/>
        <v>0</v>
      </c>
    </row>
    <row r="671" spans="1:4">
      <c r="A671" s="134"/>
      <c r="D671" s="68">
        <f t="shared" si="10"/>
        <v>0</v>
      </c>
    </row>
    <row r="672" spans="1:4">
      <c r="A672" s="134"/>
      <c r="D672" s="68">
        <f t="shared" si="10"/>
        <v>0</v>
      </c>
    </row>
    <row r="673" spans="1:4">
      <c r="A673" s="134"/>
      <c r="D673" s="68">
        <f t="shared" si="10"/>
        <v>0</v>
      </c>
    </row>
    <row r="674" spans="1:4">
      <c r="A674" s="134"/>
      <c r="D674" s="68">
        <f t="shared" si="10"/>
        <v>0</v>
      </c>
    </row>
    <row r="675" spans="1:4">
      <c r="A675" s="134"/>
      <c r="D675" s="68">
        <f t="shared" si="10"/>
        <v>0</v>
      </c>
    </row>
    <row r="676" spans="1:4">
      <c r="A676" s="134"/>
      <c r="D676" s="68">
        <f t="shared" si="10"/>
        <v>0</v>
      </c>
    </row>
    <row r="677" spans="1:4">
      <c r="A677" s="134"/>
      <c r="D677" s="68">
        <f t="shared" si="10"/>
        <v>0</v>
      </c>
    </row>
    <row r="678" spans="1:4">
      <c r="A678" s="134"/>
      <c r="D678" s="68">
        <f t="shared" si="10"/>
        <v>0</v>
      </c>
    </row>
    <row r="679" spans="1:4">
      <c r="A679" s="134"/>
      <c r="D679" s="68">
        <f t="shared" si="10"/>
        <v>0</v>
      </c>
    </row>
    <row r="680" spans="1:4">
      <c r="A680" s="134"/>
      <c r="D680" s="68">
        <f t="shared" si="10"/>
        <v>0</v>
      </c>
    </row>
    <row r="681" spans="1:4">
      <c r="A681" s="134"/>
      <c r="D681" s="68">
        <f t="shared" si="10"/>
        <v>0</v>
      </c>
    </row>
    <row r="682" spans="1:4">
      <c r="A682" s="134"/>
      <c r="D682" s="68">
        <f t="shared" si="10"/>
        <v>0</v>
      </c>
    </row>
    <row r="683" spans="1:4">
      <c r="A683" s="134"/>
      <c r="D683" s="68">
        <f t="shared" si="10"/>
        <v>0</v>
      </c>
    </row>
    <row r="684" spans="1:4">
      <c r="A684" s="134"/>
      <c r="D684" s="68">
        <f t="shared" si="10"/>
        <v>0</v>
      </c>
    </row>
    <row r="685" spans="1:4">
      <c r="A685" s="134"/>
      <c r="D685" s="68">
        <f t="shared" si="10"/>
        <v>0</v>
      </c>
    </row>
    <row r="686" spans="1:4">
      <c r="A686" s="134"/>
      <c r="D686" s="68">
        <f t="shared" si="10"/>
        <v>0</v>
      </c>
    </row>
    <row r="687" spans="1:4">
      <c r="A687" s="134"/>
      <c r="D687" s="68">
        <f t="shared" si="10"/>
        <v>0</v>
      </c>
    </row>
    <row r="688" spans="1:4">
      <c r="A688" s="134"/>
      <c r="D688" s="68">
        <f t="shared" si="10"/>
        <v>0</v>
      </c>
    </row>
    <row r="689" spans="1:4">
      <c r="A689" s="134"/>
      <c r="D689" s="68">
        <f t="shared" si="10"/>
        <v>0</v>
      </c>
    </row>
    <row r="690" spans="1:4">
      <c r="A690" s="134"/>
      <c r="D690" s="68">
        <f t="shared" si="10"/>
        <v>0</v>
      </c>
    </row>
    <row r="691" spans="1:4">
      <c r="A691" s="134"/>
      <c r="D691" s="68">
        <f t="shared" si="10"/>
        <v>0</v>
      </c>
    </row>
    <row r="692" spans="1:4">
      <c r="A692" s="134"/>
      <c r="D692" s="68">
        <f t="shared" si="10"/>
        <v>0</v>
      </c>
    </row>
    <row r="693" spans="1:4">
      <c r="A693" s="134"/>
      <c r="D693" s="68">
        <f t="shared" si="10"/>
        <v>0</v>
      </c>
    </row>
    <row r="694" spans="1:4">
      <c r="A694" s="134"/>
      <c r="D694" s="68">
        <f t="shared" si="10"/>
        <v>0</v>
      </c>
    </row>
    <row r="695" spans="1:4">
      <c r="A695" s="134"/>
      <c r="D695" s="68">
        <f t="shared" si="10"/>
        <v>0</v>
      </c>
    </row>
    <row r="696" spans="1:4">
      <c r="A696" s="134"/>
      <c r="D696" s="68">
        <f t="shared" si="10"/>
        <v>0</v>
      </c>
    </row>
    <row r="697" spans="1:4">
      <c r="A697" s="134"/>
      <c r="D697" s="68">
        <f t="shared" si="10"/>
        <v>0</v>
      </c>
    </row>
    <row r="698" spans="1:4">
      <c r="A698" s="134"/>
      <c r="D698" s="68">
        <f t="shared" si="10"/>
        <v>0</v>
      </c>
    </row>
    <row r="699" spans="1:4">
      <c r="A699" s="134"/>
      <c r="D699" s="68">
        <f t="shared" si="10"/>
        <v>0</v>
      </c>
    </row>
    <row r="700" spans="1:4">
      <c r="A700" s="134"/>
      <c r="D700" s="68">
        <f t="shared" si="10"/>
        <v>0</v>
      </c>
    </row>
    <row r="701" spans="1:4">
      <c r="A701" s="134"/>
      <c r="D701" s="68">
        <f t="shared" si="10"/>
        <v>0</v>
      </c>
    </row>
    <row r="702" spans="1:4">
      <c r="A702" s="134"/>
      <c r="D702" s="68">
        <f t="shared" si="10"/>
        <v>0</v>
      </c>
    </row>
    <row r="703" spans="1:4">
      <c r="A703" s="134"/>
      <c r="D703" s="68">
        <f t="shared" si="10"/>
        <v>0</v>
      </c>
    </row>
    <row r="704" spans="1:4">
      <c r="A704" s="134"/>
      <c r="D704" s="68">
        <f t="shared" si="10"/>
        <v>0</v>
      </c>
    </row>
    <row r="705" spans="1:4">
      <c r="A705" s="134"/>
      <c r="D705" s="68">
        <f t="shared" si="10"/>
        <v>0</v>
      </c>
    </row>
    <row r="706" spans="1:4">
      <c r="A706" s="134"/>
      <c r="D706" s="68">
        <f t="shared" si="10"/>
        <v>0</v>
      </c>
    </row>
    <row r="707" spans="1:4">
      <c r="A707" s="134"/>
      <c r="D707" s="68">
        <f t="shared" ref="D707:D770" si="11">B707+C707</f>
        <v>0</v>
      </c>
    </row>
    <row r="708" spans="1:4">
      <c r="A708" s="134"/>
      <c r="D708" s="68">
        <f t="shared" si="11"/>
        <v>0</v>
      </c>
    </row>
    <row r="709" spans="1:4">
      <c r="A709" s="134"/>
      <c r="D709" s="68">
        <f t="shared" si="11"/>
        <v>0</v>
      </c>
    </row>
    <row r="710" spans="1:4">
      <c r="A710" s="134"/>
      <c r="D710" s="68">
        <f t="shared" si="11"/>
        <v>0</v>
      </c>
    </row>
    <row r="711" spans="1:4">
      <c r="A711" s="134"/>
      <c r="D711" s="68">
        <f t="shared" si="11"/>
        <v>0</v>
      </c>
    </row>
    <row r="712" spans="1:4">
      <c r="A712" s="134"/>
      <c r="D712" s="68">
        <f t="shared" si="11"/>
        <v>0</v>
      </c>
    </row>
    <row r="713" spans="1:4">
      <c r="A713" s="134"/>
      <c r="D713" s="68">
        <f t="shared" si="11"/>
        <v>0</v>
      </c>
    </row>
    <row r="714" spans="1:4">
      <c r="A714" s="134"/>
      <c r="D714" s="68">
        <f t="shared" si="11"/>
        <v>0</v>
      </c>
    </row>
    <row r="715" spans="1:4">
      <c r="A715" s="134"/>
      <c r="D715" s="68">
        <f t="shared" si="11"/>
        <v>0</v>
      </c>
    </row>
    <row r="716" spans="1:4">
      <c r="A716" s="134"/>
      <c r="D716" s="68">
        <f t="shared" si="11"/>
        <v>0</v>
      </c>
    </row>
    <row r="717" spans="1:4">
      <c r="A717" s="134"/>
      <c r="D717" s="68">
        <f t="shared" si="11"/>
        <v>0</v>
      </c>
    </row>
    <row r="718" spans="1:4">
      <c r="A718" s="134"/>
      <c r="D718" s="68">
        <f t="shared" si="11"/>
        <v>0</v>
      </c>
    </row>
    <row r="719" spans="1:4">
      <c r="A719" s="134"/>
      <c r="D719" s="68">
        <f t="shared" si="11"/>
        <v>0</v>
      </c>
    </row>
    <row r="720" spans="1:4">
      <c r="A720" s="134"/>
      <c r="D720" s="68">
        <f t="shared" si="11"/>
        <v>0</v>
      </c>
    </row>
    <row r="721" spans="1:4">
      <c r="A721" s="134"/>
      <c r="D721" s="68">
        <f t="shared" si="11"/>
        <v>0</v>
      </c>
    </row>
    <row r="722" spans="1:4">
      <c r="A722" s="134"/>
      <c r="D722" s="68">
        <f t="shared" si="11"/>
        <v>0</v>
      </c>
    </row>
    <row r="723" spans="1:4">
      <c r="A723" s="134"/>
      <c r="D723" s="68">
        <f t="shared" si="11"/>
        <v>0</v>
      </c>
    </row>
    <row r="724" spans="1:4">
      <c r="A724" s="134"/>
      <c r="D724" s="68">
        <f t="shared" si="11"/>
        <v>0</v>
      </c>
    </row>
    <row r="725" spans="1:4">
      <c r="A725" s="134"/>
      <c r="D725" s="68">
        <f t="shared" si="11"/>
        <v>0</v>
      </c>
    </row>
    <row r="726" spans="1:4">
      <c r="A726" s="134"/>
      <c r="D726" s="68">
        <f t="shared" si="11"/>
        <v>0</v>
      </c>
    </row>
    <row r="727" spans="1:4">
      <c r="A727" s="134"/>
      <c r="D727" s="68">
        <f t="shared" si="11"/>
        <v>0</v>
      </c>
    </row>
    <row r="728" spans="1:4">
      <c r="A728" s="134"/>
      <c r="D728" s="68">
        <f t="shared" si="11"/>
        <v>0</v>
      </c>
    </row>
    <row r="729" spans="1:4">
      <c r="A729" s="134"/>
      <c r="D729" s="68">
        <f t="shared" si="11"/>
        <v>0</v>
      </c>
    </row>
    <row r="730" spans="1:4">
      <c r="A730" s="134"/>
      <c r="D730" s="68">
        <f t="shared" si="11"/>
        <v>0</v>
      </c>
    </row>
    <row r="731" spans="1:4">
      <c r="A731" s="134"/>
      <c r="D731" s="68">
        <f t="shared" si="11"/>
        <v>0</v>
      </c>
    </row>
    <row r="732" spans="1:4">
      <c r="A732" s="134"/>
      <c r="D732" s="68">
        <f t="shared" si="11"/>
        <v>0</v>
      </c>
    </row>
    <row r="733" spans="1:4">
      <c r="A733" s="134"/>
      <c r="D733" s="68">
        <f t="shared" si="11"/>
        <v>0</v>
      </c>
    </row>
    <row r="734" spans="1:4">
      <c r="A734" s="134"/>
      <c r="D734" s="68">
        <f t="shared" si="11"/>
        <v>0</v>
      </c>
    </row>
    <row r="735" spans="1:4">
      <c r="A735" s="134"/>
      <c r="D735" s="68">
        <f t="shared" si="11"/>
        <v>0</v>
      </c>
    </row>
    <row r="736" spans="1:4">
      <c r="A736" s="134"/>
      <c r="D736" s="68">
        <f t="shared" si="11"/>
        <v>0</v>
      </c>
    </row>
    <row r="737" spans="1:4">
      <c r="A737" s="134"/>
      <c r="D737" s="68">
        <f t="shared" si="11"/>
        <v>0</v>
      </c>
    </row>
    <row r="738" spans="1:4">
      <c r="A738" s="134"/>
      <c r="D738" s="68">
        <f t="shared" si="11"/>
        <v>0</v>
      </c>
    </row>
    <row r="739" spans="1:4">
      <c r="A739" s="134"/>
      <c r="D739" s="68">
        <f t="shared" si="11"/>
        <v>0</v>
      </c>
    </row>
    <row r="740" spans="1:4">
      <c r="A740" s="134"/>
      <c r="D740" s="68">
        <f t="shared" si="11"/>
        <v>0</v>
      </c>
    </row>
    <row r="741" spans="1:4">
      <c r="A741" s="134"/>
      <c r="D741" s="68">
        <f t="shared" si="11"/>
        <v>0</v>
      </c>
    </row>
    <row r="742" spans="1:4">
      <c r="A742" s="134"/>
      <c r="D742" s="68">
        <f t="shared" si="11"/>
        <v>0</v>
      </c>
    </row>
    <row r="743" spans="1:4">
      <c r="A743" s="134"/>
      <c r="D743" s="68">
        <f t="shared" si="11"/>
        <v>0</v>
      </c>
    </row>
    <row r="744" spans="1:4">
      <c r="A744" s="134"/>
      <c r="D744" s="68">
        <f t="shared" si="11"/>
        <v>0</v>
      </c>
    </row>
    <row r="745" spans="1:4">
      <c r="A745" s="134"/>
      <c r="D745" s="68">
        <f t="shared" si="11"/>
        <v>0</v>
      </c>
    </row>
    <row r="746" spans="1:4">
      <c r="A746" s="134"/>
      <c r="D746" s="68">
        <f t="shared" si="11"/>
        <v>0</v>
      </c>
    </row>
    <row r="747" spans="1:4">
      <c r="A747" s="134"/>
      <c r="D747" s="68">
        <f t="shared" si="11"/>
        <v>0</v>
      </c>
    </row>
    <row r="748" spans="1:4">
      <c r="A748" s="134"/>
      <c r="D748" s="68">
        <f t="shared" si="11"/>
        <v>0</v>
      </c>
    </row>
    <row r="749" spans="1:4">
      <c r="A749" s="134"/>
      <c r="D749" s="68">
        <f t="shared" si="11"/>
        <v>0</v>
      </c>
    </row>
    <row r="750" spans="1:4">
      <c r="A750" s="134"/>
      <c r="D750" s="68">
        <f t="shared" si="11"/>
        <v>0</v>
      </c>
    </row>
    <row r="751" spans="1:4">
      <c r="A751" s="134"/>
      <c r="D751" s="68">
        <f t="shared" si="11"/>
        <v>0</v>
      </c>
    </row>
    <row r="752" spans="1:4">
      <c r="A752" s="134"/>
      <c r="D752" s="68">
        <f t="shared" si="11"/>
        <v>0</v>
      </c>
    </row>
    <row r="753" spans="1:4">
      <c r="A753" s="134"/>
      <c r="D753" s="68">
        <f t="shared" si="11"/>
        <v>0</v>
      </c>
    </row>
    <row r="754" spans="1:4">
      <c r="A754" s="134"/>
      <c r="D754" s="68">
        <f t="shared" si="11"/>
        <v>0</v>
      </c>
    </row>
    <row r="755" spans="1:4">
      <c r="A755" s="134"/>
      <c r="D755" s="68">
        <f t="shared" si="11"/>
        <v>0</v>
      </c>
    </row>
    <row r="756" spans="1:4">
      <c r="A756" s="134"/>
      <c r="D756" s="68">
        <f t="shared" si="11"/>
        <v>0</v>
      </c>
    </row>
    <row r="757" spans="1:4">
      <c r="A757" s="134"/>
      <c r="D757" s="68">
        <f t="shared" si="11"/>
        <v>0</v>
      </c>
    </row>
    <row r="758" spans="1:4">
      <c r="A758" s="134"/>
      <c r="D758" s="68">
        <f t="shared" si="11"/>
        <v>0</v>
      </c>
    </row>
    <row r="759" spans="1:4">
      <c r="A759" s="134"/>
      <c r="D759" s="68">
        <f t="shared" si="11"/>
        <v>0</v>
      </c>
    </row>
    <row r="760" spans="1:4">
      <c r="A760" s="134"/>
      <c r="D760" s="68">
        <f t="shared" si="11"/>
        <v>0</v>
      </c>
    </row>
    <row r="761" spans="1:4">
      <c r="A761" s="134"/>
      <c r="D761" s="68">
        <f t="shared" si="11"/>
        <v>0</v>
      </c>
    </row>
    <row r="762" spans="1:4">
      <c r="A762" s="134"/>
      <c r="D762" s="68">
        <f t="shared" si="11"/>
        <v>0</v>
      </c>
    </row>
    <row r="763" spans="1:4">
      <c r="A763" s="134"/>
      <c r="D763" s="68">
        <f t="shared" si="11"/>
        <v>0</v>
      </c>
    </row>
    <row r="764" spans="1:4">
      <c r="A764" s="134"/>
      <c r="D764" s="68">
        <f t="shared" si="11"/>
        <v>0</v>
      </c>
    </row>
    <row r="765" spans="1:4">
      <c r="A765" s="134"/>
      <c r="D765" s="68">
        <f t="shared" si="11"/>
        <v>0</v>
      </c>
    </row>
    <row r="766" spans="1:4">
      <c r="A766" s="134"/>
      <c r="D766" s="68">
        <f t="shared" si="11"/>
        <v>0</v>
      </c>
    </row>
    <row r="767" spans="1:4">
      <c r="A767" s="134"/>
      <c r="D767" s="68">
        <f t="shared" si="11"/>
        <v>0</v>
      </c>
    </row>
    <row r="768" spans="1:4">
      <c r="A768" s="134"/>
      <c r="D768" s="68">
        <f t="shared" si="11"/>
        <v>0</v>
      </c>
    </row>
    <row r="769" spans="1:4">
      <c r="A769" s="134"/>
      <c r="D769" s="68">
        <f t="shared" si="11"/>
        <v>0</v>
      </c>
    </row>
    <row r="770" spans="1:4">
      <c r="A770" s="134"/>
      <c r="D770" s="68">
        <f t="shared" si="11"/>
        <v>0</v>
      </c>
    </row>
    <row r="771" spans="1:4">
      <c r="A771" s="134"/>
      <c r="D771" s="68">
        <f t="shared" ref="D771:D834" si="12">B771+C771</f>
        <v>0</v>
      </c>
    </row>
    <row r="772" spans="1:4">
      <c r="A772" s="134"/>
      <c r="D772" s="68">
        <f t="shared" si="12"/>
        <v>0</v>
      </c>
    </row>
    <row r="773" spans="1:4">
      <c r="A773" s="134"/>
      <c r="D773" s="68">
        <f t="shared" si="12"/>
        <v>0</v>
      </c>
    </row>
    <row r="774" spans="1:4">
      <c r="A774" s="134"/>
      <c r="D774" s="68">
        <f t="shared" si="12"/>
        <v>0</v>
      </c>
    </row>
    <row r="775" spans="1:4">
      <c r="A775" s="134"/>
      <c r="D775" s="68">
        <f t="shared" si="12"/>
        <v>0</v>
      </c>
    </row>
    <row r="776" spans="1:4">
      <c r="A776" s="134"/>
      <c r="D776" s="68">
        <f t="shared" si="12"/>
        <v>0</v>
      </c>
    </row>
    <row r="777" spans="1:4">
      <c r="A777" s="134"/>
      <c r="D777" s="68">
        <f t="shared" si="12"/>
        <v>0</v>
      </c>
    </row>
    <row r="778" spans="1:4">
      <c r="A778" s="134"/>
      <c r="D778" s="68">
        <f t="shared" si="12"/>
        <v>0</v>
      </c>
    </row>
    <row r="779" spans="1:4">
      <c r="A779" s="134"/>
      <c r="D779" s="68">
        <f t="shared" si="12"/>
        <v>0</v>
      </c>
    </row>
    <row r="780" spans="1:4">
      <c r="A780" s="134"/>
      <c r="D780" s="68">
        <f t="shared" si="12"/>
        <v>0</v>
      </c>
    </row>
    <row r="781" spans="1:4">
      <c r="A781" s="134"/>
      <c r="D781" s="68">
        <f t="shared" si="12"/>
        <v>0</v>
      </c>
    </row>
    <row r="782" spans="1:4">
      <c r="A782" s="134"/>
      <c r="D782" s="68">
        <f t="shared" si="12"/>
        <v>0</v>
      </c>
    </row>
    <row r="783" spans="1:4">
      <c r="A783" s="134"/>
      <c r="D783" s="68">
        <f t="shared" si="12"/>
        <v>0</v>
      </c>
    </row>
    <row r="784" spans="1:4">
      <c r="A784" s="134"/>
      <c r="D784" s="68">
        <f t="shared" si="12"/>
        <v>0</v>
      </c>
    </row>
    <row r="785" spans="1:4">
      <c r="A785" s="134"/>
      <c r="D785" s="68">
        <f t="shared" si="12"/>
        <v>0</v>
      </c>
    </row>
    <row r="786" spans="1:4">
      <c r="A786" s="134"/>
      <c r="D786" s="68">
        <f t="shared" si="12"/>
        <v>0</v>
      </c>
    </row>
    <row r="787" spans="1:4">
      <c r="A787" s="134"/>
      <c r="D787" s="68">
        <f t="shared" si="12"/>
        <v>0</v>
      </c>
    </row>
    <row r="788" spans="1:4">
      <c r="A788" s="134"/>
      <c r="D788" s="68">
        <f t="shared" si="12"/>
        <v>0</v>
      </c>
    </row>
    <row r="789" spans="1:4">
      <c r="A789" s="134"/>
      <c r="D789" s="68">
        <f t="shared" si="12"/>
        <v>0</v>
      </c>
    </row>
    <row r="790" spans="1:4">
      <c r="A790" s="134"/>
      <c r="D790" s="68">
        <f t="shared" si="12"/>
        <v>0</v>
      </c>
    </row>
    <row r="791" spans="1:4">
      <c r="A791" s="134"/>
      <c r="D791" s="68">
        <f t="shared" si="12"/>
        <v>0</v>
      </c>
    </row>
    <row r="792" spans="1:4">
      <c r="A792" s="134"/>
      <c r="D792" s="68">
        <f t="shared" si="12"/>
        <v>0</v>
      </c>
    </row>
    <row r="793" spans="1:4">
      <c r="A793" s="134"/>
      <c r="D793" s="68">
        <f t="shared" si="12"/>
        <v>0</v>
      </c>
    </row>
    <row r="794" spans="1:4">
      <c r="A794" s="134"/>
      <c r="D794" s="68">
        <f t="shared" si="12"/>
        <v>0</v>
      </c>
    </row>
    <row r="795" spans="1:4">
      <c r="A795" s="134"/>
      <c r="D795" s="68">
        <f t="shared" si="12"/>
        <v>0</v>
      </c>
    </row>
    <row r="796" spans="1:4">
      <c r="A796" s="134"/>
      <c r="D796" s="68">
        <f t="shared" si="12"/>
        <v>0</v>
      </c>
    </row>
    <row r="797" spans="1:4">
      <c r="A797" s="134"/>
      <c r="D797" s="68">
        <f t="shared" si="12"/>
        <v>0</v>
      </c>
    </row>
    <row r="798" spans="1:4">
      <c r="A798" s="134"/>
      <c r="D798" s="68">
        <f t="shared" si="12"/>
        <v>0</v>
      </c>
    </row>
    <row r="799" spans="1:4">
      <c r="A799" s="134"/>
      <c r="D799" s="68">
        <f t="shared" si="12"/>
        <v>0</v>
      </c>
    </row>
    <row r="800" spans="1:4">
      <c r="A800" s="134"/>
      <c r="D800" s="68">
        <f t="shared" si="12"/>
        <v>0</v>
      </c>
    </row>
    <row r="801" spans="1:4">
      <c r="A801" s="134"/>
      <c r="D801" s="68">
        <f t="shared" si="12"/>
        <v>0</v>
      </c>
    </row>
    <row r="802" spans="1:4">
      <c r="A802" s="134"/>
      <c r="D802" s="68">
        <f t="shared" si="12"/>
        <v>0</v>
      </c>
    </row>
    <row r="803" spans="1:4">
      <c r="A803" s="134"/>
      <c r="D803" s="68">
        <f t="shared" si="12"/>
        <v>0</v>
      </c>
    </row>
    <row r="804" spans="1:4">
      <c r="A804" s="134"/>
      <c r="D804" s="68">
        <f t="shared" si="12"/>
        <v>0</v>
      </c>
    </row>
    <row r="805" spans="1:4">
      <c r="A805" s="134"/>
      <c r="D805" s="68">
        <f t="shared" si="12"/>
        <v>0</v>
      </c>
    </row>
    <row r="806" spans="1:4">
      <c r="A806" s="134"/>
      <c r="D806" s="68">
        <f t="shared" si="12"/>
        <v>0</v>
      </c>
    </row>
    <row r="807" spans="1:4">
      <c r="A807" s="134"/>
      <c r="D807" s="68">
        <f t="shared" si="12"/>
        <v>0</v>
      </c>
    </row>
    <row r="808" spans="1:4">
      <c r="A808" s="134"/>
      <c r="D808" s="68">
        <f t="shared" si="12"/>
        <v>0</v>
      </c>
    </row>
    <row r="809" spans="1:4">
      <c r="A809" s="134"/>
      <c r="D809" s="68">
        <f t="shared" si="12"/>
        <v>0</v>
      </c>
    </row>
    <row r="810" spans="1:4">
      <c r="A810" s="134"/>
      <c r="D810" s="68">
        <f t="shared" si="12"/>
        <v>0</v>
      </c>
    </row>
    <row r="811" spans="1:4">
      <c r="A811" s="134"/>
      <c r="D811" s="68">
        <f t="shared" si="12"/>
        <v>0</v>
      </c>
    </row>
    <row r="812" spans="1:4">
      <c r="A812" s="134"/>
      <c r="D812" s="68">
        <f t="shared" si="12"/>
        <v>0</v>
      </c>
    </row>
    <row r="813" spans="1:4">
      <c r="A813" s="134"/>
      <c r="D813" s="68">
        <f t="shared" si="12"/>
        <v>0</v>
      </c>
    </row>
    <row r="814" spans="1:4">
      <c r="A814" s="134"/>
      <c r="D814" s="68">
        <f t="shared" si="12"/>
        <v>0</v>
      </c>
    </row>
    <row r="815" spans="1:4">
      <c r="A815" s="134"/>
      <c r="D815" s="68">
        <f t="shared" si="12"/>
        <v>0</v>
      </c>
    </row>
    <row r="816" spans="1:4">
      <c r="A816" s="134"/>
      <c r="D816" s="68">
        <f t="shared" si="12"/>
        <v>0</v>
      </c>
    </row>
    <row r="817" spans="1:4">
      <c r="A817" s="134"/>
      <c r="D817" s="68">
        <f t="shared" si="12"/>
        <v>0</v>
      </c>
    </row>
    <row r="818" spans="1:4">
      <c r="A818" s="134"/>
      <c r="D818" s="68">
        <f t="shared" si="12"/>
        <v>0</v>
      </c>
    </row>
    <row r="819" spans="1:4">
      <c r="A819" s="134"/>
      <c r="D819" s="68">
        <f t="shared" si="12"/>
        <v>0</v>
      </c>
    </row>
    <row r="820" spans="1:4">
      <c r="A820" s="134"/>
      <c r="D820" s="68">
        <f t="shared" si="12"/>
        <v>0</v>
      </c>
    </row>
    <row r="821" spans="1:4">
      <c r="A821" s="134"/>
      <c r="D821" s="68">
        <f t="shared" si="12"/>
        <v>0</v>
      </c>
    </row>
    <row r="822" spans="1:4">
      <c r="A822" s="134"/>
      <c r="D822" s="68">
        <f t="shared" si="12"/>
        <v>0</v>
      </c>
    </row>
    <row r="823" spans="1:4">
      <c r="A823" s="134"/>
      <c r="D823" s="68">
        <f t="shared" si="12"/>
        <v>0</v>
      </c>
    </row>
    <row r="824" spans="1:4">
      <c r="A824" s="134"/>
      <c r="D824" s="68">
        <f t="shared" si="12"/>
        <v>0</v>
      </c>
    </row>
    <row r="825" spans="1:4">
      <c r="A825" s="134"/>
      <c r="D825" s="68">
        <f t="shared" si="12"/>
        <v>0</v>
      </c>
    </row>
    <row r="826" spans="1:4">
      <c r="A826" s="134"/>
      <c r="D826" s="68">
        <f t="shared" si="12"/>
        <v>0</v>
      </c>
    </row>
    <row r="827" spans="1:4">
      <c r="A827" s="134"/>
      <c r="D827" s="68">
        <f t="shared" si="12"/>
        <v>0</v>
      </c>
    </row>
    <row r="828" spans="1:4">
      <c r="A828" s="134"/>
      <c r="D828" s="68">
        <f t="shared" si="12"/>
        <v>0</v>
      </c>
    </row>
    <row r="829" spans="1:4">
      <c r="A829" s="134"/>
      <c r="D829" s="68">
        <f t="shared" si="12"/>
        <v>0</v>
      </c>
    </row>
    <row r="830" spans="1:4">
      <c r="A830" s="134"/>
      <c r="D830" s="68">
        <f t="shared" si="12"/>
        <v>0</v>
      </c>
    </row>
    <row r="831" spans="1:4">
      <c r="A831" s="134"/>
      <c r="D831" s="68">
        <f t="shared" si="12"/>
        <v>0</v>
      </c>
    </row>
    <row r="832" spans="1:4">
      <c r="A832" s="134"/>
      <c r="D832" s="68">
        <f t="shared" si="12"/>
        <v>0</v>
      </c>
    </row>
    <row r="833" spans="1:4">
      <c r="A833" s="134"/>
      <c r="D833" s="68">
        <f t="shared" si="12"/>
        <v>0</v>
      </c>
    </row>
    <row r="834" spans="1:4">
      <c r="A834" s="134"/>
      <c r="D834" s="68">
        <f t="shared" si="12"/>
        <v>0</v>
      </c>
    </row>
    <row r="835" spans="1:4">
      <c r="A835" s="134"/>
      <c r="D835" s="68">
        <f t="shared" ref="D835:D898" si="13">B835+C835</f>
        <v>0</v>
      </c>
    </row>
    <row r="836" spans="1:4">
      <c r="A836" s="134"/>
      <c r="D836" s="68">
        <f t="shared" si="13"/>
        <v>0</v>
      </c>
    </row>
    <row r="837" spans="1:4">
      <c r="A837" s="134"/>
      <c r="D837" s="68">
        <f t="shared" si="13"/>
        <v>0</v>
      </c>
    </row>
    <row r="838" spans="1:4">
      <c r="A838" s="134"/>
      <c r="D838" s="68">
        <f t="shared" si="13"/>
        <v>0</v>
      </c>
    </row>
    <row r="839" spans="1:4">
      <c r="A839" s="134"/>
      <c r="D839" s="68">
        <f t="shared" si="13"/>
        <v>0</v>
      </c>
    </row>
    <row r="840" spans="1:4">
      <c r="A840" s="134"/>
      <c r="D840" s="68">
        <f t="shared" si="13"/>
        <v>0</v>
      </c>
    </row>
    <row r="841" spans="1:4">
      <c r="A841" s="134"/>
      <c r="D841" s="68">
        <f t="shared" si="13"/>
        <v>0</v>
      </c>
    </row>
    <row r="842" spans="1:4">
      <c r="A842" s="134"/>
      <c r="D842" s="68">
        <f t="shared" si="13"/>
        <v>0</v>
      </c>
    </row>
    <row r="843" spans="1:4">
      <c r="A843" s="134"/>
      <c r="D843" s="68">
        <f t="shared" si="13"/>
        <v>0</v>
      </c>
    </row>
    <row r="844" spans="1:4">
      <c r="A844" s="134"/>
      <c r="D844" s="68">
        <f t="shared" si="13"/>
        <v>0</v>
      </c>
    </row>
    <row r="845" spans="1:4">
      <c r="A845" s="134"/>
      <c r="D845" s="68">
        <f t="shared" si="13"/>
        <v>0</v>
      </c>
    </row>
    <row r="846" spans="1:4">
      <c r="A846" s="134"/>
      <c r="D846" s="68">
        <f t="shared" si="13"/>
        <v>0</v>
      </c>
    </row>
    <row r="847" spans="1:4">
      <c r="A847" s="134"/>
      <c r="D847" s="68">
        <f t="shared" si="13"/>
        <v>0</v>
      </c>
    </row>
    <row r="848" spans="1:4">
      <c r="A848" s="134"/>
      <c r="D848" s="68">
        <f t="shared" si="13"/>
        <v>0</v>
      </c>
    </row>
    <row r="849" spans="1:4">
      <c r="A849" s="134"/>
      <c r="D849" s="68">
        <f t="shared" si="13"/>
        <v>0</v>
      </c>
    </row>
    <row r="850" spans="1:4">
      <c r="A850" s="134"/>
      <c r="D850" s="68">
        <f t="shared" si="13"/>
        <v>0</v>
      </c>
    </row>
    <row r="851" spans="1:4">
      <c r="A851" s="134"/>
      <c r="D851" s="68">
        <f t="shared" si="13"/>
        <v>0</v>
      </c>
    </row>
    <row r="852" spans="1:4">
      <c r="A852" s="134"/>
      <c r="D852" s="68">
        <f t="shared" si="13"/>
        <v>0</v>
      </c>
    </row>
    <row r="853" spans="1:4">
      <c r="A853" s="134"/>
      <c r="D853" s="68">
        <f t="shared" si="13"/>
        <v>0</v>
      </c>
    </row>
    <row r="854" spans="1:4">
      <c r="A854" s="134"/>
      <c r="D854" s="68">
        <f t="shared" si="13"/>
        <v>0</v>
      </c>
    </row>
    <row r="855" spans="1:4">
      <c r="A855" s="134"/>
      <c r="D855" s="68">
        <f t="shared" si="13"/>
        <v>0</v>
      </c>
    </row>
    <row r="856" spans="1:4">
      <c r="A856" s="134"/>
      <c r="D856" s="68">
        <f t="shared" si="13"/>
        <v>0</v>
      </c>
    </row>
    <row r="857" spans="1:4">
      <c r="A857" s="134"/>
      <c r="D857" s="68">
        <f t="shared" si="13"/>
        <v>0</v>
      </c>
    </row>
    <row r="858" spans="1:4">
      <c r="A858" s="134"/>
      <c r="D858" s="68">
        <f t="shared" si="13"/>
        <v>0</v>
      </c>
    </row>
    <row r="859" spans="1:4">
      <c r="A859" s="134"/>
      <c r="D859" s="68">
        <f t="shared" si="13"/>
        <v>0</v>
      </c>
    </row>
    <row r="860" spans="1:4">
      <c r="A860" s="134"/>
      <c r="D860" s="68">
        <f t="shared" si="13"/>
        <v>0</v>
      </c>
    </row>
    <row r="861" spans="1:4">
      <c r="A861" s="134"/>
      <c r="D861" s="68">
        <f t="shared" si="13"/>
        <v>0</v>
      </c>
    </row>
    <row r="862" spans="1:4">
      <c r="A862" s="134"/>
      <c r="D862" s="68">
        <f t="shared" si="13"/>
        <v>0</v>
      </c>
    </row>
    <row r="863" spans="1:4">
      <c r="A863" s="134"/>
      <c r="D863" s="68">
        <f t="shared" si="13"/>
        <v>0</v>
      </c>
    </row>
    <row r="864" spans="1:4">
      <c r="A864" s="134"/>
      <c r="D864" s="68">
        <f t="shared" si="13"/>
        <v>0</v>
      </c>
    </row>
    <row r="865" spans="1:4">
      <c r="A865" s="134"/>
      <c r="D865" s="68">
        <f t="shared" si="13"/>
        <v>0</v>
      </c>
    </row>
    <row r="866" spans="1:4">
      <c r="A866" s="134"/>
      <c r="D866" s="68">
        <f t="shared" si="13"/>
        <v>0</v>
      </c>
    </row>
    <row r="867" spans="1:4">
      <c r="A867" s="134"/>
      <c r="D867" s="68">
        <f t="shared" si="13"/>
        <v>0</v>
      </c>
    </row>
    <row r="868" spans="1:4">
      <c r="A868" s="134"/>
      <c r="D868" s="68">
        <f t="shared" si="13"/>
        <v>0</v>
      </c>
    </row>
    <row r="869" spans="1:4">
      <c r="A869" s="134"/>
      <c r="D869" s="68">
        <f t="shared" si="13"/>
        <v>0</v>
      </c>
    </row>
    <row r="870" spans="1:4">
      <c r="A870" s="134"/>
      <c r="D870" s="68">
        <f t="shared" si="13"/>
        <v>0</v>
      </c>
    </row>
    <row r="871" spans="1:4">
      <c r="A871" s="134"/>
      <c r="D871" s="68">
        <f t="shared" si="13"/>
        <v>0</v>
      </c>
    </row>
    <row r="872" spans="1:4">
      <c r="A872" s="134"/>
      <c r="D872" s="68">
        <f t="shared" si="13"/>
        <v>0</v>
      </c>
    </row>
    <row r="873" spans="1:4">
      <c r="A873" s="134"/>
      <c r="D873" s="68">
        <f t="shared" si="13"/>
        <v>0</v>
      </c>
    </row>
    <row r="874" spans="1:4">
      <c r="A874" s="134"/>
      <c r="D874" s="68">
        <f t="shared" si="13"/>
        <v>0</v>
      </c>
    </row>
    <row r="875" spans="1:4">
      <c r="A875" s="134"/>
      <c r="D875" s="68">
        <f t="shared" si="13"/>
        <v>0</v>
      </c>
    </row>
    <row r="876" spans="1:4">
      <c r="A876" s="134"/>
      <c r="D876" s="68">
        <f t="shared" si="13"/>
        <v>0</v>
      </c>
    </row>
    <row r="877" spans="1:4">
      <c r="A877" s="134"/>
      <c r="D877" s="68">
        <f t="shared" si="13"/>
        <v>0</v>
      </c>
    </row>
    <row r="878" spans="1:4">
      <c r="A878" s="134"/>
      <c r="D878" s="68">
        <f t="shared" si="13"/>
        <v>0</v>
      </c>
    </row>
    <row r="879" spans="1:4">
      <c r="A879" s="134"/>
      <c r="D879" s="68">
        <f t="shared" si="13"/>
        <v>0</v>
      </c>
    </row>
    <row r="880" spans="1:4">
      <c r="A880" s="134"/>
      <c r="D880" s="68">
        <f t="shared" si="13"/>
        <v>0</v>
      </c>
    </row>
    <row r="881" spans="1:4">
      <c r="A881" s="134"/>
      <c r="D881" s="68">
        <f t="shared" si="13"/>
        <v>0</v>
      </c>
    </row>
    <row r="882" spans="1:4">
      <c r="A882" s="134"/>
      <c r="D882" s="68">
        <f t="shared" si="13"/>
        <v>0</v>
      </c>
    </row>
    <row r="883" spans="1:4">
      <c r="A883" s="134"/>
      <c r="D883" s="68">
        <f t="shared" si="13"/>
        <v>0</v>
      </c>
    </row>
    <row r="884" spans="1:4">
      <c r="A884" s="134"/>
      <c r="D884" s="68">
        <f t="shared" si="13"/>
        <v>0</v>
      </c>
    </row>
    <row r="885" spans="1:4">
      <c r="A885" s="134"/>
      <c r="D885" s="68">
        <f t="shared" si="13"/>
        <v>0</v>
      </c>
    </row>
    <row r="886" spans="1:4">
      <c r="A886" s="134"/>
      <c r="D886" s="68">
        <f t="shared" si="13"/>
        <v>0</v>
      </c>
    </row>
    <row r="887" spans="1:4">
      <c r="A887" s="134"/>
      <c r="D887" s="68">
        <f t="shared" si="13"/>
        <v>0</v>
      </c>
    </row>
    <row r="888" spans="1:4">
      <c r="A888" s="134"/>
      <c r="D888" s="68">
        <f t="shared" si="13"/>
        <v>0</v>
      </c>
    </row>
    <row r="889" spans="1:4">
      <c r="A889" s="134"/>
      <c r="D889" s="68">
        <f t="shared" si="13"/>
        <v>0</v>
      </c>
    </row>
    <row r="890" spans="1:4">
      <c r="A890" s="134"/>
      <c r="D890" s="68">
        <f t="shared" si="13"/>
        <v>0</v>
      </c>
    </row>
    <row r="891" spans="1:4">
      <c r="A891" s="134"/>
      <c r="D891" s="68">
        <f t="shared" si="13"/>
        <v>0</v>
      </c>
    </row>
    <row r="892" spans="1:4">
      <c r="A892" s="134"/>
      <c r="D892" s="68">
        <f t="shared" si="13"/>
        <v>0</v>
      </c>
    </row>
    <row r="893" spans="1:4">
      <c r="A893" s="134"/>
      <c r="D893" s="68">
        <f t="shared" si="13"/>
        <v>0</v>
      </c>
    </row>
    <row r="894" spans="1:4">
      <c r="A894" s="134"/>
      <c r="D894" s="68">
        <f t="shared" si="13"/>
        <v>0</v>
      </c>
    </row>
    <row r="895" spans="1:4">
      <c r="A895" s="134"/>
      <c r="D895" s="68">
        <f t="shared" si="13"/>
        <v>0</v>
      </c>
    </row>
    <row r="896" spans="1:4">
      <c r="A896" s="134"/>
      <c r="D896" s="68">
        <f t="shared" si="13"/>
        <v>0</v>
      </c>
    </row>
    <row r="897" spans="1:4">
      <c r="A897" s="134"/>
      <c r="D897" s="68">
        <f t="shared" si="13"/>
        <v>0</v>
      </c>
    </row>
    <row r="898" spans="1:4">
      <c r="A898" s="134"/>
      <c r="D898" s="68">
        <f t="shared" si="13"/>
        <v>0</v>
      </c>
    </row>
    <row r="899" spans="1:4">
      <c r="A899" s="134"/>
      <c r="D899" s="68">
        <f t="shared" ref="D899:D962" si="14">B899+C899</f>
        <v>0</v>
      </c>
    </row>
    <row r="900" spans="1:4">
      <c r="A900" s="134"/>
      <c r="D900" s="68">
        <f t="shared" si="14"/>
        <v>0</v>
      </c>
    </row>
    <row r="901" spans="1:4">
      <c r="A901" s="134"/>
      <c r="D901" s="68">
        <f t="shared" si="14"/>
        <v>0</v>
      </c>
    </row>
    <row r="902" spans="1:4">
      <c r="A902" s="134"/>
      <c r="D902" s="68">
        <f t="shared" si="14"/>
        <v>0</v>
      </c>
    </row>
    <row r="903" spans="1:4">
      <c r="A903" s="134"/>
      <c r="D903" s="68">
        <f t="shared" si="14"/>
        <v>0</v>
      </c>
    </row>
    <row r="904" spans="1:4">
      <c r="A904" s="134"/>
      <c r="D904" s="68">
        <f t="shared" si="14"/>
        <v>0</v>
      </c>
    </row>
    <row r="905" spans="1:4">
      <c r="A905" s="134"/>
      <c r="D905" s="68">
        <f t="shared" si="14"/>
        <v>0</v>
      </c>
    </row>
    <row r="906" spans="1:4">
      <c r="A906" s="134"/>
      <c r="D906" s="68">
        <f t="shared" si="14"/>
        <v>0</v>
      </c>
    </row>
    <row r="907" spans="1:4">
      <c r="A907" s="134"/>
      <c r="D907" s="68">
        <f t="shared" si="14"/>
        <v>0</v>
      </c>
    </row>
    <row r="908" spans="1:4">
      <c r="A908" s="134"/>
      <c r="D908" s="68">
        <f t="shared" si="14"/>
        <v>0</v>
      </c>
    </row>
    <row r="909" spans="1:4">
      <c r="A909" s="134"/>
      <c r="D909" s="68">
        <f t="shared" si="14"/>
        <v>0</v>
      </c>
    </row>
    <row r="910" spans="1:4">
      <c r="A910" s="134"/>
      <c r="D910" s="68">
        <f t="shared" si="14"/>
        <v>0</v>
      </c>
    </row>
    <row r="911" spans="1:4">
      <c r="A911" s="134"/>
      <c r="D911" s="68">
        <f t="shared" si="14"/>
        <v>0</v>
      </c>
    </row>
    <row r="912" spans="1:4">
      <c r="A912" s="134"/>
      <c r="D912" s="68">
        <f t="shared" si="14"/>
        <v>0</v>
      </c>
    </row>
    <row r="913" spans="1:4">
      <c r="A913" s="134"/>
      <c r="D913" s="68">
        <f t="shared" si="14"/>
        <v>0</v>
      </c>
    </row>
    <row r="914" spans="1:4">
      <c r="A914" s="134"/>
      <c r="D914" s="68">
        <f t="shared" si="14"/>
        <v>0</v>
      </c>
    </row>
    <row r="915" spans="1:4">
      <c r="A915" s="134"/>
      <c r="D915" s="68">
        <f t="shared" si="14"/>
        <v>0</v>
      </c>
    </row>
    <row r="916" spans="1:4">
      <c r="A916" s="134"/>
      <c r="D916" s="68">
        <f t="shared" si="14"/>
        <v>0</v>
      </c>
    </row>
    <row r="917" spans="1:4">
      <c r="A917" s="134"/>
      <c r="D917" s="68">
        <f t="shared" si="14"/>
        <v>0</v>
      </c>
    </row>
    <row r="918" spans="1:4">
      <c r="A918" s="134"/>
      <c r="D918" s="68">
        <f t="shared" si="14"/>
        <v>0</v>
      </c>
    </row>
    <row r="919" spans="1:4">
      <c r="A919" s="134"/>
      <c r="D919" s="68">
        <f t="shared" si="14"/>
        <v>0</v>
      </c>
    </row>
    <row r="920" spans="1:4">
      <c r="A920" s="134"/>
      <c r="D920" s="68">
        <f t="shared" si="14"/>
        <v>0</v>
      </c>
    </row>
    <row r="921" spans="1:4">
      <c r="A921" s="134"/>
      <c r="D921" s="68">
        <f t="shared" si="14"/>
        <v>0</v>
      </c>
    </row>
    <row r="922" spans="1:4">
      <c r="A922" s="134"/>
      <c r="D922" s="68">
        <f t="shared" si="14"/>
        <v>0</v>
      </c>
    </row>
    <row r="923" spans="1:4">
      <c r="A923" s="134"/>
      <c r="D923" s="68">
        <f t="shared" si="14"/>
        <v>0</v>
      </c>
    </row>
    <row r="924" spans="1:4">
      <c r="A924" s="134"/>
      <c r="D924" s="68">
        <f t="shared" si="14"/>
        <v>0</v>
      </c>
    </row>
    <row r="925" spans="1:4">
      <c r="A925" s="134"/>
      <c r="D925" s="68">
        <f t="shared" si="14"/>
        <v>0</v>
      </c>
    </row>
    <row r="926" spans="1:4">
      <c r="A926" s="134"/>
      <c r="D926" s="68">
        <f t="shared" si="14"/>
        <v>0</v>
      </c>
    </row>
    <row r="927" spans="1:4">
      <c r="A927" s="134"/>
      <c r="D927" s="68">
        <f t="shared" si="14"/>
        <v>0</v>
      </c>
    </row>
    <row r="928" spans="1:4">
      <c r="A928" s="134"/>
      <c r="D928" s="68">
        <f t="shared" si="14"/>
        <v>0</v>
      </c>
    </row>
    <row r="929" spans="1:4">
      <c r="A929" s="134"/>
      <c r="D929" s="68">
        <f t="shared" si="14"/>
        <v>0</v>
      </c>
    </row>
    <row r="930" spans="1:4">
      <c r="A930" s="134"/>
      <c r="D930" s="68">
        <f t="shared" si="14"/>
        <v>0</v>
      </c>
    </row>
    <row r="931" spans="1:4">
      <c r="A931" s="134"/>
      <c r="D931" s="68">
        <f t="shared" si="14"/>
        <v>0</v>
      </c>
    </row>
    <row r="932" spans="1:4">
      <c r="A932" s="134"/>
      <c r="D932" s="68">
        <f t="shared" si="14"/>
        <v>0</v>
      </c>
    </row>
    <row r="933" spans="1:4">
      <c r="A933" s="134"/>
      <c r="D933" s="68">
        <f t="shared" si="14"/>
        <v>0</v>
      </c>
    </row>
    <row r="934" spans="1:4">
      <c r="A934" s="134"/>
      <c r="D934" s="68">
        <f t="shared" si="14"/>
        <v>0</v>
      </c>
    </row>
    <row r="935" spans="1:4">
      <c r="A935" s="134"/>
      <c r="D935" s="68">
        <f t="shared" si="14"/>
        <v>0</v>
      </c>
    </row>
    <row r="936" spans="1:4">
      <c r="A936" s="134"/>
      <c r="D936" s="68">
        <f t="shared" si="14"/>
        <v>0</v>
      </c>
    </row>
    <row r="937" spans="1:4">
      <c r="A937" s="134"/>
      <c r="D937" s="68">
        <f t="shared" si="14"/>
        <v>0</v>
      </c>
    </row>
    <row r="938" spans="1:4">
      <c r="A938" s="134"/>
      <c r="D938" s="68">
        <f t="shared" si="14"/>
        <v>0</v>
      </c>
    </row>
    <row r="939" spans="1:4">
      <c r="A939" s="134"/>
      <c r="D939" s="68">
        <f t="shared" si="14"/>
        <v>0</v>
      </c>
    </row>
    <row r="940" spans="1:4">
      <c r="A940" s="134"/>
      <c r="D940" s="68">
        <f t="shared" si="14"/>
        <v>0</v>
      </c>
    </row>
    <row r="941" spans="1:4">
      <c r="A941" s="134"/>
      <c r="D941" s="68">
        <f t="shared" si="14"/>
        <v>0</v>
      </c>
    </row>
    <row r="942" spans="1:4">
      <c r="A942" s="134"/>
      <c r="D942" s="68">
        <f t="shared" si="14"/>
        <v>0</v>
      </c>
    </row>
    <row r="943" spans="1:4">
      <c r="A943" s="134"/>
      <c r="D943" s="68">
        <f t="shared" si="14"/>
        <v>0</v>
      </c>
    </row>
    <row r="944" spans="1:4">
      <c r="A944" s="134"/>
      <c r="D944" s="68">
        <f t="shared" si="14"/>
        <v>0</v>
      </c>
    </row>
    <row r="945" spans="1:4">
      <c r="A945" s="134"/>
      <c r="D945" s="68">
        <f t="shared" si="14"/>
        <v>0</v>
      </c>
    </row>
    <row r="946" spans="1:4">
      <c r="A946" s="134"/>
      <c r="D946" s="68">
        <f t="shared" si="14"/>
        <v>0</v>
      </c>
    </row>
    <row r="947" spans="1:4">
      <c r="A947" s="134"/>
      <c r="D947" s="68">
        <f t="shared" si="14"/>
        <v>0</v>
      </c>
    </row>
    <row r="948" spans="1:4">
      <c r="A948" s="134"/>
      <c r="D948" s="68">
        <f t="shared" si="14"/>
        <v>0</v>
      </c>
    </row>
    <row r="949" spans="1:4">
      <c r="A949" s="134"/>
      <c r="D949" s="68">
        <f t="shared" si="14"/>
        <v>0</v>
      </c>
    </row>
    <row r="950" spans="1:4">
      <c r="A950" s="134"/>
      <c r="D950" s="68">
        <f t="shared" si="14"/>
        <v>0</v>
      </c>
    </row>
    <row r="951" spans="1:4">
      <c r="A951" s="134"/>
      <c r="D951" s="68">
        <f t="shared" si="14"/>
        <v>0</v>
      </c>
    </row>
    <row r="952" spans="1:4">
      <c r="A952" s="134"/>
      <c r="D952" s="68">
        <f t="shared" si="14"/>
        <v>0</v>
      </c>
    </row>
    <row r="953" spans="1:4">
      <c r="A953" s="134"/>
      <c r="D953" s="68">
        <f t="shared" si="14"/>
        <v>0</v>
      </c>
    </row>
    <row r="954" spans="1:4">
      <c r="A954" s="134"/>
      <c r="D954" s="68">
        <f t="shared" si="14"/>
        <v>0</v>
      </c>
    </row>
    <row r="955" spans="1:4">
      <c r="A955" s="134"/>
      <c r="D955" s="68">
        <f t="shared" si="14"/>
        <v>0</v>
      </c>
    </row>
    <row r="956" spans="1:4">
      <c r="A956" s="134"/>
      <c r="D956" s="68">
        <f t="shared" si="14"/>
        <v>0</v>
      </c>
    </row>
    <row r="957" spans="1:4">
      <c r="A957" s="134"/>
      <c r="D957" s="68">
        <f t="shared" si="14"/>
        <v>0</v>
      </c>
    </row>
    <row r="958" spans="1:4">
      <c r="A958" s="134"/>
      <c r="D958" s="68">
        <f t="shared" si="14"/>
        <v>0</v>
      </c>
    </row>
    <row r="959" spans="1:4">
      <c r="A959" s="134"/>
      <c r="D959" s="68">
        <f t="shared" si="14"/>
        <v>0</v>
      </c>
    </row>
    <row r="960" spans="1:4">
      <c r="A960" s="134"/>
      <c r="D960" s="68">
        <f t="shared" si="14"/>
        <v>0</v>
      </c>
    </row>
    <row r="961" spans="1:4">
      <c r="A961" s="134"/>
      <c r="D961" s="68">
        <f t="shared" si="14"/>
        <v>0</v>
      </c>
    </row>
    <row r="962" spans="1:4">
      <c r="A962" s="134"/>
      <c r="D962" s="68">
        <f t="shared" si="14"/>
        <v>0</v>
      </c>
    </row>
    <row r="963" spans="1:4">
      <c r="A963" s="134"/>
      <c r="D963" s="68">
        <f t="shared" ref="D963:D1026" si="15">B963+C963</f>
        <v>0</v>
      </c>
    </row>
    <row r="964" spans="1:4">
      <c r="A964" s="134"/>
      <c r="D964" s="68">
        <f t="shared" si="15"/>
        <v>0</v>
      </c>
    </row>
    <row r="965" spans="1:4">
      <c r="A965" s="134"/>
      <c r="D965" s="68">
        <f t="shared" si="15"/>
        <v>0</v>
      </c>
    </row>
    <row r="966" spans="1:4">
      <c r="A966" s="134"/>
      <c r="D966" s="68">
        <f t="shared" si="15"/>
        <v>0</v>
      </c>
    </row>
    <row r="967" spans="1:4">
      <c r="A967" s="134"/>
      <c r="D967" s="68">
        <f t="shared" si="15"/>
        <v>0</v>
      </c>
    </row>
    <row r="968" spans="1:4">
      <c r="A968" s="134"/>
      <c r="D968" s="68">
        <f t="shared" si="15"/>
        <v>0</v>
      </c>
    </row>
    <row r="969" spans="1:4">
      <c r="A969" s="134"/>
      <c r="D969" s="68">
        <f t="shared" si="15"/>
        <v>0</v>
      </c>
    </row>
    <row r="970" spans="1:4">
      <c r="A970" s="134"/>
      <c r="D970" s="68">
        <f t="shared" si="15"/>
        <v>0</v>
      </c>
    </row>
    <row r="971" spans="1:4">
      <c r="A971" s="134"/>
      <c r="D971" s="68">
        <f t="shared" si="15"/>
        <v>0</v>
      </c>
    </row>
    <row r="972" spans="1:4">
      <c r="A972" s="134"/>
      <c r="D972" s="68">
        <f t="shared" si="15"/>
        <v>0</v>
      </c>
    </row>
    <row r="973" spans="1:4">
      <c r="A973" s="134"/>
      <c r="D973" s="68">
        <f t="shared" si="15"/>
        <v>0</v>
      </c>
    </row>
    <row r="974" spans="1:4">
      <c r="A974" s="134"/>
      <c r="D974" s="68">
        <f t="shared" si="15"/>
        <v>0</v>
      </c>
    </row>
    <row r="975" spans="1:4">
      <c r="A975" s="134"/>
      <c r="D975" s="68">
        <f t="shared" si="15"/>
        <v>0</v>
      </c>
    </row>
    <row r="976" spans="1:4">
      <c r="A976" s="134"/>
      <c r="D976" s="68">
        <f t="shared" si="15"/>
        <v>0</v>
      </c>
    </row>
    <row r="977" spans="1:4">
      <c r="A977" s="134"/>
      <c r="D977" s="68">
        <f t="shared" si="15"/>
        <v>0</v>
      </c>
    </row>
    <row r="978" spans="1:4">
      <c r="A978" s="134"/>
      <c r="D978" s="68">
        <f t="shared" si="15"/>
        <v>0</v>
      </c>
    </row>
    <row r="979" spans="1:4">
      <c r="A979" s="134"/>
      <c r="D979" s="68">
        <f t="shared" si="15"/>
        <v>0</v>
      </c>
    </row>
    <row r="980" spans="1:4">
      <c r="A980" s="134"/>
      <c r="D980" s="68">
        <f t="shared" si="15"/>
        <v>0</v>
      </c>
    </row>
    <row r="981" spans="1:4">
      <c r="A981" s="134"/>
      <c r="D981" s="68">
        <f t="shared" si="15"/>
        <v>0</v>
      </c>
    </row>
    <row r="982" spans="1:4">
      <c r="A982" s="134"/>
      <c r="D982" s="68">
        <f t="shared" si="15"/>
        <v>0</v>
      </c>
    </row>
    <row r="983" spans="1:4">
      <c r="A983" s="134"/>
      <c r="D983" s="68">
        <f t="shared" si="15"/>
        <v>0</v>
      </c>
    </row>
    <row r="984" spans="1:4">
      <c r="A984" s="134"/>
      <c r="D984" s="68">
        <f t="shared" si="15"/>
        <v>0</v>
      </c>
    </row>
    <row r="985" spans="1:4">
      <c r="A985" s="134"/>
      <c r="D985" s="68">
        <f t="shared" si="15"/>
        <v>0</v>
      </c>
    </row>
    <row r="986" spans="1:4">
      <c r="A986" s="134"/>
      <c r="D986" s="68">
        <f t="shared" si="15"/>
        <v>0</v>
      </c>
    </row>
    <row r="987" spans="1:4">
      <c r="A987" s="134"/>
      <c r="D987" s="68">
        <f t="shared" si="15"/>
        <v>0</v>
      </c>
    </row>
    <row r="988" spans="1:4">
      <c r="A988" s="134"/>
      <c r="D988" s="68">
        <f t="shared" si="15"/>
        <v>0</v>
      </c>
    </row>
    <row r="989" spans="1:4">
      <c r="A989" s="134"/>
      <c r="D989" s="68">
        <f t="shared" si="15"/>
        <v>0</v>
      </c>
    </row>
    <row r="990" spans="1:4">
      <c r="A990" s="134"/>
      <c r="D990" s="68">
        <f t="shared" si="15"/>
        <v>0</v>
      </c>
    </row>
    <row r="991" spans="1:4">
      <c r="A991" s="134"/>
      <c r="D991" s="68">
        <f t="shared" si="15"/>
        <v>0</v>
      </c>
    </row>
    <row r="992" spans="1:4">
      <c r="A992" s="134"/>
      <c r="D992" s="68">
        <f t="shared" si="15"/>
        <v>0</v>
      </c>
    </row>
    <row r="993" spans="1:4">
      <c r="A993" s="134"/>
      <c r="D993" s="68">
        <f t="shared" si="15"/>
        <v>0</v>
      </c>
    </row>
    <row r="994" spans="1:4">
      <c r="A994" s="134"/>
      <c r="D994" s="68">
        <f t="shared" si="15"/>
        <v>0</v>
      </c>
    </row>
    <row r="995" spans="1:4">
      <c r="A995" s="134"/>
      <c r="D995" s="68">
        <f t="shared" si="15"/>
        <v>0</v>
      </c>
    </row>
    <row r="996" spans="1:4">
      <c r="A996" s="134"/>
      <c r="D996" s="68">
        <f t="shared" si="15"/>
        <v>0</v>
      </c>
    </row>
    <row r="997" spans="1:4">
      <c r="A997" s="134"/>
      <c r="D997" s="68">
        <f t="shared" si="15"/>
        <v>0</v>
      </c>
    </row>
    <row r="998" spans="1:4">
      <c r="A998" s="134"/>
      <c r="D998" s="68">
        <f t="shared" si="15"/>
        <v>0</v>
      </c>
    </row>
    <row r="999" spans="1:4">
      <c r="A999" s="134"/>
      <c r="D999" s="68">
        <f t="shared" si="15"/>
        <v>0</v>
      </c>
    </row>
    <row r="1000" spans="1:4">
      <c r="A1000" s="134"/>
      <c r="D1000" s="68">
        <f t="shared" si="15"/>
        <v>0</v>
      </c>
    </row>
    <row r="1001" spans="1:4">
      <c r="A1001" s="134"/>
      <c r="D1001" s="68">
        <f t="shared" si="15"/>
        <v>0</v>
      </c>
    </row>
    <row r="1002" spans="1:4">
      <c r="A1002" s="134"/>
      <c r="D1002" s="68">
        <f t="shared" si="15"/>
        <v>0</v>
      </c>
    </row>
    <row r="1003" spans="1:4">
      <c r="A1003" s="134"/>
      <c r="D1003" s="68">
        <f t="shared" si="15"/>
        <v>0</v>
      </c>
    </row>
    <row r="1004" spans="1:4">
      <c r="A1004" s="134"/>
      <c r="D1004" s="68">
        <f t="shared" si="15"/>
        <v>0</v>
      </c>
    </row>
    <row r="1005" spans="1:4">
      <c r="A1005" s="134"/>
      <c r="D1005" s="68">
        <f t="shared" si="15"/>
        <v>0</v>
      </c>
    </row>
    <row r="1006" spans="1:4">
      <c r="A1006" s="134"/>
      <c r="D1006" s="68">
        <f t="shared" si="15"/>
        <v>0</v>
      </c>
    </row>
    <row r="1007" spans="1:4">
      <c r="A1007" s="134"/>
      <c r="D1007" s="68">
        <f t="shared" si="15"/>
        <v>0</v>
      </c>
    </row>
    <row r="1008" spans="1:4">
      <c r="A1008" s="134"/>
      <c r="D1008" s="68">
        <f t="shared" si="15"/>
        <v>0</v>
      </c>
    </row>
    <row r="1009" spans="1:4">
      <c r="A1009" s="134"/>
      <c r="D1009" s="68">
        <f t="shared" si="15"/>
        <v>0</v>
      </c>
    </row>
    <row r="1010" spans="1:4">
      <c r="A1010" s="134"/>
      <c r="D1010" s="68">
        <f t="shared" si="15"/>
        <v>0</v>
      </c>
    </row>
    <row r="1011" spans="1:4">
      <c r="A1011" s="134"/>
      <c r="D1011" s="68">
        <f t="shared" si="15"/>
        <v>0</v>
      </c>
    </row>
    <row r="1012" spans="1:4">
      <c r="A1012" s="134"/>
      <c r="D1012" s="68">
        <f t="shared" si="15"/>
        <v>0</v>
      </c>
    </row>
    <row r="1013" spans="1:4">
      <c r="A1013" s="134"/>
      <c r="D1013" s="68">
        <f t="shared" si="15"/>
        <v>0</v>
      </c>
    </row>
    <row r="1014" spans="1:4">
      <c r="A1014" s="134"/>
      <c r="D1014" s="68">
        <f t="shared" si="15"/>
        <v>0</v>
      </c>
    </row>
    <row r="1015" spans="1:4">
      <c r="A1015" s="134"/>
      <c r="D1015" s="68">
        <f t="shared" si="15"/>
        <v>0</v>
      </c>
    </row>
    <row r="1016" spans="1:4">
      <c r="A1016" s="134"/>
      <c r="D1016" s="68">
        <f t="shared" si="15"/>
        <v>0</v>
      </c>
    </row>
    <row r="1017" spans="1:4">
      <c r="A1017" s="134"/>
      <c r="D1017" s="68">
        <f t="shared" si="15"/>
        <v>0</v>
      </c>
    </row>
    <row r="1018" spans="1:4">
      <c r="A1018" s="134"/>
      <c r="D1018" s="68">
        <f t="shared" si="15"/>
        <v>0</v>
      </c>
    </row>
    <row r="1019" spans="1:4">
      <c r="A1019" s="134"/>
      <c r="D1019" s="68">
        <f t="shared" si="15"/>
        <v>0</v>
      </c>
    </row>
    <row r="1020" spans="1:4">
      <c r="A1020" s="134"/>
      <c r="D1020" s="68">
        <f t="shared" si="15"/>
        <v>0</v>
      </c>
    </row>
    <row r="1021" spans="1:4">
      <c r="A1021" s="134"/>
      <c r="D1021" s="68">
        <f t="shared" si="15"/>
        <v>0</v>
      </c>
    </row>
    <row r="1022" spans="1:4">
      <c r="A1022" s="134"/>
      <c r="D1022" s="68">
        <f t="shared" si="15"/>
        <v>0</v>
      </c>
    </row>
    <row r="1023" spans="1:4">
      <c r="A1023" s="134"/>
      <c r="D1023" s="68">
        <f t="shared" si="15"/>
        <v>0</v>
      </c>
    </row>
    <row r="1024" spans="1:4">
      <c r="A1024" s="134"/>
      <c r="D1024" s="68">
        <f t="shared" si="15"/>
        <v>0</v>
      </c>
    </row>
    <row r="1025" spans="1:4">
      <c r="A1025" s="134"/>
      <c r="D1025" s="68">
        <f t="shared" si="15"/>
        <v>0</v>
      </c>
    </row>
    <row r="1026" spans="1:4">
      <c r="A1026" s="134"/>
      <c r="D1026" s="68">
        <f t="shared" si="15"/>
        <v>0</v>
      </c>
    </row>
    <row r="1027" spans="1:4">
      <c r="A1027" s="134"/>
      <c r="D1027" s="68">
        <f t="shared" ref="D1027:D1090" si="16">B1027+C1027</f>
        <v>0</v>
      </c>
    </row>
    <row r="1028" spans="1:4">
      <c r="A1028" s="134"/>
      <c r="D1028" s="68">
        <f t="shared" si="16"/>
        <v>0</v>
      </c>
    </row>
    <row r="1029" spans="1:4">
      <c r="A1029" s="134"/>
      <c r="D1029" s="68">
        <f t="shared" si="16"/>
        <v>0</v>
      </c>
    </row>
    <row r="1030" spans="1:4">
      <c r="A1030" s="134"/>
      <c r="D1030" s="68">
        <f t="shared" si="16"/>
        <v>0</v>
      </c>
    </row>
    <row r="1031" spans="1:4">
      <c r="A1031" s="134"/>
      <c r="D1031" s="68">
        <f t="shared" si="16"/>
        <v>0</v>
      </c>
    </row>
    <row r="1032" spans="1:4">
      <c r="A1032" s="134"/>
      <c r="D1032" s="68">
        <f t="shared" si="16"/>
        <v>0</v>
      </c>
    </row>
    <row r="1033" spans="1:4">
      <c r="A1033" s="134"/>
      <c r="D1033" s="68">
        <f t="shared" si="16"/>
        <v>0</v>
      </c>
    </row>
    <row r="1034" spans="1:4">
      <c r="A1034" s="134"/>
      <c r="D1034" s="68">
        <f t="shared" si="16"/>
        <v>0</v>
      </c>
    </row>
    <row r="1035" spans="1:4">
      <c r="A1035" s="134"/>
      <c r="D1035" s="68">
        <f t="shared" si="16"/>
        <v>0</v>
      </c>
    </row>
    <row r="1036" spans="1:4">
      <c r="A1036" s="134"/>
      <c r="D1036" s="68">
        <f t="shared" si="16"/>
        <v>0</v>
      </c>
    </row>
    <row r="1037" spans="1:4">
      <c r="A1037" s="134"/>
      <c r="D1037" s="68">
        <f t="shared" si="16"/>
        <v>0</v>
      </c>
    </row>
    <row r="1038" spans="1:4">
      <c r="A1038" s="134"/>
      <c r="D1038" s="68">
        <f t="shared" si="16"/>
        <v>0</v>
      </c>
    </row>
    <row r="1039" spans="1:4">
      <c r="A1039" s="134"/>
      <c r="D1039" s="68">
        <f t="shared" si="16"/>
        <v>0</v>
      </c>
    </row>
    <row r="1040" spans="1:4">
      <c r="A1040" s="134"/>
      <c r="D1040" s="68">
        <f t="shared" si="16"/>
        <v>0</v>
      </c>
    </row>
    <row r="1041" spans="1:4">
      <c r="A1041" s="134"/>
      <c r="D1041" s="68">
        <f t="shared" si="16"/>
        <v>0</v>
      </c>
    </row>
    <row r="1042" spans="1:4">
      <c r="A1042" s="134"/>
      <c r="D1042" s="68">
        <f t="shared" si="16"/>
        <v>0</v>
      </c>
    </row>
    <row r="1043" spans="1:4">
      <c r="A1043" s="134"/>
      <c r="D1043" s="68">
        <f t="shared" si="16"/>
        <v>0</v>
      </c>
    </row>
    <row r="1044" spans="1:4">
      <c r="A1044" s="134"/>
      <c r="D1044" s="68">
        <f t="shared" si="16"/>
        <v>0</v>
      </c>
    </row>
    <row r="1045" spans="1:4">
      <c r="A1045" s="134"/>
      <c r="D1045" s="68">
        <f t="shared" si="16"/>
        <v>0</v>
      </c>
    </row>
    <row r="1046" spans="1:4">
      <c r="A1046" s="134"/>
      <c r="D1046" s="68">
        <f t="shared" si="16"/>
        <v>0</v>
      </c>
    </row>
    <row r="1047" spans="1:4">
      <c r="A1047" s="134"/>
      <c r="D1047" s="68">
        <f t="shared" si="16"/>
        <v>0</v>
      </c>
    </row>
    <row r="1048" spans="1:4">
      <c r="A1048" s="134"/>
      <c r="D1048" s="68">
        <f t="shared" si="16"/>
        <v>0</v>
      </c>
    </row>
    <row r="1049" spans="1:4">
      <c r="A1049" s="134"/>
      <c r="D1049" s="68">
        <f t="shared" si="16"/>
        <v>0</v>
      </c>
    </row>
    <row r="1050" spans="1:4">
      <c r="A1050" s="134"/>
      <c r="D1050" s="68">
        <f t="shared" si="16"/>
        <v>0</v>
      </c>
    </row>
    <row r="1051" spans="1:4">
      <c r="A1051" s="134"/>
      <c r="D1051" s="68">
        <f t="shared" si="16"/>
        <v>0</v>
      </c>
    </row>
    <row r="1052" spans="1:4">
      <c r="A1052" s="134"/>
      <c r="D1052" s="68">
        <f t="shared" si="16"/>
        <v>0</v>
      </c>
    </row>
    <row r="1053" spans="1:4">
      <c r="A1053" s="134"/>
      <c r="D1053" s="68">
        <f t="shared" si="16"/>
        <v>0</v>
      </c>
    </row>
    <row r="1054" spans="1:4">
      <c r="A1054" s="134"/>
      <c r="D1054" s="68">
        <f t="shared" si="16"/>
        <v>0</v>
      </c>
    </row>
    <row r="1055" spans="1:4">
      <c r="A1055" s="134"/>
      <c r="D1055" s="68">
        <f t="shared" si="16"/>
        <v>0</v>
      </c>
    </row>
    <row r="1056" spans="1:4">
      <c r="A1056" s="134"/>
      <c r="D1056" s="68">
        <f t="shared" si="16"/>
        <v>0</v>
      </c>
    </row>
    <row r="1057" spans="1:4">
      <c r="A1057" s="134"/>
      <c r="D1057" s="68">
        <f t="shared" si="16"/>
        <v>0</v>
      </c>
    </row>
    <row r="1058" spans="1:4">
      <c r="A1058" s="134"/>
      <c r="D1058" s="68">
        <f t="shared" si="16"/>
        <v>0</v>
      </c>
    </row>
    <row r="1059" spans="1:4">
      <c r="A1059" s="134"/>
      <c r="D1059" s="68">
        <f t="shared" si="16"/>
        <v>0</v>
      </c>
    </row>
    <row r="1060" spans="1:4">
      <c r="A1060" s="134"/>
      <c r="D1060" s="68">
        <f t="shared" si="16"/>
        <v>0</v>
      </c>
    </row>
    <row r="1061" spans="1:4">
      <c r="A1061" s="134"/>
      <c r="D1061" s="68">
        <f t="shared" si="16"/>
        <v>0</v>
      </c>
    </row>
    <row r="1062" spans="1:4">
      <c r="A1062" s="134"/>
      <c r="D1062" s="68">
        <f t="shared" si="16"/>
        <v>0</v>
      </c>
    </row>
    <row r="1063" spans="1:4">
      <c r="A1063" s="134"/>
      <c r="D1063" s="68">
        <f t="shared" si="16"/>
        <v>0</v>
      </c>
    </row>
    <row r="1064" spans="1:4">
      <c r="A1064" s="134"/>
      <c r="D1064" s="68">
        <f t="shared" si="16"/>
        <v>0</v>
      </c>
    </row>
    <row r="1065" spans="1:4">
      <c r="A1065" s="134"/>
      <c r="D1065" s="68">
        <f t="shared" si="16"/>
        <v>0</v>
      </c>
    </row>
    <row r="1066" spans="1:4">
      <c r="A1066" s="134"/>
      <c r="D1066" s="68">
        <f t="shared" si="16"/>
        <v>0</v>
      </c>
    </row>
    <row r="1067" spans="1:4">
      <c r="A1067" s="134"/>
      <c r="D1067" s="68">
        <f t="shared" si="16"/>
        <v>0</v>
      </c>
    </row>
    <row r="1068" spans="1:4">
      <c r="A1068" s="134"/>
      <c r="D1068" s="68">
        <f t="shared" si="16"/>
        <v>0</v>
      </c>
    </row>
    <row r="1069" spans="1:4">
      <c r="A1069" s="134"/>
      <c r="D1069" s="68">
        <f t="shared" si="16"/>
        <v>0</v>
      </c>
    </row>
    <row r="1070" spans="1:4">
      <c r="A1070" s="134"/>
      <c r="D1070" s="68">
        <f t="shared" si="16"/>
        <v>0</v>
      </c>
    </row>
    <row r="1071" spans="1:4">
      <c r="A1071" s="134"/>
      <c r="D1071" s="68">
        <f t="shared" si="16"/>
        <v>0</v>
      </c>
    </row>
    <row r="1072" spans="1:4">
      <c r="A1072" s="134"/>
      <c r="D1072" s="68">
        <f t="shared" si="16"/>
        <v>0</v>
      </c>
    </row>
    <row r="1073" spans="1:4">
      <c r="A1073" s="134"/>
      <c r="D1073" s="68">
        <f t="shared" si="16"/>
        <v>0</v>
      </c>
    </row>
    <row r="1074" spans="1:4">
      <c r="A1074" s="134"/>
      <c r="D1074" s="68">
        <f t="shared" si="16"/>
        <v>0</v>
      </c>
    </row>
    <row r="1075" spans="1:4">
      <c r="A1075" s="134"/>
      <c r="D1075" s="68">
        <f t="shared" si="16"/>
        <v>0</v>
      </c>
    </row>
    <row r="1076" spans="1:4">
      <c r="A1076" s="134"/>
      <c r="D1076" s="68">
        <f t="shared" si="16"/>
        <v>0</v>
      </c>
    </row>
    <row r="1077" spans="1:4">
      <c r="A1077" s="134"/>
      <c r="D1077" s="68">
        <f t="shared" si="16"/>
        <v>0</v>
      </c>
    </row>
    <row r="1078" spans="1:4">
      <c r="A1078" s="134"/>
      <c r="D1078" s="68">
        <f t="shared" si="16"/>
        <v>0</v>
      </c>
    </row>
    <row r="1079" spans="1:4">
      <c r="A1079" s="134"/>
      <c r="D1079" s="68">
        <f t="shared" si="16"/>
        <v>0</v>
      </c>
    </row>
    <row r="1080" spans="1:4">
      <c r="A1080" s="134"/>
      <c r="D1080" s="68">
        <f t="shared" si="16"/>
        <v>0</v>
      </c>
    </row>
    <row r="1081" spans="1:4">
      <c r="A1081" s="134"/>
      <c r="D1081" s="68">
        <f t="shared" si="16"/>
        <v>0</v>
      </c>
    </row>
    <row r="1082" spans="1:4">
      <c r="A1082" s="134"/>
      <c r="D1082" s="68">
        <f t="shared" si="16"/>
        <v>0</v>
      </c>
    </row>
    <row r="1083" spans="1:4">
      <c r="A1083" s="134"/>
      <c r="D1083" s="68">
        <f t="shared" si="16"/>
        <v>0</v>
      </c>
    </row>
    <row r="1084" spans="1:4">
      <c r="A1084" s="134"/>
      <c r="D1084" s="68">
        <f t="shared" si="16"/>
        <v>0</v>
      </c>
    </row>
    <row r="1085" spans="1:4">
      <c r="A1085" s="134"/>
      <c r="D1085" s="68">
        <f t="shared" si="16"/>
        <v>0</v>
      </c>
    </row>
    <row r="1086" spans="1:4">
      <c r="A1086" s="134"/>
      <c r="D1086" s="68">
        <f t="shared" si="16"/>
        <v>0</v>
      </c>
    </row>
    <row r="1087" spans="1:4">
      <c r="A1087" s="134"/>
      <c r="D1087" s="68">
        <f t="shared" si="16"/>
        <v>0</v>
      </c>
    </row>
    <row r="1088" spans="1:4">
      <c r="A1088" s="134"/>
      <c r="D1088" s="68">
        <f t="shared" si="16"/>
        <v>0</v>
      </c>
    </row>
    <row r="1089" spans="1:4">
      <c r="A1089" s="134"/>
      <c r="D1089" s="68">
        <f t="shared" si="16"/>
        <v>0</v>
      </c>
    </row>
    <row r="1090" spans="1:4">
      <c r="A1090" s="134"/>
      <c r="D1090" s="68">
        <f t="shared" si="16"/>
        <v>0</v>
      </c>
    </row>
    <row r="1091" spans="1:4">
      <c r="A1091" s="134"/>
      <c r="D1091" s="68">
        <f t="shared" ref="D1091:D1154" si="17">B1091+C1091</f>
        <v>0</v>
      </c>
    </row>
    <row r="1092" spans="1:4">
      <c r="A1092" s="134"/>
      <c r="D1092" s="68">
        <f t="shared" si="17"/>
        <v>0</v>
      </c>
    </row>
    <row r="1093" spans="1:4">
      <c r="A1093" s="134"/>
      <c r="D1093" s="68">
        <f t="shared" si="17"/>
        <v>0</v>
      </c>
    </row>
    <row r="1094" spans="1:4">
      <c r="A1094" s="134"/>
      <c r="D1094" s="68">
        <f t="shared" si="17"/>
        <v>0</v>
      </c>
    </row>
    <row r="1095" spans="1:4">
      <c r="A1095" s="134"/>
      <c r="D1095" s="68">
        <f t="shared" si="17"/>
        <v>0</v>
      </c>
    </row>
    <row r="1096" spans="1:4">
      <c r="A1096" s="134"/>
      <c r="D1096" s="68">
        <f t="shared" si="17"/>
        <v>0</v>
      </c>
    </row>
    <row r="1097" spans="1:4">
      <c r="A1097" s="134"/>
      <c r="D1097" s="68">
        <f t="shared" si="17"/>
        <v>0</v>
      </c>
    </row>
    <row r="1098" spans="1:4">
      <c r="A1098" s="134"/>
      <c r="D1098" s="68">
        <f t="shared" si="17"/>
        <v>0</v>
      </c>
    </row>
    <row r="1099" spans="1:4">
      <c r="A1099" s="134"/>
      <c r="D1099" s="68">
        <f t="shared" si="17"/>
        <v>0</v>
      </c>
    </row>
    <row r="1100" spans="1:4">
      <c r="A1100" s="134"/>
      <c r="D1100" s="68">
        <f t="shared" si="17"/>
        <v>0</v>
      </c>
    </row>
    <row r="1101" spans="1:4">
      <c r="A1101" s="134"/>
      <c r="D1101" s="68">
        <f t="shared" si="17"/>
        <v>0</v>
      </c>
    </row>
    <row r="1102" spans="1:4">
      <c r="A1102" s="134"/>
      <c r="D1102" s="68">
        <f t="shared" si="17"/>
        <v>0</v>
      </c>
    </row>
    <row r="1103" spans="1:4">
      <c r="A1103" s="134"/>
      <c r="D1103" s="68">
        <f t="shared" si="17"/>
        <v>0</v>
      </c>
    </row>
    <row r="1104" spans="1:4">
      <c r="A1104" s="134"/>
      <c r="D1104" s="68">
        <f t="shared" si="17"/>
        <v>0</v>
      </c>
    </row>
    <row r="1105" spans="1:4">
      <c r="A1105" s="134"/>
      <c r="D1105" s="68">
        <f t="shared" si="17"/>
        <v>0</v>
      </c>
    </row>
    <row r="1106" spans="1:4">
      <c r="A1106" s="134"/>
      <c r="D1106" s="68">
        <f t="shared" si="17"/>
        <v>0</v>
      </c>
    </row>
    <row r="1107" spans="1:4">
      <c r="A1107" s="134"/>
      <c r="D1107" s="68">
        <f t="shared" si="17"/>
        <v>0</v>
      </c>
    </row>
    <row r="1108" spans="1:4">
      <c r="A1108" s="134"/>
      <c r="D1108" s="68">
        <f t="shared" si="17"/>
        <v>0</v>
      </c>
    </row>
    <row r="1109" spans="1:4">
      <c r="A1109" s="134"/>
      <c r="D1109" s="68">
        <f t="shared" si="17"/>
        <v>0</v>
      </c>
    </row>
    <row r="1110" spans="1:4">
      <c r="A1110" s="134"/>
      <c r="D1110" s="68">
        <f t="shared" si="17"/>
        <v>0</v>
      </c>
    </row>
    <row r="1111" spans="1:4">
      <c r="A1111" s="134"/>
      <c r="D1111" s="68">
        <f t="shared" si="17"/>
        <v>0</v>
      </c>
    </row>
    <row r="1112" spans="1:4">
      <c r="A1112" s="134"/>
      <c r="D1112" s="68">
        <f t="shared" si="17"/>
        <v>0</v>
      </c>
    </row>
    <row r="1113" spans="1:4">
      <c r="A1113" s="134"/>
      <c r="D1113" s="68">
        <f t="shared" si="17"/>
        <v>0</v>
      </c>
    </row>
    <row r="1114" spans="1:4">
      <c r="A1114" s="134"/>
      <c r="D1114" s="68">
        <f t="shared" si="17"/>
        <v>0</v>
      </c>
    </row>
    <row r="1115" spans="1:4">
      <c r="A1115" s="134"/>
      <c r="D1115" s="68">
        <f t="shared" si="17"/>
        <v>0</v>
      </c>
    </row>
    <row r="1116" spans="1:4">
      <c r="A1116" s="134"/>
      <c r="D1116" s="68">
        <f t="shared" si="17"/>
        <v>0</v>
      </c>
    </row>
    <row r="1117" spans="1:4">
      <c r="A1117" s="134"/>
      <c r="D1117" s="68">
        <f t="shared" si="17"/>
        <v>0</v>
      </c>
    </row>
    <row r="1118" spans="1:4">
      <c r="A1118" s="134"/>
      <c r="D1118" s="68">
        <f t="shared" si="17"/>
        <v>0</v>
      </c>
    </row>
    <row r="1119" spans="1:4">
      <c r="A1119" s="134"/>
      <c r="D1119" s="68">
        <f t="shared" si="17"/>
        <v>0</v>
      </c>
    </row>
    <row r="1120" spans="1:4">
      <c r="A1120" s="134"/>
      <c r="D1120" s="68">
        <f t="shared" si="17"/>
        <v>0</v>
      </c>
    </row>
    <row r="1121" spans="1:4">
      <c r="A1121" s="134"/>
      <c r="D1121" s="68">
        <f t="shared" si="17"/>
        <v>0</v>
      </c>
    </row>
    <row r="1122" spans="1:4">
      <c r="A1122" s="134"/>
      <c r="D1122" s="68">
        <f t="shared" si="17"/>
        <v>0</v>
      </c>
    </row>
    <row r="1123" spans="1:4">
      <c r="A1123" s="134"/>
      <c r="D1123" s="68">
        <f t="shared" si="17"/>
        <v>0</v>
      </c>
    </row>
    <row r="1124" spans="1:4">
      <c r="A1124" s="134"/>
      <c r="D1124" s="68">
        <f t="shared" si="17"/>
        <v>0</v>
      </c>
    </row>
    <row r="1125" spans="1:4">
      <c r="A1125" s="134"/>
      <c r="D1125" s="68">
        <f t="shared" si="17"/>
        <v>0</v>
      </c>
    </row>
    <row r="1126" spans="1:4">
      <c r="A1126" s="134"/>
      <c r="D1126" s="68">
        <f t="shared" si="17"/>
        <v>0</v>
      </c>
    </row>
    <row r="1127" spans="1:4">
      <c r="A1127" s="134"/>
      <c r="D1127" s="68">
        <f t="shared" si="17"/>
        <v>0</v>
      </c>
    </row>
    <row r="1128" spans="1:4">
      <c r="A1128" s="134"/>
      <c r="D1128" s="68">
        <f t="shared" si="17"/>
        <v>0</v>
      </c>
    </row>
    <row r="1129" spans="1:4">
      <c r="A1129" s="134"/>
      <c r="D1129" s="68">
        <f t="shared" si="17"/>
        <v>0</v>
      </c>
    </row>
    <row r="1130" spans="1:4">
      <c r="A1130" s="134"/>
      <c r="D1130" s="68">
        <f t="shared" si="17"/>
        <v>0</v>
      </c>
    </row>
    <row r="1131" spans="1:4">
      <c r="A1131" s="134"/>
      <c r="D1131" s="68">
        <f t="shared" si="17"/>
        <v>0</v>
      </c>
    </row>
    <row r="1132" spans="1:4">
      <c r="A1132" s="134"/>
      <c r="D1132" s="68">
        <f t="shared" si="17"/>
        <v>0</v>
      </c>
    </row>
    <row r="1133" spans="1:4">
      <c r="A1133" s="134"/>
      <c r="D1133" s="68">
        <f t="shared" si="17"/>
        <v>0</v>
      </c>
    </row>
    <row r="1134" spans="1:4">
      <c r="A1134" s="134"/>
      <c r="D1134" s="68">
        <f t="shared" si="17"/>
        <v>0</v>
      </c>
    </row>
    <row r="1135" spans="1:4">
      <c r="A1135" s="134"/>
      <c r="D1135" s="68">
        <f t="shared" si="17"/>
        <v>0</v>
      </c>
    </row>
    <row r="1136" spans="1:4">
      <c r="A1136" s="134"/>
      <c r="D1136" s="68">
        <f t="shared" si="17"/>
        <v>0</v>
      </c>
    </row>
    <row r="1137" spans="1:4">
      <c r="A1137" s="134"/>
      <c r="D1137" s="68">
        <f t="shared" si="17"/>
        <v>0</v>
      </c>
    </row>
    <row r="1138" spans="1:4">
      <c r="A1138" s="134"/>
      <c r="D1138" s="68">
        <f t="shared" si="17"/>
        <v>0</v>
      </c>
    </row>
    <row r="1139" spans="1:4">
      <c r="A1139" s="134"/>
      <c r="D1139" s="68">
        <f t="shared" si="17"/>
        <v>0</v>
      </c>
    </row>
    <row r="1140" spans="1:4">
      <c r="A1140" s="134"/>
      <c r="D1140" s="68">
        <f t="shared" si="17"/>
        <v>0</v>
      </c>
    </row>
    <row r="1141" spans="1:4">
      <c r="A1141" s="134"/>
      <c r="D1141" s="68">
        <f t="shared" si="17"/>
        <v>0</v>
      </c>
    </row>
    <row r="1142" spans="1:4">
      <c r="A1142" s="134"/>
      <c r="D1142" s="68">
        <f t="shared" si="17"/>
        <v>0</v>
      </c>
    </row>
    <row r="1143" spans="1:4">
      <c r="A1143" s="134"/>
      <c r="D1143" s="68">
        <f t="shared" si="17"/>
        <v>0</v>
      </c>
    </row>
    <row r="1144" spans="1:4">
      <c r="A1144" s="134"/>
      <c r="D1144" s="68">
        <f t="shared" si="17"/>
        <v>0</v>
      </c>
    </row>
    <row r="1145" spans="1:4">
      <c r="A1145" s="134"/>
      <c r="D1145" s="68">
        <f t="shared" si="17"/>
        <v>0</v>
      </c>
    </row>
    <row r="1146" spans="1:4">
      <c r="A1146" s="134"/>
      <c r="D1146" s="68">
        <f t="shared" si="17"/>
        <v>0</v>
      </c>
    </row>
    <row r="1147" spans="1:4">
      <c r="A1147" s="134"/>
      <c r="D1147" s="68">
        <f t="shared" si="17"/>
        <v>0</v>
      </c>
    </row>
    <row r="1148" spans="1:4">
      <c r="A1148" s="134"/>
      <c r="D1148" s="68">
        <f t="shared" si="17"/>
        <v>0</v>
      </c>
    </row>
    <row r="1149" spans="1:4">
      <c r="A1149" s="134"/>
      <c r="D1149" s="68">
        <f t="shared" si="17"/>
        <v>0</v>
      </c>
    </row>
    <row r="1150" spans="1:4">
      <c r="A1150" s="134"/>
      <c r="D1150" s="68">
        <f t="shared" si="17"/>
        <v>0</v>
      </c>
    </row>
    <row r="1151" spans="1:4">
      <c r="A1151" s="134"/>
      <c r="D1151" s="68">
        <f t="shared" si="17"/>
        <v>0</v>
      </c>
    </row>
    <row r="1152" spans="1:4">
      <c r="A1152" s="134"/>
      <c r="D1152" s="68">
        <f t="shared" si="17"/>
        <v>0</v>
      </c>
    </row>
    <row r="1153" spans="1:4">
      <c r="A1153" s="134"/>
      <c r="D1153" s="68">
        <f t="shared" si="17"/>
        <v>0</v>
      </c>
    </row>
    <row r="1154" spans="1:4">
      <c r="A1154" s="134"/>
      <c r="D1154" s="68">
        <f t="shared" si="17"/>
        <v>0</v>
      </c>
    </row>
    <row r="1155" spans="1:4">
      <c r="A1155" s="134"/>
      <c r="D1155" s="68">
        <f t="shared" ref="D1155:D1218" si="18">B1155+C1155</f>
        <v>0</v>
      </c>
    </row>
    <row r="1156" spans="1:4">
      <c r="A1156" s="134"/>
      <c r="D1156" s="68">
        <f t="shared" si="18"/>
        <v>0</v>
      </c>
    </row>
    <row r="1157" spans="1:4">
      <c r="A1157" s="134"/>
      <c r="D1157" s="68">
        <f t="shared" si="18"/>
        <v>0</v>
      </c>
    </row>
    <row r="1158" spans="1:4">
      <c r="A1158" s="134"/>
      <c r="D1158" s="68">
        <f t="shared" si="18"/>
        <v>0</v>
      </c>
    </row>
    <row r="1159" spans="1:4">
      <c r="A1159" s="134"/>
      <c r="D1159" s="68">
        <f t="shared" si="18"/>
        <v>0</v>
      </c>
    </row>
    <row r="1160" spans="1:4">
      <c r="A1160" s="134"/>
      <c r="D1160" s="68">
        <f t="shared" si="18"/>
        <v>0</v>
      </c>
    </row>
    <row r="1161" spans="1:4">
      <c r="A1161" s="134"/>
      <c r="D1161" s="68">
        <f t="shared" si="18"/>
        <v>0</v>
      </c>
    </row>
    <row r="1162" spans="1:4">
      <c r="A1162" s="134"/>
      <c r="D1162" s="68">
        <f t="shared" si="18"/>
        <v>0</v>
      </c>
    </row>
    <row r="1163" spans="1:4">
      <c r="A1163" s="134"/>
      <c r="D1163" s="68">
        <f t="shared" si="18"/>
        <v>0</v>
      </c>
    </row>
    <row r="1164" spans="1:4">
      <c r="A1164" s="134"/>
      <c r="D1164" s="68">
        <f t="shared" si="18"/>
        <v>0</v>
      </c>
    </row>
    <row r="1165" spans="1:4">
      <c r="A1165" s="134"/>
      <c r="D1165" s="68">
        <f t="shared" si="18"/>
        <v>0</v>
      </c>
    </row>
    <row r="1166" spans="1:4">
      <c r="A1166" s="134"/>
      <c r="D1166" s="68">
        <f t="shared" si="18"/>
        <v>0</v>
      </c>
    </row>
    <row r="1167" spans="1:4">
      <c r="A1167" s="134"/>
      <c r="D1167" s="68">
        <f t="shared" si="18"/>
        <v>0</v>
      </c>
    </row>
    <row r="1168" spans="1:4">
      <c r="A1168" s="134"/>
      <c r="D1168" s="68">
        <f t="shared" si="18"/>
        <v>0</v>
      </c>
    </row>
    <row r="1169" spans="1:4">
      <c r="A1169" s="134"/>
      <c r="D1169" s="68">
        <f t="shared" si="18"/>
        <v>0</v>
      </c>
    </row>
    <row r="1170" spans="1:4">
      <c r="A1170" s="134"/>
      <c r="D1170" s="68">
        <f t="shared" si="18"/>
        <v>0</v>
      </c>
    </row>
    <row r="1171" spans="1:4">
      <c r="A1171" s="134"/>
      <c r="D1171" s="68">
        <f t="shared" si="18"/>
        <v>0</v>
      </c>
    </row>
    <row r="1172" spans="1:4">
      <c r="A1172" s="134"/>
      <c r="D1172" s="68">
        <f t="shared" si="18"/>
        <v>0</v>
      </c>
    </row>
    <row r="1173" spans="1:4">
      <c r="A1173" s="134"/>
      <c r="D1173" s="68">
        <f t="shared" si="18"/>
        <v>0</v>
      </c>
    </row>
    <row r="1174" spans="1:4">
      <c r="A1174" s="134"/>
      <c r="D1174" s="68">
        <f t="shared" si="18"/>
        <v>0</v>
      </c>
    </row>
    <row r="1175" spans="1:4">
      <c r="A1175" s="134"/>
      <c r="D1175" s="68">
        <f t="shared" si="18"/>
        <v>0</v>
      </c>
    </row>
    <row r="1176" spans="1:4">
      <c r="A1176" s="134"/>
      <c r="D1176" s="68">
        <f t="shared" si="18"/>
        <v>0</v>
      </c>
    </row>
    <row r="1177" spans="1:4">
      <c r="A1177" s="134"/>
      <c r="D1177" s="68">
        <f t="shared" si="18"/>
        <v>0</v>
      </c>
    </row>
    <row r="1178" spans="1:4">
      <c r="A1178" s="134"/>
      <c r="D1178" s="68">
        <f t="shared" si="18"/>
        <v>0</v>
      </c>
    </row>
    <row r="1179" spans="1:4">
      <c r="A1179" s="134"/>
      <c r="D1179" s="68">
        <f t="shared" si="18"/>
        <v>0</v>
      </c>
    </row>
    <row r="1180" spans="1:4">
      <c r="A1180" s="134"/>
      <c r="D1180" s="68">
        <f t="shared" si="18"/>
        <v>0</v>
      </c>
    </row>
    <row r="1181" spans="1:4">
      <c r="A1181" s="134"/>
      <c r="D1181" s="68">
        <f t="shared" si="18"/>
        <v>0</v>
      </c>
    </row>
    <row r="1182" spans="1:4">
      <c r="A1182" s="134"/>
      <c r="D1182" s="68">
        <f t="shared" si="18"/>
        <v>0</v>
      </c>
    </row>
    <row r="1183" spans="1:4">
      <c r="A1183" s="134"/>
      <c r="D1183" s="68">
        <f t="shared" si="18"/>
        <v>0</v>
      </c>
    </row>
    <row r="1184" spans="1:4">
      <c r="A1184" s="134"/>
      <c r="D1184" s="68">
        <f t="shared" si="18"/>
        <v>0</v>
      </c>
    </row>
    <row r="1185" spans="1:4">
      <c r="A1185" s="134"/>
      <c r="D1185" s="68">
        <f t="shared" si="18"/>
        <v>0</v>
      </c>
    </row>
    <row r="1186" spans="1:4">
      <c r="A1186" s="134"/>
      <c r="D1186" s="68">
        <f t="shared" si="18"/>
        <v>0</v>
      </c>
    </row>
    <row r="1187" spans="1:4">
      <c r="A1187" s="134"/>
      <c r="D1187" s="68">
        <f t="shared" si="18"/>
        <v>0</v>
      </c>
    </row>
    <row r="1188" spans="1:4">
      <c r="A1188" s="134"/>
      <c r="D1188" s="68">
        <f t="shared" si="18"/>
        <v>0</v>
      </c>
    </row>
    <row r="1189" spans="1:4">
      <c r="A1189" s="134"/>
      <c r="D1189" s="68">
        <f t="shared" si="18"/>
        <v>0</v>
      </c>
    </row>
    <row r="1190" spans="1:4">
      <c r="A1190" s="134"/>
      <c r="D1190" s="68">
        <f t="shared" si="18"/>
        <v>0</v>
      </c>
    </row>
    <row r="1191" spans="1:4">
      <c r="A1191" s="134"/>
      <c r="D1191" s="68">
        <f t="shared" si="18"/>
        <v>0</v>
      </c>
    </row>
    <row r="1192" spans="1:4">
      <c r="A1192" s="134"/>
      <c r="D1192" s="68">
        <f t="shared" si="18"/>
        <v>0</v>
      </c>
    </row>
    <row r="1193" spans="1:4">
      <c r="A1193" s="134"/>
      <c r="D1193" s="68">
        <f t="shared" si="18"/>
        <v>0</v>
      </c>
    </row>
    <row r="1194" spans="1:4">
      <c r="A1194" s="134"/>
      <c r="D1194" s="68">
        <f t="shared" si="18"/>
        <v>0</v>
      </c>
    </row>
    <row r="1195" spans="1:4">
      <c r="A1195" s="134"/>
      <c r="D1195" s="68">
        <f t="shared" si="18"/>
        <v>0</v>
      </c>
    </row>
    <row r="1196" spans="1:4">
      <c r="A1196" s="134"/>
      <c r="D1196" s="68">
        <f t="shared" si="18"/>
        <v>0</v>
      </c>
    </row>
    <row r="1197" spans="1:4">
      <c r="A1197" s="134"/>
      <c r="D1197" s="68">
        <f t="shared" si="18"/>
        <v>0</v>
      </c>
    </row>
    <row r="1198" spans="1:4">
      <c r="A1198" s="134"/>
      <c r="D1198" s="68">
        <f t="shared" si="18"/>
        <v>0</v>
      </c>
    </row>
    <row r="1199" spans="1:4">
      <c r="A1199" s="134"/>
      <c r="D1199" s="68">
        <f t="shared" si="18"/>
        <v>0</v>
      </c>
    </row>
    <row r="1200" spans="1:4">
      <c r="A1200" s="134"/>
      <c r="D1200" s="68">
        <f t="shared" si="18"/>
        <v>0</v>
      </c>
    </row>
    <row r="1201" spans="1:4">
      <c r="A1201" s="134"/>
      <c r="D1201" s="68">
        <f t="shared" si="18"/>
        <v>0</v>
      </c>
    </row>
    <row r="1202" spans="1:4">
      <c r="A1202" s="134"/>
      <c r="D1202" s="68">
        <f t="shared" si="18"/>
        <v>0</v>
      </c>
    </row>
    <row r="1203" spans="1:4">
      <c r="A1203" s="134"/>
      <c r="D1203" s="68">
        <f t="shared" si="18"/>
        <v>0</v>
      </c>
    </row>
    <row r="1204" spans="1:4">
      <c r="A1204" s="134"/>
      <c r="D1204" s="68">
        <f t="shared" si="18"/>
        <v>0</v>
      </c>
    </row>
    <row r="1205" spans="1:4">
      <c r="A1205" s="134"/>
      <c r="D1205" s="68">
        <f t="shared" si="18"/>
        <v>0</v>
      </c>
    </row>
    <row r="1206" spans="1:4">
      <c r="A1206" s="134"/>
      <c r="D1206" s="68">
        <f t="shared" si="18"/>
        <v>0</v>
      </c>
    </row>
    <row r="1207" spans="1:4">
      <c r="A1207" s="134"/>
      <c r="D1207" s="68">
        <f t="shared" si="18"/>
        <v>0</v>
      </c>
    </row>
    <row r="1208" spans="1:4">
      <c r="A1208" s="134"/>
      <c r="D1208" s="68">
        <f t="shared" si="18"/>
        <v>0</v>
      </c>
    </row>
    <row r="1209" spans="1:4">
      <c r="A1209" s="134"/>
      <c r="D1209" s="68">
        <f t="shared" si="18"/>
        <v>0</v>
      </c>
    </row>
    <row r="1210" spans="1:4">
      <c r="A1210" s="134"/>
      <c r="D1210" s="68">
        <f t="shared" si="18"/>
        <v>0</v>
      </c>
    </row>
    <row r="1211" spans="1:4">
      <c r="A1211" s="134"/>
      <c r="D1211" s="68">
        <f t="shared" si="18"/>
        <v>0</v>
      </c>
    </row>
    <row r="1212" spans="1:4">
      <c r="A1212" s="134"/>
      <c r="D1212" s="68">
        <f t="shared" si="18"/>
        <v>0</v>
      </c>
    </row>
    <row r="1213" spans="1:4">
      <c r="A1213" s="134"/>
      <c r="D1213" s="68">
        <f t="shared" si="18"/>
        <v>0</v>
      </c>
    </row>
    <row r="1214" spans="1:4">
      <c r="A1214" s="134"/>
      <c r="D1214" s="68">
        <f t="shared" si="18"/>
        <v>0</v>
      </c>
    </row>
    <row r="1215" spans="1:4">
      <c r="A1215" s="134"/>
      <c r="D1215" s="68">
        <f t="shared" si="18"/>
        <v>0</v>
      </c>
    </row>
    <row r="1216" spans="1:4">
      <c r="A1216" s="134"/>
      <c r="D1216" s="68">
        <f t="shared" si="18"/>
        <v>0</v>
      </c>
    </row>
    <row r="1217" spans="1:4">
      <c r="A1217" s="134"/>
      <c r="D1217" s="68">
        <f t="shared" si="18"/>
        <v>0</v>
      </c>
    </row>
    <row r="1218" spans="1:4">
      <c r="A1218" s="134"/>
      <c r="D1218" s="68">
        <f t="shared" si="18"/>
        <v>0</v>
      </c>
    </row>
    <row r="1219" spans="1:4">
      <c r="A1219" s="134"/>
      <c r="D1219" s="68">
        <f t="shared" ref="D1219:D1282" si="19">B1219+C1219</f>
        <v>0</v>
      </c>
    </row>
    <row r="1220" spans="1:4">
      <c r="A1220" s="134"/>
      <c r="D1220" s="68">
        <f t="shared" si="19"/>
        <v>0</v>
      </c>
    </row>
    <row r="1221" spans="1:4">
      <c r="A1221" s="134"/>
      <c r="D1221" s="68">
        <f t="shared" si="19"/>
        <v>0</v>
      </c>
    </row>
    <row r="1222" spans="1:4">
      <c r="A1222" s="134"/>
      <c r="D1222" s="68">
        <f t="shared" si="19"/>
        <v>0</v>
      </c>
    </row>
    <row r="1223" spans="1:4">
      <c r="A1223" s="134"/>
      <c r="D1223" s="68">
        <f t="shared" si="19"/>
        <v>0</v>
      </c>
    </row>
    <row r="1224" spans="1:4">
      <c r="A1224" s="134"/>
      <c r="D1224" s="68">
        <f t="shared" si="19"/>
        <v>0</v>
      </c>
    </row>
    <row r="1225" spans="1:4">
      <c r="A1225" s="134"/>
      <c r="D1225" s="68">
        <f t="shared" si="19"/>
        <v>0</v>
      </c>
    </row>
    <row r="1226" spans="1:4">
      <c r="A1226" s="134"/>
      <c r="D1226" s="68">
        <f t="shared" si="19"/>
        <v>0</v>
      </c>
    </row>
    <row r="1227" spans="1:4">
      <c r="A1227" s="134"/>
      <c r="D1227" s="68">
        <f t="shared" si="19"/>
        <v>0</v>
      </c>
    </row>
    <row r="1228" spans="1:4">
      <c r="A1228" s="134"/>
      <c r="D1228" s="68">
        <f t="shared" si="19"/>
        <v>0</v>
      </c>
    </row>
    <row r="1229" spans="1:4">
      <c r="A1229" s="134"/>
      <c r="D1229" s="68">
        <f t="shared" si="19"/>
        <v>0</v>
      </c>
    </row>
    <row r="1230" spans="1:4">
      <c r="A1230" s="134"/>
      <c r="D1230" s="68">
        <f t="shared" si="19"/>
        <v>0</v>
      </c>
    </row>
    <row r="1231" spans="1:4">
      <c r="A1231" s="134"/>
      <c r="D1231" s="68">
        <f t="shared" si="19"/>
        <v>0</v>
      </c>
    </row>
    <row r="1232" spans="1:4">
      <c r="A1232" s="134"/>
      <c r="D1232" s="68">
        <f t="shared" si="19"/>
        <v>0</v>
      </c>
    </row>
    <row r="1233" spans="1:4">
      <c r="A1233" s="134"/>
      <c r="D1233" s="68">
        <f t="shared" si="19"/>
        <v>0</v>
      </c>
    </row>
    <row r="1234" spans="1:4">
      <c r="A1234" s="134"/>
      <c r="D1234" s="68">
        <f t="shared" si="19"/>
        <v>0</v>
      </c>
    </row>
    <row r="1235" spans="1:4">
      <c r="A1235" s="134"/>
      <c r="D1235" s="68">
        <f t="shared" si="19"/>
        <v>0</v>
      </c>
    </row>
    <row r="1236" spans="1:4">
      <c r="A1236" s="134"/>
      <c r="D1236" s="68">
        <f t="shared" si="19"/>
        <v>0</v>
      </c>
    </row>
    <row r="1237" spans="1:4">
      <c r="A1237" s="134"/>
      <c r="D1237" s="68">
        <f t="shared" si="19"/>
        <v>0</v>
      </c>
    </row>
    <row r="1238" spans="1:4">
      <c r="A1238" s="134"/>
      <c r="D1238" s="68">
        <f t="shared" si="19"/>
        <v>0</v>
      </c>
    </row>
    <row r="1239" spans="1:4">
      <c r="A1239" s="134"/>
      <c r="D1239" s="68">
        <f t="shared" si="19"/>
        <v>0</v>
      </c>
    </row>
    <row r="1240" spans="1:4">
      <c r="A1240" s="134"/>
      <c r="D1240" s="68">
        <f t="shared" si="19"/>
        <v>0</v>
      </c>
    </row>
    <row r="1241" spans="1:4">
      <c r="A1241" s="134"/>
      <c r="D1241" s="68">
        <f t="shared" si="19"/>
        <v>0</v>
      </c>
    </row>
    <row r="1242" spans="1:4">
      <c r="A1242" s="134"/>
      <c r="D1242" s="68">
        <f t="shared" si="19"/>
        <v>0</v>
      </c>
    </row>
    <row r="1243" spans="1:4">
      <c r="A1243" s="134"/>
      <c r="D1243" s="68">
        <f t="shared" si="19"/>
        <v>0</v>
      </c>
    </row>
    <row r="1244" spans="1:4">
      <c r="A1244" s="134"/>
      <c r="D1244" s="68">
        <f t="shared" si="19"/>
        <v>0</v>
      </c>
    </row>
    <row r="1245" spans="1:4">
      <c r="A1245" s="134"/>
      <c r="D1245" s="68">
        <f t="shared" si="19"/>
        <v>0</v>
      </c>
    </row>
    <row r="1246" spans="1:4">
      <c r="A1246" s="134"/>
      <c r="D1246" s="68">
        <f t="shared" si="19"/>
        <v>0</v>
      </c>
    </row>
    <row r="1247" spans="1:4">
      <c r="A1247" s="134"/>
      <c r="D1247" s="68">
        <f t="shared" si="19"/>
        <v>0</v>
      </c>
    </row>
    <row r="1248" spans="1:4">
      <c r="A1248" s="134"/>
      <c r="D1248" s="68">
        <f t="shared" si="19"/>
        <v>0</v>
      </c>
    </row>
    <row r="1249" spans="1:4">
      <c r="A1249" s="134"/>
      <c r="D1249" s="68">
        <f t="shared" si="19"/>
        <v>0</v>
      </c>
    </row>
    <row r="1250" spans="1:4">
      <c r="A1250" s="134"/>
      <c r="D1250" s="68">
        <f t="shared" si="19"/>
        <v>0</v>
      </c>
    </row>
    <row r="1251" spans="1:4">
      <c r="A1251" s="134"/>
      <c r="D1251" s="68">
        <f t="shared" si="19"/>
        <v>0</v>
      </c>
    </row>
    <row r="1252" spans="1:4">
      <c r="A1252" s="134"/>
      <c r="D1252" s="68">
        <f t="shared" si="19"/>
        <v>0</v>
      </c>
    </row>
    <row r="1253" spans="1:4">
      <c r="A1253" s="134"/>
      <c r="D1253" s="68">
        <f t="shared" si="19"/>
        <v>0</v>
      </c>
    </row>
    <row r="1254" spans="1:4">
      <c r="A1254" s="134"/>
      <c r="D1254" s="68">
        <f t="shared" si="19"/>
        <v>0</v>
      </c>
    </row>
    <row r="1255" spans="1:4">
      <c r="A1255" s="134"/>
      <c r="D1255" s="68">
        <f t="shared" si="19"/>
        <v>0</v>
      </c>
    </row>
    <row r="1256" spans="1:4">
      <c r="A1256" s="134"/>
      <c r="D1256" s="68">
        <f t="shared" si="19"/>
        <v>0</v>
      </c>
    </row>
    <row r="1257" spans="1:4">
      <c r="A1257" s="134"/>
      <c r="D1257" s="68">
        <f t="shared" si="19"/>
        <v>0</v>
      </c>
    </row>
    <row r="1258" spans="1:4">
      <c r="A1258" s="134"/>
      <c r="D1258" s="68">
        <f t="shared" si="19"/>
        <v>0</v>
      </c>
    </row>
    <row r="1259" spans="1:4">
      <c r="A1259" s="134"/>
      <c r="D1259" s="68">
        <f t="shared" si="19"/>
        <v>0</v>
      </c>
    </row>
    <row r="1260" spans="1:4">
      <c r="A1260" s="134"/>
      <c r="D1260" s="68">
        <f t="shared" si="19"/>
        <v>0</v>
      </c>
    </row>
    <row r="1261" spans="1:4">
      <c r="A1261" s="134"/>
      <c r="D1261" s="68">
        <f t="shared" si="19"/>
        <v>0</v>
      </c>
    </row>
    <row r="1262" spans="1:4">
      <c r="A1262" s="134"/>
      <c r="D1262" s="68">
        <f t="shared" si="19"/>
        <v>0</v>
      </c>
    </row>
    <row r="1263" spans="1:4">
      <c r="A1263" s="134"/>
      <c r="D1263" s="68">
        <f t="shared" si="19"/>
        <v>0</v>
      </c>
    </row>
    <row r="1264" spans="1:4">
      <c r="A1264" s="134"/>
      <c r="D1264" s="68">
        <f t="shared" si="19"/>
        <v>0</v>
      </c>
    </row>
    <row r="1265" spans="1:4">
      <c r="A1265" s="134"/>
      <c r="D1265" s="68">
        <f t="shared" si="19"/>
        <v>0</v>
      </c>
    </row>
    <row r="1266" spans="1:4">
      <c r="A1266" s="134"/>
      <c r="D1266" s="68">
        <f t="shared" si="19"/>
        <v>0</v>
      </c>
    </row>
    <row r="1267" spans="1:4">
      <c r="A1267" s="134"/>
      <c r="D1267" s="68">
        <f t="shared" si="19"/>
        <v>0</v>
      </c>
    </row>
    <row r="1268" spans="1:4">
      <c r="A1268" s="134"/>
      <c r="D1268" s="68">
        <f t="shared" si="19"/>
        <v>0</v>
      </c>
    </row>
    <row r="1269" spans="1:4">
      <c r="A1269" s="134"/>
      <c r="D1269" s="68">
        <f t="shared" si="19"/>
        <v>0</v>
      </c>
    </row>
    <row r="1270" spans="1:4">
      <c r="A1270" s="134"/>
      <c r="D1270" s="68">
        <f t="shared" si="19"/>
        <v>0</v>
      </c>
    </row>
    <row r="1271" spans="1:4">
      <c r="A1271" s="134"/>
      <c r="D1271" s="68">
        <f t="shared" si="19"/>
        <v>0</v>
      </c>
    </row>
    <row r="1272" spans="1:4">
      <c r="A1272" s="134"/>
      <c r="D1272" s="68">
        <f t="shared" si="19"/>
        <v>0</v>
      </c>
    </row>
    <row r="1273" spans="1:4">
      <c r="A1273" s="134"/>
      <c r="D1273" s="68">
        <f t="shared" si="19"/>
        <v>0</v>
      </c>
    </row>
    <row r="1274" spans="1:4">
      <c r="A1274" s="134"/>
      <c r="D1274" s="68">
        <f t="shared" si="19"/>
        <v>0</v>
      </c>
    </row>
    <row r="1275" spans="1:4">
      <c r="A1275" s="134"/>
      <c r="D1275" s="68">
        <f t="shared" si="19"/>
        <v>0</v>
      </c>
    </row>
    <row r="1276" spans="1:4">
      <c r="A1276" s="134"/>
      <c r="D1276" s="68">
        <f t="shared" si="19"/>
        <v>0</v>
      </c>
    </row>
    <row r="1277" spans="1:4">
      <c r="A1277" s="134"/>
      <c r="D1277" s="68">
        <f t="shared" si="19"/>
        <v>0</v>
      </c>
    </row>
    <row r="1278" spans="1:4">
      <c r="A1278" s="134"/>
      <c r="D1278" s="68">
        <f t="shared" si="19"/>
        <v>0</v>
      </c>
    </row>
    <row r="1279" spans="1:4">
      <c r="A1279" s="134"/>
      <c r="D1279" s="68">
        <f t="shared" si="19"/>
        <v>0</v>
      </c>
    </row>
    <row r="1280" spans="1:4">
      <c r="A1280" s="134"/>
      <c r="D1280" s="68">
        <f t="shared" si="19"/>
        <v>0</v>
      </c>
    </row>
    <row r="1281" spans="1:4">
      <c r="A1281" s="134"/>
      <c r="D1281" s="68">
        <f t="shared" si="19"/>
        <v>0</v>
      </c>
    </row>
    <row r="1282" spans="1:4">
      <c r="A1282" s="134"/>
      <c r="D1282" s="68">
        <f t="shared" si="19"/>
        <v>0</v>
      </c>
    </row>
    <row r="1283" spans="1:4">
      <c r="A1283" s="134"/>
      <c r="D1283" s="68">
        <f t="shared" ref="D1283:D1346" si="20">B1283+C1283</f>
        <v>0</v>
      </c>
    </row>
    <row r="1284" spans="1:4">
      <c r="A1284" s="134"/>
      <c r="D1284" s="68">
        <f t="shared" si="20"/>
        <v>0</v>
      </c>
    </row>
    <row r="1285" spans="1:4">
      <c r="A1285" s="134"/>
      <c r="D1285" s="68">
        <f t="shared" si="20"/>
        <v>0</v>
      </c>
    </row>
    <row r="1286" spans="1:4">
      <c r="A1286" s="134"/>
      <c r="D1286" s="68">
        <f t="shared" si="20"/>
        <v>0</v>
      </c>
    </row>
    <row r="1287" spans="1:4">
      <c r="A1287" s="134"/>
      <c r="D1287" s="68">
        <f t="shared" si="20"/>
        <v>0</v>
      </c>
    </row>
    <row r="1288" spans="1:4">
      <c r="A1288" s="134"/>
      <c r="D1288" s="68">
        <f t="shared" si="20"/>
        <v>0</v>
      </c>
    </row>
    <row r="1289" spans="1:4">
      <c r="A1289" s="134"/>
      <c r="D1289" s="68">
        <f t="shared" si="20"/>
        <v>0</v>
      </c>
    </row>
    <row r="1290" spans="1:4">
      <c r="A1290" s="134"/>
      <c r="D1290" s="68">
        <f t="shared" si="20"/>
        <v>0</v>
      </c>
    </row>
    <row r="1291" spans="1:4">
      <c r="A1291" s="134"/>
      <c r="D1291" s="68">
        <f t="shared" si="20"/>
        <v>0</v>
      </c>
    </row>
    <row r="1292" spans="1:4">
      <c r="A1292" s="134"/>
      <c r="D1292" s="68">
        <f t="shared" si="20"/>
        <v>0</v>
      </c>
    </row>
    <row r="1293" spans="1:4">
      <c r="A1293" s="134"/>
      <c r="D1293" s="68">
        <f t="shared" si="20"/>
        <v>0</v>
      </c>
    </row>
    <row r="1294" spans="1:4">
      <c r="A1294" s="134"/>
      <c r="D1294" s="68">
        <f t="shared" si="20"/>
        <v>0</v>
      </c>
    </row>
    <row r="1295" spans="1:4">
      <c r="A1295" s="134"/>
      <c r="D1295" s="68">
        <f t="shared" si="20"/>
        <v>0</v>
      </c>
    </row>
    <row r="1296" spans="1:4">
      <c r="A1296" s="134"/>
      <c r="D1296" s="68">
        <f t="shared" si="20"/>
        <v>0</v>
      </c>
    </row>
    <row r="1297" spans="1:4">
      <c r="A1297" s="134"/>
      <c r="D1297" s="68">
        <f t="shared" si="20"/>
        <v>0</v>
      </c>
    </row>
    <row r="1298" spans="1:4">
      <c r="A1298" s="134"/>
      <c r="D1298" s="68">
        <f t="shared" si="20"/>
        <v>0</v>
      </c>
    </row>
    <row r="1299" spans="1:4">
      <c r="A1299" s="134"/>
      <c r="D1299" s="68">
        <f t="shared" si="20"/>
        <v>0</v>
      </c>
    </row>
    <row r="1300" spans="1:4">
      <c r="A1300" s="134"/>
      <c r="D1300" s="68">
        <f t="shared" si="20"/>
        <v>0</v>
      </c>
    </row>
    <row r="1301" spans="1:4">
      <c r="A1301" s="134"/>
      <c r="D1301" s="68">
        <f t="shared" si="20"/>
        <v>0</v>
      </c>
    </row>
    <row r="1302" spans="1:4">
      <c r="A1302" s="134"/>
      <c r="D1302" s="68">
        <f t="shared" si="20"/>
        <v>0</v>
      </c>
    </row>
    <row r="1303" spans="1:4">
      <c r="A1303" s="134"/>
      <c r="D1303" s="68">
        <f t="shared" si="20"/>
        <v>0</v>
      </c>
    </row>
    <row r="1304" spans="1:4">
      <c r="A1304" s="134"/>
      <c r="D1304" s="68">
        <f t="shared" si="20"/>
        <v>0</v>
      </c>
    </row>
    <row r="1305" spans="1:4">
      <c r="A1305" s="134"/>
      <c r="D1305" s="68">
        <f t="shared" si="20"/>
        <v>0</v>
      </c>
    </row>
    <row r="1306" spans="1:4">
      <c r="A1306" s="134"/>
      <c r="D1306" s="68">
        <f t="shared" si="20"/>
        <v>0</v>
      </c>
    </row>
    <row r="1307" spans="1:4">
      <c r="A1307" s="134"/>
      <c r="D1307" s="68">
        <f t="shared" si="20"/>
        <v>0</v>
      </c>
    </row>
    <row r="1308" spans="1:4">
      <c r="A1308" s="134"/>
      <c r="D1308" s="68">
        <f t="shared" si="20"/>
        <v>0</v>
      </c>
    </row>
    <row r="1309" spans="1:4">
      <c r="A1309" s="134"/>
      <c r="D1309" s="68">
        <f t="shared" si="20"/>
        <v>0</v>
      </c>
    </row>
    <row r="1310" spans="1:4">
      <c r="A1310" s="134"/>
      <c r="D1310" s="68">
        <f t="shared" si="20"/>
        <v>0</v>
      </c>
    </row>
    <row r="1311" spans="1:4">
      <c r="A1311" s="134"/>
      <c r="D1311" s="68">
        <f t="shared" si="20"/>
        <v>0</v>
      </c>
    </row>
    <row r="1312" spans="1:4">
      <c r="A1312" s="134"/>
      <c r="D1312" s="68">
        <f t="shared" si="20"/>
        <v>0</v>
      </c>
    </row>
    <row r="1313" spans="1:4">
      <c r="A1313" s="134"/>
      <c r="D1313" s="68">
        <f t="shared" si="20"/>
        <v>0</v>
      </c>
    </row>
    <row r="1314" spans="1:4">
      <c r="A1314" s="134"/>
      <c r="D1314" s="68">
        <f t="shared" si="20"/>
        <v>0</v>
      </c>
    </row>
    <row r="1315" spans="1:4">
      <c r="A1315" s="134"/>
      <c r="D1315" s="68">
        <f t="shared" si="20"/>
        <v>0</v>
      </c>
    </row>
    <row r="1316" spans="1:4">
      <c r="A1316" s="134"/>
      <c r="D1316" s="68">
        <f t="shared" si="20"/>
        <v>0</v>
      </c>
    </row>
    <row r="1317" spans="1:4">
      <c r="A1317" s="134"/>
      <c r="D1317" s="68">
        <f t="shared" si="20"/>
        <v>0</v>
      </c>
    </row>
    <row r="1318" spans="1:4">
      <c r="A1318" s="134"/>
      <c r="D1318" s="68">
        <f t="shared" si="20"/>
        <v>0</v>
      </c>
    </row>
    <row r="1319" spans="1:4">
      <c r="A1319" s="134"/>
      <c r="D1319" s="68">
        <f t="shared" si="20"/>
        <v>0</v>
      </c>
    </row>
    <row r="1320" spans="1:4">
      <c r="A1320" s="134"/>
      <c r="D1320" s="68">
        <f t="shared" si="20"/>
        <v>0</v>
      </c>
    </row>
    <row r="1321" spans="1:4">
      <c r="A1321" s="134"/>
      <c r="D1321" s="68">
        <f t="shared" si="20"/>
        <v>0</v>
      </c>
    </row>
    <row r="1322" spans="1:4">
      <c r="A1322" s="134"/>
      <c r="D1322" s="68">
        <f t="shared" si="20"/>
        <v>0</v>
      </c>
    </row>
    <row r="1323" spans="1:4">
      <c r="A1323" s="134"/>
      <c r="D1323" s="68">
        <f t="shared" si="20"/>
        <v>0</v>
      </c>
    </row>
    <row r="1324" spans="1:4">
      <c r="A1324" s="134"/>
      <c r="D1324" s="68">
        <f t="shared" si="20"/>
        <v>0</v>
      </c>
    </row>
    <row r="1325" spans="1:4">
      <c r="A1325" s="134"/>
      <c r="D1325" s="68">
        <f t="shared" si="20"/>
        <v>0</v>
      </c>
    </row>
    <row r="1326" spans="1:4">
      <c r="A1326" s="134"/>
      <c r="D1326" s="68">
        <f t="shared" si="20"/>
        <v>0</v>
      </c>
    </row>
    <row r="1327" spans="1:4">
      <c r="A1327" s="134"/>
      <c r="D1327" s="68">
        <f t="shared" si="20"/>
        <v>0</v>
      </c>
    </row>
    <row r="1328" spans="1:4">
      <c r="A1328" s="134"/>
      <c r="D1328" s="68">
        <f t="shared" si="20"/>
        <v>0</v>
      </c>
    </row>
    <row r="1329" spans="1:4">
      <c r="A1329" s="134"/>
      <c r="D1329" s="68">
        <f t="shared" si="20"/>
        <v>0</v>
      </c>
    </row>
    <row r="1330" spans="1:4">
      <c r="A1330" s="134"/>
      <c r="D1330" s="68">
        <f t="shared" si="20"/>
        <v>0</v>
      </c>
    </row>
    <row r="1331" spans="1:4">
      <c r="A1331" s="134"/>
      <c r="D1331" s="68">
        <f t="shared" si="20"/>
        <v>0</v>
      </c>
    </row>
    <row r="1332" spans="1:4">
      <c r="A1332" s="134"/>
      <c r="D1332" s="68">
        <f t="shared" si="20"/>
        <v>0</v>
      </c>
    </row>
    <row r="1333" spans="1:4">
      <c r="A1333" s="134"/>
      <c r="D1333" s="68">
        <f t="shared" si="20"/>
        <v>0</v>
      </c>
    </row>
    <row r="1334" spans="1:4">
      <c r="A1334" s="134"/>
      <c r="D1334" s="68">
        <f t="shared" si="20"/>
        <v>0</v>
      </c>
    </row>
    <row r="1335" spans="1:4">
      <c r="A1335" s="134"/>
      <c r="D1335" s="68">
        <f t="shared" si="20"/>
        <v>0</v>
      </c>
    </row>
    <row r="1336" spans="1:4">
      <c r="A1336" s="134"/>
      <c r="D1336" s="68">
        <f t="shared" si="20"/>
        <v>0</v>
      </c>
    </row>
    <row r="1337" spans="1:4">
      <c r="A1337" s="134"/>
      <c r="D1337" s="68">
        <f t="shared" si="20"/>
        <v>0</v>
      </c>
    </row>
    <row r="1338" spans="1:4">
      <c r="A1338" s="134"/>
      <c r="D1338" s="68">
        <f t="shared" si="20"/>
        <v>0</v>
      </c>
    </row>
    <row r="1339" spans="1:4">
      <c r="A1339" s="134"/>
      <c r="D1339" s="68">
        <f t="shared" si="20"/>
        <v>0</v>
      </c>
    </row>
    <row r="1340" spans="1:4">
      <c r="A1340" s="134"/>
      <c r="D1340" s="68">
        <f t="shared" si="20"/>
        <v>0</v>
      </c>
    </row>
    <row r="1341" spans="1:4">
      <c r="A1341" s="134"/>
      <c r="D1341" s="68">
        <f t="shared" si="20"/>
        <v>0</v>
      </c>
    </row>
    <row r="1342" spans="1:4">
      <c r="A1342" s="134"/>
      <c r="D1342" s="68">
        <f t="shared" si="20"/>
        <v>0</v>
      </c>
    </row>
    <row r="1343" spans="1:4">
      <c r="A1343" s="134"/>
      <c r="D1343" s="68">
        <f t="shared" si="20"/>
        <v>0</v>
      </c>
    </row>
    <row r="1344" spans="1:4">
      <c r="A1344" s="134"/>
      <c r="D1344" s="68">
        <f t="shared" si="20"/>
        <v>0</v>
      </c>
    </row>
    <row r="1345" spans="1:4">
      <c r="A1345" s="134"/>
      <c r="D1345" s="68">
        <f t="shared" si="20"/>
        <v>0</v>
      </c>
    </row>
    <row r="1346" spans="1:4">
      <c r="A1346" s="134"/>
      <c r="D1346" s="68">
        <f t="shared" si="20"/>
        <v>0</v>
      </c>
    </row>
    <row r="1347" spans="1:4">
      <c r="A1347" s="134"/>
      <c r="D1347" s="68">
        <f t="shared" ref="D1347:D1410" si="21">B1347+C1347</f>
        <v>0</v>
      </c>
    </row>
    <row r="1348" spans="1:4">
      <c r="A1348" s="134"/>
      <c r="D1348" s="68">
        <f t="shared" si="21"/>
        <v>0</v>
      </c>
    </row>
    <row r="1349" spans="1:4">
      <c r="A1349" s="134"/>
      <c r="D1349" s="68">
        <f t="shared" si="21"/>
        <v>0</v>
      </c>
    </row>
    <row r="1350" spans="1:4">
      <c r="A1350" s="134"/>
      <c r="D1350" s="68">
        <f t="shared" si="21"/>
        <v>0</v>
      </c>
    </row>
    <row r="1351" spans="1:4">
      <c r="A1351" s="134"/>
      <c r="D1351" s="68">
        <f t="shared" si="21"/>
        <v>0</v>
      </c>
    </row>
    <row r="1352" spans="1:4">
      <c r="A1352" s="134"/>
      <c r="D1352" s="68">
        <f t="shared" si="21"/>
        <v>0</v>
      </c>
    </row>
    <row r="1353" spans="1:4">
      <c r="A1353" s="134"/>
      <c r="D1353" s="68">
        <f t="shared" si="21"/>
        <v>0</v>
      </c>
    </row>
    <row r="1354" spans="1:4">
      <c r="A1354" s="134"/>
      <c r="D1354" s="68">
        <f t="shared" si="21"/>
        <v>0</v>
      </c>
    </row>
    <row r="1355" spans="1:4">
      <c r="A1355" s="134"/>
      <c r="D1355" s="68">
        <f t="shared" si="21"/>
        <v>0</v>
      </c>
    </row>
    <row r="1356" spans="1:4">
      <c r="A1356" s="134"/>
      <c r="D1356" s="68">
        <f t="shared" si="21"/>
        <v>0</v>
      </c>
    </row>
    <row r="1357" spans="1:4">
      <c r="A1357" s="134"/>
      <c r="D1357" s="68">
        <f t="shared" si="21"/>
        <v>0</v>
      </c>
    </row>
    <row r="1358" spans="1:4">
      <c r="A1358" s="134"/>
      <c r="D1358" s="68">
        <f t="shared" si="21"/>
        <v>0</v>
      </c>
    </row>
    <row r="1359" spans="1:4">
      <c r="A1359" s="134"/>
      <c r="D1359" s="68">
        <f t="shared" si="21"/>
        <v>0</v>
      </c>
    </row>
    <row r="1360" spans="1:4">
      <c r="A1360" s="134"/>
      <c r="D1360" s="68">
        <f t="shared" si="21"/>
        <v>0</v>
      </c>
    </row>
    <row r="1361" spans="1:4">
      <c r="A1361" s="134"/>
      <c r="D1361" s="68">
        <f t="shared" si="21"/>
        <v>0</v>
      </c>
    </row>
    <row r="1362" spans="1:4">
      <c r="A1362" s="134"/>
      <c r="D1362" s="68">
        <f t="shared" si="21"/>
        <v>0</v>
      </c>
    </row>
    <row r="1363" spans="1:4">
      <c r="A1363" s="134"/>
      <c r="D1363" s="68">
        <f t="shared" si="21"/>
        <v>0</v>
      </c>
    </row>
    <row r="1364" spans="1:4">
      <c r="A1364" s="134"/>
      <c r="D1364" s="68">
        <f t="shared" si="21"/>
        <v>0</v>
      </c>
    </row>
    <row r="1365" spans="1:4">
      <c r="A1365" s="134"/>
      <c r="D1365" s="68">
        <f t="shared" si="21"/>
        <v>0</v>
      </c>
    </row>
    <row r="1366" spans="1:4">
      <c r="A1366" s="134"/>
      <c r="D1366" s="68">
        <f t="shared" si="21"/>
        <v>0</v>
      </c>
    </row>
    <row r="1367" spans="1:4">
      <c r="A1367" s="134"/>
      <c r="D1367" s="68">
        <f t="shared" si="21"/>
        <v>0</v>
      </c>
    </row>
    <row r="1368" spans="1:4">
      <c r="A1368" s="134"/>
      <c r="D1368" s="68">
        <f t="shared" si="21"/>
        <v>0</v>
      </c>
    </row>
    <row r="1369" spans="1:4">
      <c r="A1369" s="134"/>
      <c r="D1369" s="68">
        <f t="shared" si="21"/>
        <v>0</v>
      </c>
    </row>
    <row r="1370" spans="1:4">
      <c r="A1370" s="134"/>
      <c r="D1370" s="68">
        <f t="shared" si="21"/>
        <v>0</v>
      </c>
    </row>
    <row r="1371" spans="1:4">
      <c r="A1371" s="134"/>
      <c r="D1371" s="68">
        <f t="shared" si="21"/>
        <v>0</v>
      </c>
    </row>
    <row r="1372" spans="1:4">
      <c r="A1372" s="134"/>
      <c r="D1372" s="68">
        <f t="shared" si="21"/>
        <v>0</v>
      </c>
    </row>
    <row r="1373" spans="1:4">
      <c r="A1373" s="134"/>
      <c r="D1373" s="68">
        <f t="shared" si="21"/>
        <v>0</v>
      </c>
    </row>
    <row r="1374" spans="1:4">
      <c r="A1374" s="134"/>
      <c r="D1374" s="68">
        <f t="shared" si="21"/>
        <v>0</v>
      </c>
    </row>
    <row r="1375" spans="1:4">
      <c r="A1375" s="134"/>
      <c r="D1375" s="68">
        <f t="shared" si="21"/>
        <v>0</v>
      </c>
    </row>
    <row r="1376" spans="1:4">
      <c r="A1376" s="134"/>
      <c r="D1376" s="68">
        <f t="shared" si="21"/>
        <v>0</v>
      </c>
    </row>
    <row r="1377" spans="1:4">
      <c r="A1377" s="134"/>
      <c r="D1377" s="68">
        <f t="shared" si="21"/>
        <v>0</v>
      </c>
    </row>
    <row r="1378" spans="1:4">
      <c r="A1378" s="134"/>
      <c r="D1378" s="68">
        <f t="shared" si="21"/>
        <v>0</v>
      </c>
    </row>
    <row r="1379" spans="1:4">
      <c r="A1379" s="134"/>
      <c r="D1379" s="68">
        <f t="shared" si="21"/>
        <v>0</v>
      </c>
    </row>
    <row r="1380" spans="1:4">
      <c r="A1380" s="134"/>
      <c r="D1380" s="68">
        <f t="shared" si="21"/>
        <v>0</v>
      </c>
    </row>
    <row r="1381" spans="1:4">
      <c r="A1381" s="134"/>
      <c r="D1381" s="68">
        <f t="shared" si="21"/>
        <v>0</v>
      </c>
    </row>
    <row r="1382" spans="1:4">
      <c r="A1382" s="134"/>
      <c r="D1382" s="68">
        <f t="shared" si="21"/>
        <v>0</v>
      </c>
    </row>
    <row r="1383" spans="1:4">
      <c r="A1383" s="134"/>
      <c r="D1383" s="68">
        <f t="shared" si="21"/>
        <v>0</v>
      </c>
    </row>
    <row r="1384" spans="1:4">
      <c r="A1384" s="134"/>
      <c r="D1384" s="68">
        <f t="shared" si="21"/>
        <v>0</v>
      </c>
    </row>
    <row r="1385" spans="1:4">
      <c r="A1385" s="134"/>
      <c r="D1385" s="68">
        <f t="shared" si="21"/>
        <v>0</v>
      </c>
    </row>
    <row r="1386" spans="1:4">
      <c r="A1386" s="134"/>
      <c r="D1386" s="68">
        <f t="shared" si="21"/>
        <v>0</v>
      </c>
    </row>
    <row r="1387" spans="1:4">
      <c r="A1387" s="134"/>
      <c r="D1387" s="68">
        <f t="shared" si="21"/>
        <v>0</v>
      </c>
    </row>
    <row r="1388" spans="1:4">
      <c r="A1388" s="134"/>
      <c r="D1388" s="68">
        <f t="shared" si="21"/>
        <v>0</v>
      </c>
    </row>
    <row r="1389" spans="1:4">
      <c r="A1389" s="134"/>
      <c r="D1389" s="68">
        <f t="shared" si="21"/>
        <v>0</v>
      </c>
    </row>
    <row r="1390" spans="1:4">
      <c r="A1390" s="134"/>
      <c r="D1390" s="68">
        <f t="shared" si="21"/>
        <v>0</v>
      </c>
    </row>
    <row r="1391" spans="1:4">
      <c r="A1391" s="134"/>
      <c r="D1391" s="68">
        <f t="shared" si="21"/>
        <v>0</v>
      </c>
    </row>
    <row r="1392" spans="1:4">
      <c r="A1392" s="134"/>
      <c r="D1392" s="68">
        <f t="shared" si="21"/>
        <v>0</v>
      </c>
    </row>
    <row r="1393" spans="1:4">
      <c r="A1393" s="134"/>
      <c r="D1393" s="68">
        <f t="shared" si="21"/>
        <v>0</v>
      </c>
    </row>
    <row r="1394" spans="1:4">
      <c r="A1394" s="134"/>
      <c r="D1394" s="68">
        <f t="shared" si="21"/>
        <v>0</v>
      </c>
    </row>
    <row r="1395" spans="1:4">
      <c r="A1395" s="134"/>
      <c r="D1395" s="68">
        <f t="shared" si="21"/>
        <v>0</v>
      </c>
    </row>
    <row r="1396" spans="1:4">
      <c r="A1396" s="134"/>
      <c r="D1396" s="68">
        <f t="shared" si="21"/>
        <v>0</v>
      </c>
    </row>
    <row r="1397" spans="1:4">
      <c r="A1397" s="134"/>
      <c r="D1397" s="68">
        <f t="shared" si="21"/>
        <v>0</v>
      </c>
    </row>
    <row r="1398" spans="1:4">
      <c r="A1398" s="134"/>
      <c r="D1398" s="68">
        <f t="shared" si="21"/>
        <v>0</v>
      </c>
    </row>
    <row r="1399" spans="1:4">
      <c r="A1399" s="134"/>
      <c r="D1399" s="68">
        <f t="shared" si="21"/>
        <v>0</v>
      </c>
    </row>
    <row r="1400" spans="1:4">
      <c r="A1400" s="134"/>
      <c r="D1400" s="68">
        <f t="shared" si="21"/>
        <v>0</v>
      </c>
    </row>
    <row r="1401" spans="1:4">
      <c r="A1401" s="134"/>
      <c r="D1401" s="68">
        <f t="shared" si="21"/>
        <v>0</v>
      </c>
    </row>
    <row r="1402" spans="1:4">
      <c r="A1402" s="134"/>
      <c r="D1402" s="68">
        <f t="shared" si="21"/>
        <v>0</v>
      </c>
    </row>
    <row r="1403" spans="1:4">
      <c r="A1403" s="134"/>
      <c r="D1403" s="68">
        <f t="shared" si="21"/>
        <v>0</v>
      </c>
    </row>
    <row r="1404" spans="1:4">
      <c r="A1404" s="134"/>
      <c r="D1404" s="68">
        <f t="shared" si="21"/>
        <v>0</v>
      </c>
    </row>
    <row r="1405" spans="1:4">
      <c r="A1405" s="134"/>
      <c r="D1405" s="68">
        <f t="shared" si="21"/>
        <v>0</v>
      </c>
    </row>
    <row r="1406" spans="1:4">
      <c r="A1406" s="134"/>
      <c r="D1406" s="68">
        <f t="shared" si="21"/>
        <v>0</v>
      </c>
    </row>
    <row r="1407" spans="1:4">
      <c r="A1407" s="134"/>
      <c r="D1407" s="68">
        <f t="shared" si="21"/>
        <v>0</v>
      </c>
    </row>
    <row r="1408" spans="1:4">
      <c r="A1408" s="134"/>
      <c r="D1408" s="68">
        <f t="shared" si="21"/>
        <v>0</v>
      </c>
    </row>
    <row r="1409" spans="1:4">
      <c r="A1409" s="134"/>
      <c r="D1409" s="68">
        <f t="shared" si="21"/>
        <v>0</v>
      </c>
    </row>
    <row r="1410" spans="1:4">
      <c r="A1410" s="134"/>
      <c r="D1410" s="68">
        <f t="shared" si="21"/>
        <v>0</v>
      </c>
    </row>
    <row r="1411" spans="1:4">
      <c r="A1411" s="134"/>
      <c r="D1411" s="68">
        <f t="shared" ref="D1411:D1474" si="22">B1411+C1411</f>
        <v>0</v>
      </c>
    </row>
    <row r="1412" spans="1:4">
      <c r="A1412" s="134"/>
      <c r="D1412" s="68">
        <f t="shared" si="22"/>
        <v>0</v>
      </c>
    </row>
    <row r="1413" spans="1:4">
      <c r="A1413" s="134"/>
      <c r="D1413" s="68">
        <f t="shared" si="22"/>
        <v>0</v>
      </c>
    </row>
    <row r="1414" spans="1:4">
      <c r="A1414" s="134"/>
      <c r="D1414" s="68">
        <f t="shared" si="22"/>
        <v>0</v>
      </c>
    </row>
    <row r="1415" spans="1:4">
      <c r="A1415" s="134"/>
      <c r="D1415" s="68">
        <f t="shared" si="22"/>
        <v>0</v>
      </c>
    </row>
    <row r="1416" spans="1:4">
      <c r="A1416" s="134"/>
      <c r="D1416" s="68">
        <f t="shared" si="22"/>
        <v>0</v>
      </c>
    </row>
    <row r="1417" spans="1:4">
      <c r="A1417" s="134"/>
      <c r="D1417" s="68">
        <f t="shared" si="22"/>
        <v>0</v>
      </c>
    </row>
    <row r="1418" spans="1:4">
      <c r="A1418" s="134"/>
      <c r="D1418" s="68">
        <f t="shared" si="22"/>
        <v>0</v>
      </c>
    </row>
    <row r="1419" spans="1:4">
      <c r="A1419" s="134"/>
      <c r="D1419" s="68">
        <f t="shared" si="22"/>
        <v>0</v>
      </c>
    </row>
    <row r="1420" spans="1:4">
      <c r="A1420" s="134"/>
      <c r="D1420" s="68">
        <f t="shared" si="22"/>
        <v>0</v>
      </c>
    </row>
    <row r="1421" spans="1:4">
      <c r="A1421" s="134"/>
      <c r="D1421" s="68">
        <f t="shared" si="22"/>
        <v>0</v>
      </c>
    </row>
    <row r="1422" spans="1:4">
      <c r="A1422" s="134"/>
      <c r="D1422" s="68">
        <f t="shared" si="22"/>
        <v>0</v>
      </c>
    </row>
    <row r="1423" spans="1:4">
      <c r="A1423" s="134"/>
      <c r="D1423" s="68">
        <f t="shared" si="22"/>
        <v>0</v>
      </c>
    </row>
    <row r="1424" spans="1:4">
      <c r="A1424" s="134"/>
      <c r="D1424" s="68">
        <f t="shared" si="22"/>
        <v>0</v>
      </c>
    </row>
    <row r="1425" spans="1:4">
      <c r="A1425" s="134"/>
      <c r="D1425" s="68">
        <f t="shared" si="22"/>
        <v>0</v>
      </c>
    </row>
    <row r="1426" spans="1:4">
      <c r="A1426" s="134"/>
      <c r="D1426" s="68">
        <f t="shared" si="22"/>
        <v>0</v>
      </c>
    </row>
    <row r="1427" spans="1:4">
      <c r="A1427" s="134"/>
      <c r="D1427" s="68">
        <f t="shared" si="22"/>
        <v>0</v>
      </c>
    </row>
    <row r="1428" spans="1:4">
      <c r="A1428" s="134"/>
      <c r="D1428" s="68">
        <f t="shared" si="22"/>
        <v>0</v>
      </c>
    </row>
    <row r="1429" spans="1:4">
      <c r="A1429" s="134"/>
      <c r="D1429" s="68">
        <f t="shared" si="22"/>
        <v>0</v>
      </c>
    </row>
    <row r="1430" spans="1:4">
      <c r="A1430" s="134"/>
      <c r="D1430" s="68">
        <f t="shared" si="22"/>
        <v>0</v>
      </c>
    </row>
    <row r="1431" spans="1:4">
      <c r="A1431" s="134"/>
      <c r="D1431" s="68">
        <f t="shared" si="22"/>
        <v>0</v>
      </c>
    </row>
    <row r="1432" spans="1:4">
      <c r="A1432" s="134"/>
      <c r="D1432" s="68">
        <f t="shared" si="22"/>
        <v>0</v>
      </c>
    </row>
    <row r="1433" spans="1:4">
      <c r="A1433" s="134"/>
      <c r="D1433" s="68">
        <f t="shared" si="22"/>
        <v>0</v>
      </c>
    </row>
    <row r="1434" spans="1:4">
      <c r="A1434" s="134"/>
      <c r="D1434" s="68">
        <f t="shared" si="22"/>
        <v>0</v>
      </c>
    </row>
    <row r="1435" spans="1:4">
      <c r="A1435" s="134"/>
      <c r="D1435" s="68">
        <f t="shared" si="22"/>
        <v>0</v>
      </c>
    </row>
    <row r="1436" spans="1:4">
      <c r="A1436" s="134"/>
      <c r="D1436" s="68">
        <f t="shared" si="22"/>
        <v>0</v>
      </c>
    </row>
    <row r="1437" spans="1:4">
      <c r="A1437" s="134"/>
      <c r="D1437" s="68">
        <f t="shared" si="22"/>
        <v>0</v>
      </c>
    </row>
    <row r="1438" spans="1:4">
      <c r="A1438" s="134"/>
      <c r="D1438" s="68">
        <f t="shared" si="22"/>
        <v>0</v>
      </c>
    </row>
    <row r="1439" spans="1:4">
      <c r="A1439" s="134"/>
      <c r="D1439" s="68">
        <f t="shared" si="22"/>
        <v>0</v>
      </c>
    </row>
    <row r="1440" spans="1:4">
      <c r="A1440" s="134"/>
      <c r="D1440" s="68">
        <f t="shared" si="22"/>
        <v>0</v>
      </c>
    </row>
    <row r="1441" spans="1:4">
      <c r="A1441" s="134"/>
      <c r="D1441" s="68">
        <f t="shared" si="22"/>
        <v>0</v>
      </c>
    </row>
    <row r="1442" spans="1:4">
      <c r="A1442" s="134"/>
      <c r="D1442" s="68">
        <f t="shared" si="22"/>
        <v>0</v>
      </c>
    </row>
    <row r="1443" spans="1:4">
      <c r="A1443" s="134"/>
      <c r="D1443" s="68">
        <f t="shared" si="22"/>
        <v>0</v>
      </c>
    </row>
    <row r="1444" spans="1:4">
      <c r="A1444" s="134"/>
      <c r="D1444" s="68">
        <f t="shared" si="22"/>
        <v>0</v>
      </c>
    </row>
    <row r="1445" spans="1:4">
      <c r="A1445" s="134"/>
      <c r="D1445" s="68">
        <f t="shared" si="22"/>
        <v>0</v>
      </c>
    </row>
    <row r="1446" spans="1:4">
      <c r="A1446" s="134"/>
      <c r="D1446" s="68">
        <f t="shared" si="22"/>
        <v>0</v>
      </c>
    </row>
    <row r="1447" spans="1:4">
      <c r="A1447" s="134"/>
      <c r="D1447" s="68">
        <f t="shared" si="22"/>
        <v>0</v>
      </c>
    </row>
    <row r="1448" spans="1:4">
      <c r="A1448" s="134"/>
      <c r="D1448" s="68">
        <f t="shared" si="22"/>
        <v>0</v>
      </c>
    </row>
    <row r="1449" spans="1:4">
      <c r="A1449" s="134"/>
      <c r="D1449" s="68">
        <f t="shared" si="22"/>
        <v>0</v>
      </c>
    </row>
    <row r="1450" spans="1:4">
      <c r="A1450" s="134"/>
      <c r="D1450" s="68">
        <f t="shared" si="22"/>
        <v>0</v>
      </c>
    </row>
    <row r="1451" spans="1:4">
      <c r="A1451" s="134"/>
      <c r="D1451" s="68">
        <f t="shared" si="22"/>
        <v>0</v>
      </c>
    </row>
    <row r="1452" spans="1:4">
      <c r="A1452" s="134"/>
      <c r="D1452" s="68">
        <f t="shared" si="22"/>
        <v>0</v>
      </c>
    </row>
    <row r="1453" spans="1:4">
      <c r="A1453" s="134"/>
      <c r="D1453" s="68">
        <f t="shared" si="22"/>
        <v>0</v>
      </c>
    </row>
    <row r="1454" spans="1:4">
      <c r="A1454" s="134"/>
      <c r="D1454" s="68">
        <f t="shared" si="22"/>
        <v>0</v>
      </c>
    </row>
    <row r="1455" spans="1:4">
      <c r="A1455" s="134"/>
      <c r="D1455" s="68">
        <f t="shared" si="22"/>
        <v>0</v>
      </c>
    </row>
    <row r="1456" spans="1:4">
      <c r="A1456" s="134"/>
      <c r="D1456" s="68">
        <f t="shared" si="22"/>
        <v>0</v>
      </c>
    </row>
    <row r="1457" spans="1:4">
      <c r="A1457" s="134"/>
      <c r="D1457" s="68">
        <f t="shared" si="22"/>
        <v>0</v>
      </c>
    </row>
    <row r="1458" spans="1:4">
      <c r="A1458" s="134"/>
      <c r="D1458" s="68">
        <f t="shared" si="22"/>
        <v>0</v>
      </c>
    </row>
    <row r="1459" spans="1:4">
      <c r="A1459" s="134"/>
      <c r="D1459" s="68">
        <f t="shared" si="22"/>
        <v>0</v>
      </c>
    </row>
    <row r="1460" spans="1:4">
      <c r="A1460" s="134"/>
      <c r="D1460" s="68">
        <f t="shared" si="22"/>
        <v>0</v>
      </c>
    </row>
    <row r="1461" spans="1:4">
      <c r="A1461" s="134"/>
      <c r="D1461" s="68">
        <f t="shared" si="22"/>
        <v>0</v>
      </c>
    </row>
    <row r="1462" spans="1:4">
      <c r="A1462" s="134"/>
      <c r="D1462" s="68">
        <f t="shared" si="22"/>
        <v>0</v>
      </c>
    </row>
    <row r="1463" spans="1:4">
      <c r="A1463" s="134"/>
      <c r="D1463" s="68">
        <f t="shared" si="22"/>
        <v>0</v>
      </c>
    </row>
    <row r="1464" spans="1:4">
      <c r="A1464" s="134"/>
      <c r="D1464" s="68">
        <f t="shared" si="22"/>
        <v>0</v>
      </c>
    </row>
    <row r="1465" spans="1:4">
      <c r="A1465" s="134"/>
      <c r="D1465" s="68">
        <f t="shared" si="22"/>
        <v>0</v>
      </c>
    </row>
    <row r="1466" spans="1:4">
      <c r="A1466" s="134"/>
      <c r="D1466" s="68">
        <f t="shared" si="22"/>
        <v>0</v>
      </c>
    </row>
    <row r="1467" spans="1:4">
      <c r="A1467" s="134"/>
      <c r="D1467" s="68">
        <f t="shared" si="22"/>
        <v>0</v>
      </c>
    </row>
    <row r="1468" spans="1:4">
      <c r="A1468" s="134"/>
      <c r="D1468" s="68">
        <f t="shared" si="22"/>
        <v>0</v>
      </c>
    </row>
    <row r="1469" spans="1:4">
      <c r="A1469" s="134"/>
      <c r="D1469" s="68">
        <f t="shared" si="22"/>
        <v>0</v>
      </c>
    </row>
    <row r="1470" spans="1:4">
      <c r="A1470" s="134"/>
      <c r="D1470" s="68">
        <f t="shared" si="22"/>
        <v>0</v>
      </c>
    </row>
    <row r="1471" spans="1:4">
      <c r="A1471" s="134"/>
      <c r="D1471" s="68">
        <f t="shared" si="22"/>
        <v>0</v>
      </c>
    </row>
    <row r="1472" spans="1:4">
      <c r="A1472" s="134"/>
      <c r="D1472" s="68">
        <f t="shared" si="22"/>
        <v>0</v>
      </c>
    </row>
    <row r="1473" spans="1:4">
      <c r="A1473" s="134"/>
      <c r="D1473" s="68">
        <f t="shared" si="22"/>
        <v>0</v>
      </c>
    </row>
    <row r="1474" spans="1:4">
      <c r="A1474" s="134"/>
      <c r="D1474" s="68">
        <f t="shared" si="22"/>
        <v>0</v>
      </c>
    </row>
    <row r="1475" spans="1:4">
      <c r="A1475" s="134"/>
      <c r="D1475" s="68">
        <f t="shared" ref="D1475:D1538" si="23">B1475+C1475</f>
        <v>0</v>
      </c>
    </row>
    <row r="1476" spans="1:4">
      <c r="A1476" s="134"/>
      <c r="D1476" s="68">
        <f t="shared" si="23"/>
        <v>0</v>
      </c>
    </row>
    <row r="1477" spans="1:4">
      <c r="A1477" s="134"/>
      <c r="D1477" s="68">
        <f t="shared" si="23"/>
        <v>0</v>
      </c>
    </row>
    <row r="1478" spans="1:4">
      <c r="A1478" s="134"/>
      <c r="D1478" s="68">
        <f t="shared" si="23"/>
        <v>0</v>
      </c>
    </row>
    <row r="1479" spans="1:4">
      <c r="A1479" s="134"/>
      <c r="D1479" s="68">
        <f t="shared" si="23"/>
        <v>0</v>
      </c>
    </row>
    <row r="1480" spans="1:4">
      <c r="A1480" s="134"/>
      <c r="D1480" s="68">
        <f t="shared" si="23"/>
        <v>0</v>
      </c>
    </row>
    <row r="1481" spans="1:4">
      <c r="A1481" s="134"/>
      <c r="D1481" s="68">
        <f t="shared" si="23"/>
        <v>0</v>
      </c>
    </row>
    <row r="1482" spans="1:4">
      <c r="A1482" s="134"/>
      <c r="D1482" s="68">
        <f t="shared" si="23"/>
        <v>0</v>
      </c>
    </row>
    <row r="1483" spans="1:4">
      <c r="A1483" s="134"/>
      <c r="D1483" s="68">
        <f t="shared" si="23"/>
        <v>0</v>
      </c>
    </row>
    <row r="1484" spans="1:4">
      <c r="A1484" s="134"/>
      <c r="D1484" s="68">
        <f t="shared" si="23"/>
        <v>0</v>
      </c>
    </row>
    <row r="1485" spans="1:4">
      <c r="A1485" s="134"/>
      <c r="D1485" s="68">
        <f t="shared" si="23"/>
        <v>0</v>
      </c>
    </row>
    <row r="1486" spans="1:4">
      <c r="A1486" s="134"/>
      <c r="D1486" s="68">
        <f t="shared" si="23"/>
        <v>0</v>
      </c>
    </row>
    <row r="1487" spans="1:4">
      <c r="A1487" s="134"/>
      <c r="D1487" s="68">
        <f t="shared" si="23"/>
        <v>0</v>
      </c>
    </row>
    <row r="1488" spans="1:4">
      <c r="A1488" s="134"/>
      <c r="D1488" s="68">
        <f t="shared" si="23"/>
        <v>0</v>
      </c>
    </row>
    <row r="1489" spans="1:4">
      <c r="A1489" s="134"/>
      <c r="D1489" s="68">
        <f t="shared" si="23"/>
        <v>0</v>
      </c>
    </row>
    <row r="1490" spans="1:4">
      <c r="A1490" s="134"/>
      <c r="D1490" s="68">
        <f t="shared" si="23"/>
        <v>0</v>
      </c>
    </row>
    <row r="1491" spans="1:4">
      <c r="A1491" s="134"/>
      <c r="D1491" s="68">
        <f t="shared" si="23"/>
        <v>0</v>
      </c>
    </row>
    <row r="1492" spans="1:4">
      <c r="A1492" s="134"/>
      <c r="D1492" s="68">
        <f t="shared" si="23"/>
        <v>0</v>
      </c>
    </row>
    <row r="1493" spans="1:4">
      <c r="A1493" s="134"/>
      <c r="D1493" s="68">
        <f t="shared" si="23"/>
        <v>0</v>
      </c>
    </row>
    <row r="1494" spans="1:4">
      <c r="A1494" s="134"/>
      <c r="D1494" s="68">
        <f t="shared" si="23"/>
        <v>0</v>
      </c>
    </row>
    <row r="1495" spans="1:4">
      <c r="A1495" s="134"/>
      <c r="D1495" s="68">
        <f t="shared" si="23"/>
        <v>0</v>
      </c>
    </row>
    <row r="1496" spans="1:4">
      <c r="A1496" s="134"/>
      <c r="D1496" s="68">
        <f t="shared" si="23"/>
        <v>0</v>
      </c>
    </row>
    <row r="1497" spans="1:4">
      <c r="A1497" s="134"/>
      <c r="D1497" s="68">
        <f t="shared" si="23"/>
        <v>0</v>
      </c>
    </row>
    <row r="1498" spans="1:4">
      <c r="A1498" s="134"/>
      <c r="D1498" s="68">
        <f t="shared" si="23"/>
        <v>0</v>
      </c>
    </row>
    <row r="1499" spans="1:4">
      <c r="A1499" s="134"/>
      <c r="D1499" s="68">
        <f t="shared" si="23"/>
        <v>0</v>
      </c>
    </row>
    <row r="1500" spans="1:4">
      <c r="A1500" s="134"/>
      <c r="D1500" s="68">
        <f t="shared" si="23"/>
        <v>0</v>
      </c>
    </row>
    <row r="1501" spans="1:4">
      <c r="A1501" s="134"/>
      <c r="D1501" s="68">
        <f t="shared" si="23"/>
        <v>0</v>
      </c>
    </row>
    <row r="1502" spans="1:4">
      <c r="A1502" s="134"/>
      <c r="D1502" s="68">
        <f t="shared" si="23"/>
        <v>0</v>
      </c>
    </row>
    <row r="1503" spans="1:4">
      <c r="A1503" s="134"/>
      <c r="D1503" s="68">
        <f t="shared" si="23"/>
        <v>0</v>
      </c>
    </row>
    <row r="1504" spans="1:4">
      <c r="A1504" s="134"/>
      <c r="D1504" s="68">
        <f t="shared" si="23"/>
        <v>0</v>
      </c>
    </row>
    <row r="1505" spans="1:4">
      <c r="A1505" s="134"/>
      <c r="D1505" s="68">
        <f t="shared" si="23"/>
        <v>0</v>
      </c>
    </row>
    <row r="1506" spans="1:4">
      <c r="A1506" s="134"/>
      <c r="D1506" s="68">
        <f t="shared" si="23"/>
        <v>0</v>
      </c>
    </row>
    <row r="1507" spans="1:4">
      <c r="A1507" s="134"/>
      <c r="D1507" s="68">
        <f t="shared" si="23"/>
        <v>0</v>
      </c>
    </row>
    <row r="1508" spans="1:4">
      <c r="A1508" s="134"/>
      <c r="D1508" s="68">
        <f t="shared" si="23"/>
        <v>0</v>
      </c>
    </row>
    <row r="1509" spans="1:4">
      <c r="A1509" s="134"/>
      <c r="D1509" s="68">
        <f t="shared" si="23"/>
        <v>0</v>
      </c>
    </row>
    <row r="1510" spans="1:4">
      <c r="A1510" s="134"/>
      <c r="D1510" s="68">
        <f t="shared" si="23"/>
        <v>0</v>
      </c>
    </row>
    <row r="1511" spans="1:4">
      <c r="A1511" s="134"/>
      <c r="D1511" s="68">
        <f t="shared" si="23"/>
        <v>0</v>
      </c>
    </row>
    <row r="1512" spans="1:4">
      <c r="A1512" s="134"/>
      <c r="D1512" s="68">
        <f t="shared" si="23"/>
        <v>0</v>
      </c>
    </row>
    <row r="1513" spans="1:4">
      <c r="A1513" s="134"/>
      <c r="D1513" s="68">
        <f t="shared" si="23"/>
        <v>0</v>
      </c>
    </row>
    <row r="1514" spans="1:4">
      <c r="A1514" s="134"/>
      <c r="D1514" s="68">
        <f t="shared" si="23"/>
        <v>0</v>
      </c>
    </row>
    <row r="1515" spans="1:4">
      <c r="A1515" s="134"/>
      <c r="D1515" s="68">
        <f t="shared" si="23"/>
        <v>0</v>
      </c>
    </row>
    <row r="1516" spans="1:4">
      <c r="A1516" s="134"/>
      <c r="D1516" s="68">
        <f t="shared" si="23"/>
        <v>0</v>
      </c>
    </row>
    <row r="1517" spans="1:4">
      <c r="A1517" s="134"/>
      <c r="D1517" s="68">
        <f t="shared" si="23"/>
        <v>0</v>
      </c>
    </row>
    <row r="1518" spans="1:4">
      <c r="A1518" s="134"/>
      <c r="D1518" s="68">
        <f t="shared" si="23"/>
        <v>0</v>
      </c>
    </row>
    <row r="1519" spans="1:4">
      <c r="A1519" s="134"/>
      <c r="D1519" s="68">
        <f t="shared" si="23"/>
        <v>0</v>
      </c>
    </row>
    <row r="1520" spans="1:4">
      <c r="A1520" s="134"/>
      <c r="D1520" s="68">
        <f t="shared" si="23"/>
        <v>0</v>
      </c>
    </row>
    <row r="1521" spans="1:4">
      <c r="A1521" s="134"/>
      <c r="D1521" s="68">
        <f t="shared" si="23"/>
        <v>0</v>
      </c>
    </row>
    <row r="1522" spans="1:4">
      <c r="A1522" s="134"/>
      <c r="D1522" s="68">
        <f t="shared" si="23"/>
        <v>0</v>
      </c>
    </row>
    <row r="1523" spans="1:4">
      <c r="A1523" s="134"/>
      <c r="D1523" s="68">
        <f t="shared" si="23"/>
        <v>0</v>
      </c>
    </row>
    <row r="1524" spans="1:4">
      <c r="A1524" s="134"/>
      <c r="D1524" s="68">
        <f t="shared" si="23"/>
        <v>0</v>
      </c>
    </row>
    <row r="1525" spans="1:4">
      <c r="A1525" s="134"/>
      <c r="D1525" s="68">
        <f t="shared" si="23"/>
        <v>0</v>
      </c>
    </row>
    <row r="1526" spans="1:4">
      <c r="A1526" s="134"/>
      <c r="D1526" s="68">
        <f t="shared" si="23"/>
        <v>0</v>
      </c>
    </row>
    <row r="1527" spans="1:4">
      <c r="A1527" s="134"/>
      <c r="D1527" s="68">
        <f t="shared" si="23"/>
        <v>0</v>
      </c>
    </row>
    <row r="1528" spans="1:4">
      <c r="A1528" s="134"/>
      <c r="D1528" s="68">
        <f t="shared" si="23"/>
        <v>0</v>
      </c>
    </row>
    <row r="1529" spans="1:4">
      <c r="A1529" s="134"/>
      <c r="D1529" s="68">
        <f t="shared" si="23"/>
        <v>0</v>
      </c>
    </row>
    <row r="1530" spans="1:4">
      <c r="A1530" s="134"/>
      <c r="D1530" s="68">
        <f t="shared" si="23"/>
        <v>0</v>
      </c>
    </row>
    <row r="1531" spans="1:4">
      <c r="A1531" s="134"/>
      <c r="D1531" s="68">
        <f t="shared" si="23"/>
        <v>0</v>
      </c>
    </row>
    <row r="1532" spans="1:4">
      <c r="A1532" s="134"/>
      <c r="D1532" s="68">
        <f t="shared" si="23"/>
        <v>0</v>
      </c>
    </row>
    <row r="1533" spans="1:4">
      <c r="A1533" s="134"/>
      <c r="D1533" s="68">
        <f t="shared" si="23"/>
        <v>0</v>
      </c>
    </row>
    <row r="1534" spans="1:4">
      <c r="A1534" s="134"/>
      <c r="D1534" s="68">
        <f t="shared" si="23"/>
        <v>0</v>
      </c>
    </row>
    <row r="1535" spans="1:4">
      <c r="A1535" s="134"/>
      <c r="D1535" s="68">
        <f t="shared" si="23"/>
        <v>0</v>
      </c>
    </row>
    <row r="1536" spans="1:4">
      <c r="A1536" s="134"/>
      <c r="D1536" s="68">
        <f t="shared" si="23"/>
        <v>0</v>
      </c>
    </row>
    <row r="1537" spans="1:4">
      <c r="A1537" s="134"/>
      <c r="D1537" s="68">
        <f t="shared" si="23"/>
        <v>0</v>
      </c>
    </row>
    <row r="1538" spans="1:4">
      <c r="A1538" s="134"/>
      <c r="D1538" s="68">
        <f t="shared" si="23"/>
        <v>0</v>
      </c>
    </row>
    <row r="1539" spans="1:4">
      <c r="A1539" s="134"/>
      <c r="D1539" s="68">
        <f t="shared" ref="D1539:D1602" si="24">B1539+C1539</f>
        <v>0</v>
      </c>
    </row>
    <row r="1540" spans="1:4">
      <c r="A1540" s="134"/>
      <c r="D1540" s="68">
        <f t="shared" si="24"/>
        <v>0</v>
      </c>
    </row>
    <row r="1541" spans="1:4">
      <c r="A1541" s="134"/>
      <c r="D1541" s="68">
        <f t="shared" si="24"/>
        <v>0</v>
      </c>
    </row>
    <row r="1542" spans="1:4">
      <c r="A1542" s="134"/>
      <c r="D1542" s="68">
        <f t="shared" si="24"/>
        <v>0</v>
      </c>
    </row>
    <row r="1543" spans="1:4">
      <c r="A1543" s="134"/>
      <c r="D1543" s="68">
        <f t="shared" si="24"/>
        <v>0</v>
      </c>
    </row>
    <row r="1544" spans="1:4">
      <c r="A1544" s="134"/>
      <c r="D1544" s="68">
        <f t="shared" si="24"/>
        <v>0</v>
      </c>
    </row>
    <row r="1545" spans="1:4">
      <c r="A1545" s="134"/>
      <c r="D1545" s="68">
        <f t="shared" si="24"/>
        <v>0</v>
      </c>
    </row>
    <row r="1546" spans="1:4">
      <c r="A1546" s="134"/>
      <c r="D1546" s="68">
        <f t="shared" si="24"/>
        <v>0</v>
      </c>
    </row>
    <row r="1547" spans="1:4">
      <c r="A1547" s="134"/>
      <c r="D1547" s="68">
        <f t="shared" si="24"/>
        <v>0</v>
      </c>
    </row>
    <row r="1548" spans="1:4">
      <c r="A1548" s="134"/>
      <c r="D1548" s="68">
        <f t="shared" si="24"/>
        <v>0</v>
      </c>
    </row>
    <row r="1549" spans="1:4">
      <c r="A1549" s="134"/>
      <c r="D1549" s="68">
        <f t="shared" si="24"/>
        <v>0</v>
      </c>
    </row>
    <row r="1550" spans="1:4">
      <c r="A1550" s="134"/>
      <c r="D1550" s="68">
        <f t="shared" si="24"/>
        <v>0</v>
      </c>
    </row>
    <row r="1551" spans="1:4">
      <c r="A1551" s="134"/>
      <c r="D1551" s="68">
        <f t="shared" si="24"/>
        <v>0</v>
      </c>
    </row>
    <row r="1552" spans="1:4">
      <c r="A1552" s="134"/>
      <c r="D1552" s="68">
        <f t="shared" si="24"/>
        <v>0</v>
      </c>
    </row>
    <row r="1553" spans="1:4">
      <c r="A1553" s="134"/>
      <c r="D1553" s="68">
        <f t="shared" si="24"/>
        <v>0</v>
      </c>
    </row>
    <row r="1554" spans="1:4">
      <c r="A1554" s="134"/>
      <c r="D1554" s="68">
        <f t="shared" si="24"/>
        <v>0</v>
      </c>
    </row>
    <row r="1555" spans="1:4">
      <c r="A1555" s="134"/>
      <c r="D1555" s="68">
        <f t="shared" si="24"/>
        <v>0</v>
      </c>
    </row>
    <row r="1556" spans="1:4">
      <c r="A1556" s="134"/>
      <c r="D1556" s="68">
        <f t="shared" si="24"/>
        <v>0</v>
      </c>
    </row>
    <row r="1557" spans="1:4">
      <c r="A1557" s="134"/>
      <c r="D1557" s="68">
        <f t="shared" si="24"/>
        <v>0</v>
      </c>
    </row>
    <row r="1558" spans="1:4">
      <c r="A1558" s="134"/>
      <c r="D1558" s="68">
        <f t="shared" si="24"/>
        <v>0</v>
      </c>
    </row>
    <row r="1559" spans="1:4">
      <c r="A1559" s="134"/>
      <c r="D1559" s="68">
        <f t="shared" si="24"/>
        <v>0</v>
      </c>
    </row>
    <row r="1560" spans="1:4">
      <c r="A1560" s="134"/>
      <c r="D1560" s="68">
        <f t="shared" si="24"/>
        <v>0</v>
      </c>
    </row>
    <row r="1561" spans="1:4">
      <c r="A1561" s="134"/>
      <c r="D1561" s="68">
        <f t="shared" si="24"/>
        <v>0</v>
      </c>
    </row>
    <row r="1562" spans="1:4">
      <c r="A1562" s="134"/>
      <c r="D1562" s="68">
        <f t="shared" si="24"/>
        <v>0</v>
      </c>
    </row>
    <row r="1563" spans="1:4">
      <c r="A1563" s="134"/>
      <c r="D1563" s="68">
        <f t="shared" si="24"/>
        <v>0</v>
      </c>
    </row>
    <row r="1564" spans="1:4">
      <c r="A1564" s="134"/>
      <c r="D1564" s="68">
        <f t="shared" si="24"/>
        <v>0</v>
      </c>
    </row>
    <row r="1565" spans="1:4">
      <c r="A1565" s="134"/>
      <c r="D1565" s="68">
        <f t="shared" si="24"/>
        <v>0</v>
      </c>
    </row>
    <row r="1566" spans="1:4">
      <c r="A1566" s="134"/>
      <c r="D1566" s="68">
        <f t="shared" si="24"/>
        <v>0</v>
      </c>
    </row>
    <row r="1567" spans="1:4">
      <c r="A1567" s="134"/>
      <c r="D1567" s="68">
        <f t="shared" si="24"/>
        <v>0</v>
      </c>
    </row>
    <row r="1568" spans="1:4">
      <c r="A1568" s="134"/>
      <c r="D1568" s="68">
        <f t="shared" si="24"/>
        <v>0</v>
      </c>
    </row>
    <row r="1569" spans="1:4">
      <c r="A1569" s="134"/>
      <c r="D1569" s="68">
        <f t="shared" si="24"/>
        <v>0</v>
      </c>
    </row>
    <row r="1570" spans="1:4">
      <c r="A1570" s="134"/>
      <c r="D1570" s="68">
        <f t="shared" si="24"/>
        <v>0</v>
      </c>
    </row>
    <row r="1571" spans="1:4">
      <c r="A1571" s="134"/>
      <c r="D1571" s="68">
        <f t="shared" si="24"/>
        <v>0</v>
      </c>
    </row>
    <row r="1572" spans="1:4">
      <c r="A1572" s="134"/>
      <c r="D1572" s="68">
        <f t="shared" si="24"/>
        <v>0</v>
      </c>
    </row>
    <row r="1573" spans="1:4">
      <c r="A1573" s="134"/>
      <c r="D1573" s="68">
        <f t="shared" si="24"/>
        <v>0</v>
      </c>
    </row>
    <row r="1574" spans="1:4">
      <c r="A1574" s="134"/>
      <c r="D1574" s="68">
        <f t="shared" si="24"/>
        <v>0</v>
      </c>
    </row>
    <row r="1575" spans="1:4">
      <c r="A1575" s="134"/>
      <c r="D1575" s="68">
        <f t="shared" si="24"/>
        <v>0</v>
      </c>
    </row>
    <row r="1576" spans="1:4">
      <c r="A1576" s="134"/>
      <c r="D1576" s="68">
        <f t="shared" si="24"/>
        <v>0</v>
      </c>
    </row>
    <row r="1577" spans="1:4">
      <c r="A1577" s="134"/>
      <c r="D1577" s="68">
        <f t="shared" si="24"/>
        <v>0</v>
      </c>
    </row>
    <row r="1578" spans="1:4">
      <c r="A1578" s="134"/>
      <c r="D1578" s="68">
        <f t="shared" si="24"/>
        <v>0</v>
      </c>
    </row>
    <row r="1579" spans="1:4">
      <c r="A1579" s="134"/>
      <c r="D1579" s="68">
        <f t="shared" si="24"/>
        <v>0</v>
      </c>
    </row>
    <row r="1580" spans="1:4">
      <c r="A1580" s="134"/>
      <c r="D1580" s="68">
        <f t="shared" si="24"/>
        <v>0</v>
      </c>
    </row>
    <row r="1581" spans="1:4">
      <c r="A1581" s="134"/>
      <c r="D1581" s="68">
        <f t="shared" si="24"/>
        <v>0</v>
      </c>
    </row>
    <row r="1582" spans="1:4">
      <c r="A1582" s="134"/>
      <c r="D1582" s="68">
        <f t="shared" si="24"/>
        <v>0</v>
      </c>
    </row>
    <row r="1583" spans="1:4">
      <c r="A1583" s="134"/>
      <c r="D1583" s="68">
        <f t="shared" si="24"/>
        <v>0</v>
      </c>
    </row>
    <row r="1584" spans="1:4">
      <c r="A1584" s="134"/>
      <c r="D1584" s="68">
        <f t="shared" si="24"/>
        <v>0</v>
      </c>
    </row>
    <row r="1585" spans="1:4">
      <c r="A1585" s="134"/>
      <c r="D1585" s="68">
        <f t="shared" si="24"/>
        <v>0</v>
      </c>
    </row>
    <row r="1586" spans="1:4">
      <c r="A1586" s="134"/>
      <c r="D1586" s="68">
        <f t="shared" si="24"/>
        <v>0</v>
      </c>
    </row>
    <row r="1587" spans="1:4">
      <c r="A1587" s="134"/>
      <c r="D1587" s="68">
        <f t="shared" si="24"/>
        <v>0</v>
      </c>
    </row>
    <row r="1588" spans="1:4">
      <c r="A1588" s="134"/>
      <c r="D1588" s="68">
        <f t="shared" si="24"/>
        <v>0</v>
      </c>
    </row>
    <row r="1589" spans="1:4">
      <c r="A1589" s="134"/>
      <c r="D1589" s="68">
        <f t="shared" si="24"/>
        <v>0</v>
      </c>
    </row>
    <row r="1590" spans="1:4">
      <c r="A1590" s="134"/>
      <c r="D1590" s="68">
        <f t="shared" si="24"/>
        <v>0</v>
      </c>
    </row>
    <row r="1591" spans="1:4">
      <c r="A1591" s="134"/>
      <c r="D1591" s="68">
        <f t="shared" si="24"/>
        <v>0</v>
      </c>
    </row>
    <row r="1592" spans="1:4">
      <c r="A1592" s="134"/>
      <c r="D1592" s="68">
        <f t="shared" si="24"/>
        <v>0</v>
      </c>
    </row>
    <row r="1593" spans="1:4">
      <c r="A1593" s="134"/>
      <c r="D1593" s="68">
        <f t="shared" si="24"/>
        <v>0</v>
      </c>
    </row>
    <row r="1594" spans="1:4">
      <c r="A1594" s="134"/>
      <c r="D1594" s="68">
        <f t="shared" si="24"/>
        <v>0</v>
      </c>
    </row>
    <row r="1595" spans="1:4">
      <c r="A1595" s="134"/>
      <c r="D1595" s="68">
        <f t="shared" si="24"/>
        <v>0</v>
      </c>
    </row>
    <row r="1596" spans="1:4">
      <c r="A1596" s="134"/>
      <c r="D1596" s="68">
        <f t="shared" si="24"/>
        <v>0</v>
      </c>
    </row>
    <row r="1597" spans="1:4">
      <c r="A1597" s="134"/>
      <c r="D1597" s="68">
        <f t="shared" si="24"/>
        <v>0</v>
      </c>
    </row>
    <row r="1598" spans="1:4">
      <c r="A1598" s="134"/>
      <c r="D1598" s="68">
        <f t="shared" si="24"/>
        <v>0</v>
      </c>
    </row>
    <row r="1599" spans="1:4">
      <c r="A1599" s="134"/>
      <c r="D1599" s="68">
        <f t="shared" si="24"/>
        <v>0</v>
      </c>
    </row>
    <row r="1600" spans="1:4">
      <c r="A1600" s="134"/>
      <c r="D1600" s="68">
        <f t="shared" si="24"/>
        <v>0</v>
      </c>
    </row>
    <row r="1601" spans="1:4">
      <c r="A1601" s="134"/>
      <c r="D1601" s="68">
        <f t="shared" si="24"/>
        <v>0</v>
      </c>
    </row>
    <row r="1602" spans="1:4">
      <c r="A1602" s="134"/>
      <c r="D1602" s="68">
        <f t="shared" si="24"/>
        <v>0</v>
      </c>
    </row>
    <row r="1603" spans="1:4">
      <c r="A1603" s="134"/>
      <c r="D1603" s="68">
        <f t="shared" ref="D1603:D1666" si="25">B1603+C1603</f>
        <v>0</v>
      </c>
    </row>
    <row r="1604" spans="1:4">
      <c r="A1604" s="134"/>
      <c r="D1604" s="68">
        <f t="shared" si="25"/>
        <v>0</v>
      </c>
    </row>
    <row r="1605" spans="1:4">
      <c r="A1605" s="134"/>
      <c r="D1605" s="68">
        <f t="shared" si="25"/>
        <v>0</v>
      </c>
    </row>
    <row r="1606" spans="1:4">
      <c r="A1606" s="134"/>
      <c r="D1606" s="68">
        <f t="shared" si="25"/>
        <v>0</v>
      </c>
    </row>
    <row r="1607" spans="1:4">
      <c r="A1607" s="134"/>
      <c r="D1607" s="68">
        <f t="shared" si="25"/>
        <v>0</v>
      </c>
    </row>
    <row r="1608" spans="1:4">
      <c r="A1608" s="134"/>
      <c r="D1608" s="68">
        <f t="shared" si="25"/>
        <v>0</v>
      </c>
    </row>
    <row r="1609" spans="1:4">
      <c r="A1609" s="134"/>
      <c r="D1609" s="68">
        <f t="shared" si="25"/>
        <v>0</v>
      </c>
    </row>
    <row r="1610" spans="1:4">
      <c r="A1610" s="134"/>
      <c r="D1610" s="68">
        <f t="shared" si="25"/>
        <v>0</v>
      </c>
    </row>
    <row r="1611" spans="1:4">
      <c r="A1611" s="134"/>
      <c r="D1611" s="68">
        <f t="shared" si="25"/>
        <v>0</v>
      </c>
    </row>
    <row r="1612" spans="1:4">
      <c r="A1612" s="134"/>
      <c r="D1612" s="68">
        <f t="shared" si="25"/>
        <v>0</v>
      </c>
    </row>
    <row r="1613" spans="1:4">
      <c r="A1613" s="134"/>
      <c r="D1613" s="68">
        <f t="shared" si="25"/>
        <v>0</v>
      </c>
    </row>
    <row r="1614" spans="1:4">
      <c r="A1614" s="134"/>
      <c r="D1614" s="68">
        <f t="shared" si="25"/>
        <v>0</v>
      </c>
    </row>
    <row r="1615" spans="1:4">
      <c r="A1615" s="134"/>
      <c r="D1615" s="68">
        <f t="shared" si="25"/>
        <v>0</v>
      </c>
    </row>
    <row r="1616" spans="1:4">
      <c r="A1616" s="134"/>
      <c r="D1616" s="68">
        <f t="shared" si="25"/>
        <v>0</v>
      </c>
    </row>
    <row r="1617" spans="1:4">
      <c r="A1617" s="134"/>
      <c r="D1617" s="68">
        <f t="shared" si="25"/>
        <v>0</v>
      </c>
    </row>
    <row r="1618" spans="1:4">
      <c r="A1618" s="134"/>
      <c r="D1618" s="68">
        <f t="shared" si="25"/>
        <v>0</v>
      </c>
    </row>
    <row r="1619" spans="1:4">
      <c r="A1619" s="134"/>
      <c r="D1619" s="68">
        <f t="shared" si="25"/>
        <v>0</v>
      </c>
    </row>
    <row r="1620" spans="1:4">
      <c r="A1620" s="134"/>
      <c r="D1620" s="68">
        <f t="shared" si="25"/>
        <v>0</v>
      </c>
    </row>
    <row r="1621" spans="1:4">
      <c r="A1621" s="134"/>
      <c r="D1621" s="68">
        <f t="shared" si="25"/>
        <v>0</v>
      </c>
    </row>
    <row r="1622" spans="1:4">
      <c r="A1622" s="134"/>
      <c r="D1622" s="68">
        <f t="shared" si="25"/>
        <v>0</v>
      </c>
    </row>
    <row r="1623" spans="1:4">
      <c r="A1623" s="134"/>
      <c r="D1623" s="68">
        <f t="shared" si="25"/>
        <v>0</v>
      </c>
    </row>
    <row r="1624" spans="1:4">
      <c r="A1624" s="134"/>
      <c r="D1624" s="68">
        <f t="shared" si="25"/>
        <v>0</v>
      </c>
    </row>
    <row r="1625" spans="1:4">
      <c r="A1625" s="134"/>
      <c r="D1625" s="68">
        <f t="shared" si="25"/>
        <v>0</v>
      </c>
    </row>
    <row r="1626" spans="1:4">
      <c r="A1626" s="134"/>
      <c r="D1626" s="68">
        <f t="shared" si="25"/>
        <v>0</v>
      </c>
    </row>
    <row r="1627" spans="1:4">
      <c r="A1627" s="134"/>
      <c r="D1627" s="68">
        <f t="shared" si="25"/>
        <v>0</v>
      </c>
    </row>
    <row r="1628" spans="1:4">
      <c r="A1628" s="134"/>
      <c r="D1628" s="68">
        <f t="shared" si="25"/>
        <v>0</v>
      </c>
    </row>
    <row r="1629" spans="1:4">
      <c r="A1629" s="134"/>
      <c r="D1629" s="68">
        <f t="shared" si="25"/>
        <v>0</v>
      </c>
    </row>
    <row r="1630" spans="1:4">
      <c r="A1630" s="134"/>
      <c r="D1630" s="68">
        <f t="shared" si="25"/>
        <v>0</v>
      </c>
    </row>
    <row r="1631" spans="1:4">
      <c r="A1631" s="134"/>
      <c r="D1631" s="68">
        <f t="shared" si="25"/>
        <v>0</v>
      </c>
    </row>
    <row r="1632" spans="1:4">
      <c r="A1632" s="134"/>
      <c r="D1632" s="68">
        <f t="shared" si="25"/>
        <v>0</v>
      </c>
    </row>
    <row r="1633" spans="1:4">
      <c r="A1633" s="134"/>
      <c r="D1633" s="68">
        <f t="shared" si="25"/>
        <v>0</v>
      </c>
    </row>
    <row r="1634" spans="1:4">
      <c r="A1634" s="134"/>
      <c r="D1634" s="68">
        <f t="shared" si="25"/>
        <v>0</v>
      </c>
    </row>
    <row r="1635" spans="1:4">
      <c r="A1635" s="134"/>
      <c r="D1635" s="68">
        <f t="shared" si="25"/>
        <v>0</v>
      </c>
    </row>
    <row r="1636" spans="1:4">
      <c r="A1636" s="134"/>
      <c r="D1636" s="68">
        <f t="shared" si="25"/>
        <v>0</v>
      </c>
    </row>
    <row r="1637" spans="1:4">
      <c r="A1637" s="134"/>
      <c r="D1637" s="68">
        <f t="shared" si="25"/>
        <v>0</v>
      </c>
    </row>
    <row r="1638" spans="1:4">
      <c r="A1638" s="134"/>
      <c r="D1638" s="68">
        <f t="shared" si="25"/>
        <v>0</v>
      </c>
    </row>
    <row r="1639" spans="1:4">
      <c r="A1639" s="134"/>
      <c r="D1639" s="68">
        <f t="shared" si="25"/>
        <v>0</v>
      </c>
    </row>
    <row r="1640" spans="1:4">
      <c r="A1640" s="134"/>
      <c r="D1640" s="68">
        <f t="shared" si="25"/>
        <v>0</v>
      </c>
    </row>
    <row r="1641" spans="1:4">
      <c r="A1641" s="134"/>
      <c r="D1641" s="68">
        <f t="shared" si="25"/>
        <v>0</v>
      </c>
    </row>
    <row r="1642" spans="1:4">
      <c r="A1642" s="134"/>
      <c r="D1642" s="68">
        <f t="shared" si="25"/>
        <v>0</v>
      </c>
    </row>
    <row r="1643" spans="1:4">
      <c r="A1643" s="134"/>
      <c r="D1643" s="68">
        <f t="shared" si="25"/>
        <v>0</v>
      </c>
    </row>
    <row r="1644" spans="1:4">
      <c r="A1644" s="134"/>
      <c r="D1644" s="68">
        <f t="shared" si="25"/>
        <v>0</v>
      </c>
    </row>
    <row r="1645" spans="1:4">
      <c r="A1645" s="134"/>
      <c r="D1645" s="68">
        <f t="shared" si="25"/>
        <v>0</v>
      </c>
    </row>
    <row r="1646" spans="1:4">
      <c r="A1646" s="134"/>
      <c r="D1646" s="68">
        <f t="shared" si="25"/>
        <v>0</v>
      </c>
    </row>
    <row r="1647" spans="1:4">
      <c r="A1647" s="134"/>
      <c r="D1647" s="68">
        <f t="shared" si="25"/>
        <v>0</v>
      </c>
    </row>
    <row r="1648" spans="1:4">
      <c r="A1648" s="134"/>
      <c r="D1648" s="68">
        <f t="shared" si="25"/>
        <v>0</v>
      </c>
    </row>
    <row r="1649" spans="1:4">
      <c r="A1649" s="134"/>
      <c r="D1649" s="68">
        <f t="shared" si="25"/>
        <v>0</v>
      </c>
    </row>
    <row r="1650" spans="1:4">
      <c r="A1650" s="134"/>
      <c r="D1650" s="68">
        <f t="shared" si="25"/>
        <v>0</v>
      </c>
    </row>
    <row r="1651" spans="1:4">
      <c r="A1651" s="134"/>
      <c r="D1651" s="68">
        <f t="shared" si="25"/>
        <v>0</v>
      </c>
    </row>
    <row r="1652" spans="1:4">
      <c r="A1652" s="134"/>
      <c r="D1652" s="68">
        <f t="shared" si="25"/>
        <v>0</v>
      </c>
    </row>
    <row r="1653" spans="1:4">
      <c r="A1653" s="134"/>
      <c r="D1653" s="68">
        <f t="shared" si="25"/>
        <v>0</v>
      </c>
    </row>
    <row r="1654" spans="1:4">
      <c r="A1654" s="134"/>
      <c r="D1654" s="68">
        <f t="shared" si="25"/>
        <v>0</v>
      </c>
    </row>
    <row r="1655" spans="1:4">
      <c r="A1655" s="134"/>
      <c r="D1655" s="68">
        <f t="shared" si="25"/>
        <v>0</v>
      </c>
    </row>
    <row r="1656" spans="1:4">
      <c r="A1656" s="134"/>
      <c r="D1656" s="68">
        <f t="shared" si="25"/>
        <v>0</v>
      </c>
    </row>
    <row r="1657" spans="1:4">
      <c r="A1657" s="134"/>
      <c r="D1657" s="68">
        <f t="shared" si="25"/>
        <v>0</v>
      </c>
    </row>
    <row r="1658" spans="1:4">
      <c r="A1658" s="134"/>
      <c r="D1658" s="68">
        <f t="shared" si="25"/>
        <v>0</v>
      </c>
    </row>
    <row r="1659" spans="1:4">
      <c r="A1659" s="134"/>
      <c r="D1659" s="68">
        <f t="shared" si="25"/>
        <v>0</v>
      </c>
    </row>
    <row r="1660" spans="1:4">
      <c r="A1660" s="134"/>
      <c r="D1660" s="68">
        <f t="shared" si="25"/>
        <v>0</v>
      </c>
    </row>
    <row r="1661" spans="1:4">
      <c r="A1661" s="134"/>
      <c r="D1661" s="68">
        <f t="shared" si="25"/>
        <v>0</v>
      </c>
    </row>
    <row r="1662" spans="1:4">
      <c r="A1662" s="134"/>
      <c r="D1662" s="68">
        <f t="shared" si="25"/>
        <v>0</v>
      </c>
    </row>
    <row r="1663" spans="1:4">
      <c r="A1663" s="134"/>
      <c r="D1663" s="68">
        <f t="shared" si="25"/>
        <v>0</v>
      </c>
    </row>
    <row r="1664" spans="1:4">
      <c r="A1664" s="134"/>
      <c r="D1664" s="68">
        <f t="shared" si="25"/>
        <v>0</v>
      </c>
    </row>
    <row r="1665" spans="1:4">
      <c r="A1665" s="134"/>
      <c r="D1665" s="68">
        <f t="shared" si="25"/>
        <v>0</v>
      </c>
    </row>
    <row r="1666" spans="1:4">
      <c r="A1666" s="134"/>
      <c r="D1666" s="68">
        <f t="shared" si="25"/>
        <v>0</v>
      </c>
    </row>
    <row r="1667" spans="1:4">
      <c r="A1667" s="134"/>
      <c r="D1667" s="68">
        <f t="shared" ref="D1667:D1730" si="26">B1667+C1667</f>
        <v>0</v>
      </c>
    </row>
    <row r="1668" spans="1:4">
      <c r="A1668" s="134"/>
      <c r="D1668" s="68">
        <f t="shared" si="26"/>
        <v>0</v>
      </c>
    </row>
    <row r="1669" spans="1:4">
      <c r="A1669" s="134"/>
      <c r="D1669" s="68">
        <f t="shared" si="26"/>
        <v>0</v>
      </c>
    </row>
    <row r="1670" spans="1:4">
      <c r="A1670" s="134"/>
      <c r="D1670" s="68">
        <f t="shared" si="26"/>
        <v>0</v>
      </c>
    </row>
    <row r="1671" spans="1:4">
      <c r="A1671" s="134"/>
      <c r="D1671" s="68">
        <f t="shared" si="26"/>
        <v>0</v>
      </c>
    </row>
    <row r="1672" spans="1:4">
      <c r="A1672" s="134"/>
      <c r="D1672" s="68">
        <f t="shared" si="26"/>
        <v>0</v>
      </c>
    </row>
    <row r="1673" spans="1:4">
      <c r="A1673" s="134"/>
      <c r="D1673" s="68">
        <f t="shared" si="26"/>
        <v>0</v>
      </c>
    </row>
    <row r="1674" spans="1:4">
      <c r="A1674" s="134"/>
      <c r="D1674" s="68">
        <f t="shared" si="26"/>
        <v>0</v>
      </c>
    </row>
    <row r="1675" spans="1:4">
      <c r="A1675" s="134"/>
      <c r="D1675" s="68">
        <f t="shared" si="26"/>
        <v>0</v>
      </c>
    </row>
    <row r="1676" spans="1:4">
      <c r="A1676" s="134"/>
      <c r="D1676" s="68">
        <f t="shared" si="26"/>
        <v>0</v>
      </c>
    </row>
    <row r="1677" spans="1:4">
      <c r="A1677" s="134"/>
      <c r="D1677" s="68">
        <f t="shared" si="26"/>
        <v>0</v>
      </c>
    </row>
    <row r="1678" spans="1:4">
      <c r="A1678" s="134"/>
      <c r="D1678" s="68">
        <f t="shared" si="26"/>
        <v>0</v>
      </c>
    </row>
    <row r="1679" spans="1:4">
      <c r="A1679" s="134"/>
      <c r="D1679" s="68">
        <f t="shared" si="26"/>
        <v>0</v>
      </c>
    </row>
    <row r="1680" spans="1:4">
      <c r="A1680" s="134"/>
      <c r="D1680" s="68">
        <f t="shared" si="26"/>
        <v>0</v>
      </c>
    </row>
    <row r="1681" spans="1:4">
      <c r="A1681" s="134"/>
      <c r="D1681" s="68">
        <f t="shared" si="26"/>
        <v>0</v>
      </c>
    </row>
    <row r="1682" spans="1:4">
      <c r="A1682" s="134"/>
      <c r="D1682" s="68">
        <f t="shared" si="26"/>
        <v>0</v>
      </c>
    </row>
    <row r="1683" spans="1:4">
      <c r="A1683" s="134"/>
      <c r="D1683" s="68">
        <f t="shared" si="26"/>
        <v>0</v>
      </c>
    </row>
    <row r="1684" spans="1:4">
      <c r="A1684" s="134"/>
      <c r="D1684" s="68">
        <f t="shared" si="26"/>
        <v>0</v>
      </c>
    </row>
    <row r="1685" spans="1:4">
      <c r="A1685" s="134"/>
      <c r="D1685" s="68">
        <f t="shared" si="26"/>
        <v>0</v>
      </c>
    </row>
    <row r="1686" spans="1:4">
      <c r="A1686" s="134"/>
      <c r="D1686" s="68">
        <f t="shared" si="26"/>
        <v>0</v>
      </c>
    </row>
    <row r="1687" spans="1:4">
      <c r="A1687" s="134"/>
      <c r="D1687" s="68">
        <f t="shared" si="26"/>
        <v>0</v>
      </c>
    </row>
    <row r="1688" spans="1:4">
      <c r="A1688" s="134"/>
      <c r="D1688" s="68">
        <f t="shared" si="26"/>
        <v>0</v>
      </c>
    </row>
    <row r="1689" spans="1:4">
      <c r="A1689" s="134"/>
      <c r="D1689" s="68">
        <f t="shared" si="26"/>
        <v>0</v>
      </c>
    </row>
    <row r="1690" spans="1:4">
      <c r="A1690" s="134"/>
      <c r="D1690" s="68">
        <f t="shared" si="26"/>
        <v>0</v>
      </c>
    </row>
    <row r="1691" spans="1:4">
      <c r="A1691" s="134"/>
      <c r="D1691" s="68">
        <f t="shared" si="26"/>
        <v>0</v>
      </c>
    </row>
    <row r="1692" spans="1:4">
      <c r="A1692" s="134"/>
      <c r="D1692" s="68">
        <f t="shared" si="26"/>
        <v>0</v>
      </c>
    </row>
    <row r="1693" spans="1:4">
      <c r="A1693" s="134"/>
      <c r="D1693" s="68">
        <f t="shared" si="26"/>
        <v>0</v>
      </c>
    </row>
    <row r="1694" spans="1:4">
      <c r="A1694" s="134"/>
      <c r="D1694" s="68">
        <f t="shared" si="26"/>
        <v>0</v>
      </c>
    </row>
    <row r="1695" spans="1:4">
      <c r="A1695" s="134"/>
      <c r="D1695" s="68">
        <f t="shared" si="26"/>
        <v>0</v>
      </c>
    </row>
    <row r="1696" spans="1:4">
      <c r="A1696" s="134"/>
      <c r="D1696" s="68">
        <f t="shared" si="26"/>
        <v>0</v>
      </c>
    </row>
    <row r="1697" spans="1:4">
      <c r="A1697" s="134"/>
      <c r="D1697" s="68">
        <f t="shared" si="26"/>
        <v>0</v>
      </c>
    </row>
    <row r="1698" spans="1:4">
      <c r="A1698" s="134"/>
      <c r="D1698" s="68">
        <f t="shared" si="26"/>
        <v>0</v>
      </c>
    </row>
    <row r="1699" spans="1:4">
      <c r="A1699" s="134"/>
      <c r="D1699" s="68">
        <f t="shared" si="26"/>
        <v>0</v>
      </c>
    </row>
    <row r="1700" spans="1:4">
      <c r="A1700" s="134"/>
      <c r="D1700" s="68">
        <f t="shared" si="26"/>
        <v>0</v>
      </c>
    </row>
    <row r="1701" spans="1:4">
      <c r="A1701" s="134"/>
      <c r="D1701" s="68">
        <f t="shared" si="26"/>
        <v>0</v>
      </c>
    </row>
    <row r="1702" spans="1:4">
      <c r="A1702" s="134"/>
      <c r="D1702" s="68">
        <f t="shared" si="26"/>
        <v>0</v>
      </c>
    </row>
    <row r="1703" spans="1:4">
      <c r="A1703" s="134"/>
      <c r="D1703" s="68">
        <f t="shared" si="26"/>
        <v>0</v>
      </c>
    </row>
    <row r="1704" spans="1:4">
      <c r="A1704" s="134"/>
      <c r="D1704" s="68">
        <f t="shared" si="26"/>
        <v>0</v>
      </c>
    </row>
    <row r="1705" spans="1:4">
      <c r="A1705" s="134"/>
      <c r="D1705" s="68">
        <f t="shared" si="26"/>
        <v>0</v>
      </c>
    </row>
    <row r="1706" spans="1:4">
      <c r="A1706" s="134"/>
      <c r="D1706" s="68">
        <f t="shared" si="26"/>
        <v>0</v>
      </c>
    </row>
    <row r="1707" spans="1:4">
      <c r="A1707" s="134"/>
      <c r="D1707" s="68">
        <f t="shared" si="26"/>
        <v>0</v>
      </c>
    </row>
    <row r="1708" spans="1:4">
      <c r="A1708" s="134"/>
      <c r="D1708" s="68">
        <f t="shared" si="26"/>
        <v>0</v>
      </c>
    </row>
    <row r="1709" spans="1:4">
      <c r="A1709" s="134"/>
      <c r="D1709" s="68">
        <f t="shared" si="26"/>
        <v>0</v>
      </c>
    </row>
    <row r="1710" spans="1:4">
      <c r="A1710" s="134"/>
      <c r="D1710" s="68">
        <f t="shared" si="26"/>
        <v>0</v>
      </c>
    </row>
    <row r="1711" spans="1:4">
      <c r="A1711" s="134"/>
      <c r="D1711" s="68">
        <f t="shared" si="26"/>
        <v>0</v>
      </c>
    </row>
    <row r="1712" spans="1:4">
      <c r="A1712" s="134"/>
      <c r="D1712" s="68">
        <f t="shared" si="26"/>
        <v>0</v>
      </c>
    </row>
    <row r="1713" spans="1:4">
      <c r="A1713" s="134"/>
      <c r="D1713" s="68">
        <f t="shared" si="26"/>
        <v>0</v>
      </c>
    </row>
    <row r="1714" spans="1:4">
      <c r="A1714" s="134"/>
      <c r="D1714" s="68">
        <f t="shared" si="26"/>
        <v>0</v>
      </c>
    </row>
    <row r="1715" spans="1:4">
      <c r="A1715" s="134"/>
      <c r="D1715" s="68">
        <f t="shared" si="26"/>
        <v>0</v>
      </c>
    </row>
    <row r="1716" spans="1:4">
      <c r="A1716" s="134"/>
      <c r="D1716" s="68">
        <f t="shared" si="26"/>
        <v>0</v>
      </c>
    </row>
    <row r="1717" spans="1:4">
      <c r="A1717" s="134"/>
      <c r="D1717" s="68">
        <f t="shared" si="26"/>
        <v>0</v>
      </c>
    </row>
    <row r="1718" spans="1:4">
      <c r="A1718" s="134"/>
      <c r="D1718" s="68">
        <f t="shared" si="26"/>
        <v>0</v>
      </c>
    </row>
    <row r="1719" spans="1:4">
      <c r="A1719" s="134"/>
      <c r="D1719" s="68">
        <f t="shared" si="26"/>
        <v>0</v>
      </c>
    </row>
    <row r="1720" spans="1:4">
      <c r="A1720" s="134"/>
      <c r="D1720" s="68">
        <f t="shared" si="26"/>
        <v>0</v>
      </c>
    </row>
    <row r="1721" spans="1:4">
      <c r="A1721" s="134"/>
      <c r="D1721" s="68">
        <f t="shared" si="26"/>
        <v>0</v>
      </c>
    </row>
    <row r="1722" spans="1:4">
      <c r="A1722" s="134"/>
      <c r="D1722" s="68">
        <f t="shared" si="26"/>
        <v>0</v>
      </c>
    </row>
    <row r="1723" spans="1:4">
      <c r="A1723" s="134"/>
      <c r="D1723" s="68">
        <f t="shared" si="26"/>
        <v>0</v>
      </c>
    </row>
    <row r="1724" spans="1:4">
      <c r="A1724" s="134"/>
      <c r="D1724" s="68">
        <f t="shared" si="26"/>
        <v>0</v>
      </c>
    </row>
    <row r="1725" spans="1:4">
      <c r="A1725" s="134"/>
      <c r="D1725" s="68">
        <f t="shared" si="26"/>
        <v>0</v>
      </c>
    </row>
    <row r="1726" spans="1:4">
      <c r="A1726" s="134"/>
      <c r="D1726" s="68">
        <f t="shared" si="26"/>
        <v>0</v>
      </c>
    </row>
    <row r="1727" spans="1:4">
      <c r="A1727" s="134"/>
      <c r="D1727" s="68">
        <f t="shared" si="26"/>
        <v>0</v>
      </c>
    </row>
    <row r="1728" spans="1:4">
      <c r="A1728" s="134"/>
      <c r="D1728" s="68">
        <f t="shared" si="26"/>
        <v>0</v>
      </c>
    </row>
    <row r="1729" spans="1:4">
      <c r="A1729" s="134"/>
      <c r="D1729" s="68">
        <f t="shared" si="26"/>
        <v>0</v>
      </c>
    </row>
    <row r="1730" spans="1:4">
      <c r="A1730" s="134"/>
      <c r="D1730" s="68">
        <f t="shared" si="26"/>
        <v>0</v>
      </c>
    </row>
    <row r="1731" spans="1:4">
      <c r="A1731" s="134"/>
      <c r="D1731" s="68">
        <f t="shared" ref="D1731:D1794" si="27">B1731+C1731</f>
        <v>0</v>
      </c>
    </row>
    <row r="1732" spans="1:4">
      <c r="A1732" s="134"/>
      <c r="D1732" s="68">
        <f t="shared" si="27"/>
        <v>0</v>
      </c>
    </row>
    <row r="1733" spans="1:4">
      <c r="A1733" s="134"/>
      <c r="D1733" s="68">
        <f t="shared" si="27"/>
        <v>0</v>
      </c>
    </row>
    <row r="1734" spans="1:4">
      <c r="A1734" s="134"/>
      <c r="D1734" s="68">
        <f t="shared" si="27"/>
        <v>0</v>
      </c>
    </row>
    <row r="1735" spans="1:4">
      <c r="A1735" s="134"/>
      <c r="D1735" s="68">
        <f t="shared" si="27"/>
        <v>0</v>
      </c>
    </row>
    <row r="1736" spans="1:4">
      <c r="A1736" s="134"/>
      <c r="D1736" s="68">
        <f t="shared" si="27"/>
        <v>0</v>
      </c>
    </row>
    <row r="1737" spans="1:4">
      <c r="A1737" s="134"/>
      <c r="D1737" s="68">
        <f t="shared" si="27"/>
        <v>0</v>
      </c>
    </row>
    <row r="1738" spans="1:4">
      <c r="A1738" s="134"/>
      <c r="D1738" s="68">
        <f t="shared" si="27"/>
        <v>0</v>
      </c>
    </row>
    <row r="1739" spans="1:4">
      <c r="A1739" s="134"/>
      <c r="D1739" s="68">
        <f t="shared" si="27"/>
        <v>0</v>
      </c>
    </row>
    <row r="1740" spans="1:4">
      <c r="A1740" s="134"/>
      <c r="D1740" s="68">
        <f t="shared" si="27"/>
        <v>0</v>
      </c>
    </row>
    <row r="1741" spans="1:4">
      <c r="A1741" s="134"/>
      <c r="D1741" s="68">
        <f t="shared" si="27"/>
        <v>0</v>
      </c>
    </row>
    <row r="1742" spans="1:4">
      <c r="A1742" s="134"/>
      <c r="D1742" s="68">
        <f t="shared" si="27"/>
        <v>0</v>
      </c>
    </row>
    <row r="1743" spans="1:4">
      <c r="A1743" s="134"/>
      <c r="D1743" s="68">
        <f t="shared" si="27"/>
        <v>0</v>
      </c>
    </row>
    <row r="1744" spans="1:4">
      <c r="A1744" s="134"/>
      <c r="D1744" s="68">
        <f t="shared" si="27"/>
        <v>0</v>
      </c>
    </row>
    <row r="1745" spans="1:4">
      <c r="A1745" s="134"/>
      <c r="D1745" s="68">
        <f t="shared" si="27"/>
        <v>0</v>
      </c>
    </row>
    <row r="1746" spans="1:4">
      <c r="A1746" s="134"/>
      <c r="D1746" s="68">
        <f t="shared" si="27"/>
        <v>0</v>
      </c>
    </row>
    <row r="1747" spans="1:4">
      <c r="A1747" s="134"/>
      <c r="D1747" s="68">
        <f t="shared" si="27"/>
        <v>0</v>
      </c>
    </row>
    <row r="1748" spans="1:4">
      <c r="A1748" s="134"/>
      <c r="D1748" s="68">
        <f t="shared" si="27"/>
        <v>0</v>
      </c>
    </row>
    <row r="1749" spans="1:4">
      <c r="A1749" s="134"/>
      <c r="D1749" s="68">
        <f t="shared" si="27"/>
        <v>0</v>
      </c>
    </row>
    <row r="1750" spans="1:4">
      <c r="A1750" s="134"/>
      <c r="D1750" s="68">
        <f t="shared" si="27"/>
        <v>0</v>
      </c>
    </row>
    <row r="1751" spans="1:4">
      <c r="A1751" s="134"/>
      <c r="D1751" s="68">
        <f t="shared" si="27"/>
        <v>0</v>
      </c>
    </row>
    <row r="1752" spans="1:4">
      <c r="A1752" s="134"/>
      <c r="D1752" s="68">
        <f t="shared" si="27"/>
        <v>0</v>
      </c>
    </row>
    <row r="1753" spans="1:4">
      <c r="A1753" s="134"/>
      <c r="D1753" s="68">
        <f t="shared" si="27"/>
        <v>0</v>
      </c>
    </row>
    <row r="1754" spans="1:4">
      <c r="A1754" s="134"/>
      <c r="D1754" s="68">
        <f t="shared" si="27"/>
        <v>0</v>
      </c>
    </row>
    <row r="1755" spans="1:4">
      <c r="A1755" s="134"/>
      <c r="D1755" s="68">
        <f t="shared" si="27"/>
        <v>0</v>
      </c>
    </row>
    <row r="1756" spans="1:4">
      <c r="A1756" s="134"/>
      <c r="D1756" s="68">
        <f t="shared" si="27"/>
        <v>0</v>
      </c>
    </row>
    <row r="1757" spans="1:4">
      <c r="A1757" s="134"/>
      <c r="D1757" s="68">
        <f t="shared" si="27"/>
        <v>0</v>
      </c>
    </row>
    <row r="1758" spans="1:4">
      <c r="A1758" s="134"/>
      <c r="D1758" s="68">
        <f t="shared" si="27"/>
        <v>0</v>
      </c>
    </row>
    <row r="1759" spans="1:4">
      <c r="A1759" s="134"/>
      <c r="D1759" s="68">
        <f t="shared" si="27"/>
        <v>0</v>
      </c>
    </row>
    <row r="1760" spans="1:4">
      <c r="A1760" s="134"/>
      <c r="D1760" s="68">
        <f t="shared" si="27"/>
        <v>0</v>
      </c>
    </row>
    <row r="1761" spans="1:4">
      <c r="A1761" s="134"/>
      <c r="D1761" s="68">
        <f t="shared" si="27"/>
        <v>0</v>
      </c>
    </row>
    <row r="1762" spans="1:4">
      <c r="A1762" s="134"/>
      <c r="D1762" s="68">
        <f t="shared" si="27"/>
        <v>0</v>
      </c>
    </row>
    <row r="1763" spans="1:4">
      <c r="A1763" s="134"/>
      <c r="D1763" s="68">
        <f t="shared" si="27"/>
        <v>0</v>
      </c>
    </row>
    <row r="1764" spans="1:4">
      <c r="A1764" s="134"/>
      <c r="D1764" s="68">
        <f t="shared" si="27"/>
        <v>0</v>
      </c>
    </row>
    <row r="1765" spans="1:4">
      <c r="A1765" s="134"/>
      <c r="D1765" s="68">
        <f t="shared" si="27"/>
        <v>0</v>
      </c>
    </row>
    <row r="1766" spans="1:4">
      <c r="A1766" s="134"/>
      <c r="D1766" s="68">
        <f t="shared" si="27"/>
        <v>0</v>
      </c>
    </row>
    <row r="1767" spans="1:4">
      <c r="A1767" s="134"/>
      <c r="D1767" s="68">
        <f t="shared" si="27"/>
        <v>0</v>
      </c>
    </row>
    <row r="1768" spans="1:4">
      <c r="A1768" s="134"/>
      <c r="D1768" s="68">
        <f t="shared" si="27"/>
        <v>0</v>
      </c>
    </row>
    <row r="1769" spans="1:4">
      <c r="A1769" s="134"/>
      <c r="D1769" s="68">
        <f t="shared" si="27"/>
        <v>0</v>
      </c>
    </row>
    <row r="1770" spans="1:4">
      <c r="A1770" s="134"/>
      <c r="D1770" s="68">
        <f t="shared" si="27"/>
        <v>0</v>
      </c>
    </row>
    <row r="1771" spans="1:4">
      <c r="A1771" s="134"/>
      <c r="D1771" s="68">
        <f t="shared" si="27"/>
        <v>0</v>
      </c>
    </row>
    <row r="1772" spans="1:4">
      <c r="A1772" s="134"/>
      <c r="D1772" s="68">
        <f t="shared" si="27"/>
        <v>0</v>
      </c>
    </row>
    <row r="1773" spans="1:4">
      <c r="A1773" s="134"/>
      <c r="D1773" s="68">
        <f t="shared" si="27"/>
        <v>0</v>
      </c>
    </row>
    <row r="1774" spans="1:4">
      <c r="A1774" s="134"/>
      <c r="D1774" s="68">
        <f t="shared" si="27"/>
        <v>0</v>
      </c>
    </row>
    <row r="1775" spans="1:4">
      <c r="A1775" s="134"/>
      <c r="D1775" s="68">
        <f t="shared" si="27"/>
        <v>0</v>
      </c>
    </row>
    <row r="1776" spans="1:4">
      <c r="A1776" s="134"/>
      <c r="D1776" s="68">
        <f t="shared" si="27"/>
        <v>0</v>
      </c>
    </row>
    <row r="1777" spans="1:4">
      <c r="A1777" s="134"/>
      <c r="D1777" s="68">
        <f t="shared" si="27"/>
        <v>0</v>
      </c>
    </row>
    <row r="1778" spans="1:4">
      <c r="A1778" s="134"/>
      <c r="D1778" s="68">
        <f t="shared" si="27"/>
        <v>0</v>
      </c>
    </row>
    <row r="1779" spans="1:4">
      <c r="A1779" s="134"/>
      <c r="D1779" s="68">
        <f t="shared" si="27"/>
        <v>0</v>
      </c>
    </row>
    <row r="1780" spans="1:4">
      <c r="A1780" s="134"/>
      <c r="D1780" s="68">
        <f t="shared" si="27"/>
        <v>0</v>
      </c>
    </row>
    <row r="1781" spans="1:4">
      <c r="A1781" s="134"/>
      <c r="D1781" s="68">
        <f t="shared" si="27"/>
        <v>0</v>
      </c>
    </row>
    <row r="1782" spans="1:4">
      <c r="A1782" s="134"/>
      <c r="D1782" s="68">
        <f t="shared" si="27"/>
        <v>0</v>
      </c>
    </row>
    <row r="1783" spans="1:4">
      <c r="A1783" s="134"/>
      <c r="D1783" s="68">
        <f t="shared" si="27"/>
        <v>0</v>
      </c>
    </row>
    <row r="1784" spans="1:4">
      <c r="A1784" s="134"/>
      <c r="D1784" s="68">
        <f t="shared" si="27"/>
        <v>0</v>
      </c>
    </row>
    <row r="1785" spans="1:4">
      <c r="A1785" s="134"/>
      <c r="D1785" s="68">
        <f t="shared" si="27"/>
        <v>0</v>
      </c>
    </row>
    <row r="1786" spans="1:4">
      <c r="A1786" s="134"/>
      <c r="D1786" s="68">
        <f t="shared" si="27"/>
        <v>0</v>
      </c>
    </row>
    <row r="1787" spans="1:4">
      <c r="A1787" s="134"/>
      <c r="D1787" s="68">
        <f t="shared" si="27"/>
        <v>0</v>
      </c>
    </row>
    <row r="1788" spans="1:4">
      <c r="A1788" s="134"/>
      <c r="D1788" s="68">
        <f t="shared" si="27"/>
        <v>0</v>
      </c>
    </row>
    <row r="1789" spans="1:4">
      <c r="A1789" s="134"/>
      <c r="D1789" s="68">
        <f t="shared" si="27"/>
        <v>0</v>
      </c>
    </row>
    <row r="1790" spans="1:4">
      <c r="A1790" s="134"/>
      <c r="D1790" s="68">
        <f t="shared" si="27"/>
        <v>0</v>
      </c>
    </row>
    <row r="1791" spans="1:4">
      <c r="A1791" s="134"/>
      <c r="D1791" s="68">
        <f t="shared" si="27"/>
        <v>0</v>
      </c>
    </row>
    <row r="1792" spans="1:4">
      <c r="A1792" s="134"/>
      <c r="D1792" s="68">
        <f t="shared" si="27"/>
        <v>0</v>
      </c>
    </row>
    <row r="1793" spans="1:4">
      <c r="A1793" s="134"/>
      <c r="D1793" s="68">
        <f t="shared" si="27"/>
        <v>0</v>
      </c>
    </row>
    <row r="1794" spans="1:4">
      <c r="A1794" s="134"/>
      <c r="D1794" s="68">
        <f t="shared" si="27"/>
        <v>0</v>
      </c>
    </row>
    <row r="1795" spans="1:4">
      <c r="A1795" s="134"/>
      <c r="D1795" s="68">
        <f t="shared" ref="D1795:D1858" si="28">B1795+C1795</f>
        <v>0</v>
      </c>
    </row>
    <row r="1796" spans="1:4">
      <c r="A1796" s="134"/>
      <c r="D1796" s="68">
        <f t="shared" si="28"/>
        <v>0</v>
      </c>
    </row>
    <row r="1797" spans="1:4">
      <c r="A1797" s="134"/>
      <c r="D1797" s="68">
        <f t="shared" si="28"/>
        <v>0</v>
      </c>
    </row>
    <row r="1798" spans="1:4">
      <c r="A1798" s="134"/>
      <c r="D1798" s="68">
        <f t="shared" si="28"/>
        <v>0</v>
      </c>
    </row>
    <row r="1799" spans="1:4">
      <c r="A1799" s="134"/>
      <c r="D1799" s="68">
        <f t="shared" si="28"/>
        <v>0</v>
      </c>
    </row>
    <row r="1800" spans="1:4">
      <c r="A1800" s="134"/>
      <c r="D1800" s="68">
        <f t="shared" si="28"/>
        <v>0</v>
      </c>
    </row>
    <row r="1801" spans="1:4">
      <c r="A1801" s="134"/>
      <c r="D1801" s="68">
        <f t="shared" si="28"/>
        <v>0</v>
      </c>
    </row>
    <row r="1802" spans="1:4">
      <c r="A1802" s="134"/>
      <c r="D1802" s="68">
        <f t="shared" si="28"/>
        <v>0</v>
      </c>
    </row>
    <row r="1803" spans="1:4">
      <c r="A1803" s="134"/>
      <c r="D1803" s="68">
        <f t="shared" si="28"/>
        <v>0</v>
      </c>
    </row>
    <row r="1804" spans="1:4">
      <c r="A1804" s="134"/>
      <c r="D1804" s="68">
        <f t="shared" si="28"/>
        <v>0</v>
      </c>
    </row>
    <row r="1805" spans="1:4">
      <c r="A1805" s="134"/>
      <c r="D1805" s="68">
        <f t="shared" si="28"/>
        <v>0</v>
      </c>
    </row>
    <row r="1806" spans="1:4">
      <c r="A1806" s="134"/>
      <c r="D1806" s="68">
        <f t="shared" si="28"/>
        <v>0</v>
      </c>
    </row>
    <row r="1807" spans="1:4">
      <c r="A1807" s="134"/>
      <c r="D1807" s="68">
        <f t="shared" si="28"/>
        <v>0</v>
      </c>
    </row>
    <row r="1808" spans="1:4">
      <c r="A1808" s="134"/>
      <c r="D1808" s="68">
        <f t="shared" si="28"/>
        <v>0</v>
      </c>
    </row>
    <row r="1809" spans="1:4">
      <c r="A1809" s="134"/>
      <c r="D1809" s="68">
        <f t="shared" si="28"/>
        <v>0</v>
      </c>
    </row>
    <row r="1810" spans="1:4">
      <c r="A1810" s="134"/>
      <c r="D1810" s="68">
        <f t="shared" si="28"/>
        <v>0</v>
      </c>
    </row>
    <row r="1811" spans="1:4">
      <c r="A1811" s="134"/>
      <c r="D1811" s="68">
        <f t="shared" si="28"/>
        <v>0</v>
      </c>
    </row>
    <row r="1812" spans="1:4">
      <c r="A1812" s="134"/>
      <c r="D1812" s="68">
        <f t="shared" si="28"/>
        <v>0</v>
      </c>
    </row>
    <row r="1813" spans="1:4">
      <c r="A1813" s="134"/>
      <c r="D1813" s="68">
        <f t="shared" si="28"/>
        <v>0</v>
      </c>
    </row>
    <row r="1814" spans="1:4">
      <c r="A1814" s="134"/>
      <c r="D1814" s="68">
        <f t="shared" si="28"/>
        <v>0</v>
      </c>
    </row>
    <row r="1815" spans="1:4">
      <c r="A1815" s="134"/>
      <c r="D1815" s="68">
        <f t="shared" si="28"/>
        <v>0</v>
      </c>
    </row>
    <row r="1816" spans="1:4">
      <c r="A1816" s="134"/>
      <c r="D1816" s="68">
        <f t="shared" si="28"/>
        <v>0</v>
      </c>
    </row>
    <row r="1817" spans="1:4">
      <c r="A1817" s="134"/>
      <c r="D1817" s="68">
        <f t="shared" si="28"/>
        <v>0</v>
      </c>
    </row>
    <row r="1818" spans="1:4">
      <c r="A1818" s="134"/>
      <c r="D1818" s="68">
        <f t="shared" si="28"/>
        <v>0</v>
      </c>
    </row>
    <row r="1819" spans="1:4">
      <c r="A1819" s="134"/>
      <c r="D1819" s="68">
        <f t="shared" si="28"/>
        <v>0</v>
      </c>
    </row>
    <row r="1820" spans="1:4">
      <c r="A1820" s="134"/>
      <c r="D1820" s="68">
        <f t="shared" si="28"/>
        <v>0</v>
      </c>
    </row>
    <row r="1821" spans="1:4">
      <c r="A1821" s="134"/>
      <c r="D1821" s="68">
        <f t="shared" si="28"/>
        <v>0</v>
      </c>
    </row>
    <row r="1822" spans="1:4">
      <c r="A1822" s="134"/>
      <c r="D1822" s="68">
        <f t="shared" si="28"/>
        <v>0</v>
      </c>
    </row>
    <row r="1823" spans="1:4">
      <c r="A1823" s="134"/>
      <c r="D1823" s="68">
        <f t="shared" si="28"/>
        <v>0</v>
      </c>
    </row>
    <row r="1824" spans="1:4">
      <c r="A1824" s="134"/>
      <c r="D1824" s="68">
        <f t="shared" si="28"/>
        <v>0</v>
      </c>
    </row>
    <row r="1825" spans="1:4">
      <c r="A1825" s="134"/>
      <c r="D1825" s="68">
        <f t="shared" si="28"/>
        <v>0</v>
      </c>
    </row>
    <row r="1826" spans="1:4">
      <c r="A1826" s="134"/>
      <c r="D1826" s="68">
        <f t="shared" si="28"/>
        <v>0</v>
      </c>
    </row>
    <row r="1827" spans="1:4">
      <c r="A1827" s="134"/>
      <c r="D1827" s="68">
        <f t="shared" si="28"/>
        <v>0</v>
      </c>
    </row>
    <row r="1828" spans="1:4">
      <c r="A1828" s="134"/>
      <c r="D1828" s="68">
        <f t="shared" si="28"/>
        <v>0</v>
      </c>
    </row>
    <row r="1829" spans="1:4">
      <c r="A1829" s="134"/>
      <c r="D1829" s="68">
        <f t="shared" si="28"/>
        <v>0</v>
      </c>
    </row>
    <row r="1830" spans="1:4">
      <c r="A1830" s="134"/>
      <c r="D1830" s="68">
        <f t="shared" si="28"/>
        <v>0</v>
      </c>
    </row>
    <row r="1831" spans="1:4">
      <c r="A1831" s="134"/>
      <c r="D1831" s="68">
        <f t="shared" si="28"/>
        <v>0</v>
      </c>
    </row>
    <row r="1832" spans="1:4">
      <c r="A1832" s="134"/>
      <c r="D1832" s="68">
        <f t="shared" si="28"/>
        <v>0</v>
      </c>
    </row>
    <row r="1833" spans="1:4">
      <c r="A1833" s="134"/>
      <c r="D1833" s="68">
        <f t="shared" si="28"/>
        <v>0</v>
      </c>
    </row>
    <row r="1834" spans="1:4">
      <c r="A1834" s="134"/>
      <c r="D1834" s="68">
        <f t="shared" si="28"/>
        <v>0</v>
      </c>
    </row>
    <row r="1835" spans="1:4">
      <c r="A1835" s="134"/>
      <c r="D1835" s="68">
        <f t="shared" si="28"/>
        <v>0</v>
      </c>
    </row>
    <row r="1836" spans="1:4">
      <c r="A1836" s="134"/>
      <c r="D1836" s="68">
        <f t="shared" si="28"/>
        <v>0</v>
      </c>
    </row>
    <row r="1837" spans="1:4">
      <c r="A1837" s="134"/>
      <c r="D1837" s="68">
        <f t="shared" si="28"/>
        <v>0</v>
      </c>
    </row>
    <row r="1838" spans="1:4">
      <c r="A1838" s="134"/>
      <c r="D1838" s="68">
        <f t="shared" si="28"/>
        <v>0</v>
      </c>
    </row>
    <row r="1839" spans="1:4">
      <c r="A1839" s="134"/>
      <c r="D1839" s="68">
        <f t="shared" si="28"/>
        <v>0</v>
      </c>
    </row>
    <row r="1840" spans="1:4">
      <c r="A1840" s="134"/>
      <c r="D1840" s="68">
        <f t="shared" si="28"/>
        <v>0</v>
      </c>
    </row>
    <row r="1841" spans="1:4">
      <c r="A1841" s="134"/>
      <c r="D1841" s="68">
        <f t="shared" si="28"/>
        <v>0</v>
      </c>
    </row>
    <row r="1842" spans="1:4">
      <c r="A1842" s="134"/>
      <c r="D1842" s="68">
        <f t="shared" si="28"/>
        <v>0</v>
      </c>
    </row>
    <row r="1843" spans="1:4">
      <c r="A1843" s="134"/>
      <c r="D1843" s="68">
        <f t="shared" si="28"/>
        <v>0</v>
      </c>
    </row>
    <row r="1844" spans="1:4">
      <c r="A1844" s="134"/>
      <c r="D1844" s="68">
        <f t="shared" si="28"/>
        <v>0</v>
      </c>
    </row>
    <row r="1845" spans="1:4">
      <c r="A1845" s="134"/>
      <c r="D1845" s="68">
        <f t="shared" si="28"/>
        <v>0</v>
      </c>
    </row>
    <row r="1846" spans="1:4">
      <c r="A1846" s="134"/>
      <c r="D1846" s="68">
        <f t="shared" si="28"/>
        <v>0</v>
      </c>
    </row>
    <row r="1847" spans="1:4">
      <c r="A1847" s="134"/>
      <c r="D1847" s="68">
        <f t="shared" si="28"/>
        <v>0</v>
      </c>
    </row>
    <row r="1848" spans="1:4">
      <c r="A1848" s="134"/>
      <c r="D1848" s="68">
        <f t="shared" si="28"/>
        <v>0</v>
      </c>
    </row>
    <row r="1849" spans="1:4">
      <c r="A1849" s="134"/>
      <c r="D1849" s="68">
        <f t="shared" si="28"/>
        <v>0</v>
      </c>
    </row>
    <row r="1850" spans="1:4">
      <c r="A1850" s="134"/>
      <c r="D1850" s="68">
        <f t="shared" si="28"/>
        <v>0</v>
      </c>
    </row>
    <row r="1851" spans="1:4">
      <c r="A1851" s="134"/>
      <c r="D1851" s="68">
        <f t="shared" si="28"/>
        <v>0</v>
      </c>
    </row>
    <row r="1852" spans="1:4">
      <c r="A1852" s="134"/>
      <c r="D1852" s="68">
        <f t="shared" si="28"/>
        <v>0</v>
      </c>
    </row>
    <row r="1853" spans="1:4">
      <c r="A1853" s="134"/>
      <c r="D1853" s="68">
        <f t="shared" si="28"/>
        <v>0</v>
      </c>
    </row>
    <row r="1854" spans="1:4">
      <c r="A1854" s="134"/>
      <c r="D1854" s="68">
        <f t="shared" si="28"/>
        <v>0</v>
      </c>
    </row>
    <row r="1855" spans="1:4">
      <c r="A1855" s="134"/>
      <c r="D1855" s="68">
        <f t="shared" si="28"/>
        <v>0</v>
      </c>
    </row>
    <row r="1856" spans="1:4">
      <c r="A1856" s="134"/>
      <c r="D1856" s="68">
        <f t="shared" si="28"/>
        <v>0</v>
      </c>
    </row>
    <row r="1857" spans="1:4">
      <c r="A1857" s="134"/>
      <c r="D1857" s="68">
        <f t="shared" si="28"/>
        <v>0</v>
      </c>
    </row>
    <row r="1858" spans="1:4">
      <c r="A1858" s="134"/>
      <c r="D1858" s="68">
        <f t="shared" si="28"/>
        <v>0</v>
      </c>
    </row>
    <row r="1859" spans="1:4">
      <c r="A1859" s="134"/>
      <c r="D1859" s="68">
        <f t="shared" ref="D1859:D1922" si="29">B1859+C1859</f>
        <v>0</v>
      </c>
    </row>
    <row r="1860" spans="1:4">
      <c r="A1860" s="134"/>
      <c r="D1860" s="68">
        <f t="shared" si="29"/>
        <v>0</v>
      </c>
    </row>
    <row r="1861" spans="1:4">
      <c r="A1861" s="134"/>
      <c r="D1861" s="68">
        <f t="shared" si="29"/>
        <v>0</v>
      </c>
    </row>
    <row r="1862" spans="1:4">
      <c r="A1862" s="134"/>
      <c r="D1862" s="68">
        <f t="shared" si="29"/>
        <v>0</v>
      </c>
    </row>
    <row r="1863" spans="1:4">
      <c r="A1863" s="134"/>
      <c r="D1863" s="68">
        <f t="shared" si="29"/>
        <v>0</v>
      </c>
    </row>
    <row r="1864" spans="1:4">
      <c r="A1864" s="134"/>
      <c r="D1864" s="68">
        <f t="shared" si="29"/>
        <v>0</v>
      </c>
    </row>
    <row r="1865" spans="1:4">
      <c r="A1865" s="134"/>
      <c r="D1865" s="68">
        <f t="shared" si="29"/>
        <v>0</v>
      </c>
    </row>
    <row r="1866" spans="1:4">
      <c r="A1866" s="134"/>
      <c r="D1866" s="68">
        <f t="shared" si="29"/>
        <v>0</v>
      </c>
    </row>
    <row r="1867" spans="1:4">
      <c r="A1867" s="134"/>
      <c r="D1867" s="68">
        <f t="shared" si="29"/>
        <v>0</v>
      </c>
    </row>
    <row r="1868" spans="1:4">
      <c r="A1868" s="134"/>
      <c r="D1868" s="68">
        <f t="shared" si="29"/>
        <v>0</v>
      </c>
    </row>
    <row r="1869" spans="1:4">
      <c r="A1869" s="134"/>
      <c r="D1869" s="68">
        <f t="shared" si="29"/>
        <v>0</v>
      </c>
    </row>
    <row r="1870" spans="1:4">
      <c r="A1870" s="134"/>
      <c r="D1870" s="68">
        <f t="shared" si="29"/>
        <v>0</v>
      </c>
    </row>
    <row r="1871" spans="1:4">
      <c r="A1871" s="134"/>
      <c r="D1871" s="68">
        <f t="shared" si="29"/>
        <v>0</v>
      </c>
    </row>
    <row r="1872" spans="1:4">
      <c r="A1872" s="134"/>
      <c r="D1872" s="68">
        <f t="shared" si="29"/>
        <v>0</v>
      </c>
    </row>
    <row r="1873" spans="1:4">
      <c r="A1873" s="134"/>
      <c r="D1873" s="68">
        <f t="shared" si="29"/>
        <v>0</v>
      </c>
    </row>
    <row r="1874" spans="1:4">
      <c r="A1874" s="134"/>
      <c r="D1874" s="68">
        <f t="shared" si="29"/>
        <v>0</v>
      </c>
    </row>
    <row r="1875" spans="1:4">
      <c r="A1875" s="134"/>
      <c r="D1875" s="68">
        <f t="shared" si="29"/>
        <v>0</v>
      </c>
    </row>
    <row r="1876" spans="1:4">
      <c r="A1876" s="134"/>
      <c r="D1876" s="68">
        <f t="shared" si="29"/>
        <v>0</v>
      </c>
    </row>
    <row r="1877" spans="1:4">
      <c r="A1877" s="134"/>
      <c r="D1877" s="68">
        <f t="shared" si="29"/>
        <v>0</v>
      </c>
    </row>
    <row r="1878" spans="1:4">
      <c r="A1878" s="134"/>
      <c r="D1878" s="68">
        <f t="shared" si="29"/>
        <v>0</v>
      </c>
    </row>
    <row r="1879" spans="1:4">
      <c r="A1879" s="134"/>
      <c r="D1879" s="68">
        <f t="shared" si="29"/>
        <v>0</v>
      </c>
    </row>
    <row r="1880" spans="1:4">
      <c r="A1880" s="134"/>
      <c r="D1880" s="68">
        <f t="shared" si="29"/>
        <v>0</v>
      </c>
    </row>
    <row r="1881" spans="1:4">
      <c r="A1881" s="134"/>
      <c r="D1881" s="68">
        <f t="shared" si="29"/>
        <v>0</v>
      </c>
    </row>
    <row r="1882" spans="1:4">
      <c r="A1882" s="134"/>
      <c r="D1882" s="68">
        <f t="shared" si="29"/>
        <v>0</v>
      </c>
    </row>
    <row r="1883" spans="1:4">
      <c r="A1883" s="134"/>
      <c r="D1883" s="68">
        <f t="shared" si="29"/>
        <v>0</v>
      </c>
    </row>
    <row r="1884" spans="1:4">
      <c r="A1884" s="134"/>
      <c r="D1884" s="68">
        <f t="shared" si="29"/>
        <v>0</v>
      </c>
    </row>
    <row r="1885" spans="1:4">
      <c r="A1885" s="134"/>
      <c r="D1885" s="68">
        <f t="shared" si="29"/>
        <v>0</v>
      </c>
    </row>
    <row r="1886" spans="1:4">
      <c r="A1886" s="134"/>
      <c r="D1886" s="68">
        <f t="shared" si="29"/>
        <v>0</v>
      </c>
    </row>
    <row r="1887" spans="1:4">
      <c r="A1887" s="134"/>
      <c r="D1887" s="68">
        <f t="shared" si="29"/>
        <v>0</v>
      </c>
    </row>
    <row r="1888" spans="1:4">
      <c r="A1888" s="134"/>
      <c r="D1888" s="68">
        <f t="shared" si="29"/>
        <v>0</v>
      </c>
    </row>
    <row r="1889" spans="1:4">
      <c r="A1889" s="134"/>
      <c r="D1889" s="68">
        <f t="shared" si="29"/>
        <v>0</v>
      </c>
    </row>
    <row r="1890" spans="1:4">
      <c r="A1890" s="134"/>
      <c r="D1890" s="68">
        <f t="shared" si="29"/>
        <v>0</v>
      </c>
    </row>
    <row r="1891" spans="1:4">
      <c r="A1891" s="134"/>
      <c r="D1891" s="68">
        <f t="shared" si="29"/>
        <v>0</v>
      </c>
    </row>
    <row r="1892" spans="1:4">
      <c r="A1892" s="134"/>
      <c r="D1892" s="68">
        <f t="shared" si="29"/>
        <v>0</v>
      </c>
    </row>
    <row r="1893" spans="1:4">
      <c r="A1893" s="134"/>
      <c r="D1893" s="68">
        <f t="shared" si="29"/>
        <v>0</v>
      </c>
    </row>
    <row r="1894" spans="1:4">
      <c r="A1894" s="134"/>
      <c r="D1894" s="68">
        <f t="shared" si="29"/>
        <v>0</v>
      </c>
    </row>
    <row r="1895" spans="1:4">
      <c r="A1895" s="134"/>
      <c r="D1895" s="68">
        <f t="shared" si="29"/>
        <v>0</v>
      </c>
    </row>
    <row r="1896" spans="1:4">
      <c r="A1896" s="134"/>
      <c r="D1896" s="68">
        <f t="shared" si="29"/>
        <v>0</v>
      </c>
    </row>
    <row r="1897" spans="1:4">
      <c r="A1897" s="134"/>
      <c r="D1897" s="68">
        <f t="shared" si="29"/>
        <v>0</v>
      </c>
    </row>
    <row r="1898" spans="1:4">
      <c r="A1898" s="134"/>
      <c r="D1898" s="68">
        <f t="shared" si="29"/>
        <v>0</v>
      </c>
    </row>
    <row r="1899" spans="1:4">
      <c r="A1899" s="134"/>
      <c r="D1899" s="68">
        <f t="shared" si="29"/>
        <v>0</v>
      </c>
    </row>
    <row r="1900" spans="1:4">
      <c r="A1900" s="134"/>
      <c r="D1900" s="68">
        <f t="shared" si="29"/>
        <v>0</v>
      </c>
    </row>
    <row r="1901" spans="1:4">
      <c r="A1901" s="134"/>
      <c r="D1901" s="68">
        <f t="shared" si="29"/>
        <v>0</v>
      </c>
    </row>
    <row r="1902" spans="1:4">
      <c r="A1902" s="134"/>
      <c r="D1902" s="68">
        <f t="shared" si="29"/>
        <v>0</v>
      </c>
    </row>
    <row r="1903" spans="1:4">
      <c r="A1903" s="134"/>
      <c r="D1903" s="68">
        <f t="shared" si="29"/>
        <v>0</v>
      </c>
    </row>
    <row r="1904" spans="1:4">
      <c r="A1904" s="134"/>
      <c r="D1904" s="68">
        <f t="shared" si="29"/>
        <v>0</v>
      </c>
    </row>
    <row r="1905" spans="1:4">
      <c r="A1905" s="134"/>
      <c r="D1905" s="68">
        <f t="shared" si="29"/>
        <v>0</v>
      </c>
    </row>
    <row r="1906" spans="1:4">
      <c r="A1906" s="134"/>
      <c r="D1906" s="68">
        <f t="shared" si="29"/>
        <v>0</v>
      </c>
    </row>
    <row r="1907" spans="1:4">
      <c r="A1907" s="134"/>
      <c r="D1907" s="68">
        <f t="shared" si="29"/>
        <v>0</v>
      </c>
    </row>
    <row r="1908" spans="1:4">
      <c r="A1908" s="134"/>
      <c r="D1908" s="68">
        <f t="shared" si="29"/>
        <v>0</v>
      </c>
    </row>
    <row r="1909" spans="1:4">
      <c r="A1909" s="134"/>
      <c r="D1909" s="68">
        <f t="shared" si="29"/>
        <v>0</v>
      </c>
    </row>
    <row r="1910" spans="1:4">
      <c r="A1910" s="134"/>
      <c r="D1910" s="68">
        <f t="shared" si="29"/>
        <v>0</v>
      </c>
    </row>
    <row r="1911" spans="1:4">
      <c r="A1911" s="134"/>
      <c r="D1911" s="68">
        <f t="shared" si="29"/>
        <v>0</v>
      </c>
    </row>
    <row r="1912" spans="1:4">
      <c r="A1912" s="134"/>
      <c r="D1912" s="68">
        <f t="shared" si="29"/>
        <v>0</v>
      </c>
    </row>
    <row r="1913" spans="1:4">
      <c r="A1913" s="134"/>
      <c r="D1913" s="68">
        <f t="shared" si="29"/>
        <v>0</v>
      </c>
    </row>
    <row r="1914" spans="1:4">
      <c r="A1914" s="134"/>
      <c r="D1914" s="68">
        <f t="shared" si="29"/>
        <v>0</v>
      </c>
    </row>
    <row r="1915" spans="1:4">
      <c r="A1915" s="134"/>
      <c r="D1915" s="68">
        <f t="shared" si="29"/>
        <v>0</v>
      </c>
    </row>
    <row r="1916" spans="1:4">
      <c r="A1916" s="134"/>
      <c r="D1916" s="68">
        <f t="shared" si="29"/>
        <v>0</v>
      </c>
    </row>
    <row r="1917" spans="1:4">
      <c r="A1917" s="134"/>
      <c r="D1917" s="68">
        <f t="shared" si="29"/>
        <v>0</v>
      </c>
    </row>
    <row r="1918" spans="1:4">
      <c r="A1918" s="134"/>
      <c r="D1918" s="68">
        <f t="shared" si="29"/>
        <v>0</v>
      </c>
    </row>
    <row r="1919" spans="1:4">
      <c r="A1919" s="134"/>
      <c r="D1919" s="68">
        <f t="shared" si="29"/>
        <v>0</v>
      </c>
    </row>
    <row r="1920" spans="1:4">
      <c r="A1920" s="134"/>
      <c r="D1920" s="68">
        <f t="shared" si="29"/>
        <v>0</v>
      </c>
    </row>
    <row r="1921" spans="1:4">
      <c r="A1921" s="134"/>
      <c r="D1921" s="68">
        <f t="shared" si="29"/>
        <v>0</v>
      </c>
    </row>
    <row r="1922" spans="1:4">
      <c r="A1922" s="134"/>
      <c r="D1922" s="68">
        <f t="shared" si="29"/>
        <v>0</v>
      </c>
    </row>
    <row r="1923" spans="1:4">
      <c r="A1923" s="134"/>
      <c r="D1923" s="68">
        <f t="shared" ref="D1923:D1986" si="30">B1923+C1923</f>
        <v>0</v>
      </c>
    </row>
    <row r="1924" spans="1:4">
      <c r="A1924" s="134"/>
      <c r="D1924" s="68">
        <f t="shared" si="30"/>
        <v>0</v>
      </c>
    </row>
    <row r="1925" spans="1:4">
      <c r="A1925" s="134"/>
      <c r="D1925" s="68">
        <f t="shared" si="30"/>
        <v>0</v>
      </c>
    </row>
    <row r="1926" spans="1:4">
      <c r="A1926" s="134"/>
      <c r="D1926" s="68">
        <f t="shared" si="30"/>
        <v>0</v>
      </c>
    </row>
    <row r="1927" spans="1:4">
      <c r="A1927" s="134"/>
      <c r="D1927" s="68">
        <f t="shared" si="30"/>
        <v>0</v>
      </c>
    </row>
    <row r="1928" spans="1:4">
      <c r="A1928" s="134"/>
      <c r="D1928" s="68">
        <f t="shared" si="30"/>
        <v>0</v>
      </c>
    </row>
    <row r="1929" spans="1:4">
      <c r="A1929" s="134"/>
      <c r="D1929" s="68">
        <f t="shared" si="30"/>
        <v>0</v>
      </c>
    </row>
    <row r="1930" spans="1:4">
      <c r="A1930" s="134"/>
      <c r="D1930" s="68">
        <f t="shared" si="30"/>
        <v>0</v>
      </c>
    </row>
    <row r="1931" spans="1:4">
      <c r="A1931" s="134"/>
      <c r="D1931" s="68">
        <f t="shared" si="30"/>
        <v>0</v>
      </c>
    </row>
    <row r="1932" spans="1:4">
      <c r="A1932" s="134"/>
      <c r="D1932" s="68">
        <f t="shared" si="30"/>
        <v>0</v>
      </c>
    </row>
    <row r="1933" spans="1:4">
      <c r="A1933" s="134"/>
      <c r="D1933" s="68">
        <f t="shared" si="30"/>
        <v>0</v>
      </c>
    </row>
    <row r="1934" spans="1:4">
      <c r="A1934" s="134"/>
      <c r="D1934" s="68">
        <f t="shared" si="30"/>
        <v>0</v>
      </c>
    </row>
    <row r="1935" spans="1:4">
      <c r="A1935" s="134"/>
      <c r="D1935" s="68">
        <f t="shared" si="30"/>
        <v>0</v>
      </c>
    </row>
    <row r="1936" spans="1:4">
      <c r="A1936" s="134"/>
      <c r="D1936" s="68">
        <f t="shared" si="30"/>
        <v>0</v>
      </c>
    </row>
    <row r="1937" spans="1:4">
      <c r="A1937" s="134"/>
      <c r="D1937" s="68">
        <f t="shared" si="30"/>
        <v>0</v>
      </c>
    </row>
    <row r="1938" spans="1:4">
      <c r="A1938" s="134"/>
      <c r="D1938" s="68">
        <f t="shared" si="30"/>
        <v>0</v>
      </c>
    </row>
    <row r="1939" spans="1:4">
      <c r="A1939" s="134"/>
      <c r="D1939" s="68">
        <f t="shared" si="30"/>
        <v>0</v>
      </c>
    </row>
    <row r="1940" spans="1:4">
      <c r="A1940" s="134"/>
      <c r="D1940" s="68">
        <f t="shared" si="30"/>
        <v>0</v>
      </c>
    </row>
    <row r="1941" spans="1:4">
      <c r="A1941" s="134"/>
      <c r="D1941" s="68">
        <f t="shared" si="30"/>
        <v>0</v>
      </c>
    </row>
    <row r="1942" spans="1:4">
      <c r="A1942" s="134"/>
      <c r="D1942" s="68">
        <f t="shared" si="30"/>
        <v>0</v>
      </c>
    </row>
    <row r="1943" spans="1:4">
      <c r="A1943" s="134"/>
      <c r="D1943" s="68">
        <f t="shared" si="30"/>
        <v>0</v>
      </c>
    </row>
    <row r="1944" spans="1:4">
      <c r="A1944" s="134"/>
      <c r="D1944" s="68">
        <f t="shared" si="30"/>
        <v>0</v>
      </c>
    </row>
    <row r="1945" spans="1:4">
      <c r="A1945" s="134"/>
      <c r="D1945" s="68">
        <f t="shared" si="30"/>
        <v>0</v>
      </c>
    </row>
    <row r="1946" spans="1:4">
      <c r="A1946" s="134"/>
      <c r="D1946" s="68">
        <f t="shared" si="30"/>
        <v>0</v>
      </c>
    </row>
    <row r="1947" spans="1:4">
      <c r="A1947" s="134"/>
      <c r="D1947" s="68">
        <f t="shared" si="30"/>
        <v>0</v>
      </c>
    </row>
    <row r="1948" spans="1:4">
      <c r="A1948" s="134"/>
      <c r="D1948" s="68">
        <f t="shared" si="30"/>
        <v>0</v>
      </c>
    </row>
    <row r="1949" spans="1:4">
      <c r="A1949" s="134"/>
      <c r="D1949" s="68">
        <f t="shared" si="30"/>
        <v>0</v>
      </c>
    </row>
    <row r="1950" spans="1:4">
      <c r="A1950" s="134"/>
      <c r="D1950" s="68">
        <f t="shared" si="30"/>
        <v>0</v>
      </c>
    </row>
    <row r="1951" spans="1:4">
      <c r="A1951" s="134"/>
      <c r="D1951" s="68">
        <f t="shared" si="30"/>
        <v>0</v>
      </c>
    </row>
    <row r="1952" spans="1:4">
      <c r="A1952" s="134"/>
      <c r="D1952" s="68">
        <f t="shared" si="30"/>
        <v>0</v>
      </c>
    </row>
    <row r="1953" spans="1:4">
      <c r="A1953" s="134"/>
      <c r="D1953" s="68">
        <f t="shared" si="30"/>
        <v>0</v>
      </c>
    </row>
    <row r="1954" spans="1:4">
      <c r="A1954" s="134"/>
      <c r="D1954" s="68">
        <f t="shared" si="30"/>
        <v>0</v>
      </c>
    </row>
    <row r="1955" spans="1:4">
      <c r="A1955" s="134"/>
      <c r="D1955" s="68">
        <f t="shared" si="30"/>
        <v>0</v>
      </c>
    </row>
    <row r="1956" spans="1:4">
      <c r="A1956" s="134"/>
      <c r="D1956" s="68">
        <f t="shared" si="30"/>
        <v>0</v>
      </c>
    </row>
    <row r="1957" spans="1:4">
      <c r="A1957" s="134"/>
      <c r="D1957" s="68">
        <f t="shared" si="30"/>
        <v>0</v>
      </c>
    </row>
    <row r="1958" spans="1:4">
      <c r="A1958" s="134"/>
      <c r="D1958" s="68">
        <f t="shared" si="30"/>
        <v>0</v>
      </c>
    </row>
    <row r="1959" spans="1:4">
      <c r="A1959" s="134"/>
      <c r="D1959" s="68">
        <f t="shared" si="30"/>
        <v>0</v>
      </c>
    </row>
    <row r="1960" spans="1:4">
      <c r="A1960" s="134"/>
      <c r="D1960" s="68">
        <f t="shared" si="30"/>
        <v>0</v>
      </c>
    </row>
    <row r="1961" spans="1:4">
      <c r="A1961" s="134"/>
      <c r="D1961" s="68">
        <f t="shared" si="30"/>
        <v>0</v>
      </c>
    </row>
    <row r="1962" spans="1:4">
      <c r="A1962" s="134"/>
      <c r="D1962" s="68">
        <f t="shared" si="30"/>
        <v>0</v>
      </c>
    </row>
    <row r="1963" spans="1:4">
      <c r="A1963" s="134"/>
      <c r="D1963" s="68">
        <f t="shared" si="30"/>
        <v>0</v>
      </c>
    </row>
    <row r="1964" spans="1:4">
      <c r="A1964" s="134"/>
      <c r="D1964" s="68">
        <f t="shared" si="30"/>
        <v>0</v>
      </c>
    </row>
    <row r="1965" spans="1:4">
      <c r="A1965" s="134"/>
      <c r="D1965" s="68">
        <f t="shared" si="30"/>
        <v>0</v>
      </c>
    </row>
    <row r="1966" spans="1:4">
      <c r="A1966" s="134"/>
      <c r="D1966" s="68">
        <f t="shared" si="30"/>
        <v>0</v>
      </c>
    </row>
    <row r="1967" spans="1:4">
      <c r="A1967" s="134"/>
      <c r="D1967" s="68">
        <f t="shared" si="30"/>
        <v>0</v>
      </c>
    </row>
    <row r="1968" spans="1:4">
      <c r="A1968" s="134"/>
      <c r="D1968" s="68">
        <f t="shared" si="30"/>
        <v>0</v>
      </c>
    </row>
    <row r="1969" spans="1:4">
      <c r="A1969" s="134"/>
      <c r="D1969" s="68">
        <f t="shared" si="30"/>
        <v>0</v>
      </c>
    </row>
    <row r="1970" spans="1:4">
      <c r="A1970" s="134"/>
      <c r="D1970" s="68">
        <f t="shared" si="30"/>
        <v>0</v>
      </c>
    </row>
    <row r="1971" spans="1:4">
      <c r="A1971" s="134"/>
      <c r="D1971" s="68">
        <f t="shared" si="30"/>
        <v>0</v>
      </c>
    </row>
    <row r="1972" spans="1:4">
      <c r="A1972" s="134"/>
      <c r="D1972" s="68">
        <f t="shared" si="30"/>
        <v>0</v>
      </c>
    </row>
    <row r="1973" spans="1:4">
      <c r="A1973" s="134"/>
      <c r="D1973" s="68">
        <f t="shared" si="30"/>
        <v>0</v>
      </c>
    </row>
    <row r="1974" spans="1:4">
      <c r="A1974" s="134"/>
      <c r="D1974" s="68">
        <f t="shared" si="30"/>
        <v>0</v>
      </c>
    </row>
    <row r="1975" spans="1:4">
      <c r="A1975" s="134"/>
      <c r="D1975" s="68">
        <f t="shared" si="30"/>
        <v>0</v>
      </c>
    </row>
    <row r="1976" spans="1:4">
      <c r="A1976" s="134"/>
      <c r="D1976" s="68">
        <f t="shared" si="30"/>
        <v>0</v>
      </c>
    </row>
    <row r="1977" spans="1:4">
      <c r="A1977" s="134"/>
      <c r="D1977" s="68">
        <f t="shared" si="30"/>
        <v>0</v>
      </c>
    </row>
    <row r="1978" spans="1:4">
      <c r="A1978" s="134"/>
      <c r="D1978" s="68">
        <f t="shared" si="30"/>
        <v>0</v>
      </c>
    </row>
    <row r="1979" spans="1:4">
      <c r="A1979" s="134"/>
      <c r="D1979" s="68">
        <f t="shared" si="30"/>
        <v>0</v>
      </c>
    </row>
    <row r="1980" spans="1:4">
      <c r="A1980" s="134"/>
      <c r="D1980" s="68">
        <f t="shared" si="30"/>
        <v>0</v>
      </c>
    </row>
    <row r="1981" spans="1:4">
      <c r="A1981" s="134"/>
      <c r="D1981" s="68">
        <f t="shared" si="30"/>
        <v>0</v>
      </c>
    </row>
    <row r="1982" spans="1:4">
      <c r="A1982" s="134"/>
      <c r="D1982" s="68">
        <f t="shared" si="30"/>
        <v>0</v>
      </c>
    </row>
    <row r="1983" spans="1:4">
      <c r="A1983" s="134"/>
      <c r="D1983" s="68">
        <f t="shared" si="30"/>
        <v>0</v>
      </c>
    </row>
    <row r="1984" spans="1:4">
      <c r="A1984" s="134"/>
      <c r="D1984" s="68">
        <f t="shared" si="30"/>
        <v>0</v>
      </c>
    </row>
    <row r="1985" spans="1:4">
      <c r="A1985" s="134"/>
      <c r="D1985" s="68">
        <f t="shared" si="30"/>
        <v>0</v>
      </c>
    </row>
    <row r="1986" spans="1:4">
      <c r="A1986" s="134"/>
      <c r="D1986" s="68">
        <f t="shared" si="30"/>
        <v>0</v>
      </c>
    </row>
    <row r="1987" spans="1:4">
      <c r="A1987" s="134"/>
      <c r="D1987" s="68">
        <f t="shared" ref="D1987:D2050" si="31">B1987+C1987</f>
        <v>0</v>
      </c>
    </row>
    <row r="1988" spans="1:4">
      <c r="A1988" s="134"/>
      <c r="D1988" s="68">
        <f t="shared" si="31"/>
        <v>0</v>
      </c>
    </row>
    <row r="1989" spans="1:4">
      <c r="A1989" s="134"/>
      <c r="D1989" s="68">
        <f t="shared" si="31"/>
        <v>0</v>
      </c>
    </row>
    <row r="1990" spans="1:4">
      <c r="A1990" s="134"/>
      <c r="D1990" s="68">
        <f t="shared" si="31"/>
        <v>0</v>
      </c>
    </row>
    <row r="1991" spans="1:4">
      <c r="A1991" s="134"/>
      <c r="D1991" s="68">
        <f t="shared" si="31"/>
        <v>0</v>
      </c>
    </row>
    <row r="1992" spans="1:4">
      <c r="A1992" s="134"/>
      <c r="D1992" s="68">
        <f t="shared" si="31"/>
        <v>0</v>
      </c>
    </row>
    <row r="1993" spans="1:4">
      <c r="A1993" s="134"/>
      <c r="D1993" s="68">
        <f t="shared" si="31"/>
        <v>0</v>
      </c>
    </row>
    <row r="1994" spans="1:4">
      <c r="A1994" s="134"/>
      <c r="D1994" s="68">
        <f t="shared" si="31"/>
        <v>0</v>
      </c>
    </row>
    <row r="1995" spans="1:4">
      <c r="A1995" s="134"/>
      <c r="D1995" s="68">
        <f t="shared" si="31"/>
        <v>0</v>
      </c>
    </row>
    <row r="1996" spans="1:4">
      <c r="A1996" s="134"/>
      <c r="D1996" s="68">
        <f t="shared" si="31"/>
        <v>0</v>
      </c>
    </row>
    <row r="1997" spans="1:4">
      <c r="A1997" s="134"/>
      <c r="D1997" s="68">
        <f t="shared" si="31"/>
        <v>0</v>
      </c>
    </row>
    <row r="1998" spans="1:4">
      <c r="A1998" s="134"/>
      <c r="D1998" s="68">
        <f t="shared" si="31"/>
        <v>0</v>
      </c>
    </row>
    <row r="1999" spans="1:4">
      <c r="A1999" s="134"/>
      <c r="D1999" s="68">
        <f t="shared" si="31"/>
        <v>0</v>
      </c>
    </row>
    <row r="2000" spans="1:4">
      <c r="A2000" s="134"/>
      <c r="D2000" s="68">
        <f t="shared" si="31"/>
        <v>0</v>
      </c>
    </row>
    <row r="2001" spans="1:4">
      <c r="A2001" s="134"/>
      <c r="D2001" s="68">
        <f t="shared" si="31"/>
        <v>0</v>
      </c>
    </row>
    <row r="2002" spans="1:4">
      <c r="A2002" s="134"/>
      <c r="D2002" s="68">
        <f t="shared" si="31"/>
        <v>0</v>
      </c>
    </row>
    <row r="2003" spans="1:4">
      <c r="A2003" s="134"/>
      <c r="D2003" s="68">
        <f t="shared" si="31"/>
        <v>0</v>
      </c>
    </row>
    <row r="2004" spans="1:4">
      <c r="A2004" s="134"/>
      <c r="D2004" s="68">
        <f t="shared" si="31"/>
        <v>0</v>
      </c>
    </row>
    <row r="2005" spans="1:4">
      <c r="A2005" s="134"/>
      <c r="D2005" s="68">
        <f t="shared" si="31"/>
        <v>0</v>
      </c>
    </row>
    <row r="2006" spans="1:4">
      <c r="A2006" s="134"/>
      <c r="D2006" s="68">
        <f t="shared" si="31"/>
        <v>0</v>
      </c>
    </row>
    <row r="2007" spans="1:4">
      <c r="A2007" s="134"/>
      <c r="D2007" s="68">
        <f t="shared" si="31"/>
        <v>0</v>
      </c>
    </row>
    <row r="2008" spans="1:4">
      <c r="A2008" s="134"/>
      <c r="D2008" s="68">
        <f t="shared" si="31"/>
        <v>0</v>
      </c>
    </row>
    <row r="2009" spans="1:4">
      <c r="A2009" s="134"/>
      <c r="D2009" s="68">
        <f t="shared" si="31"/>
        <v>0</v>
      </c>
    </row>
    <row r="2010" spans="1:4">
      <c r="A2010" s="134"/>
      <c r="D2010" s="68">
        <f t="shared" si="31"/>
        <v>0</v>
      </c>
    </row>
    <row r="2011" spans="1:4">
      <c r="A2011" s="134"/>
      <c r="D2011" s="68">
        <f t="shared" si="31"/>
        <v>0</v>
      </c>
    </row>
    <row r="2012" spans="1:4">
      <c r="A2012" s="134"/>
      <c r="D2012" s="68">
        <f t="shared" si="31"/>
        <v>0</v>
      </c>
    </row>
    <row r="2013" spans="1:4">
      <c r="A2013" s="134"/>
      <c r="D2013" s="68">
        <f t="shared" si="31"/>
        <v>0</v>
      </c>
    </row>
    <row r="2014" spans="1:4">
      <c r="A2014" s="134"/>
      <c r="D2014" s="68">
        <f t="shared" si="31"/>
        <v>0</v>
      </c>
    </row>
    <row r="2015" spans="1:4">
      <c r="A2015" s="134"/>
      <c r="D2015" s="68">
        <f t="shared" si="31"/>
        <v>0</v>
      </c>
    </row>
    <row r="2016" spans="1:4">
      <c r="A2016" s="134"/>
      <c r="D2016" s="68">
        <f t="shared" si="31"/>
        <v>0</v>
      </c>
    </row>
    <row r="2017" spans="1:4">
      <c r="A2017" s="134"/>
      <c r="D2017" s="68">
        <f t="shared" si="31"/>
        <v>0</v>
      </c>
    </row>
    <row r="2018" spans="1:4">
      <c r="A2018" s="134"/>
      <c r="D2018" s="68">
        <f t="shared" si="31"/>
        <v>0</v>
      </c>
    </row>
    <row r="2019" spans="1:4">
      <c r="A2019" s="134"/>
      <c r="D2019" s="68">
        <f t="shared" si="31"/>
        <v>0</v>
      </c>
    </row>
    <row r="2020" spans="1:4">
      <c r="A2020" s="134"/>
      <c r="D2020" s="68">
        <f t="shared" si="31"/>
        <v>0</v>
      </c>
    </row>
    <row r="2021" spans="1:4">
      <c r="A2021" s="134"/>
      <c r="D2021" s="68">
        <f t="shared" si="31"/>
        <v>0</v>
      </c>
    </row>
    <row r="2022" spans="1:4">
      <c r="A2022" s="134"/>
      <c r="D2022" s="68">
        <f t="shared" si="31"/>
        <v>0</v>
      </c>
    </row>
    <row r="2023" spans="1:4">
      <c r="A2023" s="134"/>
      <c r="D2023" s="68">
        <f t="shared" si="31"/>
        <v>0</v>
      </c>
    </row>
    <row r="2024" spans="1:4">
      <c r="A2024" s="134"/>
      <c r="D2024" s="68">
        <f t="shared" si="31"/>
        <v>0</v>
      </c>
    </row>
    <row r="2025" spans="1:4">
      <c r="A2025" s="134"/>
      <c r="D2025" s="68">
        <f t="shared" si="31"/>
        <v>0</v>
      </c>
    </row>
    <row r="2026" spans="1:4">
      <c r="A2026" s="134"/>
      <c r="D2026" s="68">
        <f t="shared" si="31"/>
        <v>0</v>
      </c>
    </row>
    <row r="2027" spans="1:4">
      <c r="A2027" s="134"/>
      <c r="D2027" s="68">
        <f t="shared" si="31"/>
        <v>0</v>
      </c>
    </row>
    <row r="2028" spans="1:4">
      <c r="A2028" s="134"/>
      <c r="D2028" s="68">
        <f t="shared" si="31"/>
        <v>0</v>
      </c>
    </row>
    <row r="2029" spans="1:4">
      <c r="A2029" s="134"/>
      <c r="D2029" s="68">
        <f t="shared" si="31"/>
        <v>0</v>
      </c>
    </row>
    <row r="2030" spans="1:4">
      <c r="A2030" s="134"/>
      <c r="D2030" s="68">
        <f t="shared" si="31"/>
        <v>0</v>
      </c>
    </row>
    <row r="2031" spans="1:4">
      <c r="A2031" s="134"/>
      <c r="D2031" s="68">
        <f t="shared" si="31"/>
        <v>0</v>
      </c>
    </row>
    <row r="2032" spans="1:4">
      <c r="A2032" s="134"/>
      <c r="D2032" s="68">
        <f t="shared" si="31"/>
        <v>0</v>
      </c>
    </row>
    <row r="2033" spans="1:4">
      <c r="A2033" s="134"/>
      <c r="D2033" s="68">
        <f t="shared" si="31"/>
        <v>0</v>
      </c>
    </row>
    <row r="2034" spans="1:4">
      <c r="A2034" s="134"/>
      <c r="D2034" s="68">
        <f t="shared" si="31"/>
        <v>0</v>
      </c>
    </row>
    <row r="2035" spans="1:4">
      <c r="A2035" s="134"/>
      <c r="D2035" s="68">
        <f t="shared" si="31"/>
        <v>0</v>
      </c>
    </row>
    <row r="2036" spans="1:4">
      <c r="A2036" s="134"/>
      <c r="D2036" s="68">
        <f t="shared" si="31"/>
        <v>0</v>
      </c>
    </row>
    <row r="2037" spans="1:4">
      <c r="A2037" s="134"/>
      <c r="D2037" s="68">
        <f t="shared" si="31"/>
        <v>0</v>
      </c>
    </row>
    <row r="2038" spans="1:4">
      <c r="A2038" s="134"/>
      <c r="D2038" s="68">
        <f t="shared" si="31"/>
        <v>0</v>
      </c>
    </row>
    <row r="2039" spans="1:4">
      <c r="A2039" s="134"/>
      <c r="D2039" s="68">
        <f t="shared" si="31"/>
        <v>0</v>
      </c>
    </row>
    <row r="2040" spans="1:4">
      <c r="A2040" s="134"/>
      <c r="D2040" s="68">
        <f t="shared" si="31"/>
        <v>0</v>
      </c>
    </row>
    <row r="2041" spans="1:4">
      <c r="A2041" s="134"/>
      <c r="D2041" s="68">
        <f t="shared" si="31"/>
        <v>0</v>
      </c>
    </row>
    <row r="2042" spans="1:4">
      <c r="A2042" s="134"/>
      <c r="D2042" s="68">
        <f t="shared" si="31"/>
        <v>0</v>
      </c>
    </row>
    <row r="2043" spans="1:4">
      <c r="A2043" s="134"/>
      <c r="D2043" s="68">
        <f t="shared" si="31"/>
        <v>0</v>
      </c>
    </row>
    <row r="2044" spans="1:4">
      <c r="A2044" s="134"/>
      <c r="D2044" s="68">
        <f t="shared" si="31"/>
        <v>0</v>
      </c>
    </row>
    <row r="2045" spans="1:4">
      <c r="A2045" s="134"/>
      <c r="D2045" s="68">
        <f t="shared" si="31"/>
        <v>0</v>
      </c>
    </row>
    <row r="2046" spans="1:4">
      <c r="A2046" s="134"/>
      <c r="D2046" s="68">
        <f t="shared" si="31"/>
        <v>0</v>
      </c>
    </row>
    <row r="2047" spans="1:4">
      <c r="A2047" s="134"/>
      <c r="D2047" s="68">
        <f t="shared" si="31"/>
        <v>0</v>
      </c>
    </row>
    <row r="2048" spans="1:4">
      <c r="A2048" s="134"/>
      <c r="D2048" s="68">
        <f t="shared" si="31"/>
        <v>0</v>
      </c>
    </row>
    <row r="2049" spans="1:4">
      <c r="A2049" s="134"/>
      <c r="D2049" s="68">
        <f t="shared" si="31"/>
        <v>0</v>
      </c>
    </row>
    <row r="2050" spans="1:4">
      <c r="A2050" s="134"/>
      <c r="D2050" s="68">
        <f t="shared" si="31"/>
        <v>0</v>
      </c>
    </row>
    <row r="2051" spans="1:4">
      <c r="A2051" s="134"/>
      <c r="D2051" s="68">
        <f t="shared" ref="D2051:D2114" si="32">B2051+C2051</f>
        <v>0</v>
      </c>
    </row>
    <row r="2052" spans="1:4">
      <c r="A2052" s="134"/>
      <c r="D2052" s="68">
        <f t="shared" si="32"/>
        <v>0</v>
      </c>
    </row>
    <row r="2053" spans="1:4">
      <c r="A2053" s="134"/>
      <c r="D2053" s="68">
        <f t="shared" si="32"/>
        <v>0</v>
      </c>
    </row>
    <row r="2054" spans="1:4">
      <c r="A2054" s="134"/>
      <c r="D2054" s="68">
        <f t="shared" si="32"/>
        <v>0</v>
      </c>
    </row>
    <row r="2055" spans="1:4">
      <c r="A2055" s="134"/>
      <c r="D2055" s="68">
        <f t="shared" si="32"/>
        <v>0</v>
      </c>
    </row>
    <row r="2056" spans="1:4">
      <c r="A2056" s="134"/>
      <c r="D2056" s="68">
        <f t="shared" si="32"/>
        <v>0</v>
      </c>
    </row>
    <row r="2057" spans="1:4">
      <c r="A2057" s="134"/>
      <c r="D2057" s="68">
        <f t="shared" si="32"/>
        <v>0</v>
      </c>
    </row>
    <row r="2058" spans="1:4">
      <c r="A2058" s="134"/>
      <c r="D2058" s="68">
        <f t="shared" si="32"/>
        <v>0</v>
      </c>
    </row>
    <row r="2059" spans="1:4">
      <c r="A2059" s="134"/>
      <c r="D2059" s="68">
        <f t="shared" si="32"/>
        <v>0</v>
      </c>
    </row>
    <row r="2060" spans="1:4">
      <c r="A2060" s="134"/>
      <c r="D2060" s="68">
        <f t="shared" si="32"/>
        <v>0</v>
      </c>
    </row>
    <row r="2061" spans="1:4">
      <c r="A2061" s="134"/>
      <c r="D2061" s="68">
        <f t="shared" si="32"/>
        <v>0</v>
      </c>
    </row>
    <row r="2062" spans="1:4">
      <c r="A2062" s="134"/>
      <c r="D2062" s="68">
        <f t="shared" si="32"/>
        <v>0</v>
      </c>
    </row>
    <row r="2063" spans="1:4">
      <c r="A2063" s="134"/>
      <c r="D2063" s="68">
        <f t="shared" si="32"/>
        <v>0</v>
      </c>
    </row>
    <row r="2064" spans="1:4">
      <c r="A2064" s="134"/>
      <c r="D2064" s="68">
        <f t="shared" si="32"/>
        <v>0</v>
      </c>
    </row>
    <row r="2065" spans="1:4">
      <c r="A2065" s="134"/>
      <c r="D2065" s="68">
        <f t="shared" si="32"/>
        <v>0</v>
      </c>
    </row>
    <row r="2066" spans="1:4">
      <c r="A2066" s="134"/>
      <c r="D2066" s="68">
        <f t="shared" si="32"/>
        <v>0</v>
      </c>
    </row>
    <row r="2067" spans="1:4">
      <c r="A2067" s="134"/>
      <c r="D2067" s="68">
        <f t="shared" si="32"/>
        <v>0</v>
      </c>
    </row>
    <row r="2068" spans="1:4">
      <c r="A2068" s="134"/>
      <c r="D2068" s="68">
        <f t="shared" si="32"/>
        <v>0</v>
      </c>
    </row>
    <row r="2069" spans="1:4">
      <c r="A2069" s="134"/>
      <c r="D2069" s="68">
        <f t="shared" si="32"/>
        <v>0</v>
      </c>
    </row>
    <row r="2070" spans="1:4">
      <c r="A2070" s="134"/>
      <c r="D2070" s="68">
        <f t="shared" si="32"/>
        <v>0</v>
      </c>
    </row>
    <row r="2071" spans="1:4">
      <c r="A2071" s="134"/>
      <c r="D2071" s="68">
        <f t="shared" si="32"/>
        <v>0</v>
      </c>
    </row>
    <row r="2072" spans="1:4">
      <c r="A2072" s="134"/>
      <c r="D2072" s="68">
        <f t="shared" si="32"/>
        <v>0</v>
      </c>
    </row>
    <row r="2073" spans="1:4">
      <c r="A2073" s="134"/>
      <c r="D2073" s="68">
        <f t="shared" si="32"/>
        <v>0</v>
      </c>
    </row>
    <row r="2074" spans="1:4">
      <c r="A2074" s="134"/>
      <c r="D2074" s="68">
        <f t="shared" si="32"/>
        <v>0</v>
      </c>
    </row>
    <row r="2075" spans="1:4">
      <c r="A2075" s="134"/>
      <c r="D2075" s="68">
        <f t="shared" si="32"/>
        <v>0</v>
      </c>
    </row>
    <row r="2076" spans="1:4">
      <c r="A2076" s="134"/>
      <c r="D2076" s="68">
        <f t="shared" si="32"/>
        <v>0</v>
      </c>
    </row>
    <row r="2077" spans="1:4">
      <c r="A2077" s="134"/>
      <c r="D2077" s="68">
        <f t="shared" si="32"/>
        <v>0</v>
      </c>
    </row>
    <row r="2078" spans="1:4">
      <c r="A2078" s="134"/>
      <c r="D2078" s="68">
        <f t="shared" si="32"/>
        <v>0</v>
      </c>
    </row>
    <row r="2079" spans="1:4">
      <c r="A2079" s="134"/>
      <c r="D2079" s="68">
        <f t="shared" si="32"/>
        <v>0</v>
      </c>
    </row>
    <row r="2080" spans="1:4">
      <c r="A2080" s="134"/>
      <c r="D2080" s="68">
        <f t="shared" si="32"/>
        <v>0</v>
      </c>
    </row>
    <row r="2081" spans="1:4">
      <c r="A2081" s="134"/>
      <c r="D2081" s="68">
        <f t="shared" si="32"/>
        <v>0</v>
      </c>
    </row>
    <row r="2082" spans="1:4">
      <c r="A2082" s="134"/>
      <c r="D2082" s="68">
        <f t="shared" si="32"/>
        <v>0</v>
      </c>
    </row>
    <row r="2083" spans="1:4">
      <c r="A2083" s="134"/>
      <c r="D2083" s="68">
        <f t="shared" si="32"/>
        <v>0</v>
      </c>
    </row>
    <row r="2084" spans="1:4">
      <c r="A2084" s="134"/>
      <c r="D2084" s="68">
        <f t="shared" si="32"/>
        <v>0</v>
      </c>
    </row>
    <row r="2085" spans="1:4">
      <c r="A2085" s="134"/>
      <c r="D2085" s="68">
        <f t="shared" si="32"/>
        <v>0</v>
      </c>
    </row>
    <row r="2086" spans="1:4">
      <c r="A2086" s="134"/>
      <c r="D2086" s="68">
        <f t="shared" si="32"/>
        <v>0</v>
      </c>
    </row>
    <row r="2087" spans="1:4">
      <c r="A2087" s="134"/>
      <c r="D2087" s="68">
        <f t="shared" si="32"/>
        <v>0</v>
      </c>
    </row>
    <row r="2088" spans="1:4">
      <c r="A2088" s="134"/>
      <c r="D2088" s="68">
        <f t="shared" si="32"/>
        <v>0</v>
      </c>
    </row>
    <row r="2089" spans="1:4">
      <c r="A2089" s="134"/>
      <c r="D2089" s="68">
        <f t="shared" si="32"/>
        <v>0</v>
      </c>
    </row>
    <row r="2090" spans="1:4">
      <c r="A2090" s="134"/>
      <c r="D2090" s="68">
        <f t="shared" si="32"/>
        <v>0</v>
      </c>
    </row>
    <row r="2091" spans="1:4">
      <c r="A2091" s="134"/>
      <c r="D2091" s="68">
        <f t="shared" si="32"/>
        <v>0</v>
      </c>
    </row>
    <row r="2092" spans="1:4">
      <c r="A2092" s="134"/>
      <c r="D2092" s="68">
        <f t="shared" si="32"/>
        <v>0</v>
      </c>
    </row>
    <row r="2093" spans="1:4">
      <c r="A2093" s="134"/>
      <c r="D2093" s="68">
        <f t="shared" si="32"/>
        <v>0</v>
      </c>
    </row>
    <row r="2094" spans="1:4">
      <c r="A2094" s="134"/>
      <c r="D2094" s="68">
        <f t="shared" si="32"/>
        <v>0</v>
      </c>
    </row>
    <row r="2095" spans="1:4">
      <c r="A2095" s="134"/>
      <c r="D2095" s="68">
        <f t="shared" si="32"/>
        <v>0</v>
      </c>
    </row>
    <row r="2096" spans="1:4">
      <c r="A2096" s="134"/>
      <c r="D2096" s="68">
        <f t="shared" si="32"/>
        <v>0</v>
      </c>
    </row>
    <row r="2097" spans="1:4">
      <c r="A2097" s="134"/>
      <c r="D2097" s="68">
        <f t="shared" si="32"/>
        <v>0</v>
      </c>
    </row>
    <row r="2098" spans="1:4">
      <c r="A2098" s="134"/>
      <c r="D2098" s="68">
        <f t="shared" si="32"/>
        <v>0</v>
      </c>
    </row>
    <row r="2099" spans="1:4">
      <c r="A2099" s="134"/>
      <c r="D2099" s="68">
        <f t="shared" si="32"/>
        <v>0</v>
      </c>
    </row>
    <row r="2100" spans="1:4">
      <c r="A2100" s="134"/>
      <c r="D2100" s="68">
        <f t="shared" si="32"/>
        <v>0</v>
      </c>
    </row>
    <row r="2101" spans="1:4">
      <c r="A2101" s="134"/>
      <c r="D2101" s="68">
        <f t="shared" si="32"/>
        <v>0</v>
      </c>
    </row>
    <row r="2102" spans="1:4">
      <c r="A2102" s="134"/>
      <c r="D2102" s="68">
        <f t="shared" si="32"/>
        <v>0</v>
      </c>
    </row>
    <row r="2103" spans="1:4">
      <c r="A2103" s="134"/>
      <c r="D2103" s="68">
        <f t="shared" si="32"/>
        <v>0</v>
      </c>
    </row>
    <row r="2104" spans="1:4">
      <c r="A2104" s="134"/>
      <c r="D2104" s="68">
        <f t="shared" si="32"/>
        <v>0</v>
      </c>
    </row>
    <row r="2105" spans="1:4">
      <c r="A2105" s="134"/>
      <c r="D2105" s="68">
        <f t="shared" si="32"/>
        <v>0</v>
      </c>
    </row>
    <row r="2106" spans="1:4">
      <c r="A2106" s="134"/>
      <c r="D2106" s="68">
        <f t="shared" si="32"/>
        <v>0</v>
      </c>
    </row>
    <row r="2107" spans="1:4">
      <c r="A2107" s="134"/>
      <c r="D2107" s="68">
        <f t="shared" si="32"/>
        <v>0</v>
      </c>
    </row>
    <row r="2108" spans="1:4">
      <c r="A2108" s="134"/>
      <c r="D2108" s="68">
        <f t="shared" si="32"/>
        <v>0</v>
      </c>
    </row>
    <row r="2109" spans="1:4">
      <c r="A2109" s="134"/>
      <c r="D2109" s="68">
        <f t="shared" si="32"/>
        <v>0</v>
      </c>
    </row>
    <row r="2110" spans="1:4">
      <c r="A2110" s="134"/>
      <c r="D2110" s="68">
        <f t="shared" si="32"/>
        <v>0</v>
      </c>
    </row>
    <row r="2111" spans="1:4">
      <c r="A2111" s="134"/>
      <c r="D2111" s="68">
        <f t="shared" si="32"/>
        <v>0</v>
      </c>
    </row>
    <row r="2112" spans="1:4">
      <c r="A2112" s="134"/>
      <c r="D2112" s="68">
        <f t="shared" si="32"/>
        <v>0</v>
      </c>
    </row>
    <row r="2113" spans="1:4">
      <c r="A2113" s="134"/>
      <c r="D2113" s="68">
        <f t="shared" si="32"/>
        <v>0</v>
      </c>
    </row>
    <row r="2114" spans="1:4">
      <c r="A2114" s="134"/>
      <c r="D2114" s="68">
        <f t="shared" si="32"/>
        <v>0</v>
      </c>
    </row>
    <row r="2115" spans="1:4">
      <c r="A2115" s="134"/>
      <c r="D2115" s="68">
        <f t="shared" ref="D2115:D2178" si="33">B2115+C2115</f>
        <v>0</v>
      </c>
    </row>
    <row r="2116" spans="1:4">
      <c r="A2116" s="134"/>
      <c r="D2116" s="68">
        <f t="shared" si="33"/>
        <v>0</v>
      </c>
    </row>
    <row r="2117" spans="1:4">
      <c r="A2117" s="134"/>
      <c r="D2117" s="68">
        <f t="shared" si="33"/>
        <v>0</v>
      </c>
    </row>
    <row r="2118" spans="1:4">
      <c r="A2118" s="134"/>
      <c r="D2118" s="68">
        <f t="shared" si="33"/>
        <v>0</v>
      </c>
    </row>
    <row r="2119" spans="1:4">
      <c r="A2119" s="134"/>
      <c r="D2119" s="68">
        <f t="shared" si="33"/>
        <v>0</v>
      </c>
    </row>
    <row r="2120" spans="1:4">
      <c r="A2120" s="134"/>
      <c r="D2120" s="68">
        <f t="shared" si="33"/>
        <v>0</v>
      </c>
    </row>
    <row r="2121" spans="1:4">
      <c r="A2121" s="134"/>
      <c r="D2121" s="68">
        <f t="shared" si="33"/>
        <v>0</v>
      </c>
    </row>
    <row r="2122" spans="1:4">
      <c r="A2122" s="134"/>
      <c r="D2122" s="68">
        <f t="shared" si="33"/>
        <v>0</v>
      </c>
    </row>
    <row r="2123" spans="1:4">
      <c r="A2123" s="134"/>
      <c r="D2123" s="68">
        <f t="shared" si="33"/>
        <v>0</v>
      </c>
    </row>
    <row r="2124" spans="1:4">
      <c r="A2124" s="134"/>
      <c r="D2124" s="68">
        <f t="shared" si="33"/>
        <v>0</v>
      </c>
    </row>
    <row r="2125" spans="1:4">
      <c r="A2125" s="134"/>
      <c r="D2125" s="68">
        <f t="shared" si="33"/>
        <v>0</v>
      </c>
    </row>
    <row r="2126" spans="1:4">
      <c r="A2126" s="134"/>
      <c r="D2126" s="68">
        <f t="shared" si="33"/>
        <v>0</v>
      </c>
    </row>
    <row r="2127" spans="1:4">
      <c r="A2127" s="134"/>
      <c r="D2127" s="68">
        <f t="shared" si="33"/>
        <v>0</v>
      </c>
    </row>
    <row r="2128" spans="1:4">
      <c r="A2128" s="134"/>
      <c r="D2128" s="68">
        <f t="shared" si="33"/>
        <v>0</v>
      </c>
    </row>
    <row r="2129" spans="1:4">
      <c r="A2129" s="134"/>
      <c r="D2129" s="68">
        <f t="shared" si="33"/>
        <v>0</v>
      </c>
    </row>
    <row r="2130" spans="1:4">
      <c r="A2130" s="134"/>
      <c r="D2130" s="68">
        <f t="shared" si="33"/>
        <v>0</v>
      </c>
    </row>
    <row r="2131" spans="1:4">
      <c r="A2131" s="134"/>
      <c r="D2131" s="68">
        <f t="shared" si="33"/>
        <v>0</v>
      </c>
    </row>
    <row r="2132" spans="1:4">
      <c r="A2132" s="134"/>
      <c r="D2132" s="68">
        <f t="shared" si="33"/>
        <v>0</v>
      </c>
    </row>
    <row r="2133" spans="1:4">
      <c r="A2133" s="134"/>
      <c r="D2133" s="68">
        <f t="shared" si="33"/>
        <v>0</v>
      </c>
    </row>
    <row r="2134" spans="1:4">
      <c r="A2134" s="134"/>
      <c r="D2134" s="68">
        <f t="shared" si="33"/>
        <v>0</v>
      </c>
    </row>
    <row r="2135" spans="1:4">
      <c r="A2135" s="134"/>
      <c r="D2135" s="68">
        <f t="shared" si="33"/>
        <v>0</v>
      </c>
    </row>
    <row r="2136" spans="1:4">
      <c r="A2136" s="134"/>
      <c r="D2136" s="68">
        <f t="shared" si="33"/>
        <v>0</v>
      </c>
    </row>
    <row r="2137" spans="1:4">
      <c r="A2137" s="134"/>
      <c r="D2137" s="68">
        <f t="shared" si="33"/>
        <v>0</v>
      </c>
    </row>
    <row r="2138" spans="1:4">
      <c r="A2138" s="134"/>
      <c r="D2138" s="68">
        <f t="shared" si="33"/>
        <v>0</v>
      </c>
    </row>
    <row r="2139" spans="1:4">
      <c r="A2139" s="134"/>
      <c r="D2139" s="68">
        <f t="shared" si="33"/>
        <v>0</v>
      </c>
    </row>
    <row r="2140" spans="1:4">
      <c r="A2140" s="134"/>
      <c r="D2140" s="68">
        <f t="shared" si="33"/>
        <v>0</v>
      </c>
    </row>
    <row r="2141" spans="1:4">
      <c r="A2141" s="134"/>
      <c r="D2141" s="68">
        <f t="shared" si="33"/>
        <v>0</v>
      </c>
    </row>
    <row r="2142" spans="1:4">
      <c r="A2142" s="134"/>
      <c r="D2142" s="68">
        <f t="shared" si="33"/>
        <v>0</v>
      </c>
    </row>
    <row r="2143" spans="1:4">
      <c r="A2143" s="134"/>
      <c r="D2143" s="68">
        <f t="shared" si="33"/>
        <v>0</v>
      </c>
    </row>
    <row r="2144" spans="1:4">
      <c r="A2144" s="134"/>
      <c r="D2144" s="68">
        <f t="shared" si="33"/>
        <v>0</v>
      </c>
    </row>
    <row r="2145" spans="1:4">
      <c r="A2145" s="134"/>
      <c r="D2145" s="68">
        <f t="shared" si="33"/>
        <v>0</v>
      </c>
    </row>
    <row r="2146" spans="1:4">
      <c r="A2146" s="134"/>
      <c r="D2146" s="68">
        <f t="shared" si="33"/>
        <v>0</v>
      </c>
    </row>
    <row r="2147" spans="1:4">
      <c r="A2147" s="134"/>
      <c r="D2147" s="68">
        <f t="shared" si="33"/>
        <v>0</v>
      </c>
    </row>
    <row r="2148" spans="1:4">
      <c r="A2148" s="134"/>
      <c r="D2148" s="68">
        <f t="shared" si="33"/>
        <v>0</v>
      </c>
    </row>
    <row r="2149" spans="1:4">
      <c r="A2149" s="134"/>
      <c r="D2149" s="68">
        <f t="shared" si="33"/>
        <v>0</v>
      </c>
    </row>
    <row r="2150" spans="1:4">
      <c r="A2150" s="134"/>
      <c r="D2150" s="68">
        <f t="shared" si="33"/>
        <v>0</v>
      </c>
    </row>
    <row r="2151" spans="1:4">
      <c r="A2151" s="134"/>
      <c r="D2151" s="68">
        <f t="shared" si="33"/>
        <v>0</v>
      </c>
    </row>
    <row r="2152" spans="1:4">
      <c r="A2152" s="134"/>
      <c r="D2152" s="68">
        <f t="shared" si="33"/>
        <v>0</v>
      </c>
    </row>
    <row r="2153" spans="1:4">
      <c r="A2153" s="134"/>
      <c r="D2153" s="68">
        <f t="shared" si="33"/>
        <v>0</v>
      </c>
    </row>
    <row r="2154" spans="1:4">
      <c r="A2154" s="134"/>
      <c r="D2154" s="68">
        <f t="shared" si="33"/>
        <v>0</v>
      </c>
    </row>
    <row r="2155" spans="1:4">
      <c r="A2155" s="134"/>
      <c r="D2155" s="68">
        <f t="shared" si="33"/>
        <v>0</v>
      </c>
    </row>
    <row r="2156" spans="1:4">
      <c r="A2156" s="134"/>
      <c r="D2156" s="68">
        <f t="shared" si="33"/>
        <v>0</v>
      </c>
    </row>
    <row r="2157" spans="1:4">
      <c r="A2157" s="134"/>
      <c r="D2157" s="68">
        <f t="shared" si="33"/>
        <v>0</v>
      </c>
    </row>
    <row r="2158" spans="1:4">
      <c r="A2158" s="134"/>
      <c r="D2158" s="68">
        <f t="shared" si="33"/>
        <v>0</v>
      </c>
    </row>
    <row r="2159" spans="1:4">
      <c r="A2159" s="134"/>
      <c r="D2159" s="68">
        <f t="shared" si="33"/>
        <v>0</v>
      </c>
    </row>
    <row r="2160" spans="1:4">
      <c r="A2160" s="134"/>
      <c r="D2160" s="68">
        <f t="shared" si="33"/>
        <v>0</v>
      </c>
    </row>
    <row r="2161" spans="1:4">
      <c r="A2161" s="134"/>
      <c r="D2161" s="68">
        <f t="shared" si="33"/>
        <v>0</v>
      </c>
    </row>
    <row r="2162" spans="1:4">
      <c r="A2162" s="134"/>
      <c r="D2162" s="68">
        <f t="shared" si="33"/>
        <v>0</v>
      </c>
    </row>
    <row r="2163" spans="1:4">
      <c r="A2163" s="134"/>
      <c r="D2163" s="68">
        <f t="shared" si="33"/>
        <v>0</v>
      </c>
    </row>
    <row r="2164" spans="1:4">
      <c r="A2164" s="134"/>
      <c r="D2164" s="68">
        <f t="shared" si="33"/>
        <v>0</v>
      </c>
    </row>
    <row r="2165" spans="1:4">
      <c r="A2165" s="134"/>
      <c r="D2165" s="68">
        <f t="shared" si="33"/>
        <v>0</v>
      </c>
    </row>
    <row r="2166" spans="1:4">
      <c r="A2166" s="134"/>
      <c r="D2166" s="68">
        <f t="shared" si="33"/>
        <v>0</v>
      </c>
    </row>
    <row r="2167" spans="1:4">
      <c r="A2167" s="134"/>
      <c r="D2167" s="68">
        <f t="shared" si="33"/>
        <v>0</v>
      </c>
    </row>
    <row r="2168" spans="1:4">
      <c r="A2168" s="134"/>
      <c r="D2168" s="68">
        <f t="shared" si="33"/>
        <v>0</v>
      </c>
    </row>
    <row r="2169" spans="1:4">
      <c r="A2169" s="134"/>
      <c r="D2169" s="68">
        <f t="shared" si="33"/>
        <v>0</v>
      </c>
    </row>
    <row r="2170" spans="1:4">
      <c r="A2170" s="134"/>
      <c r="D2170" s="68">
        <f t="shared" si="33"/>
        <v>0</v>
      </c>
    </row>
    <row r="2171" spans="1:4">
      <c r="A2171" s="134"/>
      <c r="D2171" s="68">
        <f t="shared" si="33"/>
        <v>0</v>
      </c>
    </row>
    <row r="2172" spans="1:4">
      <c r="A2172" s="134"/>
      <c r="D2172" s="68">
        <f t="shared" si="33"/>
        <v>0</v>
      </c>
    </row>
    <row r="2173" spans="1:4">
      <c r="A2173" s="134"/>
      <c r="D2173" s="68">
        <f t="shared" si="33"/>
        <v>0</v>
      </c>
    </row>
    <row r="2174" spans="1:4">
      <c r="A2174" s="134"/>
      <c r="D2174" s="68">
        <f t="shared" si="33"/>
        <v>0</v>
      </c>
    </row>
    <row r="2175" spans="1:4">
      <c r="A2175" s="134"/>
      <c r="D2175" s="68">
        <f t="shared" si="33"/>
        <v>0</v>
      </c>
    </row>
    <row r="2176" spans="1:4">
      <c r="A2176" s="134"/>
      <c r="D2176" s="68">
        <f t="shared" si="33"/>
        <v>0</v>
      </c>
    </row>
    <row r="2177" spans="1:4">
      <c r="A2177" s="134"/>
      <c r="D2177" s="68">
        <f t="shared" si="33"/>
        <v>0</v>
      </c>
    </row>
    <row r="2178" spans="1:4">
      <c r="A2178" s="134"/>
      <c r="D2178" s="68">
        <f t="shared" si="33"/>
        <v>0</v>
      </c>
    </row>
    <row r="2179" spans="1:4">
      <c r="A2179" s="134"/>
      <c r="D2179" s="68">
        <f t="shared" ref="D2179:D2242" si="34">B2179+C2179</f>
        <v>0</v>
      </c>
    </row>
    <row r="2180" spans="1:4">
      <c r="A2180" s="134"/>
      <c r="D2180" s="68">
        <f t="shared" si="34"/>
        <v>0</v>
      </c>
    </row>
    <row r="2181" spans="1:4">
      <c r="A2181" s="134"/>
      <c r="D2181" s="68">
        <f t="shared" si="34"/>
        <v>0</v>
      </c>
    </row>
    <row r="2182" spans="1:4">
      <c r="A2182" s="134"/>
      <c r="D2182" s="68">
        <f t="shared" si="34"/>
        <v>0</v>
      </c>
    </row>
    <row r="2183" spans="1:4">
      <c r="A2183" s="134"/>
      <c r="D2183" s="68">
        <f t="shared" si="34"/>
        <v>0</v>
      </c>
    </row>
    <row r="2184" spans="1:4">
      <c r="A2184" s="134"/>
      <c r="D2184" s="68">
        <f t="shared" si="34"/>
        <v>0</v>
      </c>
    </row>
    <row r="2185" spans="1:4">
      <c r="A2185" s="134"/>
      <c r="D2185" s="68">
        <f t="shared" si="34"/>
        <v>0</v>
      </c>
    </row>
    <row r="2186" spans="1:4">
      <c r="A2186" s="134"/>
      <c r="D2186" s="68">
        <f t="shared" si="34"/>
        <v>0</v>
      </c>
    </row>
    <row r="2187" spans="1:4">
      <c r="A2187" s="134"/>
      <c r="D2187" s="68">
        <f t="shared" si="34"/>
        <v>0</v>
      </c>
    </row>
    <row r="2188" spans="1:4">
      <c r="A2188" s="134"/>
      <c r="D2188" s="68">
        <f t="shared" si="34"/>
        <v>0</v>
      </c>
    </row>
    <row r="2189" spans="1:4">
      <c r="A2189" s="134"/>
      <c r="D2189" s="68">
        <f t="shared" si="34"/>
        <v>0</v>
      </c>
    </row>
    <row r="2190" spans="1:4">
      <c r="A2190" s="134"/>
      <c r="D2190" s="68">
        <f t="shared" si="34"/>
        <v>0</v>
      </c>
    </row>
    <row r="2191" spans="1:4">
      <c r="A2191" s="134"/>
      <c r="D2191" s="68">
        <f t="shared" si="34"/>
        <v>0</v>
      </c>
    </row>
    <row r="2192" spans="1:4">
      <c r="A2192" s="134"/>
      <c r="D2192" s="68">
        <f t="shared" si="34"/>
        <v>0</v>
      </c>
    </row>
    <row r="2193" spans="1:4">
      <c r="A2193" s="134"/>
      <c r="D2193" s="68">
        <f t="shared" si="34"/>
        <v>0</v>
      </c>
    </row>
    <row r="2194" spans="1:4">
      <c r="A2194" s="134"/>
      <c r="D2194" s="68">
        <f t="shared" si="34"/>
        <v>0</v>
      </c>
    </row>
    <row r="2195" spans="1:4">
      <c r="A2195" s="134"/>
      <c r="D2195" s="68">
        <f t="shared" si="34"/>
        <v>0</v>
      </c>
    </row>
    <row r="2196" spans="1:4">
      <c r="A2196" s="134"/>
      <c r="D2196" s="68">
        <f t="shared" si="34"/>
        <v>0</v>
      </c>
    </row>
    <row r="2197" spans="1:4">
      <c r="A2197" s="134"/>
      <c r="D2197" s="68">
        <f t="shared" si="34"/>
        <v>0</v>
      </c>
    </row>
    <row r="2198" spans="1:4">
      <c r="A2198" s="134"/>
      <c r="D2198" s="68">
        <f t="shared" si="34"/>
        <v>0</v>
      </c>
    </row>
    <row r="2199" spans="1:4">
      <c r="A2199" s="134"/>
      <c r="D2199" s="68">
        <f t="shared" si="34"/>
        <v>0</v>
      </c>
    </row>
    <row r="2200" spans="1:4">
      <c r="A2200" s="134"/>
      <c r="D2200" s="68">
        <f t="shared" si="34"/>
        <v>0</v>
      </c>
    </row>
    <row r="2201" spans="1:4">
      <c r="A2201" s="134"/>
      <c r="D2201" s="68">
        <f t="shared" si="34"/>
        <v>0</v>
      </c>
    </row>
    <row r="2202" spans="1:4">
      <c r="A2202" s="134"/>
      <c r="D2202" s="68">
        <f t="shared" si="34"/>
        <v>0</v>
      </c>
    </row>
    <row r="2203" spans="1:4">
      <c r="A2203" s="134"/>
      <c r="D2203" s="68">
        <f t="shared" si="34"/>
        <v>0</v>
      </c>
    </row>
    <row r="2204" spans="1:4">
      <c r="A2204" s="134"/>
      <c r="D2204" s="68">
        <f t="shared" si="34"/>
        <v>0</v>
      </c>
    </row>
    <row r="2205" spans="1:4">
      <c r="A2205" s="134"/>
      <c r="D2205" s="68">
        <f t="shared" si="34"/>
        <v>0</v>
      </c>
    </row>
    <row r="2206" spans="1:4">
      <c r="A2206" s="134"/>
      <c r="D2206" s="68">
        <f t="shared" si="34"/>
        <v>0</v>
      </c>
    </row>
    <row r="2207" spans="1:4">
      <c r="A2207" s="134"/>
      <c r="D2207" s="68">
        <f t="shared" si="34"/>
        <v>0</v>
      </c>
    </row>
    <row r="2208" spans="1:4">
      <c r="A2208" s="134"/>
      <c r="D2208" s="68">
        <f t="shared" si="34"/>
        <v>0</v>
      </c>
    </row>
    <row r="2209" spans="1:4">
      <c r="A2209" s="134"/>
      <c r="D2209" s="68">
        <f t="shared" si="34"/>
        <v>0</v>
      </c>
    </row>
    <row r="2210" spans="1:4">
      <c r="A2210" s="134"/>
      <c r="D2210" s="68">
        <f t="shared" si="34"/>
        <v>0</v>
      </c>
    </row>
    <row r="2211" spans="1:4">
      <c r="A2211" s="134"/>
      <c r="D2211" s="68">
        <f t="shared" si="34"/>
        <v>0</v>
      </c>
    </row>
    <row r="2212" spans="1:4">
      <c r="A2212" s="134"/>
      <c r="D2212" s="68">
        <f t="shared" si="34"/>
        <v>0</v>
      </c>
    </row>
    <row r="2213" spans="1:4">
      <c r="A2213" s="134"/>
      <c r="D2213" s="68">
        <f t="shared" si="34"/>
        <v>0</v>
      </c>
    </row>
    <row r="2214" spans="1:4">
      <c r="A2214" s="134"/>
      <c r="D2214" s="68">
        <f t="shared" si="34"/>
        <v>0</v>
      </c>
    </row>
    <row r="2215" spans="1:4">
      <c r="A2215" s="134"/>
      <c r="D2215" s="68">
        <f t="shared" si="34"/>
        <v>0</v>
      </c>
    </row>
    <row r="2216" spans="1:4">
      <c r="A2216" s="134"/>
      <c r="D2216" s="68">
        <f t="shared" si="34"/>
        <v>0</v>
      </c>
    </row>
    <row r="2217" spans="1:4">
      <c r="A2217" s="134"/>
      <c r="D2217" s="68">
        <f t="shared" si="34"/>
        <v>0</v>
      </c>
    </row>
    <row r="2218" spans="1:4">
      <c r="A2218" s="134"/>
      <c r="D2218" s="68">
        <f t="shared" si="34"/>
        <v>0</v>
      </c>
    </row>
    <row r="2219" spans="1:4">
      <c r="A2219" s="134"/>
      <c r="D2219" s="68">
        <f t="shared" si="34"/>
        <v>0</v>
      </c>
    </row>
    <row r="2220" spans="1:4">
      <c r="A2220" s="134"/>
      <c r="D2220" s="68">
        <f t="shared" si="34"/>
        <v>0</v>
      </c>
    </row>
    <row r="2221" spans="1:4">
      <c r="A2221" s="134"/>
      <c r="D2221" s="68">
        <f t="shared" si="34"/>
        <v>0</v>
      </c>
    </row>
    <row r="2222" spans="1:4">
      <c r="A2222" s="134"/>
      <c r="D2222" s="68">
        <f t="shared" si="34"/>
        <v>0</v>
      </c>
    </row>
    <row r="2223" spans="1:4">
      <c r="A2223" s="134"/>
      <c r="D2223" s="68">
        <f t="shared" si="34"/>
        <v>0</v>
      </c>
    </row>
    <row r="2224" spans="1:4">
      <c r="A2224" s="134"/>
      <c r="D2224" s="68">
        <f t="shared" si="34"/>
        <v>0</v>
      </c>
    </row>
    <row r="2225" spans="1:4">
      <c r="A2225" s="134"/>
      <c r="D2225" s="68">
        <f t="shared" si="34"/>
        <v>0</v>
      </c>
    </row>
    <row r="2226" spans="1:4">
      <c r="A2226" s="134"/>
      <c r="D2226" s="68">
        <f t="shared" si="34"/>
        <v>0</v>
      </c>
    </row>
    <row r="2227" spans="1:4">
      <c r="A2227" s="134"/>
      <c r="D2227" s="68">
        <f t="shared" si="34"/>
        <v>0</v>
      </c>
    </row>
    <row r="2228" spans="1:4">
      <c r="A2228" s="134"/>
      <c r="D2228" s="68">
        <f t="shared" si="34"/>
        <v>0</v>
      </c>
    </row>
    <row r="2229" spans="1:4">
      <c r="A2229" s="134"/>
      <c r="D2229" s="68">
        <f t="shared" si="34"/>
        <v>0</v>
      </c>
    </row>
    <row r="2230" spans="1:4">
      <c r="A2230" s="134"/>
      <c r="D2230" s="68">
        <f t="shared" si="34"/>
        <v>0</v>
      </c>
    </row>
    <row r="2231" spans="1:4">
      <c r="A2231" s="134"/>
      <c r="D2231" s="68">
        <f t="shared" si="34"/>
        <v>0</v>
      </c>
    </row>
    <row r="2232" spans="1:4">
      <c r="A2232" s="134"/>
      <c r="D2232" s="68">
        <f t="shared" si="34"/>
        <v>0</v>
      </c>
    </row>
    <row r="2233" spans="1:4">
      <c r="A2233" s="134"/>
      <c r="D2233" s="68">
        <f t="shared" si="34"/>
        <v>0</v>
      </c>
    </row>
    <row r="2234" spans="1:4">
      <c r="A2234" s="134"/>
      <c r="D2234" s="68">
        <f t="shared" si="34"/>
        <v>0</v>
      </c>
    </row>
    <row r="2235" spans="1:4">
      <c r="A2235" s="134"/>
      <c r="D2235" s="68">
        <f t="shared" si="34"/>
        <v>0</v>
      </c>
    </row>
    <row r="2236" spans="1:4">
      <c r="A2236" s="134"/>
      <c r="D2236" s="68">
        <f t="shared" si="34"/>
        <v>0</v>
      </c>
    </row>
    <row r="2237" spans="1:4">
      <c r="A2237" s="134"/>
      <c r="D2237" s="68">
        <f t="shared" si="34"/>
        <v>0</v>
      </c>
    </row>
    <row r="2238" spans="1:4">
      <c r="A2238" s="134"/>
      <c r="D2238" s="68">
        <f t="shared" si="34"/>
        <v>0</v>
      </c>
    </row>
    <row r="2239" spans="1:4">
      <c r="A2239" s="134"/>
      <c r="D2239" s="68">
        <f t="shared" si="34"/>
        <v>0</v>
      </c>
    </row>
    <row r="2240" spans="1:4">
      <c r="A2240" s="134"/>
      <c r="D2240" s="68">
        <f t="shared" si="34"/>
        <v>0</v>
      </c>
    </row>
    <row r="2241" spans="1:4">
      <c r="A2241" s="134"/>
      <c r="D2241" s="68">
        <f t="shared" si="34"/>
        <v>0</v>
      </c>
    </row>
    <row r="2242" spans="1:4">
      <c r="A2242" s="134"/>
      <c r="D2242" s="68">
        <f t="shared" si="34"/>
        <v>0</v>
      </c>
    </row>
    <row r="2243" spans="1:4">
      <c r="A2243" s="134"/>
      <c r="D2243" s="68">
        <f t="shared" ref="D2243:D2306" si="35">B2243+C2243</f>
        <v>0</v>
      </c>
    </row>
    <row r="2244" spans="1:4">
      <c r="A2244" s="134"/>
      <c r="D2244" s="68">
        <f t="shared" si="35"/>
        <v>0</v>
      </c>
    </row>
    <row r="2245" spans="1:4">
      <c r="A2245" s="134"/>
      <c r="D2245" s="68">
        <f t="shared" si="35"/>
        <v>0</v>
      </c>
    </row>
    <row r="2246" spans="1:4">
      <c r="A2246" s="134"/>
      <c r="D2246" s="68">
        <f t="shared" si="35"/>
        <v>0</v>
      </c>
    </row>
    <row r="2247" spans="1:4">
      <c r="A2247" s="134"/>
      <c r="D2247" s="68">
        <f t="shared" si="35"/>
        <v>0</v>
      </c>
    </row>
    <row r="2248" spans="1:4">
      <c r="A2248" s="134"/>
      <c r="D2248" s="68">
        <f t="shared" si="35"/>
        <v>0</v>
      </c>
    </row>
    <row r="2249" spans="1:4">
      <c r="A2249" s="134"/>
      <c r="D2249" s="68">
        <f t="shared" si="35"/>
        <v>0</v>
      </c>
    </row>
    <row r="2250" spans="1:4">
      <c r="A2250" s="134"/>
      <c r="D2250" s="68">
        <f t="shared" si="35"/>
        <v>0</v>
      </c>
    </row>
    <row r="2251" spans="1:4">
      <c r="A2251" s="134"/>
      <c r="D2251" s="68">
        <f t="shared" si="35"/>
        <v>0</v>
      </c>
    </row>
    <row r="2252" spans="1:4">
      <c r="A2252" s="134"/>
      <c r="D2252" s="68">
        <f t="shared" si="35"/>
        <v>0</v>
      </c>
    </row>
    <row r="2253" spans="1:4">
      <c r="A2253" s="134"/>
      <c r="D2253" s="68">
        <f t="shared" si="35"/>
        <v>0</v>
      </c>
    </row>
    <row r="2254" spans="1:4">
      <c r="A2254" s="134"/>
      <c r="D2254" s="68">
        <f t="shared" si="35"/>
        <v>0</v>
      </c>
    </row>
    <row r="2255" spans="1:4">
      <c r="A2255" s="134"/>
      <c r="D2255" s="68">
        <f t="shared" si="35"/>
        <v>0</v>
      </c>
    </row>
    <row r="2256" spans="1:4">
      <c r="A2256" s="134"/>
      <c r="D2256" s="68">
        <f t="shared" si="35"/>
        <v>0</v>
      </c>
    </row>
    <row r="2257" spans="1:4">
      <c r="A2257" s="134"/>
      <c r="D2257" s="68">
        <f t="shared" si="35"/>
        <v>0</v>
      </c>
    </row>
    <row r="2258" spans="1:4">
      <c r="A2258" s="134"/>
      <c r="D2258" s="68">
        <f t="shared" si="35"/>
        <v>0</v>
      </c>
    </row>
    <row r="2259" spans="1:4">
      <c r="A2259" s="134"/>
      <c r="D2259" s="68">
        <f t="shared" si="35"/>
        <v>0</v>
      </c>
    </row>
    <row r="2260" spans="1:4">
      <c r="A2260" s="134"/>
      <c r="D2260" s="68">
        <f t="shared" si="35"/>
        <v>0</v>
      </c>
    </row>
    <row r="2261" spans="1:4">
      <c r="A2261" s="134"/>
      <c r="D2261" s="68">
        <f t="shared" si="35"/>
        <v>0</v>
      </c>
    </row>
    <row r="2262" spans="1:4">
      <c r="A2262" s="134"/>
      <c r="D2262" s="68">
        <f t="shared" si="35"/>
        <v>0</v>
      </c>
    </row>
    <row r="2263" spans="1:4">
      <c r="A2263" s="134"/>
      <c r="D2263" s="68">
        <f t="shared" si="35"/>
        <v>0</v>
      </c>
    </row>
    <row r="2264" spans="1:4">
      <c r="A2264" s="134"/>
      <c r="D2264" s="68">
        <f t="shared" si="35"/>
        <v>0</v>
      </c>
    </row>
    <row r="2265" spans="1:4">
      <c r="A2265" s="134"/>
      <c r="D2265" s="68">
        <f t="shared" si="35"/>
        <v>0</v>
      </c>
    </row>
    <row r="2266" spans="1:4">
      <c r="A2266" s="134"/>
      <c r="D2266" s="68">
        <f t="shared" si="35"/>
        <v>0</v>
      </c>
    </row>
    <row r="2267" spans="1:4">
      <c r="A2267" s="134"/>
      <c r="D2267" s="68">
        <f t="shared" si="35"/>
        <v>0</v>
      </c>
    </row>
    <row r="2268" spans="1:4">
      <c r="A2268" s="134"/>
      <c r="D2268" s="68">
        <f t="shared" si="35"/>
        <v>0</v>
      </c>
    </row>
    <row r="2269" spans="1:4">
      <c r="A2269" s="134"/>
      <c r="D2269" s="68">
        <f t="shared" si="35"/>
        <v>0</v>
      </c>
    </row>
    <row r="2270" spans="1:4">
      <c r="A2270" s="134"/>
      <c r="D2270" s="68">
        <f t="shared" si="35"/>
        <v>0</v>
      </c>
    </row>
    <row r="2271" spans="1:4">
      <c r="A2271" s="134"/>
      <c r="D2271" s="68">
        <f t="shared" si="35"/>
        <v>0</v>
      </c>
    </row>
    <row r="2272" spans="1:4">
      <c r="A2272" s="134"/>
      <c r="D2272" s="68">
        <f t="shared" si="35"/>
        <v>0</v>
      </c>
    </row>
    <row r="2273" spans="1:4">
      <c r="A2273" s="134"/>
      <c r="D2273" s="68">
        <f t="shared" si="35"/>
        <v>0</v>
      </c>
    </row>
    <row r="2274" spans="1:4">
      <c r="A2274" s="134"/>
      <c r="D2274" s="68">
        <f t="shared" si="35"/>
        <v>0</v>
      </c>
    </row>
    <row r="2275" spans="1:4">
      <c r="A2275" s="134"/>
      <c r="D2275" s="68">
        <f t="shared" si="35"/>
        <v>0</v>
      </c>
    </row>
    <row r="2276" spans="1:4">
      <c r="A2276" s="134"/>
      <c r="D2276" s="68">
        <f t="shared" si="35"/>
        <v>0</v>
      </c>
    </row>
    <row r="2277" spans="1:4">
      <c r="A2277" s="134"/>
      <c r="D2277" s="68">
        <f t="shared" si="35"/>
        <v>0</v>
      </c>
    </row>
    <row r="2278" spans="1:4">
      <c r="A2278" s="134"/>
      <c r="D2278" s="68">
        <f t="shared" si="35"/>
        <v>0</v>
      </c>
    </row>
    <row r="2279" spans="1:4">
      <c r="A2279" s="134"/>
      <c r="D2279" s="68">
        <f t="shared" si="35"/>
        <v>0</v>
      </c>
    </row>
    <row r="2280" spans="1:4">
      <c r="A2280" s="134"/>
      <c r="D2280" s="68">
        <f t="shared" si="35"/>
        <v>0</v>
      </c>
    </row>
    <row r="2281" spans="1:4">
      <c r="A2281" s="134"/>
      <c r="D2281" s="68">
        <f t="shared" si="35"/>
        <v>0</v>
      </c>
    </row>
    <row r="2282" spans="1:4">
      <c r="A2282" s="134"/>
      <c r="D2282" s="68">
        <f t="shared" si="35"/>
        <v>0</v>
      </c>
    </row>
    <row r="2283" spans="1:4">
      <c r="A2283" s="134"/>
      <c r="D2283" s="68">
        <f t="shared" si="35"/>
        <v>0</v>
      </c>
    </row>
    <row r="2284" spans="1:4">
      <c r="A2284" s="134"/>
      <c r="D2284" s="68">
        <f t="shared" si="35"/>
        <v>0</v>
      </c>
    </row>
    <row r="2285" spans="1:4">
      <c r="A2285" s="134"/>
      <c r="D2285" s="68">
        <f t="shared" si="35"/>
        <v>0</v>
      </c>
    </row>
    <row r="2286" spans="1:4">
      <c r="A2286" s="134"/>
      <c r="D2286" s="68">
        <f t="shared" si="35"/>
        <v>0</v>
      </c>
    </row>
    <row r="2287" spans="1:4">
      <c r="A2287" s="134"/>
      <c r="D2287" s="68">
        <f t="shared" si="35"/>
        <v>0</v>
      </c>
    </row>
    <row r="2288" spans="1:4">
      <c r="A2288" s="134"/>
      <c r="D2288" s="68">
        <f t="shared" si="35"/>
        <v>0</v>
      </c>
    </row>
    <row r="2289" spans="1:4">
      <c r="A2289" s="134"/>
      <c r="D2289" s="68">
        <f t="shared" si="35"/>
        <v>0</v>
      </c>
    </row>
    <row r="2290" spans="1:4">
      <c r="A2290" s="134"/>
      <c r="D2290" s="68">
        <f t="shared" si="35"/>
        <v>0</v>
      </c>
    </row>
    <row r="2291" spans="1:4">
      <c r="A2291" s="134"/>
      <c r="D2291" s="68">
        <f t="shared" si="35"/>
        <v>0</v>
      </c>
    </row>
    <row r="2292" spans="1:4">
      <c r="A2292" s="134"/>
      <c r="D2292" s="68">
        <f t="shared" si="35"/>
        <v>0</v>
      </c>
    </row>
    <row r="2293" spans="1:4">
      <c r="A2293" s="134"/>
      <c r="D2293" s="68">
        <f t="shared" si="35"/>
        <v>0</v>
      </c>
    </row>
    <row r="2294" spans="1:4">
      <c r="A2294" s="134"/>
      <c r="D2294" s="68">
        <f t="shared" si="35"/>
        <v>0</v>
      </c>
    </row>
    <row r="2295" spans="1:4">
      <c r="A2295" s="134"/>
      <c r="D2295" s="68">
        <f t="shared" si="35"/>
        <v>0</v>
      </c>
    </row>
    <row r="2296" spans="1:4">
      <c r="A2296" s="134"/>
      <c r="D2296" s="68">
        <f t="shared" si="35"/>
        <v>0</v>
      </c>
    </row>
    <row r="2297" spans="1:4">
      <c r="A2297" s="134"/>
      <c r="D2297" s="68">
        <f t="shared" si="35"/>
        <v>0</v>
      </c>
    </row>
    <row r="2298" spans="1:4">
      <c r="A2298" s="134"/>
      <c r="D2298" s="68">
        <f t="shared" si="35"/>
        <v>0</v>
      </c>
    </row>
    <row r="2299" spans="1:4">
      <c r="A2299" s="134"/>
      <c r="D2299" s="68">
        <f t="shared" si="35"/>
        <v>0</v>
      </c>
    </row>
    <row r="2300" spans="1:4">
      <c r="A2300" s="134"/>
      <c r="D2300" s="68">
        <f t="shared" si="35"/>
        <v>0</v>
      </c>
    </row>
    <row r="2301" spans="1:4">
      <c r="A2301" s="134"/>
      <c r="D2301" s="68">
        <f t="shared" si="35"/>
        <v>0</v>
      </c>
    </row>
    <row r="2302" spans="1:4">
      <c r="A2302" s="134"/>
      <c r="D2302" s="68">
        <f t="shared" si="35"/>
        <v>0</v>
      </c>
    </row>
    <row r="2303" spans="1:4">
      <c r="A2303" s="134"/>
      <c r="D2303" s="68">
        <f t="shared" si="35"/>
        <v>0</v>
      </c>
    </row>
    <row r="2304" spans="1:4">
      <c r="A2304" s="134"/>
      <c r="D2304" s="68">
        <f t="shared" si="35"/>
        <v>0</v>
      </c>
    </row>
    <row r="2305" spans="1:4">
      <c r="A2305" s="134"/>
      <c r="D2305" s="68">
        <f t="shared" si="35"/>
        <v>0</v>
      </c>
    </row>
    <row r="2306" spans="1:4">
      <c r="A2306" s="134"/>
      <c r="D2306" s="68">
        <f t="shared" si="35"/>
        <v>0</v>
      </c>
    </row>
    <row r="2307" spans="1:4">
      <c r="A2307" s="134"/>
      <c r="D2307" s="68">
        <f t="shared" ref="D2307:D2370" si="36">B2307+C2307</f>
        <v>0</v>
      </c>
    </row>
    <row r="2308" spans="1:4">
      <c r="A2308" s="134"/>
      <c r="D2308" s="68">
        <f t="shared" si="36"/>
        <v>0</v>
      </c>
    </row>
    <row r="2309" spans="1:4">
      <c r="A2309" s="134"/>
      <c r="D2309" s="68">
        <f t="shared" si="36"/>
        <v>0</v>
      </c>
    </row>
    <row r="2310" spans="1:4">
      <c r="A2310" s="134"/>
      <c r="D2310" s="68">
        <f t="shared" si="36"/>
        <v>0</v>
      </c>
    </row>
    <row r="2311" spans="1:4">
      <c r="A2311" s="134"/>
      <c r="D2311" s="68">
        <f t="shared" si="36"/>
        <v>0</v>
      </c>
    </row>
    <row r="2312" spans="1:4">
      <c r="A2312" s="134"/>
      <c r="D2312" s="68">
        <f t="shared" si="36"/>
        <v>0</v>
      </c>
    </row>
    <row r="2313" spans="1:4">
      <c r="A2313" s="134"/>
      <c r="D2313" s="68">
        <f t="shared" si="36"/>
        <v>0</v>
      </c>
    </row>
    <row r="2314" spans="1:4">
      <c r="A2314" s="134"/>
      <c r="D2314" s="68">
        <f t="shared" si="36"/>
        <v>0</v>
      </c>
    </row>
    <row r="2315" spans="1:4">
      <c r="A2315" s="134"/>
      <c r="D2315" s="68">
        <f t="shared" si="36"/>
        <v>0</v>
      </c>
    </row>
    <row r="2316" spans="1:4">
      <c r="A2316" s="134"/>
      <c r="D2316" s="68">
        <f t="shared" si="36"/>
        <v>0</v>
      </c>
    </row>
    <row r="2317" spans="1:4">
      <c r="A2317" s="134"/>
      <c r="D2317" s="68">
        <f t="shared" si="36"/>
        <v>0</v>
      </c>
    </row>
    <row r="2318" spans="1:4">
      <c r="A2318" s="134"/>
      <c r="D2318" s="68">
        <f t="shared" si="36"/>
        <v>0</v>
      </c>
    </row>
    <row r="2319" spans="1:4">
      <c r="A2319" s="134"/>
      <c r="D2319" s="68">
        <f t="shared" si="36"/>
        <v>0</v>
      </c>
    </row>
    <row r="2320" spans="1:4">
      <c r="A2320" s="134"/>
      <c r="D2320" s="68">
        <f t="shared" si="36"/>
        <v>0</v>
      </c>
    </row>
    <row r="2321" spans="1:4">
      <c r="A2321" s="134"/>
      <c r="D2321" s="68">
        <f t="shared" si="36"/>
        <v>0</v>
      </c>
    </row>
    <row r="2322" spans="1:4">
      <c r="A2322" s="134"/>
      <c r="D2322" s="68">
        <f t="shared" si="36"/>
        <v>0</v>
      </c>
    </row>
    <row r="2323" spans="1:4">
      <c r="A2323" s="134"/>
      <c r="D2323" s="68">
        <f t="shared" si="36"/>
        <v>0</v>
      </c>
    </row>
    <row r="2324" spans="1:4">
      <c r="A2324" s="134"/>
      <c r="D2324" s="68">
        <f t="shared" si="36"/>
        <v>0</v>
      </c>
    </row>
    <row r="2325" spans="1:4">
      <c r="A2325" s="134"/>
      <c r="D2325" s="68">
        <f t="shared" si="36"/>
        <v>0</v>
      </c>
    </row>
    <row r="2326" spans="1:4">
      <c r="A2326" s="134"/>
      <c r="D2326" s="68">
        <f t="shared" si="36"/>
        <v>0</v>
      </c>
    </row>
    <row r="2327" spans="1:4">
      <c r="A2327" s="134"/>
      <c r="D2327" s="68">
        <f t="shared" si="36"/>
        <v>0</v>
      </c>
    </row>
    <row r="2328" spans="1:4">
      <c r="A2328" s="134"/>
      <c r="D2328" s="68">
        <f t="shared" si="36"/>
        <v>0</v>
      </c>
    </row>
    <row r="2329" spans="1:4">
      <c r="A2329" s="134"/>
      <c r="D2329" s="68">
        <f t="shared" si="36"/>
        <v>0</v>
      </c>
    </row>
    <row r="2330" spans="1:4">
      <c r="A2330" s="134"/>
      <c r="D2330" s="68">
        <f t="shared" si="36"/>
        <v>0</v>
      </c>
    </row>
    <row r="2331" spans="1:4">
      <c r="A2331" s="134"/>
      <c r="D2331" s="68">
        <f t="shared" si="36"/>
        <v>0</v>
      </c>
    </row>
    <row r="2332" spans="1:4">
      <c r="A2332" s="134"/>
      <c r="D2332" s="68">
        <f t="shared" si="36"/>
        <v>0</v>
      </c>
    </row>
    <row r="2333" spans="1:4">
      <c r="A2333" s="134"/>
      <c r="D2333" s="68">
        <f t="shared" si="36"/>
        <v>0</v>
      </c>
    </row>
    <row r="2334" spans="1:4">
      <c r="A2334" s="134"/>
      <c r="D2334" s="68">
        <f t="shared" si="36"/>
        <v>0</v>
      </c>
    </row>
    <row r="2335" spans="1:4">
      <c r="A2335" s="134"/>
      <c r="D2335" s="68">
        <f t="shared" si="36"/>
        <v>0</v>
      </c>
    </row>
    <row r="2336" spans="1:4">
      <c r="A2336" s="134"/>
      <c r="D2336" s="68">
        <f t="shared" si="36"/>
        <v>0</v>
      </c>
    </row>
    <row r="2337" spans="1:4">
      <c r="A2337" s="134"/>
      <c r="D2337" s="68">
        <f t="shared" si="36"/>
        <v>0</v>
      </c>
    </row>
    <row r="2338" spans="1:4">
      <c r="A2338" s="134"/>
      <c r="D2338" s="68">
        <f t="shared" si="36"/>
        <v>0</v>
      </c>
    </row>
    <row r="2339" spans="1:4">
      <c r="A2339" s="134"/>
      <c r="D2339" s="68">
        <f t="shared" si="36"/>
        <v>0</v>
      </c>
    </row>
    <row r="2340" spans="1:4">
      <c r="A2340" s="134"/>
      <c r="D2340" s="68">
        <f t="shared" si="36"/>
        <v>0</v>
      </c>
    </row>
    <row r="2341" spans="1:4">
      <c r="A2341" s="134"/>
      <c r="D2341" s="68">
        <f t="shared" si="36"/>
        <v>0</v>
      </c>
    </row>
    <row r="2342" spans="1:4">
      <c r="A2342" s="134"/>
      <c r="D2342" s="68">
        <f t="shared" si="36"/>
        <v>0</v>
      </c>
    </row>
    <row r="2343" spans="1:4">
      <c r="A2343" s="134"/>
      <c r="D2343" s="68">
        <f t="shared" si="36"/>
        <v>0</v>
      </c>
    </row>
    <row r="2344" spans="1:4">
      <c r="A2344" s="134"/>
      <c r="D2344" s="68">
        <f t="shared" si="36"/>
        <v>0</v>
      </c>
    </row>
    <row r="2345" spans="1:4">
      <c r="A2345" s="134"/>
      <c r="D2345" s="68">
        <f t="shared" si="36"/>
        <v>0</v>
      </c>
    </row>
    <row r="2346" spans="1:4">
      <c r="A2346" s="134"/>
      <c r="D2346" s="68">
        <f t="shared" si="36"/>
        <v>0</v>
      </c>
    </row>
    <row r="2347" spans="1:4">
      <c r="A2347" s="134"/>
      <c r="D2347" s="68">
        <f t="shared" si="36"/>
        <v>0</v>
      </c>
    </row>
    <row r="2348" spans="1:4">
      <c r="A2348" s="134"/>
      <c r="D2348" s="68">
        <f t="shared" si="36"/>
        <v>0</v>
      </c>
    </row>
    <row r="2349" spans="1:4">
      <c r="A2349" s="134"/>
      <c r="D2349" s="68">
        <f t="shared" si="36"/>
        <v>0</v>
      </c>
    </row>
    <row r="2350" spans="1:4">
      <c r="A2350" s="134"/>
      <c r="D2350" s="68">
        <f t="shared" si="36"/>
        <v>0</v>
      </c>
    </row>
    <row r="2351" spans="1:4">
      <c r="A2351" s="134"/>
      <c r="D2351" s="68">
        <f t="shared" si="36"/>
        <v>0</v>
      </c>
    </row>
    <row r="2352" spans="1:4">
      <c r="A2352" s="134"/>
      <c r="D2352" s="68">
        <f t="shared" si="36"/>
        <v>0</v>
      </c>
    </row>
    <row r="2353" spans="1:4">
      <c r="A2353" s="134"/>
      <c r="D2353" s="68">
        <f t="shared" si="36"/>
        <v>0</v>
      </c>
    </row>
    <row r="2354" spans="1:4">
      <c r="A2354" s="134"/>
      <c r="D2354" s="68">
        <f t="shared" si="36"/>
        <v>0</v>
      </c>
    </row>
    <row r="2355" spans="1:4">
      <c r="A2355" s="134"/>
      <c r="D2355" s="68">
        <f t="shared" si="36"/>
        <v>0</v>
      </c>
    </row>
    <row r="2356" spans="1:4">
      <c r="A2356" s="134"/>
      <c r="D2356" s="68">
        <f t="shared" si="36"/>
        <v>0</v>
      </c>
    </row>
    <row r="2357" spans="1:4">
      <c r="A2357" s="134"/>
      <c r="D2357" s="68">
        <f t="shared" si="36"/>
        <v>0</v>
      </c>
    </row>
    <row r="2358" spans="1:4">
      <c r="A2358" s="134"/>
      <c r="D2358" s="68">
        <f t="shared" si="36"/>
        <v>0</v>
      </c>
    </row>
    <row r="2359" spans="1:4">
      <c r="A2359" s="134"/>
      <c r="D2359" s="68">
        <f t="shared" si="36"/>
        <v>0</v>
      </c>
    </row>
    <row r="2360" spans="1:4">
      <c r="A2360" s="134"/>
      <c r="D2360" s="68">
        <f t="shared" si="36"/>
        <v>0</v>
      </c>
    </row>
    <row r="2361" spans="1:4">
      <c r="A2361" s="134"/>
      <c r="D2361" s="68">
        <f t="shared" si="36"/>
        <v>0</v>
      </c>
    </row>
    <row r="2362" spans="1:4">
      <c r="A2362" s="134"/>
      <c r="D2362" s="68">
        <f t="shared" si="36"/>
        <v>0</v>
      </c>
    </row>
    <row r="2363" spans="1:4">
      <c r="A2363" s="134"/>
      <c r="D2363" s="68">
        <f t="shared" si="36"/>
        <v>0</v>
      </c>
    </row>
    <row r="2364" spans="1:4">
      <c r="A2364" s="134"/>
      <c r="D2364" s="68">
        <f t="shared" si="36"/>
        <v>0</v>
      </c>
    </row>
    <row r="2365" spans="1:4">
      <c r="A2365" s="134"/>
      <c r="D2365" s="68">
        <f t="shared" si="36"/>
        <v>0</v>
      </c>
    </row>
    <row r="2366" spans="1:4">
      <c r="A2366" s="134"/>
      <c r="D2366" s="68">
        <f t="shared" si="36"/>
        <v>0</v>
      </c>
    </row>
    <row r="2367" spans="1:4">
      <c r="A2367" s="134"/>
      <c r="D2367" s="68">
        <f t="shared" si="36"/>
        <v>0</v>
      </c>
    </row>
    <row r="2368" spans="1:4">
      <c r="A2368" s="134"/>
      <c r="D2368" s="68">
        <f t="shared" si="36"/>
        <v>0</v>
      </c>
    </row>
    <row r="2369" spans="1:4">
      <c r="A2369" s="134"/>
      <c r="D2369" s="68">
        <f t="shared" si="36"/>
        <v>0</v>
      </c>
    </row>
    <row r="2370" spans="1:4">
      <c r="A2370" s="134"/>
      <c r="D2370" s="68">
        <f t="shared" si="36"/>
        <v>0</v>
      </c>
    </row>
    <row r="2371" spans="1:4">
      <c r="A2371" s="134"/>
      <c r="D2371" s="68">
        <f t="shared" ref="D2371:D2434" si="37">B2371+C2371</f>
        <v>0</v>
      </c>
    </row>
    <row r="2372" spans="1:4">
      <c r="A2372" s="134"/>
      <c r="D2372" s="68">
        <f t="shared" si="37"/>
        <v>0</v>
      </c>
    </row>
    <row r="2373" spans="1:4">
      <c r="A2373" s="134"/>
      <c r="D2373" s="68">
        <f t="shared" si="37"/>
        <v>0</v>
      </c>
    </row>
    <row r="2374" spans="1:4">
      <c r="A2374" s="134"/>
      <c r="D2374" s="68">
        <f t="shared" si="37"/>
        <v>0</v>
      </c>
    </row>
    <row r="2375" spans="1:4">
      <c r="A2375" s="134"/>
      <c r="D2375" s="68">
        <f t="shared" si="37"/>
        <v>0</v>
      </c>
    </row>
    <row r="2376" spans="1:4">
      <c r="A2376" s="134"/>
      <c r="D2376" s="68">
        <f t="shared" si="37"/>
        <v>0</v>
      </c>
    </row>
    <row r="2377" spans="1:4">
      <c r="A2377" s="134"/>
      <c r="D2377" s="68">
        <f t="shared" si="37"/>
        <v>0</v>
      </c>
    </row>
    <row r="2378" spans="1:4">
      <c r="A2378" s="134"/>
      <c r="D2378" s="68">
        <f t="shared" si="37"/>
        <v>0</v>
      </c>
    </row>
    <row r="2379" spans="1:4">
      <c r="A2379" s="134"/>
      <c r="D2379" s="68">
        <f t="shared" si="37"/>
        <v>0</v>
      </c>
    </row>
    <row r="2380" spans="1:4">
      <c r="A2380" s="134"/>
      <c r="D2380" s="68">
        <f t="shared" si="37"/>
        <v>0</v>
      </c>
    </row>
    <row r="2381" spans="1:4">
      <c r="A2381" s="134"/>
      <c r="D2381" s="68">
        <f t="shared" si="37"/>
        <v>0</v>
      </c>
    </row>
    <row r="2382" spans="1:4">
      <c r="A2382" s="134"/>
      <c r="D2382" s="68">
        <f t="shared" si="37"/>
        <v>0</v>
      </c>
    </row>
    <row r="2383" spans="1:4">
      <c r="A2383" s="134"/>
      <c r="D2383" s="68">
        <f t="shared" si="37"/>
        <v>0</v>
      </c>
    </row>
    <row r="2384" spans="1:4">
      <c r="A2384" s="134"/>
      <c r="D2384" s="68">
        <f t="shared" si="37"/>
        <v>0</v>
      </c>
    </row>
    <row r="2385" spans="1:4">
      <c r="A2385" s="134"/>
      <c r="D2385" s="68">
        <f t="shared" si="37"/>
        <v>0</v>
      </c>
    </row>
    <row r="2386" spans="1:4">
      <c r="A2386" s="134"/>
      <c r="D2386" s="68">
        <f t="shared" si="37"/>
        <v>0</v>
      </c>
    </row>
    <row r="2387" spans="1:4">
      <c r="A2387" s="134"/>
      <c r="D2387" s="68">
        <f t="shared" si="37"/>
        <v>0</v>
      </c>
    </row>
    <row r="2388" spans="1:4">
      <c r="A2388" s="134"/>
      <c r="D2388" s="68">
        <f t="shared" si="37"/>
        <v>0</v>
      </c>
    </row>
    <row r="2389" spans="1:4">
      <c r="A2389" s="134"/>
      <c r="D2389" s="68">
        <f t="shared" si="37"/>
        <v>0</v>
      </c>
    </row>
    <row r="2390" spans="1:4">
      <c r="A2390" s="134"/>
      <c r="D2390" s="68">
        <f t="shared" si="37"/>
        <v>0</v>
      </c>
    </row>
    <row r="2391" spans="1:4">
      <c r="A2391" s="134"/>
      <c r="D2391" s="68">
        <f t="shared" si="37"/>
        <v>0</v>
      </c>
    </row>
    <row r="2392" spans="1:4">
      <c r="A2392" s="134"/>
      <c r="D2392" s="68">
        <f t="shared" si="37"/>
        <v>0</v>
      </c>
    </row>
    <row r="2393" spans="1:4">
      <c r="A2393" s="134"/>
      <c r="D2393" s="68">
        <f t="shared" si="37"/>
        <v>0</v>
      </c>
    </row>
    <row r="2394" spans="1:4">
      <c r="A2394" s="134"/>
      <c r="D2394" s="68">
        <f t="shared" si="37"/>
        <v>0</v>
      </c>
    </row>
    <row r="2395" spans="1:4">
      <c r="A2395" s="134"/>
      <c r="D2395" s="68">
        <f t="shared" si="37"/>
        <v>0</v>
      </c>
    </row>
    <row r="2396" spans="1:4">
      <c r="A2396" s="134"/>
      <c r="D2396" s="68">
        <f t="shared" si="37"/>
        <v>0</v>
      </c>
    </row>
    <row r="2397" spans="1:4">
      <c r="A2397" s="134"/>
      <c r="D2397" s="68">
        <f t="shared" si="37"/>
        <v>0</v>
      </c>
    </row>
    <row r="2398" spans="1:4">
      <c r="A2398" s="134"/>
      <c r="D2398" s="68">
        <f t="shared" si="37"/>
        <v>0</v>
      </c>
    </row>
    <row r="2399" spans="1:4">
      <c r="A2399" s="134"/>
      <c r="D2399" s="68">
        <f t="shared" si="37"/>
        <v>0</v>
      </c>
    </row>
    <row r="2400" spans="1:4">
      <c r="A2400" s="134"/>
      <c r="D2400" s="68">
        <f t="shared" si="37"/>
        <v>0</v>
      </c>
    </row>
    <row r="2401" spans="1:4">
      <c r="A2401" s="134"/>
      <c r="D2401" s="68">
        <f t="shared" si="37"/>
        <v>0</v>
      </c>
    </row>
    <row r="2402" spans="1:4">
      <c r="A2402" s="134"/>
      <c r="D2402" s="68">
        <f t="shared" si="37"/>
        <v>0</v>
      </c>
    </row>
    <row r="2403" spans="1:4">
      <c r="A2403" s="134"/>
      <c r="D2403" s="68">
        <f t="shared" si="37"/>
        <v>0</v>
      </c>
    </row>
    <row r="2404" spans="1:4">
      <c r="A2404" s="134"/>
      <c r="D2404" s="68">
        <f t="shared" si="37"/>
        <v>0</v>
      </c>
    </row>
    <row r="2405" spans="1:4">
      <c r="A2405" s="134"/>
      <c r="D2405" s="68">
        <f t="shared" si="37"/>
        <v>0</v>
      </c>
    </row>
    <row r="2406" spans="1:4">
      <c r="A2406" s="134"/>
      <c r="D2406" s="68">
        <f t="shared" si="37"/>
        <v>0</v>
      </c>
    </row>
    <row r="2407" spans="1:4">
      <c r="A2407" s="134"/>
      <c r="D2407" s="68">
        <f t="shared" si="37"/>
        <v>0</v>
      </c>
    </row>
    <row r="2408" spans="1:4">
      <c r="A2408" s="134"/>
      <c r="D2408" s="68">
        <f t="shared" si="37"/>
        <v>0</v>
      </c>
    </row>
    <row r="2409" spans="1:4">
      <c r="A2409" s="134"/>
      <c r="D2409" s="68">
        <f t="shared" si="37"/>
        <v>0</v>
      </c>
    </row>
    <row r="2410" spans="1:4">
      <c r="A2410" s="134"/>
      <c r="D2410" s="68">
        <f t="shared" si="37"/>
        <v>0</v>
      </c>
    </row>
    <row r="2411" spans="1:4">
      <c r="A2411" s="134"/>
      <c r="D2411" s="68">
        <f t="shared" si="37"/>
        <v>0</v>
      </c>
    </row>
    <row r="2412" spans="1:4">
      <c r="A2412" s="134"/>
      <c r="D2412" s="68">
        <f t="shared" si="37"/>
        <v>0</v>
      </c>
    </row>
    <row r="2413" spans="1:4">
      <c r="A2413" s="134"/>
      <c r="D2413" s="68">
        <f t="shared" si="37"/>
        <v>0</v>
      </c>
    </row>
    <row r="2414" spans="1:4">
      <c r="A2414" s="134"/>
      <c r="D2414" s="68">
        <f t="shared" si="37"/>
        <v>0</v>
      </c>
    </row>
    <row r="2415" spans="1:4">
      <c r="A2415" s="134"/>
      <c r="D2415" s="68">
        <f t="shared" si="37"/>
        <v>0</v>
      </c>
    </row>
    <row r="2416" spans="1:4">
      <c r="A2416" s="134"/>
      <c r="D2416" s="68">
        <f t="shared" si="37"/>
        <v>0</v>
      </c>
    </row>
    <row r="2417" spans="1:4">
      <c r="A2417" s="134"/>
      <c r="D2417" s="68">
        <f t="shared" si="37"/>
        <v>0</v>
      </c>
    </row>
    <row r="2418" spans="1:4">
      <c r="A2418" s="134"/>
      <c r="D2418" s="68">
        <f t="shared" si="37"/>
        <v>0</v>
      </c>
    </row>
    <row r="2419" spans="1:4">
      <c r="A2419" s="134"/>
      <c r="D2419" s="68">
        <f t="shared" si="37"/>
        <v>0</v>
      </c>
    </row>
    <row r="2420" spans="1:4">
      <c r="A2420" s="134"/>
      <c r="D2420" s="68">
        <f t="shared" si="37"/>
        <v>0</v>
      </c>
    </row>
    <row r="2421" spans="1:4">
      <c r="A2421" s="134"/>
      <c r="D2421" s="68">
        <f t="shared" si="37"/>
        <v>0</v>
      </c>
    </row>
    <row r="2422" spans="1:4">
      <c r="A2422" s="134"/>
      <c r="D2422" s="68">
        <f t="shared" si="37"/>
        <v>0</v>
      </c>
    </row>
    <row r="2423" spans="1:4">
      <c r="A2423" s="134"/>
      <c r="D2423" s="68">
        <f t="shared" si="37"/>
        <v>0</v>
      </c>
    </row>
    <row r="2424" spans="1:4">
      <c r="A2424" s="134"/>
      <c r="D2424" s="68">
        <f t="shared" si="37"/>
        <v>0</v>
      </c>
    </row>
    <row r="2425" spans="1:4">
      <c r="A2425" s="134"/>
      <c r="D2425" s="68">
        <f t="shared" si="37"/>
        <v>0</v>
      </c>
    </row>
    <row r="2426" spans="1:4">
      <c r="A2426" s="134"/>
      <c r="D2426" s="68">
        <f t="shared" si="37"/>
        <v>0</v>
      </c>
    </row>
    <row r="2427" spans="1:4">
      <c r="A2427" s="134"/>
      <c r="D2427" s="68">
        <f t="shared" si="37"/>
        <v>0</v>
      </c>
    </row>
    <row r="2428" spans="1:4">
      <c r="A2428" s="134"/>
      <c r="D2428" s="68">
        <f t="shared" si="37"/>
        <v>0</v>
      </c>
    </row>
    <row r="2429" spans="1:4">
      <c r="A2429" s="134"/>
      <c r="D2429" s="68">
        <f t="shared" si="37"/>
        <v>0</v>
      </c>
    </row>
    <row r="2430" spans="1:4">
      <c r="A2430" s="134"/>
      <c r="D2430" s="68">
        <f t="shared" si="37"/>
        <v>0</v>
      </c>
    </row>
    <row r="2431" spans="1:4">
      <c r="A2431" s="134"/>
      <c r="D2431" s="68">
        <f t="shared" si="37"/>
        <v>0</v>
      </c>
    </row>
    <row r="2432" spans="1:4">
      <c r="A2432" s="134"/>
      <c r="D2432" s="68">
        <f t="shared" si="37"/>
        <v>0</v>
      </c>
    </row>
    <row r="2433" spans="1:4">
      <c r="A2433" s="134"/>
      <c r="D2433" s="68">
        <f t="shared" si="37"/>
        <v>0</v>
      </c>
    </row>
    <row r="2434" spans="1:4">
      <c r="A2434" s="134"/>
      <c r="D2434" s="68">
        <f t="shared" si="37"/>
        <v>0</v>
      </c>
    </row>
    <row r="2435" spans="1:4">
      <c r="A2435" s="134"/>
      <c r="D2435" s="68">
        <f t="shared" ref="D2435:D2498" si="38">B2435+C2435</f>
        <v>0</v>
      </c>
    </row>
    <row r="2436" spans="1:4">
      <c r="A2436" s="134"/>
      <c r="D2436" s="68">
        <f t="shared" si="38"/>
        <v>0</v>
      </c>
    </row>
    <row r="2437" spans="1:4">
      <c r="A2437" s="134"/>
      <c r="D2437" s="68">
        <f t="shared" si="38"/>
        <v>0</v>
      </c>
    </row>
    <row r="2438" spans="1:4">
      <c r="A2438" s="134"/>
      <c r="D2438" s="68">
        <f t="shared" si="38"/>
        <v>0</v>
      </c>
    </row>
    <row r="2439" spans="1:4">
      <c r="A2439" s="134"/>
      <c r="D2439" s="68">
        <f t="shared" si="38"/>
        <v>0</v>
      </c>
    </row>
    <row r="2440" spans="1:4">
      <c r="A2440" s="134"/>
      <c r="D2440" s="68">
        <f t="shared" si="38"/>
        <v>0</v>
      </c>
    </row>
    <row r="2441" spans="1:4">
      <c r="A2441" s="134"/>
      <c r="D2441" s="68">
        <f t="shared" si="38"/>
        <v>0</v>
      </c>
    </row>
    <row r="2442" spans="1:4">
      <c r="A2442" s="134"/>
      <c r="D2442" s="68">
        <f t="shared" si="38"/>
        <v>0</v>
      </c>
    </row>
    <row r="2443" spans="1:4">
      <c r="A2443" s="134"/>
      <c r="D2443" s="68">
        <f t="shared" si="38"/>
        <v>0</v>
      </c>
    </row>
    <row r="2444" spans="1:4">
      <c r="A2444" s="134"/>
      <c r="D2444" s="68">
        <f t="shared" si="38"/>
        <v>0</v>
      </c>
    </row>
    <row r="2445" spans="1:4">
      <c r="A2445" s="134"/>
      <c r="D2445" s="68">
        <f t="shared" si="38"/>
        <v>0</v>
      </c>
    </row>
    <row r="2446" spans="1:4">
      <c r="A2446" s="134"/>
      <c r="D2446" s="68">
        <f t="shared" si="38"/>
        <v>0</v>
      </c>
    </row>
    <row r="2447" spans="1:4">
      <c r="A2447" s="134"/>
      <c r="D2447" s="68">
        <f t="shared" si="38"/>
        <v>0</v>
      </c>
    </row>
    <row r="2448" spans="1:4">
      <c r="A2448" s="134"/>
      <c r="D2448" s="68">
        <f t="shared" si="38"/>
        <v>0</v>
      </c>
    </row>
    <row r="2449" spans="1:4">
      <c r="A2449" s="134"/>
      <c r="D2449" s="68">
        <f t="shared" si="38"/>
        <v>0</v>
      </c>
    </row>
    <row r="2450" spans="1:4">
      <c r="A2450" s="134"/>
      <c r="D2450" s="68">
        <f t="shared" si="38"/>
        <v>0</v>
      </c>
    </row>
    <row r="2451" spans="1:4">
      <c r="A2451" s="134"/>
      <c r="D2451" s="68">
        <f t="shared" si="38"/>
        <v>0</v>
      </c>
    </row>
    <row r="2452" spans="1:4">
      <c r="A2452" s="134"/>
      <c r="D2452" s="68">
        <f t="shared" si="38"/>
        <v>0</v>
      </c>
    </row>
    <row r="2453" spans="1:4">
      <c r="A2453" s="134"/>
      <c r="D2453" s="68">
        <f t="shared" si="38"/>
        <v>0</v>
      </c>
    </row>
    <row r="2454" spans="1:4">
      <c r="A2454" s="134"/>
      <c r="D2454" s="68">
        <f t="shared" si="38"/>
        <v>0</v>
      </c>
    </row>
    <row r="2455" spans="1:4">
      <c r="A2455" s="134"/>
      <c r="D2455" s="68">
        <f t="shared" si="38"/>
        <v>0</v>
      </c>
    </row>
    <row r="2456" spans="1:4">
      <c r="A2456" s="134"/>
      <c r="D2456" s="68">
        <f t="shared" si="38"/>
        <v>0</v>
      </c>
    </row>
    <row r="2457" spans="1:4">
      <c r="A2457" s="134"/>
      <c r="D2457" s="68">
        <f t="shared" si="38"/>
        <v>0</v>
      </c>
    </row>
    <row r="2458" spans="1:4">
      <c r="A2458" s="134"/>
      <c r="D2458" s="68">
        <f t="shared" si="38"/>
        <v>0</v>
      </c>
    </row>
    <row r="2459" spans="1:4">
      <c r="A2459" s="134"/>
      <c r="D2459" s="68">
        <f t="shared" si="38"/>
        <v>0</v>
      </c>
    </row>
    <row r="2460" spans="1:4">
      <c r="A2460" s="134"/>
      <c r="D2460" s="68">
        <f t="shared" si="38"/>
        <v>0</v>
      </c>
    </row>
    <row r="2461" spans="1:4">
      <c r="A2461" s="134"/>
      <c r="D2461" s="68">
        <f t="shared" si="38"/>
        <v>0</v>
      </c>
    </row>
    <row r="2462" spans="1:4">
      <c r="A2462" s="134"/>
      <c r="D2462" s="68">
        <f t="shared" si="38"/>
        <v>0</v>
      </c>
    </row>
    <row r="2463" spans="1:4">
      <c r="A2463" s="134"/>
      <c r="D2463" s="68">
        <f t="shared" si="38"/>
        <v>0</v>
      </c>
    </row>
    <row r="2464" spans="1:4">
      <c r="A2464" s="134"/>
      <c r="D2464" s="68">
        <f t="shared" si="38"/>
        <v>0</v>
      </c>
    </row>
    <row r="2465" spans="1:4">
      <c r="A2465" s="134"/>
      <c r="D2465" s="68">
        <f t="shared" si="38"/>
        <v>0</v>
      </c>
    </row>
    <row r="2466" spans="1:4">
      <c r="A2466" s="134"/>
      <c r="D2466" s="68">
        <f t="shared" si="38"/>
        <v>0</v>
      </c>
    </row>
    <row r="2467" spans="1:4">
      <c r="A2467" s="134"/>
      <c r="D2467" s="68">
        <f t="shared" si="38"/>
        <v>0</v>
      </c>
    </row>
    <row r="2468" spans="1:4">
      <c r="A2468" s="134"/>
      <c r="D2468" s="68">
        <f t="shared" si="38"/>
        <v>0</v>
      </c>
    </row>
    <row r="2469" spans="1:4">
      <c r="A2469" s="134"/>
      <c r="D2469" s="68">
        <f t="shared" si="38"/>
        <v>0</v>
      </c>
    </row>
    <row r="2470" spans="1:4">
      <c r="A2470" s="134"/>
      <c r="D2470" s="68">
        <f t="shared" si="38"/>
        <v>0</v>
      </c>
    </row>
    <row r="2471" spans="1:4">
      <c r="A2471" s="134"/>
      <c r="D2471" s="68">
        <f t="shared" si="38"/>
        <v>0</v>
      </c>
    </row>
    <row r="2472" spans="1:4">
      <c r="A2472" s="134"/>
      <c r="D2472" s="68">
        <f t="shared" si="38"/>
        <v>0</v>
      </c>
    </row>
    <row r="2473" spans="1:4">
      <c r="A2473" s="134"/>
      <c r="D2473" s="68">
        <f t="shared" si="38"/>
        <v>0</v>
      </c>
    </row>
    <row r="2474" spans="1:4">
      <c r="A2474" s="134"/>
      <c r="D2474" s="68">
        <f t="shared" si="38"/>
        <v>0</v>
      </c>
    </row>
    <row r="2475" spans="1:4">
      <c r="A2475" s="134"/>
      <c r="D2475" s="68">
        <f t="shared" si="38"/>
        <v>0</v>
      </c>
    </row>
    <row r="2476" spans="1:4">
      <c r="A2476" s="134"/>
      <c r="D2476" s="68">
        <f t="shared" si="38"/>
        <v>0</v>
      </c>
    </row>
    <row r="2477" spans="1:4">
      <c r="A2477" s="134"/>
      <c r="D2477" s="68">
        <f t="shared" si="38"/>
        <v>0</v>
      </c>
    </row>
    <row r="2478" spans="1:4">
      <c r="A2478" s="134"/>
      <c r="D2478" s="68">
        <f t="shared" si="38"/>
        <v>0</v>
      </c>
    </row>
    <row r="2479" spans="1:4">
      <c r="A2479" s="134"/>
      <c r="D2479" s="68">
        <f t="shared" si="38"/>
        <v>0</v>
      </c>
    </row>
    <row r="2480" spans="1:4">
      <c r="A2480" s="134"/>
      <c r="D2480" s="68">
        <f t="shared" si="38"/>
        <v>0</v>
      </c>
    </row>
    <row r="2481" spans="1:4">
      <c r="A2481" s="134"/>
      <c r="D2481" s="68">
        <f t="shared" si="38"/>
        <v>0</v>
      </c>
    </row>
    <row r="2482" spans="1:4">
      <c r="A2482" s="134"/>
      <c r="D2482" s="68">
        <f t="shared" si="38"/>
        <v>0</v>
      </c>
    </row>
    <row r="2483" spans="1:4">
      <c r="A2483" s="134"/>
      <c r="D2483" s="68">
        <f t="shared" si="38"/>
        <v>0</v>
      </c>
    </row>
    <row r="2484" spans="1:4">
      <c r="A2484" s="134"/>
      <c r="D2484" s="68">
        <f t="shared" si="38"/>
        <v>0</v>
      </c>
    </row>
    <row r="2485" spans="1:4">
      <c r="A2485" s="134"/>
      <c r="D2485" s="68">
        <f t="shared" si="38"/>
        <v>0</v>
      </c>
    </row>
    <row r="2486" spans="1:4">
      <c r="A2486" s="134"/>
      <c r="D2486" s="68">
        <f t="shared" si="38"/>
        <v>0</v>
      </c>
    </row>
    <row r="2487" spans="1:4">
      <c r="A2487" s="134"/>
      <c r="D2487" s="68">
        <f t="shared" si="38"/>
        <v>0</v>
      </c>
    </row>
    <row r="2488" spans="1:4">
      <c r="A2488" s="134"/>
      <c r="D2488" s="68">
        <f t="shared" si="38"/>
        <v>0</v>
      </c>
    </row>
    <row r="2489" spans="1:4">
      <c r="A2489" s="134"/>
      <c r="D2489" s="68">
        <f t="shared" si="38"/>
        <v>0</v>
      </c>
    </row>
    <row r="2490" spans="1:4">
      <c r="A2490" s="134"/>
      <c r="D2490" s="68">
        <f t="shared" si="38"/>
        <v>0</v>
      </c>
    </row>
    <row r="2491" spans="1:4">
      <c r="A2491" s="134"/>
      <c r="D2491" s="68">
        <f t="shared" si="38"/>
        <v>0</v>
      </c>
    </row>
    <row r="2492" spans="1:4">
      <c r="A2492" s="134"/>
      <c r="D2492" s="68">
        <f t="shared" si="38"/>
        <v>0</v>
      </c>
    </row>
    <row r="2493" spans="1:4">
      <c r="A2493" s="134"/>
      <c r="D2493" s="68">
        <f t="shared" si="38"/>
        <v>0</v>
      </c>
    </row>
    <row r="2494" spans="1:4">
      <c r="A2494" s="134"/>
      <c r="D2494" s="68">
        <f t="shared" si="38"/>
        <v>0</v>
      </c>
    </row>
    <row r="2495" spans="1:4">
      <c r="A2495" s="134"/>
      <c r="D2495" s="68">
        <f t="shared" si="38"/>
        <v>0</v>
      </c>
    </row>
    <row r="2496" spans="1:4">
      <c r="A2496" s="134"/>
      <c r="D2496" s="68">
        <f t="shared" si="38"/>
        <v>0</v>
      </c>
    </row>
    <row r="2497" spans="1:4">
      <c r="A2497" s="134"/>
      <c r="D2497" s="68">
        <f t="shared" si="38"/>
        <v>0</v>
      </c>
    </row>
    <row r="2498" spans="1:4">
      <c r="A2498" s="134"/>
      <c r="D2498" s="68">
        <f t="shared" si="38"/>
        <v>0</v>
      </c>
    </row>
    <row r="2499" spans="1:4">
      <c r="A2499" s="134"/>
      <c r="D2499" s="68">
        <f t="shared" ref="D2499:D2562" si="39">B2499+C2499</f>
        <v>0</v>
      </c>
    </row>
    <row r="2500" spans="1:4">
      <c r="A2500" s="134"/>
      <c r="D2500" s="68">
        <f t="shared" si="39"/>
        <v>0</v>
      </c>
    </row>
    <row r="2501" spans="1:4">
      <c r="A2501" s="134"/>
      <c r="D2501" s="68">
        <f t="shared" si="39"/>
        <v>0</v>
      </c>
    </row>
    <row r="2502" spans="1:4">
      <c r="A2502" s="134"/>
      <c r="D2502" s="68">
        <f t="shared" si="39"/>
        <v>0</v>
      </c>
    </row>
    <row r="2503" spans="1:4">
      <c r="A2503" s="134"/>
      <c r="D2503" s="68">
        <f t="shared" si="39"/>
        <v>0</v>
      </c>
    </row>
    <row r="2504" spans="1:4">
      <c r="A2504" s="134"/>
      <c r="D2504" s="68">
        <f t="shared" si="39"/>
        <v>0</v>
      </c>
    </row>
    <row r="2505" spans="1:4">
      <c r="A2505" s="134"/>
      <c r="D2505" s="68">
        <f t="shared" si="39"/>
        <v>0</v>
      </c>
    </row>
    <row r="2506" spans="1:4">
      <c r="A2506" s="134"/>
      <c r="D2506" s="68">
        <f t="shared" si="39"/>
        <v>0</v>
      </c>
    </row>
    <row r="2507" spans="1:4">
      <c r="A2507" s="134"/>
      <c r="D2507" s="68">
        <f t="shared" si="39"/>
        <v>0</v>
      </c>
    </row>
    <row r="2508" spans="1:4">
      <c r="A2508" s="134"/>
      <c r="D2508" s="68">
        <f t="shared" si="39"/>
        <v>0</v>
      </c>
    </row>
    <row r="2509" spans="1:4">
      <c r="A2509" s="134"/>
      <c r="D2509" s="68">
        <f t="shared" si="39"/>
        <v>0</v>
      </c>
    </row>
    <row r="2510" spans="1:4">
      <c r="A2510" s="134"/>
      <c r="D2510" s="68">
        <f t="shared" si="39"/>
        <v>0</v>
      </c>
    </row>
    <row r="2511" spans="1:4">
      <c r="A2511" s="134"/>
      <c r="D2511" s="68">
        <f t="shared" si="39"/>
        <v>0</v>
      </c>
    </row>
    <row r="2512" spans="1:4">
      <c r="A2512" s="134"/>
      <c r="D2512" s="68">
        <f t="shared" si="39"/>
        <v>0</v>
      </c>
    </row>
    <row r="2513" spans="1:4">
      <c r="A2513" s="134"/>
      <c r="D2513" s="68">
        <f t="shared" si="39"/>
        <v>0</v>
      </c>
    </row>
    <row r="2514" spans="1:4">
      <c r="A2514" s="134"/>
      <c r="D2514" s="68">
        <f t="shared" si="39"/>
        <v>0</v>
      </c>
    </row>
    <row r="2515" spans="1:4">
      <c r="A2515" s="134"/>
      <c r="D2515" s="68">
        <f t="shared" si="39"/>
        <v>0</v>
      </c>
    </row>
    <row r="2516" spans="1:4">
      <c r="A2516" s="134"/>
      <c r="D2516" s="68">
        <f t="shared" si="39"/>
        <v>0</v>
      </c>
    </row>
    <row r="2517" spans="1:4">
      <c r="A2517" s="134"/>
      <c r="D2517" s="68">
        <f t="shared" si="39"/>
        <v>0</v>
      </c>
    </row>
    <row r="2518" spans="1:4">
      <c r="A2518" s="134"/>
      <c r="D2518" s="68">
        <f t="shared" si="39"/>
        <v>0</v>
      </c>
    </row>
    <row r="2519" spans="1:4">
      <c r="A2519" s="134"/>
      <c r="D2519" s="68">
        <f t="shared" si="39"/>
        <v>0</v>
      </c>
    </row>
    <row r="2520" spans="1:4">
      <c r="A2520" s="134"/>
      <c r="D2520" s="68">
        <f t="shared" si="39"/>
        <v>0</v>
      </c>
    </row>
    <row r="2521" spans="1:4">
      <c r="A2521" s="134"/>
      <c r="D2521" s="68">
        <f t="shared" si="39"/>
        <v>0</v>
      </c>
    </row>
    <row r="2522" spans="1:4">
      <c r="A2522" s="134"/>
      <c r="D2522" s="68">
        <f t="shared" si="39"/>
        <v>0</v>
      </c>
    </row>
    <row r="2523" spans="1:4">
      <c r="A2523" s="134"/>
      <c r="D2523" s="68">
        <f t="shared" si="39"/>
        <v>0</v>
      </c>
    </row>
    <row r="2524" spans="1:4">
      <c r="A2524" s="134"/>
      <c r="D2524" s="68">
        <f t="shared" si="39"/>
        <v>0</v>
      </c>
    </row>
    <row r="2525" spans="1:4">
      <c r="A2525" s="134"/>
      <c r="D2525" s="68">
        <f t="shared" si="39"/>
        <v>0</v>
      </c>
    </row>
    <row r="2526" spans="1:4">
      <c r="A2526" s="134"/>
      <c r="D2526" s="68">
        <f t="shared" si="39"/>
        <v>0</v>
      </c>
    </row>
    <row r="2527" spans="1:4">
      <c r="A2527" s="134"/>
      <c r="D2527" s="68">
        <f t="shared" si="39"/>
        <v>0</v>
      </c>
    </row>
    <row r="2528" spans="1:4">
      <c r="A2528" s="134"/>
      <c r="D2528" s="68">
        <f t="shared" si="39"/>
        <v>0</v>
      </c>
    </row>
    <row r="2529" spans="1:4">
      <c r="A2529" s="134"/>
      <c r="D2529" s="68">
        <f t="shared" si="39"/>
        <v>0</v>
      </c>
    </row>
    <row r="2530" spans="1:4">
      <c r="A2530" s="134"/>
      <c r="D2530" s="68">
        <f t="shared" si="39"/>
        <v>0</v>
      </c>
    </row>
    <row r="2531" spans="1:4">
      <c r="A2531" s="134"/>
      <c r="D2531" s="68">
        <f t="shared" si="39"/>
        <v>0</v>
      </c>
    </row>
    <row r="2532" spans="1:4">
      <c r="A2532" s="134"/>
      <c r="D2532" s="68">
        <f t="shared" si="39"/>
        <v>0</v>
      </c>
    </row>
    <row r="2533" spans="1:4">
      <c r="A2533" s="134"/>
      <c r="D2533" s="68">
        <f t="shared" si="39"/>
        <v>0</v>
      </c>
    </row>
    <row r="2534" spans="1:4">
      <c r="A2534" s="134"/>
      <c r="D2534" s="68">
        <f t="shared" si="39"/>
        <v>0</v>
      </c>
    </row>
    <row r="2535" spans="1:4">
      <c r="A2535" s="134"/>
      <c r="D2535" s="68">
        <f t="shared" si="39"/>
        <v>0</v>
      </c>
    </row>
    <row r="2536" spans="1:4">
      <c r="A2536" s="134"/>
      <c r="D2536" s="68">
        <f t="shared" si="39"/>
        <v>0</v>
      </c>
    </row>
    <row r="2537" spans="1:4">
      <c r="A2537" s="134"/>
      <c r="D2537" s="68">
        <f t="shared" si="39"/>
        <v>0</v>
      </c>
    </row>
    <row r="2538" spans="1:4">
      <c r="A2538" s="134"/>
      <c r="D2538" s="68">
        <f t="shared" si="39"/>
        <v>0</v>
      </c>
    </row>
    <row r="2539" spans="1:4">
      <c r="A2539" s="134"/>
      <c r="D2539" s="68">
        <f t="shared" si="39"/>
        <v>0</v>
      </c>
    </row>
    <row r="2540" spans="1:4">
      <c r="A2540" s="134"/>
      <c r="D2540" s="68">
        <f t="shared" si="39"/>
        <v>0</v>
      </c>
    </row>
    <row r="2541" spans="1:4">
      <c r="A2541" s="134"/>
      <c r="D2541" s="68">
        <f t="shared" si="39"/>
        <v>0</v>
      </c>
    </row>
    <row r="2542" spans="1:4">
      <c r="A2542" s="134"/>
      <c r="D2542" s="68">
        <f t="shared" si="39"/>
        <v>0</v>
      </c>
    </row>
    <row r="2543" spans="1:4">
      <c r="A2543" s="134"/>
      <c r="D2543" s="68">
        <f t="shared" si="39"/>
        <v>0</v>
      </c>
    </row>
    <row r="2544" spans="1:4">
      <c r="A2544" s="134"/>
      <c r="D2544" s="68">
        <f t="shared" si="39"/>
        <v>0</v>
      </c>
    </row>
    <row r="2545" spans="1:4">
      <c r="A2545" s="134"/>
      <c r="D2545" s="68">
        <f t="shared" si="39"/>
        <v>0</v>
      </c>
    </row>
    <row r="2546" spans="1:4">
      <c r="A2546" s="134"/>
      <c r="D2546" s="68">
        <f t="shared" si="39"/>
        <v>0</v>
      </c>
    </row>
    <row r="2547" spans="1:4">
      <c r="A2547" s="134"/>
      <c r="D2547" s="68">
        <f t="shared" si="39"/>
        <v>0</v>
      </c>
    </row>
    <row r="2548" spans="1:4">
      <c r="A2548" s="134"/>
      <c r="D2548" s="68">
        <f t="shared" si="39"/>
        <v>0</v>
      </c>
    </row>
    <row r="2549" spans="1:4">
      <c r="A2549" s="134"/>
      <c r="D2549" s="68">
        <f t="shared" si="39"/>
        <v>0</v>
      </c>
    </row>
    <row r="2550" spans="1:4">
      <c r="A2550" s="134"/>
      <c r="D2550" s="68">
        <f t="shared" si="39"/>
        <v>0</v>
      </c>
    </row>
    <row r="2551" spans="1:4">
      <c r="A2551" s="134"/>
      <c r="D2551" s="68">
        <f t="shared" si="39"/>
        <v>0</v>
      </c>
    </row>
    <row r="2552" spans="1:4">
      <c r="A2552" s="134"/>
      <c r="D2552" s="68">
        <f t="shared" si="39"/>
        <v>0</v>
      </c>
    </row>
    <row r="2553" spans="1:4">
      <c r="A2553" s="134"/>
      <c r="D2553" s="68">
        <f t="shared" si="39"/>
        <v>0</v>
      </c>
    </row>
    <row r="2554" spans="1:4">
      <c r="A2554" s="134"/>
      <c r="D2554" s="68">
        <f t="shared" si="39"/>
        <v>0</v>
      </c>
    </row>
    <row r="2555" spans="1:4">
      <c r="A2555" s="134"/>
      <c r="D2555" s="68">
        <f t="shared" si="39"/>
        <v>0</v>
      </c>
    </row>
    <row r="2556" spans="1:4">
      <c r="A2556" s="134"/>
      <c r="D2556" s="68">
        <f t="shared" si="39"/>
        <v>0</v>
      </c>
    </row>
    <row r="2557" spans="1:4">
      <c r="A2557" s="134"/>
      <c r="D2557" s="68">
        <f t="shared" si="39"/>
        <v>0</v>
      </c>
    </row>
    <row r="2558" spans="1:4">
      <c r="A2558" s="134"/>
      <c r="D2558" s="68">
        <f t="shared" si="39"/>
        <v>0</v>
      </c>
    </row>
    <row r="2559" spans="1:4">
      <c r="A2559" s="134"/>
      <c r="D2559" s="68">
        <f t="shared" si="39"/>
        <v>0</v>
      </c>
    </row>
    <row r="2560" spans="1:4">
      <c r="A2560" s="134"/>
      <c r="D2560" s="68">
        <f t="shared" si="39"/>
        <v>0</v>
      </c>
    </row>
    <row r="2561" spans="1:4">
      <c r="A2561" s="134"/>
      <c r="D2561" s="68">
        <f t="shared" si="39"/>
        <v>0</v>
      </c>
    </row>
    <row r="2562" spans="1:4">
      <c r="A2562" s="134"/>
      <c r="D2562" s="68">
        <f t="shared" si="39"/>
        <v>0</v>
      </c>
    </row>
    <row r="2563" spans="1:4">
      <c r="A2563" s="134"/>
      <c r="D2563" s="68">
        <f t="shared" ref="D2563:D2626" si="40">B2563+C2563</f>
        <v>0</v>
      </c>
    </row>
    <row r="2564" spans="1:4">
      <c r="A2564" s="134"/>
      <c r="D2564" s="68">
        <f t="shared" si="40"/>
        <v>0</v>
      </c>
    </row>
    <row r="2565" spans="1:4">
      <c r="A2565" s="134"/>
      <c r="D2565" s="68">
        <f t="shared" si="40"/>
        <v>0</v>
      </c>
    </row>
    <row r="2566" spans="1:4">
      <c r="A2566" s="134"/>
      <c r="D2566" s="68">
        <f t="shared" si="40"/>
        <v>0</v>
      </c>
    </row>
    <row r="2567" spans="1:4">
      <c r="A2567" s="134"/>
      <c r="D2567" s="68">
        <f t="shared" si="40"/>
        <v>0</v>
      </c>
    </row>
    <row r="2568" spans="1:4">
      <c r="A2568" s="134"/>
      <c r="D2568" s="68">
        <f t="shared" si="40"/>
        <v>0</v>
      </c>
    </row>
    <row r="2569" spans="1:4">
      <c r="A2569" s="134"/>
      <c r="D2569" s="68">
        <f t="shared" si="40"/>
        <v>0</v>
      </c>
    </row>
    <row r="2570" spans="1:4">
      <c r="A2570" s="134"/>
      <c r="D2570" s="68">
        <f t="shared" si="40"/>
        <v>0</v>
      </c>
    </row>
    <row r="2571" spans="1:4">
      <c r="A2571" s="134"/>
      <c r="D2571" s="68">
        <f t="shared" si="40"/>
        <v>0</v>
      </c>
    </row>
    <row r="2572" spans="1:4">
      <c r="A2572" s="134"/>
      <c r="D2572" s="68">
        <f t="shared" si="40"/>
        <v>0</v>
      </c>
    </row>
    <row r="2573" spans="1:4">
      <c r="A2573" s="134"/>
      <c r="D2573" s="68">
        <f t="shared" si="40"/>
        <v>0</v>
      </c>
    </row>
    <row r="2574" spans="1:4">
      <c r="A2574" s="134"/>
      <c r="D2574" s="68">
        <f t="shared" si="40"/>
        <v>0</v>
      </c>
    </row>
    <row r="2575" spans="1:4">
      <c r="A2575" s="134"/>
      <c r="D2575" s="68">
        <f t="shared" si="40"/>
        <v>0</v>
      </c>
    </row>
    <row r="2576" spans="1:4">
      <c r="A2576" s="134"/>
      <c r="D2576" s="68">
        <f t="shared" si="40"/>
        <v>0</v>
      </c>
    </row>
    <row r="2577" spans="1:4">
      <c r="A2577" s="134"/>
      <c r="D2577" s="68">
        <f t="shared" si="40"/>
        <v>0</v>
      </c>
    </row>
    <row r="2578" spans="1:4">
      <c r="A2578" s="134"/>
      <c r="D2578" s="68">
        <f t="shared" si="40"/>
        <v>0</v>
      </c>
    </row>
    <row r="2579" spans="1:4">
      <c r="A2579" s="134"/>
      <c r="D2579" s="68">
        <f t="shared" si="40"/>
        <v>0</v>
      </c>
    </row>
    <row r="2580" spans="1:4">
      <c r="A2580" s="134"/>
      <c r="D2580" s="68">
        <f t="shared" si="40"/>
        <v>0</v>
      </c>
    </row>
    <row r="2581" spans="1:4">
      <c r="A2581" s="134"/>
      <c r="D2581" s="68">
        <f t="shared" si="40"/>
        <v>0</v>
      </c>
    </row>
    <row r="2582" spans="1:4">
      <c r="A2582" s="134"/>
      <c r="D2582" s="68">
        <f t="shared" si="40"/>
        <v>0</v>
      </c>
    </row>
    <row r="2583" spans="1:4">
      <c r="A2583" s="134"/>
      <c r="D2583" s="68">
        <f t="shared" si="40"/>
        <v>0</v>
      </c>
    </row>
    <row r="2584" spans="1:4">
      <c r="A2584" s="134"/>
      <c r="D2584" s="68">
        <f t="shared" si="40"/>
        <v>0</v>
      </c>
    </row>
    <row r="2585" spans="1:4">
      <c r="A2585" s="134"/>
      <c r="D2585" s="68">
        <f t="shared" si="40"/>
        <v>0</v>
      </c>
    </row>
    <row r="2586" spans="1:4">
      <c r="A2586" s="134"/>
      <c r="D2586" s="68">
        <f t="shared" si="40"/>
        <v>0</v>
      </c>
    </row>
    <row r="2587" spans="1:4">
      <c r="A2587" s="134"/>
      <c r="D2587" s="68">
        <f t="shared" si="40"/>
        <v>0</v>
      </c>
    </row>
    <row r="2588" spans="1:4">
      <c r="A2588" s="134"/>
      <c r="D2588" s="68">
        <f t="shared" si="40"/>
        <v>0</v>
      </c>
    </row>
    <row r="2589" spans="1:4">
      <c r="A2589" s="134"/>
      <c r="D2589" s="68">
        <f t="shared" si="40"/>
        <v>0</v>
      </c>
    </row>
    <row r="2590" spans="1:4">
      <c r="A2590" s="134"/>
      <c r="D2590" s="68">
        <f t="shared" si="40"/>
        <v>0</v>
      </c>
    </row>
    <row r="2591" spans="1:4">
      <c r="A2591" s="134"/>
      <c r="D2591" s="68">
        <f t="shared" si="40"/>
        <v>0</v>
      </c>
    </row>
    <row r="2592" spans="1:4">
      <c r="A2592" s="134"/>
      <c r="D2592" s="68">
        <f t="shared" si="40"/>
        <v>0</v>
      </c>
    </row>
    <row r="2593" spans="1:4">
      <c r="A2593" s="134"/>
      <c r="D2593" s="68">
        <f t="shared" si="40"/>
        <v>0</v>
      </c>
    </row>
    <row r="2594" spans="1:4">
      <c r="A2594" s="134"/>
      <c r="D2594" s="68">
        <f t="shared" si="40"/>
        <v>0</v>
      </c>
    </row>
    <row r="2595" spans="1:4">
      <c r="A2595" s="134"/>
      <c r="D2595" s="68">
        <f t="shared" si="40"/>
        <v>0</v>
      </c>
    </row>
    <row r="2596" spans="1:4">
      <c r="A2596" s="134"/>
      <c r="D2596" s="68">
        <f t="shared" si="40"/>
        <v>0</v>
      </c>
    </row>
    <row r="2597" spans="1:4">
      <c r="A2597" s="134"/>
      <c r="D2597" s="68">
        <f t="shared" si="40"/>
        <v>0</v>
      </c>
    </row>
    <row r="2598" spans="1:4">
      <c r="A2598" s="134"/>
      <c r="D2598" s="68">
        <f t="shared" si="40"/>
        <v>0</v>
      </c>
    </row>
    <row r="2599" spans="1:4">
      <c r="A2599" s="134"/>
      <c r="D2599" s="68">
        <f t="shared" si="40"/>
        <v>0</v>
      </c>
    </row>
    <row r="2600" spans="1:4">
      <c r="A2600" s="134"/>
      <c r="D2600" s="68">
        <f t="shared" si="40"/>
        <v>0</v>
      </c>
    </row>
    <row r="2601" spans="1:4">
      <c r="A2601" s="134"/>
      <c r="D2601" s="68">
        <f t="shared" si="40"/>
        <v>0</v>
      </c>
    </row>
    <row r="2602" spans="1:4">
      <c r="A2602" s="134"/>
      <c r="D2602" s="68">
        <f t="shared" si="40"/>
        <v>0</v>
      </c>
    </row>
    <row r="2603" spans="1:4">
      <c r="A2603" s="134"/>
      <c r="D2603" s="68">
        <f t="shared" si="40"/>
        <v>0</v>
      </c>
    </row>
    <row r="2604" spans="1:4">
      <c r="A2604" s="134"/>
      <c r="D2604" s="68">
        <f t="shared" si="40"/>
        <v>0</v>
      </c>
    </row>
    <row r="2605" spans="1:4">
      <c r="A2605" s="134"/>
      <c r="D2605" s="68">
        <f t="shared" si="40"/>
        <v>0</v>
      </c>
    </row>
    <row r="2606" spans="1:4">
      <c r="A2606" s="134"/>
      <c r="D2606" s="68">
        <f t="shared" si="40"/>
        <v>0</v>
      </c>
    </row>
    <row r="2607" spans="1:4">
      <c r="A2607" s="134"/>
      <c r="D2607" s="68">
        <f t="shared" si="40"/>
        <v>0</v>
      </c>
    </row>
    <row r="2608" spans="1:4">
      <c r="A2608" s="134"/>
      <c r="D2608" s="68">
        <f t="shared" si="40"/>
        <v>0</v>
      </c>
    </row>
    <row r="2609" spans="1:4">
      <c r="A2609" s="134"/>
      <c r="D2609" s="68">
        <f t="shared" si="40"/>
        <v>0</v>
      </c>
    </row>
    <row r="2610" spans="1:4">
      <c r="A2610" s="134"/>
      <c r="D2610" s="68">
        <f t="shared" si="40"/>
        <v>0</v>
      </c>
    </row>
    <row r="2611" spans="1:4">
      <c r="A2611" s="134"/>
      <c r="D2611" s="68">
        <f t="shared" si="40"/>
        <v>0</v>
      </c>
    </row>
    <row r="2612" spans="1:4">
      <c r="A2612" s="134"/>
      <c r="D2612" s="68">
        <f t="shared" si="40"/>
        <v>0</v>
      </c>
    </row>
    <row r="2613" spans="1:4">
      <c r="A2613" s="134"/>
      <c r="D2613" s="68">
        <f t="shared" si="40"/>
        <v>0</v>
      </c>
    </row>
    <row r="2614" spans="1:4">
      <c r="A2614" s="134"/>
      <c r="D2614" s="68">
        <f t="shared" si="40"/>
        <v>0</v>
      </c>
    </row>
    <row r="2615" spans="1:4">
      <c r="A2615" s="134"/>
      <c r="D2615" s="68">
        <f t="shared" si="40"/>
        <v>0</v>
      </c>
    </row>
    <row r="2616" spans="1:4">
      <c r="A2616" s="134"/>
      <c r="D2616" s="68">
        <f t="shared" si="40"/>
        <v>0</v>
      </c>
    </row>
    <row r="2617" spans="1:4">
      <c r="A2617" s="134"/>
      <c r="D2617" s="68">
        <f t="shared" si="40"/>
        <v>0</v>
      </c>
    </row>
    <row r="2618" spans="1:4">
      <c r="A2618" s="134"/>
      <c r="D2618" s="68">
        <f t="shared" si="40"/>
        <v>0</v>
      </c>
    </row>
    <row r="2619" spans="1:4">
      <c r="A2619" s="134"/>
      <c r="D2619" s="68">
        <f t="shared" si="40"/>
        <v>0</v>
      </c>
    </row>
    <row r="2620" spans="1:4">
      <c r="A2620" s="134"/>
      <c r="D2620" s="68">
        <f t="shared" si="40"/>
        <v>0</v>
      </c>
    </row>
    <row r="2621" spans="1:4">
      <c r="A2621" s="134"/>
      <c r="D2621" s="68">
        <f t="shared" si="40"/>
        <v>0</v>
      </c>
    </row>
    <row r="2622" spans="1:4">
      <c r="A2622" s="134"/>
      <c r="D2622" s="68">
        <f t="shared" si="40"/>
        <v>0</v>
      </c>
    </row>
    <row r="2623" spans="1:4">
      <c r="A2623" s="134"/>
      <c r="D2623" s="68">
        <f t="shared" si="40"/>
        <v>0</v>
      </c>
    </row>
    <row r="2624" spans="1:4">
      <c r="A2624" s="134"/>
      <c r="D2624" s="68">
        <f t="shared" si="40"/>
        <v>0</v>
      </c>
    </row>
    <row r="2625" spans="1:4">
      <c r="A2625" s="134"/>
      <c r="D2625" s="68">
        <f t="shared" si="40"/>
        <v>0</v>
      </c>
    </row>
    <row r="2626" spans="1:4">
      <c r="A2626" s="134"/>
      <c r="D2626" s="68">
        <f t="shared" si="40"/>
        <v>0</v>
      </c>
    </row>
    <row r="2627" spans="1:4">
      <c r="A2627" s="134"/>
      <c r="D2627" s="68">
        <f t="shared" ref="D2627:D2690" si="41">B2627+C2627</f>
        <v>0</v>
      </c>
    </row>
    <row r="2628" spans="1:4">
      <c r="A2628" s="134"/>
      <c r="D2628" s="68">
        <f t="shared" si="41"/>
        <v>0</v>
      </c>
    </row>
    <row r="2629" spans="1:4">
      <c r="A2629" s="134"/>
      <c r="D2629" s="68">
        <f t="shared" si="41"/>
        <v>0</v>
      </c>
    </row>
    <row r="2630" spans="1:4">
      <c r="A2630" s="134"/>
      <c r="D2630" s="68">
        <f t="shared" si="41"/>
        <v>0</v>
      </c>
    </row>
    <row r="2631" spans="1:4">
      <c r="A2631" s="134"/>
      <c r="D2631" s="68">
        <f t="shared" si="41"/>
        <v>0</v>
      </c>
    </row>
    <row r="2632" spans="1:4">
      <c r="A2632" s="134"/>
      <c r="D2632" s="68">
        <f t="shared" si="41"/>
        <v>0</v>
      </c>
    </row>
    <row r="2633" spans="1:4">
      <c r="A2633" s="134"/>
      <c r="D2633" s="68">
        <f t="shared" si="41"/>
        <v>0</v>
      </c>
    </row>
    <row r="2634" spans="1:4">
      <c r="A2634" s="134"/>
      <c r="D2634" s="68">
        <f t="shared" si="41"/>
        <v>0</v>
      </c>
    </row>
    <row r="2635" spans="1:4">
      <c r="A2635" s="134"/>
      <c r="D2635" s="68">
        <f t="shared" si="41"/>
        <v>0</v>
      </c>
    </row>
    <row r="2636" spans="1:4">
      <c r="A2636" s="134"/>
      <c r="D2636" s="68">
        <f t="shared" si="41"/>
        <v>0</v>
      </c>
    </row>
    <row r="2637" spans="1:4">
      <c r="A2637" s="134"/>
      <c r="D2637" s="68">
        <f t="shared" si="41"/>
        <v>0</v>
      </c>
    </row>
    <row r="2638" spans="1:4">
      <c r="A2638" s="134"/>
      <c r="D2638" s="68">
        <f t="shared" si="41"/>
        <v>0</v>
      </c>
    </row>
    <row r="2639" spans="1:4">
      <c r="A2639" s="134"/>
      <c r="D2639" s="68">
        <f t="shared" si="41"/>
        <v>0</v>
      </c>
    </row>
    <row r="2640" spans="1:4">
      <c r="A2640" s="134"/>
      <c r="D2640" s="68">
        <f t="shared" si="41"/>
        <v>0</v>
      </c>
    </row>
    <row r="2641" spans="1:4">
      <c r="A2641" s="134"/>
      <c r="D2641" s="68">
        <f t="shared" si="41"/>
        <v>0</v>
      </c>
    </row>
    <row r="2642" spans="1:4">
      <c r="A2642" s="134"/>
      <c r="D2642" s="68">
        <f t="shared" si="41"/>
        <v>0</v>
      </c>
    </row>
    <row r="2643" spans="1:4">
      <c r="A2643" s="134"/>
      <c r="D2643" s="68">
        <f t="shared" si="41"/>
        <v>0</v>
      </c>
    </row>
    <row r="2644" spans="1:4">
      <c r="A2644" s="134"/>
      <c r="D2644" s="68">
        <f t="shared" si="41"/>
        <v>0</v>
      </c>
    </row>
    <row r="2645" spans="1:4">
      <c r="A2645" s="134"/>
      <c r="D2645" s="68">
        <f t="shared" si="41"/>
        <v>0</v>
      </c>
    </row>
    <row r="2646" spans="1:4">
      <c r="A2646" s="134"/>
      <c r="D2646" s="68">
        <f t="shared" si="41"/>
        <v>0</v>
      </c>
    </row>
    <row r="2647" spans="1:4">
      <c r="A2647" s="134"/>
      <c r="D2647" s="68">
        <f t="shared" si="41"/>
        <v>0</v>
      </c>
    </row>
    <row r="2648" spans="1:4">
      <c r="A2648" s="134"/>
      <c r="D2648" s="68">
        <f t="shared" si="41"/>
        <v>0</v>
      </c>
    </row>
    <row r="2649" spans="1:4">
      <c r="A2649" s="134"/>
      <c r="D2649" s="68">
        <f t="shared" si="41"/>
        <v>0</v>
      </c>
    </row>
    <row r="2650" spans="1:4">
      <c r="A2650" s="134"/>
      <c r="D2650" s="68">
        <f t="shared" si="41"/>
        <v>0</v>
      </c>
    </row>
    <row r="2651" spans="1:4">
      <c r="A2651" s="134"/>
      <c r="D2651" s="68">
        <f t="shared" si="41"/>
        <v>0</v>
      </c>
    </row>
    <row r="2652" spans="1:4">
      <c r="A2652" s="134"/>
      <c r="D2652" s="68">
        <f t="shared" si="41"/>
        <v>0</v>
      </c>
    </row>
    <row r="2653" spans="1:4">
      <c r="A2653" s="134"/>
      <c r="D2653" s="68">
        <f t="shared" si="41"/>
        <v>0</v>
      </c>
    </row>
    <row r="2654" spans="1:4">
      <c r="A2654" s="134"/>
      <c r="D2654" s="68">
        <f t="shared" si="41"/>
        <v>0</v>
      </c>
    </row>
    <row r="2655" spans="1:4">
      <c r="A2655" s="134"/>
      <c r="D2655" s="68">
        <f t="shared" si="41"/>
        <v>0</v>
      </c>
    </row>
    <row r="2656" spans="1:4">
      <c r="A2656" s="134"/>
      <c r="D2656" s="68">
        <f t="shared" si="41"/>
        <v>0</v>
      </c>
    </row>
    <row r="2657" spans="1:4">
      <c r="A2657" s="134"/>
      <c r="D2657" s="68">
        <f t="shared" si="41"/>
        <v>0</v>
      </c>
    </row>
    <row r="2658" spans="1:4">
      <c r="A2658" s="134"/>
      <c r="D2658" s="68">
        <f t="shared" si="41"/>
        <v>0</v>
      </c>
    </row>
    <row r="2659" spans="1:4">
      <c r="A2659" s="134"/>
      <c r="D2659" s="68">
        <f t="shared" si="41"/>
        <v>0</v>
      </c>
    </row>
    <row r="2660" spans="1:4">
      <c r="A2660" s="134"/>
      <c r="D2660" s="68">
        <f t="shared" si="41"/>
        <v>0</v>
      </c>
    </row>
    <row r="2661" spans="1:4">
      <c r="A2661" s="134"/>
      <c r="D2661" s="68">
        <f t="shared" si="41"/>
        <v>0</v>
      </c>
    </row>
    <row r="2662" spans="1:4">
      <c r="A2662" s="134"/>
      <c r="D2662" s="68">
        <f t="shared" si="41"/>
        <v>0</v>
      </c>
    </row>
    <row r="2663" spans="1:4">
      <c r="A2663" s="134"/>
      <c r="D2663" s="68">
        <f t="shared" si="41"/>
        <v>0</v>
      </c>
    </row>
    <row r="2664" spans="1:4">
      <c r="A2664" s="134"/>
      <c r="D2664" s="68">
        <f t="shared" si="41"/>
        <v>0</v>
      </c>
    </row>
    <row r="2665" spans="1:4">
      <c r="A2665" s="134"/>
      <c r="D2665" s="68">
        <f t="shared" si="41"/>
        <v>0</v>
      </c>
    </row>
    <row r="2666" spans="1:4">
      <c r="A2666" s="134"/>
      <c r="D2666" s="68">
        <f t="shared" si="41"/>
        <v>0</v>
      </c>
    </row>
    <row r="2667" spans="1:4">
      <c r="A2667" s="134"/>
      <c r="D2667" s="68">
        <f t="shared" si="41"/>
        <v>0</v>
      </c>
    </row>
    <row r="2668" spans="1:4">
      <c r="A2668" s="134"/>
      <c r="D2668" s="68">
        <f t="shared" si="41"/>
        <v>0</v>
      </c>
    </row>
    <row r="2669" spans="1:4">
      <c r="A2669" s="134"/>
      <c r="D2669" s="68">
        <f t="shared" si="41"/>
        <v>0</v>
      </c>
    </row>
    <row r="2670" spans="1:4">
      <c r="A2670" s="134"/>
      <c r="D2670" s="68">
        <f t="shared" si="41"/>
        <v>0</v>
      </c>
    </row>
    <row r="2671" spans="1:4">
      <c r="A2671" s="134"/>
      <c r="D2671" s="68">
        <f t="shared" si="41"/>
        <v>0</v>
      </c>
    </row>
    <row r="2672" spans="1:4">
      <c r="A2672" s="134"/>
      <c r="D2672" s="68">
        <f t="shared" si="41"/>
        <v>0</v>
      </c>
    </row>
    <row r="2673" spans="1:4">
      <c r="A2673" s="134"/>
      <c r="D2673" s="68">
        <f t="shared" si="41"/>
        <v>0</v>
      </c>
    </row>
    <row r="2674" spans="1:4">
      <c r="A2674" s="134"/>
      <c r="D2674" s="68">
        <f t="shared" si="41"/>
        <v>0</v>
      </c>
    </row>
    <row r="2675" spans="1:4">
      <c r="A2675" s="134"/>
      <c r="D2675" s="68">
        <f t="shared" si="41"/>
        <v>0</v>
      </c>
    </row>
    <row r="2676" spans="1:4">
      <c r="A2676" s="134"/>
      <c r="D2676" s="68">
        <f t="shared" si="41"/>
        <v>0</v>
      </c>
    </row>
    <row r="2677" spans="1:4">
      <c r="A2677" s="134"/>
      <c r="D2677" s="68">
        <f t="shared" si="41"/>
        <v>0</v>
      </c>
    </row>
    <row r="2678" spans="1:4">
      <c r="A2678" s="134"/>
      <c r="D2678" s="68">
        <f t="shared" si="41"/>
        <v>0</v>
      </c>
    </row>
    <row r="2679" spans="1:4">
      <c r="A2679" s="134"/>
      <c r="D2679" s="68">
        <f t="shared" si="41"/>
        <v>0</v>
      </c>
    </row>
    <row r="2680" spans="1:4">
      <c r="A2680" s="134"/>
      <c r="D2680" s="68">
        <f t="shared" si="41"/>
        <v>0</v>
      </c>
    </row>
    <row r="2681" spans="1:4">
      <c r="A2681" s="134"/>
      <c r="D2681" s="68">
        <f t="shared" si="41"/>
        <v>0</v>
      </c>
    </row>
    <row r="2682" spans="1:4">
      <c r="A2682" s="134"/>
      <c r="D2682" s="68">
        <f t="shared" si="41"/>
        <v>0</v>
      </c>
    </row>
    <row r="2683" spans="1:4">
      <c r="A2683" s="134"/>
      <c r="D2683" s="68">
        <f t="shared" si="41"/>
        <v>0</v>
      </c>
    </row>
    <row r="2684" spans="1:4">
      <c r="A2684" s="134"/>
      <c r="D2684" s="68">
        <f t="shared" si="41"/>
        <v>0</v>
      </c>
    </row>
    <row r="2685" spans="1:4">
      <c r="A2685" s="134"/>
      <c r="D2685" s="68">
        <f t="shared" si="41"/>
        <v>0</v>
      </c>
    </row>
    <row r="2686" spans="1:4">
      <c r="A2686" s="134"/>
      <c r="D2686" s="68">
        <f t="shared" si="41"/>
        <v>0</v>
      </c>
    </row>
    <row r="2687" spans="1:4">
      <c r="A2687" s="134"/>
      <c r="D2687" s="68">
        <f t="shared" si="41"/>
        <v>0</v>
      </c>
    </row>
    <row r="2688" spans="1:4">
      <c r="A2688" s="134"/>
      <c r="D2688" s="68">
        <f t="shared" si="41"/>
        <v>0</v>
      </c>
    </row>
    <row r="2689" spans="1:4">
      <c r="A2689" s="134"/>
      <c r="D2689" s="68">
        <f t="shared" si="41"/>
        <v>0</v>
      </c>
    </row>
    <row r="2690" spans="1:4">
      <c r="A2690" s="134"/>
      <c r="D2690" s="68">
        <f t="shared" si="41"/>
        <v>0</v>
      </c>
    </row>
    <row r="2691" spans="1:4">
      <c r="A2691" s="134"/>
      <c r="D2691" s="68">
        <f t="shared" ref="D2691:D2754" si="42">B2691+C2691</f>
        <v>0</v>
      </c>
    </row>
    <row r="2692" spans="1:4">
      <c r="A2692" s="134"/>
      <c r="D2692" s="68">
        <f t="shared" si="42"/>
        <v>0</v>
      </c>
    </row>
    <row r="2693" spans="1:4">
      <c r="A2693" s="134"/>
      <c r="D2693" s="68">
        <f t="shared" si="42"/>
        <v>0</v>
      </c>
    </row>
    <row r="2694" spans="1:4">
      <c r="A2694" s="134"/>
      <c r="D2694" s="68">
        <f t="shared" si="42"/>
        <v>0</v>
      </c>
    </row>
    <row r="2695" spans="1:4">
      <c r="A2695" s="134"/>
      <c r="D2695" s="68">
        <f t="shared" si="42"/>
        <v>0</v>
      </c>
    </row>
    <row r="2696" spans="1:4">
      <c r="A2696" s="134"/>
      <c r="D2696" s="68">
        <f t="shared" si="42"/>
        <v>0</v>
      </c>
    </row>
    <row r="2697" spans="1:4">
      <c r="A2697" s="134"/>
      <c r="D2697" s="68">
        <f t="shared" si="42"/>
        <v>0</v>
      </c>
    </row>
    <row r="2698" spans="1:4">
      <c r="A2698" s="134"/>
      <c r="D2698" s="68">
        <f t="shared" si="42"/>
        <v>0</v>
      </c>
    </row>
    <row r="2699" spans="1:4">
      <c r="A2699" s="134"/>
      <c r="D2699" s="68">
        <f t="shared" si="42"/>
        <v>0</v>
      </c>
    </row>
    <row r="2700" spans="1:4">
      <c r="A2700" s="134"/>
      <c r="D2700" s="68">
        <f t="shared" si="42"/>
        <v>0</v>
      </c>
    </row>
    <row r="2701" spans="1:4">
      <c r="A2701" s="134"/>
      <c r="D2701" s="68">
        <f t="shared" si="42"/>
        <v>0</v>
      </c>
    </row>
    <row r="2702" spans="1:4">
      <c r="A2702" s="134"/>
      <c r="D2702" s="68">
        <f t="shared" si="42"/>
        <v>0</v>
      </c>
    </row>
    <row r="2703" spans="1:4">
      <c r="A2703" s="134"/>
      <c r="D2703" s="68">
        <f t="shared" si="42"/>
        <v>0</v>
      </c>
    </row>
    <row r="2704" spans="1:4">
      <c r="A2704" s="134"/>
      <c r="D2704" s="68">
        <f t="shared" si="42"/>
        <v>0</v>
      </c>
    </row>
    <row r="2705" spans="1:4">
      <c r="A2705" s="134"/>
      <c r="D2705" s="68">
        <f t="shared" si="42"/>
        <v>0</v>
      </c>
    </row>
    <row r="2706" spans="1:4">
      <c r="A2706" s="134"/>
      <c r="D2706" s="68">
        <f t="shared" si="42"/>
        <v>0</v>
      </c>
    </row>
    <row r="2707" spans="1:4">
      <c r="A2707" s="134"/>
      <c r="D2707" s="68">
        <f t="shared" si="42"/>
        <v>0</v>
      </c>
    </row>
    <row r="2708" spans="1:4">
      <c r="A2708" s="134"/>
      <c r="D2708" s="68">
        <f t="shared" si="42"/>
        <v>0</v>
      </c>
    </row>
    <row r="2709" spans="1:4">
      <c r="A2709" s="134"/>
      <c r="D2709" s="68">
        <f t="shared" si="42"/>
        <v>0</v>
      </c>
    </row>
    <row r="2710" spans="1:4">
      <c r="A2710" s="134"/>
      <c r="D2710" s="68">
        <f t="shared" si="42"/>
        <v>0</v>
      </c>
    </row>
    <row r="2711" spans="1:4">
      <c r="A2711" s="134"/>
      <c r="D2711" s="68">
        <f t="shared" si="42"/>
        <v>0</v>
      </c>
    </row>
    <row r="2712" spans="1:4">
      <c r="A2712" s="134"/>
      <c r="D2712" s="68">
        <f t="shared" si="42"/>
        <v>0</v>
      </c>
    </row>
    <row r="2713" spans="1:4">
      <c r="A2713" s="134"/>
      <c r="D2713" s="68">
        <f t="shared" si="42"/>
        <v>0</v>
      </c>
    </row>
    <row r="2714" spans="1:4">
      <c r="A2714" s="134"/>
      <c r="D2714" s="68">
        <f t="shared" si="42"/>
        <v>0</v>
      </c>
    </row>
    <row r="2715" spans="1:4">
      <c r="A2715" s="134"/>
      <c r="D2715" s="68">
        <f t="shared" si="42"/>
        <v>0</v>
      </c>
    </row>
    <row r="2716" spans="1:4">
      <c r="A2716" s="134"/>
      <c r="D2716" s="68">
        <f t="shared" si="42"/>
        <v>0</v>
      </c>
    </row>
    <row r="2717" spans="1:4">
      <c r="A2717" s="134"/>
      <c r="D2717" s="68">
        <f t="shared" si="42"/>
        <v>0</v>
      </c>
    </row>
    <row r="2718" spans="1:4">
      <c r="A2718" s="134"/>
      <c r="D2718" s="68">
        <f t="shared" si="42"/>
        <v>0</v>
      </c>
    </row>
    <row r="2719" spans="1:4">
      <c r="A2719" s="134"/>
      <c r="D2719" s="68">
        <f t="shared" si="42"/>
        <v>0</v>
      </c>
    </row>
    <row r="2720" spans="1:4">
      <c r="A2720" s="134"/>
      <c r="D2720" s="68">
        <f t="shared" si="42"/>
        <v>0</v>
      </c>
    </row>
    <row r="2721" spans="1:4">
      <c r="A2721" s="134"/>
      <c r="D2721" s="68">
        <f t="shared" si="42"/>
        <v>0</v>
      </c>
    </row>
    <row r="2722" spans="1:4">
      <c r="A2722" s="134"/>
      <c r="D2722" s="68">
        <f t="shared" si="42"/>
        <v>0</v>
      </c>
    </row>
    <row r="2723" spans="1:4">
      <c r="A2723" s="134"/>
      <c r="D2723" s="68">
        <f t="shared" si="42"/>
        <v>0</v>
      </c>
    </row>
    <row r="2724" spans="1:4">
      <c r="A2724" s="134"/>
      <c r="D2724" s="68">
        <f t="shared" si="42"/>
        <v>0</v>
      </c>
    </row>
    <row r="2725" spans="1:4">
      <c r="A2725" s="134"/>
      <c r="D2725" s="68">
        <f t="shared" si="42"/>
        <v>0</v>
      </c>
    </row>
    <row r="2726" spans="1:4">
      <c r="A2726" s="134"/>
      <c r="D2726" s="68">
        <f t="shared" si="42"/>
        <v>0</v>
      </c>
    </row>
    <row r="2727" spans="1:4">
      <c r="A2727" s="134"/>
      <c r="D2727" s="68">
        <f t="shared" si="42"/>
        <v>0</v>
      </c>
    </row>
    <row r="2728" spans="1:4">
      <c r="A2728" s="134"/>
      <c r="D2728" s="68">
        <f t="shared" si="42"/>
        <v>0</v>
      </c>
    </row>
    <row r="2729" spans="1:4">
      <c r="A2729" s="134"/>
      <c r="D2729" s="68">
        <f t="shared" si="42"/>
        <v>0</v>
      </c>
    </row>
    <row r="2730" spans="1:4">
      <c r="A2730" s="134"/>
      <c r="D2730" s="68">
        <f t="shared" si="42"/>
        <v>0</v>
      </c>
    </row>
    <row r="2731" spans="1:4">
      <c r="A2731" s="134"/>
      <c r="D2731" s="68">
        <f t="shared" si="42"/>
        <v>0</v>
      </c>
    </row>
    <row r="2732" spans="1:4">
      <c r="A2732" s="134"/>
      <c r="D2732" s="68">
        <f t="shared" si="42"/>
        <v>0</v>
      </c>
    </row>
    <row r="2733" spans="1:4">
      <c r="A2733" s="134"/>
      <c r="D2733" s="68">
        <f t="shared" si="42"/>
        <v>0</v>
      </c>
    </row>
    <row r="2734" spans="1:4">
      <c r="A2734" s="134"/>
      <c r="D2734" s="68">
        <f t="shared" si="42"/>
        <v>0</v>
      </c>
    </row>
    <row r="2735" spans="1:4">
      <c r="A2735" s="134"/>
      <c r="D2735" s="68">
        <f t="shared" si="42"/>
        <v>0</v>
      </c>
    </row>
    <row r="2736" spans="1:4">
      <c r="A2736" s="134"/>
      <c r="D2736" s="68">
        <f t="shared" si="42"/>
        <v>0</v>
      </c>
    </row>
    <row r="2737" spans="1:4">
      <c r="A2737" s="134"/>
      <c r="D2737" s="68">
        <f t="shared" si="42"/>
        <v>0</v>
      </c>
    </row>
    <row r="2738" spans="1:4">
      <c r="A2738" s="134"/>
      <c r="D2738" s="68">
        <f t="shared" si="42"/>
        <v>0</v>
      </c>
    </row>
    <row r="2739" spans="1:4">
      <c r="A2739" s="134"/>
      <c r="D2739" s="68">
        <f t="shared" si="42"/>
        <v>0</v>
      </c>
    </row>
    <row r="2740" spans="1:4">
      <c r="A2740" s="134"/>
      <c r="D2740" s="68">
        <f t="shared" si="42"/>
        <v>0</v>
      </c>
    </row>
    <row r="2741" spans="1:4">
      <c r="A2741" s="134"/>
      <c r="D2741" s="68">
        <f t="shared" si="42"/>
        <v>0</v>
      </c>
    </row>
    <row r="2742" spans="1:4">
      <c r="A2742" s="134"/>
      <c r="D2742" s="68">
        <f t="shared" si="42"/>
        <v>0</v>
      </c>
    </row>
    <row r="2743" spans="1:4">
      <c r="A2743" s="134"/>
      <c r="D2743" s="68">
        <f t="shared" si="42"/>
        <v>0</v>
      </c>
    </row>
    <row r="2744" spans="1:4">
      <c r="A2744" s="134"/>
      <c r="D2744" s="68">
        <f t="shared" si="42"/>
        <v>0</v>
      </c>
    </row>
    <row r="2745" spans="1:4">
      <c r="A2745" s="134"/>
      <c r="D2745" s="68">
        <f t="shared" si="42"/>
        <v>0</v>
      </c>
    </row>
    <row r="2746" spans="1:4">
      <c r="A2746" s="134"/>
      <c r="D2746" s="68">
        <f t="shared" si="42"/>
        <v>0</v>
      </c>
    </row>
    <row r="2747" spans="1:4">
      <c r="A2747" s="134"/>
      <c r="D2747" s="68">
        <f t="shared" si="42"/>
        <v>0</v>
      </c>
    </row>
    <row r="2748" spans="1:4">
      <c r="A2748" s="134"/>
      <c r="D2748" s="68">
        <f t="shared" si="42"/>
        <v>0</v>
      </c>
    </row>
    <row r="2749" spans="1:4">
      <c r="A2749" s="134"/>
      <c r="D2749" s="68">
        <f t="shared" si="42"/>
        <v>0</v>
      </c>
    </row>
    <row r="2750" spans="1:4">
      <c r="A2750" s="134"/>
      <c r="D2750" s="68">
        <f t="shared" si="42"/>
        <v>0</v>
      </c>
    </row>
    <row r="2751" spans="1:4">
      <c r="A2751" s="134"/>
      <c r="D2751" s="68">
        <f t="shared" si="42"/>
        <v>0</v>
      </c>
    </row>
    <row r="2752" spans="1:4">
      <c r="A2752" s="134"/>
      <c r="D2752" s="68">
        <f t="shared" si="42"/>
        <v>0</v>
      </c>
    </row>
    <row r="2753" spans="1:4">
      <c r="A2753" s="134"/>
      <c r="D2753" s="68">
        <f t="shared" si="42"/>
        <v>0</v>
      </c>
    </row>
    <row r="2754" spans="1:4">
      <c r="A2754" s="134"/>
      <c r="D2754" s="68">
        <f t="shared" si="42"/>
        <v>0</v>
      </c>
    </row>
    <row r="2755" spans="1:4">
      <c r="A2755" s="134"/>
      <c r="D2755" s="68">
        <f t="shared" ref="D2755:D2818" si="43">B2755+C2755</f>
        <v>0</v>
      </c>
    </row>
    <row r="2756" spans="1:4">
      <c r="A2756" s="134"/>
      <c r="D2756" s="68">
        <f t="shared" si="43"/>
        <v>0</v>
      </c>
    </row>
    <row r="2757" spans="1:4">
      <c r="A2757" s="134"/>
      <c r="D2757" s="68">
        <f t="shared" si="43"/>
        <v>0</v>
      </c>
    </row>
    <row r="2758" spans="1:4">
      <c r="A2758" s="134"/>
      <c r="D2758" s="68">
        <f t="shared" si="43"/>
        <v>0</v>
      </c>
    </row>
    <row r="2759" spans="1:4">
      <c r="A2759" s="134"/>
      <c r="D2759" s="68">
        <f t="shared" si="43"/>
        <v>0</v>
      </c>
    </row>
    <row r="2760" spans="1:4">
      <c r="A2760" s="134"/>
      <c r="D2760" s="68">
        <f t="shared" si="43"/>
        <v>0</v>
      </c>
    </row>
    <row r="2761" spans="1:4">
      <c r="A2761" s="134"/>
      <c r="D2761" s="68">
        <f t="shared" si="43"/>
        <v>0</v>
      </c>
    </row>
    <row r="2762" spans="1:4">
      <c r="A2762" s="134"/>
      <c r="D2762" s="68">
        <f t="shared" si="43"/>
        <v>0</v>
      </c>
    </row>
    <row r="2763" spans="1:4">
      <c r="A2763" s="134"/>
      <c r="D2763" s="68">
        <f t="shared" si="43"/>
        <v>0</v>
      </c>
    </row>
    <row r="2764" spans="1:4">
      <c r="A2764" s="134"/>
      <c r="D2764" s="68">
        <f t="shared" si="43"/>
        <v>0</v>
      </c>
    </row>
    <row r="2765" spans="1:4">
      <c r="A2765" s="134"/>
      <c r="D2765" s="68">
        <f t="shared" si="43"/>
        <v>0</v>
      </c>
    </row>
    <row r="2766" spans="1:4">
      <c r="A2766" s="134"/>
      <c r="D2766" s="68">
        <f t="shared" si="43"/>
        <v>0</v>
      </c>
    </row>
    <row r="2767" spans="1:4">
      <c r="A2767" s="134"/>
      <c r="D2767" s="68">
        <f t="shared" si="43"/>
        <v>0</v>
      </c>
    </row>
    <row r="2768" spans="1:4">
      <c r="A2768" s="134"/>
      <c r="D2768" s="68">
        <f t="shared" si="43"/>
        <v>0</v>
      </c>
    </row>
    <row r="2769" spans="1:4">
      <c r="A2769" s="134"/>
      <c r="D2769" s="68">
        <f t="shared" si="43"/>
        <v>0</v>
      </c>
    </row>
    <row r="2770" spans="1:4">
      <c r="A2770" s="134"/>
      <c r="D2770" s="68">
        <f t="shared" si="43"/>
        <v>0</v>
      </c>
    </row>
    <row r="2771" spans="1:4">
      <c r="A2771" s="134"/>
      <c r="D2771" s="68">
        <f t="shared" si="43"/>
        <v>0</v>
      </c>
    </row>
    <row r="2772" spans="1:4">
      <c r="A2772" s="134"/>
      <c r="D2772" s="68">
        <f t="shared" si="43"/>
        <v>0</v>
      </c>
    </row>
    <row r="2773" spans="1:4">
      <c r="A2773" s="134"/>
      <c r="D2773" s="68">
        <f t="shared" si="43"/>
        <v>0</v>
      </c>
    </row>
    <row r="2774" spans="1:4">
      <c r="A2774" s="134"/>
      <c r="D2774" s="68">
        <f t="shared" si="43"/>
        <v>0</v>
      </c>
    </row>
    <row r="2775" spans="1:4">
      <c r="A2775" s="134"/>
      <c r="D2775" s="68">
        <f t="shared" si="43"/>
        <v>0</v>
      </c>
    </row>
    <row r="2776" spans="1:4">
      <c r="A2776" s="134"/>
      <c r="D2776" s="68">
        <f t="shared" si="43"/>
        <v>0</v>
      </c>
    </row>
    <row r="2777" spans="1:4">
      <c r="A2777" s="134"/>
      <c r="D2777" s="68">
        <f t="shared" si="43"/>
        <v>0</v>
      </c>
    </row>
    <row r="2778" spans="1:4">
      <c r="A2778" s="134"/>
      <c r="D2778" s="68">
        <f t="shared" si="43"/>
        <v>0</v>
      </c>
    </row>
    <row r="2779" spans="1:4">
      <c r="A2779" s="134"/>
      <c r="D2779" s="68">
        <f t="shared" si="43"/>
        <v>0</v>
      </c>
    </row>
    <row r="2780" spans="1:4">
      <c r="A2780" s="134"/>
      <c r="D2780" s="68">
        <f t="shared" si="43"/>
        <v>0</v>
      </c>
    </row>
    <row r="2781" spans="1:4">
      <c r="A2781" s="134"/>
      <c r="D2781" s="68">
        <f t="shared" si="43"/>
        <v>0</v>
      </c>
    </row>
    <row r="2782" spans="1:4">
      <c r="A2782" s="134"/>
      <c r="D2782" s="68">
        <f t="shared" si="43"/>
        <v>0</v>
      </c>
    </row>
    <row r="2783" spans="1:4">
      <c r="A2783" s="134"/>
      <c r="D2783" s="68">
        <f t="shared" si="43"/>
        <v>0</v>
      </c>
    </row>
    <row r="2784" spans="1:4">
      <c r="A2784" s="134"/>
      <c r="D2784" s="68">
        <f t="shared" si="43"/>
        <v>0</v>
      </c>
    </row>
    <row r="2785" spans="1:4">
      <c r="A2785" s="134"/>
      <c r="D2785" s="68">
        <f t="shared" si="43"/>
        <v>0</v>
      </c>
    </row>
    <row r="2786" spans="1:4">
      <c r="A2786" s="134"/>
      <c r="D2786" s="68">
        <f t="shared" si="43"/>
        <v>0</v>
      </c>
    </row>
    <row r="2787" spans="1:4">
      <c r="A2787" s="134"/>
      <c r="D2787" s="68">
        <f t="shared" si="43"/>
        <v>0</v>
      </c>
    </row>
    <row r="2788" spans="1:4">
      <c r="A2788" s="134"/>
      <c r="D2788" s="68">
        <f t="shared" si="43"/>
        <v>0</v>
      </c>
    </row>
    <row r="2789" spans="1:4">
      <c r="A2789" s="134"/>
      <c r="D2789" s="68">
        <f t="shared" si="43"/>
        <v>0</v>
      </c>
    </row>
    <row r="2790" spans="1:4">
      <c r="A2790" s="134"/>
      <c r="D2790" s="68">
        <f t="shared" si="43"/>
        <v>0</v>
      </c>
    </row>
    <row r="2791" spans="1:4">
      <c r="A2791" s="134"/>
      <c r="D2791" s="68">
        <f t="shared" si="43"/>
        <v>0</v>
      </c>
    </row>
    <row r="2792" spans="1:4">
      <c r="A2792" s="134"/>
      <c r="D2792" s="68">
        <f t="shared" si="43"/>
        <v>0</v>
      </c>
    </row>
    <row r="2793" spans="1:4">
      <c r="A2793" s="134"/>
      <c r="D2793" s="68">
        <f t="shared" si="43"/>
        <v>0</v>
      </c>
    </row>
    <row r="2794" spans="1:4">
      <c r="A2794" s="134"/>
      <c r="D2794" s="68">
        <f t="shared" si="43"/>
        <v>0</v>
      </c>
    </row>
    <row r="2795" spans="1:4">
      <c r="A2795" s="134"/>
      <c r="D2795" s="68">
        <f t="shared" si="43"/>
        <v>0</v>
      </c>
    </row>
    <row r="2796" spans="1:4">
      <c r="A2796" s="134"/>
      <c r="D2796" s="68">
        <f t="shared" si="43"/>
        <v>0</v>
      </c>
    </row>
    <row r="2797" spans="1:4">
      <c r="A2797" s="134"/>
      <c r="D2797" s="68">
        <f t="shared" si="43"/>
        <v>0</v>
      </c>
    </row>
    <row r="2798" spans="1:4">
      <c r="A2798" s="134"/>
      <c r="D2798" s="68">
        <f t="shared" si="43"/>
        <v>0</v>
      </c>
    </row>
    <row r="2799" spans="1:4">
      <c r="A2799" s="134"/>
      <c r="D2799" s="68">
        <f t="shared" si="43"/>
        <v>0</v>
      </c>
    </row>
    <row r="2800" spans="1:4">
      <c r="A2800" s="134"/>
      <c r="D2800" s="68">
        <f t="shared" si="43"/>
        <v>0</v>
      </c>
    </row>
    <row r="2801" spans="1:4">
      <c r="A2801" s="134"/>
      <c r="D2801" s="68">
        <f t="shared" si="43"/>
        <v>0</v>
      </c>
    </row>
    <row r="2802" spans="1:4">
      <c r="A2802" s="134"/>
      <c r="D2802" s="68">
        <f t="shared" si="43"/>
        <v>0</v>
      </c>
    </row>
    <row r="2803" spans="1:4">
      <c r="A2803" s="134"/>
      <c r="D2803" s="68">
        <f t="shared" si="43"/>
        <v>0</v>
      </c>
    </row>
    <row r="2804" spans="1:4">
      <c r="A2804" s="134"/>
      <c r="D2804" s="68">
        <f t="shared" si="43"/>
        <v>0</v>
      </c>
    </row>
    <row r="2805" spans="1:4">
      <c r="A2805" s="134"/>
      <c r="D2805" s="68">
        <f t="shared" si="43"/>
        <v>0</v>
      </c>
    </row>
    <row r="2806" spans="1:4">
      <c r="A2806" s="134"/>
      <c r="D2806" s="68">
        <f t="shared" si="43"/>
        <v>0</v>
      </c>
    </row>
    <row r="2807" spans="1:4">
      <c r="A2807" s="134"/>
      <c r="D2807" s="68">
        <f t="shared" si="43"/>
        <v>0</v>
      </c>
    </row>
    <row r="2808" spans="1:4">
      <c r="A2808" s="134"/>
      <c r="D2808" s="68">
        <f t="shared" si="43"/>
        <v>0</v>
      </c>
    </row>
    <row r="2809" spans="1:4">
      <c r="A2809" s="134"/>
      <c r="D2809" s="68">
        <f t="shared" si="43"/>
        <v>0</v>
      </c>
    </row>
    <row r="2810" spans="1:4">
      <c r="A2810" s="134"/>
      <c r="D2810" s="68">
        <f t="shared" si="43"/>
        <v>0</v>
      </c>
    </row>
    <row r="2811" spans="1:4">
      <c r="A2811" s="134"/>
      <c r="D2811" s="68">
        <f t="shared" si="43"/>
        <v>0</v>
      </c>
    </row>
    <row r="2812" spans="1:4">
      <c r="A2812" s="134"/>
      <c r="D2812" s="68">
        <f t="shared" si="43"/>
        <v>0</v>
      </c>
    </row>
    <row r="2813" spans="1:4">
      <c r="A2813" s="134"/>
      <c r="D2813" s="68">
        <f t="shared" si="43"/>
        <v>0</v>
      </c>
    </row>
    <row r="2814" spans="1:4">
      <c r="A2814" s="134"/>
      <c r="D2814" s="68">
        <f t="shared" si="43"/>
        <v>0</v>
      </c>
    </row>
    <row r="2815" spans="1:4">
      <c r="A2815" s="134"/>
      <c r="D2815" s="68">
        <f t="shared" si="43"/>
        <v>0</v>
      </c>
    </row>
    <row r="2816" spans="1:4">
      <c r="A2816" s="134"/>
      <c r="D2816" s="68">
        <f t="shared" si="43"/>
        <v>0</v>
      </c>
    </row>
    <row r="2817" spans="1:4">
      <c r="A2817" s="134"/>
      <c r="D2817" s="68">
        <f t="shared" si="43"/>
        <v>0</v>
      </c>
    </row>
    <row r="2818" spans="1:4">
      <c r="A2818" s="134"/>
      <c r="D2818" s="68">
        <f t="shared" si="43"/>
        <v>0</v>
      </c>
    </row>
    <row r="2819" spans="1:4">
      <c r="A2819" s="134"/>
      <c r="D2819" s="68">
        <f t="shared" ref="D2819:D2882" si="44">B2819+C2819</f>
        <v>0</v>
      </c>
    </row>
    <row r="2820" spans="1:4">
      <c r="A2820" s="134"/>
      <c r="D2820" s="68">
        <f t="shared" si="44"/>
        <v>0</v>
      </c>
    </row>
    <row r="2821" spans="1:4">
      <c r="A2821" s="134"/>
      <c r="D2821" s="68">
        <f t="shared" si="44"/>
        <v>0</v>
      </c>
    </row>
    <row r="2822" spans="1:4">
      <c r="A2822" s="134"/>
      <c r="D2822" s="68">
        <f t="shared" si="44"/>
        <v>0</v>
      </c>
    </row>
    <row r="2823" spans="1:4">
      <c r="A2823" s="134"/>
      <c r="D2823" s="68">
        <f t="shared" si="44"/>
        <v>0</v>
      </c>
    </row>
    <row r="2824" spans="1:4">
      <c r="A2824" s="134"/>
      <c r="D2824" s="68">
        <f t="shared" si="44"/>
        <v>0</v>
      </c>
    </row>
    <row r="2825" spans="1:4">
      <c r="A2825" s="134"/>
      <c r="D2825" s="68">
        <f t="shared" si="44"/>
        <v>0</v>
      </c>
    </row>
    <row r="2826" spans="1:4">
      <c r="A2826" s="134"/>
      <c r="D2826" s="68">
        <f t="shared" si="44"/>
        <v>0</v>
      </c>
    </row>
    <row r="2827" spans="1:4">
      <c r="A2827" s="134"/>
      <c r="D2827" s="68">
        <f t="shared" si="44"/>
        <v>0</v>
      </c>
    </row>
    <row r="2828" spans="1:4">
      <c r="A2828" s="134"/>
      <c r="D2828" s="68">
        <f t="shared" si="44"/>
        <v>0</v>
      </c>
    </row>
    <row r="2829" spans="1:4">
      <c r="A2829" s="134"/>
      <c r="D2829" s="68">
        <f t="shared" si="44"/>
        <v>0</v>
      </c>
    </row>
    <row r="2830" spans="1:4">
      <c r="A2830" s="134"/>
      <c r="D2830" s="68">
        <f t="shared" si="44"/>
        <v>0</v>
      </c>
    </row>
    <row r="2831" spans="1:4">
      <c r="A2831" s="134"/>
      <c r="D2831" s="68">
        <f t="shared" si="44"/>
        <v>0</v>
      </c>
    </row>
    <row r="2832" spans="1:4">
      <c r="A2832" s="134"/>
      <c r="D2832" s="68">
        <f t="shared" si="44"/>
        <v>0</v>
      </c>
    </row>
    <row r="2833" spans="1:4">
      <c r="A2833" s="134"/>
      <c r="D2833" s="68">
        <f t="shared" si="44"/>
        <v>0</v>
      </c>
    </row>
    <row r="2834" spans="1:4">
      <c r="A2834" s="134"/>
      <c r="D2834" s="68">
        <f t="shared" si="44"/>
        <v>0</v>
      </c>
    </row>
    <row r="2835" spans="1:4">
      <c r="A2835" s="134"/>
      <c r="D2835" s="68">
        <f t="shared" si="44"/>
        <v>0</v>
      </c>
    </row>
    <row r="2836" spans="1:4">
      <c r="A2836" s="134"/>
      <c r="D2836" s="68">
        <f t="shared" si="44"/>
        <v>0</v>
      </c>
    </row>
    <row r="2837" spans="1:4">
      <c r="A2837" s="134"/>
      <c r="D2837" s="68">
        <f t="shared" si="44"/>
        <v>0</v>
      </c>
    </row>
    <row r="2838" spans="1:4">
      <c r="A2838" s="134"/>
      <c r="D2838" s="68">
        <f t="shared" si="44"/>
        <v>0</v>
      </c>
    </row>
    <row r="2839" spans="1:4">
      <c r="A2839" s="134"/>
      <c r="D2839" s="68">
        <f t="shared" si="44"/>
        <v>0</v>
      </c>
    </row>
    <row r="2840" spans="1:4">
      <c r="A2840" s="134"/>
      <c r="D2840" s="68">
        <f t="shared" si="44"/>
        <v>0</v>
      </c>
    </row>
    <row r="2841" spans="1:4">
      <c r="A2841" s="134"/>
      <c r="D2841" s="68">
        <f t="shared" si="44"/>
        <v>0</v>
      </c>
    </row>
    <row r="2842" spans="1:4">
      <c r="A2842" s="134"/>
      <c r="D2842" s="68">
        <f t="shared" si="44"/>
        <v>0</v>
      </c>
    </row>
    <row r="2843" spans="1:4">
      <c r="A2843" s="134"/>
      <c r="D2843" s="68">
        <f t="shared" si="44"/>
        <v>0</v>
      </c>
    </row>
    <row r="2844" spans="1:4">
      <c r="A2844" s="134"/>
      <c r="D2844" s="68">
        <f t="shared" si="44"/>
        <v>0</v>
      </c>
    </row>
    <row r="2845" spans="1:4">
      <c r="A2845" s="134"/>
      <c r="D2845" s="68">
        <f t="shared" si="44"/>
        <v>0</v>
      </c>
    </row>
    <row r="2846" spans="1:4">
      <c r="A2846" s="134"/>
      <c r="D2846" s="68">
        <f t="shared" si="44"/>
        <v>0</v>
      </c>
    </row>
    <row r="2847" spans="1:4">
      <c r="A2847" s="134"/>
      <c r="D2847" s="68">
        <f t="shared" si="44"/>
        <v>0</v>
      </c>
    </row>
    <row r="2848" spans="1:4">
      <c r="A2848" s="134"/>
      <c r="D2848" s="68">
        <f t="shared" si="44"/>
        <v>0</v>
      </c>
    </row>
    <row r="2849" spans="1:4">
      <c r="A2849" s="134"/>
      <c r="D2849" s="68">
        <f t="shared" si="44"/>
        <v>0</v>
      </c>
    </row>
    <row r="2850" spans="1:4">
      <c r="A2850" s="134"/>
      <c r="D2850" s="68">
        <f t="shared" si="44"/>
        <v>0</v>
      </c>
    </row>
    <row r="2851" spans="1:4">
      <c r="A2851" s="134"/>
      <c r="D2851" s="68">
        <f t="shared" si="44"/>
        <v>0</v>
      </c>
    </row>
    <row r="2852" spans="1:4">
      <c r="A2852" s="134"/>
      <c r="D2852" s="68">
        <f t="shared" si="44"/>
        <v>0</v>
      </c>
    </row>
    <row r="2853" spans="1:4">
      <c r="A2853" s="134"/>
      <c r="D2853" s="68">
        <f t="shared" si="44"/>
        <v>0</v>
      </c>
    </row>
    <row r="2854" spans="1:4">
      <c r="A2854" s="134"/>
      <c r="D2854" s="68">
        <f t="shared" si="44"/>
        <v>0</v>
      </c>
    </row>
    <row r="2855" spans="1:4">
      <c r="A2855" s="134"/>
      <c r="D2855" s="68">
        <f t="shared" si="44"/>
        <v>0</v>
      </c>
    </row>
    <row r="2856" spans="1:4">
      <c r="A2856" s="134"/>
      <c r="D2856" s="68">
        <f t="shared" si="44"/>
        <v>0</v>
      </c>
    </row>
    <row r="2857" spans="1:4">
      <c r="A2857" s="134"/>
      <c r="D2857" s="68">
        <f t="shared" si="44"/>
        <v>0</v>
      </c>
    </row>
    <row r="2858" spans="1:4">
      <c r="A2858" s="134"/>
      <c r="D2858" s="68">
        <f t="shared" si="44"/>
        <v>0</v>
      </c>
    </row>
    <row r="2859" spans="1:4">
      <c r="A2859" s="134"/>
      <c r="D2859" s="68">
        <f t="shared" si="44"/>
        <v>0</v>
      </c>
    </row>
    <row r="2860" spans="1:4">
      <c r="A2860" s="134"/>
      <c r="D2860" s="68">
        <f t="shared" si="44"/>
        <v>0</v>
      </c>
    </row>
    <row r="2861" spans="1:4">
      <c r="A2861" s="134"/>
      <c r="D2861" s="68">
        <f t="shared" si="44"/>
        <v>0</v>
      </c>
    </row>
    <row r="2862" spans="1:4">
      <c r="A2862" s="134"/>
      <c r="D2862" s="68">
        <f t="shared" si="44"/>
        <v>0</v>
      </c>
    </row>
    <row r="2863" spans="1:4">
      <c r="A2863" s="134"/>
      <c r="D2863" s="68">
        <f t="shared" si="44"/>
        <v>0</v>
      </c>
    </row>
    <row r="2864" spans="1:4">
      <c r="A2864" s="134"/>
      <c r="D2864" s="68">
        <f t="shared" si="44"/>
        <v>0</v>
      </c>
    </row>
    <row r="2865" spans="1:4">
      <c r="A2865" s="134"/>
      <c r="D2865" s="68">
        <f t="shared" si="44"/>
        <v>0</v>
      </c>
    </row>
    <row r="2866" spans="1:4">
      <c r="A2866" s="134"/>
      <c r="D2866" s="68">
        <f t="shared" si="44"/>
        <v>0</v>
      </c>
    </row>
    <row r="2867" spans="1:4">
      <c r="A2867" s="134"/>
      <c r="D2867" s="68">
        <f t="shared" si="44"/>
        <v>0</v>
      </c>
    </row>
    <row r="2868" spans="1:4">
      <c r="A2868" s="134"/>
      <c r="D2868" s="68">
        <f t="shared" si="44"/>
        <v>0</v>
      </c>
    </row>
    <row r="2869" spans="1:4">
      <c r="A2869" s="134"/>
      <c r="D2869" s="68">
        <f t="shared" si="44"/>
        <v>0</v>
      </c>
    </row>
    <row r="2870" spans="1:4">
      <c r="A2870" s="134"/>
      <c r="D2870" s="68">
        <f t="shared" si="44"/>
        <v>0</v>
      </c>
    </row>
    <row r="2871" spans="1:4">
      <c r="A2871" s="134"/>
      <c r="D2871" s="68">
        <f t="shared" si="44"/>
        <v>0</v>
      </c>
    </row>
    <row r="2872" spans="1:4">
      <c r="A2872" s="134"/>
      <c r="D2872" s="68">
        <f t="shared" si="44"/>
        <v>0</v>
      </c>
    </row>
    <row r="2873" spans="1:4">
      <c r="A2873" s="134"/>
      <c r="D2873" s="68">
        <f t="shared" si="44"/>
        <v>0</v>
      </c>
    </row>
    <row r="2874" spans="1:4">
      <c r="A2874" s="134"/>
      <c r="D2874" s="68">
        <f t="shared" si="44"/>
        <v>0</v>
      </c>
    </row>
    <row r="2875" spans="1:4">
      <c r="A2875" s="134"/>
      <c r="D2875" s="68">
        <f t="shared" si="44"/>
        <v>0</v>
      </c>
    </row>
    <row r="2876" spans="1:4">
      <c r="A2876" s="134"/>
      <c r="D2876" s="68">
        <f t="shared" si="44"/>
        <v>0</v>
      </c>
    </row>
    <row r="2877" spans="1:4">
      <c r="A2877" s="134"/>
      <c r="D2877" s="68">
        <f t="shared" si="44"/>
        <v>0</v>
      </c>
    </row>
    <row r="2878" spans="1:4">
      <c r="A2878" s="134"/>
      <c r="D2878" s="68">
        <f t="shared" si="44"/>
        <v>0</v>
      </c>
    </row>
    <row r="2879" spans="1:4">
      <c r="A2879" s="134"/>
      <c r="D2879" s="68">
        <f t="shared" si="44"/>
        <v>0</v>
      </c>
    </row>
    <row r="2880" spans="1:4">
      <c r="A2880" s="134"/>
      <c r="D2880" s="68">
        <f t="shared" si="44"/>
        <v>0</v>
      </c>
    </row>
    <row r="2881" spans="1:4">
      <c r="A2881" s="134"/>
      <c r="D2881" s="68">
        <f t="shared" si="44"/>
        <v>0</v>
      </c>
    </row>
    <row r="2882" spans="1:4">
      <c r="A2882" s="134"/>
      <c r="D2882" s="68">
        <f t="shared" si="44"/>
        <v>0</v>
      </c>
    </row>
    <row r="2883" spans="1:4">
      <c r="A2883" s="134"/>
      <c r="D2883" s="68">
        <f t="shared" ref="D2883:D2946" si="45">B2883+C2883</f>
        <v>0</v>
      </c>
    </row>
    <row r="2884" spans="1:4">
      <c r="A2884" s="134"/>
      <c r="D2884" s="68">
        <f t="shared" si="45"/>
        <v>0</v>
      </c>
    </row>
    <row r="2885" spans="1:4">
      <c r="A2885" s="134"/>
      <c r="D2885" s="68">
        <f t="shared" si="45"/>
        <v>0</v>
      </c>
    </row>
    <row r="2886" spans="1:4">
      <c r="A2886" s="134"/>
      <c r="D2886" s="68">
        <f t="shared" si="45"/>
        <v>0</v>
      </c>
    </row>
    <row r="2887" spans="1:4">
      <c r="A2887" s="134"/>
      <c r="D2887" s="68">
        <f t="shared" si="45"/>
        <v>0</v>
      </c>
    </row>
    <row r="2888" spans="1:4">
      <c r="A2888" s="134"/>
      <c r="D2888" s="68">
        <f t="shared" si="45"/>
        <v>0</v>
      </c>
    </row>
    <row r="2889" spans="1:4">
      <c r="A2889" s="134"/>
      <c r="D2889" s="68">
        <f t="shared" si="45"/>
        <v>0</v>
      </c>
    </row>
    <row r="2890" spans="1:4">
      <c r="A2890" s="134"/>
      <c r="D2890" s="68">
        <f t="shared" si="45"/>
        <v>0</v>
      </c>
    </row>
    <row r="2891" spans="1:4">
      <c r="A2891" s="134"/>
      <c r="D2891" s="68">
        <f t="shared" si="45"/>
        <v>0</v>
      </c>
    </row>
    <row r="2892" spans="1:4">
      <c r="A2892" s="134"/>
      <c r="D2892" s="68">
        <f t="shared" si="45"/>
        <v>0</v>
      </c>
    </row>
    <row r="2893" spans="1:4">
      <c r="A2893" s="134"/>
      <c r="D2893" s="68">
        <f t="shared" si="45"/>
        <v>0</v>
      </c>
    </row>
    <row r="2894" spans="1:4">
      <c r="A2894" s="134"/>
      <c r="D2894" s="68">
        <f t="shared" si="45"/>
        <v>0</v>
      </c>
    </row>
    <row r="2895" spans="1:4">
      <c r="A2895" s="134"/>
      <c r="D2895" s="68">
        <f t="shared" si="45"/>
        <v>0</v>
      </c>
    </row>
    <row r="2896" spans="1:4">
      <c r="A2896" s="134"/>
      <c r="D2896" s="68">
        <f t="shared" si="45"/>
        <v>0</v>
      </c>
    </row>
    <row r="2897" spans="1:4">
      <c r="A2897" s="134"/>
      <c r="D2897" s="68">
        <f t="shared" si="45"/>
        <v>0</v>
      </c>
    </row>
    <row r="2898" spans="1:4">
      <c r="A2898" s="134"/>
      <c r="D2898" s="68">
        <f t="shared" si="45"/>
        <v>0</v>
      </c>
    </row>
    <row r="2899" spans="1:4">
      <c r="A2899" s="134"/>
      <c r="D2899" s="68">
        <f t="shared" si="45"/>
        <v>0</v>
      </c>
    </row>
    <row r="2900" spans="1:4">
      <c r="A2900" s="134"/>
      <c r="D2900" s="68">
        <f t="shared" si="45"/>
        <v>0</v>
      </c>
    </row>
    <row r="2901" spans="1:4">
      <c r="A2901" s="134"/>
      <c r="D2901" s="68">
        <f t="shared" si="45"/>
        <v>0</v>
      </c>
    </row>
    <row r="2902" spans="1:4">
      <c r="A2902" s="134"/>
      <c r="D2902" s="68">
        <f t="shared" si="45"/>
        <v>0</v>
      </c>
    </row>
    <row r="2903" spans="1:4">
      <c r="A2903" s="134"/>
      <c r="D2903" s="68">
        <f t="shared" si="45"/>
        <v>0</v>
      </c>
    </row>
    <row r="2904" spans="1:4">
      <c r="A2904" s="134"/>
      <c r="D2904" s="68">
        <f t="shared" si="45"/>
        <v>0</v>
      </c>
    </row>
    <row r="2905" spans="1:4">
      <c r="A2905" s="134"/>
      <c r="D2905" s="68">
        <f t="shared" si="45"/>
        <v>0</v>
      </c>
    </row>
    <row r="2906" spans="1:4">
      <c r="A2906" s="134"/>
      <c r="D2906" s="68">
        <f t="shared" si="45"/>
        <v>0</v>
      </c>
    </row>
    <row r="2907" spans="1:4">
      <c r="A2907" s="134"/>
      <c r="D2907" s="68">
        <f t="shared" si="45"/>
        <v>0</v>
      </c>
    </row>
    <row r="2908" spans="1:4">
      <c r="A2908" s="134"/>
      <c r="D2908" s="68">
        <f t="shared" si="45"/>
        <v>0</v>
      </c>
    </row>
    <row r="2909" spans="1:4">
      <c r="A2909" s="134"/>
      <c r="D2909" s="68">
        <f t="shared" si="45"/>
        <v>0</v>
      </c>
    </row>
    <row r="2910" spans="1:4">
      <c r="A2910" s="134"/>
      <c r="D2910" s="68">
        <f t="shared" si="45"/>
        <v>0</v>
      </c>
    </row>
    <row r="2911" spans="1:4">
      <c r="A2911" s="134"/>
      <c r="D2911" s="68">
        <f t="shared" si="45"/>
        <v>0</v>
      </c>
    </row>
    <row r="2912" spans="1:4">
      <c r="A2912" s="134"/>
      <c r="D2912" s="68">
        <f t="shared" si="45"/>
        <v>0</v>
      </c>
    </row>
    <row r="2913" spans="1:4">
      <c r="A2913" s="134"/>
      <c r="D2913" s="68">
        <f t="shared" si="45"/>
        <v>0</v>
      </c>
    </row>
    <row r="2914" spans="1:4">
      <c r="A2914" s="134"/>
      <c r="D2914" s="68">
        <f t="shared" si="45"/>
        <v>0</v>
      </c>
    </row>
    <row r="2915" spans="1:4">
      <c r="A2915" s="134"/>
      <c r="D2915" s="68">
        <f t="shared" si="45"/>
        <v>0</v>
      </c>
    </row>
    <row r="2916" spans="1:4">
      <c r="A2916" s="134"/>
      <c r="D2916" s="68">
        <f t="shared" si="45"/>
        <v>0</v>
      </c>
    </row>
    <row r="2917" spans="1:4">
      <c r="A2917" s="134"/>
      <c r="D2917" s="68">
        <f t="shared" si="45"/>
        <v>0</v>
      </c>
    </row>
    <row r="2918" spans="1:4">
      <c r="A2918" s="134"/>
      <c r="D2918" s="68">
        <f t="shared" si="45"/>
        <v>0</v>
      </c>
    </row>
    <row r="2919" spans="1:4">
      <c r="A2919" s="134"/>
      <c r="D2919" s="68">
        <f t="shared" si="45"/>
        <v>0</v>
      </c>
    </row>
    <row r="2920" spans="1:4">
      <c r="A2920" s="134"/>
      <c r="D2920" s="68">
        <f t="shared" si="45"/>
        <v>0</v>
      </c>
    </row>
    <row r="2921" spans="1:4">
      <c r="A2921" s="134"/>
      <c r="D2921" s="68">
        <f t="shared" si="45"/>
        <v>0</v>
      </c>
    </row>
    <row r="2922" spans="1:4">
      <c r="A2922" s="134"/>
      <c r="D2922" s="68">
        <f t="shared" si="45"/>
        <v>0</v>
      </c>
    </row>
    <row r="2923" spans="1:4">
      <c r="A2923" s="134"/>
      <c r="D2923" s="68">
        <f t="shared" si="45"/>
        <v>0</v>
      </c>
    </row>
    <row r="2924" spans="1:4">
      <c r="A2924" s="134"/>
      <c r="D2924" s="68">
        <f t="shared" si="45"/>
        <v>0</v>
      </c>
    </row>
    <row r="2925" spans="1:4">
      <c r="A2925" s="134"/>
      <c r="D2925" s="68">
        <f t="shared" si="45"/>
        <v>0</v>
      </c>
    </row>
    <row r="2926" spans="1:4">
      <c r="A2926" s="134"/>
      <c r="D2926" s="68">
        <f t="shared" si="45"/>
        <v>0</v>
      </c>
    </row>
    <row r="2927" spans="1:4">
      <c r="A2927" s="134"/>
      <c r="D2927" s="68">
        <f t="shared" si="45"/>
        <v>0</v>
      </c>
    </row>
    <row r="2928" spans="1:4">
      <c r="A2928" s="134"/>
      <c r="D2928" s="68">
        <f t="shared" si="45"/>
        <v>0</v>
      </c>
    </row>
    <row r="2929" spans="1:4">
      <c r="A2929" s="134"/>
      <c r="D2929" s="68">
        <f t="shared" si="45"/>
        <v>0</v>
      </c>
    </row>
    <row r="2930" spans="1:4">
      <c r="A2930" s="134"/>
      <c r="D2930" s="68">
        <f t="shared" si="45"/>
        <v>0</v>
      </c>
    </row>
    <row r="2931" spans="1:4">
      <c r="A2931" s="134"/>
      <c r="D2931" s="68">
        <f t="shared" si="45"/>
        <v>0</v>
      </c>
    </row>
    <row r="2932" spans="1:4">
      <c r="A2932" s="134"/>
      <c r="D2932" s="68">
        <f t="shared" si="45"/>
        <v>0</v>
      </c>
    </row>
    <row r="2933" spans="1:4">
      <c r="A2933" s="134"/>
      <c r="D2933" s="68">
        <f t="shared" si="45"/>
        <v>0</v>
      </c>
    </row>
    <row r="2934" spans="1:4">
      <c r="A2934" s="134"/>
      <c r="D2934" s="68">
        <f t="shared" si="45"/>
        <v>0</v>
      </c>
    </row>
    <row r="2935" spans="1:4">
      <c r="A2935" s="134"/>
      <c r="D2935" s="68">
        <f t="shared" si="45"/>
        <v>0</v>
      </c>
    </row>
    <row r="2936" spans="1:4">
      <c r="A2936" s="134"/>
      <c r="D2936" s="68">
        <f t="shared" si="45"/>
        <v>0</v>
      </c>
    </row>
    <row r="2937" spans="1:4">
      <c r="A2937" s="134"/>
      <c r="D2937" s="68">
        <f t="shared" si="45"/>
        <v>0</v>
      </c>
    </row>
    <row r="2938" spans="1:4">
      <c r="A2938" s="134"/>
      <c r="D2938" s="68">
        <f t="shared" si="45"/>
        <v>0</v>
      </c>
    </row>
    <row r="2939" spans="1:4">
      <c r="A2939" s="134"/>
      <c r="D2939" s="68">
        <f t="shared" si="45"/>
        <v>0</v>
      </c>
    </row>
    <row r="2940" spans="1:4">
      <c r="A2940" s="134"/>
      <c r="D2940" s="68">
        <f t="shared" si="45"/>
        <v>0</v>
      </c>
    </row>
    <row r="2941" spans="1:4">
      <c r="A2941" s="134"/>
      <c r="D2941" s="68">
        <f t="shared" si="45"/>
        <v>0</v>
      </c>
    </row>
    <row r="2942" spans="1:4">
      <c r="A2942" s="134"/>
      <c r="D2942" s="68">
        <f t="shared" si="45"/>
        <v>0</v>
      </c>
    </row>
    <row r="2943" spans="1:4">
      <c r="A2943" s="134"/>
      <c r="D2943" s="68">
        <f t="shared" si="45"/>
        <v>0</v>
      </c>
    </row>
    <row r="2944" spans="1:4">
      <c r="A2944" s="134"/>
      <c r="D2944" s="68">
        <f t="shared" si="45"/>
        <v>0</v>
      </c>
    </row>
    <row r="2945" spans="1:4">
      <c r="A2945" s="134"/>
      <c r="D2945" s="68">
        <f t="shared" si="45"/>
        <v>0</v>
      </c>
    </row>
    <row r="2946" spans="1:4">
      <c r="A2946" s="134"/>
      <c r="D2946" s="68">
        <f t="shared" si="45"/>
        <v>0</v>
      </c>
    </row>
    <row r="2947" spans="1:4">
      <c r="A2947" s="134"/>
      <c r="D2947" s="68">
        <f t="shared" ref="D2947:D3010" si="46">B2947+C2947</f>
        <v>0</v>
      </c>
    </row>
    <row r="2948" spans="1:4">
      <c r="A2948" s="134"/>
      <c r="D2948" s="68">
        <f t="shared" si="46"/>
        <v>0</v>
      </c>
    </row>
    <row r="2949" spans="1:4">
      <c r="A2949" s="134"/>
      <c r="D2949" s="68">
        <f t="shared" si="46"/>
        <v>0</v>
      </c>
    </row>
    <row r="2950" spans="1:4">
      <c r="A2950" s="134"/>
      <c r="D2950" s="68">
        <f t="shared" si="46"/>
        <v>0</v>
      </c>
    </row>
    <row r="2951" spans="1:4">
      <c r="A2951" s="134"/>
      <c r="D2951" s="68">
        <f t="shared" si="46"/>
        <v>0</v>
      </c>
    </row>
    <row r="2952" spans="1:4">
      <c r="A2952" s="134"/>
      <c r="D2952" s="68">
        <f t="shared" si="46"/>
        <v>0</v>
      </c>
    </row>
    <row r="2953" spans="1:4">
      <c r="A2953" s="134"/>
      <c r="D2953" s="68">
        <f t="shared" si="46"/>
        <v>0</v>
      </c>
    </row>
    <row r="2954" spans="1:4">
      <c r="A2954" s="134"/>
      <c r="D2954" s="68">
        <f t="shared" si="46"/>
        <v>0</v>
      </c>
    </row>
    <row r="2955" spans="1:4">
      <c r="A2955" s="134"/>
      <c r="D2955" s="68">
        <f t="shared" si="46"/>
        <v>0</v>
      </c>
    </row>
    <row r="2956" spans="1:4">
      <c r="A2956" s="134"/>
      <c r="D2956" s="68">
        <f t="shared" si="46"/>
        <v>0</v>
      </c>
    </row>
    <row r="2957" spans="1:4">
      <c r="A2957" s="134"/>
      <c r="D2957" s="68">
        <f t="shared" si="46"/>
        <v>0</v>
      </c>
    </row>
    <row r="2958" spans="1:4">
      <c r="A2958" s="134"/>
      <c r="D2958" s="68">
        <f t="shared" si="46"/>
        <v>0</v>
      </c>
    </row>
    <row r="2959" spans="1:4">
      <c r="A2959" s="134"/>
      <c r="D2959" s="68">
        <f t="shared" si="46"/>
        <v>0</v>
      </c>
    </row>
    <row r="2960" spans="1:4">
      <c r="A2960" s="134"/>
      <c r="D2960" s="68">
        <f t="shared" si="46"/>
        <v>0</v>
      </c>
    </row>
    <row r="2961" spans="1:4">
      <c r="A2961" s="134"/>
      <c r="D2961" s="68">
        <f t="shared" si="46"/>
        <v>0</v>
      </c>
    </row>
    <row r="2962" spans="1:4">
      <c r="A2962" s="134"/>
      <c r="D2962" s="68">
        <f t="shared" si="46"/>
        <v>0</v>
      </c>
    </row>
    <row r="2963" spans="1:4">
      <c r="A2963" s="134"/>
      <c r="D2963" s="68">
        <f t="shared" si="46"/>
        <v>0</v>
      </c>
    </row>
    <row r="2964" spans="1:4">
      <c r="A2964" s="134"/>
      <c r="D2964" s="68">
        <f t="shared" si="46"/>
        <v>0</v>
      </c>
    </row>
    <row r="2965" spans="1:4">
      <c r="A2965" s="134"/>
      <c r="D2965" s="68">
        <f t="shared" si="46"/>
        <v>0</v>
      </c>
    </row>
    <row r="2966" spans="1:4">
      <c r="A2966" s="134"/>
      <c r="D2966" s="68">
        <f t="shared" si="46"/>
        <v>0</v>
      </c>
    </row>
    <row r="2967" spans="1:4">
      <c r="A2967" s="134"/>
      <c r="D2967" s="68">
        <f t="shared" si="46"/>
        <v>0</v>
      </c>
    </row>
    <row r="2968" spans="1:4">
      <c r="A2968" s="134"/>
      <c r="D2968" s="68">
        <f t="shared" si="46"/>
        <v>0</v>
      </c>
    </row>
    <row r="2969" spans="1:4">
      <c r="A2969" s="134"/>
      <c r="D2969" s="68">
        <f t="shared" si="46"/>
        <v>0</v>
      </c>
    </row>
    <row r="2970" spans="1:4">
      <c r="A2970" s="134"/>
      <c r="D2970" s="68">
        <f t="shared" si="46"/>
        <v>0</v>
      </c>
    </row>
    <row r="2971" spans="1:4">
      <c r="A2971" s="134"/>
      <c r="D2971" s="68">
        <f t="shared" si="46"/>
        <v>0</v>
      </c>
    </row>
    <row r="2972" spans="1:4">
      <c r="A2972" s="134"/>
      <c r="D2972" s="68">
        <f t="shared" si="46"/>
        <v>0</v>
      </c>
    </row>
    <row r="2973" spans="1:4">
      <c r="A2973" s="134"/>
      <c r="D2973" s="68">
        <f t="shared" si="46"/>
        <v>0</v>
      </c>
    </row>
    <row r="2974" spans="1:4">
      <c r="A2974" s="134"/>
      <c r="D2974" s="68">
        <f t="shared" si="46"/>
        <v>0</v>
      </c>
    </row>
    <row r="2975" spans="1:4">
      <c r="A2975" s="134"/>
      <c r="D2975" s="68">
        <f t="shared" si="46"/>
        <v>0</v>
      </c>
    </row>
    <row r="2976" spans="1:4">
      <c r="A2976" s="134"/>
      <c r="D2976" s="68">
        <f t="shared" si="46"/>
        <v>0</v>
      </c>
    </row>
    <row r="2977" spans="1:4">
      <c r="A2977" s="134"/>
      <c r="D2977" s="68">
        <f t="shared" si="46"/>
        <v>0</v>
      </c>
    </row>
    <row r="2978" spans="1:4">
      <c r="A2978" s="134"/>
      <c r="D2978" s="68">
        <f t="shared" si="46"/>
        <v>0</v>
      </c>
    </row>
    <row r="2979" spans="1:4">
      <c r="A2979" s="134"/>
      <c r="D2979" s="68">
        <f t="shared" si="46"/>
        <v>0</v>
      </c>
    </row>
    <row r="2980" spans="1:4">
      <c r="A2980" s="134"/>
      <c r="D2980" s="68">
        <f t="shared" si="46"/>
        <v>0</v>
      </c>
    </row>
    <row r="2981" spans="1:4">
      <c r="A2981" s="134"/>
      <c r="D2981" s="68">
        <f t="shared" si="46"/>
        <v>0</v>
      </c>
    </row>
    <row r="2982" spans="1:4">
      <c r="A2982" s="134"/>
      <c r="D2982" s="68">
        <f t="shared" si="46"/>
        <v>0</v>
      </c>
    </row>
    <row r="2983" spans="1:4">
      <c r="A2983" s="134"/>
      <c r="D2983" s="68">
        <f t="shared" si="46"/>
        <v>0</v>
      </c>
    </row>
    <row r="2984" spans="1:4">
      <c r="A2984" s="134"/>
      <c r="D2984" s="68">
        <f t="shared" si="46"/>
        <v>0</v>
      </c>
    </row>
    <row r="2985" spans="1:4">
      <c r="A2985" s="134"/>
      <c r="D2985" s="68">
        <f t="shared" si="46"/>
        <v>0</v>
      </c>
    </row>
    <row r="2986" spans="1:4">
      <c r="A2986" s="134"/>
      <c r="D2986" s="68">
        <f t="shared" si="46"/>
        <v>0</v>
      </c>
    </row>
    <row r="2987" spans="1:4">
      <c r="A2987" s="134"/>
      <c r="D2987" s="68">
        <f t="shared" si="46"/>
        <v>0</v>
      </c>
    </row>
    <row r="2988" spans="1:4">
      <c r="A2988" s="134"/>
      <c r="D2988" s="68">
        <f t="shared" si="46"/>
        <v>0</v>
      </c>
    </row>
    <row r="2989" spans="1:4">
      <c r="A2989" s="134"/>
      <c r="D2989" s="68">
        <f t="shared" si="46"/>
        <v>0</v>
      </c>
    </row>
    <row r="2990" spans="1:4">
      <c r="A2990" s="134"/>
      <c r="D2990" s="68">
        <f t="shared" si="46"/>
        <v>0</v>
      </c>
    </row>
    <row r="2991" spans="1:4">
      <c r="A2991" s="134"/>
      <c r="D2991" s="68">
        <f t="shared" si="46"/>
        <v>0</v>
      </c>
    </row>
    <row r="2992" spans="1:4">
      <c r="A2992" s="134"/>
      <c r="D2992" s="68">
        <f t="shared" si="46"/>
        <v>0</v>
      </c>
    </row>
    <row r="2993" spans="1:4">
      <c r="A2993" s="134"/>
      <c r="D2993" s="68">
        <f t="shared" si="46"/>
        <v>0</v>
      </c>
    </row>
    <row r="2994" spans="1:4">
      <c r="A2994" s="134"/>
      <c r="D2994" s="68">
        <f t="shared" si="46"/>
        <v>0</v>
      </c>
    </row>
    <row r="2995" spans="1:4">
      <c r="A2995" s="134"/>
      <c r="D2995" s="68">
        <f t="shared" si="46"/>
        <v>0</v>
      </c>
    </row>
    <row r="2996" spans="1:4">
      <c r="A2996" s="134"/>
      <c r="D2996" s="68">
        <f t="shared" si="46"/>
        <v>0</v>
      </c>
    </row>
    <row r="2997" spans="1:4">
      <c r="A2997" s="134"/>
      <c r="D2997" s="68">
        <f t="shared" si="46"/>
        <v>0</v>
      </c>
    </row>
    <row r="2998" spans="1:4">
      <c r="A2998" s="134"/>
      <c r="D2998" s="68">
        <f t="shared" si="46"/>
        <v>0</v>
      </c>
    </row>
    <row r="2999" spans="1:4">
      <c r="A2999" s="134"/>
      <c r="D2999" s="68">
        <f t="shared" si="46"/>
        <v>0</v>
      </c>
    </row>
    <row r="3000" spans="1:4">
      <c r="A3000" s="134"/>
      <c r="D3000" s="68">
        <f t="shared" si="46"/>
        <v>0</v>
      </c>
    </row>
    <row r="3001" spans="1:4">
      <c r="A3001" s="134"/>
      <c r="D3001" s="68">
        <f t="shared" si="46"/>
        <v>0</v>
      </c>
    </row>
    <row r="3002" spans="1:4">
      <c r="A3002" s="134"/>
      <c r="D3002" s="68">
        <f t="shared" si="46"/>
        <v>0</v>
      </c>
    </row>
    <row r="3003" spans="1:4">
      <c r="A3003" s="134"/>
      <c r="D3003" s="68">
        <f t="shared" si="46"/>
        <v>0</v>
      </c>
    </row>
    <row r="3004" spans="1:4">
      <c r="A3004" s="134"/>
      <c r="D3004" s="68">
        <f t="shared" si="46"/>
        <v>0</v>
      </c>
    </row>
    <row r="3005" spans="1:4">
      <c r="A3005" s="134"/>
      <c r="D3005" s="68">
        <f t="shared" si="46"/>
        <v>0</v>
      </c>
    </row>
    <row r="3006" spans="1:4">
      <c r="A3006" s="134"/>
      <c r="D3006" s="68">
        <f t="shared" si="46"/>
        <v>0</v>
      </c>
    </row>
    <row r="3007" spans="1:4">
      <c r="A3007" s="134"/>
      <c r="D3007" s="68">
        <f t="shared" si="46"/>
        <v>0</v>
      </c>
    </row>
    <row r="3008" spans="1:4">
      <c r="A3008" s="134"/>
      <c r="D3008" s="68">
        <f t="shared" si="46"/>
        <v>0</v>
      </c>
    </row>
    <row r="3009" spans="1:4">
      <c r="A3009" s="134"/>
      <c r="D3009" s="68">
        <f t="shared" si="46"/>
        <v>0</v>
      </c>
    </row>
    <row r="3010" spans="1:4">
      <c r="A3010" s="134"/>
      <c r="D3010" s="68">
        <f t="shared" si="46"/>
        <v>0</v>
      </c>
    </row>
    <row r="3011" spans="1:4">
      <c r="A3011" s="134"/>
      <c r="D3011" s="68">
        <f t="shared" ref="D3011:D3074" si="47">B3011+C3011</f>
        <v>0</v>
      </c>
    </row>
    <row r="3012" spans="1:4">
      <c r="A3012" s="134"/>
      <c r="D3012" s="68">
        <f t="shared" si="47"/>
        <v>0</v>
      </c>
    </row>
    <row r="3013" spans="1:4">
      <c r="A3013" s="134"/>
      <c r="D3013" s="68">
        <f t="shared" si="47"/>
        <v>0</v>
      </c>
    </row>
    <row r="3014" spans="1:4">
      <c r="A3014" s="134"/>
      <c r="D3014" s="68">
        <f t="shared" si="47"/>
        <v>0</v>
      </c>
    </row>
    <row r="3015" spans="1:4">
      <c r="A3015" s="134"/>
      <c r="D3015" s="68">
        <f t="shared" si="47"/>
        <v>0</v>
      </c>
    </row>
    <row r="3016" spans="1:4">
      <c r="A3016" s="134"/>
      <c r="D3016" s="68">
        <f t="shared" si="47"/>
        <v>0</v>
      </c>
    </row>
    <row r="3017" spans="1:4">
      <c r="A3017" s="134"/>
      <c r="D3017" s="68">
        <f t="shared" si="47"/>
        <v>0</v>
      </c>
    </row>
    <row r="3018" spans="1:4">
      <c r="A3018" s="134"/>
      <c r="D3018" s="68">
        <f t="shared" si="47"/>
        <v>0</v>
      </c>
    </row>
    <row r="3019" spans="1:4">
      <c r="A3019" s="134"/>
      <c r="D3019" s="68">
        <f t="shared" si="47"/>
        <v>0</v>
      </c>
    </row>
    <row r="3020" spans="1:4">
      <c r="A3020" s="134"/>
      <c r="D3020" s="68">
        <f t="shared" si="47"/>
        <v>0</v>
      </c>
    </row>
    <row r="3021" spans="1:4">
      <c r="A3021" s="134"/>
      <c r="D3021" s="68">
        <f t="shared" si="47"/>
        <v>0</v>
      </c>
    </row>
    <row r="3022" spans="1:4">
      <c r="A3022" s="134"/>
      <c r="D3022" s="68">
        <f t="shared" si="47"/>
        <v>0</v>
      </c>
    </row>
    <row r="3023" spans="1:4">
      <c r="A3023" s="134"/>
      <c r="D3023" s="68">
        <f t="shared" si="47"/>
        <v>0</v>
      </c>
    </row>
    <row r="3024" spans="1:4">
      <c r="A3024" s="134"/>
      <c r="D3024" s="68">
        <f t="shared" si="47"/>
        <v>0</v>
      </c>
    </row>
    <row r="3025" spans="1:4">
      <c r="A3025" s="134"/>
      <c r="D3025" s="68">
        <f t="shared" si="47"/>
        <v>0</v>
      </c>
    </row>
    <row r="3026" spans="1:4">
      <c r="A3026" s="134"/>
      <c r="D3026" s="68">
        <f t="shared" si="47"/>
        <v>0</v>
      </c>
    </row>
    <row r="3027" spans="1:4">
      <c r="A3027" s="134"/>
      <c r="D3027" s="68">
        <f t="shared" si="47"/>
        <v>0</v>
      </c>
    </row>
    <row r="3028" spans="1:4">
      <c r="A3028" s="134"/>
      <c r="D3028" s="68">
        <f t="shared" si="47"/>
        <v>0</v>
      </c>
    </row>
    <row r="3029" spans="1:4">
      <c r="A3029" s="134"/>
      <c r="D3029" s="68">
        <f t="shared" si="47"/>
        <v>0</v>
      </c>
    </row>
    <row r="3030" spans="1:4">
      <c r="A3030" s="134"/>
      <c r="D3030" s="68">
        <f t="shared" si="47"/>
        <v>0</v>
      </c>
    </row>
    <row r="3031" spans="1:4">
      <c r="A3031" s="134"/>
      <c r="D3031" s="68">
        <f t="shared" si="47"/>
        <v>0</v>
      </c>
    </row>
    <row r="3032" spans="1:4">
      <c r="A3032" s="134"/>
      <c r="D3032" s="68">
        <f t="shared" si="47"/>
        <v>0</v>
      </c>
    </row>
    <row r="3033" spans="1:4">
      <c r="A3033" s="134"/>
      <c r="D3033" s="68">
        <f t="shared" si="47"/>
        <v>0</v>
      </c>
    </row>
    <row r="3034" spans="1:4">
      <c r="A3034" s="134"/>
      <c r="D3034" s="68">
        <f t="shared" si="47"/>
        <v>0</v>
      </c>
    </row>
    <row r="3035" spans="1:4">
      <c r="A3035" s="134"/>
      <c r="D3035" s="68">
        <f t="shared" si="47"/>
        <v>0</v>
      </c>
    </row>
    <row r="3036" spans="1:4">
      <c r="A3036" s="134"/>
      <c r="D3036" s="68">
        <f t="shared" si="47"/>
        <v>0</v>
      </c>
    </row>
    <row r="3037" spans="1:4">
      <c r="A3037" s="134"/>
      <c r="D3037" s="68">
        <f t="shared" si="47"/>
        <v>0</v>
      </c>
    </row>
    <row r="3038" spans="1:4">
      <c r="A3038" s="134"/>
      <c r="D3038" s="68">
        <f t="shared" si="47"/>
        <v>0</v>
      </c>
    </row>
    <row r="3039" spans="1:4">
      <c r="A3039" s="134"/>
      <c r="D3039" s="68">
        <f t="shared" si="47"/>
        <v>0</v>
      </c>
    </row>
    <row r="3040" spans="1:4">
      <c r="A3040" s="134"/>
      <c r="D3040" s="68">
        <f t="shared" si="47"/>
        <v>0</v>
      </c>
    </row>
    <row r="3041" spans="1:4">
      <c r="A3041" s="134"/>
      <c r="D3041" s="68">
        <f t="shared" si="47"/>
        <v>0</v>
      </c>
    </row>
    <row r="3042" spans="1:4">
      <c r="A3042" s="134"/>
      <c r="D3042" s="68">
        <f t="shared" si="47"/>
        <v>0</v>
      </c>
    </row>
    <row r="3043" spans="1:4">
      <c r="A3043" s="134"/>
      <c r="D3043" s="68">
        <f t="shared" si="47"/>
        <v>0</v>
      </c>
    </row>
    <row r="3044" spans="1:4">
      <c r="A3044" s="134"/>
      <c r="D3044" s="68">
        <f t="shared" si="47"/>
        <v>0</v>
      </c>
    </row>
    <row r="3045" spans="1:4">
      <c r="A3045" s="134"/>
      <c r="D3045" s="68">
        <f t="shared" si="47"/>
        <v>0</v>
      </c>
    </row>
    <row r="3046" spans="1:4">
      <c r="A3046" s="134"/>
      <c r="D3046" s="68">
        <f t="shared" si="47"/>
        <v>0</v>
      </c>
    </row>
    <row r="3047" spans="1:4">
      <c r="A3047" s="134"/>
      <c r="D3047" s="68">
        <f t="shared" si="47"/>
        <v>0</v>
      </c>
    </row>
    <row r="3048" spans="1:4">
      <c r="A3048" s="134"/>
      <c r="D3048" s="68">
        <f t="shared" si="47"/>
        <v>0</v>
      </c>
    </row>
    <row r="3049" spans="1:4">
      <c r="A3049" s="134"/>
      <c r="D3049" s="68">
        <f t="shared" si="47"/>
        <v>0</v>
      </c>
    </row>
    <row r="3050" spans="1:4">
      <c r="A3050" s="134"/>
      <c r="D3050" s="68">
        <f t="shared" si="47"/>
        <v>0</v>
      </c>
    </row>
    <row r="3051" spans="1:4">
      <c r="A3051" s="134"/>
      <c r="D3051" s="68">
        <f t="shared" si="47"/>
        <v>0</v>
      </c>
    </row>
    <row r="3052" spans="1:4">
      <c r="A3052" s="134"/>
      <c r="D3052" s="68">
        <f t="shared" si="47"/>
        <v>0</v>
      </c>
    </row>
    <row r="3053" spans="1:4">
      <c r="A3053" s="134"/>
      <c r="D3053" s="68">
        <f t="shared" si="47"/>
        <v>0</v>
      </c>
    </row>
    <row r="3054" spans="1:4">
      <c r="A3054" s="134"/>
      <c r="D3054" s="68">
        <f t="shared" si="47"/>
        <v>0</v>
      </c>
    </row>
    <row r="3055" spans="1:4">
      <c r="A3055" s="134"/>
      <c r="D3055" s="68">
        <f t="shared" si="47"/>
        <v>0</v>
      </c>
    </row>
    <row r="3056" spans="1:4">
      <c r="A3056" s="134"/>
      <c r="D3056" s="68">
        <f t="shared" si="47"/>
        <v>0</v>
      </c>
    </row>
    <row r="3057" spans="1:4">
      <c r="A3057" s="134"/>
      <c r="D3057" s="68">
        <f t="shared" si="47"/>
        <v>0</v>
      </c>
    </row>
    <row r="3058" spans="1:4">
      <c r="A3058" s="134"/>
      <c r="D3058" s="68">
        <f t="shared" si="47"/>
        <v>0</v>
      </c>
    </row>
    <row r="3059" spans="1:4">
      <c r="A3059" s="134"/>
      <c r="D3059" s="68">
        <f t="shared" si="47"/>
        <v>0</v>
      </c>
    </row>
    <row r="3060" spans="1:4">
      <c r="A3060" s="134"/>
      <c r="D3060" s="68">
        <f t="shared" si="47"/>
        <v>0</v>
      </c>
    </row>
    <row r="3061" spans="1:4">
      <c r="A3061" s="134"/>
      <c r="D3061" s="68">
        <f t="shared" si="47"/>
        <v>0</v>
      </c>
    </row>
    <row r="3062" spans="1:4">
      <c r="A3062" s="134"/>
      <c r="D3062" s="68">
        <f t="shared" si="47"/>
        <v>0</v>
      </c>
    </row>
    <row r="3063" spans="1:4">
      <c r="A3063" s="134"/>
      <c r="D3063" s="68">
        <f t="shared" si="47"/>
        <v>0</v>
      </c>
    </row>
    <row r="3064" spans="1:4">
      <c r="A3064" s="134"/>
      <c r="D3064" s="68">
        <f t="shared" si="47"/>
        <v>0</v>
      </c>
    </row>
    <row r="3065" spans="1:4">
      <c r="A3065" s="134"/>
      <c r="D3065" s="68">
        <f t="shared" si="47"/>
        <v>0</v>
      </c>
    </row>
    <row r="3066" spans="1:4">
      <c r="A3066" s="134"/>
      <c r="D3066" s="68">
        <f t="shared" si="47"/>
        <v>0</v>
      </c>
    </row>
    <row r="3067" spans="1:4">
      <c r="A3067" s="134"/>
      <c r="D3067" s="68">
        <f t="shared" si="47"/>
        <v>0</v>
      </c>
    </row>
    <row r="3068" spans="1:4">
      <c r="A3068" s="134"/>
      <c r="D3068" s="68">
        <f t="shared" si="47"/>
        <v>0</v>
      </c>
    </row>
    <row r="3069" spans="1:4">
      <c r="A3069" s="134"/>
      <c r="D3069" s="68">
        <f t="shared" si="47"/>
        <v>0</v>
      </c>
    </row>
    <row r="3070" spans="1:4">
      <c r="A3070" s="134"/>
      <c r="D3070" s="68">
        <f t="shared" si="47"/>
        <v>0</v>
      </c>
    </row>
    <row r="3071" spans="1:4">
      <c r="A3071" s="134"/>
      <c r="D3071" s="68">
        <f t="shared" si="47"/>
        <v>0</v>
      </c>
    </row>
    <row r="3072" spans="1:4">
      <c r="A3072" s="134"/>
      <c r="D3072" s="68">
        <f t="shared" si="47"/>
        <v>0</v>
      </c>
    </row>
    <row r="3073" spans="1:4">
      <c r="A3073" s="134"/>
      <c r="D3073" s="68">
        <f t="shared" si="47"/>
        <v>0</v>
      </c>
    </row>
    <row r="3074" spans="1:4">
      <c r="A3074" s="134"/>
      <c r="D3074" s="68">
        <f t="shared" si="47"/>
        <v>0</v>
      </c>
    </row>
    <row r="3075" spans="1:4">
      <c r="A3075" s="134"/>
      <c r="D3075" s="68">
        <f t="shared" ref="D3075:D3138" si="48">B3075+C3075</f>
        <v>0</v>
      </c>
    </row>
    <row r="3076" spans="1:4">
      <c r="A3076" s="134"/>
      <c r="D3076" s="68">
        <f t="shared" si="48"/>
        <v>0</v>
      </c>
    </row>
    <row r="3077" spans="1:4">
      <c r="A3077" s="134"/>
      <c r="D3077" s="68">
        <f t="shared" si="48"/>
        <v>0</v>
      </c>
    </row>
    <row r="3078" spans="1:4">
      <c r="A3078" s="134"/>
      <c r="D3078" s="68">
        <f t="shared" si="48"/>
        <v>0</v>
      </c>
    </row>
    <row r="3079" spans="1:4">
      <c r="A3079" s="134"/>
      <c r="D3079" s="68">
        <f t="shared" si="48"/>
        <v>0</v>
      </c>
    </row>
    <row r="3080" spans="1:4">
      <c r="A3080" s="134"/>
      <c r="D3080" s="68">
        <f t="shared" si="48"/>
        <v>0</v>
      </c>
    </row>
    <row r="3081" spans="1:4">
      <c r="A3081" s="134"/>
      <c r="D3081" s="68">
        <f t="shared" si="48"/>
        <v>0</v>
      </c>
    </row>
    <row r="3082" spans="1:4">
      <c r="A3082" s="134"/>
      <c r="D3082" s="68">
        <f t="shared" si="48"/>
        <v>0</v>
      </c>
    </row>
    <row r="3083" spans="1:4">
      <c r="A3083" s="134"/>
      <c r="D3083" s="68">
        <f t="shared" si="48"/>
        <v>0</v>
      </c>
    </row>
    <row r="3084" spans="1:4">
      <c r="A3084" s="134"/>
      <c r="D3084" s="68">
        <f t="shared" si="48"/>
        <v>0</v>
      </c>
    </row>
    <row r="3085" spans="1:4">
      <c r="A3085" s="134"/>
      <c r="D3085" s="68">
        <f t="shared" si="48"/>
        <v>0</v>
      </c>
    </row>
    <row r="3086" spans="1:4">
      <c r="A3086" s="134"/>
      <c r="D3086" s="68">
        <f t="shared" si="48"/>
        <v>0</v>
      </c>
    </row>
    <row r="3087" spans="1:4">
      <c r="A3087" s="134"/>
      <c r="D3087" s="68">
        <f t="shared" si="48"/>
        <v>0</v>
      </c>
    </row>
    <row r="3088" spans="1:4">
      <c r="A3088" s="134"/>
      <c r="D3088" s="68">
        <f t="shared" si="48"/>
        <v>0</v>
      </c>
    </row>
    <row r="3089" spans="1:4">
      <c r="A3089" s="134"/>
      <c r="D3089" s="68">
        <f t="shared" si="48"/>
        <v>0</v>
      </c>
    </row>
    <row r="3090" spans="1:4">
      <c r="A3090" s="134"/>
      <c r="D3090" s="68">
        <f t="shared" si="48"/>
        <v>0</v>
      </c>
    </row>
    <row r="3091" spans="1:4">
      <c r="A3091" s="134"/>
      <c r="D3091" s="68">
        <f t="shared" si="48"/>
        <v>0</v>
      </c>
    </row>
    <row r="3092" spans="1:4">
      <c r="A3092" s="134"/>
      <c r="D3092" s="68">
        <f t="shared" si="48"/>
        <v>0</v>
      </c>
    </row>
    <row r="3093" spans="1:4">
      <c r="A3093" s="134"/>
      <c r="D3093" s="68">
        <f t="shared" si="48"/>
        <v>0</v>
      </c>
    </row>
    <row r="3094" spans="1:4">
      <c r="A3094" s="134"/>
      <c r="D3094" s="68">
        <f t="shared" si="48"/>
        <v>0</v>
      </c>
    </row>
    <row r="3095" spans="1:4">
      <c r="A3095" s="134"/>
      <c r="D3095" s="68">
        <f t="shared" si="48"/>
        <v>0</v>
      </c>
    </row>
    <row r="3096" spans="1:4">
      <c r="A3096" s="134"/>
      <c r="D3096" s="68">
        <f t="shared" si="48"/>
        <v>0</v>
      </c>
    </row>
    <row r="3097" spans="1:4">
      <c r="A3097" s="134"/>
      <c r="D3097" s="68">
        <f t="shared" si="48"/>
        <v>0</v>
      </c>
    </row>
    <row r="3098" spans="1:4">
      <c r="A3098" s="134"/>
      <c r="D3098" s="68">
        <f t="shared" si="48"/>
        <v>0</v>
      </c>
    </row>
    <row r="3099" spans="1:4">
      <c r="A3099" s="134"/>
      <c r="D3099" s="68">
        <f t="shared" si="48"/>
        <v>0</v>
      </c>
    </row>
    <row r="3100" spans="1:4">
      <c r="A3100" s="134"/>
      <c r="D3100" s="68">
        <f t="shared" si="48"/>
        <v>0</v>
      </c>
    </row>
    <row r="3101" spans="1:4">
      <c r="A3101" s="134"/>
      <c r="D3101" s="68">
        <f t="shared" si="48"/>
        <v>0</v>
      </c>
    </row>
    <row r="3102" spans="1:4">
      <c r="A3102" s="134"/>
      <c r="D3102" s="68">
        <f t="shared" si="48"/>
        <v>0</v>
      </c>
    </row>
    <row r="3103" spans="1:4">
      <c r="A3103" s="134"/>
      <c r="D3103" s="68">
        <f t="shared" si="48"/>
        <v>0</v>
      </c>
    </row>
    <row r="3104" spans="1:4">
      <c r="A3104" s="134"/>
      <c r="D3104" s="68">
        <f t="shared" si="48"/>
        <v>0</v>
      </c>
    </row>
    <row r="3105" spans="1:4">
      <c r="A3105" s="134"/>
      <c r="D3105" s="68">
        <f t="shared" si="48"/>
        <v>0</v>
      </c>
    </row>
    <row r="3106" spans="1:4">
      <c r="A3106" s="134"/>
      <c r="D3106" s="68">
        <f t="shared" si="48"/>
        <v>0</v>
      </c>
    </row>
    <row r="3107" spans="1:4">
      <c r="A3107" s="134"/>
      <c r="D3107" s="68">
        <f t="shared" si="48"/>
        <v>0</v>
      </c>
    </row>
    <row r="3108" spans="1:4">
      <c r="A3108" s="134"/>
      <c r="D3108" s="68">
        <f t="shared" si="48"/>
        <v>0</v>
      </c>
    </row>
    <row r="3109" spans="1:4">
      <c r="A3109" s="134"/>
      <c r="D3109" s="68">
        <f t="shared" si="48"/>
        <v>0</v>
      </c>
    </row>
    <row r="3110" spans="1:4">
      <c r="A3110" s="134"/>
      <c r="D3110" s="68">
        <f t="shared" si="48"/>
        <v>0</v>
      </c>
    </row>
    <row r="3111" spans="1:4">
      <c r="A3111" s="134"/>
      <c r="D3111" s="68">
        <f t="shared" si="48"/>
        <v>0</v>
      </c>
    </row>
    <row r="3112" spans="1:4">
      <c r="A3112" s="134"/>
      <c r="D3112" s="68">
        <f t="shared" si="48"/>
        <v>0</v>
      </c>
    </row>
    <row r="3113" spans="1:4">
      <c r="A3113" s="134"/>
      <c r="D3113" s="68">
        <f t="shared" si="48"/>
        <v>0</v>
      </c>
    </row>
    <row r="3114" spans="1:4">
      <c r="A3114" s="134"/>
      <c r="D3114" s="68">
        <f t="shared" si="48"/>
        <v>0</v>
      </c>
    </row>
    <row r="3115" spans="1:4">
      <c r="A3115" s="134"/>
      <c r="D3115" s="68">
        <f t="shared" si="48"/>
        <v>0</v>
      </c>
    </row>
    <row r="3116" spans="1:4">
      <c r="A3116" s="134"/>
      <c r="D3116" s="68">
        <f t="shared" si="48"/>
        <v>0</v>
      </c>
    </row>
    <row r="3117" spans="1:4">
      <c r="A3117" s="134"/>
      <c r="D3117" s="68">
        <f t="shared" si="48"/>
        <v>0</v>
      </c>
    </row>
    <row r="3118" spans="1:4">
      <c r="A3118" s="134"/>
      <c r="D3118" s="68">
        <f t="shared" si="48"/>
        <v>0</v>
      </c>
    </row>
    <row r="3119" spans="1:4">
      <c r="A3119" s="134"/>
      <c r="D3119" s="68">
        <f t="shared" si="48"/>
        <v>0</v>
      </c>
    </row>
    <row r="3120" spans="1:4">
      <c r="A3120" s="134"/>
      <c r="D3120" s="68">
        <f t="shared" si="48"/>
        <v>0</v>
      </c>
    </row>
    <row r="3121" spans="1:4">
      <c r="A3121" s="134"/>
      <c r="D3121" s="68">
        <f t="shared" si="48"/>
        <v>0</v>
      </c>
    </row>
    <row r="3122" spans="1:4">
      <c r="A3122" s="134"/>
      <c r="D3122" s="68">
        <f t="shared" si="48"/>
        <v>0</v>
      </c>
    </row>
    <row r="3123" spans="1:4">
      <c r="A3123" s="134"/>
      <c r="D3123" s="68">
        <f t="shared" si="48"/>
        <v>0</v>
      </c>
    </row>
    <row r="3124" spans="1:4">
      <c r="A3124" s="134"/>
      <c r="D3124" s="68">
        <f t="shared" si="48"/>
        <v>0</v>
      </c>
    </row>
    <row r="3125" spans="1:4">
      <c r="A3125" s="134"/>
      <c r="D3125" s="68">
        <f t="shared" si="48"/>
        <v>0</v>
      </c>
    </row>
    <row r="3126" spans="1:4">
      <c r="A3126" s="134"/>
      <c r="D3126" s="68">
        <f t="shared" si="48"/>
        <v>0</v>
      </c>
    </row>
    <row r="3127" spans="1:4">
      <c r="A3127" s="134"/>
      <c r="D3127" s="68">
        <f t="shared" si="48"/>
        <v>0</v>
      </c>
    </row>
    <row r="3128" spans="1:4">
      <c r="A3128" s="134"/>
      <c r="D3128" s="68">
        <f t="shared" si="48"/>
        <v>0</v>
      </c>
    </row>
    <row r="3129" spans="1:4">
      <c r="A3129" s="134"/>
      <c r="D3129" s="68">
        <f t="shared" si="48"/>
        <v>0</v>
      </c>
    </row>
    <row r="3130" spans="1:4">
      <c r="A3130" s="134"/>
      <c r="D3130" s="68">
        <f t="shared" si="48"/>
        <v>0</v>
      </c>
    </row>
    <row r="3131" spans="1:4">
      <c r="A3131" s="134"/>
      <c r="D3131" s="68">
        <f t="shared" si="48"/>
        <v>0</v>
      </c>
    </row>
    <row r="3132" spans="1:4">
      <c r="A3132" s="134"/>
      <c r="D3132" s="68">
        <f t="shared" si="48"/>
        <v>0</v>
      </c>
    </row>
    <row r="3133" spans="1:4">
      <c r="A3133" s="134"/>
      <c r="D3133" s="68">
        <f t="shared" si="48"/>
        <v>0</v>
      </c>
    </row>
    <row r="3134" spans="1:4">
      <c r="A3134" s="134"/>
      <c r="D3134" s="68">
        <f t="shared" si="48"/>
        <v>0</v>
      </c>
    </row>
    <row r="3135" spans="1:4">
      <c r="A3135" s="134"/>
      <c r="D3135" s="68">
        <f t="shared" si="48"/>
        <v>0</v>
      </c>
    </row>
    <row r="3136" spans="1:4">
      <c r="A3136" s="134"/>
      <c r="D3136" s="68">
        <f t="shared" si="48"/>
        <v>0</v>
      </c>
    </row>
    <row r="3137" spans="1:4">
      <c r="A3137" s="134"/>
      <c r="D3137" s="68">
        <f t="shared" si="48"/>
        <v>0</v>
      </c>
    </row>
    <row r="3138" spans="1:4">
      <c r="A3138" s="134"/>
      <c r="D3138" s="68">
        <f t="shared" si="48"/>
        <v>0</v>
      </c>
    </row>
    <row r="3139" spans="1:4">
      <c r="A3139" s="134"/>
      <c r="D3139" s="68">
        <f t="shared" ref="D3139:D3202" si="49">B3139+C3139</f>
        <v>0</v>
      </c>
    </row>
    <row r="3140" spans="1:4">
      <c r="A3140" s="134"/>
      <c r="D3140" s="68">
        <f t="shared" si="49"/>
        <v>0</v>
      </c>
    </row>
    <row r="3141" spans="1:4">
      <c r="A3141" s="134"/>
      <c r="D3141" s="68">
        <f t="shared" si="49"/>
        <v>0</v>
      </c>
    </row>
    <row r="3142" spans="1:4">
      <c r="A3142" s="134"/>
      <c r="D3142" s="68">
        <f t="shared" si="49"/>
        <v>0</v>
      </c>
    </row>
    <row r="3143" spans="1:4">
      <c r="A3143" s="134"/>
      <c r="D3143" s="68">
        <f t="shared" si="49"/>
        <v>0</v>
      </c>
    </row>
    <row r="3144" spans="1:4">
      <c r="A3144" s="134"/>
      <c r="D3144" s="68">
        <f t="shared" si="49"/>
        <v>0</v>
      </c>
    </row>
    <row r="3145" spans="1:4">
      <c r="A3145" s="134"/>
      <c r="D3145" s="68">
        <f t="shared" si="49"/>
        <v>0</v>
      </c>
    </row>
    <row r="3146" spans="1:4">
      <c r="A3146" s="134"/>
      <c r="D3146" s="68">
        <f t="shared" si="49"/>
        <v>0</v>
      </c>
    </row>
    <row r="3147" spans="1:4">
      <c r="A3147" s="134"/>
      <c r="D3147" s="68">
        <f t="shared" si="49"/>
        <v>0</v>
      </c>
    </row>
    <row r="3148" spans="1:4">
      <c r="A3148" s="134"/>
      <c r="D3148" s="68">
        <f t="shared" si="49"/>
        <v>0</v>
      </c>
    </row>
    <row r="3149" spans="1:4">
      <c r="A3149" s="134"/>
      <c r="D3149" s="68">
        <f t="shared" si="49"/>
        <v>0</v>
      </c>
    </row>
    <row r="3150" spans="1:4">
      <c r="A3150" s="134"/>
      <c r="D3150" s="68">
        <f t="shared" si="49"/>
        <v>0</v>
      </c>
    </row>
    <row r="3151" spans="1:4">
      <c r="A3151" s="134"/>
      <c r="D3151" s="68">
        <f t="shared" si="49"/>
        <v>0</v>
      </c>
    </row>
    <row r="3152" spans="1:4">
      <c r="A3152" s="134"/>
      <c r="D3152" s="68">
        <f t="shared" si="49"/>
        <v>0</v>
      </c>
    </row>
    <row r="3153" spans="1:4">
      <c r="A3153" s="134"/>
      <c r="D3153" s="68">
        <f t="shared" si="49"/>
        <v>0</v>
      </c>
    </row>
    <row r="3154" spans="1:4">
      <c r="A3154" s="134"/>
      <c r="D3154" s="68">
        <f t="shared" si="49"/>
        <v>0</v>
      </c>
    </row>
    <row r="3155" spans="1:4">
      <c r="A3155" s="134"/>
      <c r="D3155" s="68">
        <f t="shared" si="49"/>
        <v>0</v>
      </c>
    </row>
    <row r="3156" spans="1:4">
      <c r="A3156" s="134"/>
      <c r="D3156" s="68">
        <f t="shared" si="49"/>
        <v>0</v>
      </c>
    </row>
    <row r="3157" spans="1:4">
      <c r="A3157" s="134"/>
      <c r="D3157" s="68">
        <f t="shared" si="49"/>
        <v>0</v>
      </c>
    </row>
    <row r="3158" spans="1:4">
      <c r="A3158" s="134"/>
      <c r="D3158" s="68">
        <f t="shared" si="49"/>
        <v>0</v>
      </c>
    </row>
    <row r="3159" spans="1:4">
      <c r="A3159" s="134"/>
      <c r="D3159" s="68">
        <f t="shared" si="49"/>
        <v>0</v>
      </c>
    </row>
    <row r="3160" spans="1:4">
      <c r="A3160" s="134"/>
      <c r="D3160" s="68">
        <f t="shared" si="49"/>
        <v>0</v>
      </c>
    </row>
    <row r="3161" spans="1:4">
      <c r="A3161" s="134"/>
      <c r="D3161" s="68">
        <f t="shared" si="49"/>
        <v>0</v>
      </c>
    </row>
    <row r="3162" spans="1:4">
      <c r="A3162" s="134"/>
      <c r="D3162" s="68">
        <f t="shared" si="49"/>
        <v>0</v>
      </c>
    </row>
    <row r="3163" spans="1:4">
      <c r="A3163" s="134"/>
      <c r="D3163" s="68">
        <f t="shared" si="49"/>
        <v>0</v>
      </c>
    </row>
    <row r="3164" spans="1:4">
      <c r="A3164" s="134"/>
      <c r="D3164" s="68">
        <f t="shared" si="49"/>
        <v>0</v>
      </c>
    </row>
    <row r="3165" spans="1:4">
      <c r="A3165" s="134"/>
      <c r="D3165" s="68">
        <f t="shared" si="49"/>
        <v>0</v>
      </c>
    </row>
    <row r="3166" spans="1:4">
      <c r="A3166" s="134"/>
      <c r="D3166" s="68">
        <f t="shared" si="49"/>
        <v>0</v>
      </c>
    </row>
    <row r="3167" spans="1:4">
      <c r="A3167" s="134"/>
      <c r="D3167" s="68">
        <f t="shared" si="49"/>
        <v>0</v>
      </c>
    </row>
    <row r="3168" spans="1:4">
      <c r="A3168" s="134"/>
      <c r="D3168" s="68">
        <f t="shared" si="49"/>
        <v>0</v>
      </c>
    </row>
    <row r="3169" spans="1:4">
      <c r="A3169" s="134"/>
      <c r="D3169" s="68">
        <f t="shared" si="49"/>
        <v>0</v>
      </c>
    </row>
    <row r="3170" spans="1:4">
      <c r="A3170" s="134"/>
      <c r="D3170" s="68">
        <f t="shared" si="49"/>
        <v>0</v>
      </c>
    </row>
    <row r="3171" spans="1:4">
      <c r="A3171" s="134"/>
      <c r="D3171" s="68">
        <f t="shared" si="49"/>
        <v>0</v>
      </c>
    </row>
    <row r="3172" spans="1:4">
      <c r="A3172" s="134"/>
      <c r="D3172" s="68">
        <f t="shared" si="49"/>
        <v>0</v>
      </c>
    </row>
    <row r="3173" spans="1:4">
      <c r="A3173" s="134"/>
      <c r="D3173" s="68">
        <f t="shared" si="49"/>
        <v>0</v>
      </c>
    </row>
    <row r="3174" spans="1:4">
      <c r="A3174" s="134"/>
      <c r="D3174" s="68">
        <f t="shared" si="49"/>
        <v>0</v>
      </c>
    </row>
    <row r="3175" spans="1:4">
      <c r="A3175" s="134"/>
      <c r="D3175" s="68">
        <f t="shared" si="49"/>
        <v>0</v>
      </c>
    </row>
    <row r="3176" spans="1:4">
      <c r="A3176" s="134"/>
      <c r="D3176" s="68">
        <f t="shared" si="49"/>
        <v>0</v>
      </c>
    </row>
    <row r="3177" spans="1:4">
      <c r="A3177" s="134"/>
      <c r="D3177" s="68">
        <f t="shared" si="49"/>
        <v>0</v>
      </c>
    </row>
    <row r="3178" spans="1:4">
      <c r="A3178" s="134"/>
      <c r="D3178" s="68">
        <f t="shared" si="49"/>
        <v>0</v>
      </c>
    </row>
    <row r="3179" spans="1:4">
      <c r="A3179" s="134"/>
      <c r="D3179" s="68">
        <f t="shared" si="49"/>
        <v>0</v>
      </c>
    </row>
    <row r="3180" spans="1:4">
      <c r="A3180" s="134"/>
      <c r="D3180" s="68">
        <f t="shared" si="49"/>
        <v>0</v>
      </c>
    </row>
    <row r="3181" spans="1:4">
      <c r="A3181" s="134"/>
      <c r="D3181" s="68">
        <f t="shared" si="49"/>
        <v>0</v>
      </c>
    </row>
    <row r="3182" spans="1:4">
      <c r="A3182" s="134"/>
      <c r="D3182" s="68">
        <f t="shared" si="49"/>
        <v>0</v>
      </c>
    </row>
    <row r="3183" spans="1:4">
      <c r="A3183" s="134"/>
      <c r="D3183" s="68">
        <f t="shared" si="49"/>
        <v>0</v>
      </c>
    </row>
    <row r="3184" spans="1:4">
      <c r="A3184" s="134"/>
      <c r="D3184" s="68">
        <f t="shared" si="49"/>
        <v>0</v>
      </c>
    </row>
    <row r="3185" spans="1:4">
      <c r="A3185" s="134"/>
      <c r="D3185" s="68">
        <f t="shared" si="49"/>
        <v>0</v>
      </c>
    </row>
    <row r="3186" spans="1:4">
      <c r="A3186" s="134"/>
      <c r="D3186" s="68">
        <f t="shared" si="49"/>
        <v>0</v>
      </c>
    </row>
    <row r="3187" spans="1:4">
      <c r="A3187" s="134"/>
      <c r="D3187" s="68">
        <f t="shared" si="49"/>
        <v>0</v>
      </c>
    </row>
    <row r="3188" spans="1:4">
      <c r="A3188" s="134"/>
      <c r="D3188" s="68">
        <f t="shared" si="49"/>
        <v>0</v>
      </c>
    </row>
    <row r="3189" spans="1:4">
      <c r="A3189" s="134"/>
      <c r="D3189" s="68">
        <f t="shared" si="49"/>
        <v>0</v>
      </c>
    </row>
    <row r="3190" spans="1:4">
      <c r="A3190" s="134"/>
      <c r="D3190" s="68">
        <f t="shared" si="49"/>
        <v>0</v>
      </c>
    </row>
    <row r="3191" spans="1:4">
      <c r="A3191" s="134"/>
      <c r="D3191" s="68">
        <f t="shared" si="49"/>
        <v>0</v>
      </c>
    </row>
    <row r="3192" spans="1:4">
      <c r="A3192" s="134"/>
      <c r="D3192" s="68">
        <f t="shared" si="49"/>
        <v>0</v>
      </c>
    </row>
    <row r="3193" spans="1:4">
      <c r="A3193" s="134"/>
      <c r="D3193" s="68">
        <f t="shared" si="49"/>
        <v>0</v>
      </c>
    </row>
    <row r="3194" spans="1:4">
      <c r="A3194" s="134"/>
      <c r="D3194" s="68">
        <f t="shared" si="49"/>
        <v>0</v>
      </c>
    </row>
    <row r="3195" spans="1:4">
      <c r="A3195" s="134"/>
      <c r="D3195" s="68">
        <f t="shared" si="49"/>
        <v>0</v>
      </c>
    </row>
    <row r="3196" spans="1:4">
      <c r="A3196" s="134"/>
      <c r="D3196" s="68">
        <f t="shared" si="49"/>
        <v>0</v>
      </c>
    </row>
    <row r="3197" spans="1:4">
      <c r="A3197" s="134"/>
      <c r="D3197" s="68">
        <f t="shared" si="49"/>
        <v>0</v>
      </c>
    </row>
    <row r="3198" spans="1:4">
      <c r="A3198" s="134"/>
      <c r="D3198" s="68">
        <f t="shared" si="49"/>
        <v>0</v>
      </c>
    </row>
    <row r="3199" spans="1:4">
      <c r="A3199" s="134"/>
      <c r="D3199" s="68">
        <f t="shared" si="49"/>
        <v>0</v>
      </c>
    </row>
    <row r="3200" spans="1:4">
      <c r="A3200" s="134"/>
      <c r="D3200" s="68">
        <f t="shared" si="49"/>
        <v>0</v>
      </c>
    </row>
    <row r="3201" spans="1:4">
      <c r="A3201" s="134"/>
      <c r="D3201" s="68">
        <f t="shared" si="49"/>
        <v>0</v>
      </c>
    </row>
    <row r="3202" spans="1:4">
      <c r="A3202" s="134"/>
      <c r="D3202" s="68">
        <f t="shared" si="49"/>
        <v>0</v>
      </c>
    </row>
    <row r="3203" spans="1:4">
      <c r="A3203" s="134"/>
      <c r="D3203" s="68">
        <f t="shared" ref="D3203:D3266" si="50">B3203+C3203</f>
        <v>0</v>
      </c>
    </row>
    <row r="3204" spans="1:4">
      <c r="A3204" s="134"/>
      <c r="D3204" s="68">
        <f t="shared" si="50"/>
        <v>0</v>
      </c>
    </row>
    <row r="3205" spans="1:4">
      <c r="A3205" s="134"/>
      <c r="D3205" s="68">
        <f t="shared" si="50"/>
        <v>0</v>
      </c>
    </row>
    <row r="3206" spans="1:4">
      <c r="A3206" s="134"/>
      <c r="D3206" s="68">
        <f t="shared" si="50"/>
        <v>0</v>
      </c>
    </row>
    <row r="3207" spans="1:4">
      <c r="A3207" s="134"/>
      <c r="D3207" s="68">
        <f t="shared" si="50"/>
        <v>0</v>
      </c>
    </row>
    <row r="3208" spans="1:4">
      <c r="A3208" s="134"/>
      <c r="D3208" s="68">
        <f t="shared" si="50"/>
        <v>0</v>
      </c>
    </row>
    <row r="3209" spans="1:4">
      <c r="A3209" s="134"/>
      <c r="D3209" s="68">
        <f t="shared" si="50"/>
        <v>0</v>
      </c>
    </row>
    <row r="3210" spans="1:4">
      <c r="A3210" s="134"/>
      <c r="D3210" s="68">
        <f t="shared" si="50"/>
        <v>0</v>
      </c>
    </row>
    <row r="3211" spans="1:4">
      <c r="A3211" s="134"/>
      <c r="D3211" s="68">
        <f t="shared" si="50"/>
        <v>0</v>
      </c>
    </row>
    <row r="3212" spans="1:4">
      <c r="A3212" s="134"/>
      <c r="D3212" s="68">
        <f t="shared" si="50"/>
        <v>0</v>
      </c>
    </row>
    <row r="3213" spans="1:4">
      <c r="A3213" s="134"/>
      <c r="D3213" s="68">
        <f t="shared" si="50"/>
        <v>0</v>
      </c>
    </row>
    <row r="3214" spans="1:4">
      <c r="A3214" s="134"/>
      <c r="D3214" s="68">
        <f t="shared" si="50"/>
        <v>0</v>
      </c>
    </row>
    <row r="3215" spans="1:4">
      <c r="A3215" s="134"/>
      <c r="D3215" s="68">
        <f t="shared" si="50"/>
        <v>0</v>
      </c>
    </row>
    <row r="3216" spans="1:4">
      <c r="A3216" s="134"/>
      <c r="D3216" s="68">
        <f t="shared" si="50"/>
        <v>0</v>
      </c>
    </row>
    <row r="3217" spans="1:4">
      <c r="A3217" s="134"/>
      <c r="D3217" s="68">
        <f t="shared" si="50"/>
        <v>0</v>
      </c>
    </row>
    <row r="3218" spans="1:4">
      <c r="A3218" s="134"/>
      <c r="D3218" s="68">
        <f t="shared" si="50"/>
        <v>0</v>
      </c>
    </row>
    <row r="3219" spans="1:4">
      <c r="A3219" s="134"/>
      <c r="D3219" s="68">
        <f t="shared" si="50"/>
        <v>0</v>
      </c>
    </row>
    <row r="3220" spans="1:4">
      <c r="A3220" s="134"/>
      <c r="D3220" s="68">
        <f t="shared" si="50"/>
        <v>0</v>
      </c>
    </row>
    <row r="3221" spans="1:4">
      <c r="A3221" s="134"/>
      <c r="D3221" s="68">
        <f t="shared" si="50"/>
        <v>0</v>
      </c>
    </row>
    <row r="3222" spans="1:4">
      <c r="A3222" s="134"/>
      <c r="D3222" s="68">
        <f t="shared" si="50"/>
        <v>0</v>
      </c>
    </row>
    <row r="3223" spans="1:4">
      <c r="A3223" s="134"/>
      <c r="D3223" s="68">
        <f t="shared" si="50"/>
        <v>0</v>
      </c>
    </row>
    <row r="3224" spans="1:4">
      <c r="A3224" s="134"/>
      <c r="D3224" s="68">
        <f t="shared" si="50"/>
        <v>0</v>
      </c>
    </row>
    <row r="3225" spans="1:4">
      <c r="A3225" s="134"/>
      <c r="D3225" s="68">
        <f t="shared" si="50"/>
        <v>0</v>
      </c>
    </row>
    <row r="3226" spans="1:4">
      <c r="A3226" s="134"/>
      <c r="D3226" s="68">
        <f t="shared" si="50"/>
        <v>0</v>
      </c>
    </row>
    <row r="3227" spans="1:4">
      <c r="A3227" s="134"/>
      <c r="D3227" s="68">
        <f t="shared" si="50"/>
        <v>0</v>
      </c>
    </row>
    <row r="3228" spans="1:4">
      <c r="A3228" s="134"/>
      <c r="D3228" s="68">
        <f t="shared" si="50"/>
        <v>0</v>
      </c>
    </row>
    <row r="3229" spans="1:4">
      <c r="A3229" s="134"/>
      <c r="D3229" s="68">
        <f t="shared" si="50"/>
        <v>0</v>
      </c>
    </row>
    <row r="3230" spans="1:4">
      <c r="A3230" s="134"/>
      <c r="D3230" s="68">
        <f t="shared" si="50"/>
        <v>0</v>
      </c>
    </row>
    <row r="3231" spans="1:4">
      <c r="A3231" s="134"/>
      <c r="D3231" s="68">
        <f t="shared" si="50"/>
        <v>0</v>
      </c>
    </row>
    <row r="3232" spans="1:4">
      <c r="A3232" s="134"/>
      <c r="D3232" s="68">
        <f t="shared" si="50"/>
        <v>0</v>
      </c>
    </row>
    <row r="3233" spans="1:4">
      <c r="A3233" s="134"/>
      <c r="D3233" s="68">
        <f t="shared" si="50"/>
        <v>0</v>
      </c>
    </row>
    <row r="3234" spans="1:4">
      <c r="A3234" s="134"/>
      <c r="D3234" s="68">
        <f t="shared" si="50"/>
        <v>0</v>
      </c>
    </row>
    <row r="3235" spans="1:4">
      <c r="A3235" s="134"/>
      <c r="D3235" s="68">
        <f t="shared" si="50"/>
        <v>0</v>
      </c>
    </row>
    <row r="3236" spans="1:4">
      <c r="A3236" s="134"/>
      <c r="D3236" s="68">
        <f t="shared" si="50"/>
        <v>0</v>
      </c>
    </row>
    <row r="3237" spans="1:4">
      <c r="A3237" s="134"/>
      <c r="D3237" s="68">
        <f t="shared" si="50"/>
        <v>0</v>
      </c>
    </row>
    <row r="3238" spans="1:4">
      <c r="A3238" s="134"/>
      <c r="D3238" s="68">
        <f t="shared" si="50"/>
        <v>0</v>
      </c>
    </row>
    <row r="3239" spans="1:4">
      <c r="A3239" s="134"/>
      <c r="D3239" s="68">
        <f t="shared" si="50"/>
        <v>0</v>
      </c>
    </row>
    <row r="3240" spans="1:4">
      <c r="A3240" s="134"/>
      <c r="D3240" s="68">
        <f t="shared" si="50"/>
        <v>0</v>
      </c>
    </row>
    <row r="3241" spans="1:4">
      <c r="A3241" s="134"/>
      <c r="D3241" s="68">
        <f t="shared" si="50"/>
        <v>0</v>
      </c>
    </row>
    <row r="3242" spans="1:4">
      <c r="A3242" s="134"/>
      <c r="D3242" s="68">
        <f t="shared" si="50"/>
        <v>0</v>
      </c>
    </row>
    <row r="3243" spans="1:4">
      <c r="A3243" s="134"/>
      <c r="D3243" s="68">
        <f t="shared" si="50"/>
        <v>0</v>
      </c>
    </row>
    <row r="3244" spans="1:4">
      <c r="A3244" s="134"/>
      <c r="D3244" s="68">
        <f t="shared" si="50"/>
        <v>0</v>
      </c>
    </row>
    <row r="3245" spans="1:4">
      <c r="A3245" s="134"/>
      <c r="D3245" s="68">
        <f t="shared" si="50"/>
        <v>0</v>
      </c>
    </row>
    <row r="3246" spans="1:4">
      <c r="A3246" s="134"/>
      <c r="D3246" s="68">
        <f t="shared" si="50"/>
        <v>0</v>
      </c>
    </row>
    <row r="3247" spans="1:4">
      <c r="A3247" s="134"/>
      <c r="D3247" s="68">
        <f t="shared" si="50"/>
        <v>0</v>
      </c>
    </row>
    <row r="3248" spans="1:4">
      <c r="A3248" s="134"/>
      <c r="D3248" s="68">
        <f t="shared" si="50"/>
        <v>0</v>
      </c>
    </row>
    <row r="3249" spans="1:4">
      <c r="A3249" s="134"/>
      <c r="D3249" s="68">
        <f t="shared" si="50"/>
        <v>0</v>
      </c>
    </row>
    <row r="3250" spans="1:4">
      <c r="A3250" s="134"/>
      <c r="D3250" s="68">
        <f t="shared" si="50"/>
        <v>0</v>
      </c>
    </row>
    <row r="3251" spans="1:4">
      <c r="A3251" s="134"/>
      <c r="D3251" s="68">
        <f t="shared" si="50"/>
        <v>0</v>
      </c>
    </row>
    <row r="3252" spans="1:4">
      <c r="A3252" s="134"/>
      <c r="D3252" s="68">
        <f t="shared" si="50"/>
        <v>0</v>
      </c>
    </row>
    <row r="3253" spans="1:4">
      <c r="A3253" s="134"/>
      <c r="D3253" s="68">
        <f t="shared" si="50"/>
        <v>0</v>
      </c>
    </row>
    <row r="3254" spans="1:4">
      <c r="A3254" s="134"/>
      <c r="D3254" s="68">
        <f t="shared" si="50"/>
        <v>0</v>
      </c>
    </row>
    <row r="3255" spans="1:4">
      <c r="A3255" s="134"/>
      <c r="D3255" s="68">
        <f t="shared" si="50"/>
        <v>0</v>
      </c>
    </row>
    <row r="3256" spans="1:4">
      <c r="A3256" s="134"/>
      <c r="D3256" s="68">
        <f t="shared" si="50"/>
        <v>0</v>
      </c>
    </row>
    <row r="3257" spans="1:4">
      <c r="A3257" s="134"/>
      <c r="D3257" s="68">
        <f t="shared" si="50"/>
        <v>0</v>
      </c>
    </row>
    <row r="3258" spans="1:4">
      <c r="A3258" s="134"/>
      <c r="D3258" s="68">
        <f t="shared" si="50"/>
        <v>0</v>
      </c>
    </row>
    <row r="3259" spans="1:4">
      <c r="A3259" s="134"/>
      <c r="D3259" s="68">
        <f t="shared" si="50"/>
        <v>0</v>
      </c>
    </row>
    <row r="3260" spans="1:4">
      <c r="A3260" s="134"/>
      <c r="D3260" s="68">
        <f t="shared" si="50"/>
        <v>0</v>
      </c>
    </row>
    <row r="3261" spans="1:4">
      <c r="A3261" s="134"/>
      <c r="D3261" s="68">
        <f t="shared" si="50"/>
        <v>0</v>
      </c>
    </row>
    <row r="3262" spans="1:4">
      <c r="A3262" s="134"/>
      <c r="D3262" s="68">
        <f t="shared" si="50"/>
        <v>0</v>
      </c>
    </row>
    <row r="3263" spans="1:4">
      <c r="A3263" s="134"/>
      <c r="D3263" s="68">
        <f t="shared" si="50"/>
        <v>0</v>
      </c>
    </row>
    <row r="3264" spans="1:4">
      <c r="A3264" s="134"/>
      <c r="D3264" s="68">
        <f t="shared" si="50"/>
        <v>0</v>
      </c>
    </row>
    <row r="3265" spans="1:4">
      <c r="A3265" s="134"/>
      <c r="D3265" s="68">
        <f t="shared" si="50"/>
        <v>0</v>
      </c>
    </row>
    <row r="3266" spans="1:4">
      <c r="A3266" s="134"/>
      <c r="D3266" s="68">
        <f t="shared" si="50"/>
        <v>0</v>
      </c>
    </row>
    <row r="3267" spans="1:4">
      <c r="A3267" s="134"/>
      <c r="D3267" s="68">
        <f t="shared" ref="D3267:D3330" si="51">B3267+C3267</f>
        <v>0</v>
      </c>
    </row>
    <row r="3268" spans="1:4">
      <c r="A3268" s="134"/>
      <c r="D3268" s="68">
        <f t="shared" si="51"/>
        <v>0</v>
      </c>
    </row>
    <row r="3269" spans="1:4">
      <c r="A3269" s="134"/>
      <c r="D3269" s="68">
        <f t="shared" si="51"/>
        <v>0</v>
      </c>
    </row>
    <row r="3270" spans="1:4">
      <c r="A3270" s="134"/>
      <c r="D3270" s="68">
        <f t="shared" si="51"/>
        <v>0</v>
      </c>
    </row>
    <row r="3271" spans="1:4">
      <c r="A3271" s="134"/>
      <c r="D3271" s="68">
        <f t="shared" si="51"/>
        <v>0</v>
      </c>
    </row>
    <row r="3272" spans="1:4">
      <c r="A3272" s="134"/>
      <c r="D3272" s="68">
        <f t="shared" si="51"/>
        <v>0</v>
      </c>
    </row>
    <row r="3273" spans="1:4">
      <c r="A3273" s="134"/>
      <c r="D3273" s="68">
        <f t="shared" si="51"/>
        <v>0</v>
      </c>
    </row>
    <row r="3274" spans="1:4">
      <c r="A3274" s="134"/>
      <c r="D3274" s="68">
        <f t="shared" si="51"/>
        <v>0</v>
      </c>
    </row>
    <row r="3275" spans="1:4">
      <c r="A3275" s="134"/>
      <c r="D3275" s="68">
        <f t="shared" si="51"/>
        <v>0</v>
      </c>
    </row>
    <row r="3276" spans="1:4">
      <c r="A3276" s="134"/>
      <c r="D3276" s="68">
        <f t="shared" si="51"/>
        <v>0</v>
      </c>
    </row>
    <row r="3277" spans="1:4">
      <c r="A3277" s="134"/>
      <c r="D3277" s="68">
        <f t="shared" si="51"/>
        <v>0</v>
      </c>
    </row>
    <row r="3278" spans="1:4">
      <c r="A3278" s="134"/>
      <c r="D3278" s="68">
        <f t="shared" si="51"/>
        <v>0</v>
      </c>
    </row>
    <row r="3279" spans="1:4">
      <c r="A3279" s="134"/>
      <c r="D3279" s="68">
        <f t="shared" si="51"/>
        <v>0</v>
      </c>
    </row>
    <row r="3280" spans="1:4">
      <c r="A3280" s="134"/>
      <c r="D3280" s="68">
        <f t="shared" si="51"/>
        <v>0</v>
      </c>
    </row>
    <row r="3281" spans="1:4">
      <c r="A3281" s="134"/>
      <c r="D3281" s="68">
        <f t="shared" si="51"/>
        <v>0</v>
      </c>
    </row>
    <row r="3282" spans="1:4">
      <c r="A3282" s="134"/>
      <c r="D3282" s="68">
        <f t="shared" si="51"/>
        <v>0</v>
      </c>
    </row>
    <row r="3283" spans="1:4">
      <c r="A3283" s="134"/>
      <c r="D3283" s="68">
        <f t="shared" si="51"/>
        <v>0</v>
      </c>
    </row>
    <row r="3284" spans="1:4">
      <c r="A3284" s="134"/>
      <c r="D3284" s="68">
        <f t="shared" si="51"/>
        <v>0</v>
      </c>
    </row>
    <row r="3285" spans="1:4">
      <c r="A3285" s="134"/>
      <c r="D3285" s="68">
        <f t="shared" si="51"/>
        <v>0</v>
      </c>
    </row>
    <row r="3286" spans="1:4">
      <c r="A3286" s="134"/>
      <c r="D3286" s="68">
        <f t="shared" si="51"/>
        <v>0</v>
      </c>
    </row>
    <row r="3287" spans="1:4">
      <c r="A3287" s="134"/>
      <c r="D3287" s="68">
        <f t="shared" si="51"/>
        <v>0</v>
      </c>
    </row>
    <row r="3288" spans="1:4">
      <c r="A3288" s="134"/>
      <c r="D3288" s="68">
        <f t="shared" si="51"/>
        <v>0</v>
      </c>
    </row>
    <row r="3289" spans="1:4">
      <c r="A3289" s="134"/>
      <c r="D3289" s="68">
        <f t="shared" si="51"/>
        <v>0</v>
      </c>
    </row>
    <row r="3290" spans="1:4">
      <c r="A3290" s="134"/>
      <c r="D3290" s="68">
        <f t="shared" si="51"/>
        <v>0</v>
      </c>
    </row>
    <row r="3291" spans="1:4">
      <c r="A3291" s="134"/>
      <c r="D3291" s="68">
        <f t="shared" si="51"/>
        <v>0</v>
      </c>
    </row>
    <row r="3292" spans="1:4">
      <c r="A3292" s="134"/>
      <c r="D3292" s="68">
        <f t="shared" si="51"/>
        <v>0</v>
      </c>
    </row>
    <row r="3293" spans="1:4">
      <c r="A3293" s="134"/>
      <c r="D3293" s="68">
        <f t="shared" si="51"/>
        <v>0</v>
      </c>
    </row>
    <row r="3294" spans="1:4">
      <c r="A3294" s="134"/>
      <c r="D3294" s="68">
        <f t="shared" si="51"/>
        <v>0</v>
      </c>
    </row>
    <row r="3295" spans="1:4">
      <c r="A3295" s="134"/>
      <c r="D3295" s="68">
        <f t="shared" si="51"/>
        <v>0</v>
      </c>
    </row>
    <row r="3296" spans="1:4">
      <c r="A3296" s="134"/>
      <c r="D3296" s="68">
        <f t="shared" si="51"/>
        <v>0</v>
      </c>
    </row>
    <row r="3297" spans="1:4">
      <c r="A3297" s="134"/>
      <c r="D3297" s="68">
        <f t="shared" si="51"/>
        <v>0</v>
      </c>
    </row>
    <row r="3298" spans="1:4">
      <c r="A3298" s="134"/>
      <c r="D3298" s="68">
        <f t="shared" si="51"/>
        <v>0</v>
      </c>
    </row>
    <row r="3299" spans="1:4">
      <c r="A3299" s="134"/>
      <c r="D3299" s="68">
        <f t="shared" si="51"/>
        <v>0</v>
      </c>
    </row>
    <row r="3300" spans="1:4">
      <c r="A3300" s="134"/>
      <c r="D3300" s="68">
        <f t="shared" si="51"/>
        <v>0</v>
      </c>
    </row>
    <row r="3301" spans="1:4">
      <c r="A3301" s="134"/>
      <c r="D3301" s="68">
        <f t="shared" si="51"/>
        <v>0</v>
      </c>
    </row>
    <row r="3302" spans="1:4">
      <c r="A3302" s="134"/>
      <c r="D3302" s="68">
        <f t="shared" si="51"/>
        <v>0</v>
      </c>
    </row>
    <row r="3303" spans="1:4">
      <c r="A3303" s="134"/>
      <c r="D3303" s="68">
        <f t="shared" si="51"/>
        <v>0</v>
      </c>
    </row>
    <row r="3304" spans="1:4">
      <c r="A3304" s="134"/>
      <c r="D3304" s="68">
        <f t="shared" si="51"/>
        <v>0</v>
      </c>
    </row>
    <row r="3305" spans="1:4">
      <c r="A3305" s="134"/>
      <c r="D3305" s="68">
        <f t="shared" si="51"/>
        <v>0</v>
      </c>
    </row>
    <row r="3306" spans="1:4">
      <c r="A3306" s="134"/>
      <c r="D3306" s="68">
        <f t="shared" si="51"/>
        <v>0</v>
      </c>
    </row>
    <row r="3307" spans="1:4">
      <c r="A3307" s="134"/>
      <c r="D3307" s="68">
        <f t="shared" si="51"/>
        <v>0</v>
      </c>
    </row>
    <row r="3308" spans="1:4">
      <c r="A3308" s="134"/>
      <c r="D3308" s="68">
        <f t="shared" si="51"/>
        <v>0</v>
      </c>
    </row>
    <row r="3309" spans="1:4">
      <c r="A3309" s="134"/>
      <c r="D3309" s="68">
        <f t="shared" si="51"/>
        <v>0</v>
      </c>
    </row>
    <row r="3310" spans="1:4">
      <c r="A3310" s="134"/>
      <c r="D3310" s="68">
        <f t="shared" si="51"/>
        <v>0</v>
      </c>
    </row>
    <row r="3311" spans="1:4">
      <c r="A3311" s="134"/>
      <c r="D3311" s="68">
        <f t="shared" si="51"/>
        <v>0</v>
      </c>
    </row>
    <row r="3312" spans="1:4">
      <c r="A3312" s="134"/>
      <c r="D3312" s="68">
        <f t="shared" si="51"/>
        <v>0</v>
      </c>
    </row>
    <row r="3313" spans="1:4">
      <c r="A3313" s="134"/>
      <c r="D3313" s="68">
        <f t="shared" si="51"/>
        <v>0</v>
      </c>
    </row>
    <row r="3314" spans="1:4">
      <c r="A3314" s="134"/>
      <c r="D3314" s="68">
        <f t="shared" si="51"/>
        <v>0</v>
      </c>
    </row>
    <row r="3315" spans="1:4">
      <c r="A3315" s="134"/>
      <c r="D3315" s="68">
        <f t="shared" si="51"/>
        <v>0</v>
      </c>
    </row>
    <row r="3316" spans="1:4">
      <c r="A3316" s="134"/>
      <c r="D3316" s="68">
        <f t="shared" si="51"/>
        <v>0</v>
      </c>
    </row>
    <row r="3317" spans="1:4">
      <c r="A3317" s="134"/>
      <c r="D3317" s="68">
        <f t="shared" si="51"/>
        <v>0</v>
      </c>
    </row>
    <row r="3318" spans="1:4">
      <c r="A3318" s="134"/>
      <c r="D3318" s="68">
        <f t="shared" si="51"/>
        <v>0</v>
      </c>
    </row>
    <row r="3319" spans="1:4">
      <c r="A3319" s="134"/>
      <c r="D3319" s="68">
        <f t="shared" si="51"/>
        <v>0</v>
      </c>
    </row>
    <row r="3320" spans="1:4">
      <c r="A3320" s="134"/>
      <c r="D3320" s="68">
        <f t="shared" si="51"/>
        <v>0</v>
      </c>
    </row>
    <row r="3321" spans="1:4">
      <c r="A3321" s="134"/>
      <c r="D3321" s="68">
        <f t="shared" si="51"/>
        <v>0</v>
      </c>
    </row>
    <row r="3322" spans="1:4">
      <c r="A3322" s="134"/>
      <c r="D3322" s="68">
        <f t="shared" si="51"/>
        <v>0</v>
      </c>
    </row>
    <row r="3323" spans="1:4">
      <c r="A3323" s="134"/>
      <c r="D3323" s="68">
        <f t="shared" si="51"/>
        <v>0</v>
      </c>
    </row>
    <row r="3324" spans="1:4">
      <c r="A3324" s="134"/>
      <c r="D3324" s="68">
        <f t="shared" si="51"/>
        <v>0</v>
      </c>
    </row>
    <row r="3325" spans="1:4">
      <c r="A3325" s="134"/>
      <c r="D3325" s="68">
        <f t="shared" si="51"/>
        <v>0</v>
      </c>
    </row>
    <row r="3326" spans="1:4">
      <c r="A3326" s="134"/>
      <c r="D3326" s="68">
        <f t="shared" si="51"/>
        <v>0</v>
      </c>
    </row>
    <row r="3327" spans="1:4">
      <c r="A3327" s="134"/>
      <c r="D3327" s="68">
        <f t="shared" si="51"/>
        <v>0</v>
      </c>
    </row>
    <row r="3328" spans="1:4">
      <c r="A3328" s="134"/>
      <c r="D3328" s="68">
        <f t="shared" si="51"/>
        <v>0</v>
      </c>
    </row>
    <row r="3329" spans="1:4">
      <c r="A3329" s="134"/>
      <c r="D3329" s="68">
        <f t="shared" si="51"/>
        <v>0</v>
      </c>
    </row>
    <row r="3330" spans="1:4">
      <c r="A3330" s="134"/>
      <c r="D3330" s="68">
        <f t="shared" si="51"/>
        <v>0</v>
      </c>
    </row>
    <row r="3331" spans="1:4">
      <c r="A3331" s="134"/>
      <c r="D3331" s="68">
        <f t="shared" ref="D3331:D3394" si="52">B3331+C3331</f>
        <v>0</v>
      </c>
    </row>
    <row r="3332" spans="1:4">
      <c r="A3332" s="134"/>
      <c r="D3332" s="68">
        <f t="shared" si="52"/>
        <v>0</v>
      </c>
    </row>
    <row r="3333" spans="1:4">
      <c r="A3333" s="134"/>
      <c r="D3333" s="68">
        <f t="shared" si="52"/>
        <v>0</v>
      </c>
    </row>
    <row r="3334" spans="1:4">
      <c r="A3334" s="134"/>
      <c r="D3334" s="68">
        <f t="shared" si="52"/>
        <v>0</v>
      </c>
    </row>
    <row r="3335" spans="1:4">
      <c r="A3335" s="134"/>
      <c r="D3335" s="68">
        <f t="shared" si="52"/>
        <v>0</v>
      </c>
    </row>
    <row r="3336" spans="1:4">
      <c r="A3336" s="134"/>
      <c r="D3336" s="68">
        <f t="shared" si="52"/>
        <v>0</v>
      </c>
    </row>
    <row r="3337" spans="1:4">
      <c r="A3337" s="134"/>
      <c r="D3337" s="68">
        <f t="shared" si="52"/>
        <v>0</v>
      </c>
    </row>
    <row r="3338" spans="1:4">
      <c r="A3338" s="134"/>
      <c r="D3338" s="68">
        <f t="shared" si="52"/>
        <v>0</v>
      </c>
    </row>
    <row r="3339" spans="1:4">
      <c r="A3339" s="134"/>
      <c r="D3339" s="68">
        <f t="shared" si="52"/>
        <v>0</v>
      </c>
    </row>
    <row r="3340" spans="1:4">
      <c r="A3340" s="134"/>
      <c r="D3340" s="68">
        <f t="shared" si="52"/>
        <v>0</v>
      </c>
    </row>
    <row r="3341" spans="1:4">
      <c r="A3341" s="134"/>
      <c r="D3341" s="68">
        <f t="shared" si="52"/>
        <v>0</v>
      </c>
    </row>
    <row r="3342" spans="1:4">
      <c r="A3342" s="134"/>
      <c r="D3342" s="68">
        <f t="shared" si="52"/>
        <v>0</v>
      </c>
    </row>
    <row r="3343" spans="1:4">
      <c r="A3343" s="134"/>
      <c r="D3343" s="68">
        <f t="shared" si="52"/>
        <v>0</v>
      </c>
    </row>
    <row r="3344" spans="1:4">
      <c r="A3344" s="134"/>
      <c r="D3344" s="68">
        <f t="shared" si="52"/>
        <v>0</v>
      </c>
    </row>
    <row r="3345" spans="1:4">
      <c r="A3345" s="134"/>
      <c r="D3345" s="68">
        <f t="shared" si="52"/>
        <v>0</v>
      </c>
    </row>
    <row r="3346" spans="1:4">
      <c r="A3346" s="134"/>
      <c r="D3346" s="68">
        <f t="shared" si="52"/>
        <v>0</v>
      </c>
    </row>
    <row r="3347" spans="1:4">
      <c r="A3347" s="134"/>
      <c r="D3347" s="68">
        <f t="shared" si="52"/>
        <v>0</v>
      </c>
    </row>
    <row r="3348" spans="1:4">
      <c r="A3348" s="134"/>
      <c r="D3348" s="68">
        <f t="shared" si="52"/>
        <v>0</v>
      </c>
    </row>
    <row r="3349" spans="1:4">
      <c r="A3349" s="134"/>
      <c r="D3349" s="68">
        <f t="shared" si="52"/>
        <v>0</v>
      </c>
    </row>
    <row r="3350" spans="1:4">
      <c r="A3350" s="134"/>
      <c r="D3350" s="68">
        <f t="shared" si="52"/>
        <v>0</v>
      </c>
    </row>
    <row r="3351" spans="1:4">
      <c r="A3351" s="134"/>
      <c r="D3351" s="68">
        <f t="shared" si="52"/>
        <v>0</v>
      </c>
    </row>
    <row r="3352" spans="1:4">
      <c r="A3352" s="134"/>
      <c r="D3352" s="68">
        <f t="shared" si="52"/>
        <v>0</v>
      </c>
    </row>
    <row r="3353" spans="1:4">
      <c r="A3353" s="134"/>
      <c r="D3353" s="68">
        <f t="shared" si="52"/>
        <v>0</v>
      </c>
    </row>
    <row r="3354" spans="1:4">
      <c r="A3354" s="134"/>
      <c r="D3354" s="68">
        <f t="shared" si="52"/>
        <v>0</v>
      </c>
    </row>
    <row r="3355" spans="1:4">
      <c r="A3355" s="134"/>
      <c r="D3355" s="68">
        <f t="shared" si="52"/>
        <v>0</v>
      </c>
    </row>
    <row r="3356" spans="1:4">
      <c r="A3356" s="134"/>
      <c r="D3356" s="68">
        <f t="shared" si="52"/>
        <v>0</v>
      </c>
    </row>
    <row r="3357" spans="1:4">
      <c r="A3357" s="134"/>
      <c r="D3357" s="68">
        <f t="shared" si="52"/>
        <v>0</v>
      </c>
    </row>
    <row r="3358" spans="1:4">
      <c r="A3358" s="134"/>
      <c r="D3358" s="68">
        <f t="shared" si="52"/>
        <v>0</v>
      </c>
    </row>
    <row r="3359" spans="1:4">
      <c r="A3359" s="134"/>
      <c r="D3359" s="68">
        <f t="shared" si="52"/>
        <v>0</v>
      </c>
    </row>
    <row r="3360" spans="1:4">
      <c r="A3360" s="134"/>
      <c r="D3360" s="68">
        <f t="shared" si="52"/>
        <v>0</v>
      </c>
    </row>
    <row r="3361" spans="1:4">
      <c r="A3361" s="134"/>
      <c r="D3361" s="68">
        <f t="shared" si="52"/>
        <v>0</v>
      </c>
    </row>
    <row r="3362" spans="1:4">
      <c r="A3362" s="134"/>
      <c r="D3362" s="68">
        <f t="shared" si="52"/>
        <v>0</v>
      </c>
    </row>
    <row r="3363" spans="1:4">
      <c r="A3363" s="134"/>
      <c r="D3363" s="68">
        <f t="shared" si="52"/>
        <v>0</v>
      </c>
    </row>
    <row r="3364" spans="1:4">
      <c r="A3364" s="134"/>
      <c r="D3364" s="68">
        <f t="shared" si="52"/>
        <v>0</v>
      </c>
    </row>
    <row r="3365" spans="1:4">
      <c r="A3365" s="134"/>
      <c r="D3365" s="68">
        <f t="shared" si="52"/>
        <v>0</v>
      </c>
    </row>
    <row r="3366" spans="1:4">
      <c r="A3366" s="134"/>
      <c r="D3366" s="68">
        <f t="shared" si="52"/>
        <v>0</v>
      </c>
    </row>
    <row r="3367" spans="1:4">
      <c r="A3367" s="134"/>
      <c r="D3367" s="68">
        <f t="shared" si="52"/>
        <v>0</v>
      </c>
    </row>
    <row r="3368" spans="1:4">
      <c r="A3368" s="134"/>
      <c r="D3368" s="68">
        <f t="shared" si="52"/>
        <v>0</v>
      </c>
    </row>
    <row r="3369" spans="1:4">
      <c r="A3369" s="134"/>
      <c r="D3369" s="68">
        <f t="shared" si="52"/>
        <v>0</v>
      </c>
    </row>
    <row r="3370" spans="1:4">
      <c r="A3370" s="134"/>
      <c r="D3370" s="68">
        <f t="shared" si="52"/>
        <v>0</v>
      </c>
    </row>
    <row r="3371" spans="1:4">
      <c r="A3371" s="134"/>
      <c r="D3371" s="68">
        <f t="shared" si="52"/>
        <v>0</v>
      </c>
    </row>
    <row r="3372" spans="1:4">
      <c r="A3372" s="134"/>
      <c r="D3372" s="68">
        <f t="shared" si="52"/>
        <v>0</v>
      </c>
    </row>
    <row r="3373" spans="1:4">
      <c r="A3373" s="134"/>
      <c r="D3373" s="68">
        <f t="shared" si="52"/>
        <v>0</v>
      </c>
    </row>
    <row r="3374" spans="1:4">
      <c r="A3374" s="134"/>
      <c r="D3374" s="68">
        <f t="shared" si="52"/>
        <v>0</v>
      </c>
    </row>
    <row r="3375" spans="1:4">
      <c r="A3375" s="134"/>
      <c r="D3375" s="68">
        <f t="shared" si="52"/>
        <v>0</v>
      </c>
    </row>
    <row r="3376" spans="1:4">
      <c r="A3376" s="134"/>
      <c r="D3376" s="68">
        <f t="shared" si="52"/>
        <v>0</v>
      </c>
    </row>
    <row r="3377" spans="1:4">
      <c r="A3377" s="134"/>
      <c r="D3377" s="68">
        <f t="shared" si="52"/>
        <v>0</v>
      </c>
    </row>
    <row r="3378" spans="1:4">
      <c r="A3378" s="134"/>
      <c r="D3378" s="68">
        <f t="shared" si="52"/>
        <v>0</v>
      </c>
    </row>
    <row r="3379" spans="1:4">
      <c r="A3379" s="134"/>
      <c r="D3379" s="68">
        <f t="shared" si="52"/>
        <v>0</v>
      </c>
    </row>
    <row r="3380" spans="1:4">
      <c r="A3380" s="134"/>
      <c r="D3380" s="68">
        <f t="shared" si="52"/>
        <v>0</v>
      </c>
    </row>
    <row r="3381" spans="1:4">
      <c r="A3381" s="134"/>
      <c r="D3381" s="68">
        <f t="shared" si="52"/>
        <v>0</v>
      </c>
    </row>
    <row r="3382" spans="1:4">
      <c r="A3382" s="134"/>
      <c r="D3382" s="68">
        <f t="shared" si="52"/>
        <v>0</v>
      </c>
    </row>
    <row r="3383" spans="1:4">
      <c r="A3383" s="134"/>
      <c r="D3383" s="68">
        <f t="shared" si="52"/>
        <v>0</v>
      </c>
    </row>
    <row r="3384" spans="1:4">
      <c r="A3384" s="134"/>
      <c r="D3384" s="68">
        <f t="shared" si="52"/>
        <v>0</v>
      </c>
    </row>
    <row r="3385" spans="1:4">
      <c r="A3385" s="134"/>
      <c r="D3385" s="68">
        <f t="shared" si="52"/>
        <v>0</v>
      </c>
    </row>
    <row r="3386" spans="1:4">
      <c r="A3386" s="134"/>
      <c r="D3386" s="68">
        <f t="shared" si="52"/>
        <v>0</v>
      </c>
    </row>
    <row r="3387" spans="1:4">
      <c r="A3387" s="134"/>
      <c r="D3387" s="68">
        <f t="shared" si="52"/>
        <v>0</v>
      </c>
    </row>
    <row r="3388" spans="1:4">
      <c r="A3388" s="134"/>
      <c r="D3388" s="68">
        <f t="shared" si="52"/>
        <v>0</v>
      </c>
    </row>
    <row r="3389" spans="1:4">
      <c r="A3389" s="134"/>
      <c r="D3389" s="68">
        <f t="shared" si="52"/>
        <v>0</v>
      </c>
    </row>
    <row r="3390" spans="1:4">
      <c r="A3390" s="134"/>
      <c r="D3390" s="68">
        <f t="shared" si="52"/>
        <v>0</v>
      </c>
    </row>
    <row r="3391" spans="1:4">
      <c r="A3391" s="134"/>
      <c r="D3391" s="68">
        <f t="shared" si="52"/>
        <v>0</v>
      </c>
    </row>
    <row r="3392" spans="1:4">
      <c r="A3392" s="134"/>
      <c r="D3392" s="68">
        <f t="shared" si="52"/>
        <v>0</v>
      </c>
    </row>
    <row r="3393" spans="1:4">
      <c r="A3393" s="134"/>
      <c r="D3393" s="68">
        <f t="shared" si="52"/>
        <v>0</v>
      </c>
    </row>
    <row r="3394" spans="1:4">
      <c r="A3394" s="134"/>
      <c r="D3394" s="68">
        <f t="shared" si="52"/>
        <v>0</v>
      </c>
    </row>
    <row r="3395" spans="1:4">
      <c r="A3395" s="134"/>
      <c r="D3395" s="68">
        <f t="shared" ref="D3395:D3458" si="53">B3395+C3395</f>
        <v>0</v>
      </c>
    </row>
    <row r="3396" spans="1:4">
      <c r="A3396" s="134"/>
      <c r="D3396" s="68">
        <f t="shared" si="53"/>
        <v>0</v>
      </c>
    </row>
    <row r="3397" spans="1:4">
      <c r="A3397" s="134"/>
      <c r="D3397" s="68">
        <f t="shared" si="53"/>
        <v>0</v>
      </c>
    </row>
    <row r="3398" spans="1:4">
      <c r="A3398" s="134"/>
      <c r="D3398" s="68">
        <f t="shared" si="53"/>
        <v>0</v>
      </c>
    </row>
    <row r="3399" spans="1:4">
      <c r="A3399" s="134"/>
      <c r="D3399" s="68">
        <f t="shared" si="53"/>
        <v>0</v>
      </c>
    </row>
    <row r="3400" spans="1:4">
      <c r="A3400" s="134"/>
      <c r="D3400" s="68">
        <f t="shared" si="53"/>
        <v>0</v>
      </c>
    </row>
    <row r="3401" spans="1:4">
      <c r="A3401" s="134"/>
      <c r="D3401" s="68">
        <f t="shared" si="53"/>
        <v>0</v>
      </c>
    </row>
    <row r="3402" spans="1:4">
      <c r="A3402" s="134"/>
      <c r="D3402" s="68">
        <f t="shared" si="53"/>
        <v>0</v>
      </c>
    </row>
    <row r="3403" spans="1:4">
      <c r="A3403" s="134"/>
      <c r="D3403" s="68">
        <f t="shared" si="53"/>
        <v>0</v>
      </c>
    </row>
    <row r="3404" spans="1:4">
      <c r="A3404" s="134"/>
      <c r="D3404" s="68">
        <f t="shared" si="53"/>
        <v>0</v>
      </c>
    </row>
    <row r="3405" spans="1:4">
      <c r="A3405" s="134"/>
      <c r="D3405" s="68">
        <f t="shared" si="53"/>
        <v>0</v>
      </c>
    </row>
    <row r="3406" spans="1:4">
      <c r="A3406" s="134"/>
      <c r="D3406" s="68">
        <f t="shared" si="53"/>
        <v>0</v>
      </c>
    </row>
    <row r="3407" spans="1:4">
      <c r="A3407" s="134"/>
      <c r="D3407" s="68">
        <f t="shared" si="53"/>
        <v>0</v>
      </c>
    </row>
    <row r="3408" spans="1:4">
      <c r="A3408" s="134"/>
      <c r="D3408" s="68">
        <f t="shared" si="53"/>
        <v>0</v>
      </c>
    </row>
    <row r="3409" spans="1:4">
      <c r="A3409" s="134"/>
      <c r="D3409" s="68">
        <f t="shared" si="53"/>
        <v>0</v>
      </c>
    </row>
    <row r="3410" spans="1:4">
      <c r="A3410" s="134"/>
      <c r="D3410" s="68">
        <f t="shared" si="53"/>
        <v>0</v>
      </c>
    </row>
    <row r="3411" spans="1:4">
      <c r="A3411" s="134"/>
      <c r="D3411" s="68">
        <f t="shared" si="53"/>
        <v>0</v>
      </c>
    </row>
    <row r="3412" spans="1:4">
      <c r="A3412" s="134"/>
      <c r="D3412" s="68">
        <f t="shared" si="53"/>
        <v>0</v>
      </c>
    </row>
    <row r="3413" spans="1:4">
      <c r="A3413" s="134"/>
      <c r="D3413" s="68">
        <f t="shared" si="53"/>
        <v>0</v>
      </c>
    </row>
    <row r="3414" spans="1:4">
      <c r="A3414" s="134"/>
      <c r="D3414" s="68">
        <f t="shared" si="53"/>
        <v>0</v>
      </c>
    </row>
    <row r="3415" spans="1:4">
      <c r="A3415" s="134"/>
      <c r="D3415" s="68">
        <f t="shared" si="53"/>
        <v>0</v>
      </c>
    </row>
    <row r="3416" spans="1:4">
      <c r="A3416" s="134"/>
      <c r="D3416" s="68">
        <f t="shared" si="53"/>
        <v>0</v>
      </c>
    </row>
    <row r="3417" spans="1:4">
      <c r="A3417" s="134"/>
      <c r="D3417" s="68">
        <f t="shared" si="53"/>
        <v>0</v>
      </c>
    </row>
    <row r="3418" spans="1:4">
      <c r="A3418" s="134"/>
      <c r="D3418" s="68">
        <f t="shared" si="53"/>
        <v>0</v>
      </c>
    </row>
    <row r="3419" spans="1:4">
      <c r="A3419" s="134"/>
      <c r="D3419" s="68">
        <f t="shared" si="53"/>
        <v>0</v>
      </c>
    </row>
    <row r="3420" spans="1:4">
      <c r="A3420" s="134"/>
      <c r="D3420" s="68">
        <f t="shared" si="53"/>
        <v>0</v>
      </c>
    </row>
    <row r="3421" spans="1:4">
      <c r="A3421" s="134"/>
      <c r="D3421" s="68">
        <f t="shared" si="53"/>
        <v>0</v>
      </c>
    </row>
    <row r="3422" spans="1:4">
      <c r="A3422" s="134"/>
      <c r="D3422" s="68">
        <f t="shared" si="53"/>
        <v>0</v>
      </c>
    </row>
    <row r="3423" spans="1:4">
      <c r="A3423" s="134"/>
      <c r="D3423" s="68">
        <f t="shared" si="53"/>
        <v>0</v>
      </c>
    </row>
    <row r="3424" spans="1:4">
      <c r="A3424" s="134"/>
      <c r="D3424" s="68">
        <f t="shared" si="53"/>
        <v>0</v>
      </c>
    </row>
    <row r="3425" spans="1:4">
      <c r="A3425" s="134"/>
      <c r="D3425" s="68">
        <f t="shared" si="53"/>
        <v>0</v>
      </c>
    </row>
    <row r="3426" spans="1:4">
      <c r="A3426" s="134"/>
      <c r="D3426" s="68">
        <f t="shared" si="53"/>
        <v>0</v>
      </c>
    </row>
    <row r="3427" spans="1:4">
      <c r="A3427" s="134"/>
      <c r="D3427" s="68">
        <f t="shared" si="53"/>
        <v>0</v>
      </c>
    </row>
    <row r="3428" spans="1:4">
      <c r="A3428" s="134"/>
      <c r="D3428" s="68">
        <f t="shared" si="53"/>
        <v>0</v>
      </c>
    </row>
    <row r="3429" spans="1:4">
      <c r="A3429" s="134"/>
      <c r="D3429" s="68">
        <f t="shared" si="53"/>
        <v>0</v>
      </c>
    </row>
    <row r="3430" spans="1:4">
      <c r="A3430" s="134"/>
      <c r="D3430" s="68">
        <f t="shared" si="53"/>
        <v>0</v>
      </c>
    </row>
    <row r="3431" spans="1:4">
      <c r="A3431" s="134"/>
      <c r="D3431" s="68">
        <f t="shared" si="53"/>
        <v>0</v>
      </c>
    </row>
    <row r="3432" spans="1:4">
      <c r="A3432" s="134"/>
      <c r="D3432" s="68">
        <f t="shared" si="53"/>
        <v>0</v>
      </c>
    </row>
    <row r="3433" spans="1:4">
      <c r="A3433" s="134"/>
      <c r="D3433" s="68">
        <f t="shared" si="53"/>
        <v>0</v>
      </c>
    </row>
    <row r="3434" spans="1:4">
      <c r="A3434" s="134"/>
      <c r="D3434" s="68">
        <f t="shared" si="53"/>
        <v>0</v>
      </c>
    </row>
    <row r="3435" spans="1:4">
      <c r="A3435" s="134"/>
      <c r="D3435" s="68">
        <f t="shared" si="53"/>
        <v>0</v>
      </c>
    </row>
    <row r="3436" spans="1:4">
      <c r="A3436" s="134"/>
      <c r="D3436" s="68">
        <f t="shared" si="53"/>
        <v>0</v>
      </c>
    </row>
    <row r="3437" spans="1:4">
      <c r="A3437" s="134"/>
      <c r="D3437" s="68">
        <f t="shared" si="53"/>
        <v>0</v>
      </c>
    </row>
    <row r="3438" spans="1:4">
      <c r="A3438" s="134"/>
      <c r="D3438" s="68">
        <f t="shared" si="53"/>
        <v>0</v>
      </c>
    </row>
    <row r="3439" spans="1:4">
      <c r="A3439" s="134"/>
      <c r="D3439" s="68">
        <f t="shared" si="53"/>
        <v>0</v>
      </c>
    </row>
    <row r="3440" spans="1:4">
      <c r="A3440" s="134"/>
      <c r="D3440" s="68">
        <f t="shared" si="53"/>
        <v>0</v>
      </c>
    </row>
    <row r="3441" spans="1:4">
      <c r="A3441" s="134"/>
      <c r="D3441" s="68">
        <f t="shared" si="53"/>
        <v>0</v>
      </c>
    </row>
    <row r="3442" spans="1:4">
      <c r="A3442" s="134"/>
      <c r="D3442" s="68">
        <f t="shared" si="53"/>
        <v>0</v>
      </c>
    </row>
    <row r="3443" spans="1:4">
      <c r="A3443" s="134"/>
      <c r="D3443" s="68">
        <f t="shared" si="53"/>
        <v>0</v>
      </c>
    </row>
    <row r="3444" spans="1:4">
      <c r="A3444" s="134"/>
      <c r="D3444" s="68">
        <f t="shared" si="53"/>
        <v>0</v>
      </c>
    </row>
    <row r="3445" spans="1:4">
      <c r="A3445" s="134"/>
      <c r="D3445" s="68">
        <f t="shared" si="53"/>
        <v>0</v>
      </c>
    </row>
    <row r="3446" spans="1:4">
      <c r="A3446" s="134"/>
      <c r="D3446" s="68">
        <f t="shared" si="53"/>
        <v>0</v>
      </c>
    </row>
    <row r="3447" spans="1:4">
      <c r="A3447" s="134"/>
      <c r="D3447" s="68">
        <f t="shared" si="53"/>
        <v>0</v>
      </c>
    </row>
    <row r="3448" spans="1:4">
      <c r="A3448" s="134"/>
      <c r="D3448" s="68">
        <f t="shared" si="53"/>
        <v>0</v>
      </c>
    </row>
    <row r="3449" spans="1:4">
      <c r="A3449" s="134"/>
      <c r="D3449" s="68">
        <f t="shared" si="53"/>
        <v>0</v>
      </c>
    </row>
    <row r="3450" spans="1:4">
      <c r="A3450" s="134"/>
      <c r="D3450" s="68">
        <f t="shared" si="53"/>
        <v>0</v>
      </c>
    </row>
    <row r="3451" spans="1:4">
      <c r="A3451" s="134"/>
      <c r="D3451" s="68">
        <f t="shared" si="53"/>
        <v>0</v>
      </c>
    </row>
    <row r="3452" spans="1:4">
      <c r="A3452" s="134"/>
      <c r="D3452" s="68">
        <f t="shared" si="53"/>
        <v>0</v>
      </c>
    </row>
    <row r="3453" spans="1:4">
      <c r="A3453" s="134"/>
      <c r="D3453" s="68">
        <f t="shared" si="53"/>
        <v>0</v>
      </c>
    </row>
    <row r="3454" spans="1:4">
      <c r="A3454" s="134"/>
      <c r="D3454" s="68">
        <f t="shared" si="53"/>
        <v>0</v>
      </c>
    </row>
    <row r="3455" spans="1:4">
      <c r="A3455" s="134"/>
      <c r="D3455" s="68">
        <f t="shared" si="53"/>
        <v>0</v>
      </c>
    </row>
    <row r="3456" spans="1:4">
      <c r="A3456" s="134"/>
      <c r="D3456" s="68">
        <f t="shared" si="53"/>
        <v>0</v>
      </c>
    </row>
    <row r="3457" spans="1:4">
      <c r="A3457" s="134"/>
      <c r="D3457" s="68">
        <f t="shared" si="53"/>
        <v>0</v>
      </c>
    </row>
    <row r="3458" spans="1:4">
      <c r="A3458" s="134"/>
      <c r="D3458" s="68">
        <f t="shared" si="53"/>
        <v>0</v>
      </c>
    </row>
    <row r="3459" spans="1:4">
      <c r="A3459" s="134"/>
      <c r="D3459" s="68">
        <f t="shared" ref="D3459:D3522" si="54">B3459+C3459</f>
        <v>0</v>
      </c>
    </row>
    <row r="3460" spans="1:4">
      <c r="A3460" s="134"/>
      <c r="D3460" s="68">
        <f t="shared" si="54"/>
        <v>0</v>
      </c>
    </row>
    <row r="3461" spans="1:4">
      <c r="A3461" s="134"/>
      <c r="D3461" s="68">
        <f t="shared" si="54"/>
        <v>0</v>
      </c>
    </row>
    <row r="3462" spans="1:4">
      <c r="A3462" s="134"/>
      <c r="D3462" s="68">
        <f t="shared" si="54"/>
        <v>0</v>
      </c>
    </row>
    <row r="3463" spans="1:4">
      <c r="A3463" s="134"/>
      <c r="D3463" s="68">
        <f t="shared" si="54"/>
        <v>0</v>
      </c>
    </row>
    <row r="3464" spans="1:4">
      <c r="A3464" s="134"/>
      <c r="D3464" s="68">
        <f t="shared" si="54"/>
        <v>0</v>
      </c>
    </row>
    <row r="3465" spans="1:4">
      <c r="A3465" s="134"/>
      <c r="D3465" s="68">
        <f t="shared" si="54"/>
        <v>0</v>
      </c>
    </row>
    <row r="3466" spans="1:4">
      <c r="A3466" s="134"/>
      <c r="D3466" s="68">
        <f t="shared" si="54"/>
        <v>0</v>
      </c>
    </row>
    <row r="3467" spans="1:4">
      <c r="A3467" s="134"/>
      <c r="D3467" s="68">
        <f t="shared" si="54"/>
        <v>0</v>
      </c>
    </row>
    <row r="3468" spans="1:4">
      <c r="A3468" s="134"/>
      <c r="D3468" s="68">
        <f t="shared" si="54"/>
        <v>0</v>
      </c>
    </row>
    <row r="3469" spans="1:4">
      <c r="A3469" s="134"/>
      <c r="D3469" s="68">
        <f t="shared" si="54"/>
        <v>0</v>
      </c>
    </row>
    <row r="3470" spans="1:4">
      <c r="A3470" s="134"/>
      <c r="D3470" s="68">
        <f t="shared" si="54"/>
        <v>0</v>
      </c>
    </row>
    <row r="3471" spans="1:4">
      <c r="A3471" s="134"/>
      <c r="D3471" s="68">
        <f t="shared" si="54"/>
        <v>0</v>
      </c>
    </row>
    <row r="3472" spans="1:4">
      <c r="A3472" s="134"/>
      <c r="D3472" s="68">
        <f t="shared" si="54"/>
        <v>0</v>
      </c>
    </row>
    <row r="3473" spans="1:4">
      <c r="A3473" s="134"/>
      <c r="D3473" s="68">
        <f t="shared" si="54"/>
        <v>0</v>
      </c>
    </row>
    <row r="3474" spans="1:4">
      <c r="A3474" s="134"/>
      <c r="D3474" s="68">
        <f t="shared" si="54"/>
        <v>0</v>
      </c>
    </row>
    <row r="3475" spans="1:4">
      <c r="A3475" s="134"/>
      <c r="D3475" s="68">
        <f t="shared" si="54"/>
        <v>0</v>
      </c>
    </row>
    <row r="3476" spans="1:4">
      <c r="A3476" s="134"/>
      <c r="D3476" s="68">
        <f t="shared" si="54"/>
        <v>0</v>
      </c>
    </row>
    <row r="3477" spans="1:4">
      <c r="A3477" s="134"/>
      <c r="D3477" s="68">
        <f t="shared" si="54"/>
        <v>0</v>
      </c>
    </row>
    <row r="3478" spans="1:4">
      <c r="A3478" s="134"/>
      <c r="D3478" s="68">
        <f t="shared" si="54"/>
        <v>0</v>
      </c>
    </row>
    <row r="3479" spans="1:4">
      <c r="A3479" s="134"/>
      <c r="D3479" s="68">
        <f t="shared" si="54"/>
        <v>0</v>
      </c>
    </row>
    <row r="3480" spans="1:4">
      <c r="A3480" s="134"/>
      <c r="D3480" s="68">
        <f t="shared" si="54"/>
        <v>0</v>
      </c>
    </row>
    <row r="3481" spans="1:4">
      <c r="A3481" s="134"/>
      <c r="D3481" s="68">
        <f t="shared" si="54"/>
        <v>0</v>
      </c>
    </row>
    <row r="3482" spans="1:4">
      <c r="A3482" s="134"/>
      <c r="D3482" s="68">
        <f t="shared" si="54"/>
        <v>0</v>
      </c>
    </row>
    <row r="3483" spans="1:4">
      <c r="A3483" s="134"/>
      <c r="D3483" s="68">
        <f t="shared" si="54"/>
        <v>0</v>
      </c>
    </row>
    <row r="3484" spans="1:4">
      <c r="A3484" s="134"/>
      <c r="D3484" s="68">
        <f t="shared" si="54"/>
        <v>0</v>
      </c>
    </row>
    <row r="3485" spans="1:4">
      <c r="A3485" s="134"/>
      <c r="D3485" s="68">
        <f t="shared" si="54"/>
        <v>0</v>
      </c>
    </row>
    <row r="3486" spans="1:4">
      <c r="A3486" s="134"/>
      <c r="D3486" s="68">
        <f t="shared" si="54"/>
        <v>0</v>
      </c>
    </row>
    <row r="3487" spans="1:4">
      <c r="A3487" s="134"/>
      <c r="D3487" s="68">
        <f t="shared" si="54"/>
        <v>0</v>
      </c>
    </row>
    <row r="3488" spans="1:4">
      <c r="A3488" s="134"/>
      <c r="D3488" s="68">
        <f t="shared" si="54"/>
        <v>0</v>
      </c>
    </row>
    <row r="3489" spans="1:4">
      <c r="A3489" s="134"/>
      <c r="D3489" s="68">
        <f t="shared" si="54"/>
        <v>0</v>
      </c>
    </row>
    <row r="3490" spans="1:4">
      <c r="A3490" s="134"/>
      <c r="D3490" s="68">
        <f t="shared" si="54"/>
        <v>0</v>
      </c>
    </row>
    <row r="3491" spans="1:4">
      <c r="A3491" s="134"/>
      <c r="D3491" s="68">
        <f t="shared" si="54"/>
        <v>0</v>
      </c>
    </row>
    <row r="3492" spans="1:4">
      <c r="A3492" s="134"/>
      <c r="D3492" s="68">
        <f t="shared" si="54"/>
        <v>0</v>
      </c>
    </row>
    <row r="3493" spans="1:4">
      <c r="A3493" s="134"/>
      <c r="D3493" s="68">
        <f t="shared" si="54"/>
        <v>0</v>
      </c>
    </row>
    <row r="3494" spans="1:4">
      <c r="A3494" s="134"/>
      <c r="D3494" s="68">
        <f t="shared" si="54"/>
        <v>0</v>
      </c>
    </row>
    <row r="3495" spans="1:4">
      <c r="A3495" s="134"/>
      <c r="D3495" s="68">
        <f t="shared" si="54"/>
        <v>0</v>
      </c>
    </row>
    <row r="3496" spans="1:4">
      <c r="A3496" s="134"/>
      <c r="D3496" s="68">
        <f t="shared" si="54"/>
        <v>0</v>
      </c>
    </row>
    <row r="3497" spans="1:4">
      <c r="A3497" s="134"/>
      <c r="D3497" s="68">
        <f t="shared" si="54"/>
        <v>0</v>
      </c>
    </row>
    <row r="3498" spans="1:4">
      <c r="A3498" s="134"/>
      <c r="D3498" s="68">
        <f t="shared" si="54"/>
        <v>0</v>
      </c>
    </row>
    <row r="3499" spans="1:4">
      <c r="A3499" s="134"/>
      <c r="D3499" s="68">
        <f t="shared" si="54"/>
        <v>0</v>
      </c>
    </row>
    <row r="3500" spans="1:4">
      <c r="A3500" s="134"/>
      <c r="D3500" s="68">
        <f t="shared" si="54"/>
        <v>0</v>
      </c>
    </row>
    <row r="3501" spans="1:4">
      <c r="A3501" s="134"/>
      <c r="D3501" s="68">
        <f t="shared" si="54"/>
        <v>0</v>
      </c>
    </row>
    <row r="3502" spans="1:4">
      <c r="A3502" s="134"/>
      <c r="D3502" s="68">
        <f t="shared" si="54"/>
        <v>0</v>
      </c>
    </row>
    <row r="3503" spans="1:4">
      <c r="A3503" s="134"/>
      <c r="D3503" s="68">
        <f t="shared" si="54"/>
        <v>0</v>
      </c>
    </row>
    <row r="3504" spans="1:4">
      <c r="A3504" s="134"/>
      <c r="D3504" s="68">
        <f t="shared" si="54"/>
        <v>0</v>
      </c>
    </row>
    <row r="3505" spans="1:4">
      <c r="A3505" s="134"/>
      <c r="D3505" s="68">
        <f t="shared" si="54"/>
        <v>0</v>
      </c>
    </row>
    <row r="3506" spans="1:4">
      <c r="A3506" s="134"/>
      <c r="D3506" s="68">
        <f t="shared" si="54"/>
        <v>0</v>
      </c>
    </row>
    <row r="3507" spans="1:4">
      <c r="A3507" s="134"/>
      <c r="D3507" s="68">
        <f t="shared" si="54"/>
        <v>0</v>
      </c>
    </row>
    <row r="3508" spans="1:4">
      <c r="A3508" s="134"/>
      <c r="D3508" s="68">
        <f t="shared" si="54"/>
        <v>0</v>
      </c>
    </row>
    <row r="3509" spans="1:4">
      <c r="A3509" s="134"/>
      <c r="D3509" s="68">
        <f t="shared" si="54"/>
        <v>0</v>
      </c>
    </row>
    <row r="3510" spans="1:4">
      <c r="A3510" s="134"/>
      <c r="D3510" s="68">
        <f t="shared" si="54"/>
        <v>0</v>
      </c>
    </row>
    <row r="3511" spans="1:4">
      <c r="A3511" s="134"/>
      <c r="D3511" s="68">
        <f t="shared" si="54"/>
        <v>0</v>
      </c>
    </row>
    <row r="3512" spans="1:4">
      <c r="A3512" s="134"/>
      <c r="D3512" s="68">
        <f t="shared" si="54"/>
        <v>0</v>
      </c>
    </row>
    <row r="3513" spans="1:4">
      <c r="A3513" s="134"/>
      <c r="D3513" s="68">
        <f t="shared" si="54"/>
        <v>0</v>
      </c>
    </row>
    <row r="3514" spans="1:4">
      <c r="A3514" s="134"/>
      <c r="D3514" s="68">
        <f t="shared" si="54"/>
        <v>0</v>
      </c>
    </row>
    <row r="3515" spans="1:4">
      <c r="A3515" s="134"/>
      <c r="D3515" s="68">
        <f t="shared" si="54"/>
        <v>0</v>
      </c>
    </row>
    <row r="3516" spans="1:4">
      <c r="A3516" s="134"/>
      <c r="D3516" s="68">
        <f t="shared" si="54"/>
        <v>0</v>
      </c>
    </row>
    <row r="3517" spans="1:4">
      <c r="A3517" s="134"/>
      <c r="D3517" s="68">
        <f t="shared" si="54"/>
        <v>0</v>
      </c>
    </row>
    <row r="3518" spans="1:4">
      <c r="A3518" s="134"/>
      <c r="D3518" s="68">
        <f t="shared" si="54"/>
        <v>0</v>
      </c>
    </row>
    <row r="3519" spans="1:4">
      <c r="A3519" s="134"/>
      <c r="D3519" s="68">
        <f t="shared" si="54"/>
        <v>0</v>
      </c>
    </row>
    <row r="3520" spans="1:4">
      <c r="A3520" s="134"/>
      <c r="D3520" s="68">
        <f t="shared" si="54"/>
        <v>0</v>
      </c>
    </row>
    <row r="3521" spans="1:4">
      <c r="A3521" s="134"/>
      <c r="D3521" s="68">
        <f t="shared" si="54"/>
        <v>0</v>
      </c>
    </row>
    <row r="3522" spans="1:4">
      <c r="A3522" s="134"/>
      <c r="D3522" s="68">
        <f t="shared" si="54"/>
        <v>0</v>
      </c>
    </row>
    <row r="3523" spans="1:4">
      <c r="A3523" s="134"/>
      <c r="D3523" s="68">
        <f t="shared" ref="D3523:D3586" si="55">B3523+C3523</f>
        <v>0</v>
      </c>
    </row>
    <row r="3524" spans="1:4">
      <c r="A3524" s="134"/>
      <c r="D3524" s="68">
        <f t="shared" si="55"/>
        <v>0</v>
      </c>
    </row>
    <row r="3525" spans="1:4">
      <c r="A3525" s="134"/>
      <c r="D3525" s="68">
        <f t="shared" si="55"/>
        <v>0</v>
      </c>
    </row>
    <row r="3526" spans="1:4">
      <c r="A3526" s="134"/>
      <c r="D3526" s="68">
        <f t="shared" si="55"/>
        <v>0</v>
      </c>
    </row>
    <row r="3527" spans="1:4">
      <c r="A3527" s="134"/>
      <c r="D3527" s="68">
        <f t="shared" si="55"/>
        <v>0</v>
      </c>
    </row>
    <row r="3528" spans="1:4">
      <c r="A3528" s="134"/>
      <c r="D3528" s="68">
        <f t="shared" si="55"/>
        <v>0</v>
      </c>
    </row>
    <row r="3529" spans="1:4">
      <c r="A3529" s="134"/>
      <c r="D3529" s="68">
        <f t="shared" si="55"/>
        <v>0</v>
      </c>
    </row>
    <row r="3530" spans="1:4">
      <c r="A3530" s="134"/>
      <c r="D3530" s="68">
        <f t="shared" si="55"/>
        <v>0</v>
      </c>
    </row>
    <row r="3531" spans="1:4">
      <c r="A3531" s="134"/>
      <c r="D3531" s="68">
        <f t="shared" si="55"/>
        <v>0</v>
      </c>
    </row>
    <row r="3532" spans="1:4">
      <c r="A3532" s="134"/>
      <c r="D3532" s="68">
        <f t="shared" si="55"/>
        <v>0</v>
      </c>
    </row>
    <row r="3533" spans="1:4">
      <c r="A3533" s="134"/>
      <c r="D3533" s="68">
        <f t="shared" si="55"/>
        <v>0</v>
      </c>
    </row>
    <row r="3534" spans="1:4">
      <c r="A3534" s="134"/>
      <c r="D3534" s="68">
        <f t="shared" si="55"/>
        <v>0</v>
      </c>
    </row>
    <row r="3535" spans="1:4">
      <c r="A3535" s="134"/>
      <c r="D3535" s="68">
        <f t="shared" si="55"/>
        <v>0</v>
      </c>
    </row>
    <row r="3536" spans="1:4">
      <c r="A3536" s="134"/>
      <c r="D3536" s="68">
        <f t="shared" si="55"/>
        <v>0</v>
      </c>
    </row>
    <row r="3537" spans="1:4">
      <c r="A3537" s="134"/>
      <c r="D3537" s="68">
        <f t="shared" si="55"/>
        <v>0</v>
      </c>
    </row>
    <row r="3538" spans="1:4">
      <c r="A3538" s="134"/>
      <c r="D3538" s="68">
        <f t="shared" si="55"/>
        <v>0</v>
      </c>
    </row>
    <row r="3539" spans="1:4">
      <c r="A3539" s="134"/>
      <c r="D3539" s="68">
        <f t="shared" si="55"/>
        <v>0</v>
      </c>
    </row>
    <row r="3540" spans="1:4">
      <c r="A3540" s="134"/>
      <c r="D3540" s="68">
        <f t="shared" si="55"/>
        <v>0</v>
      </c>
    </row>
    <row r="3541" spans="1:4">
      <c r="A3541" s="134"/>
      <c r="D3541" s="68">
        <f t="shared" si="55"/>
        <v>0</v>
      </c>
    </row>
    <row r="3542" spans="1:4">
      <c r="A3542" s="134"/>
      <c r="D3542" s="68">
        <f t="shared" si="55"/>
        <v>0</v>
      </c>
    </row>
    <row r="3543" spans="1:4">
      <c r="A3543" s="134"/>
      <c r="D3543" s="68">
        <f t="shared" si="55"/>
        <v>0</v>
      </c>
    </row>
    <row r="3544" spans="1:4">
      <c r="A3544" s="134"/>
      <c r="D3544" s="68">
        <f t="shared" si="55"/>
        <v>0</v>
      </c>
    </row>
    <row r="3545" spans="1:4">
      <c r="A3545" s="134"/>
      <c r="D3545" s="68">
        <f t="shared" si="55"/>
        <v>0</v>
      </c>
    </row>
    <row r="3546" spans="1:4">
      <c r="A3546" s="134"/>
      <c r="D3546" s="68">
        <f t="shared" si="55"/>
        <v>0</v>
      </c>
    </row>
    <row r="3547" spans="1:4">
      <c r="A3547" s="134"/>
      <c r="D3547" s="68">
        <f t="shared" si="55"/>
        <v>0</v>
      </c>
    </row>
    <row r="3548" spans="1:4">
      <c r="A3548" s="134"/>
      <c r="D3548" s="68">
        <f t="shared" si="55"/>
        <v>0</v>
      </c>
    </row>
    <row r="3549" spans="1:4">
      <c r="A3549" s="134"/>
      <c r="D3549" s="68">
        <f t="shared" si="55"/>
        <v>0</v>
      </c>
    </row>
    <row r="3550" spans="1:4">
      <c r="A3550" s="134"/>
      <c r="D3550" s="68">
        <f t="shared" si="55"/>
        <v>0</v>
      </c>
    </row>
    <row r="3551" spans="1:4">
      <c r="A3551" s="134"/>
      <c r="D3551" s="68">
        <f t="shared" si="55"/>
        <v>0</v>
      </c>
    </row>
    <row r="3552" spans="1:4">
      <c r="A3552" s="134"/>
      <c r="D3552" s="68">
        <f t="shared" si="55"/>
        <v>0</v>
      </c>
    </row>
    <row r="3553" spans="1:4">
      <c r="A3553" s="134"/>
      <c r="D3553" s="68">
        <f t="shared" si="55"/>
        <v>0</v>
      </c>
    </row>
    <row r="3554" spans="1:4">
      <c r="A3554" s="134"/>
      <c r="D3554" s="68">
        <f t="shared" si="55"/>
        <v>0</v>
      </c>
    </row>
    <row r="3555" spans="1:4">
      <c r="A3555" s="134"/>
      <c r="D3555" s="68">
        <f t="shared" si="55"/>
        <v>0</v>
      </c>
    </row>
    <row r="3556" spans="1:4">
      <c r="A3556" s="134"/>
      <c r="D3556" s="68">
        <f t="shared" si="55"/>
        <v>0</v>
      </c>
    </row>
    <row r="3557" spans="1:4">
      <c r="A3557" s="134"/>
      <c r="D3557" s="68">
        <f t="shared" si="55"/>
        <v>0</v>
      </c>
    </row>
    <row r="3558" spans="1:4">
      <c r="A3558" s="134"/>
      <c r="D3558" s="68">
        <f t="shared" si="55"/>
        <v>0</v>
      </c>
    </row>
    <row r="3559" spans="1:4">
      <c r="A3559" s="134"/>
      <c r="D3559" s="68">
        <f t="shared" si="55"/>
        <v>0</v>
      </c>
    </row>
    <row r="3560" spans="1:4">
      <c r="A3560" s="134"/>
      <c r="D3560" s="68">
        <f t="shared" si="55"/>
        <v>0</v>
      </c>
    </row>
    <row r="3561" spans="1:4">
      <c r="A3561" s="134"/>
      <c r="D3561" s="68">
        <f t="shared" si="55"/>
        <v>0</v>
      </c>
    </row>
    <row r="3562" spans="1:4">
      <c r="A3562" s="134"/>
      <c r="D3562" s="68">
        <f t="shared" si="55"/>
        <v>0</v>
      </c>
    </row>
    <row r="3563" spans="1:4">
      <c r="A3563" s="134"/>
      <c r="D3563" s="68">
        <f t="shared" si="55"/>
        <v>0</v>
      </c>
    </row>
    <row r="3564" spans="1:4">
      <c r="A3564" s="134"/>
      <c r="D3564" s="68">
        <f t="shared" si="55"/>
        <v>0</v>
      </c>
    </row>
    <row r="3565" spans="1:4">
      <c r="A3565" s="134"/>
      <c r="D3565" s="68">
        <f t="shared" si="55"/>
        <v>0</v>
      </c>
    </row>
    <row r="3566" spans="1:4">
      <c r="A3566" s="134"/>
      <c r="D3566" s="68">
        <f t="shared" si="55"/>
        <v>0</v>
      </c>
    </row>
    <row r="3567" spans="1:4">
      <c r="A3567" s="134"/>
      <c r="D3567" s="68">
        <f t="shared" si="55"/>
        <v>0</v>
      </c>
    </row>
    <row r="3568" spans="1:4">
      <c r="A3568" s="134"/>
      <c r="D3568" s="68">
        <f t="shared" si="55"/>
        <v>0</v>
      </c>
    </row>
    <row r="3569" spans="1:4">
      <c r="A3569" s="134"/>
      <c r="D3569" s="68">
        <f t="shared" si="55"/>
        <v>0</v>
      </c>
    </row>
    <row r="3570" spans="1:4">
      <c r="A3570" s="134"/>
      <c r="D3570" s="68">
        <f t="shared" si="55"/>
        <v>0</v>
      </c>
    </row>
    <row r="3571" spans="1:4">
      <c r="A3571" s="134"/>
      <c r="D3571" s="68">
        <f t="shared" si="55"/>
        <v>0</v>
      </c>
    </row>
    <row r="3572" spans="1:4">
      <c r="A3572" s="134"/>
      <c r="D3572" s="68">
        <f t="shared" si="55"/>
        <v>0</v>
      </c>
    </row>
    <row r="3573" spans="1:4">
      <c r="A3573" s="134"/>
      <c r="D3573" s="68">
        <f t="shared" si="55"/>
        <v>0</v>
      </c>
    </row>
    <row r="3574" spans="1:4">
      <c r="A3574" s="134"/>
      <c r="D3574" s="68">
        <f t="shared" si="55"/>
        <v>0</v>
      </c>
    </row>
    <row r="3575" spans="1:4">
      <c r="A3575" s="134"/>
      <c r="D3575" s="68">
        <f t="shared" si="55"/>
        <v>0</v>
      </c>
    </row>
    <row r="3576" spans="1:4">
      <c r="A3576" s="134"/>
      <c r="D3576" s="68">
        <f t="shared" si="55"/>
        <v>0</v>
      </c>
    </row>
    <row r="3577" spans="1:4">
      <c r="A3577" s="134"/>
      <c r="D3577" s="68">
        <f t="shared" si="55"/>
        <v>0</v>
      </c>
    </row>
    <row r="3578" spans="1:4">
      <c r="A3578" s="134"/>
      <c r="D3578" s="68">
        <f t="shared" si="55"/>
        <v>0</v>
      </c>
    </row>
    <row r="3579" spans="1:4">
      <c r="A3579" s="134"/>
      <c r="D3579" s="68">
        <f t="shared" si="55"/>
        <v>0</v>
      </c>
    </row>
    <row r="3580" spans="1:4">
      <c r="A3580" s="134"/>
      <c r="D3580" s="68">
        <f t="shared" si="55"/>
        <v>0</v>
      </c>
    </row>
    <row r="3581" spans="1:4">
      <c r="A3581" s="134"/>
      <c r="D3581" s="68">
        <f t="shared" si="55"/>
        <v>0</v>
      </c>
    </row>
    <row r="3582" spans="1:4">
      <c r="A3582" s="134"/>
      <c r="D3582" s="68">
        <f t="shared" si="55"/>
        <v>0</v>
      </c>
    </row>
    <row r="3583" spans="1:4">
      <c r="A3583" s="134"/>
      <c r="D3583" s="68">
        <f t="shared" si="55"/>
        <v>0</v>
      </c>
    </row>
    <row r="3584" spans="1:4">
      <c r="A3584" s="134"/>
      <c r="D3584" s="68">
        <f t="shared" si="55"/>
        <v>0</v>
      </c>
    </row>
    <row r="3585" spans="1:4">
      <c r="A3585" s="134"/>
      <c r="D3585" s="68">
        <f t="shared" si="55"/>
        <v>0</v>
      </c>
    </row>
    <row r="3586" spans="1:4">
      <c r="A3586" s="134"/>
      <c r="D3586" s="68">
        <f t="shared" si="55"/>
        <v>0</v>
      </c>
    </row>
    <row r="3587" spans="1:4">
      <c r="A3587" s="134"/>
      <c r="D3587" s="68">
        <f t="shared" ref="D3587:D3650" si="56">B3587+C3587</f>
        <v>0</v>
      </c>
    </row>
    <row r="3588" spans="1:4">
      <c r="A3588" s="134"/>
      <c r="D3588" s="68">
        <f t="shared" si="56"/>
        <v>0</v>
      </c>
    </row>
    <row r="3589" spans="1:4">
      <c r="A3589" s="134"/>
      <c r="D3589" s="68">
        <f t="shared" si="56"/>
        <v>0</v>
      </c>
    </row>
    <row r="3590" spans="1:4">
      <c r="A3590" s="134"/>
      <c r="D3590" s="68">
        <f t="shared" si="56"/>
        <v>0</v>
      </c>
    </row>
    <row r="3591" spans="1:4">
      <c r="A3591" s="134"/>
      <c r="D3591" s="68">
        <f t="shared" si="56"/>
        <v>0</v>
      </c>
    </row>
    <row r="3592" spans="1:4">
      <c r="A3592" s="134"/>
      <c r="D3592" s="68">
        <f t="shared" si="56"/>
        <v>0</v>
      </c>
    </row>
    <row r="3593" spans="1:4">
      <c r="A3593" s="134"/>
      <c r="D3593" s="68">
        <f t="shared" si="56"/>
        <v>0</v>
      </c>
    </row>
    <row r="3594" spans="1:4">
      <c r="A3594" s="134"/>
      <c r="D3594" s="68">
        <f t="shared" si="56"/>
        <v>0</v>
      </c>
    </row>
    <row r="3595" spans="1:4">
      <c r="A3595" s="134"/>
      <c r="D3595" s="68">
        <f t="shared" si="56"/>
        <v>0</v>
      </c>
    </row>
    <row r="3596" spans="1:4">
      <c r="A3596" s="134"/>
      <c r="D3596" s="68">
        <f t="shared" si="56"/>
        <v>0</v>
      </c>
    </row>
    <row r="3597" spans="1:4">
      <c r="A3597" s="134"/>
      <c r="D3597" s="68">
        <f t="shared" si="56"/>
        <v>0</v>
      </c>
    </row>
    <row r="3598" spans="1:4">
      <c r="A3598" s="134"/>
      <c r="D3598" s="68">
        <f t="shared" si="56"/>
        <v>0</v>
      </c>
    </row>
    <row r="3599" spans="1:4">
      <c r="A3599" s="134"/>
      <c r="D3599" s="68">
        <f t="shared" si="56"/>
        <v>0</v>
      </c>
    </row>
    <row r="3600" spans="1:4">
      <c r="A3600" s="134"/>
      <c r="D3600" s="68">
        <f t="shared" si="56"/>
        <v>0</v>
      </c>
    </row>
    <row r="3601" spans="1:4">
      <c r="A3601" s="134"/>
      <c r="D3601" s="68">
        <f t="shared" si="56"/>
        <v>0</v>
      </c>
    </row>
    <row r="3602" spans="1:4">
      <c r="A3602" s="134"/>
      <c r="D3602" s="68">
        <f t="shared" si="56"/>
        <v>0</v>
      </c>
    </row>
    <row r="3603" spans="1:4">
      <c r="A3603" s="134"/>
      <c r="D3603" s="68">
        <f t="shared" si="56"/>
        <v>0</v>
      </c>
    </row>
    <row r="3604" spans="1:4">
      <c r="A3604" s="134"/>
      <c r="D3604" s="68">
        <f t="shared" si="56"/>
        <v>0</v>
      </c>
    </row>
    <row r="3605" spans="1:4">
      <c r="A3605" s="134"/>
      <c r="D3605" s="68">
        <f t="shared" si="56"/>
        <v>0</v>
      </c>
    </row>
    <row r="3606" spans="1:4">
      <c r="A3606" s="134"/>
      <c r="D3606" s="68">
        <f t="shared" si="56"/>
        <v>0</v>
      </c>
    </row>
    <row r="3607" spans="1:4">
      <c r="A3607" s="134"/>
      <c r="D3607" s="68">
        <f t="shared" si="56"/>
        <v>0</v>
      </c>
    </row>
    <row r="3608" spans="1:4">
      <c r="A3608" s="134"/>
      <c r="D3608" s="68">
        <f t="shared" si="56"/>
        <v>0</v>
      </c>
    </row>
    <row r="3609" spans="1:4">
      <c r="A3609" s="134"/>
      <c r="D3609" s="68">
        <f t="shared" si="56"/>
        <v>0</v>
      </c>
    </row>
    <row r="3610" spans="1:4">
      <c r="A3610" s="134"/>
      <c r="D3610" s="68">
        <f t="shared" si="56"/>
        <v>0</v>
      </c>
    </row>
    <row r="3611" spans="1:4">
      <c r="A3611" s="134"/>
      <c r="D3611" s="68">
        <f t="shared" si="56"/>
        <v>0</v>
      </c>
    </row>
    <row r="3612" spans="1:4">
      <c r="A3612" s="134"/>
      <c r="D3612" s="68">
        <f t="shared" si="56"/>
        <v>0</v>
      </c>
    </row>
    <row r="3613" spans="1:4">
      <c r="A3613" s="134"/>
      <c r="D3613" s="68">
        <f t="shared" si="56"/>
        <v>0</v>
      </c>
    </row>
    <row r="3614" spans="1:4">
      <c r="A3614" s="134"/>
      <c r="D3614" s="68">
        <f t="shared" si="56"/>
        <v>0</v>
      </c>
    </row>
    <row r="3615" spans="1:4">
      <c r="A3615" s="134"/>
      <c r="D3615" s="68">
        <f t="shared" si="56"/>
        <v>0</v>
      </c>
    </row>
    <row r="3616" spans="1:4">
      <c r="A3616" s="134"/>
      <c r="D3616" s="68">
        <f t="shared" si="56"/>
        <v>0</v>
      </c>
    </row>
    <row r="3617" spans="1:4">
      <c r="A3617" s="134"/>
      <c r="D3617" s="68">
        <f t="shared" si="56"/>
        <v>0</v>
      </c>
    </row>
    <row r="3618" spans="1:4">
      <c r="A3618" s="134"/>
      <c r="D3618" s="68">
        <f t="shared" si="56"/>
        <v>0</v>
      </c>
    </row>
    <row r="3619" spans="1:4">
      <c r="A3619" s="134"/>
      <c r="D3619" s="68">
        <f t="shared" si="56"/>
        <v>0</v>
      </c>
    </row>
    <row r="3620" spans="1:4">
      <c r="A3620" s="134"/>
      <c r="D3620" s="68">
        <f t="shared" si="56"/>
        <v>0</v>
      </c>
    </row>
    <row r="3621" spans="1:4">
      <c r="A3621" s="134"/>
      <c r="D3621" s="68">
        <f t="shared" si="56"/>
        <v>0</v>
      </c>
    </row>
    <row r="3622" spans="1:4">
      <c r="A3622" s="134"/>
      <c r="D3622" s="68">
        <f t="shared" si="56"/>
        <v>0</v>
      </c>
    </row>
    <row r="3623" spans="1:4">
      <c r="A3623" s="134"/>
      <c r="D3623" s="68">
        <f t="shared" si="56"/>
        <v>0</v>
      </c>
    </row>
    <row r="3624" spans="1:4">
      <c r="A3624" s="134"/>
      <c r="D3624" s="68">
        <f t="shared" si="56"/>
        <v>0</v>
      </c>
    </row>
    <row r="3625" spans="1:4">
      <c r="A3625" s="134"/>
      <c r="D3625" s="68">
        <f t="shared" si="56"/>
        <v>0</v>
      </c>
    </row>
    <row r="3626" spans="1:4">
      <c r="A3626" s="134"/>
      <c r="D3626" s="68">
        <f t="shared" si="56"/>
        <v>0</v>
      </c>
    </row>
    <row r="3627" spans="1:4">
      <c r="A3627" s="134"/>
      <c r="D3627" s="68">
        <f t="shared" si="56"/>
        <v>0</v>
      </c>
    </row>
    <row r="3628" spans="1:4">
      <c r="A3628" s="134"/>
      <c r="D3628" s="68">
        <f t="shared" si="56"/>
        <v>0</v>
      </c>
    </row>
    <row r="3629" spans="1:4">
      <c r="A3629" s="134"/>
      <c r="D3629" s="68">
        <f t="shared" si="56"/>
        <v>0</v>
      </c>
    </row>
    <row r="3630" spans="1:4">
      <c r="A3630" s="134"/>
      <c r="D3630" s="68">
        <f t="shared" si="56"/>
        <v>0</v>
      </c>
    </row>
    <row r="3631" spans="1:4">
      <c r="A3631" s="134"/>
      <c r="D3631" s="68">
        <f t="shared" si="56"/>
        <v>0</v>
      </c>
    </row>
    <row r="3632" spans="1:4">
      <c r="A3632" s="134"/>
      <c r="D3632" s="68">
        <f t="shared" si="56"/>
        <v>0</v>
      </c>
    </row>
    <row r="3633" spans="1:4">
      <c r="A3633" s="134"/>
      <c r="D3633" s="68">
        <f t="shared" si="56"/>
        <v>0</v>
      </c>
    </row>
    <row r="3634" spans="1:4">
      <c r="A3634" s="134"/>
      <c r="D3634" s="68">
        <f t="shared" si="56"/>
        <v>0</v>
      </c>
    </row>
    <row r="3635" spans="1:4">
      <c r="A3635" s="134"/>
      <c r="D3635" s="68">
        <f t="shared" si="56"/>
        <v>0</v>
      </c>
    </row>
    <row r="3636" spans="1:4">
      <c r="A3636" s="134"/>
      <c r="D3636" s="68">
        <f t="shared" si="56"/>
        <v>0</v>
      </c>
    </row>
    <row r="3637" spans="1:4">
      <c r="A3637" s="134"/>
      <c r="D3637" s="68">
        <f t="shared" si="56"/>
        <v>0</v>
      </c>
    </row>
    <row r="3638" spans="1:4">
      <c r="A3638" s="134"/>
      <c r="D3638" s="68">
        <f t="shared" si="56"/>
        <v>0</v>
      </c>
    </row>
    <row r="3639" spans="1:4">
      <c r="A3639" s="134"/>
      <c r="D3639" s="68">
        <f t="shared" si="56"/>
        <v>0</v>
      </c>
    </row>
    <row r="3640" spans="1:4">
      <c r="A3640" s="134"/>
      <c r="D3640" s="68">
        <f t="shared" si="56"/>
        <v>0</v>
      </c>
    </row>
    <row r="3641" spans="1:4">
      <c r="A3641" s="134"/>
      <c r="D3641" s="68">
        <f t="shared" si="56"/>
        <v>0</v>
      </c>
    </row>
    <row r="3642" spans="1:4">
      <c r="A3642" s="134"/>
      <c r="D3642" s="68">
        <f t="shared" si="56"/>
        <v>0</v>
      </c>
    </row>
    <row r="3643" spans="1:4">
      <c r="A3643" s="134"/>
      <c r="D3643" s="68">
        <f t="shared" si="56"/>
        <v>0</v>
      </c>
    </row>
    <row r="3644" spans="1:4">
      <c r="A3644" s="134"/>
      <c r="D3644" s="68">
        <f t="shared" si="56"/>
        <v>0</v>
      </c>
    </row>
    <row r="3645" spans="1:4">
      <c r="A3645" s="134"/>
      <c r="D3645" s="68">
        <f t="shared" si="56"/>
        <v>0</v>
      </c>
    </row>
    <row r="3646" spans="1:4">
      <c r="A3646" s="134"/>
      <c r="D3646" s="68">
        <f t="shared" si="56"/>
        <v>0</v>
      </c>
    </row>
    <row r="3647" spans="1:4">
      <c r="A3647" s="134"/>
      <c r="D3647" s="68">
        <f t="shared" si="56"/>
        <v>0</v>
      </c>
    </row>
    <row r="3648" spans="1:4">
      <c r="A3648" s="134"/>
      <c r="D3648" s="68">
        <f t="shared" si="56"/>
        <v>0</v>
      </c>
    </row>
    <row r="3649" spans="1:4">
      <c r="A3649" s="134"/>
      <c r="D3649" s="68">
        <f t="shared" si="56"/>
        <v>0</v>
      </c>
    </row>
    <row r="3650" spans="1:4">
      <c r="A3650" s="134"/>
      <c r="D3650" s="68">
        <f t="shared" si="56"/>
        <v>0</v>
      </c>
    </row>
    <row r="3651" spans="1:4">
      <c r="A3651" s="134"/>
      <c r="D3651" s="68">
        <f t="shared" ref="D3651:D3714" si="57">B3651+C3651</f>
        <v>0</v>
      </c>
    </row>
    <row r="3652" spans="1:4">
      <c r="A3652" s="134"/>
      <c r="D3652" s="68">
        <f t="shared" si="57"/>
        <v>0</v>
      </c>
    </row>
    <row r="3653" spans="1:4">
      <c r="A3653" s="134"/>
      <c r="D3653" s="68">
        <f t="shared" si="57"/>
        <v>0</v>
      </c>
    </row>
    <row r="3654" spans="1:4">
      <c r="A3654" s="134"/>
      <c r="D3654" s="68">
        <f t="shared" si="57"/>
        <v>0</v>
      </c>
    </row>
    <row r="3655" spans="1:4">
      <c r="A3655" s="134"/>
      <c r="D3655" s="68">
        <f t="shared" si="57"/>
        <v>0</v>
      </c>
    </row>
    <row r="3656" spans="1:4">
      <c r="A3656" s="134"/>
      <c r="D3656" s="68">
        <f t="shared" si="57"/>
        <v>0</v>
      </c>
    </row>
    <row r="3657" spans="1:4">
      <c r="A3657" s="134"/>
      <c r="D3657" s="68">
        <f t="shared" si="57"/>
        <v>0</v>
      </c>
    </row>
    <row r="3658" spans="1:4">
      <c r="A3658" s="134"/>
      <c r="D3658" s="68">
        <f t="shared" si="57"/>
        <v>0</v>
      </c>
    </row>
    <row r="3659" spans="1:4">
      <c r="A3659" s="134"/>
      <c r="D3659" s="68">
        <f t="shared" si="57"/>
        <v>0</v>
      </c>
    </row>
    <row r="3660" spans="1:4">
      <c r="A3660" s="134"/>
      <c r="D3660" s="68">
        <f t="shared" si="57"/>
        <v>0</v>
      </c>
    </row>
    <row r="3661" spans="1:4">
      <c r="A3661" s="134"/>
      <c r="D3661" s="68">
        <f t="shared" si="57"/>
        <v>0</v>
      </c>
    </row>
    <row r="3662" spans="1:4">
      <c r="A3662" s="134"/>
      <c r="D3662" s="68">
        <f t="shared" si="57"/>
        <v>0</v>
      </c>
    </row>
    <row r="3663" spans="1:4">
      <c r="A3663" s="134"/>
      <c r="D3663" s="68">
        <f t="shared" si="57"/>
        <v>0</v>
      </c>
    </row>
    <row r="3664" spans="1:4">
      <c r="A3664" s="134"/>
      <c r="D3664" s="68">
        <f t="shared" si="57"/>
        <v>0</v>
      </c>
    </row>
    <row r="3665" spans="1:4">
      <c r="A3665" s="134"/>
      <c r="D3665" s="68">
        <f t="shared" si="57"/>
        <v>0</v>
      </c>
    </row>
    <row r="3666" spans="1:4">
      <c r="A3666" s="134"/>
      <c r="D3666" s="68">
        <f t="shared" si="57"/>
        <v>0</v>
      </c>
    </row>
    <row r="3667" spans="1:4">
      <c r="A3667" s="134"/>
      <c r="D3667" s="68">
        <f t="shared" si="57"/>
        <v>0</v>
      </c>
    </row>
    <row r="3668" spans="1:4">
      <c r="A3668" s="134"/>
      <c r="D3668" s="68">
        <f t="shared" si="57"/>
        <v>0</v>
      </c>
    </row>
    <row r="3669" spans="1:4">
      <c r="A3669" s="134"/>
      <c r="D3669" s="68">
        <f t="shared" si="57"/>
        <v>0</v>
      </c>
    </row>
    <row r="3670" spans="1:4">
      <c r="A3670" s="134"/>
      <c r="D3670" s="68">
        <f t="shared" si="57"/>
        <v>0</v>
      </c>
    </row>
    <row r="3671" spans="1:4">
      <c r="A3671" s="134"/>
      <c r="D3671" s="68">
        <f t="shared" si="57"/>
        <v>0</v>
      </c>
    </row>
    <row r="3672" spans="1:4">
      <c r="A3672" s="134"/>
      <c r="D3672" s="68">
        <f t="shared" si="57"/>
        <v>0</v>
      </c>
    </row>
    <row r="3673" spans="1:4">
      <c r="A3673" s="134"/>
      <c r="D3673" s="68">
        <f t="shared" si="57"/>
        <v>0</v>
      </c>
    </row>
    <row r="3674" spans="1:4">
      <c r="A3674" s="134"/>
      <c r="D3674" s="68">
        <f t="shared" si="57"/>
        <v>0</v>
      </c>
    </row>
    <row r="3675" spans="1:4">
      <c r="A3675" s="134"/>
      <c r="D3675" s="68">
        <f t="shared" si="57"/>
        <v>0</v>
      </c>
    </row>
    <row r="3676" spans="1:4">
      <c r="A3676" s="134"/>
      <c r="D3676" s="68">
        <f t="shared" si="57"/>
        <v>0</v>
      </c>
    </row>
    <row r="3677" spans="1:4">
      <c r="A3677" s="134"/>
      <c r="D3677" s="68">
        <f t="shared" si="57"/>
        <v>0</v>
      </c>
    </row>
    <row r="3678" spans="1:4">
      <c r="A3678" s="134"/>
      <c r="D3678" s="68">
        <f t="shared" si="57"/>
        <v>0</v>
      </c>
    </row>
    <row r="3679" spans="1:4">
      <c r="A3679" s="134"/>
      <c r="D3679" s="68">
        <f t="shared" si="57"/>
        <v>0</v>
      </c>
    </row>
    <row r="3680" spans="1:4">
      <c r="A3680" s="134"/>
      <c r="D3680" s="68">
        <f t="shared" si="57"/>
        <v>0</v>
      </c>
    </row>
    <row r="3681" spans="1:4">
      <c r="A3681" s="134"/>
      <c r="D3681" s="68">
        <f t="shared" si="57"/>
        <v>0</v>
      </c>
    </row>
    <row r="3682" spans="1:4">
      <c r="A3682" s="134"/>
      <c r="D3682" s="68">
        <f t="shared" si="57"/>
        <v>0</v>
      </c>
    </row>
    <row r="3683" spans="1:4">
      <c r="A3683" s="134"/>
      <c r="D3683" s="68">
        <f t="shared" si="57"/>
        <v>0</v>
      </c>
    </row>
    <row r="3684" spans="1:4">
      <c r="A3684" s="134"/>
      <c r="D3684" s="68">
        <f t="shared" si="57"/>
        <v>0</v>
      </c>
    </row>
    <row r="3685" spans="1:4">
      <c r="A3685" s="134"/>
      <c r="D3685" s="68">
        <f t="shared" si="57"/>
        <v>0</v>
      </c>
    </row>
    <row r="3686" spans="1:4">
      <c r="A3686" s="134"/>
      <c r="D3686" s="68">
        <f t="shared" si="57"/>
        <v>0</v>
      </c>
    </row>
    <row r="3687" spans="1:4">
      <c r="A3687" s="134"/>
      <c r="D3687" s="68">
        <f t="shared" si="57"/>
        <v>0</v>
      </c>
    </row>
    <row r="3688" spans="1:4">
      <c r="A3688" s="134"/>
      <c r="D3688" s="68">
        <f t="shared" si="57"/>
        <v>0</v>
      </c>
    </row>
    <row r="3689" spans="1:4">
      <c r="A3689" s="134"/>
      <c r="D3689" s="68">
        <f t="shared" si="57"/>
        <v>0</v>
      </c>
    </row>
    <row r="3690" spans="1:4">
      <c r="A3690" s="134"/>
      <c r="D3690" s="68">
        <f t="shared" si="57"/>
        <v>0</v>
      </c>
    </row>
    <row r="3691" spans="1:4">
      <c r="A3691" s="134"/>
      <c r="D3691" s="68">
        <f t="shared" si="57"/>
        <v>0</v>
      </c>
    </row>
    <row r="3692" spans="1:4">
      <c r="A3692" s="134"/>
      <c r="D3692" s="68">
        <f t="shared" si="57"/>
        <v>0</v>
      </c>
    </row>
    <row r="3693" spans="1:4">
      <c r="A3693" s="134"/>
      <c r="D3693" s="68">
        <f t="shared" si="57"/>
        <v>0</v>
      </c>
    </row>
    <row r="3694" spans="1:4">
      <c r="A3694" s="134"/>
      <c r="D3694" s="68">
        <f t="shared" si="57"/>
        <v>0</v>
      </c>
    </row>
    <row r="3695" spans="1:4">
      <c r="A3695" s="134"/>
      <c r="D3695" s="68">
        <f t="shared" si="57"/>
        <v>0</v>
      </c>
    </row>
    <row r="3696" spans="1:4">
      <c r="A3696" s="134"/>
      <c r="D3696" s="68">
        <f t="shared" si="57"/>
        <v>0</v>
      </c>
    </row>
    <row r="3697" spans="1:4">
      <c r="A3697" s="134"/>
      <c r="D3697" s="68">
        <f t="shared" si="57"/>
        <v>0</v>
      </c>
    </row>
    <row r="3698" spans="1:4">
      <c r="A3698" s="134"/>
      <c r="D3698" s="68">
        <f t="shared" si="57"/>
        <v>0</v>
      </c>
    </row>
    <row r="3699" spans="1:4">
      <c r="A3699" s="134"/>
      <c r="D3699" s="68">
        <f t="shared" si="57"/>
        <v>0</v>
      </c>
    </row>
    <row r="3700" spans="1:4">
      <c r="A3700" s="134"/>
      <c r="D3700" s="68">
        <f t="shared" si="57"/>
        <v>0</v>
      </c>
    </row>
    <row r="3701" spans="1:4">
      <c r="A3701" s="134"/>
      <c r="D3701" s="68">
        <f t="shared" si="57"/>
        <v>0</v>
      </c>
    </row>
    <row r="3702" spans="1:4">
      <c r="A3702" s="134"/>
      <c r="D3702" s="68">
        <f t="shared" si="57"/>
        <v>0</v>
      </c>
    </row>
    <row r="3703" spans="1:4">
      <c r="A3703" s="134"/>
      <c r="D3703" s="68">
        <f t="shared" si="57"/>
        <v>0</v>
      </c>
    </row>
    <row r="3704" spans="1:4">
      <c r="A3704" s="134"/>
      <c r="D3704" s="68">
        <f t="shared" si="57"/>
        <v>0</v>
      </c>
    </row>
    <row r="3705" spans="1:4">
      <c r="A3705" s="134"/>
      <c r="D3705" s="68">
        <f t="shared" si="57"/>
        <v>0</v>
      </c>
    </row>
    <row r="3706" spans="1:4">
      <c r="A3706" s="134"/>
      <c r="D3706" s="68">
        <f t="shared" si="57"/>
        <v>0</v>
      </c>
    </row>
    <row r="3707" spans="1:4">
      <c r="A3707" s="134"/>
      <c r="D3707" s="68">
        <f t="shared" si="57"/>
        <v>0</v>
      </c>
    </row>
    <row r="3708" spans="1:4">
      <c r="A3708" s="134"/>
      <c r="D3708" s="68">
        <f t="shared" si="57"/>
        <v>0</v>
      </c>
    </row>
    <row r="3709" spans="1:4">
      <c r="A3709" s="134"/>
      <c r="D3709" s="68">
        <f t="shared" si="57"/>
        <v>0</v>
      </c>
    </row>
    <row r="3710" spans="1:4">
      <c r="A3710" s="134"/>
      <c r="D3710" s="68">
        <f t="shared" si="57"/>
        <v>0</v>
      </c>
    </row>
    <row r="3711" spans="1:4">
      <c r="A3711" s="134"/>
      <c r="D3711" s="68">
        <f t="shared" si="57"/>
        <v>0</v>
      </c>
    </row>
    <row r="3712" spans="1:4">
      <c r="A3712" s="134"/>
      <c r="D3712" s="68">
        <f t="shared" si="57"/>
        <v>0</v>
      </c>
    </row>
    <row r="3713" spans="1:4">
      <c r="A3713" s="134"/>
      <c r="D3713" s="68">
        <f t="shared" si="57"/>
        <v>0</v>
      </c>
    </row>
    <row r="3714" spans="1:4">
      <c r="A3714" s="134"/>
      <c r="D3714" s="68">
        <f t="shared" si="57"/>
        <v>0</v>
      </c>
    </row>
    <row r="3715" spans="1:4">
      <c r="A3715" s="134"/>
      <c r="D3715" s="68">
        <f t="shared" ref="D3715:D3778" si="58">B3715+C3715</f>
        <v>0</v>
      </c>
    </row>
    <row r="3716" spans="1:4">
      <c r="A3716" s="134"/>
      <c r="D3716" s="68">
        <f t="shared" si="58"/>
        <v>0</v>
      </c>
    </row>
    <row r="3717" spans="1:4">
      <c r="A3717" s="134"/>
      <c r="D3717" s="68">
        <f t="shared" si="58"/>
        <v>0</v>
      </c>
    </row>
    <row r="3718" spans="1:4">
      <c r="A3718" s="134"/>
      <c r="D3718" s="68">
        <f t="shared" si="58"/>
        <v>0</v>
      </c>
    </row>
    <row r="3719" spans="1:4">
      <c r="A3719" s="134"/>
      <c r="D3719" s="68">
        <f t="shared" si="58"/>
        <v>0</v>
      </c>
    </row>
    <row r="3720" spans="1:4">
      <c r="A3720" s="134"/>
      <c r="D3720" s="68">
        <f t="shared" si="58"/>
        <v>0</v>
      </c>
    </row>
    <row r="3721" spans="1:4">
      <c r="A3721" s="134"/>
      <c r="D3721" s="68">
        <f t="shared" si="58"/>
        <v>0</v>
      </c>
    </row>
    <row r="3722" spans="1:4">
      <c r="A3722" s="134"/>
      <c r="D3722" s="68">
        <f t="shared" si="58"/>
        <v>0</v>
      </c>
    </row>
    <row r="3723" spans="1:4">
      <c r="A3723" s="134"/>
      <c r="D3723" s="68">
        <f t="shared" si="58"/>
        <v>0</v>
      </c>
    </row>
    <row r="3724" spans="1:4">
      <c r="A3724" s="134"/>
      <c r="D3724" s="68">
        <f t="shared" si="58"/>
        <v>0</v>
      </c>
    </row>
    <row r="3725" spans="1:4">
      <c r="A3725" s="134"/>
      <c r="D3725" s="68">
        <f t="shared" si="58"/>
        <v>0</v>
      </c>
    </row>
    <row r="3726" spans="1:4">
      <c r="A3726" s="134"/>
      <c r="D3726" s="68">
        <f t="shared" si="58"/>
        <v>0</v>
      </c>
    </row>
    <row r="3727" spans="1:4">
      <c r="A3727" s="134"/>
      <c r="D3727" s="68">
        <f t="shared" si="58"/>
        <v>0</v>
      </c>
    </row>
    <row r="3728" spans="1:4">
      <c r="A3728" s="134"/>
      <c r="D3728" s="68">
        <f t="shared" si="58"/>
        <v>0</v>
      </c>
    </row>
    <row r="3729" spans="1:4">
      <c r="A3729" s="134"/>
      <c r="D3729" s="68">
        <f t="shared" si="58"/>
        <v>0</v>
      </c>
    </row>
    <row r="3730" spans="1:4">
      <c r="A3730" s="134"/>
      <c r="D3730" s="68">
        <f t="shared" si="58"/>
        <v>0</v>
      </c>
    </row>
    <row r="3731" spans="1:4">
      <c r="A3731" s="134"/>
      <c r="D3731" s="68">
        <f t="shared" si="58"/>
        <v>0</v>
      </c>
    </row>
    <row r="3732" spans="1:4">
      <c r="A3732" s="134"/>
      <c r="D3732" s="68">
        <f t="shared" si="58"/>
        <v>0</v>
      </c>
    </row>
    <row r="3733" spans="1:4">
      <c r="A3733" s="134"/>
      <c r="D3733" s="68">
        <f t="shared" si="58"/>
        <v>0</v>
      </c>
    </row>
    <row r="3734" spans="1:4">
      <c r="A3734" s="134"/>
      <c r="D3734" s="68">
        <f t="shared" si="58"/>
        <v>0</v>
      </c>
    </row>
    <row r="3735" spans="1:4">
      <c r="A3735" s="134"/>
      <c r="D3735" s="68">
        <f t="shared" si="58"/>
        <v>0</v>
      </c>
    </row>
    <row r="3736" spans="1:4">
      <c r="A3736" s="134"/>
      <c r="D3736" s="68">
        <f t="shared" si="58"/>
        <v>0</v>
      </c>
    </row>
    <row r="3737" spans="1:4">
      <c r="A3737" s="134"/>
      <c r="D3737" s="68">
        <f t="shared" si="58"/>
        <v>0</v>
      </c>
    </row>
    <row r="3738" spans="1:4">
      <c r="A3738" s="134"/>
      <c r="D3738" s="68">
        <f t="shared" si="58"/>
        <v>0</v>
      </c>
    </row>
    <row r="3739" spans="1:4">
      <c r="A3739" s="134"/>
      <c r="D3739" s="68">
        <f t="shared" si="58"/>
        <v>0</v>
      </c>
    </row>
    <row r="3740" spans="1:4">
      <c r="A3740" s="134"/>
      <c r="D3740" s="68">
        <f t="shared" si="58"/>
        <v>0</v>
      </c>
    </row>
    <row r="3741" spans="1:4">
      <c r="A3741" s="134"/>
      <c r="D3741" s="68">
        <f t="shared" si="58"/>
        <v>0</v>
      </c>
    </row>
    <row r="3742" spans="1:4">
      <c r="A3742" s="134"/>
      <c r="D3742" s="68">
        <f t="shared" si="58"/>
        <v>0</v>
      </c>
    </row>
    <row r="3743" spans="1:4">
      <c r="A3743" s="134"/>
      <c r="D3743" s="68">
        <f t="shared" si="58"/>
        <v>0</v>
      </c>
    </row>
    <row r="3744" spans="1:4">
      <c r="A3744" s="134"/>
      <c r="D3744" s="68">
        <f t="shared" si="58"/>
        <v>0</v>
      </c>
    </row>
    <row r="3745" spans="1:4">
      <c r="A3745" s="134"/>
      <c r="D3745" s="68">
        <f t="shared" si="58"/>
        <v>0</v>
      </c>
    </row>
    <row r="3746" spans="1:4">
      <c r="A3746" s="134"/>
      <c r="D3746" s="68">
        <f t="shared" si="58"/>
        <v>0</v>
      </c>
    </row>
    <row r="3747" spans="1:4">
      <c r="A3747" s="134"/>
      <c r="D3747" s="68">
        <f t="shared" si="58"/>
        <v>0</v>
      </c>
    </row>
    <row r="3748" spans="1:4">
      <c r="A3748" s="134"/>
      <c r="D3748" s="68">
        <f t="shared" si="58"/>
        <v>0</v>
      </c>
    </row>
    <row r="3749" spans="1:4">
      <c r="A3749" s="134"/>
      <c r="D3749" s="68">
        <f t="shared" si="58"/>
        <v>0</v>
      </c>
    </row>
    <row r="3750" spans="1:4">
      <c r="A3750" s="134"/>
      <c r="D3750" s="68">
        <f t="shared" si="58"/>
        <v>0</v>
      </c>
    </row>
    <row r="3751" spans="1:4">
      <c r="A3751" s="134"/>
      <c r="D3751" s="68">
        <f t="shared" si="58"/>
        <v>0</v>
      </c>
    </row>
    <row r="3752" spans="1:4">
      <c r="A3752" s="134"/>
      <c r="D3752" s="68">
        <f t="shared" si="58"/>
        <v>0</v>
      </c>
    </row>
    <row r="3753" spans="1:4">
      <c r="A3753" s="134"/>
      <c r="D3753" s="68">
        <f t="shared" si="58"/>
        <v>0</v>
      </c>
    </row>
    <row r="3754" spans="1:4">
      <c r="A3754" s="134"/>
      <c r="D3754" s="68">
        <f t="shared" si="58"/>
        <v>0</v>
      </c>
    </row>
    <row r="3755" spans="1:4">
      <c r="A3755" s="134"/>
      <c r="D3755" s="68">
        <f t="shared" si="58"/>
        <v>0</v>
      </c>
    </row>
    <row r="3756" spans="1:4">
      <c r="A3756" s="134"/>
      <c r="D3756" s="68">
        <f t="shared" si="58"/>
        <v>0</v>
      </c>
    </row>
    <row r="3757" spans="1:4">
      <c r="A3757" s="134"/>
      <c r="D3757" s="68">
        <f t="shared" si="58"/>
        <v>0</v>
      </c>
    </row>
    <row r="3758" spans="1:4">
      <c r="A3758" s="134"/>
      <c r="D3758" s="68">
        <f t="shared" si="58"/>
        <v>0</v>
      </c>
    </row>
    <row r="3759" spans="1:4">
      <c r="A3759" s="134"/>
      <c r="D3759" s="68">
        <f t="shared" si="58"/>
        <v>0</v>
      </c>
    </row>
    <row r="3760" spans="1:4">
      <c r="A3760" s="134"/>
      <c r="D3760" s="68">
        <f t="shared" si="58"/>
        <v>0</v>
      </c>
    </row>
    <row r="3761" spans="1:4">
      <c r="A3761" s="134"/>
      <c r="D3761" s="68">
        <f t="shared" si="58"/>
        <v>0</v>
      </c>
    </row>
    <row r="3762" spans="1:4">
      <c r="A3762" s="134"/>
      <c r="D3762" s="68">
        <f t="shared" si="58"/>
        <v>0</v>
      </c>
    </row>
    <row r="3763" spans="1:4">
      <c r="A3763" s="134"/>
      <c r="D3763" s="68">
        <f t="shared" si="58"/>
        <v>0</v>
      </c>
    </row>
    <row r="3764" spans="1:4">
      <c r="A3764" s="134"/>
      <c r="D3764" s="68">
        <f t="shared" si="58"/>
        <v>0</v>
      </c>
    </row>
    <row r="3765" spans="1:4">
      <c r="A3765" s="134"/>
      <c r="D3765" s="68">
        <f t="shared" si="58"/>
        <v>0</v>
      </c>
    </row>
    <row r="3766" spans="1:4">
      <c r="A3766" s="134"/>
      <c r="D3766" s="68">
        <f t="shared" si="58"/>
        <v>0</v>
      </c>
    </row>
    <row r="3767" spans="1:4">
      <c r="A3767" s="134"/>
      <c r="D3767" s="68">
        <f t="shared" si="58"/>
        <v>0</v>
      </c>
    </row>
    <row r="3768" spans="1:4">
      <c r="A3768" s="134"/>
      <c r="D3768" s="68">
        <f t="shared" si="58"/>
        <v>0</v>
      </c>
    </row>
    <row r="3769" spans="1:4">
      <c r="A3769" s="134"/>
      <c r="D3769" s="68">
        <f t="shared" si="58"/>
        <v>0</v>
      </c>
    </row>
    <row r="3770" spans="1:4">
      <c r="A3770" s="134"/>
      <c r="D3770" s="68">
        <f t="shared" si="58"/>
        <v>0</v>
      </c>
    </row>
    <row r="3771" spans="1:4">
      <c r="A3771" s="134"/>
      <c r="D3771" s="68">
        <f t="shared" si="58"/>
        <v>0</v>
      </c>
    </row>
    <row r="3772" spans="1:4">
      <c r="A3772" s="134"/>
      <c r="D3772" s="68">
        <f t="shared" si="58"/>
        <v>0</v>
      </c>
    </row>
    <row r="3773" spans="1:4">
      <c r="A3773" s="134"/>
      <c r="D3773" s="68">
        <f t="shared" si="58"/>
        <v>0</v>
      </c>
    </row>
    <row r="3774" spans="1:4">
      <c r="A3774" s="134"/>
      <c r="D3774" s="68">
        <f t="shared" si="58"/>
        <v>0</v>
      </c>
    </row>
    <row r="3775" spans="1:4">
      <c r="A3775" s="134"/>
      <c r="D3775" s="68">
        <f t="shared" si="58"/>
        <v>0</v>
      </c>
    </row>
    <row r="3776" spans="1:4">
      <c r="A3776" s="134"/>
      <c r="D3776" s="68">
        <f t="shared" si="58"/>
        <v>0</v>
      </c>
    </row>
    <row r="3777" spans="1:4">
      <c r="A3777" s="134"/>
      <c r="D3777" s="68">
        <f t="shared" si="58"/>
        <v>0</v>
      </c>
    </row>
    <row r="3778" spans="1:4">
      <c r="A3778" s="134"/>
      <c r="D3778" s="68">
        <f t="shared" si="58"/>
        <v>0</v>
      </c>
    </row>
    <row r="3779" spans="1:4">
      <c r="A3779" s="134"/>
      <c r="D3779" s="68">
        <f t="shared" ref="D3779:D3842" si="59">B3779+C3779</f>
        <v>0</v>
      </c>
    </row>
    <row r="3780" spans="1:4">
      <c r="A3780" s="134"/>
      <c r="D3780" s="68">
        <f t="shared" si="59"/>
        <v>0</v>
      </c>
    </row>
    <row r="3781" spans="1:4">
      <c r="A3781" s="134"/>
      <c r="D3781" s="68">
        <f t="shared" si="59"/>
        <v>0</v>
      </c>
    </row>
    <row r="3782" spans="1:4">
      <c r="A3782" s="134"/>
      <c r="D3782" s="68">
        <f t="shared" si="59"/>
        <v>0</v>
      </c>
    </row>
    <row r="3783" spans="1:4">
      <c r="A3783" s="134"/>
      <c r="D3783" s="68">
        <f t="shared" si="59"/>
        <v>0</v>
      </c>
    </row>
    <row r="3784" spans="1:4">
      <c r="A3784" s="134"/>
      <c r="D3784" s="68">
        <f t="shared" si="59"/>
        <v>0</v>
      </c>
    </row>
    <row r="3785" spans="1:4">
      <c r="A3785" s="134"/>
      <c r="D3785" s="68">
        <f t="shared" si="59"/>
        <v>0</v>
      </c>
    </row>
    <row r="3786" spans="1:4">
      <c r="A3786" s="134"/>
      <c r="D3786" s="68">
        <f t="shared" si="59"/>
        <v>0</v>
      </c>
    </row>
    <row r="3787" spans="1:4">
      <c r="A3787" s="134"/>
      <c r="D3787" s="68">
        <f t="shared" si="59"/>
        <v>0</v>
      </c>
    </row>
    <row r="3788" spans="1:4">
      <c r="A3788" s="134"/>
      <c r="D3788" s="68">
        <f t="shared" si="59"/>
        <v>0</v>
      </c>
    </row>
    <row r="3789" spans="1:4">
      <c r="A3789" s="134"/>
      <c r="D3789" s="68">
        <f t="shared" si="59"/>
        <v>0</v>
      </c>
    </row>
    <row r="3790" spans="1:4">
      <c r="A3790" s="134"/>
      <c r="D3790" s="68">
        <f t="shared" si="59"/>
        <v>0</v>
      </c>
    </row>
    <row r="3791" spans="1:4">
      <c r="A3791" s="134"/>
      <c r="D3791" s="68">
        <f t="shared" si="59"/>
        <v>0</v>
      </c>
    </row>
    <row r="3792" spans="1:4">
      <c r="A3792" s="134"/>
      <c r="D3792" s="68">
        <f t="shared" si="59"/>
        <v>0</v>
      </c>
    </row>
    <row r="3793" spans="1:4">
      <c r="A3793" s="134"/>
      <c r="D3793" s="68">
        <f t="shared" si="59"/>
        <v>0</v>
      </c>
    </row>
    <row r="3794" spans="1:4">
      <c r="A3794" s="134"/>
      <c r="D3794" s="68">
        <f t="shared" si="59"/>
        <v>0</v>
      </c>
    </row>
    <row r="3795" spans="1:4">
      <c r="A3795" s="134"/>
      <c r="D3795" s="68">
        <f t="shared" si="59"/>
        <v>0</v>
      </c>
    </row>
    <row r="3796" spans="1:4">
      <c r="A3796" s="134"/>
      <c r="D3796" s="68">
        <f t="shared" si="59"/>
        <v>0</v>
      </c>
    </row>
    <row r="3797" spans="1:4">
      <c r="A3797" s="134"/>
      <c r="D3797" s="68">
        <f t="shared" si="59"/>
        <v>0</v>
      </c>
    </row>
    <row r="3798" spans="1:4">
      <c r="A3798" s="134"/>
      <c r="D3798" s="68">
        <f t="shared" si="59"/>
        <v>0</v>
      </c>
    </row>
    <row r="3799" spans="1:4">
      <c r="A3799" s="134"/>
      <c r="D3799" s="68">
        <f t="shared" si="59"/>
        <v>0</v>
      </c>
    </row>
    <row r="3800" spans="1:4">
      <c r="A3800" s="134"/>
      <c r="D3800" s="68">
        <f t="shared" si="59"/>
        <v>0</v>
      </c>
    </row>
    <row r="3801" spans="1:4">
      <c r="A3801" s="134"/>
      <c r="D3801" s="68">
        <f t="shared" si="59"/>
        <v>0</v>
      </c>
    </row>
    <row r="3802" spans="1:4">
      <c r="A3802" s="134"/>
      <c r="D3802" s="68">
        <f t="shared" si="59"/>
        <v>0</v>
      </c>
    </row>
    <row r="3803" spans="1:4">
      <c r="A3803" s="134"/>
      <c r="D3803" s="68">
        <f t="shared" si="59"/>
        <v>0</v>
      </c>
    </row>
    <row r="3804" spans="1:4">
      <c r="A3804" s="134"/>
      <c r="D3804" s="68">
        <f t="shared" si="59"/>
        <v>0</v>
      </c>
    </row>
    <row r="3805" spans="1:4">
      <c r="A3805" s="134"/>
      <c r="D3805" s="68">
        <f t="shared" si="59"/>
        <v>0</v>
      </c>
    </row>
    <row r="3806" spans="1:4">
      <c r="A3806" s="134"/>
      <c r="D3806" s="68">
        <f t="shared" si="59"/>
        <v>0</v>
      </c>
    </row>
    <row r="3807" spans="1:4">
      <c r="A3807" s="134"/>
      <c r="D3807" s="68">
        <f t="shared" si="59"/>
        <v>0</v>
      </c>
    </row>
    <row r="3808" spans="1:4">
      <c r="A3808" s="134"/>
      <c r="D3808" s="68">
        <f t="shared" si="59"/>
        <v>0</v>
      </c>
    </row>
    <row r="3809" spans="1:4">
      <c r="A3809" s="134"/>
      <c r="D3809" s="68">
        <f t="shared" si="59"/>
        <v>0</v>
      </c>
    </row>
    <row r="3810" spans="1:4">
      <c r="A3810" s="134"/>
      <c r="D3810" s="68">
        <f t="shared" si="59"/>
        <v>0</v>
      </c>
    </row>
    <row r="3811" spans="1:4">
      <c r="A3811" s="134"/>
      <c r="D3811" s="68">
        <f t="shared" si="59"/>
        <v>0</v>
      </c>
    </row>
    <row r="3812" spans="1:4">
      <c r="A3812" s="134"/>
      <c r="D3812" s="68">
        <f t="shared" si="59"/>
        <v>0</v>
      </c>
    </row>
    <row r="3813" spans="1:4">
      <c r="A3813" s="134"/>
      <c r="D3813" s="68">
        <f t="shared" si="59"/>
        <v>0</v>
      </c>
    </row>
    <row r="3814" spans="1:4">
      <c r="A3814" s="134"/>
      <c r="D3814" s="68">
        <f t="shared" si="59"/>
        <v>0</v>
      </c>
    </row>
    <row r="3815" spans="1:4">
      <c r="A3815" s="134"/>
      <c r="D3815" s="68">
        <f t="shared" si="59"/>
        <v>0</v>
      </c>
    </row>
    <row r="3816" spans="1:4">
      <c r="A3816" s="134"/>
      <c r="D3816" s="68">
        <f t="shared" si="59"/>
        <v>0</v>
      </c>
    </row>
    <row r="3817" spans="1:4">
      <c r="A3817" s="134"/>
      <c r="D3817" s="68">
        <f t="shared" si="59"/>
        <v>0</v>
      </c>
    </row>
    <row r="3818" spans="1:4">
      <c r="A3818" s="134"/>
      <c r="D3818" s="68">
        <f t="shared" si="59"/>
        <v>0</v>
      </c>
    </row>
    <row r="3819" spans="1:4">
      <c r="A3819" s="134"/>
      <c r="D3819" s="68">
        <f t="shared" si="59"/>
        <v>0</v>
      </c>
    </row>
    <row r="3820" spans="1:4">
      <c r="A3820" s="134"/>
      <c r="D3820" s="68">
        <f t="shared" si="59"/>
        <v>0</v>
      </c>
    </row>
    <row r="3821" spans="1:4">
      <c r="A3821" s="134"/>
      <c r="D3821" s="68">
        <f t="shared" si="59"/>
        <v>0</v>
      </c>
    </row>
    <row r="3822" spans="1:4">
      <c r="A3822" s="134"/>
      <c r="D3822" s="68">
        <f t="shared" si="59"/>
        <v>0</v>
      </c>
    </row>
    <row r="3823" spans="1:4">
      <c r="A3823" s="134"/>
      <c r="D3823" s="68">
        <f t="shared" si="59"/>
        <v>0</v>
      </c>
    </row>
    <row r="3824" spans="1:4">
      <c r="A3824" s="134"/>
      <c r="D3824" s="68">
        <f t="shared" si="59"/>
        <v>0</v>
      </c>
    </row>
    <row r="3825" spans="1:4">
      <c r="A3825" s="134"/>
      <c r="D3825" s="68">
        <f t="shared" si="59"/>
        <v>0</v>
      </c>
    </row>
    <row r="3826" spans="1:4">
      <c r="A3826" s="134"/>
      <c r="D3826" s="68">
        <f t="shared" si="59"/>
        <v>0</v>
      </c>
    </row>
    <row r="3827" spans="1:4">
      <c r="A3827" s="134"/>
      <c r="D3827" s="68">
        <f t="shared" si="59"/>
        <v>0</v>
      </c>
    </row>
    <row r="3828" spans="1:4">
      <c r="A3828" s="134"/>
      <c r="D3828" s="68">
        <f t="shared" si="59"/>
        <v>0</v>
      </c>
    </row>
    <row r="3829" spans="1:4">
      <c r="A3829" s="134"/>
      <c r="D3829" s="68">
        <f t="shared" si="59"/>
        <v>0</v>
      </c>
    </row>
    <row r="3830" spans="1:4">
      <c r="A3830" s="134"/>
      <c r="D3830" s="68">
        <f t="shared" si="59"/>
        <v>0</v>
      </c>
    </row>
    <row r="3831" spans="1:4">
      <c r="A3831" s="134"/>
      <c r="D3831" s="68">
        <f t="shared" si="59"/>
        <v>0</v>
      </c>
    </row>
    <row r="3832" spans="1:4">
      <c r="A3832" s="134"/>
      <c r="D3832" s="68">
        <f t="shared" si="59"/>
        <v>0</v>
      </c>
    </row>
    <row r="3833" spans="1:4">
      <c r="A3833" s="134"/>
      <c r="D3833" s="68">
        <f t="shared" si="59"/>
        <v>0</v>
      </c>
    </row>
    <row r="3834" spans="1:4">
      <c r="A3834" s="134"/>
      <c r="D3834" s="68">
        <f t="shared" si="59"/>
        <v>0</v>
      </c>
    </row>
    <row r="3835" spans="1:4">
      <c r="A3835" s="134"/>
      <c r="D3835" s="68">
        <f t="shared" si="59"/>
        <v>0</v>
      </c>
    </row>
    <row r="3836" spans="1:4">
      <c r="A3836" s="134"/>
      <c r="D3836" s="68">
        <f t="shared" si="59"/>
        <v>0</v>
      </c>
    </row>
    <row r="3837" spans="1:4">
      <c r="A3837" s="134"/>
      <c r="D3837" s="68">
        <f t="shared" si="59"/>
        <v>0</v>
      </c>
    </row>
    <row r="3838" spans="1:4">
      <c r="A3838" s="134"/>
      <c r="D3838" s="68">
        <f t="shared" si="59"/>
        <v>0</v>
      </c>
    </row>
    <row r="3839" spans="1:4">
      <c r="A3839" s="134"/>
      <c r="D3839" s="68">
        <f t="shared" si="59"/>
        <v>0</v>
      </c>
    </row>
    <row r="3840" spans="1:4">
      <c r="A3840" s="134"/>
      <c r="D3840" s="68">
        <f t="shared" si="59"/>
        <v>0</v>
      </c>
    </row>
    <row r="3841" spans="1:4">
      <c r="A3841" s="134"/>
      <c r="D3841" s="68">
        <f t="shared" si="59"/>
        <v>0</v>
      </c>
    </row>
    <row r="3842" spans="1:4">
      <c r="A3842" s="134"/>
      <c r="D3842" s="68">
        <f t="shared" si="59"/>
        <v>0</v>
      </c>
    </row>
    <row r="3843" spans="1:4">
      <c r="A3843" s="134"/>
      <c r="D3843" s="68">
        <f t="shared" ref="D3843:D3906" si="60">B3843+C3843</f>
        <v>0</v>
      </c>
    </row>
    <row r="3844" spans="1:4">
      <c r="A3844" s="134"/>
      <c r="D3844" s="68">
        <f t="shared" si="60"/>
        <v>0</v>
      </c>
    </row>
    <row r="3845" spans="1:4">
      <c r="A3845" s="134"/>
      <c r="D3845" s="68">
        <f t="shared" si="60"/>
        <v>0</v>
      </c>
    </row>
    <row r="3846" spans="1:4">
      <c r="A3846" s="134"/>
      <c r="D3846" s="68">
        <f t="shared" si="60"/>
        <v>0</v>
      </c>
    </row>
    <row r="3847" spans="1:4">
      <c r="A3847" s="134"/>
      <c r="D3847" s="68">
        <f t="shared" si="60"/>
        <v>0</v>
      </c>
    </row>
    <row r="3848" spans="1:4">
      <c r="A3848" s="134"/>
      <c r="D3848" s="68">
        <f t="shared" si="60"/>
        <v>0</v>
      </c>
    </row>
    <row r="3849" spans="1:4">
      <c r="A3849" s="134"/>
      <c r="D3849" s="68">
        <f t="shared" si="60"/>
        <v>0</v>
      </c>
    </row>
    <row r="3850" spans="1:4">
      <c r="A3850" s="134"/>
      <c r="D3850" s="68">
        <f t="shared" si="60"/>
        <v>0</v>
      </c>
    </row>
    <row r="3851" spans="1:4">
      <c r="A3851" s="134"/>
      <c r="D3851" s="68">
        <f t="shared" si="60"/>
        <v>0</v>
      </c>
    </row>
    <row r="3852" spans="1:4">
      <c r="A3852" s="134"/>
      <c r="D3852" s="68">
        <f t="shared" si="60"/>
        <v>0</v>
      </c>
    </row>
    <row r="3853" spans="1:4">
      <c r="A3853" s="134"/>
      <c r="D3853" s="68">
        <f t="shared" si="60"/>
        <v>0</v>
      </c>
    </row>
    <row r="3854" spans="1:4">
      <c r="A3854" s="134"/>
      <c r="D3854" s="68">
        <f t="shared" si="60"/>
        <v>0</v>
      </c>
    </row>
    <row r="3855" spans="1:4">
      <c r="A3855" s="134"/>
      <c r="D3855" s="68">
        <f t="shared" si="60"/>
        <v>0</v>
      </c>
    </row>
    <row r="3856" spans="1:4">
      <c r="A3856" s="134"/>
      <c r="D3856" s="68">
        <f t="shared" si="60"/>
        <v>0</v>
      </c>
    </row>
    <row r="3857" spans="1:4">
      <c r="A3857" s="134"/>
      <c r="D3857" s="68">
        <f t="shared" si="60"/>
        <v>0</v>
      </c>
    </row>
    <row r="3858" spans="1:4">
      <c r="A3858" s="134"/>
      <c r="D3858" s="68">
        <f t="shared" si="60"/>
        <v>0</v>
      </c>
    </row>
    <row r="3859" spans="1:4">
      <c r="A3859" s="134"/>
      <c r="D3859" s="68">
        <f t="shared" si="60"/>
        <v>0</v>
      </c>
    </row>
    <row r="3860" spans="1:4">
      <c r="A3860" s="134"/>
      <c r="D3860" s="68">
        <f t="shared" si="60"/>
        <v>0</v>
      </c>
    </row>
    <row r="3861" spans="1:4">
      <c r="A3861" s="134"/>
      <c r="D3861" s="68">
        <f t="shared" si="60"/>
        <v>0</v>
      </c>
    </row>
    <row r="3862" spans="1:4">
      <c r="A3862" s="134"/>
      <c r="D3862" s="68">
        <f t="shared" si="60"/>
        <v>0</v>
      </c>
    </row>
    <row r="3863" spans="1:4">
      <c r="A3863" s="134"/>
      <c r="D3863" s="68">
        <f t="shared" si="60"/>
        <v>0</v>
      </c>
    </row>
    <row r="3864" spans="1:4">
      <c r="A3864" s="134"/>
      <c r="D3864" s="68">
        <f t="shared" si="60"/>
        <v>0</v>
      </c>
    </row>
    <row r="3865" spans="1:4">
      <c r="A3865" s="134"/>
      <c r="D3865" s="68">
        <f t="shared" si="60"/>
        <v>0</v>
      </c>
    </row>
    <row r="3866" spans="1:4">
      <c r="A3866" s="134"/>
      <c r="D3866" s="68">
        <f t="shared" si="60"/>
        <v>0</v>
      </c>
    </row>
    <row r="3867" spans="1:4">
      <c r="A3867" s="134"/>
      <c r="D3867" s="68">
        <f t="shared" si="60"/>
        <v>0</v>
      </c>
    </row>
    <row r="3868" spans="1:4">
      <c r="A3868" s="134"/>
      <c r="D3868" s="68">
        <f t="shared" si="60"/>
        <v>0</v>
      </c>
    </row>
    <row r="3869" spans="1:4">
      <c r="A3869" s="134"/>
      <c r="D3869" s="68">
        <f t="shared" si="60"/>
        <v>0</v>
      </c>
    </row>
    <row r="3870" spans="1:4">
      <c r="A3870" s="134"/>
      <c r="D3870" s="68">
        <f t="shared" si="60"/>
        <v>0</v>
      </c>
    </row>
    <row r="3871" spans="1:4">
      <c r="A3871" s="134"/>
      <c r="D3871" s="68">
        <f t="shared" si="60"/>
        <v>0</v>
      </c>
    </row>
    <row r="3872" spans="1:4">
      <c r="A3872" s="134"/>
      <c r="D3872" s="68">
        <f t="shared" si="60"/>
        <v>0</v>
      </c>
    </row>
    <row r="3873" spans="1:4">
      <c r="A3873" s="134"/>
      <c r="D3873" s="68">
        <f t="shared" si="60"/>
        <v>0</v>
      </c>
    </row>
    <row r="3874" spans="1:4">
      <c r="A3874" s="134"/>
      <c r="D3874" s="68">
        <f t="shared" si="60"/>
        <v>0</v>
      </c>
    </row>
    <row r="3875" spans="1:4">
      <c r="A3875" s="134"/>
      <c r="D3875" s="68">
        <f t="shared" si="60"/>
        <v>0</v>
      </c>
    </row>
    <row r="3876" spans="1:4">
      <c r="A3876" s="134"/>
      <c r="D3876" s="68">
        <f t="shared" si="60"/>
        <v>0</v>
      </c>
    </row>
    <row r="3877" spans="1:4">
      <c r="A3877" s="134"/>
      <c r="D3877" s="68">
        <f t="shared" si="60"/>
        <v>0</v>
      </c>
    </row>
    <row r="3878" spans="1:4">
      <c r="A3878" s="134"/>
      <c r="D3878" s="68">
        <f t="shared" si="60"/>
        <v>0</v>
      </c>
    </row>
    <row r="3879" spans="1:4">
      <c r="A3879" s="134"/>
      <c r="D3879" s="68">
        <f t="shared" si="60"/>
        <v>0</v>
      </c>
    </row>
    <row r="3880" spans="1:4">
      <c r="A3880" s="134"/>
      <c r="D3880" s="68">
        <f t="shared" si="60"/>
        <v>0</v>
      </c>
    </row>
    <row r="3881" spans="1:4">
      <c r="A3881" s="134"/>
      <c r="D3881" s="68">
        <f t="shared" si="60"/>
        <v>0</v>
      </c>
    </row>
    <row r="3882" spans="1:4">
      <c r="A3882" s="134"/>
      <c r="D3882" s="68">
        <f t="shared" si="60"/>
        <v>0</v>
      </c>
    </row>
    <row r="3883" spans="1:4">
      <c r="A3883" s="134"/>
      <c r="D3883" s="68">
        <f t="shared" si="60"/>
        <v>0</v>
      </c>
    </row>
    <row r="3884" spans="1:4">
      <c r="A3884" s="134"/>
      <c r="D3884" s="68">
        <f t="shared" si="60"/>
        <v>0</v>
      </c>
    </row>
    <row r="3885" spans="1:4">
      <c r="A3885" s="134"/>
      <c r="D3885" s="68">
        <f t="shared" si="60"/>
        <v>0</v>
      </c>
    </row>
    <row r="3886" spans="1:4">
      <c r="A3886" s="134"/>
      <c r="D3886" s="68">
        <f t="shared" si="60"/>
        <v>0</v>
      </c>
    </row>
    <row r="3887" spans="1:4">
      <c r="A3887" s="134"/>
      <c r="D3887" s="68">
        <f t="shared" si="60"/>
        <v>0</v>
      </c>
    </row>
    <row r="3888" spans="1:4">
      <c r="A3888" s="134"/>
      <c r="D3888" s="68">
        <f t="shared" si="60"/>
        <v>0</v>
      </c>
    </row>
    <row r="3889" spans="1:4">
      <c r="A3889" s="134"/>
      <c r="D3889" s="68">
        <f t="shared" si="60"/>
        <v>0</v>
      </c>
    </row>
    <row r="3890" spans="1:4">
      <c r="A3890" s="134"/>
      <c r="D3890" s="68">
        <f t="shared" si="60"/>
        <v>0</v>
      </c>
    </row>
    <row r="3891" spans="1:4">
      <c r="A3891" s="134"/>
      <c r="D3891" s="68">
        <f t="shared" si="60"/>
        <v>0</v>
      </c>
    </row>
    <row r="3892" spans="1:4">
      <c r="A3892" s="134"/>
      <c r="D3892" s="68">
        <f t="shared" si="60"/>
        <v>0</v>
      </c>
    </row>
    <row r="3893" spans="1:4">
      <c r="A3893" s="134"/>
      <c r="D3893" s="68">
        <f t="shared" si="60"/>
        <v>0</v>
      </c>
    </row>
    <row r="3894" spans="1:4">
      <c r="A3894" s="134"/>
      <c r="D3894" s="68">
        <f t="shared" si="60"/>
        <v>0</v>
      </c>
    </row>
    <row r="3895" spans="1:4">
      <c r="A3895" s="134"/>
      <c r="D3895" s="68">
        <f t="shared" si="60"/>
        <v>0</v>
      </c>
    </row>
    <row r="3896" spans="1:4">
      <c r="A3896" s="134"/>
      <c r="D3896" s="68">
        <f t="shared" si="60"/>
        <v>0</v>
      </c>
    </row>
    <row r="3897" spans="1:4">
      <c r="A3897" s="134"/>
      <c r="D3897" s="68">
        <f t="shared" si="60"/>
        <v>0</v>
      </c>
    </row>
    <row r="3898" spans="1:4">
      <c r="A3898" s="134"/>
      <c r="D3898" s="68">
        <f t="shared" si="60"/>
        <v>0</v>
      </c>
    </row>
    <row r="3899" spans="1:4">
      <c r="A3899" s="134"/>
      <c r="D3899" s="68">
        <f t="shared" si="60"/>
        <v>0</v>
      </c>
    </row>
    <row r="3900" spans="1:4">
      <c r="A3900" s="134"/>
      <c r="D3900" s="68">
        <f t="shared" si="60"/>
        <v>0</v>
      </c>
    </row>
    <row r="3901" spans="1:4">
      <c r="A3901" s="134"/>
      <c r="D3901" s="68">
        <f t="shared" si="60"/>
        <v>0</v>
      </c>
    </row>
    <row r="3902" spans="1:4">
      <c r="A3902" s="134"/>
      <c r="D3902" s="68">
        <f t="shared" si="60"/>
        <v>0</v>
      </c>
    </row>
    <row r="3903" spans="1:4">
      <c r="A3903" s="134"/>
      <c r="D3903" s="68">
        <f t="shared" si="60"/>
        <v>0</v>
      </c>
    </row>
    <row r="3904" spans="1:4">
      <c r="A3904" s="134"/>
      <c r="D3904" s="68">
        <f t="shared" si="60"/>
        <v>0</v>
      </c>
    </row>
    <row r="3905" spans="1:4">
      <c r="A3905" s="134"/>
      <c r="D3905" s="68">
        <f t="shared" si="60"/>
        <v>0</v>
      </c>
    </row>
    <row r="3906" spans="1:4">
      <c r="A3906" s="134"/>
      <c r="D3906" s="68">
        <f t="shared" si="60"/>
        <v>0</v>
      </c>
    </row>
    <row r="3907" spans="1:4">
      <c r="A3907" s="134"/>
      <c r="D3907" s="68">
        <f t="shared" ref="D3907:D3970" si="61">B3907+C3907</f>
        <v>0</v>
      </c>
    </row>
    <row r="3908" spans="1:4">
      <c r="A3908" s="134"/>
      <c r="D3908" s="68">
        <f t="shared" si="61"/>
        <v>0</v>
      </c>
    </row>
    <row r="3909" spans="1:4">
      <c r="A3909" s="134"/>
      <c r="D3909" s="68">
        <f t="shared" si="61"/>
        <v>0</v>
      </c>
    </row>
    <row r="3910" spans="1:4">
      <c r="A3910" s="134"/>
      <c r="D3910" s="68">
        <f t="shared" si="61"/>
        <v>0</v>
      </c>
    </row>
    <row r="3911" spans="1:4">
      <c r="A3911" s="134"/>
      <c r="D3911" s="68">
        <f t="shared" si="61"/>
        <v>0</v>
      </c>
    </row>
    <row r="3912" spans="1:4">
      <c r="A3912" s="134"/>
      <c r="D3912" s="68">
        <f t="shared" si="61"/>
        <v>0</v>
      </c>
    </row>
    <row r="3913" spans="1:4">
      <c r="A3913" s="134"/>
      <c r="D3913" s="68">
        <f t="shared" si="61"/>
        <v>0</v>
      </c>
    </row>
    <row r="3914" spans="1:4">
      <c r="A3914" s="134"/>
      <c r="D3914" s="68">
        <f t="shared" si="61"/>
        <v>0</v>
      </c>
    </row>
    <row r="3915" spans="1:4">
      <c r="A3915" s="134"/>
      <c r="D3915" s="68">
        <f t="shared" si="61"/>
        <v>0</v>
      </c>
    </row>
    <row r="3916" spans="1:4">
      <c r="A3916" s="134"/>
      <c r="D3916" s="68">
        <f t="shared" si="61"/>
        <v>0</v>
      </c>
    </row>
    <row r="3917" spans="1:4">
      <c r="A3917" s="134"/>
      <c r="D3917" s="68">
        <f t="shared" si="61"/>
        <v>0</v>
      </c>
    </row>
    <row r="3918" spans="1:4">
      <c r="A3918" s="134"/>
      <c r="D3918" s="68">
        <f t="shared" si="61"/>
        <v>0</v>
      </c>
    </row>
    <row r="3919" spans="1:4">
      <c r="A3919" s="134"/>
      <c r="D3919" s="68">
        <f t="shared" si="61"/>
        <v>0</v>
      </c>
    </row>
    <row r="3920" spans="1:4">
      <c r="A3920" s="134"/>
      <c r="D3920" s="68">
        <f t="shared" si="61"/>
        <v>0</v>
      </c>
    </row>
    <row r="3921" spans="1:4">
      <c r="A3921" s="134"/>
      <c r="D3921" s="68">
        <f t="shared" si="61"/>
        <v>0</v>
      </c>
    </row>
    <row r="3922" spans="1:4">
      <c r="A3922" s="134"/>
      <c r="D3922" s="68">
        <f t="shared" si="61"/>
        <v>0</v>
      </c>
    </row>
    <row r="3923" spans="1:4">
      <c r="A3923" s="134"/>
      <c r="D3923" s="68">
        <f t="shared" si="61"/>
        <v>0</v>
      </c>
    </row>
    <row r="3924" spans="1:4">
      <c r="A3924" s="134"/>
      <c r="D3924" s="68">
        <f t="shared" si="61"/>
        <v>0</v>
      </c>
    </row>
    <row r="3925" spans="1:4">
      <c r="A3925" s="134"/>
      <c r="D3925" s="68">
        <f t="shared" si="61"/>
        <v>0</v>
      </c>
    </row>
    <row r="3926" spans="1:4">
      <c r="A3926" s="134"/>
      <c r="D3926" s="68">
        <f t="shared" si="61"/>
        <v>0</v>
      </c>
    </row>
    <row r="3927" spans="1:4">
      <c r="A3927" s="134"/>
      <c r="D3927" s="68">
        <f t="shared" si="61"/>
        <v>0</v>
      </c>
    </row>
    <row r="3928" spans="1:4">
      <c r="A3928" s="134"/>
      <c r="D3928" s="68">
        <f t="shared" si="61"/>
        <v>0</v>
      </c>
    </row>
    <row r="3929" spans="1:4">
      <c r="A3929" s="134"/>
      <c r="D3929" s="68">
        <f t="shared" si="61"/>
        <v>0</v>
      </c>
    </row>
    <row r="3930" spans="1:4">
      <c r="A3930" s="134"/>
      <c r="D3930" s="68">
        <f t="shared" si="61"/>
        <v>0</v>
      </c>
    </row>
    <row r="3931" spans="1:4">
      <c r="A3931" s="134"/>
      <c r="D3931" s="68">
        <f t="shared" si="61"/>
        <v>0</v>
      </c>
    </row>
    <row r="3932" spans="1:4">
      <c r="A3932" s="134"/>
      <c r="D3932" s="68">
        <f t="shared" si="61"/>
        <v>0</v>
      </c>
    </row>
    <row r="3933" spans="1:4">
      <c r="A3933" s="134"/>
      <c r="D3933" s="68">
        <f t="shared" si="61"/>
        <v>0</v>
      </c>
    </row>
    <row r="3934" spans="1:4">
      <c r="A3934" s="134"/>
      <c r="D3934" s="68">
        <f t="shared" si="61"/>
        <v>0</v>
      </c>
    </row>
    <row r="3935" spans="1:4">
      <c r="A3935" s="134"/>
      <c r="D3935" s="68">
        <f t="shared" si="61"/>
        <v>0</v>
      </c>
    </row>
    <row r="3936" spans="1:4">
      <c r="A3936" s="134"/>
      <c r="D3936" s="68">
        <f t="shared" si="61"/>
        <v>0</v>
      </c>
    </row>
    <row r="3937" spans="1:4">
      <c r="A3937" s="134"/>
      <c r="D3937" s="68">
        <f t="shared" si="61"/>
        <v>0</v>
      </c>
    </row>
    <row r="3938" spans="1:4">
      <c r="A3938" s="134"/>
      <c r="D3938" s="68">
        <f t="shared" si="61"/>
        <v>0</v>
      </c>
    </row>
    <row r="3939" spans="1:4">
      <c r="A3939" s="134"/>
      <c r="D3939" s="68">
        <f t="shared" si="61"/>
        <v>0</v>
      </c>
    </row>
    <row r="3940" spans="1:4">
      <c r="A3940" s="134"/>
      <c r="D3940" s="68">
        <f t="shared" si="61"/>
        <v>0</v>
      </c>
    </row>
    <row r="3941" spans="1:4">
      <c r="A3941" s="134"/>
      <c r="D3941" s="68">
        <f t="shared" si="61"/>
        <v>0</v>
      </c>
    </row>
    <row r="3942" spans="1:4">
      <c r="A3942" s="134"/>
      <c r="D3942" s="68">
        <f t="shared" si="61"/>
        <v>0</v>
      </c>
    </row>
    <row r="3943" spans="1:4">
      <c r="A3943" s="134"/>
      <c r="D3943" s="68">
        <f t="shared" si="61"/>
        <v>0</v>
      </c>
    </row>
    <row r="3944" spans="1:4">
      <c r="A3944" s="134"/>
      <c r="D3944" s="68">
        <f t="shared" si="61"/>
        <v>0</v>
      </c>
    </row>
    <row r="3945" spans="1:4">
      <c r="A3945" s="134"/>
      <c r="D3945" s="68">
        <f t="shared" si="61"/>
        <v>0</v>
      </c>
    </row>
    <row r="3946" spans="1:4">
      <c r="A3946" s="134"/>
      <c r="D3946" s="68">
        <f t="shared" si="61"/>
        <v>0</v>
      </c>
    </row>
    <row r="3947" spans="1:4">
      <c r="A3947" s="134"/>
      <c r="D3947" s="68">
        <f t="shared" si="61"/>
        <v>0</v>
      </c>
    </row>
    <row r="3948" spans="1:4">
      <c r="A3948" s="134"/>
      <c r="D3948" s="68">
        <f t="shared" si="61"/>
        <v>0</v>
      </c>
    </row>
    <row r="3949" spans="1:4">
      <c r="A3949" s="134"/>
      <c r="D3949" s="68">
        <f t="shared" si="61"/>
        <v>0</v>
      </c>
    </row>
    <row r="3950" spans="1:4">
      <c r="A3950" s="134"/>
      <c r="D3950" s="68">
        <f t="shared" si="61"/>
        <v>0</v>
      </c>
    </row>
    <row r="3951" spans="1:4">
      <c r="A3951" s="134"/>
      <c r="D3951" s="68">
        <f t="shared" si="61"/>
        <v>0</v>
      </c>
    </row>
    <row r="3952" spans="1:4">
      <c r="A3952" s="134"/>
      <c r="D3952" s="68">
        <f t="shared" si="61"/>
        <v>0</v>
      </c>
    </row>
    <row r="3953" spans="1:4">
      <c r="A3953" s="134"/>
      <c r="D3953" s="68">
        <f t="shared" si="61"/>
        <v>0</v>
      </c>
    </row>
    <row r="3954" spans="1:4">
      <c r="A3954" s="134"/>
      <c r="D3954" s="68">
        <f t="shared" si="61"/>
        <v>0</v>
      </c>
    </row>
    <row r="3955" spans="1:4">
      <c r="A3955" s="134"/>
      <c r="D3955" s="68">
        <f t="shared" si="61"/>
        <v>0</v>
      </c>
    </row>
    <row r="3956" spans="1:4">
      <c r="A3956" s="134"/>
      <c r="D3956" s="68">
        <f t="shared" si="61"/>
        <v>0</v>
      </c>
    </row>
    <row r="3957" spans="1:4">
      <c r="A3957" s="134"/>
      <c r="D3957" s="68">
        <f t="shared" si="61"/>
        <v>0</v>
      </c>
    </row>
    <row r="3958" spans="1:4">
      <c r="A3958" s="134"/>
      <c r="D3958" s="68">
        <f t="shared" si="61"/>
        <v>0</v>
      </c>
    </row>
    <row r="3959" spans="1:4">
      <c r="A3959" s="134"/>
      <c r="D3959" s="68">
        <f t="shared" si="61"/>
        <v>0</v>
      </c>
    </row>
    <row r="3960" spans="1:4">
      <c r="A3960" s="134"/>
      <c r="D3960" s="68">
        <f t="shared" si="61"/>
        <v>0</v>
      </c>
    </row>
    <row r="3961" spans="1:4">
      <c r="A3961" s="134"/>
      <c r="D3961" s="68">
        <f t="shared" si="61"/>
        <v>0</v>
      </c>
    </row>
    <row r="3962" spans="1:4">
      <c r="A3962" s="134"/>
      <c r="D3962" s="68">
        <f t="shared" si="61"/>
        <v>0</v>
      </c>
    </row>
    <row r="3963" spans="1:4">
      <c r="A3963" s="134"/>
      <c r="D3963" s="68">
        <f t="shared" si="61"/>
        <v>0</v>
      </c>
    </row>
    <row r="3964" spans="1:4">
      <c r="A3964" s="134"/>
      <c r="D3964" s="68">
        <f t="shared" si="61"/>
        <v>0</v>
      </c>
    </row>
    <row r="3965" spans="1:4">
      <c r="A3965" s="134"/>
      <c r="D3965" s="68">
        <f t="shared" si="61"/>
        <v>0</v>
      </c>
    </row>
    <row r="3966" spans="1:4">
      <c r="A3966" s="134"/>
      <c r="D3966" s="68">
        <f t="shared" si="61"/>
        <v>0</v>
      </c>
    </row>
    <row r="3967" spans="1:4">
      <c r="A3967" s="134"/>
      <c r="D3967" s="68">
        <f t="shared" si="61"/>
        <v>0</v>
      </c>
    </row>
    <row r="3968" spans="1:4">
      <c r="A3968" s="134"/>
      <c r="D3968" s="68">
        <f t="shared" si="61"/>
        <v>0</v>
      </c>
    </row>
    <row r="3969" spans="1:4">
      <c r="A3969" s="134"/>
      <c r="D3969" s="68">
        <f t="shared" si="61"/>
        <v>0</v>
      </c>
    </row>
    <row r="3970" spans="1:4">
      <c r="A3970" s="134"/>
      <c r="D3970" s="68">
        <f t="shared" si="61"/>
        <v>0</v>
      </c>
    </row>
    <row r="3971" spans="1:4">
      <c r="A3971" s="134"/>
      <c r="D3971" s="68">
        <f t="shared" ref="D3971:D4034" si="62">B3971+C3971</f>
        <v>0</v>
      </c>
    </row>
    <row r="3972" spans="1:4">
      <c r="A3972" s="134"/>
      <c r="D3972" s="68">
        <f t="shared" si="62"/>
        <v>0</v>
      </c>
    </row>
    <row r="3973" spans="1:4">
      <c r="A3973" s="134"/>
      <c r="D3973" s="68">
        <f t="shared" si="62"/>
        <v>0</v>
      </c>
    </row>
    <row r="3974" spans="1:4">
      <c r="A3974" s="134"/>
      <c r="D3974" s="68">
        <f t="shared" si="62"/>
        <v>0</v>
      </c>
    </row>
    <row r="3975" spans="1:4">
      <c r="A3975" s="134"/>
      <c r="D3975" s="68">
        <f t="shared" si="62"/>
        <v>0</v>
      </c>
    </row>
    <row r="3976" spans="1:4">
      <c r="A3976" s="134"/>
      <c r="D3976" s="68">
        <f t="shared" si="62"/>
        <v>0</v>
      </c>
    </row>
    <row r="3977" spans="1:4">
      <c r="A3977" s="134"/>
      <c r="D3977" s="68">
        <f t="shared" si="62"/>
        <v>0</v>
      </c>
    </row>
    <row r="3978" spans="1:4">
      <c r="A3978" s="134"/>
      <c r="D3978" s="68">
        <f t="shared" si="62"/>
        <v>0</v>
      </c>
    </row>
    <row r="3979" spans="1:4">
      <c r="A3979" s="134"/>
      <c r="D3979" s="68">
        <f t="shared" si="62"/>
        <v>0</v>
      </c>
    </row>
    <row r="3980" spans="1:4">
      <c r="A3980" s="134"/>
      <c r="D3980" s="68">
        <f t="shared" si="62"/>
        <v>0</v>
      </c>
    </row>
    <row r="3981" spans="1:4">
      <c r="A3981" s="134"/>
      <c r="D3981" s="68">
        <f t="shared" si="62"/>
        <v>0</v>
      </c>
    </row>
    <row r="3982" spans="1:4">
      <c r="A3982" s="134"/>
      <c r="D3982" s="68">
        <f t="shared" si="62"/>
        <v>0</v>
      </c>
    </row>
    <row r="3983" spans="1:4">
      <c r="A3983" s="134"/>
      <c r="D3983" s="68">
        <f t="shared" si="62"/>
        <v>0</v>
      </c>
    </row>
    <row r="3984" spans="1:4">
      <c r="A3984" s="134"/>
      <c r="D3984" s="68">
        <f t="shared" si="62"/>
        <v>0</v>
      </c>
    </row>
    <row r="3985" spans="1:4">
      <c r="A3985" s="134"/>
      <c r="D3985" s="68">
        <f t="shared" si="62"/>
        <v>0</v>
      </c>
    </row>
    <row r="3986" spans="1:4">
      <c r="A3986" s="134"/>
      <c r="D3986" s="68">
        <f t="shared" si="62"/>
        <v>0</v>
      </c>
    </row>
    <row r="3987" spans="1:4">
      <c r="A3987" s="134"/>
      <c r="D3987" s="68">
        <f t="shared" si="62"/>
        <v>0</v>
      </c>
    </row>
    <row r="3988" spans="1:4">
      <c r="A3988" s="134"/>
      <c r="D3988" s="68">
        <f t="shared" si="62"/>
        <v>0</v>
      </c>
    </row>
    <row r="3989" spans="1:4">
      <c r="A3989" s="134"/>
      <c r="D3989" s="68">
        <f t="shared" si="62"/>
        <v>0</v>
      </c>
    </row>
    <row r="3990" spans="1:4">
      <c r="A3990" s="134"/>
      <c r="D3990" s="68">
        <f t="shared" si="62"/>
        <v>0</v>
      </c>
    </row>
    <row r="3991" spans="1:4">
      <c r="A3991" s="134"/>
      <c r="D3991" s="68">
        <f t="shared" si="62"/>
        <v>0</v>
      </c>
    </row>
    <row r="3992" spans="1:4">
      <c r="A3992" s="134"/>
      <c r="D3992" s="68">
        <f t="shared" si="62"/>
        <v>0</v>
      </c>
    </row>
    <row r="3993" spans="1:4">
      <c r="A3993" s="134"/>
      <c r="D3993" s="68">
        <f t="shared" si="62"/>
        <v>0</v>
      </c>
    </row>
    <row r="3994" spans="1:4">
      <c r="A3994" s="134"/>
      <c r="D3994" s="68">
        <f t="shared" si="62"/>
        <v>0</v>
      </c>
    </row>
    <row r="3995" spans="1:4">
      <c r="A3995" s="134"/>
      <c r="D3995" s="68">
        <f t="shared" si="62"/>
        <v>0</v>
      </c>
    </row>
    <row r="3996" spans="1:4">
      <c r="A3996" s="134"/>
      <c r="D3996" s="68">
        <f t="shared" si="62"/>
        <v>0</v>
      </c>
    </row>
    <row r="3997" spans="1:4">
      <c r="A3997" s="134"/>
      <c r="D3997" s="68">
        <f t="shared" si="62"/>
        <v>0</v>
      </c>
    </row>
    <row r="3998" spans="1:4">
      <c r="A3998" s="134"/>
      <c r="D3998" s="68">
        <f t="shared" si="62"/>
        <v>0</v>
      </c>
    </row>
    <row r="3999" spans="1:4">
      <c r="A3999" s="134"/>
      <c r="D3999" s="68">
        <f t="shared" si="62"/>
        <v>0</v>
      </c>
    </row>
    <row r="4000" spans="1:4">
      <c r="A4000" s="134"/>
      <c r="D4000" s="68">
        <f t="shared" si="62"/>
        <v>0</v>
      </c>
    </row>
    <row r="4001" spans="1:4">
      <c r="A4001" s="134"/>
      <c r="D4001" s="68">
        <f t="shared" si="62"/>
        <v>0</v>
      </c>
    </row>
    <row r="4002" spans="1:4">
      <c r="A4002" s="134"/>
      <c r="D4002" s="68">
        <f t="shared" si="62"/>
        <v>0</v>
      </c>
    </row>
    <row r="4003" spans="1:4">
      <c r="A4003" s="134"/>
      <c r="D4003" s="68">
        <f t="shared" si="62"/>
        <v>0</v>
      </c>
    </row>
    <row r="4004" spans="1:4">
      <c r="A4004" s="134"/>
      <c r="D4004" s="68">
        <f t="shared" si="62"/>
        <v>0</v>
      </c>
    </row>
    <row r="4005" spans="1:4">
      <c r="A4005" s="134"/>
      <c r="D4005" s="68">
        <f t="shared" si="62"/>
        <v>0</v>
      </c>
    </row>
    <row r="4006" spans="1:4">
      <c r="A4006" s="134"/>
      <c r="D4006" s="68">
        <f t="shared" si="62"/>
        <v>0</v>
      </c>
    </row>
    <row r="4007" spans="1:4">
      <c r="A4007" s="134"/>
      <c r="D4007" s="68">
        <f t="shared" si="62"/>
        <v>0</v>
      </c>
    </row>
    <row r="4008" spans="1:4">
      <c r="A4008" s="134"/>
      <c r="D4008" s="68">
        <f t="shared" si="62"/>
        <v>0</v>
      </c>
    </row>
    <row r="4009" spans="1:4">
      <c r="A4009" s="134"/>
      <c r="D4009" s="68">
        <f t="shared" si="62"/>
        <v>0</v>
      </c>
    </row>
    <row r="4010" spans="1:4">
      <c r="A4010" s="134"/>
      <c r="D4010" s="68">
        <f t="shared" si="62"/>
        <v>0</v>
      </c>
    </row>
    <row r="4011" spans="1:4">
      <c r="A4011" s="134"/>
      <c r="D4011" s="68">
        <f t="shared" si="62"/>
        <v>0</v>
      </c>
    </row>
    <row r="4012" spans="1:4">
      <c r="A4012" s="134"/>
      <c r="D4012" s="68">
        <f t="shared" si="62"/>
        <v>0</v>
      </c>
    </row>
    <row r="4013" spans="1:4">
      <c r="A4013" s="134"/>
      <c r="D4013" s="68">
        <f t="shared" si="62"/>
        <v>0</v>
      </c>
    </row>
    <row r="4014" spans="1:4">
      <c r="A4014" s="134"/>
      <c r="D4014" s="68">
        <f t="shared" si="62"/>
        <v>0</v>
      </c>
    </row>
    <row r="4015" spans="1:4">
      <c r="A4015" s="134"/>
      <c r="D4015" s="68">
        <f t="shared" si="62"/>
        <v>0</v>
      </c>
    </row>
    <row r="4016" spans="1:4">
      <c r="A4016" s="134"/>
      <c r="D4016" s="68">
        <f t="shared" si="62"/>
        <v>0</v>
      </c>
    </row>
    <row r="4017" spans="1:4">
      <c r="A4017" s="134"/>
      <c r="D4017" s="68">
        <f t="shared" si="62"/>
        <v>0</v>
      </c>
    </row>
    <row r="4018" spans="1:4">
      <c r="A4018" s="134"/>
      <c r="D4018" s="68">
        <f t="shared" si="62"/>
        <v>0</v>
      </c>
    </row>
    <row r="4019" spans="1:4">
      <c r="A4019" s="134"/>
      <c r="D4019" s="68">
        <f t="shared" si="62"/>
        <v>0</v>
      </c>
    </row>
    <row r="4020" spans="1:4">
      <c r="A4020" s="134"/>
      <c r="D4020" s="68">
        <f t="shared" si="62"/>
        <v>0</v>
      </c>
    </row>
    <row r="4021" spans="1:4">
      <c r="A4021" s="134"/>
      <c r="D4021" s="68">
        <f t="shared" si="62"/>
        <v>0</v>
      </c>
    </row>
    <row r="4022" spans="1:4">
      <c r="A4022" s="134"/>
      <c r="D4022" s="68">
        <f t="shared" si="62"/>
        <v>0</v>
      </c>
    </row>
    <row r="4023" spans="1:4">
      <c r="A4023" s="134"/>
      <c r="D4023" s="68">
        <f t="shared" si="62"/>
        <v>0</v>
      </c>
    </row>
    <row r="4024" spans="1:4">
      <c r="A4024" s="134"/>
      <c r="D4024" s="68">
        <f t="shared" si="62"/>
        <v>0</v>
      </c>
    </row>
    <row r="4025" spans="1:4">
      <c r="A4025" s="134"/>
      <c r="D4025" s="68">
        <f t="shared" si="62"/>
        <v>0</v>
      </c>
    </row>
    <row r="4026" spans="1:4">
      <c r="A4026" s="134"/>
      <c r="D4026" s="68">
        <f t="shared" si="62"/>
        <v>0</v>
      </c>
    </row>
    <row r="4027" spans="1:4">
      <c r="A4027" s="134"/>
      <c r="D4027" s="68">
        <f t="shared" si="62"/>
        <v>0</v>
      </c>
    </row>
    <row r="4028" spans="1:4">
      <c r="A4028" s="134"/>
      <c r="D4028" s="68">
        <f t="shared" si="62"/>
        <v>0</v>
      </c>
    </row>
    <row r="4029" spans="1:4">
      <c r="A4029" s="134"/>
      <c r="D4029" s="68">
        <f t="shared" si="62"/>
        <v>0</v>
      </c>
    </row>
    <row r="4030" spans="1:4">
      <c r="A4030" s="134"/>
      <c r="D4030" s="68">
        <f t="shared" si="62"/>
        <v>0</v>
      </c>
    </row>
    <row r="4031" spans="1:4">
      <c r="A4031" s="134"/>
      <c r="D4031" s="68">
        <f t="shared" si="62"/>
        <v>0</v>
      </c>
    </row>
    <row r="4032" spans="1:4">
      <c r="A4032" s="134"/>
      <c r="D4032" s="68">
        <f t="shared" si="62"/>
        <v>0</v>
      </c>
    </row>
    <row r="4033" spans="1:4">
      <c r="A4033" s="134"/>
      <c r="D4033" s="68">
        <f t="shared" si="62"/>
        <v>0</v>
      </c>
    </row>
    <row r="4034" spans="1:4">
      <c r="A4034" s="134"/>
      <c r="D4034" s="68">
        <f t="shared" si="62"/>
        <v>0</v>
      </c>
    </row>
    <row r="4035" spans="1:4">
      <c r="A4035" s="134"/>
      <c r="D4035" s="68">
        <f t="shared" ref="D4035:D4098" si="63">B4035+C4035</f>
        <v>0</v>
      </c>
    </row>
    <row r="4036" spans="1:4">
      <c r="A4036" s="134"/>
      <c r="D4036" s="68">
        <f t="shared" si="63"/>
        <v>0</v>
      </c>
    </row>
    <row r="4037" spans="1:4">
      <c r="A4037" s="134"/>
      <c r="D4037" s="68">
        <f t="shared" si="63"/>
        <v>0</v>
      </c>
    </row>
    <row r="4038" spans="1:4">
      <c r="A4038" s="134"/>
      <c r="D4038" s="68">
        <f t="shared" si="63"/>
        <v>0</v>
      </c>
    </row>
    <row r="4039" spans="1:4">
      <c r="A4039" s="134"/>
      <c r="D4039" s="68">
        <f t="shared" si="63"/>
        <v>0</v>
      </c>
    </row>
    <row r="4040" spans="1:4">
      <c r="A4040" s="134"/>
      <c r="D4040" s="68">
        <f t="shared" si="63"/>
        <v>0</v>
      </c>
    </row>
    <row r="4041" spans="1:4">
      <c r="A4041" s="134"/>
      <c r="D4041" s="68">
        <f t="shared" si="63"/>
        <v>0</v>
      </c>
    </row>
    <row r="4042" spans="1:4">
      <c r="A4042" s="134"/>
      <c r="D4042" s="68">
        <f t="shared" si="63"/>
        <v>0</v>
      </c>
    </row>
    <row r="4043" spans="1:4">
      <c r="A4043" s="134"/>
      <c r="D4043" s="68">
        <f t="shared" si="63"/>
        <v>0</v>
      </c>
    </row>
    <row r="4044" spans="1:4">
      <c r="A4044" s="134"/>
      <c r="D4044" s="68">
        <f t="shared" si="63"/>
        <v>0</v>
      </c>
    </row>
    <row r="4045" spans="1:4">
      <c r="A4045" s="134"/>
      <c r="D4045" s="68">
        <f t="shared" si="63"/>
        <v>0</v>
      </c>
    </row>
    <row r="4046" spans="1:4">
      <c r="A4046" s="134"/>
      <c r="D4046" s="68">
        <f t="shared" si="63"/>
        <v>0</v>
      </c>
    </row>
    <row r="4047" spans="1:4">
      <c r="A4047" s="134"/>
      <c r="D4047" s="68">
        <f t="shared" si="63"/>
        <v>0</v>
      </c>
    </row>
    <row r="4048" spans="1:4">
      <c r="A4048" s="134"/>
      <c r="D4048" s="68">
        <f t="shared" si="63"/>
        <v>0</v>
      </c>
    </row>
    <row r="4049" spans="1:4">
      <c r="A4049" s="134"/>
      <c r="D4049" s="68">
        <f t="shared" si="63"/>
        <v>0</v>
      </c>
    </row>
    <row r="4050" spans="1:4">
      <c r="A4050" s="134"/>
      <c r="D4050" s="68">
        <f t="shared" si="63"/>
        <v>0</v>
      </c>
    </row>
    <row r="4051" spans="1:4">
      <c r="A4051" s="134"/>
      <c r="D4051" s="68">
        <f t="shared" si="63"/>
        <v>0</v>
      </c>
    </row>
    <row r="4052" spans="1:4">
      <c r="A4052" s="134"/>
      <c r="D4052" s="68">
        <f t="shared" si="63"/>
        <v>0</v>
      </c>
    </row>
    <row r="4053" spans="1:4">
      <c r="A4053" s="134"/>
      <c r="D4053" s="68">
        <f t="shared" si="63"/>
        <v>0</v>
      </c>
    </row>
    <row r="4054" spans="1:4">
      <c r="A4054" s="134"/>
      <c r="D4054" s="68">
        <f t="shared" si="63"/>
        <v>0</v>
      </c>
    </row>
    <row r="4055" spans="1:4">
      <c r="A4055" s="134"/>
      <c r="D4055" s="68">
        <f t="shared" si="63"/>
        <v>0</v>
      </c>
    </row>
    <row r="4056" spans="1:4">
      <c r="A4056" s="134"/>
      <c r="D4056" s="68">
        <f t="shared" si="63"/>
        <v>0</v>
      </c>
    </row>
    <row r="4057" spans="1:4">
      <c r="A4057" s="134"/>
      <c r="D4057" s="68">
        <f t="shared" si="63"/>
        <v>0</v>
      </c>
    </row>
    <row r="4058" spans="1:4">
      <c r="A4058" s="134"/>
      <c r="D4058" s="68">
        <f t="shared" si="63"/>
        <v>0</v>
      </c>
    </row>
    <row r="4059" spans="1:4">
      <c r="A4059" s="134"/>
      <c r="D4059" s="68">
        <f t="shared" si="63"/>
        <v>0</v>
      </c>
    </row>
    <row r="4060" spans="1:4">
      <c r="A4060" s="134"/>
      <c r="D4060" s="68">
        <f t="shared" si="63"/>
        <v>0</v>
      </c>
    </row>
    <row r="4061" spans="1:4">
      <c r="A4061" s="134"/>
      <c r="D4061" s="68">
        <f t="shared" si="63"/>
        <v>0</v>
      </c>
    </row>
    <row r="4062" spans="1:4">
      <c r="A4062" s="134"/>
      <c r="D4062" s="68">
        <f t="shared" si="63"/>
        <v>0</v>
      </c>
    </row>
    <row r="4063" spans="1:4">
      <c r="A4063" s="134"/>
      <c r="D4063" s="68">
        <f t="shared" si="63"/>
        <v>0</v>
      </c>
    </row>
    <row r="4064" spans="1:4">
      <c r="A4064" s="134"/>
      <c r="D4064" s="68">
        <f t="shared" si="63"/>
        <v>0</v>
      </c>
    </row>
    <row r="4065" spans="1:4">
      <c r="A4065" s="134"/>
      <c r="D4065" s="68">
        <f t="shared" si="63"/>
        <v>0</v>
      </c>
    </row>
    <row r="4066" spans="1:4">
      <c r="A4066" s="134"/>
      <c r="D4066" s="68">
        <f t="shared" si="63"/>
        <v>0</v>
      </c>
    </row>
    <row r="4067" spans="1:4">
      <c r="A4067" s="134"/>
      <c r="D4067" s="68">
        <f t="shared" si="63"/>
        <v>0</v>
      </c>
    </row>
    <row r="4068" spans="1:4">
      <c r="A4068" s="134"/>
      <c r="D4068" s="68">
        <f t="shared" si="63"/>
        <v>0</v>
      </c>
    </row>
    <row r="4069" spans="1:4">
      <c r="A4069" s="134"/>
      <c r="D4069" s="68">
        <f t="shared" si="63"/>
        <v>0</v>
      </c>
    </row>
    <row r="4070" spans="1:4">
      <c r="A4070" s="134"/>
      <c r="D4070" s="68">
        <f t="shared" si="63"/>
        <v>0</v>
      </c>
    </row>
    <row r="4071" spans="1:4">
      <c r="A4071" s="134"/>
      <c r="D4071" s="68">
        <f t="shared" si="63"/>
        <v>0</v>
      </c>
    </row>
    <row r="4072" spans="1:4">
      <c r="A4072" s="134"/>
      <c r="D4072" s="68">
        <f t="shared" si="63"/>
        <v>0</v>
      </c>
    </row>
    <row r="4073" spans="1:4">
      <c r="A4073" s="134"/>
      <c r="D4073" s="68">
        <f t="shared" si="63"/>
        <v>0</v>
      </c>
    </row>
    <row r="4074" spans="1:4">
      <c r="A4074" s="134"/>
      <c r="D4074" s="68">
        <f t="shared" si="63"/>
        <v>0</v>
      </c>
    </row>
    <row r="4075" spans="1:4">
      <c r="A4075" s="134"/>
      <c r="D4075" s="68">
        <f t="shared" si="63"/>
        <v>0</v>
      </c>
    </row>
    <row r="4076" spans="1:4">
      <c r="A4076" s="134"/>
      <c r="D4076" s="68">
        <f t="shared" si="63"/>
        <v>0</v>
      </c>
    </row>
    <row r="4077" spans="1:4">
      <c r="A4077" s="134"/>
      <c r="D4077" s="68">
        <f t="shared" si="63"/>
        <v>0</v>
      </c>
    </row>
    <row r="4078" spans="1:4">
      <c r="A4078" s="134"/>
      <c r="D4078" s="68">
        <f t="shared" si="63"/>
        <v>0</v>
      </c>
    </row>
    <row r="4079" spans="1:4">
      <c r="A4079" s="134"/>
      <c r="D4079" s="68">
        <f t="shared" si="63"/>
        <v>0</v>
      </c>
    </row>
    <row r="4080" spans="1:4">
      <c r="A4080" s="134"/>
      <c r="D4080" s="68">
        <f t="shared" si="63"/>
        <v>0</v>
      </c>
    </row>
    <row r="4081" spans="1:4">
      <c r="A4081" s="134"/>
      <c r="D4081" s="68">
        <f t="shared" si="63"/>
        <v>0</v>
      </c>
    </row>
    <row r="4082" spans="1:4">
      <c r="A4082" s="134"/>
      <c r="D4082" s="68">
        <f t="shared" si="63"/>
        <v>0</v>
      </c>
    </row>
    <row r="4083" spans="1:4">
      <c r="A4083" s="134"/>
      <c r="D4083" s="68">
        <f t="shared" si="63"/>
        <v>0</v>
      </c>
    </row>
    <row r="4084" spans="1:4">
      <c r="A4084" s="134"/>
      <c r="D4084" s="68">
        <f t="shared" si="63"/>
        <v>0</v>
      </c>
    </row>
    <row r="4085" spans="1:4">
      <c r="A4085" s="134"/>
      <c r="D4085" s="68">
        <f t="shared" si="63"/>
        <v>0</v>
      </c>
    </row>
    <row r="4086" spans="1:4">
      <c r="A4086" s="134"/>
      <c r="D4086" s="68">
        <f t="shared" si="63"/>
        <v>0</v>
      </c>
    </row>
    <row r="4087" spans="1:4">
      <c r="A4087" s="134"/>
      <c r="D4087" s="68">
        <f t="shared" si="63"/>
        <v>0</v>
      </c>
    </row>
    <row r="4088" spans="1:4">
      <c r="A4088" s="134"/>
      <c r="D4088" s="68">
        <f t="shared" si="63"/>
        <v>0</v>
      </c>
    </row>
    <row r="4089" spans="1:4">
      <c r="A4089" s="134"/>
      <c r="D4089" s="68">
        <f t="shared" si="63"/>
        <v>0</v>
      </c>
    </row>
    <row r="4090" spans="1:4">
      <c r="A4090" s="134"/>
      <c r="D4090" s="68">
        <f t="shared" si="63"/>
        <v>0</v>
      </c>
    </row>
    <row r="4091" spans="1:4">
      <c r="A4091" s="134"/>
      <c r="D4091" s="68">
        <f t="shared" si="63"/>
        <v>0</v>
      </c>
    </row>
    <row r="4092" spans="1:4">
      <c r="A4092" s="134"/>
      <c r="D4092" s="68">
        <f t="shared" si="63"/>
        <v>0</v>
      </c>
    </row>
    <row r="4093" spans="1:4">
      <c r="A4093" s="134"/>
      <c r="D4093" s="68">
        <f t="shared" si="63"/>
        <v>0</v>
      </c>
    </row>
    <row r="4094" spans="1:4">
      <c r="A4094" s="134"/>
      <c r="D4094" s="68">
        <f t="shared" si="63"/>
        <v>0</v>
      </c>
    </row>
    <row r="4095" spans="1:4">
      <c r="A4095" s="134"/>
      <c r="D4095" s="68">
        <f t="shared" si="63"/>
        <v>0</v>
      </c>
    </row>
    <row r="4096" spans="1:4">
      <c r="A4096" s="134"/>
      <c r="D4096" s="68">
        <f t="shared" si="63"/>
        <v>0</v>
      </c>
    </row>
    <row r="4097" spans="1:4">
      <c r="A4097" s="134"/>
      <c r="D4097" s="68">
        <f t="shared" si="63"/>
        <v>0</v>
      </c>
    </row>
    <row r="4098" spans="1:4">
      <c r="A4098" s="134"/>
      <c r="D4098" s="68">
        <f t="shared" si="63"/>
        <v>0</v>
      </c>
    </row>
    <row r="4099" spans="1:4">
      <c r="A4099" s="134"/>
      <c r="D4099" s="68">
        <f t="shared" ref="D4099:D4162" si="64">B4099+C4099</f>
        <v>0</v>
      </c>
    </row>
    <row r="4100" spans="1:4">
      <c r="A4100" s="134"/>
      <c r="D4100" s="68">
        <f t="shared" si="64"/>
        <v>0</v>
      </c>
    </row>
    <row r="4101" spans="1:4">
      <c r="A4101" s="134"/>
      <c r="D4101" s="68">
        <f t="shared" si="64"/>
        <v>0</v>
      </c>
    </row>
    <row r="4102" spans="1:4">
      <c r="A4102" s="134"/>
      <c r="D4102" s="68">
        <f t="shared" si="64"/>
        <v>0</v>
      </c>
    </row>
    <row r="4103" spans="1:4">
      <c r="A4103" s="134"/>
      <c r="D4103" s="68">
        <f t="shared" si="64"/>
        <v>0</v>
      </c>
    </row>
    <row r="4104" spans="1:4">
      <c r="A4104" s="134"/>
      <c r="D4104" s="68">
        <f t="shared" si="64"/>
        <v>0</v>
      </c>
    </row>
    <row r="4105" spans="1:4">
      <c r="A4105" s="134"/>
      <c r="D4105" s="68">
        <f t="shared" si="64"/>
        <v>0</v>
      </c>
    </row>
    <row r="4106" spans="1:4">
      <c r="A4106" s="134"/>
      <c r="D4106" s="68">
        <f t="shared" si="64"/>
        <v>0</v>
      </c>
    </row>
    <row r="4107" spans="1:4">
      <c r="A4107" s="134"/>
      <c r="D4107" s="68">
        <f t="shared" si="64"/>
        <v>0</v>
      </c>
    </row>
    <row r="4108" spans="1:4">
      <c r="A4108" s="134"/>
      <c r="D4108" s="68">
        <f t="shared" si="64"/>
        <v>0</v>
      </c>
    </row>
    <row r="4109" spans="1:4">
      <c r="A4109" s="134"/>
      <c r="D4109" s="68">
        <f t="shared" si="64"/>
        <v>0</v>
      </c>
    </row>
    <row r="4110" spans="1:4">
      <c r="A4110" s="134"/>
      <c r="D4110" s="68">
        <f t="shared" si="64"/>
        <v>0</v>
      </c>
    </row>
    <row r="4111" spans="1:4">
      <c r="A4111" s="134"/>
      <c r="D4111" s="68">
        <f t="shared" si="64"/>
        <v>0</v>
      </c>
    </row>
    <row r="4112" spans="1:4">
      <c r="A4112" s="134"/>
      <c r="D4112" s="68">
        <f t="shared" si="64"/>
        <v>0</v>
      </c>
    </row>
    <row r="4113" spans="1:4">
      <c r="A4113" s="134"/>
      <c r="D4113" s="68">
        <f t="shared" si="64"/>
        <v>0</v>
      </c>
    </row>
    <row r="4114" spans="1:4">
      <c r="A4114" s="134"/>
      <c r="D4114" s="68">
        <f t="shared" si="64"/>
        <v>0</v>
      </c>
    </row>
    <row r="4115" spans="1:4">
      <c r="A4115" s="134"/>
      <c r="D4115" s="68">
        <f t="shared" si="64"/>
        <v>0</v>
      </c>
    </row>
    <row r="4116" spans="1:4">
      <c r="A4116" s="134"/>
      <c r="D4116" s="68">
        <f t="shared" si="64"/>
        <v>0</v>
      </c>
    </row>
    <row r="4117" spans="1:4">
      <c r="A4117" s="134"/>
      <c r="D4117" s="68">
        <f t="shared" si="64"/>
        <v>0</v>
      </c>
    </row>
    <row r="4118" spans="1:4">
      <c r="A4118" s="134"/>
      <c r="D4118" s="68">
        <f t="shared" si="64"/>
        <v>0</v>
      </c>
    </row>
    <row r="4119" spans="1:4">
      <c r="A4119" s="134"/>
      <c r="D4119" s="68">
        <f t="shared" si="64"/>
        <v>0</v>
      </c>
    </row>
    <row r="4120" spans="1:4">
      <c r="A4120" s="134"/>
      <c r="D4120" s="68">
        <f t="shared" si="64"/>
        <v>0</v>
      </c>
    </row>
    <row r="4121" spans="1:4">
      <c r="A4121" s="134"/>
      <c r="D4121" s="68">
        <f t="shared" si="64"/>
        <v>0</v>
      </c>
    </row>
    <row r="4122" spans="1:4">
      <c r="A4122" s="134"/>
      <c r="D4122" s="68">
        <f t="shared" si="64"/>
        <v>0</v>
      </c>
    </row>
    <row r="4123" spans="1:4">
      <c r="A4123" s="134"/>
      <c r="D4123" s="68">
        <f t="shared" si="64"/>
        <v>0</v>
      </c>
    </row>
    <row r="4124" spans="1:4">
      <c r="A4124" s="134"/>
      <c r="D4124" s="68">
        <f t="shared" si="64"/>
        <v>0</v>
      </c>
    </row>
    <row r="4125" spans="1:4">
      <c r="A4125" s="134"/>
      <c r="D4125" s="68">
        <f t="shared" si="64"/>
        <v>0</v>
      </c>
    </row>
    <row r="4126" spans="1:4">
      <c r="A4126" s="134"/>
      <c r="D4126" s="68">
        <f t="shared" si="64"/>
        <v>0</v>
      </c>
    </row>
    <row r="4127" spans="1:4">
      <c r="A4127" s="134"/>
      <c r="D4127" s="68">
        <f t="shared" si="64"/>
        <v>0</v>
      </c>
    </row>
    <row r="4128" spans="1:4">
      <c r="A4128" s="134"/>
      <c r="D4128" s="68">
        <f t="shared" si="64"/>
        <v>0</v>
      </c>
    </row>
    <row r="4129" spans="1:4">
      <c r="A4129" s="134"/>
      <c r="D4129" s="68">
        <f t="shared" si="64"/>
        <v>0</v>
      </c>
    </row>
    <row r="4130" spans="1:4">
      <c r="A4130" s="134"/>
      <c r="D4130" s="68">
        <f t="shared" si="64"/>
        <v>0</v>
      </c>
    </row>
    <row r="4131" spans="1:4">
      <c r="A4131" s="134"/>
      <c r="D4131" s="68">
        <f t="shared" si="64"/>
        <v>0</v>
      </c>
    </row>
    <row r="4132" spans="1:4">
      <c r="A4132" s="134"/>
      <c r="D4132" s="68">
        <f t="shared" si="64"/>
        <v>0</v>
      </c>
    </row>
    <row r="4133" spans="1:4">
      <c r="A4133" s="134"/>
      <c r="D4133" s="68">
        <f t="shared" si="64"/>
        <v>0</v>
      </c>
    </row>
    <row r="4134" spans="1:4">
      <c r="A4134" s="134"/>
      <c r="D4134" s="68">
        <f t="shared" si="64"/>
        <v>0</v>
      </c>
    </row>
    <row r="4135" spans="1:4">
      <c r="A4135" s="134"/>
      <c r="D4135" s="68">
        <f t="shared" si="64"/>
        <v>0</v>
      </c>
    </row>
    <row r="4136" spans="1:4">
      <c r="A4136" s="134"/>
      <c r="D4136" s="68">
        <f t="shared" si="64"/>
        <v>0</v>
      </c>
    </row>
    <row r="4137" spans="1:4">
      <c r="A4137" s="134"/>
      <c r="D4137" s="68">
        <f t="shared" si="64"/>
        <v>0</v>
      </c>
    </row>
    <row r="4138" spans="1:4">
      <c r="A4138" s="134"/>
      <c r="D4138" s="68">
        <f t="shared" si="64"/>
        <v>0</v>
      </c>
    </row>
    <row r="4139" spans="1:4">
      <c r="A4139" s="134"/>
      <c r="D4139" s="68">
        <f t="shared" si="64"/>
        <v>0</v>
      </c>
    </row>
    <row r="4140" spans="1:4">
      <c r="A4140" s="134"/>
      <c r="D4140" s="68">
        <f t="shared" si="64"/>
        <v>0</v>
      </c>
    </row>
    <row r="4141" spans="1:4">
      <c r="A4141" s="134"/>
      <c r="D4141" s="68">
        <f t="shared" si="64"/>
        <v>0</v>
      </c>
    </row>
    <row r="4142" spans="1:4">
      <c r="A4142" s="134"/>
      <c r="D4142" s="68">
        <f t="shared" si="64"/>
        <v>0</v>
      </c>
    </row>
    <row r="4143" spans="1:4">
      <c r="A4143" s="134"/>
      <c r="D4143" s="68">
        <f t="shared" si="64"/>
        <v>0</v>
      </c>
    </row>
    <row r="4144" spans="1:4">
      <c r="A4144" s="134"/>
      <c r="D4144" s="68">
        <f t="shared" si="64"/>
        <v>0</v>
      </c>
    </row>
    <row r="4145" spans="1:4">
      <c r="A4145" s="134"/>
      <c r="D4145" s="68">
        <f t="shared" si="64"/>
        <v>0</v>
      </c>
    </row>
    <row r="4146" spans="1:4">
      <c r="A4146" s="134"/>
      <c r="D4146" s="68">
        <f t="shared" si="64"/>
        <v>0</v>
      </c>
    </row>
    <row r="4147" spans="1:4">
      <c r="A4147" s="134"/>
      <c r="D4147" s="68">
        <f t="shared" si="64"/>
        <v>0</v>
      </c>
    </row>
    <row r="4148" spans="1:4">
      <c r="A4148" s="134"/>
      <c r="D4148" s="68">
        <f t="shared" si="64"/>
        <v>0</v>
      </c>
    </row>
    <row r="4149" spans="1:4">
      <c r="A4149" s="134"/>
      <c r="D4149" s="68">
        <f t="shared" si="64"/>
        <v>0</v>
      </c>
    </row>
    <row r="4150" spans="1:4">
      <c r="A4150" s="134"/>
      <c r="D4150" s="68">
        <f t="shared" si="64"/>
        <v>0</v>
      </c>
    </row>
    <row r="4151" spans="1:4">
      <c r="A4151" s="134"/>
      <c r="D4151" s="68">
        <f t="shared" si="64"/>
        <v>0</v>
      </c>
    </row>
    <row r="4152" spans="1:4">
      <c r="A4152" s="134"/>
      <c r="D4152" s="68">
        <f t="shared" si="64"/>
        <v>0</v>
      </c>
    </row>
    <row r="4153" spans="1:4">
      <c r="A4153" s="134"/>
      <c r="D4153" s="68">
        <f t="shared" si="64"/>
        <v>0</v>
      </c>
    </row>
    <row r="4154" spans="1:4">
      <c r="A4154" s="134"/>
      <c r="D4154" s="68">
        <f t="shared" si="64"/>
        <v>0</v>
      </c>
    </row>
    <row r="4155" spans="1:4">
      <c r="A4155" s="134"/>
      <c r="D4155" s="68">
        <f t="shared" si="64"/>
        <v>0</v>
      </c>
    </row>
    <row r="4156" spans="1:4">
      <c r="A4156" s="134"/>
      <c r="D4156" s="68">
        <f t="shared" si="64"/>
        <v>0</v>
      </c>
    </row>
    <row r="4157" spans="1:4">
      <c r="A4157" s="134"/>
      <c r="D4157" s="68">
        <f t="shared" si="64"/>
        <v>0</v>
      </c>
    </row>
    <row r="4158" spans="1:4">
      <c r="A4158" s="134"/>
      <c r="D4158" s="68">
        <f t="shared" si="64"/>
        <v>0</v>
      </c>
    </row>
    <row r="4159" spans="1:4">
      <c r="A4159" s="134"/>
      <c r="D4159" s="68">
        <f t="shared" si="64"/>
        <v>0</v>
      </c>
    </row>
    <row r="4160" spans="1:4">
      <c r="A4160" s="134"/>
      <c r="D4160" s="68">
        <f t="shared" si="64"/>
        <v>0</v>
      </c>
    </row>
    <row r="4161" spans="1:4">
      <c r="A4161" s="134"/>
      <c r="D4161" s="68">
        <f t="shared" si="64"/>
        <v>0</v>
      </c>
    </row>
    <row r="4162" spans="1:4">
      <c r="A4162" s="134"/>
      <c r="D4162" s="68">
        <f t="shared" si="64"/>
        <v>0</v>
      </c>
    </row>
    <row r="4163" spans="1:4">
      <c r="A4163" s="134"/>
      <c r="D4163" s="68">
        <f t="shared" ref="D4163:D4226" si="65">B4163+C4163</f>
        <v>0</v>
      </c>
    </row>
    <row r="4164" spans="1:4">
      <c r="A4164" s="134"/>
      <c r="D4164" s="68">
        <f t="shared" si="65"/>
        <v>0</v>
      </c>
    </row>
    <row r="4165" spans="1:4">
      <c r="A4165" s="134"/>
      <c r="D4165" s="68">
        <f t="shared" si="65"/>
        <v>0</v>
      </c>
    </row>
    <row r="4166" spans="1:4">
      <c r="A4166" s="134"/>
      <c r="D4166" s="68">
        <f t="shared" si="65"/>
        <v>0</v>
      </c>
    </row>
    <row r="4167" spans="1:4">
      <c r="A4167" s="134"/>
      <c r="D4167" s="68">
        <f t="shared" si="65"/>
        <v>0</v>
      </c>
    </row>
    <row r="4168" spans="1:4">
      <c r="A4168" s="134"/>
      <c r="D4168" s="68">
        <f t="shared" si="65"/>
        <v>0</v>
      </c>
    </row>
    <row r="4169" spans="1:4">
      <c r="A4169" s="134"/>
      <c r="D4169" s="68">
        <f t="shared" si="65"/>
        <v>0</v>
      </c>
    </row>
    <row r="4170" spans="1:4">
      <c r="A4170" s="134"/>
      <c r="D4170" s="68">
        <f t="shared" si="65"/>
        <v>0</v>
      </c>
    </row>
    <row r="4171" spans="1:4">
      <c r="A4171" s="134"/>
      <c r="D4171" s="68">
        <f t="shared" si="65"/>
        <v>0</v>
      </c>
    </row>
    <row r="4172" spans="1:4">
      <c r="A4172" s="134"/>
      <c r="D4172" s="68">
        <f t="shared" si="65"/>
        <v>0</v>
      </c>
    </row>
    <row r="4173" spans="1:4">
      <c r="A4173" s="134"/>
      <c r="D4173" s="68">
        <f t="shared" si="65"/>
        <v>0</v>
      </c>
    </row>
    <row r="4174" spans="1:4">
      <c r="A4174" s="134"/>
      <c r="D4174" s="68">
        <f t="shared" si="65"/>
        <v>0</v>
      </c>
    </row>
    <row r="4175" spans="1:4">
      <c r="A4175" s="134"/>
      <c r="D4175" s="68">
        <f t="shared" si="65"/>
        <v>0</v>
      </c>
    </row>
    <row r="4176" spans="1:4">
      <c r="A4176" s="134"/>
      <c r="D4176" s="68">
        <f t="shared" si="65"/>
        <v>0</v>
      </c>
    </row>
    <row r="4177" spans="1:4">
      <c r="A4177" s="134"/>
      <c r="D4177" s="68">
        <f t="shared" si="65"/>
        <v>0</v>
      </c>
    </row>
    <row r="4178" spans="1:4">
      <c r="A4178" s="134"/>
      <c r="D4178" s="68">
        <f t="shared" si="65"/>
        <v>0</v>
      </c>
    </row>
    <row r="4179" spans="1:4">
      <c r="A4179" s="134"/>
      <c r="D4179" s="68">
        <f t="shared" si="65"/>
        <v>0</v>
      </c>
    </row>
    <row r="4180" spans="1:4">
      <c r="A4180" s="134"/>
      <c r="D4180" s="68">
        <f t="shared" si="65"/>
        <v>0</v>
      </c>
    </row>
    <row r="4181" spans="1:4">
      <c r="A4181" s="134"/>
      <c r="D4181" s="68">
        <f t="shared" si="65"/>
        <v>0</v>
      </c>
    </row>
    <row r="4182" spans="1:4">
      <c r="A4182" s="134"/>
      <c r="D4182" s="68">
        <f t="shared" si="65"/>
        <v>0</v>
      </c>
    </row>
    <row r="4183" spans="1:4">
      <c r="A4183" s="134"/>
      <c r="D4183" s="68">
        <f t="shared" si="65"/>
        <v>0</v>
      </c>
    </row>
    <row r="4184" spans="1:4">
      <c r="A4184" s="134"/>
      <c r="D4184" s="68">
        <f t="shared" si="65"/>
        <v>0</v>
      </c>
    </row>
    <row r="4185" spans="1:4">
      <c r="A4185" s="134"/>
      <c r="D4185" s="68">
        <f t="shared" si="65"/>
        <v>0</v>
      </c>
    </row>
    <row r="4186" spans="1:4">
      <c r="A4186" s="134"/>
      <c r="D4186" s="68">
        <f t="shared" si="65"/>
        <v>0</v>
      </c>
    </row>
    <row r="4187" spans="1:4">
      <c r="A4187" s="134"/>
      <c r="D4187" s="68">
        <f t="shared" si="65"/>
        <v>0</v>
      </c>
    </row>
    <row r="4188" spans="1:4">
      <c r="A4188" s="134"/>
      <c r="D4188" s="68">
        <f t="shared" si="65"/>
        <v>0</v>
      </c>
    </row>
    <row r="4189" spans="1:4">
      <c r="A4189" s="134"/>
      <c r="D4189" s="68">
        <f t="shared" si="65"/>
        <v>0</v>
      </c>
    </row>
    <row r="4190" spans="1:4">
      <c r="A4190" s="134"/>
      <c r="D4190" s="68">
        <f t="shared" si="65"/>
        <v>0</v>
      </c>
    </row>
    <row r="4191" spans="1:4">
      <c r="A4191" s="134"/>
      <c r="D4191" s="68">
        <f t="shared" si="65"/>
        <v>0</v>
      </c>
    </row>
    <row r="4192" spans="1:4">
      <c r="A4192" s="134"/>
      <c r="D4192" s="68">
        <f t="shared" si="65"/>
        <v>0</v>
      </c>
    </row>
    <row r="4193" spans="1:4">
      <c r="A4193" s="134"/>
      <c r="D4193" s="68">
        <f t="shared" si="65"/>
        <v>0</v>
      </c>
    </row>
    <row r="4194" spans="1:4">
      <c r="A4194" s="134"/>
      <c r="D4194" s="68">
        <f t="shared" si="65"/>
        <v>0</v>
      </c>
    </row>
    <row r="4195" spans="1:4">
      <c r="A4195" s="134"/>
      <c r="D4195" s="68">
        <f t="shared" si="65"/>
        <v>0</v>
      </c>
    </row>
    <row r="4196" spans="1:4">
      <c r="A4196" s="134"/>
      <c r="D4196" s="68">
        <f t="shared" si="65"/>
        <v>0</v>
      </c>
    </row>
    <row r="4197" spans="1:4">
      <c r="A4197" s="134"/>
      <c r="D4197" s="68">
        <f t="shared" si="65"/>
        <v>0</v>
      </c>
    </row>
    <row r="4198" spans="1:4">
      <c r="A4198" s="134"/>
      <c r="D4198" s="68">
        <f t="shared" si="65"/>
        <v>0</v>
      </c>
    </row>
    <row r="4199" spans="1:4">
      <c r="A4199" s="134"/>
      <c r="D4199" s="68">
        <f t="shared" si="65"/>
        <v>0</v>
      </c>
    </row>
    <row r="4200" spans="1:4">
      <c r="A4200" s="134"/>
      <c r="D4200" s="68">
        <f t="shared" si="65"/>
        <v>0</v>
      </c>
    </row>
    <row r="4201" spans="1:4">
      <c r="A4201" s="134"/>
      <c r="D4201" s="68">
        <f t="shared" si="65"/>
        <v>0</v>
      </c>
    </row>
    <row r="4202" spans="1:4">
      <c r="A4202" s="134"/>
      <c r="D4202" s="68">
        <f t="shared" si="65"/>
        <v>0</v>
      </c>
    </row>
    <row r="4203" spans="1:4">
      <c r="A4203" s="134"/>
      <c r="D4203" s="68">
        <f t="shared" si="65"/>
        <v>0</v>
      </c>
    </row>
    <row r="4204" spans="1:4">
      <c r="A4204" s="134"/>
      <c r="D4204" s="68">
        <f t="shared" si="65"/>
        <v>0</v>
      </c>
    </row>
    <row r="4205" spans="1:4">
      <c r="A4205" s="134"/>
      <c r="D4205" s="68">
        <f t="shared" si="65"/>
        <v>0</v>
      </c>
    </row>
    <row r="4206" spans="1:4">
      <c r="A4206" s="134"/>
      <c r="D4206" s="68">
        <f t="shared" si="65"/>
        <v>0</v>
      </c>
    </row>
    <row r="4207" spans="1:4">
      <c r="A4207" s="134"/>
      <c r="D4207" s="68">
        <f t="shared" si="65"/>
        <v>0</v>
      </c>
    </row>
    <row r="4208" spans="1:4">
      <c r="A4208" s="134"/>
      <c r="D4208" s="68">
        <f t="shared" si="65"/>
        <v>0</v>
      </c>
    </row>
    <row r="4209" spans="1:4">
      <c r="A4209" s="134"/>
      <c r="D4209" s="68">
        <f t="shared" si="65"/>
        <v>0</v>
      </c>
    </row>
    <row r="4210" spans="1:4">
      <c r="A4210" s="134"/>
      <c r="D4210" s="68">
        <f t="shared" si="65"/>
        <v>0</v>
      </c>
    </row>
    <row r="4211" spans="1:4">
      <c r="A4211" s="134"/>
      <c r="D4211" s="68">
        <f t="shared" si="65"/>
        <v>0</v>
      </c>
    </row>
    <row r="4212" spans="1:4">
      <c r="A4212" s="134"/>
      <c r="D4212" s="68">
        <f t="shared" si="65"/>
        <v>0</v>
      </c>
    </row>
    <row r="4213" spans="1:4">
      <c r="A4213" s="134"/>
      <c r="D4213" s="68">
        <f t="shared" si="65"/>
        <v>0</v>
      </c>
    </row>
    <row r="4214" spans="1:4">
      <c r="A4214" s="134"/>
      <c r="D4214" s="68">
        <f t="shared" si="65"/>
        <v>0</v>
      </c>
    </row>
    <row r="4215" spans="1:4">
      <c r="A4215" s="134"/>
      <c r="D4215" s="68">
        <f t="shared" si="65"/>
        <v>0</v>
      </c>
    </row>
    <row r="4216" spans="1:4">
      <c r="A4216" s="134"/>
      <c r="D4216" s="68">
        <f t="shared" si="65"/>
        <v>0</v>
      </c>
    </row>
    <row r="4217" spans="1:4">
      <c r="A4217" s="134"/>
      <c r="D4217" s="68">
        <f t="shared" si="65"/>
        <v>0</v>
      </c>
    </row>
    <row r="4218" spans="1:4">
      <c r="A4218" s="134"/>
      <c r="D4218" s="68">
        <f t="shared" si="65"/>
        <v>0</v>
      </c>
    </row>
    <row r="4219" spans="1:4">
      <c r="A4219" s="134"/>
      <c r="D4219" s="68">
        <f t="shared" si="65"/>
        <v>0</v>
      </c>
    </row>
    <row r="4220" spans="1:4">
      <c r="A4220" s="134"/>
      <c r="D4220" s="68">
        <f t="shared" si="65"/>
        <v>0</v>
      </c>
    </row>
    <row r="4221" spans="1:4">
      <c r="A4221" s="134"/>
      <c r="D4221" s="68">
        <f t="shared" si="65"/>
        <v>0</v>
      </c>
    </row>
    <row r="4222" spans="1:4">
      <c r="A4222" s="134"/>
      <c r="D4222" s="68">
        <f t="shared" si="65"/>
        <v>0</v>
      </c>
    </row>
    <row r="4223" spans="1:4">
      <c r="A4223" s="134"/>
      <c r="D4223" s="68">
        <f t="shared" si="65"/>
        <v>0</v>
      </c>
    </row>
    <row r="4224" spans="1:4">
      <c r="A4224" s="134"/>
      <c r="D4224" s="68">
        <f t="shared" si="65"/>
        <v>0</v>
      </c>
    </row>
    <row r="4225" spans="1:4">
      <c r="A4225" s="134"/>
      <c r="D4225" s="68">
        <f t="shared" si="65"/>
        <v>0</v>
      </c>
    </row>
    <row r="4226" spans="1:4">
      <c r="A4226" s="134"/>
      <c r="D4226" s="68">
        <f t="shared" si="65"/>
        <v>0</v>
      </c>
    </row>
    <row r="4227" spans="1:4">
      <c r="A4227" s="134"/>
      <c r="D4227" s="68">
        <f t="shared" ref="D4227:D4290" si="66">B4227+C4227</f>
        <v>0</v>
      </c>
    </row>
    <row r="4228" spans="1:4">
      <c r="A4228" s="134"/>
      <c r="D4228" s="68">
        <f t="shared" si="66"/>
        <v>0</v>
      </c>
    </row>
    <row r="4229" spans="1:4">
      <c r="A4229" s="134"/>
      <c r="D4229" s="68">
        <f t="shared" si="66"/>
        <v>0</v>
      </c>
    </row>
    <row r="4230" spans="1:4">
      <c r="A4230" s="134"/>
      <c r="D4230" s="68">
        <f t="shared" si="66"/>
        <v>0</v>
      </c>
    </row>
    <row r="4231" spans="1:4">
      <c r="A4231" s="134"/>
      <c r="D4231" s="68">
        <f t="shared" si="66"/>
        <v>0</v>
      </c>
    </row>
    <row r="4232" spans="1:4">
      <c r="A4232" s="134"/>
      <c r="D4232" s="68">
        <f t="shared" si="66"/>
        <v>0</v>
      </c>
    </row>
    <row r="4233" spans="1:4">
      <c r="A4233" s="134"/>
      <c r="D4233" s="68">
        <f t="shared" si="66"/>
        <v>0</v>
      </c>
    </row>
    <row r="4234" spans="1:4">
      <c r="A4234" s="134"/>
      <c r="D4234" s="68">
        <f t="shared" si="66"/>
        <v>0</v>
      </c>
    </row>
    <row r="4235" spans="1:4">
      <c r="A4235" s="134"/>
      <c r="D4235" s="68">
        <f t="shared" si="66"/>
        <v>0</v>
      </c>
    </row>
    <row r="4236" spans="1:4">
      <c r="A4236" s="134"/>
      <c r="D4236" s="68">
        <f t="shared" si="66"/>
        <v>0</v>
      </c>
    </row>
    <row r="4237" spans="1:4">
      <c r="A4237" s="134"/>
      <c r="D4237" s="68">
        <f t="shared" si="66"/>
        <v>0</v>
      </c>
    </row>
    <row r="4238" spans="1:4">
      <c r="A4238" s="134"/>
      <c r="D4238" s="68">
        <f t="shared" si="66"/>
        <v>0</v>
      </c>
    </row>
    <row r="4239" spans="1:4">
      <c r="A4239" s="134"/>
      <c r="D4239" s="68">
        <f t="shared" si="66"/>
        <v>0</v>
      </c>
    </row>
    <row r="4240" spans="1:4">
      <c r="A4240" s="134"/>
      <c r="D4240" s="68">
        <f t="shared" si="66"/>
        <v>0</v>
      </c>
    </row>
    <row r="4241" spans="1:4">
      <c r="A4241" s="134"/>
      <c r="D4241" s="68">
        <f t="shared" si="66"/>
        <v>0</v>
      </c>
    </row>
    <row r="4242" spans="1:4">
      <c r="A4242" s="134"/>
      <c r="D4242" s="68">
        <f t="shared" si="66"/>
        <v>0</v>
      </c>
    </row>
    <row r="4243" spans="1:4">
      <c r="A4243" s="134"/>
      <c r="D4243" s="68">
        <f t="shared" si="66"/>
        <v>0</v>
      </c>
    </row>
    <row r="4244" spans="1:4">
      <c r="A4244" s="134"/>
      <c r="D4244" s="68">
        <f t="shared" si="66"/>
        <v>0</v>
      </c>
    </row>
    <row r="4245" spans="1:4">
      <c r="A4245" s="134"/>
      <c r="D4245" s="68">
        <f t="shared" si="66"/>
        <v>0</v>
      </c>
    </row>
    <row r="4246" spans="1:4">
      <c r="A4246" s="134"/>
      <c r="D4246" s="68">
        <f t="shared" si="66"/>
        <v>0</v>
      </c>
    </row>
    <row r="4247" spans="1:4">
      <c r="A4247" s="134"/>
      <c r="D4247" s="68">
        <f t="shared" si="66"/>
        <v>0</v>
      </c>
    </row>
    <row r="4248" spans="1:4">
      <c r="A4248" s="134"/>
      <c r="D4248" s="68">
        <f t="shared" si="66"/>
        <v>0</v>
      </c>
    </row>
    <row r="4249" spans="1:4">
      <c r="A4249" s="134"/>
      <c r="D4249" s="68">
        <f t="shared" si="66"/>
        <v>0</v>
      </c>
    </row>
    <row r="4250" spans="1:4">
      <c r="A4250" s="134"/>
      <c r="D4250" s="68">
        <f t="shared" si="66"/>
        <v>0</v>
      </c>
    </row>
    <row r="4251" spans="1:4">
      <c r="A4251" s="134"/>
      <c r="D4251" s="68">
        <f t="shared" si="66"/>
        <v>0</v>
      </c>
    </row>
    <row r="4252" spans="1:4">
      <c r="A4252" s="134"/>
      <c r="D4252" s="68">
        <f t="shared" si="66"/>
        <v>0</v>
      </c>
    </row>
    <row r="4253" spans="1:4">
      <c r="A4253" s="134"/>
      <c r="D4253" s="68">
        <f t="shared" si="66"/>
        <v>0</v>
      </c>
    </row>
    <row r="4254" spans="1:4">
      <c r="A4254" s="134"/>
      <c r="D4254" s="68">
        <f t="shared" si="66"/>
        <v>0</v>
      </c>
    </row>
    <row r="4255" spans="1:4">
      <c r="A4255" s="134"/>
      <c r="D4255" s="68">
        <f t="shared" si="66"/>
        <v>0</v>
      </c>
    </row>
    <row r="4256" spans="1:4">
      <c r="A4256" s="134"/>
      <c r="D4256" s="68">
        <f t="shared" si="66"/>
        <v>0</v>
      </c>
    </row>
    <row r="4257" spans="1:4">
      <c r="A4257" s="134"/>
      <c r="D4257" s="68">
        <f t="shared" si="66"/>
        <v>0</v>
      </c>
    </row>
    <row r="4258" spans="1:4">
      <c r="A4258" s="134"/>
      <c r="D4258" s="68">
        <f t="shared" si="66"/>
        <v>0</v>
      </c>
    </row>
    <row r="4259" spans="1:4">
      <c r="A4259" s="134"/>
      <c r="D4259" s="68">
        <f t="shared" si="66"/>
        <v>0</v>
      </c>
    </row>
    <row r="4260" spans="1:4">
      <c r="A4260" s="134"/>
      <c r="D4260" s="68">
        <f t="shared" si="66"/>
        <v>0</v>
      </c>
    </row>
    <row r="4261" spans="1:4">
      <c r="A4261" s="134"/>
      <c r="D4261" s="68">
        <f t="shared" si="66"/>
        <v>0</v>
      </c>
    </row>
    <row r="4262" spans="1:4">
      <c r="A4262" s="134"/>
      <c r="D4262" s="68">
        <f t="shared" si="66"/>
        <v>0</v>
      </c>
    </row>
    <row r="4263" spans="1:4">
      <c r="A4263" s="134"/>
      <c r="D4263" s="68">
        <f t="shared" si="66"/>
        <v>0</v>
      </c>
    </row>
    <row r="4264" spans="1:4">
      <c r="A4264" s="134"/>
      <c r="D4264" s="68">
        <f t="shared" si="66"/>
        <v>0</v>
      </c>
    </row>
    <row r="4265" spans="1:4">
      <c r="A4265" s="134"/>
      <c r="D4265" s="68">
        <f t="shared" si="66"/>
        <v>0</v>
      </c>
    </row>
    <row r="4266" spans="1:4">
      <c r="A4266" s="134"/>
      <c r="D4266" s="68">
        <f t="shared" si="66"/>
        <v>0</v>
      </c>
    </row>
    <row r="4267" spans="1:4">
      <c r="A4267" s="134"/>
      <c r="D4267" s="68">
        <f t="shared" si="66"/>
        <v>0</v>
      </c>
    </row>
    <row r="4268" spans="1:4">
      <c r="A4268" s="134"/>
      <c r="D4268" s="68">
        <f t="shared" si="66"/>
        <v>0</v>
      </c>
    </row>
    <row r="4269" spans="1:4">
      <c r="A4269" s="134"/>
      <c r="D4269" s="68">
        <f t="shared" si="66"/>
        <v>0</v>
      </c>
    </row>
    <row r="4270" spans="1:4">
      <c r="A4270" s="134"/>
      <c r="D4270" s="68">
        <f t="shared" si="66"/>
        <v>0</v>
      </c>
    </row>
    <row r="4271" spans="1:4">
      <c r="A4271" s="134"/>
      <c r="D4271" s="68">
        <f t="shared" si="66"/>
        <v>0</v>
      </c>
    </row>
    <row r="4272" spans="1:4">
      <c r="A4272" s="134"/>
      <c r="D4272" s="68">
        <f t="shared" si="66"/>
        <v>0</v>
      </c>
    </row>
    <row r="4273" spans="1:4">
      <c r="A4273" s="134"/>
      <c r="D4273" s="68">
        <f t="shared" si="66"/>
        <v>0</v>
      </c>
    </row>
    <row r="4274" spans="1:4">
      <c r="A4274" s="134"/>
      <c r="D4274" s="68">
        <f t="shared" si="66"/>
        <v>0</v>
      </c>
    </row>
    <row r="4275" spans="1:4">
      <c r="A4275" s="134"/>
      <c r="D4275" s="68">
        <f t="shared" si="66"/>
        <v>0</v>
      </c>
    </row>
    <row r="4276" spans="1:4">
      <c r="A4276" s="134"/>
      <c r="D4276" s="68">
        <f t="shared" si="66"/>
        <v>0</v>
      </c>
    </row>
    <row r="4277" spans="1:4">
      <c r="A4277" s="134"/>
      <c r="D4277" s="68">
        <f t="shared" si="66"/>
        <v>0</v>
      </c>
    </row>
    <row r="4278" spans="1:4">
      <c r="A4278" s="134"/>
      <c r="D4278" s="68">
        <f t="shared" si="66"/>
        <v>0</v>
      </c>
    </row>
    <row r="4279" spans="1:4">
      <c r="A4279" s="134"/>
      <c r="D4279" s="68">
        <f t="shared" si="66"/>
        <v>0</v>
      </c>
    </row>
    <row r="4280" spans="1:4">
      <c r="A4280" s="134"/>
      <c r="D4280" s="68">
        <f t="shared" si="66"/>
        <v>0</v>
      </c>
    </row>
    <row r="4281" spans="1:4">
      <c r="A4281" s="134"/>
      <c r="D4281" s="68">
        <f t="shared" si="66"/>
        <v>0</v>
      </c>
    </row>
    <row r="4282" spans="1:4">
      <c r="A4282" s="134"/>
      <c r="D4282" s="68">
        <f t="shared" si="66"/>
        <v>0</v>
      </c>
    </row>
    <row r="4283" spans="1:4">
      <c r="A4283" s="134"/>
      <c r="D4283" s="68">
        <f t="shared" si="66"/>
        <v>0</v>
      </c>
    </row>
    <row r="4284" spans="1:4">
      <c r="A4284" s="134"/>
      <c r="D4284" s="68">
        <f t="shared" si="66"/>
        <v>0</v>
      </c>
    </row>
    <row r="4285" spans="1:4">
      <c r="A4285" s="134"/>
      <c r="D4285" s="68">
        <f t="shared" si="66"/>
        <v>0</v>
      </c>
    </row>
    <row r="4286" spans="1:4">
      <c r="A4286" s="134"/>
      <c r="D4286" s="68">
        <f t="shared" si="66"/>
        <v>0</v>
      </c>
    </row>
    <row r="4287" spans="1:4">
      <c r="A4287" s="134"/>
      <c r="D4287" s="68">
        <f t="shared" si="66"/>
        <v>0</v>
      </c>
    </row>
    <row r="4288" spans="1:4">
      <c r="A4288" s="134"/>
      <c r="D4288" s="68">
        <f t="shared" si="66"/>
        <v>0</v>
      </c>
    </row>
    <row r="4289" spans="1:4">
      <c r="A4289" s="134"/>
      <c r="D4289" s="68">
        <f t="shared" si="66"/>
        <v>0</v>
      </c>
    </row>
    <row r="4290" spans="1:4">
      <c r="A4290" s="134"/>
      <c r="D4290" s="68">
        <f t="shared" si="66"/>
        <v>0</v>
      </c>
    </row>
    <row r="4291" spans="1:4">
      <c r="A4291" s="134"/>
      <c r="D4291" s="68">
        <f t="shared" ref="D4291:D4354" si="67">B4291+C4291</f>
        <v>0</v>
      </c>
    </row>
    <row r="4292" spans="1:4">
      <c r="A4292" s="134"/>
      <c r="D4292" s="68">
        <f t="shared" si="67"/>
        <v>0</v>
      </c>
    </row>
    <row r="4293" spans="1:4">
      <c r="A4293" s="134"/>
      <c r="D4293" s="68">
        <f t="shared" si="67"/>
        <v>0</v>
      </c>
    </row>
    <row r="4294" spans="1:4">
      <c r="A4294" s="134"/>
      <c r="D4294" s="68">
        <f t="shared" si="67"/>
        <v>0</v>
      </c>
    </row>
    <row r="4295" spans="1:4">
      <c r="A4295" s="134"/>
      <c r="D4295" s="68">
        <f t="shared" si="67"/>
        <v>0</v>
      </c>
    </row>
    <row r="4296" spans="1:4">
      <c r="A4296" s="134"/>
      <c r="D4296" s="68">
        <f t="shared" si="67"/>
        <v>0</v>
      </c>
    </row>
    <row r="4297" spans="1:4">
      <c r="A4297" s="134"/>
      <c r="D4297" s="68">
        <f t="shared" si="67"/>
        <v>0</v>
      </c>
    </row>
    <row r="4298" spans="1:4">
      <c r="A4298" s="134"/>
      <c r="D4298" s="68">
        <f t="shared" si="67"/>
        <v>0</v>
      </c>
    </row>
    <row r="4299" spans="1:4">
      <c r="A4299" s="134"/>
      <c r="D4299" s="68">
        <f t="shared" si="67"/>
        <v>0</v>
      </c>
    </row>
    <row r="4300" spans="1:4">
      <c r="A4300" s="134"/>
      <c r="D4300" s="68">
        <f t="shared" si="67"/>
        <v>0</v>
      </c>
    </row>
    <row r="4301" spans="1:4">
      <c r="A4301" s="134"/>
      <c r="D4301" s="68">
        <f t="shared" si="67"/>
        <v>0</v>
      </c>
    </row>
    <row r="4302" spans="1:4">
      <c r="A4302" s="134"/>
      <c r="D4302" s="68">
        <f t="shared" si="67"/>
        <v>0</v>
      </c>
    </row>
    <row r="4303" spans="1:4">
      <c r="A4303" s="134"/>
      <c r="D4303" s="68">
        <f t="shared" si="67"/>
        <v>0</v>
      </c>
    </row>
    <row r="4304" spans="1:4">
      <c r="A4304" s="134"/>
      <c r="D4304" s="68">
        <f t="shared" si="67"/>
        <v>0</v>
      </c>
    </row>
    <row r="4305" spans="1:4">
      <c r="A4305" s="134"/>
      <c r="D4305" s="68">
        <f t="shared" si="67"/>
        <v>0</v>
      </c>
    </row>
    <row r="4306" spans="1:4">
      <c r="A4306" s="134"/>
      <c r="D4306" s="68">
        <f t="shared" si="67"/>
        <v>0</v>
      </c>
    </row>
    <row r="4307" spans="1:4">
      <c r="A4307" s="134"/>
      <c r="D4307" s="68">
        <f t="shared" si="67"/>
        <v>0</v>
      </c>
    </row>
    <row r="4308" spans="1:4">
      <c r="A4308" s="134"/>
      <c r="D4308" s="68">
        <f t="shared" si="67"/>
        <v>0</v>
      </c>
    </row>
    <row r="4309" spans="1:4">
      <c r="A4309" s="134"/>
      <c r="D4309" s="68">
        <f t="shared" si="67"/>
        <v>0</v>
      </c>
    </row>
    <row r="4310" spans="1:4">
      <c r="A4310" s="134"/>
      <c r="D4310" s="68">
        <f t="shared" si="67"/>
        <v>0</v>
      </c>
    </row>
    <row r="4311" spans="1:4">
      <c r="A4311" s="134"/>
      <c r="D4311" s="68">
        <f t="shared" si="67"/>
        <v>0</v>
      </c>
    </row>
    <row r="4312" spans="1:4">
      <c r="A4312" s="134"/>
      <c r="D4312" s="68">
        <f t="shared" si="67"/>
        <v>0</v>
      </c>
    </row>
    <row r="4313" spans="1:4">
      <c r="A4313" s="134"/>
      <c r="D4313" s="68">
        <f t="shared" si="67"/>
        <v>0</v>
      </c>
    </row>
    <row r="4314" spans="1:4">
      <c r="A4314" s="134"/>
      <c r="D4314" s="68">
        <f t="shared" si="67"/>
        <v>0</v>
      </c>
    </row>
    <row r="4315" spans="1:4">
      <c r="A4315" s="134"/>
      <c r="D4315" s="68">
        <f t="shared" si="67"/>
        <v>0</v>
      </c>
    </row>
    <row r="4316" spans="1:4">
      <c r="A4316" s="134"/>
      <c r="D4316" s="68">
        <f t="shared" si="67"/>
        <v>0</v>
      </c>
    </row>
    <row r="4317" spans="1:4">
      <c r="A4317" s="134"/>
      <c r="D4317" s="68">
        <f t="shared" si="67"/>
        <v>0</v>
      </c>
    </row>
    <row r="4318" spans="1:4">
      <c r="A4318" s="134"/>
      <c r="D4318" s="68">
        <f t="shared" si="67"/>
        <v>0</v>
      </c>
    </row>
    <row r="4319" spans="1:4">
      <c r="A4319" s="134"/>
      <c r="D4319" s="68">
        <f t="shared" si="67"/>
        <v>0</v>
      </c>
    </row>
    <row r="4320" spans="1:4">
      <c r="A4320" s="134"/>
      <c r="D4320" s="68">
        <f t="shared" si="67"/>
        <v>0</v>
      </c>
    </row>
    <row r="4321" spans="1:4">
      <c r="A4321" s="134"/>
      <c r="D4321" s="68">
        <f t="shared" si="67"/>
        <v>0</v>
      </c>
    </row>
    <row r="4322" spans="1:4">
      <c r="A4322" s="134"/>
      <c r="D4322" s="68">
        <f t="shared" si="67"/>
        <v>0</v>
      </c>
    </row>
    <row r="4323" spans="1:4">
      <c r="A4323" s="134"/>
      <c r="D4323" s="68">
        <f t="shared" si="67"/>
        <v>0</v>
      </c>
    </row>
    <row r="4324" spans="1:4">
      <c r="A4324" s="134"/>
      <c r="D4324" s="68">
        <f t="shared" si="67"/>
        <v>0</v>
      </c>
    </row>
    <row r="4325" spans="1:4">
      <c r="A4325" s="134"/>
      <c r="D4325" s="68">
        <f t="shared" si="67"/>
        <v>0</v>
      </c>
    </row>
    <row r="4326" spans="1:4">
      <c r="A4326" s="134"/>
      <c r="D4326" s="68">
        <f t="shared" si="67"/>
        <v>0</v>
      </c>
    </row>
    <row r="4327" spans="1:4">
      <c r="A4327" s="134"/>
      <c r="D4327" s="68">
        <f t="shared" si="67"/>
        <v>0</v>
      </c>
    </row>
    <row r="4328" spans="1:4">
      <c r="A4328" s="134"/>
      <c r="D4328" s="68">
        <f t="shared" si="67"/>
        <v>0</v>
      </c>
    </row>
    <row r="4329" spans="1:4">
      <c r="A4329" s="134"/>
      <c r="D4329" s="68">
        <f t="shared" si="67"/>
        <v>0</v>
      </c>
    </row>
    <row r="4330" spans="1:4">
      <c r="A4330" s="134"/>
      <c r="D4330" s="68">
        <f t="shared" si="67"/>
        <v>0</v>
      </c>
    </row>
    <row r="4331" spans="1:4">
      <c r="A4331" s="134"/>
      <c r="D4331" s="68">
        <f t="shared" si="67"/>
        <v>0</v>
      </c>
    </row>
    <row r="4332" spans="1:4">
      <c r="A4332" s="134"/>
      <c r="D4332" s="68">
        <f t="shared" si="67"/>
        <v>0</v>
      </c>
    </row>
    <row r="4333" spans="1:4">
      <c r="A4333" s="134"/>
      <c r="D4333" s="68">
        <f t="shared" si="67"/>
        <v>0</v>
      </c>
    </row>
    <row r="4334" spans="1:4">
      <c r="A4334" s="134"/>
      <c r="D4334" s="68">
        <f t="shared" si="67"/>
        <v>0</v>
      </c>
    </row>
    <row r="4335" spans="1:4">
      <c r="A4335" s="134"/>
      <c r="D4335" s="68">
        <f t="shared" si="67"/>
        <v>0</v>
      </c>
    </row>
    <row r="4336" spans="1:4">
      <c r="A4336" s="134"/>
      <c r="D4336" s="68">
        <f t="shared" si="67"/>
        <v>0</v>
      </c>
    </row>
    <row r="4337" spans="1:4">
      <c r="A4337" s="134"/>
      <c r="D4337" s="68">
        <f t="shared" si="67"/>
        <v>0</v>
      </c>
    </row>
    <row r="4338" spans="1:4">
      <c r="A4338" s="134"/>
      <c r="D4338" s="68">
        <f t="shared" si="67"/>
        <v>0</v>
      </c>
    </row>
    <row r="4339" spans="1:4">
      <c r="A4339" s="134"/>
      <c r="D4339" s="68">
        <f t="shared" si="67"/>
        <v>0</v>
      </c>
    </row>
    <row r="4340" spans="1:4">
      <c r="A4340" s="134"/>
      <c r="D4340" s="68">
        <f t="shared" si="67"/>
        <v>0</v>
      </c>
    </row>
    <row r="4341" spans="1:4">
      <c r="A4341" s="134"/>
      <c r="D4341" s="68">
        <f t="shared" si="67"/>
        <v>0</v>
      </c>
    </row>
    <row r="4342" spans="1:4">
      <c r="A4342" s="134"/>
      <c r="D4342" s="68">
        <f t="shared" si="67"/>
        <v>0</v>
      </c>
    </row>
    <row r="4343" spans="1:4">
      <c r="A4343" s="134"/>
      <c r="D4343" s="68">
        <f t="shared" si="67"/>
        <v>0</v>
      </c>
    </row>
    <row r="4344" spans="1:4">
      <c r="A4344" s="134"/>
      <c r="D4344" s="68">
        <f t="shared" si="67"/>
        <v>0</v>
      </c>
    </row>
    <row r="4345" spans="1:4">
      <c r="A4345" s="134"/>
      <c r="D4345" s="68">
        <f t="shared" si="67"/>
        <v>0</v>
      </c>
    </row>
    <row r="4346" spans="1:4">
      <c r="A4346" s="134"/>
      <c r="D4346" s="68">
        <f t="shared" si="67"/>
        <v>0</v>
      </c>
    </row>
    <row r="4347" spans="1:4">
      <c r="A4347" s="134"/>
      <c r="D4347" s="68">
        <f t="shared" si="67"/>
        <v>0</v>
      </c>
    </row>
    <row r="4348" spans="1:4">
      <c r="A4348" s="134"/>
      <c r="D4348" s="68">
        <f t="shared" si="67"/>
        <v>0</v>
      </c>
    </row>
    <row r="4349" spans="1:4">
      <c r="A4349" s="134"/>
      <c r="D4349" s="68">
        <f t="shared" si="67"/>
        <v>0</v>
      </c>
    </row>
    <row r="4350" spans="1:4">
      <c r="A4350" s="134"/>
      <c r="D4350" s="68">
        <f t="shared" si="67"/>
        <v>0</v>
      </c>
    </row>
    <row r="4351" spans="1:4">
      <c r="A4351" s="134"/>
      <c r="D4351" s="68">
        <f t="shared" si="67"/>
        <v>0</v>
      </c>
    </row>
    <row r="4352" spans="1:4">
      <c r="A4352" s="134"/>
      <c r="D4352" s="68">
        <f t="shared" si="67"/>
        <v>0</v>
      </c>
    </row>
    <row r="4353" spans="1:4">
      <c r="A4353" s="134"/>
      <c r="D4353" s="68">
        <f t="shared" si="67"/>
        <v>0</v>
      </c>
    </row>
    <row r="4354" spans="1:4">
      <c r="A4354" s="134"/>
      <c r="D4354" s="68">
        <f t="shared" si="67"/>
        <v>0</v>
      </c>
    </row>
    <row r="4355" spans="1:4">
      <c r="A4355" s="134"/>
      <c r="D4355" s="68">
        <f t="shared" ref="D4355:D4418" si="68">B4355+C4355</f>
        <v>0</v>
      </c>
    </row>
    <row r="4356" spans="1:4">
      <c r="A4356" s="134"/>
      <c r="D4356" s="68">
        <f t="shared" si="68"/>
        <v>0</v>
      </c>
    </row>
    <row r="4357" spans="1:4">
      <c r="A4357" s="134"/>
      <c r="D4357" s="68">
        <f t="shared" si="68"/>
        <v>0</v>
      </c>
    </row>
    <row r="4358" spans="1:4">
      <c r="A4358" s="134"/>
      <c r="D4358" s="68">
        <f t="shared" si="68"/>
        <v>0</v>
      </c>
    </row>
    <row r="4359" spans="1:4">
      <c r="A4359" s="134"/>
      <c r="D4359" s="68">
        <f t="shared" si="68"/>
        <v>0</v>
      </c>
    </row>
    <row r="4360" spans="1:4">
      <c r="A4360" s="134"/>
      <c r="D4360" s="68">
        <f t="shared" si="68"/>
        <v>0</v>
      </c>
    </row>
    <row r="4361" spans="1:4">
      <c r="A4361" s="134"/>
      <c r="D4361" s="68">
        <f t="shared" si="68"/>
        <v>0</v>
      </c>
    </row>
    <row r="4362" spans="1:4">
      <c r="A4362" s="134"/>
      <c r="D4362" s="68">
        <f t="shared" si="68"/>
        <v>0</v>
      </c>
    </row>
    <row r="4363" spans="1:4">
      <c r="A4363" s="134"/>
      <c r="D4363" s="68">
        <f t="shared" si="68"/>
        <v>0</v>
      </c>
    </row>
    <row r="4364" spans="1:4">
      <c r="A4364" s="134"/>
      <c r="D4364" s="68">
        <f t="shared" si="68"/>
        <v>0</v>
      </c>
    </row>
    <row r="4365" spans="1:4">
      <c r="A4365" s="134"/>
      <c r="D4365" s="68">
        <f t="shared" si="68"/>
        <v>0</v>
      </c>
    </row>
    <row r="4366" spans="1:4">
      <c r="A4366" s="134"/>
      <c r="D4366" s="68">
        <f t="shared" si="68"/>
        <v>0</v>
      </c>
    </row>
    <row r="4367" spans="1:4">
      <c r="A4367" s="134"/>
      <c r="D4367" s="68">
        <f t="shared" si="68"/>
        <v>0</v>
      </c>
    </row>
    <row r="4368" spans="1:4">
      <c r="A4368" s="134"/>
      <c r="D4368" s="68">
        <f t="shared" si="68"/>
        <v>0</v>
      </c>
    </row>
    <row r="4369" spans="1:4">
      <c r="A4369" s="134"/>
      <c r="D4369" s="68">
        <f t="shared" si="68"/>
        <v>0</v>
      </c>
    </row>
    <row r="4370" spans="1:4">
      <c r="A4370" s="134"/>
      <c r="D4370" s="68">
        <f t="shared" si="68"/>
        <v>0</v>
      </c>
    </row>
    <row r="4371" spans="1:4">
      <c r="A4371" s="134"/>
      <c r="D4371" s="68">
        <f t="shared" si="68"/>
        <v>0</v>
      </c>
    </row>
    <row r="4372" spans="1:4">
      <c r="A4372" s="134"/>
      <c r="D4372" s="68">
        <f t="shared" si="68"/>
        <v>0</v>
      </c>
    </row>
    <row r="4373" spans="1:4">
      <c r="A4373" s="134"/>
      <c r="D4373" s="68">
        <f t="shared" si="68"/>
        <v>0</v>
      </c>
    </row>
    <row r="4374" spans="1:4">
      <c r="A4374" s="134"/>
      <c r="D4374" s="68">
        <f t="shared" si="68"/>
        <v>0</v>
      </c>
    </row>
    <row r="4375" spans="1:4">
      <c r="A4375" s="134"/>
      <c r="D4375" s="68">
        <f t="shared" si="68"/>
        <v>0</v>
      </c>
    </row>
    <row r="4376" spans="1:4">
      <c r="A4376" s="134"/>
      <c r="D4376" s="68">
        <f t="shared" si="68"/>
        <v>0</v>
      </c>
    </row>
    <row r="4377" spans="1:4">
      <c r="A4377" s="134"/>
      <c r="D4377" s="68">
        <f t="shared" si="68"/>
        <v>0</v>
      </c>
    </row>
    <row r="4378" spans="1:4">
      <c r="A4378" s="134"/>
      <c r="D4378" s="68">
        <f t="shared" si="68"/>
        <v>0</v>
      </c>
    </row>
    <row r="4379" spans="1:4">
      <c r="A4379" s="134"/>
      <c r="D4379" s="68">
        <f t="shared" si="68"/>
        <v>0</v>
      </c>
    </row>
    <row r="4380" spans="1:4">
      <c r="A4380" s="134"/>
      <c r="D4380" s="68">
        <f t="shared" si="68"/>
        <v>0</v>
      </c>
    </row>
    <row r="4381" spans="1:4">
      <c r="A4381" s="134"/>
      <c r="D4381" s="68">
        <f t="shared" si="68"/>
        <v>0</v>
      </c>
    </row>
    <row r="4382" spans="1:4">
      <c r="A4382" s="134"/>
      <c r="D4382" s="68">
        <f t="shared" si="68"/>
        <v>0</v>
      </c>
    </row>
    <row r="4383" spans="1:4">
      <c r="A4383" s="134"/>
      <c r="D4383" s="68">
        <f t="shared" si="68"/>
        <v>0</v>
      </c>
    </row>
    <row r="4384" spans="1:4">
      <c r="A4384" s="134"/>
      <c r="D4384" s="68">
        <f t="shared" si="68"/>
        <v>0</v>
      </c>
    </row>
    <row r="4385" spans="1:4">
      <c r="A4385" s="134"/>
      <c r="D4385" s="68">
        <f t="shared" si="68"/>
        <v>0</v>
      </c>
    </row>
    <row r="4386" spans="1:4">
      <c r="A4386" s="134"/>
      <c r="D4386" s="68">
        <f t="shared" si="68"/>
        <v>0</v>
      </c>
    </row>
    <row r="4387" spans="1:4">
      <c r="A4387" s="134"/>
      <c r="D4387" s="68">
        <f t="shared" si="68"/>
        <v>0</v>
      </c>
    </row>
    <row r="4388" spans="1:4">
      <c r="A4388" s="134"/>
      <c r="D4388" s="68">
        <f t="shared" si="68"/>
        <v>0</v>
      </c>
    </row>
    <row r="4389" spans="1:4">
      <c r="A4389" s="134"/>
      <c r="D4389" s="68">
        <f t="shared" si="68"/>
        <v>0</v>
      </c>
    </row>
    <row r="4390" spans="1:4">
      <c r="A4390" s="134"/>
      <c r="D4390" s="68">
        <f t="shared" si="68"/>
        <v>0</v>
      </c>
    </row>
    <row r="4391" spans="1:4">
      <c r="A4391" s="134"/>
      <c r="D4391" s="68">
        <f t="shared" si="68"/>
        <v>0</v>
      </c>
    </row>
    <row r="4392" spans="1:4">
      <c r="A4392" s="134"/>
      <c r="D4392" s="68">
        <f t="shared" si="68"/>
        <v>0</v>
      </c>
    </row>
    <row r="4393" spans="1:4">
      <c r="A4393" s="134"/>
      <c r="D4393" s="68">
        <f t="shared" si="68"/>
        <v>0</v>
      </c>
    </row>
    <row r="4394" spans="1:4">
      <c r="A4394" s="134"/>
      <c r="D4394" s="68">
        <f t="shared" si="68"/>
        <v>0</v>
      </c>
    </row>
    <row r="4395" spans="1:4">
      <c r="A4395" s="134"/>
      <c r="D4395" s="68">
        <f t="shared" si="68"/>
        <v>0</v>
      </c>
    </row>
    <row r="4396" spans="1:4">
      <c r="A4396" s="134"/>
      <c r="D4396" s="68">
        <f t="shared" si="68"/>
        <v>0</v>
      </c>
    </row>
    <row r="4397" spans="1:4">
      <c r="A4397" s="134"/>
      <c r="D4397" s="68">
        <f t="shared" si="68"/>
        <v>0</v>
      </c>
    </row>
    <row r="4398" spans="1:4">
      <c r="A4398" s="134"/>
      <c r="D4398" s="68">
        <f t="shared" si="68"/>
        <v>0</v>
      </c>
    </row>
    <row r="4399" spans="1:4">
      <c r="A4399" s="134"/>
      <c r="D4399" s="68">
        <f t="shared" si="68"/>
        <v>0</v>
      </c>
    </row>
    <row r="4400" spans="1:4">
      <c r="A4400" s="134"/>
      <c r="D4400" s="68">
        <f t="shared" si="68"/>
        <v>0</v>
      </c>
    </row>
    <row r="4401" spans="1:4">
      <c r="A4401" s="134"/>
      <c r="D4401" s="68">
        <f t="shared" si="68"/>
        <v>0</v>
      </c>
    </row>
    <row r="4402" spans="1:4">
      <c r="A4402" s="134"/>
      <c r="D4402" s="68">
        <f t="shared" si="68"/>
        <v>0</v>
      </c>
    </row>
    <row r="4403" spans="1:4">
      <c r="A4403" s="134"/>
      <c r="D4403" s="68">
        <f t="shared" si="68"/>
        <v>0</v>
      </c>
    </row>
    <row r="4404" spans="1:4">
      <c r="A4404" s="134"/>
      <c r="D4404" s="68">
        <f t="shared" si="68"/>
        <v>0</v>
      </c>
    </row>
    <row r="4405" spans="1:4">
      <c r="A4405" s="134"/>
      <c r="D4405" s="68">
        <f t="shared" si="68"/>
        <v>0</v>
      </c>
    </row>
    <row r="4406" spans="1:4">
      <c r="A4406" s="134"/>
      <c r="D4406" s="68">
        <f t="shared" si="68"/>
        <v>0</v>
      </c>
    </row>
    <row r="4407" spans="1:4">
      <c r="A4407" s="134"/>
      <c r="D4407" s="68">
        <f t="shared" si="68"/>
        <v>0</v>
      </c>
    </row>
    <row r="4408" spans="1:4">
      <c r="A4408" s="134"/>
      <c r="D4408" s="68">
        <f t="shared" si="68"/>
        <v>0</v>
      </c>
    </row>
    <row r="4409" spans="1:4">
      <c r="A4409" s="134"/>
      <c r="D4409" s="68">
        <f t="shared" si="68"/>
        <v>0</v>
      </c>
    </row>
    <row r="4410" spans="1:4">
      <c r="A4410" s="134"/>
      <c r="D4410" s="68">
        <f t="shared" si="68"/>
        <v>0</v>
      </c>
    </row>
    <row r="4411" spans="1:4">
      <c r="A4411" s="134"/>
      <c r="D4411" s="68">
        <f t="shared" si="68"/>
        <v>0</v>
      </c>
    </row>
    <row r="4412" spans="1:4">
      <c r="A4412" s="134"/>
      <c r="D4412" s="68">
        <f t="shared" si="68"/>
        <v>0</v>
      </c>
    </row>
    <row r="4413" spans="1:4">
      <c r="A4413" s="134"/>
      <c r="D4413" s="68">
        <f t="shared" si="68"/>
        <v>0</v>
      </c>
    </row>
    <row r="4414" spans="1:4">
      <c r="A4414" s="134"/>
      <c r="D4414" s="68">
        <f t="shared" si="68"/>
        <v>0</v>
      </c>
    </row>
    <row r="4415" spans="1:4">
      <c r="A4415" s="134"/>
      <c r="D4415" s="68">
        <f t="shared" si="68"/>
        <v>0</v>
      </c>
    </row>
    <row r="4416" spans="1:4">
      <c r="A4416" s="134"/>
      <c r="D4416" s="68">
        <f t="shared" si="68"/>
        <v>0</v>
      </c>
    </row>
    <row r="4417" spans="1:4">
      <c r="A4417" s="134"/>
      <c r="D4417" s="68">
        <f t="shared" si="68"/>
        <v>0</v>
      </c>
    </row>
    <row r="4418" spans="1:4">
      <c r="A4418" s="134"/>
      <c r="D4418" s="68">
        <f t="shared" si="68"/>
        <v>0</v>
      </c>
    </row>
    <row r="4419" spans="1:4">
      <c r="A4419" s="134"/>
      <c r="D4419" s="68">
        <f t="shared" ref="D4419:D4482" si="69">B4419+C4419</f>
        <v>0</v>
      </c>
    </row>
    <row r="4420" spans="1:4">
      <c r="A4420" s="134"/>
      <c r="D4420" s="68">
        <f t="shared" si="69"/>
        <v>0</v>
      </c>
    </row>
    <row r="4421" spans="1:4">
      <c r="A4421" s="134"/>
      <c r="D4421" s="68">
        <f t="shared" si="69"/>
        <v>0</v>
      </c>
    </row>
    <row r="4422" spans="1:4">
      <c r="A4422" s="134"/>
      <c r="D4422" s="68">
        <f t="shared" si="69"/>
        <v>0</v>
      </c>
    </row>
    <row r="4423" spans="1:4">
      <c r="A4423" s="134"/>
      <c r="D4423" s="68">
        <f t="shared" si="69"/>
        <v>0</v>
      </c>
    </row>
    <row r="4424" spans="1:4">
      <c r="A4424" s="134"/>
      <c r="D4424" s="68">
        <f t="shared" si="69"/>
        <v>0</v>
      </c>
    </row>
    <row r="4425" spans="1:4">
      <c r="A4425" s="134"/>
      <c r="D4425" s="68">
        <f t="shared" si="69"/>
        <v>0</v>
      </c>
    </row>
    <row r="4426" spans="1:4">
      <c r="A4426" s="134"/>
      <c r="D4426" s="68">
        <f t="shared" si="69"/>
        <v>0</v>
      </c>
    </row>
    <row r="4427" spans="1:4">
      <c r="A4427" s="134"/>
      <c r="D4427" s="68">
        <f t="shared" si="69"/>
        <v>0</v>
      </c>
    </row>
    <row r="4428" spans="1:4">
      <c r="A4428" s="134"/>
      <c r="D4428" s="68">
        <f t="shared" si="69"/>
        <v>0</v>
      </c>
    </row>
    <row r="4429" spans="1:4">
      <c r="A4429" s="134"/>
      <c r="D4429" s="68">
        <f t="shared" si="69"/>
        <v>0</v>
      </c>
    </row>
    <row r="4430" spans="1:4">
      <c r="A4430" s="134"/>
      <c r="D4430" s="68">
        <f t="shared" si="69"/>
        <v>0</v>
      </c>
    </row>
    <row r="4431" spans="1:4">
      <c r="A4431" s="134"/>
      <c r="D4431" s="68">
        <f t="shared" si="69"/>
        <v>0</v>
      </c>
    </row>
    <row r="4432" spans="1:4">
      <c r="A4432" s="134"/>
      <c r="D4432" s="68">
        <f t="shared" si="69"/>
        <v>0</v>
      </c>
    </row>
    <row r="4433" spans="1:4">
      <c r="A4433" s="134"/>
      <c r="D4433" s="68">
        <f t="shared" si="69"/>
        <v>0</v>
      </c>
    </row>
    <row r="4434" spans="1:4">
      <c r="A4434" s="134"/>
      <c r="D4434" s="68">
        <f t="shared" si="69"/>
        <v>0</v>
      </c>
    </row>
    <row r="4435" spans="1:4">
      <c r="A4435" s="134"/>
      <c r="D4435" s="68">
        <f t="shared" si="69"/>
        <v>0</v>
      </c>
    </row>
    <row r="4436" spans="1:4">
      <c r="A4436" s="134"/>
      <c r="D4436" s="68">
        <f t="shared" si="69"/>
        <v>0</v>
      </c>
    </row>
    <row r="4437" spans="1:4">
      <c r="A4437" s="134"/>
      <c r="D4437" s="68">
        <f t="shared" si="69"/>
        <v>0</v>
      </c>
    </row>
    <row r="4438" spans="1:4">
      <c r="A4438" s="134"/>
      <c r="D4438" s="68">
        <f t="shared" si="69"/>
        <v>0</v>
      </c>
    </row>
    <row r="4439" spans="1:4">
      <c r="A4439" s="134"/>
      <c r="D4439" s="68">
        <f t="shared" si="69"/>
        <v>0</v>
      </c>
    </row>
    <row r="4440" spans="1:4">
      <c r="A4440" s="134"/>
      <c r="D4440" s="68">
        <f t="shared" si="69"/>
        <v>0</v>
      </c>
    </row>
    <row r="4441" spans="1:4">
      <c r="A4441" s="134"/>
      <c r="D4441" s="68">
        <f t="shared" si="69"/>
        <v>0</v>
      </c>
    </row>
    <row r="4442" spans="1:4">
      <c r="A4442" s="134"/>
      <c r="D4442" s="68">
        <f t="shared" si="69"/>
        <v>0</v>
      </c>
    </row>
    <row r="4443" spans="1:4">
      <c r="A4443" s="134"/>
      <c r="D4443" s="68">
        <f t="shared" si="69"/>
        <v>0</v>
      </c>
    </row>
    <row r="4444" spans="1:4">
      <c r="A4444" s="134"/>
      <c r="D4444" s="68">
        <f t="shared" si="69"/>
        <v>0</v>
      </c>
    </row>
    <row r="4445" spans="1:4">
      <c r="A4445" s="134"/>
      <c r="D4445" s="68">
        <f t="shared" si="69"/>
        <v>0</v>
      </c>
    </row>
    <row r="4446" spans="1:4">
      <c r="A4446" s="134"/>
      <c r="D4446" s="68">
        <f t="shared" si="69"/>
        <v>0</v>
      </c>
    </row>
    <row r="4447" spans="1:4">
      <c r="A4447" s="134"/>
      <c r="D4447" s="68">
        <f t="shared" si="69"/>
        <v>0</v>
      </c>
    </row>
    <row r="4448" spans="1:4">
      <c r="A4448" s="134"/>
      <c r="D4448" s="68">
        <f t="shared" si="69"/>
        <v>0</v>
      </c>
    </row>
    <row r="4449" spans="1:4">
      <c r="A4449" s="134"/>
      <c r="D4449" s="68">
        <f t="shared" si="69"/>
        <v>0</v>
      </c>
    </row>
    <row r="4450" spans="1:4">
      <c r="A4450" s="134"/>
      <c r="D4450" s="68">
        <f t="shared" si="69"/>
        <v>0</v>
      </c>
    </row>
    <row r="4451" spans="1:4">
      <c r="A4451" s="134"/>
      <c r="D4451" s="68">
        <f t="shared" si="69"/>
        <v>0</v>
      </c>
    </row>
    <row r="4452" spans="1:4">
      <c r="A4452" s="134"/>
      <c r="D4452" s="68">
        <f t="shared" si="69"/>
        <v>0</v>
      </c>
    </row>
    <row r="4453" spans="1:4">
      <c r="A4453" s="134"/>
      <c r="D4453" s="68">
        <f t="shared" si="69"/>
        <v>0</v>
      </c>
    </row>
    <row r="4454" spans="1:4">
      <c r="A4454" s="134"/>
      <c r="D4454" s="68">
        <f t="shared" si="69"/>
        <v>0</v>
      </c>
    </row>
    <row r="4455" spans="1:4">
      <c r="A4455" s="134"/>
      <c r="D4455" s="68">
        <f t="shared" si="69"/>
        <v>0</v>
      </c>
    </row>
    <row r="4456" spans="1:4">
      <c r="A4456" s="134"/>
      <c r="D4456" s="68">
        <f t="shared" si="69"/>
        <v>0</v>
      </c>
    </row>
    <row r="4457" spans="1:4">
      <c r="A4457" s="134"/>
      <c r="D4457" s="68">
        <f t="shared" si="69"/>
        <v>0</v>
      </c>
    </row>
    <row r="4458" spans="1:4">
      <c r="A4458" s="134"/>
      <c r="D4458" s="68">
        <f t="shared" si="69"/>
        <v>0</v>
      </c>
    </row>
    <row r="4459" spans="1:4">
      <c r="A4459" s="134"/>
      <c r="D4459" s="68">
        <f t="shared" si="69"/>
        <v>0</v>
      </c>
    </row>
    <row r="4460" spans="1:4">
      <c r="A4460" s="134"/>
      <c r="D4460" s="68">
        <f t="shared" si="69"/>
        <v>0</v>
      </c>
    </row>
    <row r="4461" spans="1:4">
      <c r="A4461" s="134"/>
      <c r="D4461" s="68">
        <f t="shared" si="69"/>
        <v>0</v>
      </c>
    </row>
    <row r="4462" spans="1:4">
      <c r="A4462" s="134"/>
      <c r="D4462" s="68">
        <f t="shared" si="69"/>
        <v>0</v>
      </c>
    </row>
    <row r="4463" spans="1:4">
      <c r="A4463" s="134"/>
      <c r="D4463" s="68">
        <f t="shared" si="69"/>
        <v>0</v>
      </c>
    </row>
    <row r="4464" spans="1:4">
      <c r="A4464" s="134"/>
      <c r="D4464" s="68">
        <f t="shared" si="69"/>
        <v>0</v>
      </c>
    </row>
    <row r="4465" spans="1:4">
      <c r="A4465" s="134"/>
      <c r="D4465" s="68">
        <f t="shared" si="69"/>
        <v>0</v>
      </c>
    </row>
    <row r="4466" spans="1:4">
      <c r="A4466" s="134"/>
      <c r="D4466" s="68">
        <f t="shared" si="69"/>
        <v>0</v>
      </c>
    </row>
    <row r="4467" spans="1:4">
      <c r="A4467" s="134"/>
      <c r="D4467" s="68">
        <f t="shared" si="69"/>
        <v>0</v>
      </c>
    </row>
    <row r="4468" spans="1:4">
      <c r="A4468" s="134"/>
      <c r="D4468" s="68">
        <f t="shared" si="69"/>
        <v>0</v>
      </c>
    </row>
    <row r="4469" spans="1:4">
      <c r="A4469" s="134"/>
      <c r="D4469" s="68">
        <f t="shared" si="69"/>
        <v>0</v>
      </c>
    </row>
    <row r="4470" spans="1:4">
      <c r="A4470" s="134"/>
      <c r="D4470" s="68">
        <f t="shared" si="69"/>
        <v>0</v>
      </c>
    </row>
    <row r="4471" spans="1:4">
      <c r="A4471" s="134"/>
      <c r="D4471" s="68">
        <f t="shared" si="69"/>
        <v>0</v>
      </c>
    </row>
    <row r="4472" spans="1:4">
      <c r="A4472" s="134"/>
      <c r="D4472" s="68">
        <f t="shared" si="69"/>
        <v>0</v>
      </c>
    </row>
    <row r="4473" spans="1:4">
      <c r="A4473" s="134"/>
      <c r="D4473" s="68">
        <f t="shared" si="69"/>
        <v>0</v>
      </c>
    </row>
    <row r="4474" spans="1:4">
      <c r="A4474" s="134"/>
      <c r="D4474" s="68">
        <f t="shared" si="69"/>
        <v>0</v>
      </c>
    </row>
    <row r="4475" spans="1:4">
      <c r="A4475" s="134"/>
      <c r="D4475" s="68">
        <f t="shared" si="69"/>
        <v>0</v>
      </c>
    </row>
    <row r="4476" spans="1:4">
      <c r="A4476" s="134"/>
      <c r="D4476" s="68">
        <f t="shared" si="69"/>
        <v>0</v>
      </c>
    </row>
    <row r="4477" spans="1:4">
      <c r="A4477" s="134"/>
      <c r="D4477" s="68">
        <f t="shared" si="69"/>
        <v>0</v>
      </c>
    </row>
    <row r="4478" spans="1:4">
      <c r="A4478" s="134"/>
      <c r="D4478" s="68">
        <f t="shared" si="69"/>
        <v>0</v>
      </c>
    </row>
    <row r="4479" spans="1:4">
      <c r="A4479" s="134"/>
      <c r="D4479" s="68">
        <f t="shared" si="69"/>
        <v>0</v>
      </c>
    </row>
    <row r="4480" spans="1:4">
      <c r="A4480" s="134"/>
      <c r="D4480" s="68">
        <f t="shared" si="69"/>
        <v>0</v>
      </c>
    </row>
    <row r="4481" spans="1:4">
      <c r="A4481" s="134"/>
      <c r="D4481" s="68">
        <f t="shared" si="69"/>
        <v>0</v>
      </c>
    </row>
    <row r="4482" spans="1:4">
      <c r="A4482" s="134"/>
      <c r="D4482" s="68">
        <f t="shared" si="69"/>
        <v>0</v>
      </c>
    </row>
    <row r="4483" spans="1:4">
      <c r="A4483" s="134"/>
      <c r="D4483" s="68">
        <f t="shared" ref="D4483:D4546" si="70">B4483+C4483</f>
        <v>0</v>
      </c>
    </row>
    <row r="4484" spans="1:4">
      <c r="A4484" s="134"/>
      <c r="D4484" s="68">
        <f t="shared" si="70"/>
        <v>0</v>
      </c>
    </row>
    <row r="4485" spans="1:4">
      <c r="A4485" s="134"/>
      <c r="D4485" s="68">
        <f t="shared" si="70"/>
        <v>0</v>
      </c>
    </row>
    <row r="4486" spans="1:4">
      <c r="A4486" s="134"/>
      <c r="D4486" s="68">
        <f t="shared" si="70"/>
        <v>0</v>
      </c>
    </row>
    <row r="4487" spans="1:4">
      <c r="A4487" s="134"/>
      <c r="D4487" s="68">
        <f t="shared" si="70"/>
        <v>0</v>
      </c>
    </row>
    <row r="4488" spans="1:4">
      <c r="A4488" s="134"/>
      <c r="D4488" s="68">
        <f t="shared" si="70"/>
        <v>0</v>
      </c>
    </row>
    <row r="4489" spans="1:4">
      <c r="A4489" s="134"/>
      <c r="D4489" s="68">
        <f t="shared" si="70"/>
        <v>0</v>
      </c>
    </row>
    <row r="4490" spans="1:4">
      <c r="A4490" s="134"/>
      <c r="D4490" s="68">
        <f t="shared" si="70"/>
        <v>0</v>
      </c>
    </row>
    <row r="4491" spans="1:4">
      <c r="A4491" s="134"/>
      <c r="D4491" s="68">
        <f t="shared" si="70"/>
        <v>0</v>
      </c>
    </row>
    <row r="4492" spans="1:4">
      <c r="A4492" s="134"/>
      <c r="D4492" s="68">
        <f t="shared" si="70"/>
        <v>0</v>
      </c>
    </row>
    <row r="4493" spans="1:4">
      <c r="A4493" s="134"/>
      <c r="D4493" s="68">
        <f t="shared" si="70"/>
        <v>0</v>
      </c>
    </row>
    <row r="4494" spans="1:4">
      <c r="A4494" s="134"/>
      <c r="D4494" s="68">
        <f t="shared" si="70"/>
        <v>0</v>
      </c>
    </row>
    <row r="4495" spans="1:4">
      <c r="A4495" s="134"/>
      <c r="D4495" s="68">
        <f t="shared" si="70"/>
        <v>0</v>
      </c>
    </row>
    <row r="4496" spans="1:4">
      <c r="A4496" s="134"/>
      <c r="D4496" s="68">
        <f t="shared" si="70"/>
        <v>0</v>
      </c>
    </row>
    <row r="4497" spans="1:4">
      <c r="A4497" s="134"/>
      <c r="D4497" s="68">
        <f t="shared" si="70"/>
        <v>0</v>
      </c>
    </row>
    <row r="4498" spans="1:4">
      <c r="A4498" s="134"/>
      <c r="D4498" s="68">
        <f t="shared" si="70"/>
        <v>0</v>
      </c>
    </row>
    <row r="4499" spans="1:4">
      <c r="A4499" s="134"/>
      <c r="D4499" s="68">
        <f t="shared" si="70"/>
        <v>0</v>
      </c>
    </row>
    <row r="4500" spans="1:4">
      <c r="A4500" s="134"/>
      <c r="D4500" s="68">
        <f t="shared" si="70"/>
        <v>0</v>
      </c>
    </row>
    <row r="4501" spans="1:4">
      <c r="A4501" s="134"/>
      <c r="D4501" s="68">
        <f t="shared" si="70"/>
        <v>0</v>
      </c>
    </row>
    <row r="4502" spans="1:4">
      <c r="A4502" s="134"/>
      <c r="D4502" s="68">
        <f t="shared" si="70"/>
        <v>0</v>
      </c>
    </row>
    <row r="4503" spans="1:4">
      <c r="A4503" s="134"/>
      <c r="D4503" s="68">
        <f t="shared" si="70"/>
        <v>0</v>
      </c>
    </row>
    <row r="4504" spans="1:4">
      <c r="A4504" s="134"/>
      <c r="D4504" s="68">
        <f t="shared" si="70"/>
        <v>0</v>
      </c>
    </row>
    <row r="4505" spans="1:4">
      <c r="A4505" s="134"/>
      <c r="D4505" s="68">
        <f t="shared" si="70"/>
        <v>0</v>
      </c>
    </row>
    <row r="4506" spans="1:4">
      <c r="A4506" s="134"/>
      <c r="D4506" s="68">
        <f t="shared" si="70"/>
        <v>0</v>
      </c>
    </row>
    <row r="4507" spans="1:4">
      <c r="A4507" s="134"/>
      <c r="D4507" s="68">
        <f t="shared" si="70"/>
        <v>0</v>
      </c>
    </row>
    <row r="4508" spans="1:4">
      <c r="A4508" s="134"/>
      <c r="D4508" s="68">
        <f t="shared" si="70"/>
        <v>0</v>
      </c>
    </row>
    <row r="4509" spans="1:4">
      <c r="A4509" s="134"/>
      <c r="D4509" s="68">
        <f t="shared" si="70"/>
        <v>0</v>
      </c>
    </row>
    <row r="4510" spans="1:4">
      <c r="A4510" s="134"/>
      <c r="D4510" s="68">
        <f t="shared" si="70"/>
        <v>0</v>
      </c>
    </row>
    <row r="4511" spans="1:4">
      <c r="A4511" s="134"/>
      <c r="D4511" s="68">
        <f t="shared" si="70"/>
        <v>0</v>
      </c>
    </row>
    <row r="4512" spans="1:4">
      <c r="A4512" s="134"/>
      <c r="D4512" s="68">
        <f t="shared" si="70"/>
        <v>0</v>
      </c>
    </row>
    <row r="4513" spans="1:4">
      <c r="A4513" s="134"/>
      <c r="D4513" s="68">
        <f t="shared" si="70"/>
        <v>0</v>
      </c>
    </row>
    <row r="4514" spans="1:4">
      <c r="A4514" s="134"/>
      <c r="D4514" s="68">
        <f t="shared" si="70"/>
        <v>0</v>
      </c>
    </row>
    <row r="4515" spans="1:4">
      <c r="A4515" s="134"/>
      <c r="D4515" s="68">
        <f t="shared" si="70"/>
        <v>0</v>
      </c>
    </row>
    <row r="4516" spans="1:4">
      <c r="A4516" s="134"/>
      <c r="D4516" s="68">
        <f t="shared" si="70"/>
        <v>0</v>
      </c>
    </row>
    <row r="4517" spans="1:4">
      <c r="A4517" s="134"/>
      <c r="D4517" s="68">
        <f t="shared" si="70"/>
        <v>0</v>
      </c>
    </row>
    <row r="4518" spans="1:4">
      <c r="A4518" s="134"/>
      <c r="D4518" s="68">
        <f t="shared" si="70"/>
        <v>0</v>
      </c>
    </row>
    <row r="4519" spans="1:4">
      <c r="A4519" s="134"/>
      <c r="D4519" s="68">
        <f t="shared" si="70"/>
        <v>0</v>
      </c>
    </row>
    <row r="4520" spans="1:4">
      <c r="A4520" s="134"/>
      <c r="D4520" s="68">
        <f t="shared" si="70"/>
        <v>0</v>
      </c>
    </row>
    <row r="4521" spans="1:4">
      <c r="A4521" s="134"/>
      <c r="D4521" s="68">
        <f t="shared" si="70"/>
        <v>0</v>
      </c>
    </row>
    <row r="4522" spans="1:4">
      <c r="A4522" s="134"/>
      <c r="D4522" s="68">
        <f t="shared" si="70"/>
        <v>0</v>
      </c>
    </row>
    <row r="4523" spans="1:4">
      <c r="A4523" s="134"/>
      <c r="D4523" s="68">
        <f t="shared" si="70"/>
        <v>0</v>
      </c>
    </row>
    <row r="4524" spans="1:4">
      <c r="A4524" s="134"/>
      <c r="D4524" s="68">
        <f t="shared" si="70"/>
        <v>0</v>
      </c>
    </row>
    <row r="4525" spans="1:4">
      <c r="A4525" s="134"/>
      <c r="D4525" s="68">
        <f t="shared" si="70"/>
        <v>0</v>
      </c>
    </row>
    <row r="4526" spans="1:4">
      <c r="A4526" s="134"/>
      <c r="D4526" s="68">
        <f t="shared" si="70"/>
        <v>0</v>
      </c>
    </row>
    <row r="4527" spans="1:4">
      <c r="A4527" s="134"/>
      <c r="D4527" s="68">
        <f t="shared" si="70"/>
        <v>0</v>
      </c>
    </row>
    <row r="4528" spans="1:4">
      <c r="A4528" s="134"/>
      <c r="D4528" s="68">
        <f t="shared" si="70"/>
        <v>0</v>
      </c>
    </row>
    <row r="4529" spans="1:4">
      <c r="A4529" s="134"/>
      <c r="D4529" s="68">
        <f t="shared" si="70"/>
        <v>0</v>
      </c>
    </row>
    <row r="4530" spans="1:4">
      <c r="A4530" s="134"/>
      <c r="D4530" s="68">
        <f t="shared" si="70"/>
        <v>0</v>
      </c>
    </row>
    <row r="4531" spans="1:4">
      <c r="A4531" s="134"/>
      <c r="D4531" s="68">
        <f t="shared" si="70"/>
        <v>0</v>
      </c>
    </row>
    <row r="4532" spans="1:4">
      <c r="A4532" s="134"/>
      <c r="D4532" s="68">
        <f t="shared" si="70"/>
        <v>0</v>
      </c>
    </row>
    <row r="4533" spans="1:4">
      <c r="A4533" s="134"/>
      <c r="D4533" s="68">
        <f t="shared" si="70"/>
        <v>0</v>
      </c>
    </row>
    <row r="4534" spans="1:4">
      <c r="A4534" s="134"/>
      <c r="D4534" s="68">
        <f t="shared" si="70"/>
        <v>0</v>
      </c>
    </row>
    <row r="4535" spans="1:4">
      <c r="A4535" s="134"/>
      <c r="D4535" s="68">
        <f t="shared" si="70"/>
        <v>0</v>
      </c>
    </row>
    <row r="4536" spans="1:4">
      <c r="A4536" s="134"/>
      <c r="D4536" s="68">
        <f t="shared" si="70"/>
        <v>0</v>
      </c>
    </row>
    <row r="4537" spans="1:4">
      <c r="A4537" s="134"/>
      <c r="D4537" s="68">
        <f t="shared" si="70"/>
        <v>0</v>
      </c>
    </row>
    <row r="4538" spans="1:4">
      <c r="A4538" s="134"/>
      <c r="D4538" s="68">
        <f t="shared" si="70"/>
        <v>0</v>
      </c>
    </row>
    <row r="4539" spans="1:4">
      <c r="A4539" s="134"/>
      <c r="D4539" s="68">
        <f t="shared" si="70"/>
        <v>0</v>
      </c>
    </row>
    <row r="4540" spans="1:4">
      <c r="A4540" s="134"/>
      <c r="D4540" s="68">
        <f t="shared" si="70"/>
        <v>0</v>
      </c>
    </row>
    <row r="4541" spans="1:4">
      <c r="A4541" s="134"/>
      <c r="D4541" s="68">
        <f t="shared" si="70"/>
        <v>0</v>
      </c>
    </row>
    <row r="4542" spans="1:4">
      <c r="A4542" s="134"/>
      <c r="D4542" s="68">
        <f t="shared" si="70"/>
        <v>0</v>
      </c>
    </row>
    <row r="4543" spans="1:4">
      <c r="A4543" s="134"/>
      <c r="D4543" s="68">
        <f t="shared" si="70"/>
        <v>0</v>
      </c>
    </row>
    <row r="4544" spans="1:4">
      <c r="A4544" s="134"/>
      <c r="D4544" s="68">
        <f t="shared" si="70"/>
        <v>0</v>
      </c>
    </row>
    <row r="4545" spans="1:4">
      <c r="A4545" s="134"/>
      <c r="D4545" s="68">
        <f t="shared" si="70"/>
        <v>0</v>
      </c>
    </row>
    <row r="4546" spans="1:4">
      <c r="A4546" s="134"/>
      <c r="D4546" s="68">
        <f t="shared" si="70"/>
        <v>0</v>
      </c>
    </row>
    <row r="4547" spans="1:4">
      <c r="A4547" s="134"/>
      <c r="D4547" s="68">
        <f t="shared" ref="D4547:D4610" si="71">B4547+C4547</f>
        <v>0</v>
      </c>
    </row>
    <row r="4548" spans="1:4">
      <c r="A4548" s="134"/>
      <c r="D4548" s="68">
        <f t="shared" si="71"/>
        <v>0</v>
      </c>
    </row>
    <row r="4549" spans="1:4">
      <c r="A4549" s="134"/>
      <c r="D4549" s="68">
        <f t="shared" si="71"/>
        <v>0</v>
      </c>
    </row>
    <row r="4550" spans="1:4">
      <c r="A4550" s="134"/>
      <c r="D4550" s="68">
        <f t="shared" si="71"/>
        <v>0</v>
      </c>
    </row>
    <row r="4551" spans="1:4">
      <c r="A4551" s="134"/>
      <c r="D4551" s="68">
        <f t="shared" si="71"/>
        <v>0</v>
      </c>
    </row>
    <row r="4552" spans="1:4">
      <c r="A4552" s="134"/>
      <c r="D4552" s="68">
        <f t="shared" si="71"/>
        <v>0</v>
      </c>
    </row>
    <row r="4553" spans="1:4">
      <c r="A4553" s="134"/>
      <c r="D4553" s="68">
        <f t="shared" si="71"/>
        <v>0</v>
      </c>
    </row>
    <row r="4554" spans="1:4">
      <c r="A4554" s="134"/>
      <c r="D4554" s="68">
        <f t="shared" si="71"/>
        <v>0</v>
      </c>
    </row>
    <row r="4555" spans="1:4">
      <c r="A4555" s="134"/>
      <c r="D4555" s="68">
        <f t="shared" si="71"/>
        <v>0</v>
      </c>
    </row>
    <row r="4556" spans="1:4">
      <c r="A4556" s="134"/>
      <c r="D4556" s="68">
        <f t="shared" si="71"/>
        <v>0</v>
      </c>
    </row>
    <row r="4557" spans="1:4">
      <c r="A4557" s="134"/>
      <c r="D4557" s="68">
        <f t="shared" si="71"/>
        <v>0</v>
      </c>
    </row>
    <row r="4558" spans="1:4">
      <c r="A4558" s="134"/>
      <c r="D4558" s="68">
        <f t="shared" si="71"/>
        <v>0</v>
      </c>
    </row>
    <row r="4559" spans="1:4">
      <c r="A4559" s="134"/>
      <c r="D4559" s="68">
        <f t="shared" si="71"/>
        <v>0</v>
      </c>
    </row>
    <row r="4560" spans="1:4">
      <c r="A4560" s="134"/>
      <c r="D4560" s="68">
        <f t="shared" si="71"/>
        <v>0</v>
      </c>
    </row>
    <row r="4561" spans="1:4">
      <c r="A4561" s="134"/>
      <c r="D4561" s="68">
        <f t="shared" si="71"/>
        <v>0</v>
      </c>
    </row>
    <row r="4562" spans="1:4">
      <c r="A4562" s="134"/>
      <c r="D4562" s="68">
        <f t="shared" si="71"/>
        <v>0</v>
      </c>
    </row>
    <row r="4563" spans="1:4">
      <c r="A4563" s="134"/>
      <c r="D4563" s="68">
        <f t="shared" si="71"/>
        <v>0</v>
      </c>
    </row>
    <row r="4564" spans="1:4">
      <c r="A4564" s="134"/>
      <c r="D4564" s="68">
        <f t="shared" si="71"/>
        <v>0</v>
      </c>
    </row>
    <row r="4565" spans="1:4">
      <c r="A4565" s="134"/>
      <c r="D4565" s="68">
        <f t="shared" si="71"/>
        <v>0</v>
      </c>
    </row>
    <row r="4566" spans="1:4">
      <c r="A4566" s="134"/>
      <c r="D4566" s="68">
        <f t="shared" si="71"/>
        <v>0</v>
      </c>
    </row>
    <row r="4567" spans="1:4">
      <c r="A4567" s="134"/>
      <c r="D4567" s="68">
        <f t="shared" si="71"/>
        <v>0</v>
      </c>
    </row>
    <row r="4568" spans="1:4">
      <c r="A4568" s="134"/>
      <c r="D4568" s="68">
        <f t="shared" si="71"/>
        <v>0</v>
      </c>
    </row>
    <row r="4569" spans="1:4">
      <c r="A4569" s="134"/>
      <c r="D4569" s="68">
        <f t="shared" si="71"/>
        <v>0</v>
      </c>
    </row>
    <row r="4570" spans="1:4">
      <c r="A4570" s="134"/>
      <c r="D4570" s="68">
        <f t="shared" si="71"/>
        <v>0</v>
      </c>
    </row>
    <row r="4571" spans="1:4">
      <c r="A4571" s="134"/>
      <c r="D4571" s="68">
        <f t="shared" si="71"/>
        <v>0</v>
      </c>
    </row>
    <row r="4572" spans="1:4">
      <c r="A4572" s="134"/>
      <c r="D4572" s="68">
        <f t="shared" si="71"/>
        <v>0</v>
      </c>
    </row>
    <row r="4573" spans="1:4">
      <c r="A4573" s="134"/>
      <c r="D4573" s="68">
        <f t="shared" si="71"/>
        <v>0</v>
      </c>
    </row>
    <row r="4574" spans="1:4">
      <c r="A4574" s="134"/>
      <c r="D4574" s="68">
        <f t="shared" si="71"/>
        <v>0</v>
      </c>
    </row>
    <row r="4575" spans="1:4">
      <c r="A4575" s="134"/>
      <c r="D4575" s="68">
        <f t="shared" si="71"/>
        <v>0</v>
      </c>
    </row>
    <row r="4576" spans="1:4">
      <c r="A4576" s="134"/>
      <c r="D4576" s="68">
        <f t="shared" si="71"/>
        <v>0</v>
      </c>
    </row>
    <row r="4577" spans="1:4">
      <c r="A4577" s="134"/>
      <c r="D4577" s="68">
        <f t="shared" si="71"/>
        <v>0</v>
      </c>
    </row>
    <row r="4578" spans="1:4">
      <c r="A4578" s="134"/>
      <c r="D4578" s="68">
        <f t="shared" si="71"/>
        <v>0</v>
      </c>
    </row>
    <row r="4579" spans="1:4">
      <c r="A4579" s="134"/>
      <c r="D4579" s="68">
        <f t="shared" si="71"/>
        <v>0</v>
      </c>
    </row>
    <row r="4580" spans="1:4">
      <c r="A4580" s="134"/>
      <c r="D4580" s="68">
        <f t="shared" si="71"/>
        <v>0</v>
      </c>
    </row>
    <row r="4581" spans="1:4">
      <c r="A4581" s="134"/>
      <c r="D4581" s="68">
        <f t="shared" si="71"/>
        <v>0</v>
      </c>
    </row>
    <row r="4582" spans="1:4">
      <c r="A4582" s="134"/>
      <c r="D4582" s="68">
        <f t="shared" si="71"/>
        <v>0</v>
      </c>
    </row>
    <row r="4583" spans="1:4">
      <c r="A4583" s="134"/>
      <c r="D4583" s="68">
        <f t="shared" si="71"/>
        <v>0</v>
      </c>
    </row>
    <row r="4584" spans="1:4">
      <c r="A4584" s="134"/>
      <c r="D4584" s="68">
        <f t="shared" si="71"/>
        <v>0</v>
      </c>
    </row>
    <row r="4585" spans="1:4">
      <c r="A4585" s="134"/>
      <c r="D4585" s="68">
        <f t="shared" si="71"/>
        <v>0</v>
      </c>
    </row>
    <row r="4586" spans="1:4">
      <c r="A4586" s="134"/>
      <c r="D4586" s="68">
        <f t="shared" si="71"/>
        <v>0</v>
      </c>
    </row>
    <row r="4587" spans="1:4">
      <c r="A4587" s="134"/>
      <c r="D4587" s="68">
        <f t="shared" si="71"/>
        <v>0</v>
      </c>
    </row>
    <row r="4588" spans="1:4">
      <c r="A4588" s="134"/>
      <c r="D4588" s="68">
        <f t="shared" si="71"/>
        <v>0</v>
      </c>
    </row>
    <row r="4589" spans="1:4">
      <c r="A4589" s="134"/>
      <c r="D4589" s="68">
        <f t="shared" si="71"/>
        <v>0</v>
      </c>
    </row>
    <row r="4590" spans="1:4">
      <c r="A4590" s="134"/>
      <c r="D4590" s="68">
        <f t="shared" si="71"/>
        <v>0</v>
      </c>
    </row>
    <row r="4591" spans="1:4">
      <c r="A4591" s="134"/>
      <c r="D4591" s="68">
        <f t="shared" si="71"/>
        <v>0</v>
      </c>
    </row>
    <row r="4592" spans="1:4">
      <c r="A4592" s="134"/>
      <c r="D4592" s="68">
        <f t="shared" si="71"/>
        <v>0</v>
      </c>
    </row>
    <row r="4593" spans="1:4">
      <c r="A4593" s="134"/>
      <c r="D4593" s="68">
        <f t="shared" si="71"/>
        <v>0</v>
      </c>
    </row>
    <row r="4594" spans="1:4">
      <c r="A4594" s="134"/>
      <c r="D4594" s="68">
        <f t="shared" si="71"/>
        <v>0</v>
      </c>
    </row>
    <row r="4595" spans="1:4">
      <c r="A4595" s="134"/>
      <c r="D4595" s="68">
        <f t="shared" si="71"/>
        <v>0</v>
      </c>
    </row>
    <row r="4596" spans="1:4">
      <c r="A4596" s="134"/>
      <c r="D4596" s="68">
        <f t="shared" si="71"/>
        <v>0</v>
      </c>
    </row>
    <row r="4597" spans="1:4">
      <c r="A4597" s="134"/>
      <c r="D4597" s="68">
        <f t="shared" si="71"/>
        <v>0</v>
      </c>
    </row>
    <row r="4598" spans="1:4">
      <c r="A4598" s="134"/>
      <c r="D4598" s="68">
        <f t="shared" si="71"/>
        <v>0</v>
      </c>
    </row>
    <row r="4599" spans="1:4">
      <c r="A4599" s="134"/>
      <c r="D4599" s="68">
        <f t="shared" si="71"/>
        <v>0</v>
      </c>
    </row>
    <row r="4600" spans="1:4">
      <c r="A4600" s="134"/>
      <c r="D4600" s="68">
        <f t="shared" si="71"/>
        <v>0</v>
      </c>
    </row>
    <row r="4601" spans="1:4">
      <c r="A4601" s="134"/>
      <c r="D4601" s="68">
        <f t="shared" si="71"/>
        <v>0</v>
      </c>
    </row>
    <row r="4602" spans="1:4">
      <c r="A4602" s="134"/>
      <c r="D4602" s="68">
        <f t="shared" si="71"/>
        <v>0</v>
      </c>
    </row>
    <row r="4603" spans="1:4">
      <c r="A4603" s="134"/>
      <c r="D4603" s="68">
        <f t="shared" si="71"/>
        <v>0</v>
      </c>
    </row>
    <row r="4604" spans="1:4">
      <c r="A4604" s="134"/>
      <c r="D4604" s="68">
        <f t="shared" si="71"/>
        <v>0</v>
      </c>
    </row>
    <row r="4605" spans="1:4">
      <c r="A4605" s="134"/>
      <c r="D4605" s="68">
        <f t="shared" si="71"/>
        <v>0</v>
      </c>
    </row>
    <row r="4606" spans="1:4">
      <c r="A4606" s="134"/>
      <c r="D4606" s="68">
        <f t="shared" si="71"/>
        <v>0</v>
      </c>
    </row>
    <row r="4607" spans="1:4">
      <c r="A4607" s="134"/>
      <c r="D4607" s="68">
        <f t="shared" si="71"/>
        <v>0</v>
      </c>
    </row>
    <row r="4608" spans="1:4">
      <c r="A4608" s="134"/>
      <c r="D4608" s="68">
        <f t="shared" si="71"/>
        <v>0</v>
      </c>
    </row>
    <row r="4609" spans="1:4">
      <c r="A4609" s="134"/>
      <c r="D4609" s="68">
        <f t="shared" si="71"/>
        <v>0</v>
      </c>
    </row>
    <row r="4610" spans="1:4">
      <c r="A4610" s="134"/>
      <c r="D4610" s="68">
        <f t="shared" si="71"/>
        <v>0</v>
      </c>
    </row>
    <row r="4611" spans="1:4">
      <c r="A4611" s="134"/>
      <c r="D4611" s="68">
        <f t="shared" ref="D4611:D4674" si="72">B4611+C4611</f>
        <v>0</v>
      </c>
    </row>
    <row r="4612" spans="1:4">
      <c r="A4612" s="134"/>
      <c r="D4612" s="68">
        <f t="shared" si="72"/>
        <v>0</v>
      </c>
    </row>
    <row r="4613" spans="1:4">
      <c r="A4613" s="134"/>
      <c r="D4613" s="68">
        <f t="shared" si="72"/>
        <v>0</v>
      </c>
    </row>
    <row r="4614" spans="1:4">
      <c r="A4614" s="134"/>
      <c r="D4614" s="68">
        <f t="shared" si="72"/>
        <v>0</v>
      </c>
    </row>
    <row r="4615" spans="1:4">
      <c r="A4615" s="134"/>
      <c r="D4615" s="68">
        <f t="shared" si="72"/>
        <v>0</v>
      </c>
    </row>
    <row r="4616" spans="1:4">
      <c r="A4616" s="134"/>
      <c r="D4616" s="68">
        <f t="shared" si="72"/>
        <v>0</v>
      </c>
    </row>
    <row r="4617" spans="1:4">
      <c r="A4617" s="134"/>
      <c r="D4617" s="68">
        <f t="shared" si="72"/>
        <v>0</v>
      </c>
    </row>
    <row r="4618" spans="1:4">
      <c r="A4618" s="134"/>
      <c r="D4618" s="68">
        <f t="shared" si="72"/>
        <v>0</v>
      </c>
    </row>
    <row r="4619" spans="1:4">
      <c r="A4619" s="134"/>
      <c r="D4619" s="68">
        <f t="shared" si="72"/>
        <v>0</v>
      </c>
    </row>
    <row r="4620" spans="1:4">
      <c r="A4620" s="134"/>
      <c r="D4620" s="68">
        <f t="shared" si="72"/>
        <v>0</v>
      </c>
    </row>
    <row r="4621" spans="1:4">
      <c r="A4621" s="134"/>
      <c r="D4621" s="68">
        <f t="shared" si="72"/>
        <v>0</v>
      </c>
    </row>
    <row r="4622" spans="1:4">
      <c r="A4622" s="134"/>
      <c r="D4622" s="68">
        <f t="shared" si="72"/>
        <v>0</v>
      </c>
    </row>
    <row r="4623" spans="1:4">
      <c r="A4623" s="134"/>
      <c r="D4623" s="68">
        <f t="shared" si="72"/>
        <v>0</v>
      </c>
    </row>
    <row r="4624" spans="1:4">
      <c r="A4624" s="134"/>
      <c r="D4624" s="68">
        <f t="shared" si="72"/>
        <v>0</v>
      </c>
    </row>
    <row r="4625" spans="1:4">
      <c r="A4625" s="134"/>
      <c r="D4625" s="68">
        <f t="shared" si="72"/>
        <v>0</v>
      </c>
    </row>
    <row r="4626" spans="1:4">
      <c r="A4626" s="134"/>
      <c r="D4626" s="68">
        <f t="shared" si="72"/>
        <v>0</v>
      </c>
    </row>
    <row r="4627" spans="1:4">
      <c r="A4627" s="134"/>
      <c r="D4627" s="68">
        <f t="shared" si="72"/>
        <v>0</v>
      </c>
    </row>
    <row r="4628" spans="1:4">
      <c r="A4628" s="134"/>
      <c r="D4628" s="68">
        <f t="shared" si="72"/>
        <v>0</v>
      </c>
    </row>
    <row r="4629" spans="1:4">
      <c r="A4629" s="134"/>
      <c r="D4629" s="68">
        <f t="shared" si="72"/>
        <v>0</v>
      </c>
    </row>
    <row r="4630" spans="1:4">
      <c r="A4630" s="134"/>
      <c r="D4630" s="68">
        <f t="shared" si="72"/>
        <v>0</v>
      </c>
    </row>
    <row r="4631" spans="1:4">
      <c r="A4631" s="134"/>
      <c r="D4631" s="68">
        <f t="shared" si="72"/>
        <v>0</v>
      </c>
    </row>
    <row r="4632" spans="1:4">
      <c r="A4632" s="134"/>
      <c r="D4632" s="68">
        <f t="shared" si="72"/>
        <v>0</v>
      </c>
    </row>
    <row r="4633" spans="1:4">
      <c r="A4633" s="134"/>
      <c r="D4633" s="68">
        <f t="shared" si="72"/>
        <v>0</v>
      </c>
    </row>
    <row r="4634" spans="1:4">
      <c r="A4634" s="134"/>
      <c r="D4634" s="68">
        <f t="shared" si="72"/>
        <v>0</v>
      </c>
    </row>
    <row r="4635" spans="1:4">
      <c r="A4635" s="134"/>
      <c r="D4635" s="68">
        <f t="shared" si="72"/>
        <v>0</v>
      </c>
    </row>
    <row r="4636" spans="1:4">
      <c r="A4636" s="134"/>
      <c r="D4636" s="68">
        <f t="shared" si="72"/>
        <v>0</v>
      </c>
    </row>
    <row r="4637" spans="1:4">
      <c r="A4637" s="134"/>
      <c r="D4637" s="68">
        <f t="shared" si="72"/>
        <v>0</v>
      </c>
    </row>
    <row r="4638" spans="1:4">
      <c r="A4638" s="134"/>
      <c r="D4638" s="68">
        <f t="shared" si="72"/>
        <v>0</v>
      </c>
    </row>
    <row r="4639" spans="1:4">
      <c r="A4639" s="134"/>
      <c r="D4639" s="68">
        <f t="shared" si="72"/>
        <v>0</v>
      </c>
    </row>
    <row r="4640" spans="1:4">
      <c r="A4640" s="134"/>
      <c r="D4640" s="68">
        <f t="shared" si="72"/>
        <v>0</v>
      </c>
    </row>
    <row r="4641" spans="1:4">
      <c r="A4641" s="134"/>
      <c r="D4641" s="68">
        <f t="shared" si="72"/>
        <v>0</v>
      </c>
    </row>
    <row r="4642" spans="1:4">
      <c r="A4642" s="134"/>
      <c r="D4642" s="68">
        <f t="shared" si="72"/>
        <v>0</v>
      </c>
    </row>
    <row r="4643" spans="1:4">
      <c r="A4643" s="134"/>
      <c r="D4643" s="68">
        <f t="shared" si="72"/>
        <v>0</v>
      </c>
    </row>
    <row r="4644" spans="1:4">
      <c r="A4644" s="134"/>
      <c r="D4644" s="68">
        <f t="shared" si="72"/>
        <v>0</v>
      </c>
    </row>
    <row r="4645" spans="1:4">
      <c r="A4645" s="134"/>
      <c r="D4645" s="68">
        <f t="shared" si="72"/>
        <v>0</v>
      </c>
    </row>
    <row r="4646" spans="1:4">
      <c r="A4646" s="134"/>
      <c r="D4646" s="68">
        <f t="shared" si="72"/>
        <v>0</v>
      </c>
    </row>
    <row r="4647" spans="1:4">
      <c r="A4647" s="134"/>
      <c r="D4647" s="68">
        <f t="shared" si="72"/>
        <v>0</v>
      </c>
    </row>
    <row r="4648" spans="1:4">
      <c r="A4648" s="134"/>
      <c r="D4648" s="68">
        <f t="shared" si="72"/>
        <v>0</v>
      </c>
    </row>
    <row r="4649" spans="1:4">
      <c r="A4649" s="134"/>
      <c r="D4649" s="68">
        <f t="shared" si="72"/>
        <v>0</v>
      </c>
    </row>
    <row r="4650" spans="1:4">
      <c r="A4650" s="134"/>
      <c r="D4650" s="68">
        <f t="shared" si="72"/>
        <v>0</v>
      </c>
    </row>
    <row r="4651" spans="1:4">
      <c r="A4651" s="134"/>
      <c r="D4651" s="68">
        <f t="shared" si="72"/>
        <v>0</v>
      </c>
    </row>
    <row r="4652" spans="1:4">
      <c r="A4652" s="134"/>
      <c r="D4652" s="68">
        <f t="shared" si="72"/>
        <v>0</v>
      </c>
    </row>
    <row r="4653" spans="1:4">
      <c r="A4653" s="134"/>
      <c r="D4653" s="68">
        <f t="shared" si="72"/>
        <v>0</v>
      </c>
    </row>
    <row r="4654" spans="1:4">
      <c r="A4654" s="134"/>
      <c r="D4654" s="68">
        <f t="shared" si="72"/>
        <v>0</v>
      </c>
    </row>
    <row r="4655" spans="1:4">
      <c r="A4655" s="134"/>
      <c r="D4655" s="68">
        <f t="shared" si="72"/>
        <v>0</v>
      </c>
    </row>
    <row r="4656" spans="1:4">
      <c r="A4656" s="134"/>
      <c r="D4656" s="68">
        <f t="shared" si="72"/>
        <v>0</v>
      </c>
    </row>
    <row r="4657" spans="1:4">
      <c r="A4657" s="134"/>
      <c r="D4657" s="68">
        <f t="shared" si="72"/>
        <v>0</v>
      </c>
    </row>
    <row r="4658" spans="1:4">
      <c r="A4658" s="134"/>
      <c r="D4658" s="68">
        <f t="shared" si="72"/>
        <v>0</v>
      </c>
    </row>
    <row r="4659" spans="1:4">
      <c r="A4659" s="134"/>
      <c r="D4659" s="68">
        <f t="shared" si="72"/>
        <v>0</v>
      </c>
    </row>
    <row r="4660" spans="1:4">
      <c r="A4660" s="134"/>
      <c r="D4660" s="68">
        <f t="shared" si="72"/>
        <v>0</v>
      </c>
    </row>
    <row r="4661" spans="1:4">
      <c r="A4661" s="134"/>
      <c r="D4661" s="68">
        <f t="shared" si="72"/>
        <v>0</v>
      </c>
    </row>
    <row r="4662" spans="1:4">
      <c r="A4662" s="134"/>
      <c r="D4662" s="68">
        <f t="shared" si="72"/>
        <v>0</v>
      </c>
    </row>
    <row r="4663" spans="1:4">
      <c r="A4663" s="134"/>
      <c r="D4663" s="68">
        <f t="shared" si="72"/>
        <v>0</v>
      </c>
    </row>
    <row r="4664" spans="1:4">
      <c r="A4664" s="134"/>
      <c r="D4664" s="68">
        <f t="shared" si="72"/>
        <v>0</v>
      </c>
    </row>
    <row r="4665" spans="1:4">
      <c r="A4665" s="134"/>
      <c r="D4665" s="68">
        <f t="shared" si="72"/>
        <v>0</v>
      </c>
    </row>
    <row r="4666" spans="1:4">
      <c r="A4666" s="134"/>
      <c r="D4666" s="68">
        <f t="shared" si="72"/>
        <v>0</v>
      </c>
    </row>
    <row r="4667" spans="1:4">
      <c r="A4667" s="134"/>
      <c r="D4667" s="68">
        <f t="shared" si="72"/>
        <v>0</v>
      </c>
    </row>
    <row r="4668" spans="1:4">
      <c r="A4668" s="134"/>
      <c r="D4668" s="68">
        <f t="shared" si="72"/>
        <v>0</v>
      </c>
    </row>
    <row r="4669" spans="1:4">
      <c r="A4669" s="134"/>
      <c r="D4669" s="68">
        <f t="shared" si="72"/>
        <v>0</v>
      </c>
    </row>
    <row r="4670" spans="1:4">
      <c r="A4670" s="134"/>
      <c r="D4670" s="68">
        <f t="shared" si="72"/>
        <v>0</v>
      </c>
    </row>
    <row r="4671" spans="1:4">
      <c r="A4671" s="134"/>
      <c r="D4671" s="68">
        <f t="shared" si="72"/>
        <v>0</v>
      </c>
    </row>
    <row r="4672" spans="1:4">
      <c r="A4672" s="134"/>
      <c r="D4672" s="68">
        <f t="shared" si="72"/>
        <v>0</v>
      </c>
    </row>
    <row r="4673" spans="1:4">
      <c r="A4673" s="134"/>
      <c r="D4673" s="68">
        <f t="shared" si="72"/>
        <v>0</v>
      </c>
    </row>
    <row r="4674" spans="1:4">
      <c r="A4674" s="134"/>
      <c r="D4674" s="68">
        <f t="shared" si="72"/>
        <v>0</v>
      </c>
    </row>
    <row r="4675" spans="1:4">
      <c r="A4675" s="134"/>
      <c r="D4675" s="68">
        <f t="shared" ref="D4675:D4738" si="73">B4675+C4675</f>
        <v>0</v>
      </c>
    </row>
    <row r="4676" spans="1:4">
      <c r="A4676" s="134"/>
      <c r="D4676" s="68">
        <f t="shared" si="73"/>
        <v>0</v>
      </c>
    </row>
    <row r="4677" spans="1:4">
      <c r="A4677" s="134"/>
      <c r="D4677" s="68">
        <f t="shared" si="73"/>
        <v>0</v>
      </c>
    </row>
    <row r="4678" spans="1:4">
      <c r="A4678" s="134"/>
      <c r="D4678" s="68">
        <f t="shared" si="73"/>
        <v>0</v>
      </c>
    </row>
    <row r="4679" spans="1:4">
      <c r="A4679" s="134"/>
      <c r="D4679" s="68">
        <f t="shared" si="73"/>
        <v>0</v>
      </c>
    </row>
    <row r="4680" spans="1:4">
      <c r="A4680" s="134"/>
      <c r="D4680" s="68">
        <f t="shared" si="73"/>
        <v>0</v>
      </c>
    </row>
    <row r="4681" spans="1:4">
      <c r="A4681" s="134"/>
      <c r="D4681" s="68">
        <f t="shared" si="73"/>
        <v>0</v>
      </c>
    </row>
    <row r="4682" spans="1:4">
      <c r="A4682" s="134"/>
      <c r="D4682" s="68">
        <f t="shared" si="73"/>
        <v>0</v>
      </c>
    </row>
    <row r="4683" spans="1:4">
      <c r="A4683" s="134"/>
      <c r="D4683" s="68">
        <f t="shared" si="73"/>
        <v>0</v>
      </c>
    </row>
    <row r="4684" spans="1:4">
      <c r="A4684" s="134"/>
      <c r="D4684" s="68">
        <f t="shared" si="73"/>
        <v>0</v>
      </c>
    </row>
    <row r="4685" spans="1:4">
      <c r="A4685" s="134"/>
      <c r="D4685" s="68">
        <f t="shared" si="73"/>
        <v>0</v>
      </c>
    </row>
    <row r="4686" spans="1:4">
      <c r="A4686" s="134"/>
      <c r="D4686" s="68">
        <f t="shared" si="73"/>
        <v>0</v>
      </c>
    </row>
    <row r="4687" spans="1:4">
      <c r="A4687" s="134"/>
      <c r="D4687" s="68">
        <f t="shared" si="73"/>
        <v>0</v>
      </c>
    </row>
    <row r="4688" spans="1:4">
      <c r="A4688" s="134"/>
      <c r="D4688" s="68">
        <f t="shared" si="73"/>
        <v>0</v>
      </c>
    </row>
    <row r="4689" spans="1:4">
      <c r="A4689" s="134"/>
      <c r="D4689" s="68">
        <f t="shared" si="73"/>
        <v>0</v>
      </c>
    </row>
    <row r="4690" spans="1:4">
      <c r="A4690" s="134"/>
      <c r="D4690" s="68">
        <f t="shared" si="73"/>
        <v>0</v>
      </c>
    </row>
    <row r="4691" spans="1:4">
      <c r="A4691" s="134"/>
      <c r="D4691" s="68">
        <f t="shared" si="73"/>
        <v>0</v>
      </c>
    </row>
    <row r="4692" spans="1:4">
      <c r="A4692" s="134"/>
      <c r="D4692" s="68">
        <f t="shared" si="73"/>
        <v>0</v>
      </c>
    </row>
    <row r="4693" spans="1:4">
      <c r="A4693" s="134"/>
      <c r="D4693" s="68">
        <f t="shared" si="73"/>
        <v>0</v>
      </c>
    </row>
    <row r="4694" spans="1:4">
      <c r="A4694" s="134"/>
      <c r="D4694" s="68">
        <f t="shared" si="73"/>
        <v>0</v>
      </c>
    </row>
    <row r="4695" spans="1:4">
      <c r="A4695" s="134"/>
      <c r="D4695" s="68">
        <f t="shared" si="73"/>
        <v>0</v>
      </c>
    </row>
    <row r="4696" spans="1:4">
      <c r="A4696" s="134"/>
      <c r="D4696" s="68">
        <f t="shared" si="73"/>
        <v>0</v>
      </c>
    </row>
    <row r="4697" spans="1:4">
      <c r="A4697" s="134"/>
      <c r="D4697" s="68">
        <f t="shared" si="73"/>
        <v>0</v>
      </c>
    </row>
    <row r="4698" spans="1:4">
      <c r="A4698" s="134"/>
      <c r="D4698" s="68">
        <f t="shared" si="73"/>
        <v>0</v>
      </c>
    </row>
    <row r="4699" spans="1:4">
      <c r="A4699" s="134"/>
      <c r="D4699" s="68">
        <f t="shared" si="73"/>
        <v>0</v>
      </c>
    </row>
    <row r="4700" spans="1:4">
      <c r="A4700" s="134"/>
      <c r="D4700" s="68">
        <f t="shared" si="73"/>
        <v>0</v>
      </c>
    </row>
    <row r="4701" spans="1:4">
      <c r="A4701" s="134"/>
      <c r="D4701" s="68">
        <f t="shared" si="73"/>
        <v>0</v>
      </c>
    </row>
    <row r="4702" spans="1:4">
      <c r="A4702" s="134"/>
      <c r="D4702" s="68">
        <f t="shared" si="73"/>
        <v>0</v>
      </c>
    </row>
    <row r="4703" spans="1:4">
      <c r="A4703" s="134"/>
      <c r="D4703" s="68">
        <f t="shared" si="73"/>
        <v>0</v>
      </c>
    </row>
    <row r="4704" spans="1:4">
      <c r="A4704" s="134"/>
      <c r="D4704" s="68">
        <f t="shared" si="73"/>
        <v>0</v>
      </c>
    </row>
    <row r="4705" spans="1:4">
      <c r="A4705" s="134"/>
      <c r="D4705" s="68">
        <f t="shared" si="73"/>
        <v>0</v>
      </c>
    </row>
    <row r="4706" spans="1:4">
      <c r="A4706" s="134"/>
      <c r="D4706" s="68">
        <f t="shared" si="73"/>
        <v>0</v>
      </c>
    </row>
    <row r="4707" spans="1:4">
      <c r="A4707" s="134"/>
      <c r="D4707" s="68">
        <f t="shared" si="73"/>
        <v>0</v>
      </c>
    </row>
    <row r="4708" spans="1:4">
      <c r="A4708" s="134"/>
      <c r="D4708" s="68">
        <f t="shared" si="73"/>
        <v>0</v>
      </c>
    </row>
    <row r="4709" spans="1:4">
      <c r="A4709" s="134"/>
      <c r="D4709" s="68">
        <f t="shared" si="73"/>
        <v>0</v>
      </c>
    </row>
    <row r="4710" spans="1:4">
      <c r="A4710" s="134"/>
      <c r="D4710" s="68">
        <f t="shared" si="73"/>
        <v>0</v>
      </c>
    </row>
    <row r="4711" spans="1:4">
      <c r="A4711" s="134"/>
      <c r="D4711" s="68">
        <f t="shared" si="73"/>
        <v>0</v>
      </c>
    </row>
    <row r="4712" spans="1:4">
      <c r="A4712" s="134"/>
      <c r="D4712" s="68">
        <f t="shared" si="73"/>
        <v>0</v>
      </c>
    </row>
    <row r="4713" spans="1:4">
      <c r="A4713" s="134"/>
      <c r="D4713" s="68">
        <f t="shared" si="73"/>
        <v>0</v>
      </c>
    </row>
    <row r="4714" spans="1:4">
      <c r="A4714" s="134"/>
      <c r="D4714" s="68">
        <f t="shared" si="73"/>
        <v>0</v>
      </c>
    </row>
    <row r="4715" spans="1:4">
      <c r="A4715" s="134"/>
      <c r="D4715" s="68">
        <f t="shared" si="73"/>
        <v>0</v>
      </c>
    </row>
    <row r="4716" spans="1:4">
      <c r="A4716" s="134"/>
      <c r="D4716" s="68">
        <f t="shared" si="73"/>
        <v>0</v>
      </c>
    </row>
    <row r="4717" spans="1:4">
      <c r="A4717" s="134"/>
      <c r="D4717" s="68">
        <f t="shared" si="73"/>
        <v>0</v>
      </c>
    </row>
    <row r="4718" spans="1:4">
      <c r="A4718" s="134"/>
      <c r="D4718" s="68">
        <f t="shared" si="73"/>
        <v>0</v>
      </c>
    </row>
    <row r="4719" spans="1:4">
      <c r="A4719" s="134"/>
      <c r="D4719" s="68">
        <f t="shared" si="73"/>
        <v>0</v>
      </c>
    </row>
    <row r="4720" spans="1:4">
      <c r="A4720" s="134"/>
      <c r="D4720" s="68">
        <f t="shared" si="73"/>
        <v>0</v>
      </c>
    </row>
    <row r="4721" spans="1:4">
      <c r="A4721" s="134"/>
      <c r="D4721" s="68">
        <f t="shared" si="73"/>
        <v>0</v>
      </c>
    </row>
    <row r="4722" spans="1:4">
      <c r="A4722" s="134"/>
      <c r="D4722" s="68">
        <f t="shared" si="73"/>
        <v>0</v>
      </c>
    </row>
    <row r="4723" spans="1:4">
      <c r="A4723" s="134"/>
      <c r="D4723" s="68">
        <f t="shared" si="73"/>
        <v>0</v>
      </c>
    </row>
    <row r="4724" spans="1:4">
      <c r="A4724" s="134"/>
      <c r="D4724" s="68">
        <f t="shared" si="73"/>
        <v>0</v>
      </c>
    </row>
    <row r="4725" spans="1:4">
      <c r="A4725" s="134"/>
      <c r="D4725" s="68">
        <f t="shared" si="73"/>
        <v>0</v>
      </c>
    </row>
    <row r="4726" spans="1:4">
      <c r="A4726" s="134"/>
      <c r="D4726" s="68">
        <f t="shared" si="73"/>
        <v>0</v>
      </c>
    </row>
    <row r="4727" spans="1:4">
      <c r="A4727" s="134"/>
      <c r="D4727" s="68">
        <f t="shared" si="73"/>
        <v>0</v>
      </c>
    </row>
    <row r="4728" spans="1:4">
      <c r="A4728" s="134"/>
      <c r="D4728" s="68">
        <f t="shared" si="73"/>
        <v>0</v>
      </c>
    </row>
    <row r="4729" spans="1:4">
      <c r="A4729" s="134"/>
      <c r="D4729" s="68">
        <f t="shared" si="73"/>
        <v>0</v>
      </c>
    </row>
    <row r="4730" spans="1:4">
      <c r="A4730" s="134"/>
      <c r="D4730" s="68">
        <f t="shared" si="73"/>
        <v>0</v>
      </c>
    </row>
    <row r="4731" spans="1:4">
      <c r="A4731" s="134"/>
      <c r="D4731" s="68">
        <f t="shared" si="73"/>
        <v>0</v>
      </c>
    </row>
    <row r="4732" spans="1:4">
      <c r="A4732" s="134"/>
      <c r="D4732" s="68">
        <f t="shared" si="73"/>
        <v>0</v>
      </c>
    </row>
    <row r="4733" spans="1:4">
      <c r="A4733" s="134"/>
      <c r="D4733" s="68">
        <f t="shared" si="73"/>
        <v>0</v>
      </c>
    </row>
    <row r="4734" spans="1:4">
      <c r="A4734" s="134"/>
      <c r="D4734" s="68">
        <f t="shared" si="73"/>
        <v>0</v>
      </c>
    </row>
    <row r="4735" spans="1:4">
      <c r="A4735" s="134"/>
      <c r="D4735" s="68">
        <f t="shared" si="73"/>
        <v>0</v>
      </c>
    </row>
    <row r="4736" spans="1:4">
      <c r="A4736" s="134"/>
      <c r="D4736" s="68">
        <f t="shared" si="73"/>
        <v>0</v>
      </c>
    </row>
    <row r="4737" spans="1:4">
      <c r="A4737" s="134"/>
      <c r="D4737" s="68">
        <f t="shared" si="73"/>
        <v>0</v>
      </c>
    </row>
    <row r="4738" spans="1:4">
      <c r="A4738" s="134"/>
      <c r="D4738" s="68">
        <f t="shared" si="73"/>
        <v>0</v>
      </c>
    </row>
    <row r="4739" spans="1:4">
      <c r="A4739" s="134"/>
      <c r="D4739" s="68">
        <f t="shared" ref="D4739:D4802" si="74">B4739+C4739</f>
        <v>0</v>
      </c>
    </row>
    <row r="4740" spans="1:4">
      <c r="A4740" s="134"/>
      <c r="D4740" s="68">
        <f t="shared" si="74"/>
        <v>0</v>
      </c>
    </row>
    <row r="4741" spans="1:4">
      <c r="A4741" s="134"/>
      <c r="D4741" s="68">
        <f t="shared" si="74"/>
        <v>0</v>
      </c>
    </row>
    <row r="4742" spans="1:4">
      <c r="A4742" s="134"/>
      <c r="D4742" s="68">
        <f t="shared" si="74"/>
        <v>0</v>
      </c>
    </row>
    <row r="4743" spans="1:4">
      <c r="A4743" s="134"/>
      <c r="D4743" s="68">
        <f t="shared" si="74"/>
        <v>0</v>
      </c>
    </row>
    <row r="4744" spans="1:4">
      <c r="A4744" s="134"/>
      <c r="D4744" s="68">
        <f t="shared" si="74"/>
        <v>0</v>
      </c>
    </row>
    <row r="4745" spans="1:4">
      <c r="A4745" s="134"/>
      <c r="D4745" s="68">
        <f t="shared" si="74"/>
        <v>0</v>
      </c>
    </row>
    <row r="4746" spans="1:4">
      <c r="A4746" s="134"/>
      <c r="D4746" s="68">
        <f t="shared" si="74"/>
        <v>0</v>
      </c>
    </row>
    <row r="4747" spans="1:4">
      <c r="A4747" s="134"/>
      <c r="D4747" s="68">
        <f t="shared" si="74"/>
        <v>0</v>
      </c>
    </row>
    <row r="4748" spans="1:4">
      <c r="A4748" s="134"/>
      <c r="D4748" s="68">
        <f t="shared" si="74"/>
        <v>0</v>
      </c>
    </row>
    <row r="4749" spans="1:4">
      <c r="A4749" s="134"/>
      <c r="D4749" s="68">
        <f t="shared" si="74"/>
        <v>0</v>
      </c>
    </row>
    <row r="4750" spans="1:4">
      <c r="A4750" s="134"/>
      <c r="D4750" s="68">
        <f t="shared" si="74"/>
        <v>0</v>
      </c>
    </row>
    <row r="4751" spans="1:4">
      <c r="A4751" s="134"/>
      <c r="D4751" s="68">
        <f t="shared" si="74"/>
        <v>0</v>
      </c>
    </row>
    <row r="4752" spans="1:4">
      <c r="A4752" s="134"/>
      <c r="D4752" s="68">
        <f t="shared" si="74"/>
        <v>0</v>
      </c>
    </row>
    <row r="4753" spans="1:4">
      <c r="A4753" s="134"/>
      <c r="D4753" s="68">
        <f t="shared" si="74"/>
        <v>0</v>
      </c>
    </row>
    <row r="4754" spans="1:4">
      <c r="A4754" s="134"/>
      <c r="D4754" s="68">
        <f t="shared" si="74"/>
        <v>0</v>
      </c>
    </row>
    <row r="4755" spans="1:4">
      <c r="A4755" s="134"/>
      <c r="D4755" s="68">
        <f t="shared" si="74"/>
        <v>0</v>
      </c>
    </row>
    <row r="4756" spans="1:4">
      <c r="A4756" s="134"/>
      <c r="D4756" s="68">
        <f t="shared" si="74"/>
        <v>0</v>
      </c>
    </row>
    <row r="4757" spans="1:4">
      <c r="A4757" s="134"/>
      <c r="D4757" s="68">
        <f t="shared" si="74"/>
        <v>0</v>
      </c>
    </row>
    <row r="4758" spans="1:4">
      <c r="A4758" s="134"/>
      <c r="D4758" s="68">
        <f t="shared" si="74"/>
        <v>0</v>
      </c>
    </row>
    <row r="4759" spans="1:4">
      <c r="A4759" s="134"/>
      <c r="D4759" s="68">
        <f t="shared" si="74"/>
        <v>0</v>
      </c>
    </row>
    <row r="4760" spans="1:4">
      <c r="A4760" s="134"/>
      <c r="D4760" s="68">
        <f t="shared" si="74"/>
        <v>0</v>
      </c>
    </row>
    <row r="4761" spans="1:4">
      <c r="A4761" s="134"/>
      <c r="D4761" s="68">
        <f t="shared" si="74"/>
        <v>0</v>
      </c>
    </row>
    <row r="4762" spans="1:4">
      <c r="A4762" s="134"/>
      <c r="D4762" s="68">
        <f t="shared" si="74"/>
        <v>0</v>
      </c>
    </row>
    <row r="4763" spans="1:4">
      <c r="A4763" s="134"/>
      <c r="D4763" s="68">
        <f t="shared" si="74"/>
        <v>0</v>
      </c>
    </row>
    <row r="4764" spans="1:4">
      <c r="A4764" s="134"/>
      <c r="D4764" s="68">
        <f t="shared" si="74"/>
        <v>0</v>
      </c>
    </row>
    <row r="4765" spans="1:4">
      <c r="A4765" s="134"/>
      <c r="D4765" s="68">
        <f t="shared" si="74"/>
        <v>0</v>
      </c>
    </row>
    <row r="4766" spans="1:4">
      <c r="A4766" s="134"/>
      <c r="D4766" s="68">
        <f t="shared" si="74"/>
        <v>0</v>
      </c>
    </row>
    <row r="4767" spans="1:4">
      <c r="A4767" s="134"/>
      <c r="D4767" s="68">
        <f t="shared" si="74"/>
        <v>0</v>
      </c>
    </row>
    <row r="4768" spans="1:4">
      <c r="A4768" s="134"/>
      <c r="D4768" s="68">
        <f t="shared" si="74"/>
        <v>0</v>
      </c>
    </row>
    <row r="4769" spans="1:4">
      <c r="A4769" s="134"/>
      <c r="D4769" s="68">
        <f t="shared" si="74"/>
        <v>0</v>
      </c>
    </row>
    <row r="4770" spans="1:4">
      <c r="A4770" s="134"/>
      <c r="D4770" s="68">
        <f t="shared" si="74"/>
        <v>0</v>
      </c>
    </row>
    <row r="4771" spans="1:4">
      <c r="A4771" s="134"/>
      <c r="D4771" s="68">
        <f t="shared" si="74"/>
        <v>0</v>
      </c>
    </row>
    <row r="4772" spans="1:4">
      <c r="A4772" s="134"/>
      <c r="D4772" s="68">
        <f t="shared" si="74"/>
        <v>0</v>
      </c>
    </row>
    <row r="4773" spans="1:4">
      <c r="A4773" s="134"/>
      <c r="D4773" s="68">
        <f t="shared" si="74"/>
        <v>0</v>
      </c>
    </row>
    <row r="4774" spans="1:4">
      <c r="A4774" s="134"/>
      <c r="D4774" s="68">
        <f t="shared" si="74"/>
        <v>0</v>
      </c>
    </row>
    <row r="4775" spans="1:4">
      <c r="A4775" s="134"/>
      <c r="D4775" s="68">
        <f t="shared" si="74"/>
        <v>0</v>
      </c>
    </row>
    <row r="4776" spans="1:4">
      <c r="A4776" s="134"/>
      <c r="D4776" s="68">
        <f t="shared" si="74"/>
        <v>0</v>
      </c>
    </row>
    <row r="4777" spans="1:4">
      <c r="A4777" s="134"/>
      <c r="D4777" s="68">
        <f t="shared" si="74"/>
        <v>0</v>
      </c>
    </row>
    <row r="4778" spans="1:4">
      <c r="A4778" s="134"/>
      <c r="D4778" s="68">
        <f t="shared" si="74"/>
        <v>0</v>
      </c>
    </row>
    <row r="4779" spans="1:4">
      <c r="A4779" s="134"/>
      <c r="D4779" s="68">
        <f t="shared" si="74"/>
        <v>0</v>
      </c>
    </row>
    <row r="4780" spans="1:4">
      <c r="A4780" s="134"/>
      <c r="D4780" s="68">
        <f t="shared" si="74"/>
        <v>0</v>
      </c>
    </row>
    <row r="4781" spans="1:4">
      <c r="A4781" s="134"/>
      <c r="D4781" s="68">
        <f t="shared" si="74"/>
        <v>0</v>
      </c>
    </row>
    <row r="4782" spans="1:4">
      <c r="A4782" s="134"/>
      <c r="D4782" s="68">
        <f t="shared" si="74"/>
        <v>0</v>
      </c>
    </row>
    <row r="4783" spans="1:4">
      <c r="A4783" s="134"/>
      <c r="D4783" s="68">
        <f t="shared" si="74"/>
        <v>0</v>
      </c>
    </row>
    <row r="4784" spans="1:4">
      <c r="A4784" s="134"/>
      <c r="D4784" s="68">
        <f t="shared" si="74"/>
        <v>0</v>
      </c>
    </row>
    <row r="4785" spans="1:4">
      <c r="A4785" s="134"/>
      <c r="D4785" s="68">
        <f t="shared" si="74"/>
        <v>0</v>
      </c>
    </row>
    <row r="4786" spans="1:4">
      <c r="A4786" s="134"/>
      <c r="D4786" s="68">
        <f t="shared" si="74"/>
        <v>0</v>
      </c>
    </row>
    <row r="4787" spans="1:4">
      <c r="A4787" s="134"/>
      <c r="D4787" s="68">
        <f t="shared" si="74"/>
        <v>0</v>
      </c>
    </row>
    <row r="4788" spans="1:4">
      <c r="A4788" s="134"/>
      <c r="D4788" s="68">
        <f t="shared" si="74"/>
        <v>0</v>
      </c>
    </row>
    <row r="4789" spans="1:4">
      <c r="A4789" s="134"/>
      <c r="D4789" s="68">
        <f t="shared" si="74"/>
        <v>0</v>
      </c>
    </row>
    <row r="4790" spans="1:4">
      <c r="A4790" s="134"/>
      <c r="D4790" s="68">
        <f t="shared" si="74"/>
        <v>0</v>
      </c>
    </row>
    <row r="4791" spans="1:4">
      <c r="A4791" s="134"/>
      <c r="D4791" s="68">
        <f t="shared" si="74"/>
        <v>0</v>
      </c>
    </row>
    <row r="4792" spans="1:4">
      <c r="A4792" s="134"/>
      <c r="D4792" s="68">
        <f t="shared" si="74"/>
        <v>0</v>
      </c>
    </row>
    <row r="4793" spans="1:4">
      <c r="A4793" s="134"/>
      <c r="D4793" s="68">
        <f t="shared" si="74"/>
        <v>0</v>
      </c>
    </row>
    <row r="4794" spans="1:4">
      <c r="A4794" s="134"/>
      <c r="D4794" s="68">
        <f t="shared" si="74"/>
        <v>0</v>
      </c>
    </row>
    <row r="4795" spans="1:4">
      <c r="A4795" s="134"/>
      <c r="D4795" s="68">
        <f t="shared" si="74"/>
        <v>0</v>
      </c>
    </row>
    <row r="4796" spans="1:4">
      <c r="A4796" s="134"/>
      <c r="D4796" s="68">
        <f t="shared" si="74"/>
        <v>0</v>
      </c>
    </row>
    <row r="4797" spans="1:4">
      <c r="A4797" s="134"/>
      <c r="D4797" s="68">
        <f t="shared" si="74"/>
        <v>0</v>
      </c>
    </row>
    <row r="4798" spans="1:4">
      <c r="A4798" s="134"/>
      <c r="D4798" s="68">
        <f t="shared" si="74"/>
        <v>0</v>
      </c>
    </row>
    <row r="4799" spans="1:4">
      <c r="A4799" s="134"/>
      <c r="D4799" s="68">
        <f t="shared" si="74"/>
        <v>0</v>
      </c>
    </row>
    <row r="4800" spans="1:4">
      <c r="A4800" s="134"/>
      <c r="D4800" s="68">
        <f t="shared" si="74"/>
        <v>0</v>
      </c>
    </row>
    <row r="4801" spans="1:4">
      <c r="A4801" s="134"/>
      <c r="D4801" s="68">
        <f t="shared" si="74"/>
        <v>0</v>
      </c>
    </row>
    <row r="4802" spans="1:4">
      <c r="A4802" s="134"/>
      <c r="D4802" s="68">
        <f t="shared" si="74"/>
        <v>0</v>
      </c>
    </row>
    <row r="4803" spans="1:4">
      <c r="A4803" s="134"/>
      <c r="D4803" s="68">
        <f t="shared" ref="D4803:D4866" si="75">B4803+C4803</f>
        <v>0</v>
      </c>
    </row>
    <row r="4804" spans="1:4">
      <c r="A4804" s="134"/>
      <c r="D4804" s="68">
        <f t="shared" si="75"/>
        <v>0</v>
      </c>
    </row>
    <row r="4805" spans="1:4">
      <c r="A4805" s="134"/>
      <c r="D4805" s="68">
        <f t="shared" si="75"/>
        <v>0</v>
      </c>
    </row>
    <row r="4806" spans="1:4">
      <c r="A4806" s="134"/>
      <c r="D4806" s="68">
        <f t="shared" si="75"/>
        <v>0</v>
      </c>
    </row>
    <row r="4807" spans="1:4">
      <c r="A4807" s="134"/>
      <c r="D4807" s="68">
        <f t="shared" si="75"/>
        <v>0</v>
      </c>
    </row>
    <row r="4808" spans="1:4">
      <c r="A4808" s="134"/>
      <c r="D4808" s="68">
        <f t="shared" si="75"/>
        <v>0</v>
      </c>
    </row>
    <row r="4809" spans="1:4">
      <c r="A4809" s="134"/>
      <c r="D4809" s="68">
        <f t="shared" si="75"/>
        <v>0</v>
      </c>
    </row>
    <row r="4810" spans="1:4">
      <c r="A4810" s="134"/>
      <c r="D4810" s="68">
        <f t="shared" si="75"/>
        <v>0</v>
      </c>
    </row>
    <row r="4811" spans="1:4">
      <c r="A4811" s="134"/>
      <c r="D4811" s="68">
        <f t="shared" si="75"/>
        <v>0</v>
      </c>
    </row>
    <row r="4812" spans="1:4">
      <c r="A4812" s="134"/>
      <c r="D4812" s="68">
        <f t="shared" si="75"/>
        <v>0</v>
      </c>
    </row>
    <row r="4813" spans="1:4">
      <c r="A4813" s="134"/>
      <c r="D4813" s="68">
        <f t="shared" si="75"/>
        <v>0</v>
      </c>
    </row>
    <row r="4814" spans="1:4">
      <c r="A4814" s="134"/>
      <c r="D4814" s="68">
        <f t="shared" si="75"/>
        <v>0</v>
      </c>
    </row>
    <row r="4815" spans="1:4">
      <c r="A4815" s="134"/>
      <c r="D4815" s="68">
        <f t="shared" si="75"/>
        <v>0</v>
      </c>
    </row>
    <row r="4816" spans="1:4">
      <c r="A4816" s="134"/>
      <c r="D4816" s="68">
        <f t="shared" si="75"/>
        <v>0</v>
      </c>
    </row>
    <row r="4817" spans="1:4">
      <c r="A4817" s="134"/>
      <c r="D4817" s="68">
        <f t="shared" si="75"/>
        <v>0</v>
      </c>
    </row>
    <row r="4818" spans="1:4">
      <c r="A4818" s="134"/>
      <c r="D4818" s="68">
        <f t="shared" si="75"/>
        <v>0</v>
      </c>
    </row>
    <row r="4819" spans="1:4">
      <c r="A4819" s="134"/>
      <c r="D4819" s="68">
        <f t="shared" si="75"/>
        <v>0</v>
      </c>
    </row>
    <row r="4820" spans="1:4">
      <c r="A4820" s="134"/>
      <c r="D4820" s="68">
        <f t="shared" si="75"/>
        <v>0</v>
      </c>
    </row>
    <row r="4821" spans="1:4">
      <c r="A4821" s="134"/>
      <c r="D4821" s="68">
        <f t="shared" si="75"/>
        <v>0</v>
      </c>
    </row>
    <row r="4822" spans="1:4">
      <c r="A4822" s="134"/>
      <c r="D4822" s="68">
        <f t="shared" si="75"/>
        <v>0</v>
      </c>
    </row>
    <row r="4823" spans="1:4">
      <c r="A4823" s="134"/>
      <c r="D4823" s="68">
        <f t="shared" si="75"/>
        <v>0</v>
      </c>
    </row>
    <row r="4824" spans="1:4">
      <c r="A4824" s="134"/>
      <c r="D4824" s="68">
        <f t="shared" si="75"/>
        <v>0</v>
      </c>
    </row>
    <row r="4825" spans="1:4">
      <c r="A4825" s="134"/>
      <c r="D4825" s="68">
        <f t="shared" si="75"/>
        <v>0</v>
      </c>
    </row>
    <row r="4826" spans="1:4">
      <c r="A4826" s="134"/>
      <c r="D4826" s="68">
        <f t="shared" si="75"/>
        <v>0</v>
      </c>
    </row>
    <row r="4827" spans="1:4">
      <c r="A4827" s="134"/>
      <c r="D4827" s="68">
        <f t="shared" si="75"/>
        <v>0</v>
      </c>
    </row>
    <row r="4828" spans="1:4">
      <c r="A4828" s="134"/>
      <c r="D4828" s="68">
        <f t="shared" si="75"/>
        <v>0</v>
      </c>
    </row>
    <row r="4829" spans="1:4">
      <c r="A4829" s="134"/>
      <c r="D4829" s="68">
        <f t="shared" si="75"/>
        <v>0</v>
      </c>
    </row>
    <row r="4830" spans="1:4">
      <c r="A4830" s="134"/>
      <c r="D4830" s="68">
        <f t="shared" si="75"/>
        <v>0</v>
      </c>
    </row>
    <row r="4831" spans="1:4">
      <c r="A4831" s="134"/>
      <c r="D4831" s="68">
        <f t="shared" si="75"/>
        <v>0</v>
      </c>
    </row>
    <row r="4832" spans="1:4">
      <c r="A4832" s="134"/>
      <c r="D4832" s="68">
        <f t="shared" si="75"/>
        <v>0</v>
      </c>
    </row>
    <row r="4833" spans="1:4">
      <c r="A4833" s="134"/>
      <c r="D4833" s="68">
        <f t="shared" si="75"/>
        <v>0</v>
      </c>
    </row>
    <row r="4834" spans="1:4">
      <c r="A4834" s="134"/>
      <c r="D4834" s="68">
        <f t="shared" si="75"/>
        <v>0</v>
      </c>
    </row>
    <row r="4835" spans="1:4">
      <c r="A4835" s="134"/>
      <c r="D4835" s="68">
        <f t="shared" si="75"/>
        <v>0</v>
      </c>
    </row>
    <row r="4836" spans="1:4">
      <c r="A4836" s="134"/>
      <c r="D4836" s="68">
        <f t="shared" si="75"/>
        <v>0</v>
      </c>
    </row>
    <row r="4837" spans="1:4">
      <c r="A4837" s="134"/>
      <c r="D4837" s="68">
        <f t="shared" si="75"/>
        <v>0</v>
      </c>
    </row>
    <row r="4838" spans="1:4">
      <c r="A4838" s="134"/>
      <c r="D4838" s="68">
        <f t="shared" si="75"/>
        <v>0</v>
      </c>
    </row>
    <row r="4839" spans="1:4">
      <c r="A4839" s="134"/>
      <c r="D4839" s="68">
        <f t="shared" si="75"/>
        <v>0</v>
      </c>
    </row>
    <row r="4840" spans="1:4">
      <c r="A4840" s="134"/>
      <c r="D4840" s="68">
        <f t="shared" si="75"/>
        <v>0</v>
      </c>
    </row>
    <row r="4841" spans="1:4">
      <c r="A4841" s="134"/>
      <c r="D4841" s="68">
        <f t="shared" si="75"/>
        <v>0</v>
      </c>
    </row>
    <row r="4842" spans="1:4">
      <c r="A4842" s="134"/>
      <c r="D4842" s="68">
        <f t="shared" si="75"/>
        <v>0</v>
      </c>
    </row>
    <row r="4843" spans="1:4">
      <c r="A4843" s="134"/>
      <c r="D4843" s="68">
        <f t="shared" si="75"/>
        <v>0</v>
      </c>
    </row>
    <row r="4844" spans="1:4">
      <c r="A4844" s="134"/>
      <c r="D4844" s="68">
        <f t="shared" si="75"/>
        <v>0</v>
      </c>
    </row>
    <row r="4845" spans="1:4">
      <c r="A4845" s="134"/>
      <c r="D4845" s="68">
        <f t="shared" si="75"/>
        <v>0</v>
      </c>
    </row>
    <row r="4846" spans="1:4">
      <c r="A4846" s="134"/>
      <c r="D4846" s="68">
        <f t="shared" si="75"/>
        <v>0</v>
      </c>
    </row>
    <row r="4847" spans="1:4">
      <c r="A4847" s="134"/>
      <c r="D4847" s="68">
        <f t="shared" si="75"/>
        <v>0</v>
      </c>
    </row>
    <row r="4848" spans="1:4">
      <c r="A4848" s="134"/>
      <c r="D4848" s="68">
        <f t="shared" si="75"/>
        <v>0</v>
      </c>
    </row>
    <row r="4849" spans="1:4">
      <c r="A4849" s="134"/>
      <c r="D4849" s="68">
        <f t="shared" si="75"/>
        <v>0</v>
      </c>
    </row>
    <row r="4850" spans="1:4">
      <c r="A4850" s="134"/>
      <c r="D4850" s="68">
        <f t="shared" si="75"/>
        <v>0</v>
      </c>
    </row>
    <row r="4851" spans="1:4">
      <c r="A4851" s="134"/>
      <c r="D4851" s="68">
        <f t="shared" si="75"/>
        <v>0</v>
      </c>
    </row>
    <row r="4852" spans="1:4">
      <c r="A4852" s="134"/>
      <c r="D4852" s="68">
        <f t="shared" si="75"/>
        <v>0</v>
      </c>
    </row>
    <row r="4853" spans="1:4">
      <c r="A4853" s="134"/>
      <c r="D4853" s="68">
        <f t="shared" si="75"/>
        <v>0</v>
      </c>
    </row>
    <row r="4854" spans="1:4">
      <c r="A4854" s="134"/>
      <c r="D4854" s="68">
        <f t="shared" si="75"/>
        <v>0</v>
      </c>
    </row>
    <row r="4855" spans="1:4">
      <c r="A4855" s="134"/>
      <c r="D4855" s="68">
        <f t="shared" si="75"/>
        <v>0</v>
      </c>
    </row>
    <row r="4856" spans="1:4">
      <c r="A4856" s="134"/>
      <c r="D4856" s="68">
        <f t="shared" si="75"/>
        <v>0</v>
      </c>
    </row>
    <row r="4857" spans="1:4">
      <c r="A4857" s="134"/>
      <c r="D4857" s="68">
        <f t="shared" si="75"/>
        <v>0</v>
      </c>
    </row>
    <row r="4858" spans="1:4">
      <c r="A4858" s="134"/>
      <c r="D4858" s="68">
        <f t="shared" si="75"/>
        <v>0</v>
      </c>
    </row>
    <row r="4859" spans="1:4">
      <c r="A4859" s="134"/>
      <c r="D4859" s="68">
        <f t="shared" si="75"/>
        <v>0</v>
      </c>
    </row>
    <row r="4860" spans="1:4">
      <c r="A4860" s="134"/>
      <c r="D4860" s="68">
        <f t="shared" si="75"/>
        <v>0</v>
      </c>
    </row>
    <row r="4861" spans="1:4">
      <c r="A4861" s="134"/>
      <c r="D4861" s="68">
        <f t="shared" si="75"/>
        <v>0</v>
      </c>
    </row>
    <row r="4862" spans="1:4">
      <c r="A4862" s="134"/>
      <c r="D4862" s="68">
        <f t="shared" si="75"/>
        <v>0</v>
      </c>
    </row>
    <row r="4863" spans="1:4">
      <c r="A4863" s="134"/>
      <c r="D4863" s="68">
        <f t="shared" si="75"/>
        <v>0</v>
      </c>
    </row>
    <row r="4864" spans="1:4">
      <c r="A4864" s="134"/>
      <c r="D4864" s="68">
        <f t="shared" si="75"/>
        <v>0</v>
      </c>
    </row>
    <row r="4865" spans="1:4">
      <c r="A4865" s="134"/>
      <c r="D4865" s="68">
        <f t="shared" si="75"/>
        <v>0</v>
      </c>
    </row>
    <row r="4866" spans="1:4">
      <c r="A4866" s="134"/>
      <c r="D4866" s="68">
        <f t="shared" si="75"/>
        <v>0</v>
      </c>
    </row>
    <row r="4867" spans="1:4">
      <c r="A4867" s="134"/>
      <c r="D4867" s="68">
        <f t="shared" ref="D4867:D4930" si="76">B4867+C4867</f>
        <v>0</v>
      </c>
    </row>
    <row r="4868" spans="1:4">
      <c r="A4868" s="134"/>
      <c r="D4868" s="68">
        <f t="shared" si="76"/>
        <v>0</v>
      </c>
    </row>
    <row r="4869" spans="1:4">
      <c r="A4869" s="134"/>
      <c r="D4869" s="68">
        <f t="shared" si="76"/>
        <v>0</v>
      </c>
    </row>
    <row r="4870" spans="1:4">
      <c r="A4870" s="134"/>
      <c r="D4870" s="68">
        <f t="shared" si="76"/>
        <v>0</v>
      </c>
    </row>
    <row r="4871" spans="1:4">
      <c r="A4871" s="134"/>
      <c r="D4871" s="68">
        <f t="shared" si="76"/>
        <v>0</v>
      </c>
    </row>
    <row r="4872" spans="1:4">
      <c r="A4872" s="134"/>
      <c r="D4872" s="68">
        <f t="shared" si="76"/>
        <v>0</v>
      </c>
    </row>
    <row r="4873" spans="1:4">
      <c r="A4873" s="134"/>
      <c r="D4873" s="68">
        <f t="shared" si="76"/>
        <v>0</v>
      </c>
    </row>
    <row r="4874" spans="1:4">
      <c r="A4874" s="134"/>
      <c r="D4874" s="68">
        <f t="shared" si="76"/>
        <v>0</v>
      </c>
    </row>
    <row r="4875" spans="1:4">
      <c r="A4875" s="134"/>
      <c r="D4875" s="68">
        <f t="shared" si="76"/>
        <v>0</v>
      </c>
    </row>
    <row r="4876" spans="1:4">
      <c r="A4876" s="134"/>
      <c r="D4876" s="68">
        <f t="shared" si="76"/>
        <v>0</v>
      </c>
    </row>
    <row r="4877" spans="1:4">
      <c r="A4877" s="134"/>
      <c r="D4877" s="68">
        <f t="shared" si="76"/>
        <v>0</v>
      </c>
    </row>
    <row r="4878" spans="1:4">
      <c r="A4878" s="134"/>
      <c r="D4878" s="68">
        <f t="shared" si="76"/>
        <v>0</v>
      </c>
    </row>
    <row r="4879" spans="1:4">
      <c r="A4879" s="134"/>
      <c r="D4879" s="68">
        <f t="shared" si="76"/>
        <v>0</v>
      </c>
    </row>
    <row r="4880" spans="1:4">
      <c r="A4880" s="134"/>
      <c r="D4880" s="68">
        <f t="shared" si="76"/>
        <v>0</v>
      </c>
    </row>
    <row r="4881" spans="1:4">
      <c r="A4881" s="134"/>
      <c r="D4881" s="68">
        <f t="shared" si="76"/>
        <v>0</v>
      </c>
    </row>
    <row r="4882" spans="1:4">
      <c r="A4882" s="134"/>
      <c r="D4882" s="68">
        <f t="shared" si="76"/>
        <v>0</v>
      </c>
    </row>
    <row r="4883" spans="1:4">
      <c r="A4883" s="134"/>
      <c r="D4883" s="68">
        <f t="shared" si="76"/>
        <v>0</v>
      </c>
    </row>
    <row r="4884" spans="1:4">
      <c r="A4884" s="134"/>
      <c r="D4884" s="68">
        <f t="shared" si="76"/>
        <v>0</v>
      </c>
    </row>
    <row r="4885" spans="1:4">
      <c r="A4885" s="134"/>
      <c r="D4885" s="68">
        <f t="shared" si="76"/>
        <v>0</v>
      </c>
    </row>
    <row r="4886" spans="1:4">
      <c r="A4886" s="134"/>
      <c r="D4886" s="68">
        <f t="shared" si="76"/>
        <v>0</v>
      </c>
    </row>
    <row r="4887" spans="1:4">
      <c r="A4887" s="134"/>
      <c r="D4887" s="68">
        <f t="shared" si="76"/>
        <v>0</v>
      </c>
    </row>
    <row r="4888" spans="1:4">
      <c r="A4888" s="134"/>
      <c r="D4888" s="68">
        <f t="shared" si="76"/>
        <v>0</v>
      </c>
    </row>
    <row r="4889" spans="1:4">
      <c r="A4889" s="134"/>
      <c r="D4889" s="68">
        <f t="shared" si="76"/>
        <v>0</v>
      </c>
    </row>
    <row r="4890" spans="1:4">
      <c r="A4890" s="134"/>
      <c r="D4890" s="68">
        <f t="shared" si="76"/>
        <v>0</v>
      </c>
    </row>
    <row r="4891" spans="1:4">
      <c r="A4891" s="134"/>
      <c r="D4891" s="68">
        <f t="shared" si="76"/>
        <v>0</v>
      </c>
    </row>
    <row r="4892" spans="1:4">
      <c r="A4892" s="134"/>
      <c r="D4892" s="68">
        <f t="shared" si="76"/>
        <v>0</v>
      </c>
    </row>
    <row r="4893" spans="1:4">
      <c r="A4893" s="134"/>
      <c r="D4893" s="68">
        <f t="shared" si="76"/>
        <v>0</v>
      </c>
    </row>
    <row r="4894" spans="1:4">
      <c r="A4894" s="134"/>
      <c r="D4894" s="68">
        <f t="shared" si="76"/>
        <v>0</v>
      </c>
    </row>
    <row r="4895" spans="1:4">
      <c r="A4895" s="134"/>
      <c r="D4895" s="68">
        <f t="shared" si="76"/>
        <v>0</v>
      </c>
    </row>
    <row r="4896" spans="1:4">
      <c r="A4896" s="134"/>
      <c r="D4896" s="68">
        <f t="shared" si="76"/>
        <v>0</v>
      </c>
    </row>
    <row r="4897" spans="1:4">
      <c r="A4897" s="134"/>
      <c r="D4897" s="68">
        <f t="shared" si="76"/>
        <v>0</v>
      </c>
    </row>
    <row r="4898" spans="1:4">
      <c r="A4898" s="134"/>
      <c r="D4898" s="68">
        <f t="shared" si="76"/>
        <v>0</v>
      </c>
    </row>
    <row r="4899" spans="1:4">
      <c r="A4899" s="134"/>
      <c r="D4899" s="68">
        <f t="shared" si="76"/>
        <v>0</v>
      </c>
    </row>
    <row r="4900" spans="1:4">
      <c r="A4900" s="134"/>
      <c r="D4900" s="68">
        <f t="shared" si="76"/>
        <v>0</v>
      </c>
    </row>
    <row r="4901" spans="1:4">
      <c r="A4901" s="134"/>
      <c r="D4901" s="68">
        <f t="shared" si="76"/>
        <v>0</v>
      </c>
    </row>
    <row r="4902" spans="1:4">
      <c r="A4902" s="134"/>
      <c r="D4902" s="68">
        <f t="shared" si="76"/>
        <v>0</v>
      </c>
    </row>
    <row r="4903" spans="1:4">
      <c r="A4903" s="134"/>
      <c r="D4903" s="68">
        <f t="shared" si="76"/>
        <v>0</v>
      </c>
    </row>
    <row r="4904" spans="1:4">
      <c r="A4904" s="134"/>
      <c r="D4904" s="68">
        <f t="shared" si="76"/>
        <v>0</v>
      </c>
    </row>
    <row r="4905" spans="1:4">
      <c r="A4905" s="134"/>
      <c r="D4905" s="68">
        <f t="shared" si="76"/>
        <v>0</v>
      </c>
    </row>
    <row r="4906" spans="1:4">
      <c r="A4906" s="134"/>
      <c r="D4906" s="68">
        <f t="shared" si="76"/>
        <v>0</v>
      </c>
    </row>
    <row r="4907" spans="1:4">
      <c r="A4907" s="134"/>
      <c r="D4907" s="68">
        <f t="shared" si="76"/>
        <v>0</v>
      </c>
    </row>
    <row r="4908" spans="1:4">
      <c r="A4908" s="134"/>
      <c r="D4908" s="68">
        <f t="shared" si="76"/>
        <v>0</v>
      </c>
    </row>
    <row r="4909" spans="1:4">
      <c r="A4909" s="134"/>
      <c r="D4909" s="68">
        <f t="shared" si="76"/>
        <v>0</v>
      </c>
    </row>
    <row r="4910" spans="1:4">
      <c r="A4910" s="134"/>
      <c r="D4910" s="68">
        <f t="shared" si="76"/>
        <v>0</v>
      </c>
    </row>
    <row r="4911" spans="1:4">
      <c r="A4911" s="134"/>
      <c r="D4911" s="68">
        <f t="shared" si="76"/>
        <v>0</v>
      </c>
    </row>
    <row r="4912" spans="1:4">
      <c r="A4912" s="134"/>
      <c r="D4912" s="68">
        <f t="shared" si="76"/>
        <v>0</v>
      </c>
    </row>
    <row r="4913" spans="1:4">
      <c r="A4913" s="134"/>
      <c r="D4913" s="68">
        <f t="shared" si="76"/>
        <v>0</v>
      </c>
    </row>
    <row r="4914" spans="1:4">
      <c r="A4914" s="134"/>
      <c r="D4914" s="68">
        <f t="shared" si="76"/>
        <v>0</v>
      </c>
    </row>
    <row r="4915" spans="1:4">
      <c r="A4915" s="134"/>
      <c r="D4915" s="68">
        <f t="shared" si="76"/>
        <v>0</v>
      </c>
    </row>
    <row r="4916" spans="1:4">
      <c r="A4916" s="134"/>
      <c r="D4916" s="68">
        <f t="shared" si="76"/>
        <v>0</v>
      </c>
    </row>
    <row r="4917" spans="1:4">
      <c r="A4917" s="134"/>
      <c r="D4917" s="68">
        <f t="shared" si="76"/>
        <v>0</v>
      </c>
    </row>
    <row r="4918" spans="1:4">
      <c r="A4918" s="134"/>
      <c r="D4918" s="68">
        <f t="shared" si="76"/>
        <v>0</v>
      </c>
    </row>
    <row r="4919" spans="1:4">
      <c r="A4919" s="134"/>
      <c r="D4919" s="68">
        <f t="shared" si="76"/>
        <v>0</v>
      </c>
    </row>
    <row r="4920" spans="1:4">
      <c r="A4920" s="134"/>
      <c r="D4920" s="68">
        <f t="shared" si="76"/>
        <v>0</v>
      </c>
    </row>
    <row r="4921" spans="1:4">
      <c r="A4921" s="134"/>
      <c r="D4921" s="68">
        <f t="shared" si="76"/>
        <v>0</v>
      </c>
    </row>
    <row r="4922" spans="1:4">
      <c r="A4922" s="134"/>
      <c r="D4922" s="68">
        <f t="shared" si="76"/>
        <v>0</v>
      </c>
    </row>
    <row r="4923" spans="1:4">
      <c r="A4923" s="134"/>
      <c r="D4923" s="68">
        <f t="shared" si="76"/>
        <v>0</v>
      </c>
    </row>
    <row r="4924" spans="1:4">
      <c r="A4924" s="134"/>
      <c r="D4924" s="68">
        <f t="shared" si="76"/>
        <v>0</v>
      </c>
    </row>
    <row r="4925" spans="1:4">
      <c r="A4925" s="134"/>
      <c r="D4925" s="68">
        <f t="shared" si="76"/>
        <v>0</v>
      </c>
    </row>
    <row r="4926" spans="1:4">
      <c r="A4926" s="134"/>
      <c r="D4926" s="68">
        <f t="shared" si="76"/>
        <v>0</v>
      </c>
    </row>
    <row r="4927" spans="1:4">
      <c r="A4927" s="134"/>
      <c r="D4927" s="68">
        <f t="shared" si="76"/>
        <v>0</v>
      </c>
    </row>
    <row r="4928" spans="1:4">
      <c r="A4928" s="134"/>
      <c r="D4928" s="68">
        <f t="shared" si="76"/>
        <v>0</v>
      </c>
    </row>
    <row r="4929" spans="1:4">
      <c r="A4929" s="134"/>
      <c r="D4929" s="68">
        <f t="shared" si="76"/>
        <v>0</v>
      </c>
    </row>
    <row r="4930" spans="1:4">
      <c r="A4930" s="134"/>
      <c r="D4930" s="68">
        <f t="shared" si="76"/>
        <v>0</v>
      </c>
    </row>
    <row r="4931" spans="1:4">
      <c r="A4931" s="134"/>
      <c r="D4931" s="68">
        <f t="shared" ref="D4931:D4994" si="77">B4931+C4931</f>
        <v>0</v>
      </c>
    </row>
    <row r="4932" spans="1:4">
      <c r="A4932" s="134"/>
      <c r="D4932" s="68">
        <f t="shared" si="77"/>
        <v>0</v>
      </c>
    </row>
    <row r="4933" spans="1:4">
      <c r="A4933" s="134"/>
      <c r="D4933" s="68">
        <f t="shared" si="77"/>
        <v>0</v>
      </c>
    </row>
    <row r="4934" spans="1:4">
      <c r="A4934" s="134"/>
      <c r="D4934" s="68">
        <f t="shared" si="77"/>
        <v>0</v>
      </c>
    </row>
    <row r="4935" spans="1:4">
      <c r="A4935" s="134"/>
      <c r="D4935" s="68">
        <f t="shared" si="77"/>
        <v>0</v>
      </c>
    </row>
    <row r="4936" spans="1:4">
      <c r="A4936" s="134"/>
      <c r="D4936" s="68">
        <f t="shared" si="77"/>
        <v>0</v>
      </c>
    </row>
    <row r="4937" spans="1:4">
      <c r="A4937" s="134"/>
      <c r="D4937" s="68">
        <f t="shared" si="77"/>
        <v>0</v>
      </c>
    </row>
    <row r="4938" spans="1:4">
      <c r="A4938" s="134"/>
      <c r="D4938" s="68">
        <f t="shared" si="77"/>
        <v>0</v>
      </c>
    </row>
    <row r="4939" spans="1:4">
      <c r="A4939" s="134"/>
      <c r="D4939" s="68">
        <f t="shared" si="77"/>
        <v>0</v>
      </c>
    </row>
    <row r="4940" spans="1:4">
      <c r="A4940" s="134"/>
      <c r="D4940" s="68">
        <f t="shared" si="77"/>
        <v>0</v>
      </c>
    </row>
    <row r="4941" spans="1:4">
      <c r="A4941" s="134"/>
      <c r="D4941" s="68">
        <f t="shared" si="77"/>
        <v>0</v>
      </c>
    </row>
    <row r="4942" spans="1:4">
      <c r="A4942" s="134"/>
      <c r="D4942" s="68">
        <f t="shared" si="77"/>
        <v>0</v>
      </c>
    </row>
    <row r="4943" spans="1:4">
      <c r="A4943" s="134"/>
      <c r="D4943" s="68">
        <f t="shared" si="77"/>
        <v>0</v>
      </c>
    </row>
    <row r="4944" spans="1:4">
      <c r="A4944" s="134"/>
      <c r="D4944" s="68">
        <f t="shared" si="77"/>
        <v>0</v>
      </c>
    </row>
    <row r="4945" spans="1:4">
      <c r="A4945" s="134"/>
      <c r="D4945" s="68">
        <f t="shared" si="77"/>
        <v>0</v>
      </c>
    </row>
    <row r="4946" spans="1:4">
      <c r="A4946" s="134"/>
      <c r="D4946" s="68">
        <f t="shared" si="77"/>
        <v>0</v>
      </c>
    </row>
    <row r="4947" spans="1:4">
      <c r="A4947" s="134"/>
      <c r="D4947" s="68">
        <f t="shared" si="77"/>
        <v>0</v>
      </c>
    </row>
    <row r="4948" spans="1:4">
      <c r="A4948" s="134"/>
      <c r="D4948" s="68">
        <f t="shared" si="77"/>
        <v>0</v>
      </c>
    </row>
    <row r="4949" spans="1:4">
      <c r="A4949" s="134"/>
      <c r="D4949" s="68">
        <f t="shared" si="77"/>
        <v>0</v>
      </c>
    </row>
    <row r="4950" spans="1:4">
      <c r="A4950" s="134"/>
      <c r="D4950" s="68">
        <f t="shared" si="77"/>
        <v>0</v>
      </c>
    </row>
    <row r="4951" spans="1:4">
      <c r="A4951" s="134"/>
      <c r="D4951" s="68">
        <f t="shared" si="77"/>
        <v>0</v>
      </c>
    </row>
    <row r="4952" spans="1:4">
      <c r="A4952" s="134"/>
      <c r="D4952" s="68">
        <f t="shared" si="77"/>
        <v>0</v>
      </c>
    </row>
    <row r="4953" spans="1:4">
      <c r="A4953" s="134"/>
      <c r="D4953" s="68">
        <f t="shared" si="77"/>
        <v>0</v>
      </c>
    </row>
    <row r="4954" spans="1:4">
      <c r="A4954" s="134"/>
      <c r="D4954" s="68">
        <f t="shared" si="77"/>
        <v>0</v>
      </c>
    </row>
    <row r="4955" spans="1:4">
      <c r="A4955" s="134"/>
      <c r="D4955" s="68">
        <f t="shared" si="77"/>
        <v>0</v>
      </c>
    </row>
    <row r="4956" spans="1:4">
      <c r="A4956" s="134"/>
      <c r="D4956" s="68">
        <f t="shared" si="77"/>
        <v>0</v>
      </c>
    </row>
    <row r="4957" spans="1:4">
      <c r="A4957" s="134"/>
      <c r="D4957" s="68">
        <f t="shared" si="77"/>
        <v>0</v>
      </c>
    </row>
    <row r="4958" spans="1:4">
      <c r="A4958" s="134"/>
      <c r="D4958" s="68">
        <f t="shared" si="77"/>
        <v>0</v>
      </c>
    </row>
    <row r="4959" spans="1:4">
      <c r="A4959" s="134"/>
      <c r="D4959" s="68">
        <f t="shared" si="77"/>
        <v>0</v>
      </c>
    </row>
    <row r="4960" spans="1:4">
      <c r="A4960" s="134"/>
      <c r="D4960" s="68">
        <f t="shared" si="77"/>
        <v>0</v>
      </c>
    </row>
    <row r="4961" spans="1:4">
      <c r="A4961" s="134"/>
      <c r="D4961" s="68">
        <f t="shared" si="77"/>
        <v>0</v>
      </c>
    </row>
    <row r="4962" spans="1:4">
      <c r="A4962" s="134"/>
      <c r="D4962" s="68">
        <f t="shared" si="77"/>
        <v>0</v>
      </c>
    </row>
    <row r="4963" spans="1:4">
      <c r="A4963" s="134"/>
      <c r="D4963" s="68">
        <f t="shared" si="77"/>
        <v>0</v>
      </c>
    </row>
    <row r="4964" spans="1:4">
      <c r="A4964" s="134"/>
      <c r="D4964" s="68">
        <f t="shared" si="77"/>
        <v>0</v>
      </c>
    </row>
    <row r="4965" spans="1:4">
      <c r="A4965" s="134"/>
      <c r="D4965" s="68">
        <f t="shared" si="77"/>
        <v>0</v>
      </c>
    </row>
    <row r="4966" spans="1:4">
      <c r="A4966" s="134"/>
      <c r="D4966" s="68">
        <f t="shared" si="77"/>
        <v>0</v>
      </c>
    </row>
    <row r="4967" spans="1:4">
      <c r="A4967" s="134"/>
      <c r="D4967" s="68">
        <f t="shared" si="77"/>
        <v>0</v>
      </c>
    </row>
    <row r="4968" spans="1:4">
      <c r="A4968" s="134"/>
      <c r="D4968" s="68">
        <f t="shared" si="77"/>
        <v>0</v>
      </c>
    </row>
    <row r="4969" spans="1:4">
      <c r="A4969" s="134"/>
      <c r="D4969" s="68">
        <f t="shared" si="77"/>
        <v>0</v>
      </c>
    </row>
    <row r="4970" spans="1:4">
      <c r="A4970" s="134"/>
      <c r="D4970" s="68">
        <f t="shared" si="77"/>
        <v>0</v>
      </c>
    </row>
    <row r="4971" spans="1:4">
      <c r="A4971" s="134"/>
      <c r="D4971" s="68">
        <f t="shared" si="77"/>
        <v>0</v>
      </c>
    </row>
    <row r="4972" spans="1:4">
      <c r="A4972" s="134"/>
      <c r="D4972" s="68">
        <f t="shared" si="77"/>
        <v>0</v>
      </c>
    </row>
    <row r="4973" spans="1:4">
      <c r="A4973" s="134"/>
      <c r="D4973" s="68">
        <f t="shared" si="77"/>
        <v>0</v>
      </c>
    </row>
    <row r="4974" spans="1:4">
      <c r="A4974" s="134"/>
      <c r="D4974" s="68">
        <f t="shared" si="77"/>
        <v>0</v>
      </c>
    </row>
    <row r="4975" spans="1:4">
      <c r="A4975" s="134"/>
      <c r="D4975" s="68">
        <f t="shared" si="77"/>
        <v>0</v>
      </c>
    </row>
    <row r="4976" spans="1:4">
      <c r="A4976" s="134"/>
      <c r="D4976" s="68">
        <f t="shared" si="77"/>
        <v>0</v>
      </c>
    </row>
    <row r="4977" spans="1:4">
      <c r="A4977" s="134"/>
      <c r="D4977" s="68">
        <f t="shared" si="77"/>
        <v>0</v>
      </c>
    </row>
    <row r="4978" spans="1:4">
      <c r="A4978" s="134"/>
      <c r="D4978" s="68">
        <f t="shared" si="77"/>
        <v>0</v>
      </c>
    </row>
    <row r="4979" spans="1:4">
      <c r="A4979" s="134"/>
      <c r="D4979" s="68">
        <f t="shared" si="77"/>
        <v>0</v>
      </c>
    </row>
    <row r="4980" spans="1:4">
      <c r="A4980" s="134"/>
      <c r="D4980" s="68">
        <f t="shared" si="77"/>
        <v>0</v>
      </c>
    </row>
    <row r="4981" spans="1:4">
      <c r="A4981" s="134"/>
      <c r="D4981" s="68">
        <f t="shared" si="77"/>
        <v>0</v>
      </c>
    </row>
    <row r="4982" spans="1:4">
      <c r="A4982" s="134"/>
      <c r="D4982" s="68">
        <f t="shared" si="77"/>
        <v>0</v>
      </c>
    </row>
    <row r="4983" spans="1:4">
      <c r="A4983" s="134"/>
      <c r="D4983" s="68">
        <f t="shared" si="77"/>
        <v>0</v>
      </c>
    </row>
    <row r="4984" spans="1:4">
      <c r="A4984" s="134"/>
      <c r="D4984" s="68">
        <f t="shared" si="77"/>
        <v>0</v>
      </c>
    </row>
    <row r="4985" spans="1:4">
      <c r="A4985" s="134"/>
      <c r="D4985" s="68">
        <f t="shared" si="77"/>
        <v>0</v>
      </c>
    </row>
    <row r="4986" spans="1:4">
      <c r="A4986" s="134"/>
      <c r="D4986" s="68">
        <f t="shared" si="77"/>
        <v>0</v>
      </c>
    </row>
    <row r="4987" spans="1:4">
      <c r="A4987" s="134"/>
      <c r="D4987" s="68">
        <f t="shared" si="77"/>
        <v>0</v>
      </c>
    </row>
    <row r="4988" spans="1:4">
      <c r="A4988" s="134"/>
      <c r="D4988" s="68">
        <f t="shared" si="77"/>
        <v>0</v>
      </c>
    </row>
    <row r="4989" spans="1:4">
      <c r="A4989" s="134"/>
      <c r="D4989" s="68">
        <f t="shared" si="77"/>
        <v>0</v>
      </c>
    </row>
    <row r="4990" spans="1:4">
      <c r="A4990" s="134"/>
      <c r="D4990" s="68">
        <f t="shared" si="77"/>
        <v>0</v>
      </c>
    </row>
    <row r="4991" spans="1:4">
      <c r="A4991" s="134"/>
      <c r="D4991" s="68">
        <f t="shared" si="77"/>
        <v>0</v>
      </c>
    </row>
    <row r="4992" spans="1:4">
      <c r="A4992" s="134"/>
      <c r="D4992" s="68">
        <f t="shared" si="77"/>
        <v>0</v>
      </c>
    </row>
    <row r="4993" spans="1:4">
      <c r="A4993" s="134"/>
      <c r="D4993" s="68">
        <f t="shared" si="77"/>
        <v>0</v>
      </c>
    </row>
    <row r="4994" spans="1:4">
      <c r="A4994" s="134"/>
      <c r="D4994" s="68">
        <f t="shared" si="77"/>
        <v>0</v>
      </c>
    </row>
    <row r="4995" spans="1:4">
      <c r="A4995" s="134"/>
      <c r="D4995" s="68">
        <f t="shared" ref="D4995:D5058" si="78">B4995+C4995</f>
        <v>0</v>
      </c>
    </row>
    <row r="4996" spans="1:4">
      <c r="A4996" s="134"/>
      <c r="D4996" s="68">
        <f t="shared" si="78"/>
        <v>0</v>
      </c>
    </row>
    <row r="4997" spans="1:4">
      <c r="A4997" s="134"/>
      <c r="D4997" s="68">
        <f t="shared" si="78"/>
        <v>0</v>
      </c>
    </row>
    <row r="4998" spans="1:4">
      <c r="A4998" s="134"/>
      <c r="D4998" s="68">
        <f t="shared" si="78"/>
        <v>0</v>
      </c>
    </row>
    <row r="4999" spans="1:4">
      <c r="A4999" s="134"/>
      <c r="D4999" s="68">
        <f t="shared" si="78"/>
        <v>0</v>
      </c>
    </row>
    <row r="5000" spans="1:4">
      <c r="A5000" s="134"/>
      <c r="D5000" s="68">
        <f t="shared" si="78"/>
        <v>0</v>
      </c>
    </row>
    <row r="5001" spans="1:4">
      <c r="A5001" s="134"/>
      <c r="D5001" s="68">
        <f t="shared" si="78"/>
        <v>0</v>
      </c>
    </row>
    <row r="5002" spans="1:4">
      <c r="A5002" s="134"/>
      <c r="D5002" s="68">
        <f t="shared" si="78"/>
        <v>0</v>
      </c>
    </row>
    <row r="5003" spans="1:4">
      <c r="A5003" s="134"/>
      <c r="D5003" s="68">
        <f t="shared" si="78"/>
        <v>0</v>
      </c>
    </row>
    <row r="5004" spans="1:4">
      <c r="A5004" s="134"/>
      <c r="D5004" s="68">
        <f t="shared" si="78"/>
        <v>0</v>
      </c>
    </row>
    <row r="5005" spans="1:4">
      <c r="A5005" s="134"/>
      <c r="D5005" s="68">
        <f t="shared" si="78"/>
        <v>0</v>
      </c>
    </row>
    <row r="5006" spans="1:4">
      <c r="A5006" s="134"/>
      <c r="D5006" s="68">
        <f t="shared" si="78"/>
        <v>0</v>
      </c>
    </row>
    <row r="5007" spans="1:4">
      <c r="A5007" s="134"/>
      <c r="D5007" s="68">
        <f t="shared" si="78"/>
        <v>0</v>
      </c>
    </row>
    <row r="5008" spans="1:4">
      <c r="A5008" s="134"/>
      <c r="D5008" s="68">
        <f t="shared" si="78"/>
        <v>0</v>
      </c>
    </row>
    <row r="5009" spans="1:4">
      <c r="A5009" s="134"/>
      <c r="D5009" s="68">
        <f t="shared" si="78"/>
        <v>0</v>
      </c>
    </row>
    <row r="5010" spans="1:4">
      <c r="A5010" s="134"/>
      <c r="D5010" s="68">
        <f t="shared" si="78"/>
        <v>0</v>
      </c>
    </row>
    <row r="5011" spans="1:4">
      <c r="A5011" s="134"/>
      <c r="D5011" s="68">
        <f t="shared" si="78"/>
        <v>0</v>
      </c>
    </row>
    <row r="5012" spans="1:4">
      <c r="A5012" s="134"/>
      <c r="D5012" s="68">
        <f t="shared" si="78"/>
        <v>0</v>
      </c>
    </row>
    <row r="5013" spans="1:4">
      <c r="A5013" s="134"/>
      <c r="D5013" s="68">
        <f t="shared" si="78"/>
        <v>0</v>
      </c>
    </row>
    <row r="5014" spans="1:4">
      <c r="A5014" s="134"/>
      <c r="D5014" s="68">
        <f t="shared" si="78"/>
        <v>0</v>
      </c>
    </row>
    <row r="5015" spans="1:4">
      <c r="A5015" s="134"/>
      <c r="D5015" s="68">
        <f t="shared" si="78"/>
        <v>0</v>
      </c>
    </row>
    <row r="5016" spans="1:4">
      <c r="A5016" s="134"/>
      <c r="D5016" s="68">
        <f t="shared" si="78"/>
        <v>0</v>
      </c>
    </row>
    <row r="5017" spans="1:4">
      <c r="A5017" s="134"/>
      <c r="D5017" s="68">
        <f t="shared" si="78"/>
        <v>0</v>
      </c>
    </row>
    <row r="5018" spans="1:4">
      <c r="A5018" s="134"/>
      <c r="D5018" s="68">
        <f t="shared" si="78"/>
        <v>0</v>
      </c>
    </row>
    <row r="5019" spans="1:4">
      <c r="A5019" s="134"/>
      <c r="D5019" s="68">
        <f t="shared" si="78"/>
        <v>0</v>
      </c>
    </row>
    <row r="5020" spans="1:4">
      <c r="A5020" s="134"/>
      <c r="D5020" s="68">
        <f t="shared" si="78"/>
        <v>0</v>
      </c>
    </row>
    <row r="5021" spans="1:4">
      <c r="A5021" s="134"/>
      <c r="D5021" s="68">
        <f t="shared" si="78"/>
        <v>0</v>
      </c>
    </row>
    <row r="5022" spans="1:4">
      <c r="A5022" s="134"/>
      <c r="D5022" s="68">
        <f t="shared" si="78"/>
        <v>0</v>
      </c>
    </row>
    <row r="5023" spans="1:4">
      <c r="A5023" s="134"/>
      <c r="D5023" s="68">
        <f t="shared" si="78"/>
        <v>0</v>
      </c>
    </row>
    <row r="5024" spans="1:4">
      <c r="A5024" s="134"/>
      <c r="D5024" s="68">
        <f t="shared" si="78"/>
        <v>0</v>
      </c>
    </row>
    <row r="5025" spans="1:4">
      <c r="A5025" s="134"/>
      <c r="D5025" s="68">
        <f t="shared" si="78"/>
        <v>0</v>
      </c>
    </row>
    <row r="5026" spans="1:4">
      <c r="A5026" s="134"/>
      <c r="D5026" s="68">
        <f t="shared" si="78"/>
        <v>0</v>
      </c>
    </row>
    <row r="5027" spans="1:4">
      <c r="A5027" s="134"/>
      <c r="D5027" s="68">
        <f t="shared" si="78"/>
        <v>0</v>
      </c>
    </row>
    <row r="5028" spans="1:4">
      <c r="A5028" s="134"/>
      <c r="D5028" s="68">
        <f t="shared" si="78"/>
        <v>0</v>
      </c>
    </row>
    <row r="5029" spans="1:4">
      <c r="A5029" s="134"/>
      <c r="D5029" s="68">
        <f t="shared" si="78"/>
        <v>0</v>
      </c>
    </row>
    <row r="5030" spans="1:4">
      <c r="A5030" s="134"/>
      <c r="D5030" s="68">
        <f t="shared" si="78"/>
        <v>0</v>
      </c>
    </row>
    <row r="5031" spans="1:4">
      <c r="A5031" s="134"/>
      <c r="D5031" s="68">
        <f t="shared" si="78"/>
        <v>0</v>
      </c>
    </row>
    <row r="5032" spans="1:4">
      <c r="A5032" s="134"/>
      <c r="D5032" s="68">
        <f t="shared" si="78"/>
        <v>0</v>
      </c>
    </row>
    <row r="5033" spans="1:4">
      <c r="A5033" s="134"/>
      <c r="D5033" s="68">
        <f t="shared" si="78"/>
        <v>0</v>
      </c>
    </row>
    <row r="5034" spans="1:4">
      <c r="A5034" s="134"/>
      <c r="D5034" s="68">
        <f t="shared" si="78"/>
        <v>0</v>
      </c>
    </row>
    <row r="5035" spans="1:4">
      <c r="A5035" s="134"/>
      <c r="D5035" s="68">
        <f t="shared" si="78"/>
        <v>0</v>
      </c>
    </row>
    <row r="5036" spans="1:4">
      <c r="A5036" s="134"/>
      <c r="D5036" s="68">
        <f t="shared" si="78"/>
        <v>0</v>
      </c>
    </row>
    <row r="5037" spans="1:4">
      <c r="A5037" s="134"/>
      <c r="D5037" s="68">
        <f t="shared" si="78"/>
        <v>0</v>
      </c>
    </row>
    <row r="5038" spans="1:4">
      <c r="A5038" s="134"/>
      <c r="D5038" s="68">
        <f t="shared" si="78"/>
        <v>0</v>
      </c>
    </row>
    <row r="5039" spans="1:4">
      <c r="A5039" s="134"/>
      <c r="D5039" s="68">
        <f t="shared" si="78"/>
        <v>0</v>
      </c>
    </row>
    <row r="5040" spans="1:4">
      <c r="A5040" s="134"/>
      <c r="D5040" s="68">
        <f t="shared" si="78"/>
        <v>0</v>
      </c>
    </row>
    <row r="5041" spans="1:4">
      <c r="A5041" s="134"/>
      <c r="D5041" s="68">
        <f t="shared" si="78"/>
        <v>0</v>
      </c>
    </row>
    <row r="5042" spans="1:4">
      <c r="A5042" s="134"/>
      <c r="D5042" s="68">
        <f t="shared" si="78"/>
        <v>0</v>
      </c>
    </row>
    <row r="5043" spans="1:4">
      <c r="A5043" s="134"/>
      <c r="D5043" s="68">
        <f t="shared" si="78"/>
        <v>0</v>
      </c>
    </row>
    <row r="5044" spans="1:4">
      <c r="A5044" s="134"/>
      <c r="D5044" s="68">
        <f t="shared" si="78"/>
        <v>0</v>
      </c>
    </row>
    <row r="5045" spans="1:4">
      <c r="A5045" s="134"/>
      <c r="D5045" s="68">
        <f t="shared" si="78"/>
        <v>0</v>
      </c>
    </row>
    <row r="5046" spans="1:4">
      <c r="A5046" s="134"/>
      <c r="D5046" s="68">
        <f t="shared" si="78"/>
        <v>0</v>
      </c>
    </row>
    <row r="5047" spans="1:4">
      <c r="A5047" s="134"/>
      <c r="D5047" s="68">
        <f t="shared" si="78"/>
        <v>0</v>
      </c>
    </row>
    <row r="5048" spans="1:4">
      <c r="A5048" s="134"/>
      <c r="D5048" s="68">
        <f t="shared" si="78"/>
        <v>0</v>
      </c>
    </row>
    <row r="5049" spans="1:4">
      <c r="A5049" s="134"/>
      <c r="D5049" s="68">
        <f t="shared" si="78"/>
        <v>0</v>
      </c>
    </row>
    <row r="5050" spans="1:4">
      <c r="A5050" s="134"/>
      <c r="D5050" s="68">
        <f t="shared" si="78"/>
        <v>0</v>
      </c>
    </row>
    <row r="5051" spans="1:4">
      <c r="A5051" s="134"/>
      <c r="D5051" s="68">
        <f t="shared" si="78"/>
        <v>0</v>
      </c>
    </row>
    <row r="5052" spans="1:4">
      <c r="A5052" s="134"/>
      <c r="D5052" s="68">
        <f t="shared" si="78"/>
        <v>0</v>
      </c>
    </row>
    <row r="5053" spans="1:4">
      <c r="A5053" s="134"/>
      <c r="D5053" s="68">
        <f t="shared" si="78"/>
        <v>0</v>
      </c>
    </row>
    <row r="5054" spans="1:4">
      <c r="A5054" s="134"/>
      <c r="D5054" s="68">
        <f t="shared" si="78"/>
        <v>0</v>
      </c>
    </row>
    <row r="5055" spans="1:4">
      <c r="A5055" s="134"/>
      <c r="D5055" s="68">
        <f t="shared" si="78"/>
        <v>0</v>
      </c>
    </row>
    <row r="5056" spans="1:4">
      <c r="A5056" s="134"/>
      <c r="D5056" s="68">
        <f t="shared" si="78"/>
        <v>0</v>
      </c>
    </row>
    <row r="5057" spans="1:4">
      <c r="A5057" s="134"/>
      <c r="D5057" s="68">
        <f t="shared" si="78"/>
        <v>0</v>
      </c>
    </row>
    <row r="5058" spans="1:4">
      <c r="A5058" s="134"/>
      <c r="D5058" s="68">
        <f t="shared" si="78"/>
        <v>0</v>
      </c>
    </row>
    <row r="5059" spans="1:4">
      <c r="A5059" s="134"/>
      <c r="D5059" s="68">
        <f t="shared" ref="D5059:D5122" si="79">B5059+C5059</f>
        <v>0</v>
      </c>
    </row>
    <row r="5060" spans="1:4">
      <c r="A5060" s="134"/>
      <c r="D5060" s="68">
        <f t="shared" si="79"/>
        <v>0</v>
      </c>
    </row>
    <row r="5061" spans="1:4">
      <c r="A5061" s="134"/>
      <c r="D5061" s="68">
        <f t="shared" si="79"/>
        <v>0</v>
      </c>
    </row>
    <row r="5062" spans="1:4">
      <c r="A5062" s="134"/>
      <c r="D5062" s="68">
        <f t="shared" si="79"/>
        <v>0</v>
      </c>
    </row>
    <row r="5063" spans="1:4">
      <c r="A5063" s="134"/>
      <c r="D5063" s="68">
        <f t="shared" si="79"/>
        <v>0</v>
      </c>
    </row>
    <row r="5064" spans="1:4">
      <c r="A5064" s="134"/>
      <c r="D5064" s="68">
        <f t="shared" si="79"/>
        <v>0</v>
      </c>
    </row>
    <row r="5065" spans="1:4">
      <c r="A5065" s="134"/>
      <c r="D5065" s="68">
        <f t="shared" si="79"/>
        <v>0</v>
      </c>
    </row>
    <row r="5066" spans="1:4">
      <c r="A5066" s="134"/>
      <c r="D5066" s="68">
        <f t="shared" si="79"/>
        <v>0</v>
      </c>
    </row>
    <row r="5067" spans="1:4">
      <c r="A5067" s="134"/>
      <c r="D5067" s="68">
        <f t="shared" si="79"/>
        <v>0</v>
      </c>
    </row>
    <row r="5068" spans="1:4">
      <c r="A5068" s="134"/>
      <c r="D5068" s="68">
        <f t="shared" si="79"/>
        <v>0</v>
      </c>
    </row>
    <row r="5069" spans="1:4">
      <c r="A5069" s="134"/>
      <c r="D5069" s="68">
        <f t="shared" si="79"/>
        <v>0</v>
      </c>
    </row>
    <row r="5070" spans="1:4">
      <c r="A5070" s="134"/>
      <c r="D5070" s="68">
        <f t="shared" si="79"/>
        <v>0</v>
      </c>
    </row>
    <row r="5071" spans="1:4">
      <c r="A5071" s="134"/>
      <c r="D5071" s="68">
        <f t="shared" si="79"/>
        <v>0</v>
      </c>
    </row>
    <row r="5072" spans="1:4">
      <c r="A5072" s="134"/>
      <c r="D5072" s="68">
        <f t="shared" si="79"/>
        <v>0</v>
      </c>
    </row>
    <row r="5073" spans="1:4">
      <c r="A5073" s="134"/>
      <c r="D5073" s="68">
        <f t="shared" si="79"/>
        <v>0</v>
      </c>
    </row>
    <row r="5074" spans="1:4">
      <c r="A5074" s="134"/>
      <c r="D5074" s="68">
        <f t="shared" si="79"/>
        <v>0</v>
      </c>
    </row>
    <row r="5075" spans="1:4">
      <c r="A5075" s="134"/>
      <c r="D5075" s="68">
        <f t="shared" si="79"/>
        <v>0</v>
      </c>
    </row>
    <row r="5076" spans="1:4">
      <c r="A5076" s="134"/>
      <c r="D5076" s="68">
        <f t="shared" si="79"/>
        <v>0</v>
      </c>
    </row>
    <row r="5077" spans="1:4">
      <c r="A5077" s="134"/>
      <c r="D5077" s="68">
        <f t="shared" si="79"/>
        <v>0</v>
      </c>
    </row>
    <row r="5078" spans="1:4">
      <c r="A5078" s="134"/>
      <c r="D5078" s="68">
        <f t="shared" si="79"/>
        <v>0</v>
      </c>
    </row>
    <row r="5079" spans="1:4">
      <c r="A5079" s="134"/>
      <c r="D5079" s="68">
        <f t="shared" si="79"/>
        <v>0</v>
      </c>
    </row>
    <row r="5080" spans="1:4">
      <c r="A5080" s="134"/>
      <c r="D5080" s="68">
        <f t="shared" si="79"/>
        <v>0</v>
      </c>
    </row>
    <row r="5081" spans="1:4">
      <c r="A5081" s="134"/>
      <c r="D5081" s="68">
        <f t="shared" si="79"/>
        <v>0</v>
      </c>
    </row>
    <row r="5082" spans="1:4">
      <c r="A5082" s="134"/>
      <c r="D5082" s="68">
        <f t="shared" si="79"/>
        <v>0</v>
      </c>
    </row>
    <row r="5083" spans="1:4">
      <c r="A5083" s="134"/>
      <c r="D5083" s="68">
        <f t="shared" si="79"/>
        <v>0</v>
      </c>
    </row>
    <row r="5084" spans="1:4">
      <c r="A5084" s="134"/>
      <c r="D5084" s="68">
        <f t="shared" si="79"/>
        <v>0</v>
      </c>
    </row>
    <row r="5085" spans="1:4">
      <c r="A5085" s="134"/>
      <c r="D5085" s="68">
        <f t="shared" si="79"/>
        <v>0</v>
      </c>
    </row>
    <row r="5086" spans="1:4">
      <c r="A5086" s="134"/>
      <c r="D5086" s="68">
        <f t="shared" si="79"/>
        <v>0</v>
      </c>
    </row>
    <row r="5087" spans="1:4">
      <c r="A5087" s="134"/>
      <c r="D5087" s="68">
        <f t="shared" si="79"/>
        <v>0</v>
      </c>
    </row>
    <row r="5088" spans="1:4">
      <c r="A5088" s="134"/>
      <c r="D5088" s="68">
        <f t="shared" si="79"/>
        <v>0</v>
      </c>
    </row>
    <row r="5089" spans="1:4">
      <c r="A5089" s="134"/>
      <c r="D5089" s="68">
        <f t="shared" si="79"/>
        <v>0</v>
      </c>
    </row>
    <row r="5090" spans="1:4">
      <c r="A5090" s="134"/>
      <c r="D5090" s="68">
        <f t="shared" si="79"/>
        <v>0</v>
      </c>
    </row>
    <row r="5091" spans="1:4">
      <c r="A5091" s="134"/>
      <c r="D5091" s="68">
        <f t="shared" si="79"/>
        <v>0</v>
      </c>
    </row>
    <row r="5092" spans="1:4">
      <c r="A5092" s="134"/>
      <c r="D5092" s="68">
        <f t="shared" si="79"/>
        <v>0</v>
      </c>
    </row>
    <row r="5093" spans="1:4">
      <c r="A5093" s="134"/>
      <c r="D5093" s="68">
        <f t="shared" si="79"/>
        <v>0</v>
      </c>
    </row>
    <row r="5094" spans="1:4">
      <c r="A5094" s="134"/>
      <c r="D5094" s="68">
        <f t="shared" si="79"/>
        <v>0</v>
      </c>
    </row>
    <row r="5095" spans="1:4">
      <c r="A5095" s="134"/>
      <c r="D5095" s="68">
        <f t="shared" si="79"/>
        <v>0</v>
      </c>
    </row>
    <row r="5096" spans="1:4">
      <c r="A5096" s="134"/>
      <c r="D5096" s="68">
        <f t="shared" si="79"/>
        <v>0</v>
      </c>
    </row>
    <row r="5097" spans="1:4">
      <c r="A5097" s="134"/>
      <c r="D5097" s="68">
        <f t="shared" si="79"/>
        <v>0</v>
      </c>
    </row>
    <row r="5098" spans="1:4">
      <c r="A5098" s="134"/>
      <c r="D5098" s="68">
        <f t="shared" si="79"/>
        <v>0</v>
      </c>
    </row>
    <row r="5099" spans="1:4">
      <c r="A5099" s="134"/>
      <c r="D5099" s="68">
        <f t="shared" si="79"/>
        <v>0</v>
      </c>
    </row>
    <row r="5100" spans="1:4">
      <c r="A5100" s="134"/>
      <c r="D5100" s="68">
        <f t="shared" si="79"/>
        <v>0</v>
      </c>
    </row>
    <row r="5101" spans="1:4">
      <c r="A5101" s="134"/>
      <c r="D5101" s="68">
        <f t="shared" si="79"/>
        <v>0</v>
      </c>
    </row>
    <row r="5102" spans="1:4">
      <c r="A5102" s="134"/>
      <c r="D5102" s="68">
        <f t="shared" si="79"/>
        <v>0</v>
      </c>
    </row>
    <row r="5103" spans="1:4">
      <c r="A5103" s="134"/>
      <c r="D5103" s="68">
        <f t="shared" si="79"/>
        <v>0</v>
      </c>
    </row>
    <row r="5104" spans="1:4">
      <c r="A5104" s="134"/>
      <c r="D5104" s="68">
        <f t="shared" si="79"/>
        <v>0</v>
      </c>
    </row>
    <row r="5105" spans="1:4">
      <c r="A5105" s="134"/>
      <c r="D5105" s="68">
        <f t="shared" si="79"/>
        <v>0</v>
      </c>
    </row>
    <row r="5106" spans="1:4">
      <c r="A5106" s="134"/>
      <c r="D5106" s="68">
        <f t="shared" si="79"/>
        <v>0</v>
      </c>
    </row>
    <row r="5107" spans="1:4">
      <c r="A5107" s="134"/>
      <c r="D5107" s="68">
        <f t="shared" si="79"/>
        <v>0</v>
      </c>
    </row>
    <row r="5108" spans="1:4">
      <c r="A5108" s="134"/>
      <c r="D5108" s="68">
        <f t="shared" si="79"/>
        <v>0</v>
      </c>
    </row>
    <row r="5109" spans="1:4">
      <c r="A5109" s="134"/>
      <c r="D5109" s="68">
        <f t="shared" si="79"/>
        <v>0</v>
      </c>
    </row>
    <row r="5110" spans="1:4">
      <c r="A5110" s="134"/>
      <c r="D5110" s="68">
        <f t="shared" si="79"/>
        <v>0</v>
      </c>
    </row>
    <row r="5111" spans="1:4">
      <c r="A5111" s="134"/>
      <c r="D5111" s="68">
        <f t="shared" si="79"/>
        <v>0</v>
      </c>
    </row>
    <row r="5112" spans="1:4">
      <c r="A5112" s="134"/>
      <c r="D5112" s="68">
        <f t="shared" si="79"/>
        <v>0</v>
      </c>
    </row>
    <row r="5113" spans="1:4">
      <c r="A5113" s="134"/>
      <c r="D5113" s="68">
        <f t="shared" si="79"/>
        <v>0</v>
      </c>
    </row>
    <row r="5114" spans="1:4">
      <c r="A5114" s="134"/>
      <c r="D5114" s="68">
        <f t="shared" si="79"/>
        <v>0</v>
      </c>
    </row>
    <row r="5115" spans="1:4">
      <c r="A5115" s="134"/>
      <c r="D5115" s="68">
        <f t="shared" si="79"/>
        <v>0</v>
      </c>
    </row>
    <row r="5116" spans="1:4">
      <c r="A5116" s="134"/>
      <c r="D5116" s="68">
        <f t="shared" si="79"/>
        <v>0</v>
      </c>
    </row>
    <row r="5117" spans="1:4">
      <c r="A5117" s="134"/>
      <c r="D5117" s="68">
        <f t="shared" si="79"/>
        <v>0</v>
      </c>
    </row>
    <row r="5118" spans="1:4">
      <c r="A5118" s="134"/>
      <c r="D5118" s="68">
        <f t="shared" si="79"/>
        <v>0</v>
      </c>
    </row>
    <row r="5119" spans="1:4">
      <c r="A5119" s="134"/>
      <c r="D5119" s="68">
        <f t="shared" si="79"/>
        <v>0</v>
      </c>
    </row>
    <row r="5120" spans="1:4">
      <c r="A5120" s="134"/>
      <c r="D5120" s="68">
        <f t="shared" si="79"/>
        <v>0</v>
      </c>
    </row>
    <row r="5121" spans="1:4">
      <c r="A5121" s="134"/>
      <c r="D5121" s="68">
        <f t="shared" si="79"/>
        <v>0</v>
      </c>
    </row>
    <row r="5122" spans="1:4">
      <c r="A5122" s="134"/>
      <c r="D5122" s="68">
        <f t="shared" si="79"/>
        <v>0</v>
      </c>
    </row>
    <row r="5123" spans="1:4">
      <c r="A5123" s="134"/>
      <c r="D5123" s="68">
        <f t="shared" ref="D5123:D5186" si="80">B5123+C5123</f>
        <v>0</v>
      </c>
    </row>
    <row r="5124" spans="1:4">
      <c r="A5124" s="134"/>
      <c r="D5124" s="68">
        <f t="shared" si="80"/>
        <v>0</v>
      </c>
    </row>
    <row r="5125" spans="1:4">
      <c r="A5125" s="134"/>
      <c r="D5125" s="68">
        <f t="shared" si="80"/>
        <v>0</v>
      </c>
    </row>
    <row r="5126" spans="1:4">
      <c r="A5126" s="134"/>
      <c r="D5126" s="68">
        <f t="shared" si="80"/>
        <v>0</v>
      </c>
    </row>
    <row r="5127" spans="1:4">
      <c r="A5127" s="134"/>
      <c r="D5127" s="68">
        <f t="shared" si="80"/>
        <v>0</v>
      </c>
    </row>
    <row r="5128" spans="1:4">
      <c r="A5128" s="134"/>
      <c r="D5128" s="68">
        <f t="shared" si="80"/>
        <v>0</v>
      </c>
    </row>
    <row r="5129" spans="1:4">
      <c r="A5129" s="134"/>
      <c r="D5129" s="68">
        <f t="shared" si="80"/>
        <v>0</v>
      </c>
    </row>
    <row r="5130" spans="1:4">
      <c r="A5130" s="134"/>
      <c r="D5130" s="68">
        <f t="shared" si="80"/>
        <v>0</v>
      </c>
    </row>
    <row r="5131" spans="1:4">
      <c r="A5131" s="134"/>
      <c r="D5131" s="68">
        <f t="shared" si="80"/>
        <v>0</v>
      </c>
    </row>
    <row r="5132" spans="1:4">
      <c r="A5132" s="134"/>
      <c r="D5132" s="68">
        <f t="shared" si="80"/>
        <v>0</v>
      </c>
    </row>
    <row r="5133" spans="1:4">
      <c r="A5133" s="134"/>
      <c r="D5133" s="68">
        <f t="shared" si="80"/>
        <v>0</v>
      </c>
    </row>
    <row r="5134" spans="1:4">
      <c r="A5134" s="134"/>
      <c r="D5134" s="68">
        <f t="shared" si="80"/>
        <v>0</v>
      </c>
    </row>
    <row r="5135" spans="1:4">
      <c r="A5135" s="134"/>
      <c r="D5135" s="68">
        <f t="shared" si="80"/>
        <v>0</v>
      </c>
    </row>
    <row r="5136" spans="1:4">
      <c r="A5136" s="134"/>
      <c r="D5136" s="68">
        <f t="shared" si="80"/>
        <v>0</v>
      </c>
    </row>
    <row r="5137" spans="1:4">
      <c r="A5137" s="134"/>
      <c r="D5137" s="68">
        <f t="shared" si="80"/>
        <v>0</v>
      </c>
    </row>
    <row r="5138" spans="1:4">
      <c r="A5138" s="134"/>
      <c r="D5138" s="68">
        <f t="shared" si="80"/>
        <v>0</v>
      </c>
    </row>
    <row r="5139" spans="1:4">
      <c r="A5139" s="134"/>
      <c r="D5139" s="68">
        <f t="shared" si="80"/>
        <v>0</v>
      </c>
    </row>
    <row r="5140" spans="1:4">
      <c r="A5140" s="134"/>
      <c r="D5140" s="68">
        <f t="shared" si="80"/>
        <v>0</v>
      </c>
    </row>
    <row r="5141" spans="1:4">
      <c r="A5141" s="134"/>
      <c r="D5141" s="68">
        <f t="shared" si="80"/>
        <v>0</v>
      </c>
    </row>
    <row r="5142" spans="1:4">
      <c r="A5142" s="134"/>
      <c r="D5142" s="68">
        <f t="shared" si="80"/>
        <v>0</v>
      </c>
    </row>
    <row r="5143" spans="1:4">
      <c r="A5143" s="134"/>
      <c r="D5143" s="68">
        <f t="shared" si="80"/>
        <v>0</v>
      </c>
    </row>
    <row r="5144" spans="1:4">
      <c r="A5144" s="134"/>
      <c r="D5144" s="68">
        <f t="shared" si="80"/>
        <v>0</v>
      </c>
    </row>
    <row r="5145" spans="1:4">
      <c r="A5145" s="134"/>
      <c r="D5145" s="68">
        <f t="shared" si="80"/>
        <v>0</v>
      </c>
    </row>
    <row r="5146" spans="1:4">
      <c r="A5146" s="134"/>
      <c r="D5146" s="68">
        <f t="shared" si="80"/>
        <v>0</v>
      </c>
    </row>
    <row r="5147" spans="1:4">
      <c r="A5147" s="134"/>
      <c r="D5147" s="68">
        <f t="shared" si="80"/>
        <v>0</v>
      </c>
    </row>
    <row r="5148" spans="1:4">
      <c r="A5148" s="134"/>
      <c r="D5148" s="68">
        <f t="shared" si="80"/>
        <v>0</v>
      </c>
    </row>
    <row r="5149" spans="1:4">
      <c r="A5149" s="134"/>
      <c r="D5149" s="68">
        <f t="shared" si="80"/>
        <v>0</v>
      </c>
    </row>
    <row r="5150" spans="1:4">
      <c r="A5150" s="134"/>
      <c r="D5150" s="68">
        <f t="shared" si="80"/>
        <v>0</v>
      </c>
    </row>
    <row r="5151" spans="1:4">
      <c r="A5151" s="134"/>
      <c r="D5151" s="68">
        <f t="shared" si="80"/>
        <v>0</v>
      </c>
    </row>
    <row r="5152" spans="1:4">
      <c r="A5152" s="134"/>
      <c r="D5152" s="68">
        <f t="shared" si="80"/>
        <v>0</v>
      </c>
    </row>
    <row r="5153" spans="1:4">
      <c r="A5153" s="134"/>
      <c r="D5153" s="68">
        <f t="shared" si="80"/>
        <v>0</v>
      </c>
    </row>
    <row r="5154" spans="1:4">
      <c r="A5154" s="134"/>
      <c r="D5154" s="68">
        <f t="shared" si="80"/>
        <v>0</v>
      </c>
    </row>
    <row r="5155" spans="1:4">
      <c r="A5155" s="134"/>
      <c r="D5155" s="68">
        <f t="shared" si="80"/>
        <v>0</v>
      </c>
    </row>
    <row r="5156" spans="1:4">
      <c r="A5156" s="134"/>
      <c r="D5156" s="68">
        <f t="shared" si="80"/>
        <v>0</v>
      </c>
    </row>
    <row r="5157" spans="1:4">
      <c r="A5157" s="134"/>
      <c r="D5157" s="68">
        <f t="shared" si="80"/>
        <v>0</v>
      </c>
    </row>
    <row r="5158" spans="1:4">
      <c r="A5158" s="134"/>
      <c r="D5158" s="68">
        <f t="shared" si="80"/>
        <v>0</v>
      </c>
    </row>
    <row r="5159" spans="1:4">
      <c r="A5159" s="134"/>
      <c r="D5159" s="68">
        <f t="shared" si="80"/>
        <v>0</v>
      </c>
    </row>
    <row r="5160" spans="1:4">
      <c r="A5160" s="134"/>
      <c r="D5160" s="68">
        <f t="shared" si="80"/>
        <v>0</v>
      </c>
    </row>
    <row r="5161" spans="1:4">
      <c r="A5161" s="134"/>
      <c r="D5161" s="68">
        <f t="shared" si="80"/>
        <v>0</v>
      </c>
    </row>
    <row r="5162" spans="1:4">
      <c r="A5162" s="134"/>
      <c r="D5162" s="68">
        <f t="shared" si="80"/>
        <v>0</v>
      </c>
    </row>
    <row r="5163" spans="1:4">
      <c r="A5163" s="134"/>
      <c r="D5163" s="68">
        <f t="shared" si="80"/>
        <v>0</v>
      </c>
    </row>
    <row r="5164" spans="1:4">
      <c r="A5164" s="134"/>
      <c r="D5164" s="68">
        <f t="shared" si="80"/>
        <v>0</v>
      </c>
    </row>
    <row r="5165" spans="1:4">
      <c r="A5165" s="134"/>
      <c r="D5165" s="68">
        <f t="shared" si="80"/>
        <v>0</v>
      </c>
    </row>
    <row r="5166" spans="1:4">
      <c r="A5166" s="134"/>
      <c r="D5166" s="68">
        <f t="shared" si="80"/>
        <v>0</v>
      </c>
    </row>
    <row r="5167" spans="1:4">
      <c r="A5167" s="134"/>
      <c r="D5167" s="68">
        <f t="shared" si="80"/>
        <v>0</v>
      </c>
    </row>
    <row r="5168" spans="1:4">
      <c r="A5168" s="134"/>
      <c r="D5168" s="68">
        <f t="shared" si="80"/>
        <v>0</v>
      </c>
    </row>
    <row r="5169" spans="1:4">
      <c r="A5169" s="134"/>
      <c r="D5169" s="68">
        <f t="shared" si="80"/>
        <v>0</v>
      </c>
    </row>
    <row r="5170" spans="1:4">
      <c r="A5170" s="134"/>
      <c r="D5170" s="68">
        <f t="shared" si="80"/>
        <v>0</v>
      </c>
    </row>
    <row r="5171" spans="1:4">
      <c r="A5171" s="134"/>
      <c r="D5171" s="68">
        <f t="shared" si="80"/>
        <v>0</v>
      </c>
    </row>
    <row r="5172" spans="1:4">
      <c r="A5172" s="134"/>
      <c r="D5172" s="68">
        <f t="shared" si="80"/>
        <v>0</v>
      </c>
    </row>
    <row r="5173" spans="1:4">
      <c r="A5173" s="134"/>
      <c r="D5173" s="68">
        <f t="shared" si="80"/>
        <v>0</v>
      </c>
    </row>
    <row r="5174" spans="1:4">
      <c r="A5174" s="134"/>
      <c r="D5174" s="68">
        <f t="shared" si="80"/>
        <v>0</v>
      </c>
    </row>
    <row r="5175" spans="1:4">
      <c r="A5175" s="134"/>
      <c r="D5175" s="68">
        <f t="shared" si="80"/>
        <v>0</v>
      </c>
    </row>
    <row r="5176" spans="1:4">
      <c r="A5176" s="134"/>
      <c r="D5176" s="68">
        <f t="shared" si="80"/>
        <v>0</v>
      </c>
    </row>
    <row r="5177" spans="1:4">
      <c r="A5177" s="134"/>
      <c r="D5177" s="68">
        <f t="shared" si="80"/>
        <v>0</v>
      </c>
    </row>
    <row r="5178" spans="1:4">
      <c r="A5178" s="134"/>
      <c r="D5178" s="68">
        <f t="shared" si="80"/>
        <v>0</v>
      </c>
    </row>
    <row r="5179" spans="1:4">
      <c r="A5179" s="134"/>
      <c r="D5179" s="68">
        <f t="shared" si="80"/>
        <v>0</v>
      </c>
    </row>
    <row r="5180" spans="1:4">
      <c r="A5180" s="134"/>
      <c r="D5180" s="68">
        <f t="shared" si="80"/>
        <v>0</v>
      </c>
    </row>
    <row r="5181" spans="1:4">
      <c r="A5181" s="134"/>
      <c r="D5181" s="68">
        <f t="shared" si="80"/>
        <v>0</v>
      </c>
    </row>
    <row r="5182" spans="1:4">
      <c r="A5182" s="134"/>
      <c r="D5182" s="68">
        <f t="shared" si="80"/>
        <v>0</v>
      </c>
    </row>
    <row r="5183" spans="1:4">
      <c r="A5183" s="134"/>
      <c r="D5183" s="68">
        <f t="shared" si="80"/>
        <v>0</v>
      </c>
    </row>
    <row r="5184" spans="1:4">
      <c r="A5184" s="134"/>
      <c r="D5184" s="68">
        <f t="shared" si="80"/>
        <v>0</v>
      </c>
    </row>
    <row r="5185" spans="1:4">
      <c r="A5185" s="134"/>
      <c r="D5185" s="68">
        <f t="shared" si="80"/>
        <v>0</v>
      </c>
    </row>
    <row r="5186" spans="1:4">
      <c r="A5186" s="134"/>
      <c r="D5186" s="68">
        <f t="shared" si="80"/>
        <v>0</v>
      </c>
    </row>
    <row r="5187" spans="1:4">
      <c r="A5187" s="134"/>
      <c r="D5187" s="68">
        <f t="shared" ref="D5187:D5250" si="81">B5187+C5187</f>
        <v>0</v>
      </c>
    </row>
    <row r="5188" spans="1:4">
      <c r="A5188" s="134"/>
      <c r="D5188" s="68">
        <f t="shared" si="81"/>
        <v>0</v>
      </c>
    </row>
    <row r="5189" spans="1:4">
      <c r="A5189" s="134"/>
      <c r="D5189" s="68">
        <f t="shared" si="81"/>
        <v>0</v>
      </c>
    </row>
    <row r="5190" spans="1:4">
      <c r="A5190" s="134"/>
      <c r="D5190" s="68">
        <f t="shared" si="81"/>
        <v>0</v>
      </c>
    </row>
    <row r="5191" spans="1:4">
      <c r="A5191" s="134"/>
      <c r="D5191" s="68">
        <f t="shared" si="81"/>
        <v>0</v>
      </c>
    </row>
    <row r="5192" spans="1:4">
      <c r="A5192" s="134"/>
      <c r="D5192" s="68">
        <f t="shared" si="81"/>
        <v>0</v>
      </c>
    </row>
    <row r="5193" spans="1:4">
      <c r="A5193" s="134"/>
      <c r="D5193" s="68">
        <f t="shared" si="81"/>
        <v>0</v>
      </c>
    </row>
    <row r="5194" spans="1:4">
      <c r="A5194" s="134"/>
      <c r="D5194" s="68">
        <f t="shared" si="81"/>
        <v>0</v>
      </c>
    </row>
    <row r="5195" spans="1:4">
      <c r="A5195" s="134"/>
      <c r="D5195" s="68">
        <f t="shared" si="81"/>
        <v>0</v>
      </c>
    </row>
    <row r="5196" spans="1:4">
      <c r="A5196" s="134"/>
      <c r="D5196" s="68">
        <f t="shared" si="81"/>
        <v>0</v>
      </c>
    </row>
    <row r="5197" spans="1:4">
      <c r="A5197" s="134"/>
      <c r="D5197" s="68">
        <f t="shared" si="81"/>
        <v>0</v>
      </c>
    </row>
    <row r="5198" spans="1:4">
      <c r="A5198" s="134"/>
      <c r="D5198" s="68">
        <f t="shared" si="81"/>
        <v>0</v>
      </c>
    </row>
    <row r="5199" spans="1:4">
      <c r="A5199" s="134"/>
      <c r="D5199" s="68">
        <f t="shared" si="81"/>
        <v>0</v>
      </c>
    </row>
    <row r="5200" spans="1:4">
      <c r="A5200" s="134"/>
      <c r="D5200" s="68">
        <f t="shared" si="81"/>
        <v>0</v>
      </c>
    </row>
    <row r="5201" spans="1:4">
      <c r="A5201" s="134"/>
      <c r="D5201" s="68">
        <f t="shared" si="81"/>
        <v>0</v>
      </c>
    </row>
    <row r="5202" spans="1:4">
      <c r="A5202" s="134"/>
      <c r="D5202" s="68">
        <f t="shared" si="81"/>
        <v>0</v>
      </c>
    </row>
    <row r="5203" spans="1:4">
      <c r="A5203" s="134"/>
      <c r="D5203" s="68">
        <f t="shared" si="81"/>
        <v>0</v>
      </c>
    </row>
    <row r="5204" spans="1:4">
      <c r="A5204" s="134"/>
      <c r="D5204" s="68">
        <f t="shared" si="81"/>
        <v>0</v>
      </c>
    </row>
    <row r="5205" spans="1:4">
      <c r="A5205" s="134"/>
      <c r="D5205" s="68">
        <f t="shared" si="81"/>
        <v>0</v>
      </c>
    </row>
    <row r="5206" spans="1:4">
      <c r="A5206" s="134"/>
      <c r="D5206" s="68">
        <f t="shared" si="81"/>
        <v>0</v>
      </c>
    </row>
    <row r="5207" spans="1:4">
      <c r="A5207" s="134"/>
      <c r="D5207" s="68">
        <f t="shared" si="81"/>
        <v>0</v>
      </c>
    </row>
    <row r="5208" spans="1:4">
      <c r="A5208" s="134"/>
      <c r="D5208" s="68">
        <f t="shared" si="81"/>
        <v>0</v>
      </c>
    </row>
    <row r="5209" spans="1:4">
      <c r="A5209" s="134"/>
      <c r="D5209" s="68">
        <f t="shared" si="81"/>
        <v>0</v>
      </c>
    </row>
    <row r="5210" spans="1:4">
      <c r="A5210" s="134"/>
      <c r="D5210" s="68">
        <f t="shared" si="81"/>
        <v>0</v>
      </c>
    </row>
    <row r="5211" spans="1:4">
      <c r="A5211" s="134"/>
      <c r="D5211" s="68">
        <f t="shared" si="81"/>
        <v>0</v>
      </c>
    </row>
    <row r="5212" spans="1:4">
      <c r="A5212" s="134"/>
      <c r="D5212" s="68">
        <f t="shared" si="81"/>
        <v>0</v>
      </c>
    </row>
    <row r="5213" spans="1:4">
      <c r="A5213" s="134"/>
      <c r="D5213" s="68">
        <f t="shared" si="81"/>
        <v>0</v>
      </c>
    </row>
    <row r="5214" spans="1:4">
      <c r="A5214" s="134"/>
      <c r="D5214" s="68">
        <f t="shared" si="81"/>
        <v>0</v>
      </c>
    </row>
    <row r="5215" spans="1:4">
      <c r="A5215" s="134"/>
      <c r="D5215" s="68">
        <f t="shared" si="81"/>
        <v>0</v>
      </c>
    </row>
    <row r="5216" spans="1:4">
      <c r="A5216" s="134"/>
      <c r="D5216" s="68">
        <f t="shared" si="81"/>
        <v>0</v>
      </c>
    </row>
    <row r="5217" spans="1:4">
      <c r="A5217" s="134"/>
      <c r="D5217" s="68">
        <f t="shared" si="81"/>
        <v>0</v>
      </c>
    </row>
    <row r="5218" spans="1:4">
      <c r="A5218" s="134"/>
      <c r="D5218" s="68">
        <f t="shared" si="81"/>
        <v>0</v>
      </c>
    </row>
    <row r="5219" spans="1:4">
      <c r="A5219" s="134"/>
      <c r="D5219" s="68">
        <f t="shared" si="81"/>
        <v>0</v>
      </c>
    </row>
    <row r="5220" spans="1:4">
      <c r="A5220" s="134"/>
      <c r="D5220" s="68">
        <f t="shared" si="81"/>
        <v>0</v>
      </c>
    </row>
    <row r="5221" spans="1:4">
      <c r="A5221" s="134"/>
      <c r="D5221" s="68">
        <f t="shared" si="81"/>
        <v>0</v>
      </c>
    </row>
    <row r="5222" spans="1:4">
      <c r="A5222" s="134"/>
      <c r="D5222" s="68">
        <f t="shared" si="81"/>
        <v>0</v>
      </c>
    </row>
    <row r="5223" spans="1:4">
      <c r="A5223" s="134"/>
      <c r="D5223" s="68">
        <f t="shared" si="81"/>
        <v>0</v>
      </c>
    </row>
    <row r="5224" spans="1:4">
      <c r="A5224" s="134"/>
      <c r="D5224" s="68">
        <f t="shared" si="81"/>
        <v>0</v>
      </c>
    </row>
    <row r="5225" spans="1:4">
      <c r="A5225" s="134"/>
      <c r="D5225" s="68">
        <f t="shared" si="81"/>
        <v>0</v>
      </c>
    </row>
    <row r="5226" spans="1:4">
      <c r="A5226" s="134"/>
      <c r="D5226" s="68">
        <f t="shared" si="81"/>
        <v>0</v>
      </c>
    </row>
    <row r="5227" spans="1:4">
      <c r="A5227" s="134"/>
      <c r="D5227" s="68">
        <f t="shared" si="81"/>
        <v>0</v>
      </c>
    </row>
    <row r="5228" spans="1:4">
      <c r="A5228" s="134"/>
      <c r="D5228" s="68">
        <f t="shared" si="81"/>
        <v>0</v>
      </c>
    </row>
    <row r="5229" spans="1:4">
      <c r="A5229" s="134"/>
      <c r="D5229" s="68">
        <f t="shared" si="81"/>
        <v>0</v>
      </c>
    </row>
    <row r="5230" spans="1:4">
      <c r="A5230" s="134"/>
      <c r="D5230" s="68">
        <f t="shared" si="81"/>
        <v>0</v>
      </c>
    </row>
    <row r="5231" spans="1:4">
      <c r="A5231" s="134"/>
      <c r="D5231" s="68">
        <f t="shared" si="81"/>
        <v>0</v>
      </c>
    </row>
    <row r="5232" spans="1:4">
      <c r="A5232" s="134"/>
      <c r="D5232" s="68">
        <f t="shared" si="81"/>
        <v>0</v>
      </c>
    </row>
    <row r="5233" spans="1:4">
      <c r="A5233" s="134"/>
      <c r="D5233" s="68">
        <f t="shared" si="81"/>
        <v>0</v>
      </c>
    </row>
    <row r="5234" spans="1:4">
      <c r="A5234" s="134"/>
      <c r="D5234" s="68">
        <f t="shared" si="81"/>
        <v>0</v>
      </c>
    </row>
    <row r="5235" spans="1:4">
      <c r="A5235" s="134"/>
      <c r="D5235" s="68">
        <f t="shared" si="81"/>
        <v>0</v>
      </c>
    </row>
    <row r="5236" spans="1:4">
      <c r="A5236" s="134"/>
      <c r="D5236" s="68">
        <f t="shared" si="81"/>
        <v>0</v>
      </c>
    </row>
    <row r="5237" spans="1:4">
      <c r="A5237" s="134"/>
      <c r="D5237" s="68">
        <f t="shared" si="81"/>
        <v>0</v>
      </c>
    </row>
    <row r="5238" spans="1:4">
      <c r="A5238" s="134"/>
      <c r="D5238" s="68">
        <f t="shared" si="81"/>
        <v>0</v>
      </c>
    </row>
    <row r="5239" spans="1:4">
      <c r="A5239" s="134"/>
      <c r="D5239" s="68">
        <f t="shared" si="81"/>
        <v>0</v>
      </c>
    </row>
    <row r="5240" spans="1:4">
      <c r="A5240" s="134"/>
      <c r="D5240" s="68">
        <f t="shared" si="81"/>
        <v>0</v>
      </c>
    </row>
    <row r="5241" spans="1:4">
      <c r="A5241" s="134"/>
      <c r="D5241" s="68">
        <f t="shared" si="81"/>
        <v>0</v>
      </c>
    </row>
    <row r="5242" spans="1:4">
      <c r="A5242" s="134"/>
      <c r="D5242" s="68">
        <f t="shared" si="81"/>
        <v>0</v>
      </c>
    </row>
    <row r="5243" spans="1:4">
      <c r="A5243" s="134"/>
      <c r="D5243" s="68">
        <f t="shared" si="81"/>
        <v>0</v>
      </c>
    </row>
    <row r="5244" spans="1:4">
      <c r="A5244" s="134"/>
      <c r="D5244" s="68">
        <f t="shared" si="81"/>
        <v>0</v>
      </c>
    </row>
    <row r="5245" spans="1:4">
      <c r="A5245" s="134"/>
      <c r="D5245" s="68">
        <f t="shared" si="81"/>
        <v>0</v>
      </c>
    </row>
    <row r="5246" spans="1:4">
      <c r="A5246" s="134"/>
      <c r="D5246" s="68">
        <f t="shared" si="81"/>
        <v>0</v>
      </c>
    </row>
    <row r="5247" spans="1:4">
      <c r="A5247" s="134"/>
      <c r="D5247" s="68">
        <f t="shared" si="81"/>
        <v>0</v>
      </c>
    </row>
    <row r="5248" spans="1:4">
      <c r="A5248" s="134"/>
      <c r="D5248" s="68">
        <f t="shared" si="81"/>
        <v>0</v>
      </c>
    </row>
    <row r="5249" spans="1:4">
      <c r="A5249" s="134"/>
      <c r="D5249" s="68">
        <f t="shared" si="81"/>
        <v>0</v>
      </c>
    </row>
    <row r="5250" spans="1:4">
      <c r="A5250" s="134"/>
      <c r="D5250" s="68">
        <f t="shared" si="81"/>
        <v>0</v>
      </c>
    </row>
    <row r="5251" spans="1:4">
      <c r="A5251" s="134"/>
      <c r="D5251" s="68">
        <f t="shared" ref="D5251:D5314" si="82">B5251+C5251</f>
        <v>0</v>
      </c>
    </row>
    <row r="5252" spans="1:4">
      <c r="A5252" s="134"/>
      <c r="D5252" s="68">
        <f t="shared" si="82"/>
        <v>0</v>
      </c>
    </row>
    <row r="5253" spans="1:4">
      <c r="A5253" s="134"/>
      <c r="D5253" s="68">
        <f t="shared" si="82"/>
        <v>0</v>
      </c>
    </row>
    <row r="5254" spans="1:4">
      <c r="A5254" s="134"/>
      <c r="D5254" s="68">
        <f t="shared" si="82"/>
        <v>0</v>
      </c>
    </row>
    <row r="5255" spans="1:4">
      <c r="A5255" s="134"/>
      <c r="D5255" s="68">
        <f t="shared" si="82"/>
        <v>0</v>
      </c>
    </row>
    <row r="5256" spans="1:4">
      <c r="A5256" s="134"/>
      <c r="D5256" s="68">
        <f t="shared" si="82"/>
        <v>0</v>
      </c>
    </row>
    <row r="5257" spans="1:4">
      <c r="A5257" s="134"/>
      <c r="D5257" s="68">
        <f t="shared" si="82"/>
        <v>0</v>
      </c>
    </row>
    <row r="5258" spans="1:4">
      <c r="A5258" s="134"/>
      <c r="D5258" s="68">
        <f t="shared" si="82"/>
        <v>0</v>
      </c>
    </row>
    <row r="5259" spans="1:4">
      <c r="A5259" s="134"/>
      <c r="D5259" s="68">
        <f t="shared" si="82"/>
        <v>0</v>
      </c>
    </row>
    <row r="5260" spans="1:4">
      <c r="A5260" s="134"/>
      <c r="D5260" s="68">
        <f t="shared" si="82"/>
        <v>0</v>
      </c>
    </row>
    <row r="5261" spans="1:4">
      <c r="A5261" s="134"/>
      <c r="D5261" s="68">
        <f t="shared" si="82"/>
        <v>0</v>
      </c>
    </row>
    <row r="5262" spans="1:4">
      <c r="A5262" s="134"/>
      <c r="D5262" s="68">
        <f t="shared" si="82"/>
        <v>0</v>
      </c>
    </row>
    <row r="5263" spans="1:4">
      <c r="A5263" s="134"/>
      <c r="D5263" s="68">
        <f t="shared" si="82"/>
        <v>0</v>
      </c>
    </row>
    <row r="5264" spans="1:4">
      <c r="A5264" s="134"/>
      <c r="D5264" s="68">
        <f t="shared" si="82"/>
        <v>0</v>
      </c>
    </row>
    <row r="5265" spans="1:4">
      <c r="A5265" s="134"/>
      <c r="D5265" s="68">
        <f t="shared" si="82"/>
        <v>0</v>
      </c>
    </row>
    <row r="5266" spans="1:4">
      <c r="A5266" s="134"/>
      <c r="D5266" s="68">
        <f t="shared" si="82"/>
        <v>0</v>
      </c>
    </row>
    <row r="5267" spans="1:4">
      <c r="A5267" s="134"/>
      <c r="D5267" s="68">
        <f t="shared" si="82"/>
        <v>0</v>
      </c>
    </row>
    <row r="5268" spans="1:4">
      <c r="A5268" s="134"/>
      <c r="D5268" s="68">
        <f t="shared" si="82"/>
        <v>0</v>
      </c>
    </row>
    <row r="5269" spans="1:4">
      <c r="A5269" s="134"/>
      <c r="D5269" s="68">
        <f t="shared" si="82"/>
        <v>0</v>
      </c>
    </row>
    <row r="5270" spans="1:4">
      <c r="A5270" s="134"/>
      <c r="D5270" s="68">
        <f t="shared" si="82"/>
        <v>0</v>
      </c>
    </row>
    <row r="5271" spans="1:4">
      <c r="A5271" s="134"/>
      <c r="D5271" s="68">
        <f t="shared" si="82"/>
        <v>0</v>
      </c>
    </row>
    <row r="5272" spans="1:4">
      <c r="A5272" s="134"/>
      <c r="D5272" s="68">
        <f t="shared" si="82"/>
        <v>0</v>
      </c>
    </row>
    <row r="5273" spans="1:4">
      <c r="A5273" s="134"/>
      <c r="D5273" s="68">
        <f t="shared" si="82"/>
        <v>0</v>
      </c>
    </row>
    <row r="5274" spans="1:4">
      <c r="A5274" s="134"/>
      <c r="D5274" s="68">
        <f t="shared" si="82"/>
        <v>0</v>
      </c>
    </row>
    <row r="5275" spans="1:4">
      <c r="A5275" s="134"/>
      <c r="D5275" s="68">
        <f t="shared" si="82"/>
        <v>0</v>
      </c>
    </row>
    <row r="5276" spans="1:4">
      <c r="A5276" s="134"/>
      <c r="D5276" s="68">
        <f t="shared" si="82"/>
        <v>0</v>
      </c>
    </row>
    <row r="5277" spans="1:4">
      <c r="A5277" s="134"/>
      <c r="D5277" s="68">
        <f t="shared" si="82"/>
        <v>0</v>
      </c>
    </row>
    <row r="5278" spans="1:4">
      <c r="A5278" s="134"/>
      <c r="D5278" s="68">
        <f t="shared" si="82"/>
        <v>0</v>
      </c>
    </row>
    <row r="5279" spans="1:4">
      <c r="A5279" s="134"/>
      <c r="D5279" s="68">
        <f t="shared" si="82"/>
        <v>0</v>
      </c>
    </row>
    <row r="5280" spans="1:4">
      <c r="A5280" s="134"/>
      <c r="D5280" s="68">
        <f t="shared" si="82"/>
        <v>0</v>
      </c>
    </row>
    <row r="5281" spans="1:4">
      <c r="A5281" s="134"/>
      <c r="D5281" s="68">
        <f t="shared" si="82"/>
        <v>0</v>
      </c>
    </row>
    <row r="5282" spans="1:4">
      <c r="A5282" s="134"/>
      <c r="D5282" s="68">
        <f t="shared" si="82"/>
        <v>0</v>
      </c>
    </row>
    <row r="5283" spans="1:4">
      <c r="A5283" s="134"/>
      <c r="D5283" s="68">
        <f t="shared" si="82"/>
        <v>0</v>
      </c>
    </row>
    <row r="5284" spans="1:4">
      <c r="A5284" s="134"/>
      <c r="D5284" s="68">
        <f t="shared" si="82"/>
        <v>0</v>
      </c>
    </row>
    <row r="5285" spans="1:4">
      <c r="A5285" s="134"/>
      <c r="D5285" s="68">
        <f t="shared" si="82"/>
        <v>0</v>
      </c>
    </row>
    <row r="5286" spans="1:4">
      <c r="A5286" s="134"/>
      <c r="D5286" s="68">
        <f t="shared" si="82"/>
        <v>0</v>
      </c>
    </row>
    <row r="5287" spans="1:4">
      <c r="A5287" s="134"/>
      <c r="D5287" s="68">
        <f t="shared" si="82"/>
        <v>0</v>
      </c>
    </row>
    <row r="5288" spans="1:4">
      <c r="A5288" s="134"/>
      <c r="D5288" s="68">
        <f t="shared" si="82"/>
        <v>0</v>
      </c>
    </row>
    <row r="5289" spans="1:4">
      <c r="A5289" s="134"/>
      <c r="D5289" s="68">
        <f t="shared" si="82"/>
        <v>0</v>
      </c>
    </row>
    <row r="5290" spans="1:4">
      <c r="A5290" s="134"/>
      <c r="D5290" s="68">
        <f t="shared" si="82"/>
        <v>0</v>
      </c>
    </row>
    <row r="5291" spans="1:4">
      <c r="A5291" s="134"/>
      <c r="D5291" s="68">
        <f t="shared" si="82"/>
        <v>0</v>
      </c>
    </row>
    <row r="5292" spans="1:4">
      <c r="A5292" s="134"/>
      <c r="D5292" s="68">
        <f t="shared" si="82"/>
        <v>0</v>
      </c>
    </row>
    <row r="5293" spans="1:4">
      <c r="A5293" s="134"/>
      <c r="D5293" s="68">
        <f t="shared" si="82"/>
        <v>0</v>
      </c>
    </row>
    <row r="5294" spans="1:4">
      <c r="A5294" s="134"/>
      <c r="D5294" s="68">
        <f t="shared" si="82"/>
        <v>0</v>
      </c>
    </row>
    <row r="5295" spans="1:4">
      <c r="A5295" s="134"/>
      <c r="D5295" s="68">
        <f t="shared" si="82"/>
        <v>0</v>
      </c>
    </row>
    <row r="5296" spans="1:4">
      <c r="A5296" s="134"/>
      <c r="D5296" s="68">
        <f t="shared" si="82"/>
        <v>0</v>
      </c>
    </row>
    <row r="5297" spans="1:4">
      <c r="A5297" s="134"/>
      <c r="D5297" s="68">
        <f t="shared" si="82"/>
        <v>0</v>
      </c>
    </row>
    <row r="5298" spans="1:4">
      <c r="A5298" s="134"/>
      <c r="D5298" s="68">
        <f t="shared" si="82"/>
        <v>0</v>
      </c>
    </row>
    <row r="5299" spans="1:4">
      <c r="A5299" s="134"/>
      <c r="D5299" s="68">
        <f t="shared" si="82"/>
        <v>0</v>
      </c>
    </row>
    <row r="5300" spans="1:4">
      <c r="A5300" s="134"/>
      <c r="D5300" s="68">
        <f t="shared" si="82"/>
        <v>0</v>
      </c>
    </row>
    <row r="5301" spans="1:4">
      <c r="A5301" s="134"/>
      <c r="D5301" s="68">
        <f t="shared" si="82"/>
        <v>0</v>
      </c>
    </row>
    <row r="5302" spans="1:4">
      <c r="A5302" s="134"/>
      <c r="D5302" s="68">
        <f t="shared" si="82"/>
        <v>0</v>
      </c>
    </row>
    <row r="5303" spans="1:4">
      <c r="A5303" s="134"/>
      <c r="D5303" s="68">
        <f t="shared" si="82"/>
        <v>0</v>
      </c>
    </row>
    <row r="5304" spans="1:4">
      <c r="A5304" s="134"/>
      <c r="D5304" s="68">
        <f t="shared" si="82"/>
        <v>0</v>
      </c>
    </row>
    <row r="5305" spans="1:4">
      <c r="A5305" s="134"/>
      <c r="D5305" s="68">
        <f t="shared" si="82"/>
        <v>0</v>
      </c>
    </row>
    <row r="5306" spans="1:4">
      <c r="A5306" s="134"/>
      <c r="D5306" s="68">
        <f t="shared" si="82"/>
        <v>0</v>
      </c>
    </row>
    <row r="5307" spans="1:4">
      <c r="A5307" s="134"/>
      <c r="D5307" s="68">
        <f t="shared" si="82"/>
        <v>0</v>
      </c>
    </row>
    <row r="5308" spans="1:4">
      <c r="A5308" s="134"/>
      <c r="D5308" s="68">
        <f t="shared" si="82"/>
        <v>0</v>
      </c>
    </row>
    <row r="5309" spans="1:4">
      <c r="A5309" s="134"/>
      <c r="D5309" s="68">
        <f t="shared" si="82"/>
        <v>0</v>
      </c>
    </row>
    <row r="5310" spans="1:4">
      <c r="A5310" s="134"/>
      <c r="D5310" s="68">
        <f t="shared" si="82"/>
        <v>0</v>
      </c>
    </row>
    <row r="5311" spans="1:4">
      <c r="A5311" s="134"/>
      <c r="D5311" s="68">
        <f t="shared" si="82"/>
        <v>0</v>
      </c>
    </row>
    <row r="5312" spans="1:4">
      <c r="A5312" s="134"/>
      <c r="D5312" s="68">
        <f t="shared" si="82"/>
        <v>0</v>
      </c>
    </row>
    <row r="5313" spans="1:4">
      <c r="A5313" s="134"/>
      <c r="D5313" s="68">
        <f t="shared" si="82"/>
        <v>0</v>
      </c>
    </row>
    <row r="5314" spans="1:4">
      <c r="A5314" s="134"/>
      <c r="D5314" s="68">
        <f t="shared" si="82"/>
        <v>0</v>
      </c>
    </row>
    <row r="5315" spans="1:4">
      <c r="A5315" s="134"/>
      <c r="D5315" s="68">
        <f t="shared" ref="D5315:D5378" si="83">B5315+C5315</f>
        <v>0</v>
      </c>
    </row>
    <row r="5316" spans="1:4">
      <c r="A5316" s="134"/>
      <c r="D5316" s="68">
        <f t="shared" si="83"/>
        <v>0</v>
      </c>
    </row>
    <row r="5317" spans="1:4">
      <c r="A5317" s="134"/>
      <c r="D5317" s="68">
        <f t="shared" si="83"/>
        <v>0</v>
      </c>
    </row>
    <row r="5318" spans="1:4">
      <c r="A5318" s="134"/>
      <c r="D5318" s="68">
        <f t="shared" si="83"/>
        <v>0</v>
      </c>
    </row>
    <row r="5319" spans="1:4">
      <c r="A5319" s="134"/>
      <c r="D5319" s="68">
        <f t="shared" si="83"/>
        <v>0</v>
      </c>
    </row>
    <row r="5320" spans="1:4">
      <c r="A5320" s="134"/>
      <c r="D5320" s="68">
        <f t="shared" si="83"/>
        <v>0</v>
      </c>
    </row>
    <row r="5321" spans="1:4">
      <c r="A5321" s="134"/>
      <c r="D5321" s="68">
        <f t="shared" si="83"/>
        <v>0</v>
      </c>
    </row>
    <row r="5322" spans="1:4">
      <c r="A5322" s="134"/>
      <c r="D5322" s="68">
        <f t="shared" si="83"/>
        <v>0</v>
      </c>
    </row>
    <row r="5323" spans="1:4">
      <c r="A5323" s="134"/>
      <c r="D5323" s="68">
        <f t="shared" si="83"/>
        <v>0</v>
      </c>
    </row>
    <row r="5324" spans="1:4">
      <c r="A5324" s="134"/>
      <c r="D5324" s="68">
        <f t="shared" si="83"/>
        <v>0</v>
      </c>
    </row>
    <row r="5325" spans="1:4">
      <c r="A5325" s="134"/>
      <c r="D5325" s="68">
        <f t="shared" si="83"/>
        <v>0</v>
      </c>
    </row>
    <row r="5326" spans="1:4">
      <c r="A5326" s="134"/>
      <c r="D5326" s="68">
        <f t="shared" si="83"/>
        <v>0</v>
      </c>
    </row>
    <row r="5327" spans="1:4">
      <c r="A5327" s="134"/>
      <c r="D5327" s="68">
        <f t="shared" si="83"/>
        <v>0</v>
      </c>
    </row>
    <row r="5328" spans="1:4">
      <c r="A5328" s="134"/>
      <c r="D5328" s="68">
        <f t="shared" si="83"/>
        <v>0</v>
      </c>
    </row>
    <row r="5329" spans="1:4">
      <c r="A5329" s="134"/>
      <c r="D5329" s="68">
        <f t="shared" si="83"/>
        <v>0</v>
      </c>
    </row>
    <row r="5330" spans="1:4">
      <c r="A5330" s="134"/>
      <c r="D5330" s="68">
        <f t="shared" si="83"/>
        <v>0</v>
      </c>
    </row>
    <row r="5331" spans="1:4">
      <c r="A5331" s="134"/>
      <c r="D5331" s="68">
        <f t="shared" si="83"/>
        <v>0</v>
      </c>
    </row>
    <row r="5332" spans="1:4">
      <c r="A5332" s="134"/>
      <c r="D5332" s="68">
        <f t="shared" si="83"/>
        <v>0</v>
      </c>
    </row>
    <row r="5333" spans="1:4">
      <c r="A5333" s="134"/>
      <c r="D5333" s="68">
        <f t="shared" si="83"/>
        <v>0</v>
      </c>
    </row>
    <row r="5334" spans="1:4">
      <c r="A5334" s="134"/>
      <c r="D5334" s="68">
        <f t="shared" si="83"/>
        <v>0</v>
      </c>
    </row>
    <row r="5335" spans="1:4">
      <c r="A5335" s="134"/>
      <c r="D5335" s="68">
        <f t="shared" si="83"/>
        <v>0</v>
      </c>
    </row>
    <row r="5336" spans="1:4">
      <c r="A5336" s="134"/>
      <c r="D5336" s="68">
        <f t="shared" si="83"/>
        <v>0</v>
      </c>
    </row>
    <row r="5337" spans="1:4">
      <c r="A5337" s="134"/>
      <c r="D5337" s="68">
        <f t="shared" si="83"/>
        <v>0</v>
      </c>
    </row>
    <row r="5338" spans="1:4">
      <c r="A5338" s="134"/>
      <c r="D5338" s="68">
        <f t="shared" si="83"/>
        <v>0</v>
      </c>
    </row>
    <row r="5339" spans="1:4">
      <c r="A5339" s="134"/>
      <c r="D5339" s="68">
        <f t="shared" si="83"/>
        <v>0</v>
      </c>
    </row>
    <row r="5340" spans="1:4">
      <c r="A5340" s="134"/>
      <c r="D5340" s="68">
        <f t="shared" si="83"/>
        <v>0</v>
      </c>
    </row>
    <row r="5341" spans="1:4">
      <c r="A5341" s="134"/>
      <c r="D5341" s="68">
        <f t="shared" si="83"/>
        <v>0</v>
      </c>
    </row>
    <row r="5342" spans="1:4">
      <c r="A5342" s="134"/>
      <c r="D5342" s="68">
        <f t="shared" si="83"/>
        <v>0</v>
      </c>
    </row>
    <row r="5343" spans="1:4">
      <c r="A5343" s="134"/>
      <c r="D5343" s="68">
        <f t="shared" si="83"/>
        <v>0</v>
      </c>
    </row>
    <row r="5344" spans="1:4">
      <c r="A5344" s="134"/>
      <c r="D5344" s="68">
        <f t="shared" si="83"/>
        <v>0</v>
      </c>
    </row>
    <row r="5345" spans="1:4">
      <c r="A5345" s="134"/>
      <c r="D5345" s="68">
        <f t="shared" si="83"/>
        <v>0</v>
      </c>
    </row>
    <row r="5346" spans="1:4">
      <c r="A5346" s="134"/>
      <c r="D5346" s="68">
        <f t="shared" si="83"/>
        <v>0</v>
      </c>
    </row>
    <row r="5347" spans="1:4">
      <c r="A5347" s="134"/>
      <c r="D5347" s="68">
        <f t="shared" si="83"/>
        <v>0</v>
      </c>
    </row>
    <row r="5348" spans="1:4">
      <c r="A5348" s="134"/>
      <c r="D5348" s="68">
        <f t="shared" si="83"/>
        <v>0</v>
      </c>
    </row>
    <row r="5349" spans="1:4">
      <c r="A5349" s="134"/>
      <c r="D5349" s="68">
        <f t="shared" si="83"/>
        <v>0</v>
      </c>
    </row>
    <row r="5350" spans="1:4">
      <c r="A5350" s="134"/>
      <c r="D5350" s="68">
        <f t="shared" si="83"/>
        <v>0</v>
      </c>
    </row>
    <row r="5351" spans="1:4">
      <c r="A5351" s="134"/>
      <c r="D5351" s="68">
        <f t="shared" si="83"/>
        <v>0</v>
      </c>
    </row>
    <row r="5352" spans="1:4">
      <c r="A5352" s="134"/>
      <c r="D5352" s="68">
        <f t="shared" si="83"/>
        <v>0</v>
      </c>
    </row>
    <row r="5353" spans="1:4">
      <c r="A5353" s="134"/>
      <c r="D5353" s="68">
        <f t="shared" si="83"/>
        <v>0</v>
      </c>
    </row>
    <row r="5354" spans="1:4">
      <c r="A5354" s="134"/>
      <c r="D5354" s="68">
        <f t="shared" si="83"/>
        <v>0</v>
      </c>
    </row>
    <row r="5355" spans="1:4">
      <c r="A5355" s="134"/>
      <c r="D5355" s="68">
        <f t="shared" si="83"/>
        <v>0</v>
      </c>
    </row>
    <row r="5356" spans="1:4">
      <c r="A5356" s="134"/>
      <c r="D5356" s="68">
        <f t="shared" si="83"/>
        <v>0</v>
      </c>
    </row>
    <row r="5357" spans="1:4">
      <c r="A5357" s="134"/>
      <c r="D5357" s="68">
        <f t="shared" si="83"/>
        <v>0</v>
      </c>
    </row>
    <row r="5358" spans="1:4">
      <c r="A5358" s="134"/>
      <c r="D5358" s="68">
        <f t="shared" si="83"/>
        <v>0</v>
      </c>
    </row>
    <row r="5359" spans="1:4">
      <c r="A5359" s="134"/>
      <c r="D5359" s="68">
        <f t="shared" si="83"/>
        <v>0</v>
      </c>
    </row>
    <row r="5360" spans="1:4">
      <c r="A5360" s="134"/>
      <c r="D5360" s="68">
        <f t="shared" si="83"/>
        <v>0</v>
      </c>
    </row>
    <row r="5361" spans="1:4">
      <c r="A5361" s="134"/>
      <c r="D5361" s="68">
        <f t="shared" si="83"/>
        <v>0</v>
      </c>
    </row>
    <row r="5362" spans="1:4">
      <c r="A5362" s="134"/>
      <c r="D5362" s="68">
        <f t="shared" si="83"/>
        <v>0</v>
      </c>
    </row>
    <row r="5363" spans="1:4">
      <c r="A5363" s="134"/>
      <c r="D5363" s="68">
        <f t="shared" si="83"/>
        <v>0</v>
      </c>
    </row>
    <row r="5364" spans="1:4">
      <c r="A5364" s="134"/>
      <c r="D5364" s="68">
        <f t="shared" si="83"/>
        <v>0</v>
      </c>
    </row>
    <row r="5365" spans="1:4">
      <c r="A5365" s="134"/>
      <c r="D5365" s="68">
        <f t="shared" si="83"/>
        <v>0</v>
      </c>
    </row>
    <row r="5366" spans="1:4">
      <c r="A5366" s="134"/>
      <c r="D5366" s="68">
        <f t="shared" si="83"/>
        <v>0</v>
      </c>
    </row>
    <row r="5367" spans="1:4">
      <c r="A5367" s="134"/>
      <c r="D5367" s="68">
        <f t="shared" si="83"/>
        <v>0</v>
      </c>
    </row>
    <row r="5368" spans="1:4">
      <c r="A5368" s="134"/>
      <c r="D5368" s="68">
        <f t="shared" si="83"/>
        <v>0</v>
      </c>
    </row>
    <row r="5369" spans="1:4">
      <c r="A5369" s="134"/>
      <c r="D5369" s="68">
        <f t="shared" si="83"/>
        <v>0</v>
      </c>
    </row>
    <row r="5370" spans="1:4">
      <c r="A5370" s="134"/>
      <c r="D5370" s="68">
        <f t="shared" si="83"/>
        <v>0</v>
      </c>
    </row>
    <row r="5371" spans="1:4">
      <c r="A5371" s="134"/>
      <c r="D5371" s="68">
        <f t="shared" si="83"/>
        <v>0</v>
      </c>
    </row>
    <row r="5372" spans="1:4">
      <c r="A5372" s="134"/>
      <c r="D5372" s="68">
        <f t="shared" si="83"/>
        <v>0</v>
      </c>
    </row>
    <row r="5373" spans="1:4">
      <c r="A5373" s="134"/>
      <c r="D5373" s="68">
        <f t="shared" si="83"/>
        <v>0</v>
      </c>
    </row>
    <row r="5374" spans="1:4">
      <c r="A5374" s="134"/>
      <c r="D5374" s="68">
        <f t="shared" si="83"/>
        <v>0</v>
      </c>
    </row>
    <row r="5375" spans="1:4">
      <c r="A5375" s="134"/>
      <c r="D5375" s="68">
        <f t="shared" si="83"/>
        <v>0</v>
      </c>
    </row>
    <row r="5376" spans="1:4">
      <c r="A5376" s="134"/>
      <c r="D5376" s="68">
        <f t="shared" si="83"/>
        <v>0</v>
      </c>
    </row>
    <row r="5377" spans="1:4">
      <c r="A5377" s="134"/>
      <c r="D5377" s="68">
        <f t="shared" si="83"/>
        <v>0</v>
      </c>
    </row>
    <row r="5378" spans="1:4">
      <c r="A5378" s="134"/>
      <c r="D5378" s="68">
        <f t="shared" si="83"/>
        <v>0</v>
      </c>
    </row>
    <row r="5379" spans="1:4">
      <c r="A5379" s="134"/>
      <c r="D5379" s="68">
        <f t="shared" ref="D5379:D5442" si="84">B5379+C5379</f>
        <v>0</v>
      </c>
    </row>
    <row r="5380" spans="1:4">
      <c r="A5380" s="134"/>
      <c r="D5380" s="68">
        <f t="shared" si="84"/>
        <v>0</v>
      </c>
    </row>
    <row r="5381" spans="1:4">
      <c r="A5381" s="134"/>
      <c r="D5381" s="68">
        <f t="shared" si="84"/>
        <v>0</v>
      </c>
    </row>
    <row r="5382" spans="1:4">
      <c r="A5382" s="134"/>
      <c r="D5382" s="68">
        <f t="shared" si="84"/>
        <v>0</v>
      </c>
    </row>
    <row r="5383" spans="1:4">
      <c r="A5383" s="134"/>
      <c r="D5383" s="68">
        <f t="shared" si="84"/>
        <v>0</v>
      </c>
    </row>
    <row r="5384" spans="1:4">
      <c r="A5384" s="134"/>
      <c r="D5384" s="68">
        <f t="shared" si="84"/>
        <v>0</v>
      </c>
    </row>
    <row r="5385" spans="1:4">
      <c r="A5385" s="134"/>
      <c r="D5385" s="68">
        <f t="shared" si="84"/>
        <v>0</v>
      </c>
    </row>
    <row r="5386" spans="1:4">
      <c r="A5386" s="134"/>
      <c r="D5386" s="68">
        <f t="shared" si="84"/>
        <v>0</v>
      </c>
    </row>
    <row r="5387" spans="1:4">
      <c r="A5387" s="134"/>
      <c r="D5387" s="68">
        <f t="shared" si="84"/>
        <v>0</v>
      </c>
    </row>
    <row r="5388" spans="1:4">
      <c r="A5388" s="134"/>
      <c r="D5388" s="68">
        <f t="shared" si="84"/>
        <v>0</v>
      </c>
    </row>
    <row r="5389" spans="1:4">
      <c r="A5389" s="134"/>
      <c r="D5389" s="68">
        <f t="shared" si="84"/>
        <v>0</v>
      </c>
    </row>
    <row r="5390" spans="1:4">
      <c r="A5390" s="134"/>
      <c r="D5390" s="68">
        <f t="shared" si="84"/>
        <v>0</v>
      </c>
    </row>
    <row r="5391" spans="1:4">
      <c r="A5391" s="134"/>
      <c r="D5391" s="68">
        <f t="shared" si="84"/>
        <v>0</v>
      </c>
    </row>
    <row r="5392" spans="1:4">
      <c r="A5392" s="134"/>
      <c r="D5392" s="68">
        <f t="shared" si="84"/>
        <v>0</v>
      </c>
    </row>
    <row r="5393" spans="1:4">
      <c r="A5393" s="134"/>
      <c r="D5393" s="68">
        <f t="shared" si="84"/>
        <v>0</v>
      </c>
    </row>
    <row r="5394" spans="1:4">
      <c r="A5394" s="134"/>
      <c r="D5394" s="68">
        <f t="shared" si="84"/>
        <v>0</v>
      </c>
    </row>
    <row r="5395" spans="1:4">
      <c r="A5395" s="134"/>
      <c r="D5395" s="68">
        <f t="shared" si="84"/>
        <v>0</v>
      </c>
    </row>
    <row r="5396" spans="1:4">
      <c r="A5396" s="134"/>
      <c r="D5396" s="68">
        <f t="shared" si="84"/>
        <v>0</v>
      </c>
    </row>
    <row r="5397" spans="1:4">
      <c r="A5397" s="134"/>
      <c r="D5397" s="68">
        <f t="shared" si="84"/>
        <v>0</v>
      </c>
    </row>
    <row r="5398" spans="1:4">
      <c r="A5398" s="134"/>
      <c r="D5398" s="68">
        <f t="shared" si="84"/>
        <v>0</v>
      </c>
    </row>
    <row r="5399" spans="1:4">
      <c r="A5399" s="134"/>
      <c r="D5399" s="68">
        <f t="shared" si="84"/>
        <v>0</v>
      </c>
    </row>
    <row r="5400" spans="1:4">
      <c r="A5400" s="134"/>
      <c r="D5400" s="68">
        <f t="shared" si="84"/>
        <v>0</v>
      </c>
    </row>
    <row r="5401" spans="1:4">
      <c r="A5401" s="134"/>
      <c r="D5401" s="68">
        <f t="shared" si="84"/>
        <v>0</v>
      </c>
    </row>
    <row r="5402" spans="1:4">
      <c r="A5402" s="134"/>
      <c r="D5402" s="68">
        <f t="shared" si="84"/>
        <v>0</v>
      </c>
    </row>
    <row r="5403" spans="1:4">
      <c r="A5403" s="134"/>
      <c r="D5403" s="68">
        <f t="shared" si="84"/>
        <v>0</v>
      </c>
    </row>
    <row r="5404" spans="1:4">
      <c r="A5404" s="134"/>
      <c r="D5404" s="68">
        <f t="shared" si="84"/>
        <v>0</v>
      </c>
    </row>
    <row r="5405" spans="1:4">
      <c r="A5405" s="134"/>
      <c r="D5405" s="68">
        <f t="shared" si="84"/>
        <v>0</v>
      </c>
    </row>
    <row r="5406" spans="1:4">
      <c r="A5406" s="134"/>
      <c r="D5406" s="68">
        <f t="shared" si="84"/>
        <v>0</v>
      </c>
    </row>
    <row r="5407" spans="1:4">
      <c r="A5407" s="134"/>
      <c r="D5407" s="68">
        <f t="shared" si="84"/>
        <v>0</v>
      </c>
    </row>
    <row r="5408" spans="1:4">
      <c r="A5408" s="134"/>
      <c r="D5408" s="68">
        <f t="shared" si="84"/>
        <v>0</v>
      </c>
    </row>
    <row r="5409" spans="1:4">
      <c r="A5409" s="134"/>
      <c r="D5409" s="68">
        <f t="shared" si="84"/>
        <v>0</v>
      </c>
    </row>
    <row r="5410" spans="1:4">
      <c r="A5410" s="134"/>
      <c r="D5410" s="68">
        <f t="shared" si="84"/>
        <v>0</v>
      </c>
    </row>
    <row r="5411" spans="1:4">
      <c r="A5411" s="134"/>
      <c r="D5411" s="68">
        <f t="shared" si="84"/>
        <v>0</v>
      </c>
    </row>
    <row r="5412" spans="1:4">
      <c r="A5412" s="134"/>
      <c r="D5412" s="68">
        <f t="shared" si="84"/>
        <v>0</v>
      </c>
    </row>
    <row r="5413" spans="1:4">
      <c r="A5413" s="134"/>
      <c r="D5413" s="68">
        <f t="shared" si="84"/>
        <v>0</v>
      </c>
    </row>
    <row r="5414" spans="1:4">
      <c r="A5414" s="134"/>
      <c r="D5414" s="68">
        <f t="shared" si="84"/>
        <v>0</v>
      </c>
    </row>
    <row r="5415" spans="1:4">
      <c r="A5415" s="134"/>
      <c r="D5415" s="68">
        <f t="shared" si="84"/>
        <v>0</v>
      </c>
    </row>
    <row r="5416" spans="1:4">
      <c r="A5416" s="134"/>
      <c r="D5416" s="68">
        <f t="shared" si="84"/>
        <v>0</v>
      </c>
    </row>
    <row r="5417" spans="1:4">
      <c r="A5417" s="134"/>
      <c r="D5417" s="68">
        <f t="shared" si="84"/>
        <v>0</v>
      </c>
    </row>
    <row r="5418" spans="1:4">
      <c r="A5418" s="134"/>
      <c r="D5418" s="68">
        <f t="shared" si="84"/>
        <v>0</v>
      </c>
    </row>
    <row r="5419" spans="1:4">
      <c r="A5419" s="134"/>
      <c r="D5419" s="68">
        <f t="shared" si="84"/>
        <v>0</v>
      </c>
    </row>
    <row r="5420" spans="1:4">
      <c r="A5420" s="134"/>
      <c r="D5420" s="68">
        <f t="shared" si="84"/>
        <v>0</v>
      </c>
    </row>
    <row r="5421" spans="1:4">
      <c r="A5421" s="134"/>
      <c r="D5421" s="68">
        <f t="shared" si="84"/>
        <v>0</v>
      </c>
    </row>
    <row r="5422" spans="1:4">
      <c r="A5422" s="134"/>
      <c r="D5422" s="68">
        <f t="shared" si="84"/>
        <v>0</v>
      </c>
    </row>
    <row r="5423" spans="1:4">
      <c r="A5423" s="134"/>
      <c r="D5423" s="68">
        <f t="shared" si="84"/>
        <v>0</v>
      </c>
    </row>
    <row r="5424" spans="1:4">
      <c r="A5424" s="134"/>
      <c r="D5424" s="68">
        <f t="shared" si="84"/>
        <v>0</v>
      </c>
    </row>
    <row r="5425" spans="1:4">
      <c r="A5425" s="134"/>
      <c r="D5425" s="68">
        <f t="shared" si="84"/>
        <v>0</v>
      </c>
    </row>
    <row r="5426" spans="1:4">
      <c r="A5426" s="134"/>
      <c r="D5426" s="68">
        <f t="shared" si="84"/>
        <v>0</v>
      </c>
    </row>
    <row r="5427" spans="1:4">
      <c r="A5427" s="134"/>
      <c r="D5427" s="68">
        <f t="shared" si="84"/>
        <v>0</v>
      </c>
    </row>
    <row r="5428" spans="1:4">
      <c r="A5428" s="134"/>
      <c r="D5428" s="68">
        <f t="shared" si="84"/>
        <v>0</v>
      </c>
    </row>
    <row r="5429" spans="1:4">
      <c r="A5429" s="134"/>
      <c r="D5429" s="68">
        <f t="shared" si="84"/>
        <v>0</v>
      </c>
    </row>
    <row r="5430" spans="1:4">
      <c r="A5430" s="134"/>
      <c r="D5430" s="68">
        <f t="shared" si="84"/>
        <v>0</v>
      </c>
    </row>
    <row r="5431" spans="1:4">
      <c r="A5431" s="134"/>
      <c r="D5431" s="68">
        <f t="shared" si="84"/>
        <v>0</v>
      </c>
    </row>
    <row r="5432" spans="1:4">
      <c r="A5432" s="134"/>
      <c r="D5432" s="68">
        <f t="shared" si="84"/>
        <v>0</v>
      </c>
    </row>
    <row r="5433" spans="1:4">
      <c r="A5433" s="134"/>
      <c r="D5433" s="68">
        <f t="shared" si="84"/>
        <v>0</v>
      </c>
    </row>
    <row r="5434" spans="1:4">
      <c r="A5434" s="134"/>
      <c r="D5434" s="68">
        <f t="shared" si="84"/>
        <v>0</v>
      </c>
    </row>
    <row r="5435" spans="1:4">
      <c r="A5435" s="134"/>
      <c r="D5435" s="68">
        <f t="shared" si="84"/>
        <v>0</v>
      </c>
    </row>
    <row r="5436" spans="1:4">
      <c r="A5436" s="134"/>
      <c r="D5436" s="68">
        <f t="shared" si="84"/>
        <v>0</v>
      </c>
    </row>
    <row r="5437" spans="1:4">
      <c r="A5437" s="134"/>
      <c r="D5437" s="68">
        <f t="shared" si="84"/>
        <v>0</v>
      </c>
    </row>
    <row r="5438" spans="1:4">
      <c r="A5438" s="134"/>
      <c r="D5438" s="68">
        <f t="shared" si="84"/>
        <v>0</v>
      </c>
    </row>
    <row r="5439" spans="1:4">
      <c r="A5439" s="134"/>
      <c r="D5439" s="68">
        <f t="shared" si="84"/>
        <v>0</v>
      </c>
    </row>
    <row r="5440" spans="1:4">
      <c r="A5440" s="134"/>
      <c r="D5440" s="68">
        <f t="shared" si="84"/>
        <v>0</v>
      </c>
    </row>
    <row r="5441" spans="1:4">
      <c r="A5441" s="134"/>
      <c r="D5441" s="68">
        <f t="shared" si="84"/>
        <v>0</v>
      </c>
    </row>
    <row r="5442" spans="1:4">
      <c r="A5442" s="134"/>
      <c r="D5442" s="68">
        <f t="shared" si="84"/>
        <v>0</v>
      </c>
    </row>
    <row r="5443" spans="1:4">
      <c r="A5443" s="134"/>
      <c r="D5443" s="68">
        <f t="shared" ref="D5443:D5506" si="85">B5443+C5443</f>
        <v>0</v>
      </c>
    </row>
    <row r="5444" spans="1:4">
      <c r="A5444" s="134"/>
      <c r="D5444" s="68">
        <f t="shared" si="85"/>
        <v>0</v>
      </c>
    </row>
    <row r="5445" spans="1:4">
      <c r="A5445" s="134"/>
      <c r="D5445" s="68">
        <f t="shared" si="85"/>
        <v>0</v>
      </c>
    </row>
    <row r="5446" spans="1:4">
      <c r="A5446" s="134"/>
      <c r="D5446" s="68">
        <f t="shared" si="85"/>
        <v>0</v>
      </c>
    </row>
    <row r="5447" spans="1:4">
      <c r="A5447" s="134"/>
      <c r="D5447" s="68">
        <f t="shared" si="85"/>
        <v>0</v>
      </c>
    </row>
    <row r="5448" spans="1:4">
      <c r="A5448" s="134"/>
      <c r="D5448" s="68">
        <f t="shared" si="85"/>
        <v>0</v>
      </c>
    </row>
    <row r="5449" spans="1:4">
      <c r="A5449" s="134"/>
      <c r="D5449" s="68">
        <f t="shared" si="85"/>
        <v>0</v>
      </c>
    </row>
    <row r="5450" spans="1:4">
      <c r="A5450" s="134"/>
      <c r="D5450" s="68">
        <f t="shared" si="85"/>
        <v>0</v>
      </c>
    </row>
    <row r="5451" spans="1:4">
      <c r="A5451" s="134"/>
      <c r="D5451" s="68">
        <f t="shared" si="85"/>
        <v>0</v>
      </c>
    </row>
    <row r="5452" spans="1:4">
      <c r="A5452" s="134"/>
      <c r="D5452" s="68">
        <f t="shared" si="85"/>
        <v>0</v>
      </c>
    </row>
    <row r="5453" spans="1:4">
      <c r="A5453" s="134"/>
      <c r="D5453" s="68">
        <f t="shared" si="85"/>
        <v>0</v>
      </c>
    </row>
    <row r="5454" spans="1:4">
      <c r="A5454" s="134"/>
      <c r="D5454" s="68">
        <f t="shared" si="85"/>
        <v>0</v>
      </c>
    </row>
    <row r="5455" spans="1:4">
      <c r="A5455" s="134"/>
      <c r="D5455" s="68">
        <f t="shared" si="85"/>
        <v>0</v>
      </c>
    </row>
    <row r="5456" spans="1:4">
      <c r="A5456" s="134"/>
      <c r="D5456" s="68">
        <f t="shared" si="85"/>
        <v>0</v>
      </c>
    </row>
    <row r="5457" spans="1:4">
      <c r="A5457" s="134"/>
      <c r="D5457" s="68">
        <f t="shared" si="85"/>
        <v>0</v>
      </c>
    </row>
    <row r="5458" spans="1:4">
      <c r="A5458" s="134"/>
      <c r="D5458" s="68">
        <f t="shared" si="85"/>
        <v>0</v>
      </c>
    </row>
    <row r="5459" spans="1:4">
      <c r="A5459" s="134"/>
      <c r="D5459" s="68">
        <f t="shared" si="85"/>
        <v>0</v>
      </c>
    </row>
    <row r="5460" spans="1:4">
      <c r="A5460" s="134"/>
      <c r="D5460" s="68">
        <f t="shared" si="85"/>
        <v>0</v>
      </c>
    </row>
    <row r="5461" spans="1:4">
      <c r="A5461" s="134"/>
      <c r="D5461" s="68">
        <f t="shared" si="85"/>
        <v>0</v>
      </c>
    </row>
    <row r="5462" spans="1:4">
      <c r="A5462" s="134"/>
      <c r="D5462" s="68">
        <f t="shared" si="85"/>
        <v>0</v>
      </c>
    </row>
    <row r="5463" spans="1:4">
      <c r="A5463" s="134"/>
      <c r="D5463" s="68">
        <f t="shared" si="85"/>
        <v>0</v>
      </c>
    </row>
    <row r="5464" spans="1:4">
      <c r="A5464" s="134"/>
      <c r="D5464" s="68">
        <f t="shared" si="85"/>
        <v>0</v>
      </c>
    </row>
    <row r="5465" spans="1:4">
      <c r="A5465" s="134"/>
      <c r="D5465" s="68">
        <f t="shared" si="85"/>
        <v>0</v>
      </c>
    </row>
    <row r="5466" spans="1:4">
      <c r="A5466" s="134"/>
      <c r="D5466" s="68">
        <f t="shared" si="85"/>
        <v>0</v>
      </c>
    </row>
    <row r="5467" spans="1:4">
      <c r="A5467" s="134"/>
      <c r="D5467" s="68">
        <f t="shared" si="85"/>
        <v>0</v>
      </c>
    </row>
    <row r="5468" spans="1:4">
      <c r="A5468" s="134"/>
      <c r="D5468" s="68">
        <f t="shared" si="85"/>
        <v>0</v>
      </c>
    </row>
    <row r="5469" spans="1:4">
      <c r="A5469" s="134"/>
      <c r="D5469" s="68">
        <f t="shared" si="85"/>
        <v>0</v>
      </c>
    </row>
    <row r="5470" spans="1:4">
      <c r="A5470" s="134"/>
      <c r="D5470" s="68">
        <f t="shared" si="85"/>
        <v>0</v>
      </c>
    </row>
    <row r="5471" spans="1:4">
      <c r="A5471" s="134"/>
      <c r="D5471" s="68">
        <f t="shared" si="85"/>
        <v>0</v>
      </c>
    </row>
    <row r="5472" spans="1:4">
      <c r="A5472" s="134"/>
      <c r="D5472" s="68">
        <f t="shared" si="85"/>
        <v>0</v>
      </c>
    </row>
    <row r="5473" spans="1:4">
      <c r="A5473" s="134"/>
      <c r="D5473" s="68">
        <f t="shared" si="85"/>
        <v>0</v>
      </c>
    </row>
    <row r="5474" spans="1:4">
      <c r="A5474" s="134"/>
      <c r="D5474" s="68">
        <f t="shared" si="85"/>
        <v>0</v>
      </c>
    </row>
    <row r="5475" spans="1:4">
      <c r="A5475" s="134"/>
      <c r="D5475" s="68">
        <f t="shared" si="85"/>
        <v>0</v>
      </c>
    </row>
    <row r="5476" spans="1:4">
      <c r="A5476" s="134"/>
      <c r="D5476" s="68">
        <f t="shared" si="85"/>
        <v>0</v>
      </c>
    </row>
    <row r="5477" spans="1:4">
      <c r="A5477" s="134"/>
      <c r="D5477" s="68">
        <f t="shared" si="85"/>
        <v>0</v>
      </c>
    </row>
    <row r="5478" spans="1:4">
      <c r="A5478" s="134"/>
      <c r="D5478" s="68">
        <f t="shared" si="85"/>
        <v>0</v>
      </c>
    </row>
    <row r="5479" spans="1:4">
      <c r="A5479" s="134"/>
      <c r="D5479" s="68">
        <f t="shared" si="85"/>
        <v>0</v>
      </c>
    </row>
    <row r="5480" spans="1:4">
      <c r="A5480" s="134"/>
      <c r="D5480" s="68">
        <f t="shared" si="85"/>
        <v>0</v>
      </c>
    </row>
    <row r="5481" spans="1:4">
      <c r="A5481" s="134"/>
      <c r="D5481" s="68">
        <f t="shared" si="85"/>
        <v>0</v>
      </c>
    </row>
    <row r="5482" spans="1:4">
      <c r="A5482" s="134"/>
      <c r="D5482" s="68">
        <f t="shared" si="85"/>
        <v>0</v>
      </c>
    </row>
    <row r="5483" spans="1:4">
      <c r="A5483" s="134"/>
      <c r="D5483" s="68">
        <f t="shared" si="85"/>
        <v>0</v>
      </c>
    </row>
    <row r="5484" spans="1:4">
      <c r="A5484" s="134"/>
      <c r="D5484" s="68">
        <f t="shared" si="85"/>
        <v>0</v>
      </c>
    </row>
    <row r="5485" spans="1:4">
      <c r="A5485" s="134"/>
      <c r="D5485" s="68">
        <f t="shared" si="85"/>
        <v>0</v>
      </c>
    </row>
    <row r="5486" spans="1:4">
      <c r="A5486" s="134"/>
      <c r="D5486" s="68">
        <f t="shared" si="85"/>
        <v>0</v>
      </c>
    </row>
    <row r="5487" spans="1:4">
      <c r="A5487" s="134"/>
      <c r="D5487" s="68">
        <f t="shared" si="85"/>
        <v>0</v>
      </c>
    </row>
    <row r="5488" spans="1:4">
      <c r="A5488" s="134"/>
      <c r="D5488" s="68">
        <f t="shared" si="85"/>
        <v>0</v>
      </c>
    </row>
    <row r="5489" spans="1:4">
      <c r="A5489" s="134"/>
      <c r="D5489" s="68">
        <f t="shared" si="85"/>
        <v>0</v>
      </c>
    </row>
    <row r="5490" spans="1:4">
      <c r="A5490" s="134"/>
      <c r="D5490" s="68">
        <f t="shared" si="85"/>
        <v>0</v>
      </c>
    </row>
    <row r="5491" spans="1:4">
      <c r="A5491" s="134"/>
      <c r="D5491" s="68">
        <f t="shared" si="85"/>
        <v>0</v>
      </c>
    </row>
    <row r="5492" spans="1:4">
      <c r="A5492" s="134"/>
      <c r="D5492" s="68">
        <f t="shared" si="85"/>
        <v>0</v>
      </c>
    </row>
    <row r="5493" spans="1:4">
      <c r="A5493" s="134"/>
      <c r="D5493" s="68">
        <f t="shared" si="85"/>
        <v>0</v>
      </c>
    </row>
    <row r="5494" spans="1:4">
      <c r="A5494" s="134"/>
      <c r="D5494" s="68">
        <f t="shared" si="85"/>
        <v>0</v>
      </c>
    </row>
    <row r="5495" spans="1:4">
      <c r="A5495" s="134"/>
      <c r="D5495" s="68">
        <f t="shared" si="85"/>
        <v>0</v>
      </c>
    </row>
    <row r="5496" spans="1:4">
      <c r="A5496" s="134"/>
      <c r="D5496" s="68">
        <f t="shared" si="85"/>
        <v>0</v>
      </c>
    </row>
    <row r="5497" spans="1:4">
      <c r="A5497" s="134"/>
      <c r="D5497" s="68">
        <f t="shared" si="85"/>
        <v>0</v>
      </c>
    </row>
    <row r="5498" spans="1:4">
      <c r="A5498" s="134"/>
      <c r="D5498" s="68">
        <f t="shared" si="85"/>
        <v>0</v>
      </c>
    </row>
    <row r="5499" spans="1:4">
      <c r="A5499" s="134"/>
      <c r="D5499" s="68">
        <f t="shared" si="85"/>
        <v>0</v>
      </c>
    </row>
    <row r="5500" spans="1:4">
      <c r="A5500" s="134"/>
      <c r="D5500" s="68">
        <f t="shared" si="85"/>
        <v>0</v>
      </c>
    </row>
    <row r="5501" spans="1:4">
      <c r="A5501" s="134"/>
      <c r="D5501" s="68">
        <f t="shared" si="85"/>
        <v>0</v>
      </c>
    </row>
    <row r="5502" spans="1:4">
      <c r="A5502" s="134"/>
      <c r="D5502" s="68">
        <f t="shared" si="85"/>
        <v>0</v>
      </c>
    </row>
    <row r="5503" spans="1:4">
      <c r="A5503" s="134"/>
      <c r="D5503" s="68">
        <f t="shared" si="85"/>
        <v>0</v>
      </c>
    </row>
    <row r="5504" spans="1:4">
      <c r="A5504" s="134"/>
      <c r="D5504" s="68">
        <f t="shared" si="85"/>
        <v>0</v>
      </c>
    </row>
    <row r="5505" spans="1:4">
      <c r="A5505" s="134"/>
      <c r="D5505" s="68">
        <f t="shared" si="85"/>
        <v>0</v>
      </c>
    </row>
    <row r="5506" spans="1:4">
      <c r="A5506" s="134"/>
      <c r="D5506" s="68">
        <f t="shared" si="85"/>
        <v>0</v>
      </c>
    </row>
    <row r="5507" spans="1:4">
      <c r="A5507" s="134"/>
      <c r="D5507" s="68">
        <f t="shared" ref="D5507:D5570" si="86">B5507+C5507</f>
        <v>0</v>
      </c>
    </row>
    <row r="5508" spans="1:4">
      <c r="A5508" s="134"/>
      <c r="D5508" s="68">
        <f t="shared" si="86"/>
        <v>0</v>
      </c>
    </row>
    <row r="5509" spans="1:4">
      <c r="A5509" s="134"/>
      <c r="D5509" s="68">
        <f t="shared" si="86"/>
        <v>0</v>
      </c>
    </row>
    <row r="5510" spans="1:4">
      <c r="A5510" s="134"/>
      <c r="D5510" s="68">
        <f t="shared" si="86"/>
        <v>0</v>
      </c>
    </row>
    <row r="5511" spans="1:4">
      <c r="A5511" s="134"/>
      <c r="D5511" s="68">
        <f t="shared" si="86"/>
        <v>0</v>
      </c>
    </row>
    <row r="5512" spans="1:4">
      <c r="A5512" s="134"/>
      <c r="D5512" s="68">
        <f t="shared" si="86"/>
        <v>0</v>
      </c>
    </row>
    <row r="5513" spans="1:4">
      <c r="A5513" s="134"/>
      <c r="D5513" s="68">
        <f t="shared" si="86"/>
        <v>0</v>
      </c>
    </row>
    <row r="5514" spans="1:4">
      <c r="A5514" s="134"/>
      <c r="D5514" s="68">
        <f t="shared" si="86"/>
        <v>0</v>
      </c>
    </row>
    <row r="5515" spans="1:4">
      <c r="A5515" s="134"/>
      <c r="D5515" s="68">
        <f t="shared" si="86"/>
        <v>0</v>
      </c>
    </row>
    <row r="5516" spans="1:4">
      <c r="A5516" s="134"/>
      <c r="D5516" s="68">
        <f t="shared" si="86"/>
        <v>0</v>
      </c>
    </row>
    <row r="5517" spans="1:4">
      <c r="A5517" s="134"/>
      <c r="D5517" s="68">
        <f t="shared" si="86"/>
        <v>0</v>
      </c>
    </row>
    <row r="5518" spans="1:4">
      <c r="A5518" s="134"/>
      <c r="D5518" s="68">
        <f t="shared" si="86"/>
        <v>0</v>
      </c>
    </row>
    <row r="5519" spans="1:4">
      <c r="A5519" s="134"/>
      <c r="D5519" s="68">
        <f t="shared" si="86"/>
        <v>0</v>
      </c>
    </row>
    <row r="5520" spans="1:4">
      <c r="A5520" s="134"/>
      <c r="D5520" s="68">
        <f t="shared" si="86"/>
        <v>0</v>
      </c>
    </row>
    <row r="5521" spans="1:4">
      <c r="A5521" s="134"/>
      <c r="D5521" s="68">
        <f t="shared" si="86"/>
        <v>0</v>
      </c>
    </row>
    <row r="5522" spans="1:4">
      <c r="A5522" s="134"/>
      <c r="D5522" s="68">
        <f t="shared" si="86"/>
        <v>0</v>
      </c>
    </row>
    <row r="5523" spans="1:4">
      <c r="A5523" s="134"/>
      <c r="D5523" s="68">
        <f t="shared" si="86"/>
        <v>0</v>
      </c>
    </row>
    <row r="5524" spans="1:4">
      <c r="A5524" s="134"/>
      <c r="D5524" s="68">
        <f t="shared" si="86"/>
        <v>0</v>
      </c>
    </row>
    <row r="5525" spans="1:4">
      <c r="A5525" s="134"/>
      <c r="D5525" s="68">
        <f t="shared" si="86"/>
        <v>0</v>
      </c>
    </row>
    <row r="5526" spans="1:4">
      <c r="A5526" s="134"/>
      <c r="D5526" s="68">
        <f t="shared" si="86"/>
        <v>0</v>
      </c>
    </row>
    <row r="5527" spans="1:4">
      <c r="A5527" s="134"/>
      <c r="D5527" s="68">
        <f t="shared" si="86"/>
        <v>0</v>
      </c>
    </row>
    <row r="5528" spans="1:4">
      <c r="A5528" s="134"/>
      <c r="D5528" s="68">
        <f t="shared" si="86"/>
        <v>0</v>
      </c>
    </row>
    <row r="5529" spans="1:4">
      <c r="A5529" s="134"/>
      <c r="D5529" s="68">
        <f t="shared" si="86"/>
        <v>0</v>
      </c>
    </row>
    <row r="5530" spans="1:4">
      <c r="A5530" s="134"/>
      <c r="D5530" s="68">
        <f t="shared" si="86"/>
        <v>0</v>
      </c>
    </row>
    <row r="5531" spans="1:4">
      <c r="A5531" s="134"/>
      <c r="D5531" s="68">
        <f t="shared" si="86"/>
        <v>0</v>
      </c>
    </row>
    <row r="5532" spans="1:4">
      <c r="A5532" s="134"/>
      <c r="D5532" s="68">
        <f t="shared" si="86"/>
        <v>0</v>
      </c>
    </row>
    <row r="5533" spans="1:4">
      <c r="A5533" s="134"/>
      <c r="D5533" s="68">
        <f t="shared" si="86"/>
        <v>0</v>
      </c>
    </row>
    <row r="5534" spans="1:4">
      <c r="A5534" s="134"/>
      <c r="D5534" s="68">
        <f t="shared" si="86"/>
        <v>0</v>
      </c>
    </row>
    <row r="5535" spans="1:4">
      <c r="A5535" s="134"/>
      <c r="D5535" s="68">
        <f t="shared" si="86"/>
        <v>0</v>
      </c>
    </row>
    <row r="5536" spans="1:4">
      <c r="A5536" s="134"/>
      <c r="D5536" s="68">
        <f t="shared" si="86"/>
        <v>0</v>
      </c>
    </row>
    <row r="5537" spans="1:4">
      <c r="A5537" s="134"/>
      <c r="D5537" s="68">
        <f t="shared" si="86"/>
        <v>0</v>
      </c>
    </row>
    <row r="5538" spans="1:4">
      <c r="A5538" s="134"/>
      <c r="D5538" s="68">
        <f t="shared" si="86"/>
        <v>0</v>
      </c>
    </row>
    <row r="5539" spans="1:4">
      <c r="A5539" s="134"/>
      <c r="D5539" s="68">
        <f t="shared" si="86"/>
        <v>0</v>
      </c>
    </row>
    <row r="5540" spans="1:4">
      <c r="A5540" s="134"/>
      <c r="D5540" s="68">
        <f t="shared" si="86"/>
        <v>0</v>
      </c>
    </row>
    <row r="5541" spans="1:4">
      <c r="A5541" s="134"/>
      <c r="D5541" s="68">
        <f t="shared" si="86"/>
        <v>0</v>
      </c>
    </row>
    <row r="5542" spans="1:4">
      <c r="A5542" s="134"/>
      <c r="D5542" s="68">
        <f t="shared" si="86"/>
        <v>0</v>
      </c>
    </row>
    <row r="5543" spans="1:4">
      <c r="A5543" s="134"/>
      <c r="D5543" s="68">
        <f t="shared" si="86"/>
        <v>0</v>
      </c>
    </row>
    <row r="5544" spans="1:4">
      <c r="A5544" s="134"/>
      <c r="D5544" s="68">
        <f t="shared" si="86"/>
        <v>0</v>
      </c>
    </row>
    <row r="5545" spans="1:4">
      <c r="A5545" s="134"/>
      <c r="D5545" s="68">
        <f t="shared" si="86"/>
        <v>0</v>
      </c>
    </row>
    <row r="5546" spans="1:4">
      <c r="A5546" s="134"/>
      <c r="D5546" s="68">
        <f t="shared" si="86"/>
        <v>0</v>
      </c>
    </row>
    <row r="5547" spans="1:4">
      <c r="A5547" s="134"/>
      <c r="D5547" s="68">
        <f t="shared" si="86"/>
        <v>0</v>
      </c>
    </row>
    <row r="5548" spans="1:4">
      <c r="A5548" s="134"/>
      <c r="D5548" s="68">
        <f t="shared" si="86"/>
        <v>0</v>
      </c>
    </row>
    <row r="5549" spans="1:4">
      <c r="A5549" s="134"/>
      <c r="D5549" s="68">
        <f t="shared" si="86"/>
        <v>0</v>
      </c>
    </row>
    <row r="5550" spans="1:4">
      <c r="A5550" s="134"/>
      <c r="D5550" s="68">
        <f t="shared" si="86"/>
        <v>0</v>
      </c>
    </row>
    <row r="5551" spans="1:4">
      <c r="A5551" s="134"/>
      <c r="D5551" s="68">
        <f t="shared" si="86"/>
        <v>0</v>
      </c>
    </row>
    <row r="5552" spans="1:4">
      <c r="A5552" s="134"/>
      <c r="D5552" s="68">
        <f t="shared" si="86"/>
        <v>0</v>
      </c>
    </row>
    <row r="5553" spans="1:4">
      <c r="A5553" s="134"/>
      <c r="D5553" s="68">
        <f t="shared" si="86"/>
        <v>0</v>
      </c>
    </row>
    <row r="5554" spans="1:4">
      <c r="A5554" s="134"/>
      <c r="D5554" s="68">
        <f t="shared" si="86"/>
        <v>0</v>
      </c>
    </row>
    <row r="5555" spans="1:4">
      <c r="A5555" s="134"/>
      <c r="D5555" s="68">
        <f t="shared" si="86"/>
        <v>0</v>
      </c>
    </row>
    <row r="5556" spans="1:4">
      <c r="A5556" s="134"/>
      <c r="D5556" s="68">
        <f t="shared" si="86"/>
        <v>0</v>
      </c>
    </row>
    <row r="5557" spans="1:4">
      <c r="A5557" s="134"/>
      <c r="D5557" s="68">
        <f t="shared" si="86"/>
        <v>0</v>
      </c>
    </row>
    <row r="5558" spans="1:4">
      <c r="A5558" s="134"/>
      <c r="D5558" s="68">
        <f t="shared" si="86"/>
        <v>0</v>
      </c>
    </row>
    <row r="5559" spans="1:4">
      <c r="A5559" s="134"/>
      <c r="D5559" s="68">
        <f t="shared" si="86"/>
        <v>0</v>
      </c>
    </row>
    <row r="5560" spans="1:4">
      <c r="A5560" s="134"/>
      <c r="D5560" s="68">
        <f t="shared" si="86"/>
        <v>0</v>
      </c>
    </row>
    <row r="5561" spans="1:4">
      <c r="A5561" s="134"/>
      <c r="D5561" s="68">
        <f t="shared" si="86"/>
        <v>0</v>
      </c>
    </row>
    <row r="5562" spans="1:4">
      <c r="A5562" s="134"/>
      <c r="D5562" s="68">
        <f t="shared" si="86"/>
        <v>0</v>
      </c>
    </row>
    <row r="5563" spans="1:4">
      <c r="A5563" s="134"/>
      <c r="D5563" s="68">
        <f t="shared" si="86"/>
        <v>0</v>
      </c>
    </row>
    <row r="5564" spans="1:4">
      <c r="A5564" s="134"/>
      <c r="D5564" s="68">
        <f t="shared" si="86"/>
        <v>0</v>
      </c>
    </row>
    <row r="5565" spans="1:4">
      <c r="A5565" s="134"/>
      <c r="D5565" s="68">
        <f t="shared" si="86"/>
        <v>0</v>
      </c>
    </row>
    <row r="5566" spans="1:4">
      <c r="A5566" s="134"/>
      <c r="D5566" s="68">
        <f t="shared" si="86"/>
        <v>0</v>
      </c>
    </row>
    <row r="5567" spans="1:4">
      <c r="A5567" s="134"/>
      <c r="D5567" s="68">
        <f t="shared" si="86"/>
        <v>0</v>
      </c>
    </row>
    <row r="5568" spans="1:4">
      <c r="A5568" s="134"/>
      <c r="D5568" s="68">
        <f t="shared" si="86"/>
        <v>0</v>
      </c>
    </row>
    <row r="5569" spans="1:4">
      <c r="A5569" s="134"/>
      <c r="D5569" s="68">
        <f t="shared" si="86"/>
        <v>0</v>
      </c>
    </row>
    <row r="5570" spans="1:4">
      <c r="A5570" s="134"/>
      <c r="D5570" s="68">
        <f t="shared" si="86"/>
        <v>0</v>
      </c>
    </row>
    <row r="5571" spans="1:4">
      <c r="A5571" s="134"/>
      <c r="D5571" s="68">
        <f t="shared" ref="D5571:D5634" si="87">B5571+C5571</f>
        <v>0</v>
      </c>
    </row>
    <row r="5572" spans="1:4">
      <c r="A5572" s="134"/>
      <c r="D5572" s="68">
        <f t="shared" si="87"/>
        <v>0</v>
      </c>
    </row>
    <row r="5573" spans="1:4">
      <c r="A5573" s="134"/>
      <c r="D5573" s="68">
        <f t="shared" si="87"/>
        <v>0</v>
      </c>
    </row>
    <row r="5574" spans="1:4">
      <c r="A5574" s="134"/>
      <c r="D5574" s="68">
        <f t="shared" si="87"/>
        <v>0</v>
      </c>
    </row>
    <row r="5575" spans="1:4">
      <c r="A5575" s="134"/>
      <c r="D5575" s="68">
        <f t="shared" si="87"/>
        <v>0</v>
      </c>
    </row>
    <row r="5576" spans="1:4">
      <c r="A5576" s="134"/>
      <c r="D5576" s="68">
        <f t="shared" si="87"/>
        <v>0</v>
      </c>
    </row>
    <row r="5577" spans="1:4">
      <c r="A5577" s="134"/>
      <c r="D5577" s="68">
        <f t="shared" si="87"/>
        <v>0</v>
      </c>
    </row>
    <row r="5578" spans="1:4">
      <c r="A5578" s="134"/>
      <c r="D5578" s="68">
        <f t="shared" si="87"/>
        <v>0</v>
      </c>
    </row>
    <row r="5579" spans="1:4">
      <c r="A5579" s="134"/>
      <c r="D5579" s="68">
        <f t="shared" si="87"/>
        <v>0</v>
      </c>
    </row>
    <row r="5580" spans="1:4">
      <c r="A5580" s="134"/>
      <c r="D5580" s="68">
        <f t="shared" si="87"/>
        <v>0</v>
      </c>
    </row>
    <row r="5581" spans="1:4">
      <c r="A5581" s="134"/>
      <c r="D5581" s="68">
        <f t="shared" si="87"/>
        <v>0</v>
      </c>
    </row>
    <row r="5582" spans="1:4">
      <c r="A5582" s="134"/>
      <c r="D5582" s="68">
        <f t="shared" si="87"/>
        <v>0</v>
      </c>
    </row>
    <row r="5583" spans="1:4">
      <c r="A5583" s="134"/>
      <c r="D5583" s="68">
        <f t="shared" si="87"/>
        <v>0</v>
      </c>
    </row>
    <row r="5584" spans="1:4">
      <c r="A5584" s="134"/>
      <c r="D5584" s="68">
        <f t="shared" si="87"/>
        <v>0</v>
      </c>
    </row>
    <row r="5585" spans="1:4">
      <c r="A5585" s="134"/>
      <c r="D5585" s="68">
        <f t="shared" si="87"/>
        <v>0</v>
      </c>
    </row>
    <row r="5586" spans="1:4">
      <c r="A5586" s="134"/>
      <c r="D5586" s="68">
        <f t="shared" si="87"/>
        <v>0</v>
      </c>
    </row>
    <row r="5587" spans="1:4">
      <c r="A5587" s="134"/>
      <c r="D5587" s="68">
        <f t="shared" si="87"/>
        <v>0</v>
      </c>
    </row>
    <row r="5588" spans="1:4">
      <c r="A5588" s="134"/>
      <c r="D5588" s="68">
        <f t="shared" si="87"/>
        <v>0</v>
      </c>
    </row>
    <row r="5589" spans="1:4">
      <c r="A5589" s="134"/>
      <c r="D5589" s="68">
        <f t="shared" si="87"/>
        <v>0</v>
      </c>
    </row>
    <row r="5590" spans="1:4">
      <c r="A5590" s="134"/>
      <c r="D5590" s="68">
        <f t="shared" si="87"/>
        <v>0</v>
      </c>
    </row>
    <row r="5591" spans="1:4">
      <c r="A5591" s="134"/>
      <c r="D5591" s="68">
        <f t="shared" si="87"/>
        <v>0</v>
      </c>
    </row>
    <row r="5592" spans="1:4">
      <c r="A5592" s="134"/>
      <c r="D5592" s="68">
        <f t="shared" si="87"/>
        <v>0</v>
      </c>
    </row>
    <row r="5593" spans="1:4">
      <c r="A5593" s="134"/>
      <c r="D5593" s="68">
        <f t="shared" si="87"/>
        <v>0</v>
      </c>
    </row>
    <row r="5594" spans="1:4">
      <c r="A5594" s="134"/>
      <c r="D5594" s="68">
        <f t="shared" si="87"/>
        <v>0</v>
      </c>
    </row>
    <row r="5595" spans="1:4">
      <c r="A5595" s="134"/>
      <c r="D5595" s="68">
        <f t="shared" si="87"/>
        <v>0</v>
      </c>
    </row>
    <row r="5596" spans="1:4">
      <c r="A5596" s="134"/>
      <c r="D5596" s="68">
        <f t="shared" si="87"/>
        <v>0</v>
      </c>
    </row>
    <row r="5597" spans="1:4">
      <c r="A5597" s="134"/>
      <c r="D5597" s="68">
        <f t="shared" si="87"/>
        <v>0</v>
      </c>
    </row>
    <row r="5598" spans="1:4">
      <c r="A5598" s="134"/>
      <c r="D5598" s="68">
        <f t="shared" si="87"/>
        <v>0</v>
      </c>
    </row>
    <row r="5599" spans="1:4">
      <c r="A5599" s="134"/>
      <c r="D5599" s="68">
        <f t="shared" si="87"/>
        <v>0</v>
      </c>
    </row>
    <row r="5600" spans="1:4">
      <c r="A5600" s="134"/>
      <c r="D5600" s="68">
        <f t="shared" si="87"/>
        <v>0</v>
      </c>
    </row>
    <row r="5601" spans="1:4">
      <c r="A5601" s="134"/>
      <c r="D5601" s="68">
        <f t="shared" si="87"/>
        <v>0</v>
      </c>
    </row>
    <row r="5602" spans="1:4">
      <c r="A5602" s="134"/>
      <c r="D5602" s="68">
        <f t="shared" si="87"/>
        <v>0</v>
      </c>
    </row>
    <row r="5603" spans="1:4">
      <c r="A5603" s="134"/>
      <c r="D5603" s="68">
        <f t="shared" si="87"/>
        <v>0</v>
      </c>
    </row>
    <row r="5604" spans="1:4">
      <c r="A5604" s="134"/>
      <c r="D5604" s="68">
        <f t="shared" si="87"/>
        <v>0</v>
      </c>
    </row>
    <row r="5605" spans="1:4">
      <c r="A5605" s="134"/>
      <c r="D5605" s="68">
        <f t="shared" si="87"/>
        <v>0</v>
      </c>
    </row>
    <row r="5606" spans="1:4">
      <c r="A5606" s="134"/>
      <c r="D5606" s="68">
        <f t="shared" si="87"/>
        <v>0</v>
      </c>
    </row>
    <row r="5607" spans="1:4">
      <c r="A5607" s="134"/>
      <c r="D5607" s="68">
        <f t="shared" si="87"/>
        <v>0</v>
      </c>
    </row>
    <row r="5608" spans="1:4">
      <c r="A5608" s="134"/>
      <c r="D5608" s="68">
        <f t="shared" si="87"/>
        <v>0</v>
      </c>
    </row>
    <row r="5609" spans="1:4">
      <c r="A5609" s="134"/>
      <c r="D5609" s="68">
        <f t="shared" si="87"/>
        <v>0</v>
      </c>
    </row>
    <row r="5610" spans="1:4">
      <c r="A5610" s="134"/>
      <c r="D5610" s="68">
        <f t="shared" si="87"/>
        <v>0</v>
      </c>
    </row>
    <row r="5611" spans="1:4">
      <c r="A5611" s="134"/>
      <c r="D5611" s="68">
        <f t="shared" si="87"/>
        <v>0</v>
      </c>
    </row>
    <row r="5612" spans="1:4">
      <c r="A5612" s="134"/>
      <c r="D5612" s="68">
        <f t="shared" si="87"/>
        <v>0</v>
      </c>
    </row>
    <row r="5613" spans="1:4">
      <c r="A5613" s="134"/>
      <c r="D5613" s="68">
        <f t="shared" si="87"/>
        <v>0</v>
      </c>
    </row>
    <row r="5614" spans="1:4">
      <c r="A5614" s="134"/>
      <c r="D5614" s="68">
        <f t="shared" si="87"/>
        <v>0</v>
      </c>
    </row>
    <row r="5615" spans="1:4">
      <c r="A5615" s="134"/>
      <c r="D5615" s="68">
        <f t="shared" si="87"/>
        <v>0</v>
      </c>
    </row>
    <row r="5616" spans="1:4">
      <c r="A5616" s="134"/>
      <c r="D5616" s="68">
        <f t="shared" si="87"/>
        <v>0</v>
      </c>
    </row>
    <row r="5617" spans="1:4">
      <c r="A5617" s="134"/>
      <c r="D5617" s="68">
        <f t="shared" si="87"/>
        <v>0</v>
      </c>
    </row>
    <row r="5618" spans="1:4">
      <c r="A5618" s="134"/>
      <c r="D5618" s="68">
        <f t="shared" si="87"/>
        <v>0</v>
      </c>
    </row>
    <row r="5619" spans="1:4">
      <c r="A5619" s="134"/>
      <c r="D5619" s="68">
        <f t="shared" si="87"/>
        <v>0</v>
      </c>
    </row>
    <row r="5620" spans="1:4">
      <c r="A5620" s="134"/>
      <c r="D5620" s="68">
        <f t="shared" si="87"/>
        <v>0</v>
      </c>
    </row>
    <row r="5621" spans="1:4">
      <c r="A5621" s="134"/>
      <c r="D5621" s="68">
        <f t="shared" si="87"/>
        <v>0</v>
      </c>
    </row>
    <row r="5622" spans="1:4">
      <c r="A5622" s="134"/>
      <c r="D5622" s="68">
        <f t="shared" si="87"/>
        <v>0</v>
      </c>
    </row>
    <row r="5623" spans="1:4">
      <c r="A5623" s="134"/>
      <c r="D5623" s="68">
        <f t="shared" si="87"/>
        <v>0</v>
      </c>
    </row>
    <row r="5624" spans="1:4">
      <c r="A5624" s="134"/>
      <c r="D5624" s="68">
        <f t="shared" si="87"/>
        <v>0</v>
      </c>
    </row>
    <row r="5625" spans="1:4">
      <c r="A5625" s="134"/>
      <c r="D5625" s="68">
        <f t="shared" si="87"/>
        <v>0</v>
      </c>
    </row>
    <row r="5626" spans="1:4">
      <c r="A5626" s="134"/>
      <c r="D5626" s="68">
        <f t="shared" si="87"/>
        <v>0</v>
      </c>
    </row>
    <row r="5627" spans="1:4">
      <c r="A5627" s="134"/>
      <c r="D5627" s="68">
        <f t="shared" si="87"/>
        <v>0</v>
      </c>
    </row>
    <row r="5628" spans="1:4">
      <c r="A5628" s="134"/>
      <c r="D5628" s="68">
        <f t="shared" si="87"/>
        <v>0</v>
      </c>
    </row>
    <row r="5629" spans="1:4">
      <c r="A5629" s="134"/>
      <c r="D5629" s="68">
        <f t="shared" si="87"/>
        <v>0</v>
      </c>
    </row>
    <row r="5630" spans="1:4">
      <c r="A5630" s="134"/>
      <c r="D5630" s="68">
        <f t="shared" si="87"/>
        <v>0</v>
      </c>
    </row>
    <row r="5631" spans="1:4">
      <c r="A5631" s="134"/>
      <c r="D5631" s="68">
        <f t="shared" si="87"/>
        <v>0</v>
      </c>
    </row>
    <row r="5632" spans="1:4">
      <c r="A5632" s="134"/>
      <c r="D5632" s="68">
        <f t="shared" si="87"/>
        <v>0</v>
      </c>
    </row>
    <row r="5633" spans="1:4">
      <c r="A5633" s="134"/>
      <c r="D5633" s="68">
        <f t="shared" si="87"/>
        <v>0</v>
      </c>
    </row>
    <row r="5634" spans="1:4">
      <c r="A5634" s="134"/>
      <c r="D5634" s="68">
        <f t="shared" si="87"/>
        <v>0</v>
      </c>
    </row>
    <row r="5635" spans="1:4">
      <c r="A5635" s="134"/>
      <c r="D5635" s="68">
        <f t="shared" ref="D5635:D5698" si="88">B5635+C5635</f>
        <v>0</v>
      </c>
    </row>
    <row r="5636" spans="1:4">
      <c r="A5636" s="134"/>
      <c r="D5636" s="68">
        <f t="shared" si="88"/>
        <v>0</v>
      </c>
    </row>
    <row r="5637" spans="1:4">
      <c r="A5637" s="134"/>
      <c r="D5637" s="68">
        <f t="shared" si="88"/>
        <v>0</v>
      </c>
    </row>
    <row r="5638" spans="1:4">
      <c r="A5638" s="134"/>
      <c r="D5638" s="68">
        <f t="shared" si="88"/>
        <v>0</v>
      </c>
    </row>
    <row r="5639" spans="1:4">
      <c r="A5639" s="134"/>
      <c r="D5639" s="68">
        <f t="shared" si="88"/>
        <v>0</v>
      </c>
    </row>
    <row r="5640" spans="1:4">
      <c r="A5640" s="134"/>
      <c r="D5640" s="68">
        <f t="shared" si="88"/>
        <v>0</v>
      </c>
    </row>
    <row r="5641" spans="1:4">
      <c r="A5641" s="134"/>
      <c r="D5641" s="68">
        <f t="shared" si="88"/>
        <v>0</v>
      </c>
    </row>
    <row r="5642" spans="1:4">
      <c r="A5642" s="134"/>
      <c r="D5642" s="68">
        <f t="shared" si="88"/>
        <v>0</v>
      </c>
    </row>
    <row r="5643" spans="1:4">
      <c r="A5643" s="134"/>
      <c r="D5643" s="68">
        <f t="shared" si="88"/>
        <v>0</v>
      </c>
    </row>
    <row r="5644" spans="1:4">
      <c r="A5644" s="134"/>
      <c r="D5644" s="68">
        <f t="shared" si="88"/>
        <v>0</v>
      </c>
    </row>
    <row r="5645" spans="1:4">
      <c r="A5645" s="134"/>
      <c r="D5645" s="68">
        <f t="shared" si="88"/>
        <v>0</v>
      </c>
    </row>
    <row r="5646" spans="1:4">
      <c r="A5646" s="134"/>
      <c r="D5646" s="68">
        <f t="shared" si="88"/>
        <v>0</v>
      </c>
    </row>
    <row r="5647" spans="1:4">
      <c r="A5647" s="134"/>
      <c r="D5647" s="68">
        <f t="shared" si="88"/>
        <v>0</v>
      </c>
    </row>
    <row r="5648" spans="1:4">
      <c r="A5648" s="134"/>
      <c r="D5648" s="68">
        <f t="shared" si="88"/>
        <v>0</v>
      </c>
    </row>
    <row r="5649" spans="1:4">
      <c r="A5649" s="134"/>
      <c r="D5649" s="68">
        <f t="shared" si="88"/>
        <v>0</v>
      </c>
    </row>
    <row r="5650" spans="1:4">
      <c r="A5650" s="134"/>
      <c r="D5650" s="68">
        <f t="shared" si="88"/>
        <v>0</v>
      </c>
    </row>
    <row r="5651" spans="1:4">
      <c r="A5651" s="134"/>
      <c r="D5651" s="68">
        <f t="shared" si="88"/>
        <v>0</v>
      </c>
    </row>
    <row r="5652" spans="1:4">
      <c r="A5652" s="134"/>
      <c r="D5652" s="68">
        <f t="shared" si="88"/>
        <v>0</v>
      </c>
    </row>
    <row r="5653" spans="1:4">
      <c r="A5653" s="134"/>
      <c r="D5653" s="68">
        <f t="shared" si="88"/>
        <v>0</v>
      </c>
    </row>
    <row r="5654" spans="1:4">
      <c r="A5654" s="134"/>
      <c r="D5654" s="68">
        <f t="shared" si="88"/>
        <v>0</v>
      </c>
    </row>
    <row r="5655" spans="1:4">
      <c r="A5655" s="134"/>
      <c r="D5655" s="68">
        <f t="shared" si="88"/>
        <v>0</v>
      </c>
    </row>
    <row r="5656" spans="1:4">
      <c r="A5656" s="134"/>
      <c r="D5656" s="68">
        <f t="shared" si="88"/>
        <v>0</v>
      </c>
    </row>
    <row r="5657" spans="1:4">
      <c r="A5657" s="134"/>
      <c r="D5657" s="68">
        <f t="shared" si="88"/>
        <v>0</v>
      </c>
    </row>
    <row r="5658" spans="1:4">
      <c r="A5658" s="134"/>
      <c r="D5658" s="68">
        <f t="shared" si="88"/>
        <v>0</v>
      </c>
    </row>
    <row r="5659" spans="1:4">
      <c r="A5659" s="134"/>
      <c r="D5659" s="68">
        <f t="shared" si="88"/>
        <v>0</v>
      </c>
    </row>
    <row r="5660" spans="1:4">
      <c r="A5660" s="134"/>
      <c r="D5660" s="68">
        <f t="shared" si="88"/>
        <v>0</v>
      </c>
    </row>
    <row r="5661" spans="1:4">
      <c r="A5661" s="134"/>
      <c r="D5661" s="68">
        <f t="shared" si="88"/>
        <v>0</v>
      </c>
    </row>
    <row r="5662" spans="1:4">
      <c r="A5662" s="134"/>
      <c r="D5662" s="68">
        <f t="shared" si="88"/>
        <v>0</v>
      </c>
    </row>
    <row r="5663" spans="1:4">
      <c r="A5663" s="134"/>
      <c r="D5663" s="68">
        <f t="shared" si="88"/>
        <v>0</v>
      </c>
    </row>
    <row r="5664" spans="1:4">
      <c r="A5664" s="134"/>
      <c r="D5664" s="68">
        <f t="shared" si="88"/>
        <v>0</v>
      </c>
    </row>
    <row r="5665" spans="1:4">
      <c r="A5665" s="134"/>
      <c r="D5665" s="68">
        <f t="shared" si="88"/>
        <v>0</v>
      </c>
    </row>
    <row r="5666" spans="1:4">
      <c r="A5666" s="134"/>
      <c r="D5666" s="68">
        <f t="shared" si="88"/>
        <v>0</v>
      </c>
    </row>
    <row r="5667" spans="1:4">
      <c r="A5667" s="134"/>
      <c r="D5667" s="68">
        <f t="shared" si="88"/>
        <v>0</v>
      </c>
    </row>
    <row r="5668" spans="1:4">
      <c r="A5668" s="134"/>
      <c r="D5668" s="68">
        <f t="shared" si="88"/>
        <v>0</v>
      </c>
    </row>
    <row r="5669" spans="1:4">
      <c r="A5669" s="134"/>
      <c r="D5669" s="68">
        <f t="shared" si="88"/>
        <v>0</v>
      </c>
    </row>
    <row r="5670" spans="1:4">
      <c r="A5670" s="134"/>
      <c r="D5670" s="68">
        <f t="shared" si="88"/>
        <v>0</v>
      </c>
    </row>
    <row r="5671" spans="1:4">
      <c r="A5671" s="134"/>
      <c r="D5671" s="68">
        <f t="shared" si="88"/>
        <v>0</v>
      </c>
    </row>
    <row r="5672" spans="1:4">
      <c r="A5672" s="134"/>
      <c r="D5672" s="68">
        <f t="shared" si="88"/>
        <v>0</v>
      </c>
    </row>
    <row r="5673" spans="1:4">
      <c r="A5673" s="134"/>
      <c r="D5673" s="68">
        <f t="shared" si="88"/>
        <v>0</v>
      </c>
    </row>
    <row r="5674" spans="1:4">
      <c r="A5674" s="134"/>
      <c r="D5674" s="68">
        <f t="shared" si="88"/>
        <v>0</v>
      </c>
    </row>
    <row r="5675" spans="1:4">
      <c r="A5675" s="134"/>
      <c r="D5675" s="68">
        <f t="shared" si="88"/>
        <v>0</v>
      </c>
    </row>
    <row r="5676" spans="1:4">
      <c r="A5676" s="134"/>
      <c r="D5676" s="68">
        <f t="shared" si="88"/>
        <v>0</v>
      </c>
    </row>
    <row r="5677" spans="1:4">
      <c r="A5677" s="134"/>
      <c r="D5677" s="68">
        <f t="shared" si="88"/>
        <v>0</v>
      </c>
    </row>
    <row r="5678" spans="1:4">
      <c r="A5678" s="134"/>
      <c r="D5678" s="68">
        <f t="shared" si="88"/>
        <v>0</v>
      </c>
    </row>
    <row r="5679" spans="1:4">
      <c r="A5679" s="134"/>
      <c r="D5679" s="68">
        <f t="shared" si="88"/>
        <v>0</v>
      </c>
    </row>
    <row r="5680" spans="1:4">
      <c r="A5680" s="134"/>
      <c r="D5680" s="68">
        <f t="shared" si="88"/>
        <v>0</v>
      </c>
    </row>
    <row r="5681" spans="1:4">
      <c r="A5681" s="134"/>
      <c r="D5681" s="68">
        <f t="shared" si="88"/>
        <v>0</v>
      </c>
    </row>
    <row r="5682" spans="1:4">
      <c r="A5682" s="134"/>
      <c r="D5682" s="68">
        <f t="shared" si="88"/>
        <v>0</v>
      </c>
    </row>
    <row r="5683" spans="1:4">
      <c r="A5683" s="134"/>
      <c r="D5683" s="68">
        <f t="shared" si="88"/>
        <v>0</v>
      </c>
    </row>
    <row r="5684" spans="1:4">
      <c r="A5684" s="134"/>
      <c r="D5684" s="68">
        <f t="shared" si="88"/>
        <v>0</v>
      </c>
    </row>
    <row r="5685" spans="1:4">
      <c r="A5685" s="134"/>
      <c r="D5685" s="68">
        <f t="shared" si="88"/>
        <v>0</v>
      </c>
    </row>
    <row r="5686" spans="1:4">
      <c r="A5686" s="134"/>
      <c r="D5686" s="68">
        <f t="shared" si="88"/>
        <v>0</v>
      </c>
    </row>
    <row r="5687" spans="1:4">
      <c r="A5687" s="134"/>
      <c r="D5687" s="68">
        <f t="shared" si="88"/>
        <v>0</v>
      </c>
    </row>
    <row r="5688" spans="1:4">
      <c r="A5688" s="134"/>
      <c r="D5688" s="68">
        <f t="shared" si="88"/>
        <v>0</v>
      </c>
    </row>
    <row r="5689" spans="1:4">
      <c r="A5689" s="134"/>
      <c r="D5689" s="68">
        <f t="shared" si="88"/>
        <v>0</v>
      </c>
    </row>
    <row r="5690" spans="1:4">
      <c r="A5690" s="134"/>
      <c r="D5690" s="68">
        <f t="shared" si="88"/>
        <v>0</v>
      </c>
    </row>
    <row r="5691" spans="1:4">
      <c r="A5691" s="134"/>
      <c r="D5691" s="68">
        <f t="shared" si="88"/>
        <v>0</v>
      </c>
    </row>
    <row r="5692" spans="1:4">
      <c r="A5692" s="134"/>
      <c r="D5692" s="68">
        <f t="shared" si="88"/>
        <v>0</v>
      </c>
    </row>
    <row r="5693" spans="1:4">
      <c r="A5693" s="134"/>
      <c r="D5693" s="68">
        <f t="shared" si="88"/>
        <v>0</v>
      </c>
    </row>
    <row r="5694" spans="1:4">
      <c r="A5694" s="134"/>
      <c r="D5694" s="68">
        <f t="shared" si="88"/>
        <v>0</v>
      </c>
    </row>
    <row r="5695" spans="1:4">
      <c r="A5695" s="134"/>
      <c r="D5695" s="68">
        <f t="shared" si="88"/>
        <v>0</v>
      </c>
    </row>
    <row r="5696" spans="1:4">
      <c r="A5696" s="134"/>
      <c r="D5696" s="68">
        <f t="shared" si="88"/>
        <v>0</v>
      </c>
    </row>
    <row r="5697" spans="1:4">
      <c r="A5697" s="134"/>
      <c r="D5697" s="68">
        <f t="shared" si="88"/>
        <v>0</v>
      </c>
    </row>
    <row r="5698" spans="1:4">
      <c r="A5698" s="134"/>
      <c r="D5698" s="68">
        <f t="shared" si="88"/>
        <v>0</v>
      </c>
    </row>
    <row r="5699" spans="1:4">
      <c r="A5699" s="134"/>
      <c r="D5699" s="68">
        <f t="shared" ref="D5699:D5762" si="89">B5699+C5699</f>
        <v>0</v>
      </c>
    </row>
    <row r="5700" spans="1:4">
      <c r="A5700" s="134"/>
      <c r="D5700" s="68">
        <f t="shared" si="89"/>
        <v>0</v>
      </c>
    </row>
    <row r="5701" spans="1:4">
      <c r="A5701" s="134"/>
      <c r="D5701" s="68">
        <f t="shared" si="89"/>
        <v>0</v>
      </c>
    </row>
    <row r="5702" spans="1:4">
      <c r="A5702" s="134"/>
      <c r="D5702" s="68">
        <f t="shared" si="89"/>
        <v>0</v>
      </c>
    </row>
    <row r="5703" spans="1:4">
      <c r="A5703" s="134"/>
      <c r="D5703" s="68">
        <f t="shared" si="89"/>
        <v>0</v>
      </c>
    </row>
    <row r="5704" spans="1:4">
      <c r="A5704" s="134"/>
      <c r="D5704" s="68">
        <f t="shared" si="89"/>
        <v>0</v>
      </c>
    </row>
    <row r="5705" spans="1:4">
      <c r="A5705" s="134"/>
      <c r="D5705" s="68">
        <f t="shared" si="89"/>
        <v>0</v>
      </c>
    </row>
    <row r="5706" spans="1:4">
      <c r="A5706" s="134"/>
      <c r="D5706" s="68">
        <f t="shared" si="89"/>
        <v>0</v>
      </c>
    </row>
    <row r="5707" spans="1:4">
      <c r="A5707" s="134"/>
      <c r="D5707" s="68">
        <f t="shared" si="89"/>
        <v>0</v>
      </c>
    </row>
    <row r="5708" spans="1:4">
      <c r="A5708" s="134"/>
      <c r="D5708" s="68">
        <f t="shared" si="89"/>
        <v>0</v>
      </c>
    </row>
    <row r="5709" spans="1:4">
      <c r="A5709" s="134"/>
      <c r="D5709" s="68">
        <f t="shared" si="89"/>
        <v>0</v>
      </c>
    </row>
    <row r="5710" spans="1:4">
      <c r="A5710" s="134"/>
      <c r="D5710" s="68">
        <f t="shared" si="89"/>
        <v>0</v>
      </c>
    </row>
    <row r="5711" spans="1:4">
      <c r="A5711" s="134"/>
      <c r="D5711" s="68">
        <f t="shared" si="89"/>
        <v>0</v>
      </c>
    </row>
    <row r="5712" spans="1:4">
      <c r="A5712" s="134"/>
      <c r="D5712" s="68">
        <f t="shared" si="89"/>
        <v>0</v>
      </c>
    </row>
    <row r="5713" spans="1:4">
      <c r="A5713" s="134"/>
      <c r="D5713" s="68">
        <f t="shared" si="89"/>
        <v>0</v>
      </c>
    </row>
    <row r="5714" spans="1:4">
      <c r="A5714" s="134"/>
      <c r="D5714" s="68">
        <f t="shared" si="89"/>
        <v>0</v>
      </c>
    </row>
    <row r="5715" spans="1:4">
      <c r="A5715" s="134"/>
      <c r="D5715" s="68">
        <f t="shared" si="89"/>
        <v>0</v>
      </c>
    </row>
    <row r="5716" spans="1:4">
      <c r="A5716" s="134"/>
      <c r="D5716" s="68">
        <f t="shared" si="89"/>
        <v>0</v>
      </c>
    </row>
    <row r="5717" spans="1:4">
      <c r="A5717" s="134"/>
      <c r="D5717" s="68">
        <f t="shared" si="89"/>
        <v>0</v>
      </c>
    </row>
    <row r="5718" spans="1:4">
      <c r="A5718" s="134"/>
      <c r="D5718" s="68">
        <f t="shared" si="89"/>
        <v>0</v>
      </c>
    </row>
    <row r="5719" spans="1:4">
      <c r="A5719" s="134"/>
      <c r="D5719" s="68">
        <f t="shared" si="89"/>
        <v>0</v>
      </c>
    </row>
    <row r="5720" spans="1:4">
      <c r="A5720" s="134"/>
      <c r="D5720" s="68">
        <f t="shared" si="89"/>
        <v>0</v>
      </c>
    </row>
    <row r="5721" spans="1:4">
      <c r="A5721" s="134"/>
      <c r="D5721" s="68">
        <f t="shared" si="89"/>
        <v>0</v>
      </c>
    </row>
    <row r="5722" spans="1:4">
      <c r="A5722" s="134"/>
      <c r="D5722" s="68">
        <f t="shared" si="89"/>
        <v>0</v>
      </c>
    </row>
    <row r="5723" spans="1:4">
      <c r="A5723" s="134"/>
      <c r="D5723" s="68">
        <f t="shared" si="89"/>
        <v>0</v>
      </c>
    </row>
    <row r="5724" spans="1:4">
      <c r="A5724" s="134"/>
      <c r="D5724" s="68">
        <f t="shared" si="89"/>
        <v>0</v>
      </c>
    </row>
    <row r="5725" spans="1:4">
      <c r="A5725" s="134"/>
      <c r="D5725" s="68">
        <f t="shared" si="89"/>
        <v>0</v>
      </c>
    </row>
    <row r="5726" spans="1:4">
      <c r="A5726" s="134"/>
      <c r="D5726" s="68">
        <f t="shared" si="89"/>
        <v>0</v>
      </c>
    </row>
    <row r="5727" spans="1:4">
      <c r="A5727" s="134"/>
      <c r="D5727" s="68">
        <f t="shared" si="89"/>
        <v>0</v>
      </c>
    </row>
    <row r="5728" spans="1:4">
      <c r="A5728" s="134"/>
      <c r="D5728" s="68">
        <f t="shared" si="89"/>
        <v>0</v>
      </c>
    </row>
    <row r="5729" spans="1:4">
      <c r="A5729" s="134"/>
      <c r="D5729" s="68">
        <f t="shared" si="89"/>
        <v>0</v>
      </c>
    </row>
    <row r="5730" spans="1:4">
      <c r="A5730" s="134"/>
      <c r="D5730" s="68">
        <f t="shared" si="89"/>
        <v>0</v>
      </c>
    </row>
    <row r="5731" spans="1:4">
      <c r="A5731" s="134"/>
      <c r="D5731" s="68">
        <f t="shared" si="89"/>
        <v>0</v>
      </c>
    </row>
    <row r="5732" spans="1:4">
      <c r="A5732" s="134"/>
      <c r="D5732" s="68">
        <f t="shared" si="89"/>
        <v>0</v>
      </c>
    </row>
    <row r="5733" spans="1:4">
      <c r="A5733" s="134"/>
      <c r="D5733" s="68">
        <f t="shared" si="89"/>
        <v>0</v>
      </c>
    </row>
    <row r="5734" spans="1:4">
      <c r="A5734" s="134"/>
      <c r="D5734" s="68">
        <f t="shared" si="89"/>
        <v>0</v>
      </c>
    </row>
    <row r="5735" spans="1:4">
      <c r="A5735" s="134"/>
      <c r="D5735" s="68">
        <f t="shared" si="89"/>
        <v>0</v>
      </c>
    </row>
    <row r="5736" spans="1:4">
      <c r="A5736" s="134"/>
      <c r="D5736" s="68">
        <f t="shared" si="89"/>
        <v>0</v>
      </c>
    </row>
    <row r="5737" spans="1:4">
      <c r="A5737" s="134"/>
      <c r="D5737" s="68">
        <f t="shared" si="89"/>
        <v>0</v>
      </c>
    </row>
    <row r="5738" spans="1:4">
      <c r="A5738" s="134"/>
      <c r="D5738" s="68">
        <f t="shared" si="89"/>
        <v>0</v>
      </c>
    </row>
    <row r="5739" spans="1:4">
      <c r="A5739" s="134"/>
      <c r="D5739" s="68">
        <f t="shared" si="89"/>
        <v>0</v>
      </c>
    </row>
    <row r="5740" spans="1:4">
      <c r="A5740" s="134"/>
      <c r="D5740" s="68">
        <f t="shared" si="89"/>
        <v>0</v>
      </c>
    </row>
    <row r="5741" spans="1:4">
      <c r="A5741" s="134"/>
      <c r="D5741" s="68">
        <f t="shared" si="89"/>
        <v>0</v>
      </c>
    </row>
    <row r="5742" spans="1:4">
      <c r="A5742" s="134"/>
      <c r="D5742" s="68">
        <f t="shared" si="89"/>
        <v>0</v>
      </c>
    </row>
    <row r="5743" spans="1:4">
      <c r="A5743" s="134"/>
      <c r="D5743" s="68">
        <f t="shared" si="89"/>
        <v>0</v>
      </c>
    </row>
    <row r="5744" spans="1:4">
      <c r="A5744" s="134"/>
      <c r="D5744" s="68">
        <f t="shared" si="89"/>
        <v>0</v>
      </c>
    </row>
    <row r="5745" spans="1:4">
      <c r="A5745" s="134"/>
      <c r="D5745" s="68">
        <f t="shared" si="89"/>
        <v>0</v>
      </c>
    </row>
    <row r="5746" spans="1:4">
      <c r="A5746" s="134"/>
      <c r="D5746" s="68">
        <f t="shared" si="89"/>
        <v>0</v>
      </c>
    </row>
    <row r="5747" spans="1:4">
      <c r="A5747" s="134"/>
      <c r="D5747" s="68">
        <f t="shared" si="89"/>
        <v>0</v>
      </c>
    </row>
    <row r="5748" spans="1:4">
      <c r="A5748" s="134"/>
      <c r="D5748" s="68">
        <f t="shared" si="89"/>
        <v>0</v>
      </c>
    </row>
    <row r="5749" spans="1:4">
      <c r="A5749" s="134"/>
      <c r="D5749" s="68">
        <f t="shared" si="89"/>
        <v>0</v>
      </c>
    </row>
    <row r="5750" spans="1:4">
      <c r="A5750" s="134"/>
      <c r="D5750" s="68">
        <f t="shared" si="89"/>
        <v>0</v>
      </c>
    </row>
    <row r="5751" spans="1:4">
      <c r="A5751" s="134"/>
      <c r="D5751" s="68">
        <f t="shared" si="89"/>
        <v>0</v>
      </c>
    </row>
    <row r="5752" spans="1:4">
      <c r="A5752" s="134"/>
      <c r="D5752" s="68">
        <f t="shared" si="89"/>
        <v>0</v>
      </c>
    </row>
    <row r="5753" spans="1:4">
      <c r="A5753" s="134"/>
      <c r="D5753" s="68">
        <f t="shared" si="89"/>
        <v>0</v>
      </c>
    </row>
    <row r="5754" spans="1:4">
      <c r="A5754" s="134"/>
      <c r="D5754" s="68">
        <f t="shared" si="89"/>
        <v>0</v>
      </c>
    </row>
    <row r="5755" spans="1:4">
      <c r="A5755" s="134"/>
      <c r="D5755" s="68">
        <f t="shared" si="89"/>
        <v>0</v>
      </c>
    </row>
    <row r="5756" spans="1:4">
      <c r="A5756" s="134"/>
      <c r="D5756" s="68">
        <f t="shared" si="89"/>
        <v>0</v>
      </c>
    </row>
    <row r="5757" spans="1:4">
      <c r="A5757" s="134"/>
      <c r="D5757" s="68">
        <f t="shared" si="89"/>
        <v>0</v>
      </c>
    </row>
    <row r="5758" spans="1:4">
      <c r="A5758" s="134"/>
      <c r="D5758" s="68">
        <f t="shared" si="89"/>
        <v>0</v>
      </c>
    </row>
    <row r="5759" spans="1:4">
      <c r="A5759" s="134"/>
      <c r="D5759" s="68">
        <f t="shared" si="89"/>
        <v>0</v>
      </c>
    </row>
    <row r="5760" spans="1:4">
      <c r="A5760" s="134"/>
      <c r="D5760" s="68">
        <f t="shared" si="89"/>
        <v>0</v>
      </c>
    </row>
    <row r="5761" spans="1:4">
      <c r="A5761" s="134"/>
      <c r="D5761" s="68">
        <f t="shared" si="89"/>
        <v>0</v>
      </c>
    </row>
    <row r="5762" spans="1:4">
      <c r="A5762" s="134"/>
      <c r="D5762" s="68">
        <f t="shared" si="89"/>
        <v>0</v>
      </c>
    </row>
    <row r="5763" spans="1:4">
      <c r="A5763" s="134"/>
      <c r="D5763" s="68">
        <f t="shared" ref="D5763:D5826" si="90">B5763+C5763</f>
        <v>0</v>
      </c>
    </row>
    <row r="5764" spans="1:4">
      <c r="A5764" s="134"/>
      <c r="D5764" s="68">
        <f t="shared" si="90"/>
        <v>0</v>
      </c>
    </row>
    <row r="5765" spans="1:4">
      <c r="A5765" s="134"/>
      <c r="D5765" s="68">
        <f t="shared" si="90"/>
        <v>0</v>
      </c>
    </row>
    <row r="5766" spans="1:4">
      <c r="A5766" s="134"/>
      <c r="D5766" s="68">
        <f t="shared" si="90"/>
        <v>0</v>
      </c>
    </row>
    <row r="5767" spans="1:4">
      <c r="A5767" s="134"/>
      <c r="D5767" s="68">
        <f t="shared" si="90"/>
        <v>0</v>
      </c>
    </row>
    <row r="5768" spans="1:4">
      <c r="A5768" s="134"/>
      <c r="D5768" s="68">
        <f t="shared" si="90"/>
        <v>0</v>
      </c>
    </row>
    <row r="5769" spans="1:4">
      <c r="A5769" s="134"/>
      <c r="D5769" s="68">
        <f t="shared" si="90"/>
        <v>0</v>
      </c>
    </row>
    <row r="5770" spans="1:4">
      <c r="A5770" s="134"/>
      <c r="D5770" s="68">
        <f t="shared" si="90"/>
        <v>0</v>
      </c>
    </row>
    <row r="5771" spans="1:4">
      <c r="A5771" s="134"/>
      <c r="D5771" s="68">
        <f t="shared" si="90"/>
        <v>0</v>
      </c>
    </row>
    <row r="5772" spans="1:4">
      <c r="A5772" s="134"/>
      <c r="D5772" s="68">
        <f t="shared" si="90"/>
        <v>0</v>
      </c>
    </row>
    <row r="5773" spans="1:4">
      <c r="A5773" s="134"/>
      <c r="D5773" s="68">
        <f t="shared" si="90"/>
        <v>0</v>
      </c>
    </row>
    <row r="5774" spans="1:4">
      <c r="A5774" s="134"/>
      <c r="D5774" s="68">
        <f t="shared" si="90"/>
        <v>0</v>
      </c>
    </row>
    <row r="5775" spans="1:4">
      <c r="A5775" s="134"/>
      <c r="D5775" s="68">
        <f t="shared" si="90"/>
        <v>0</v>
      </c>
    </row>
    <row r="5776" spans="1:4">
      <c r="A5776" s="134"/>
      <c r="D5776" s="68">
        <f t="shared" si="90"/>
        <v>0</v>
      </c>
    </row>
    <row r="5777" spans="1:4">
      <c r="A5777" s="134"/>
      <c r="D5777" s="68">
        <f t="shared" si="90"/>
        <v>0</v>
      </c>
    </row>
    <row r="5778" spans="1:4">
      <c r="A5778" s="134"/>
      <c r="D5778" s="68">
        <f t="shared" si="90"/>
        <v>0</v>
      </c>
    </row>
    <row r="5779" spans="1:4">
      <c r="A5779" s="134"/>
      <c r="D5779" s="68">
        <f t="shared" si="90"/>
        <v>0</v>
      </c>
    </row>
    <row r="5780" spans="1:4">
      <c r="A5780" s="134"/>
      <c r="D5780" s="68">
        <f t="shared" si="90"/>
        <v>0</v>
      </c>
    </row>
    <row r="5781" spans="1:4">
      <c r="A5781" s="134"/>
      <c r="D5781" s="68">
        <f t="shared" si="90"/>
        <v>0</v>
      </c>
    </row>
    <row r="5782" spans="1:4">
      <c r="A5782" s="134"/>
      <c r="D5782" s="68">
        <f t="shared" si="90"/>
        <v>0</v>
      </c>
    </row>
    <row r="5783" spans="1:4">
      <c r="A5783" s="134"/>
      <c r="D5783" s="68">
        <f t="shared" si="90"/>
        <v>0</v>
      </c>
    </row>
    <row r="5784" spans="1:4">
      <c r="A5784" s="134"/>
      <c r="D5784" s="68">
        <f t="shared" si="90"/>
        <v>0</v>
      </c>
    </row>
    <row r="5785" spans="1:4">
      <c r="A5785" s="134"/>
      <c r="D5785" s="68">
        <f t="shared" si="90"/>
        <v>0</v>
      </c>
    </row>
    <row r="5786" spans="1:4">
      <c r="A5786" s="134"/>
      <c r="D5786" s="68">
        <f t="shared" si="90"/>
        <v>0</v>
      </c>
    </row>
    <row r="5787" spans="1:4">
      <c r="A5787" s="134"/>
      <c r="D5787" s="68">
        <f t="shared" si="90"/>
        <v>0</v>
      </c>
    </row>
    <row r="5788" spans="1:4">
      <c r="A5788" s="134"/>
      <c r="D5788" s="68">
        <f t="shared" si="90"/>
        <v>0</v>
      </c>
    </row>
    <row r="5789" spans="1:4">
      <c r="A5789" s="134"/>
      <c r="D5789" s="68">
        <f t="shared" si="90"/>
        <v>0</v>
      </c>
    </row>
    <row r="5790" spans="1:4">
      <c r="A5790" s="134"/>
      <c r="D5790" s="68">
        <f t="shared" si="90"/>
        <v>0</v>
      </c>
    </row>
    <row r="5791" spans="1:4">
      <c r="A5791" s="134"/>
      <c r="D5791" s="68">
        <f t="shared" si="90"/>
        <v>0</v>
      </c>
    </row>
    <row r="5792" spans="1:4">
      <c r="A5792" s="134"/>
      <c r="D5792" s="68">
        <f t="shared" si="90"/>
        <v>0</v>
      </c>
    </row>
    <row r="5793" spans="1:4">
      <c r="A5793" s="134"/>
      <c r="D5793" s="68">
        <f t="shared" si="90"/>
        <v>0</v>
      </c>
    </row>
    <row r="5794" spans="1:4">
      <c r="A5794" s="134"/>
      <c r="D5794" s="68">
        <f t="shared" si="90"/>
        <v>0</v>
      </c>
    </row>
    <row r="5795" spans="1:4">
      <c r="A5795" s="134"/>
      <c r="D5795" s="68">
        <f t="shared" si="90"/>
        <v>0</v>
      </c>
    </row>
    <row r="5796" spans="1:4">
      <c r="A5796" s="134"/>
      <c r="D5796" s="68">
        <f t="shared" si="90"/>
        <v>0</v>
      </c>
    </row>
    <row r="5797" spans="1:4">
      <c r="A5797" s="134"/>
      <c r="D5797" s="68">
        <f t="shared" si="90"/>
        <v>0</v>
      </c>
    </row>
    <row r="5798" spans="1:4">
      <c r="A5798" s="134"/>
      <c r="D5798" s="68">
        <f t="shared" si="90"/>
        <v>0</v>
      </c>
    </row>
    <row r="5799" spans="1:4">
      <c r="A5799" s="134"/>
      <c r="D5799" s="68">
        <f t="shared" si="90"/>
        <v>0</v>
      </c>
    </row>
    <row r="5800" spans="1:4">
      <c r="A5800" s="134"/>
      <c r="D5800" s="68">
        <f t="shared" si="90"/>
        <v>0</v>
      </c>
    </row>
    <row r="5801" spans="1:4">
      <c r="A5801" s="134"/>
      <c r="D5801" s="68">
        <f t="shared" si="90"/>
        <v>0</v>
      </c>
    </row>
    <row r="5802" spans="1:4">
      <c r="A5802" s="134"/>
      <c r="D5802" s="68">
        <f t="shared" si="90"/>
        <v>0</v>
      </c>
    </row>
    <row r="5803" spans="1:4">
      <c r="A5803" s="134"/>
      <c r="D5803" s="68">
        <f t="shared" si="90"/>
        <v>0</v>
      </c>
    </row>
    <row r="5804" spans="1:4">
      <c r="A5804" s="134"/>
      <c r="D5804" s="68">
        <f t="shared" si="90"/>
        <v>0</v>
      </c>
    </row>
    <row r="5805" spans="1:4">
      <c r="A5805" s="134"/>
      <c r="D5805" s="68">
        <f t="shared" si="90"/>
        <v>0</v>
      </c>
    </row>
    <row r="5806" spans="1:4">
      <c r="A5806" s="134"/>
      <c r="D5806" s="68">
        <f t="shared" si="90"/>
        <v>0</v>
      </c>
    </row>
    <row r="5807" spans="1:4">
      <c r="A5807" s="134"/>
      <c r="D5807" s="68">
        <f t="shared" si="90"/>
        <v>0</v>
      </c>
    </row>
    <row r="5808" spans="1:4">
      <c r="A5808" s="134"/>
      <c r="D5808" s="68">
        <f t="shared" si="90"/>
        <v>0</v>
      </c>
    </row>
    <row r="5809" spans="1:4">
      <c r="A5809" s="134"/>
      <c r="D5809" s="68">
        <f t="shared" si="90"/>
        <v>0</v>
      </c>
    </row>
    <row r="5810" spans="1:4">
      <c r="A5810" s="134"/>
      <c r="D5810" s="68">
        <f t="shared" si="90"/>
        <v>0</v>
      </c>
    </row>
    <row r="5811" spans="1:4">
      <c r="A5811" s="134"/>
      <c r="D5811" s="68">
        <f t="shared" si="90"/>
        <v>0</v>
      </c>
    </row>
    <row r="5812" spans="1:4">
      <c r="A5812" s="134"/>
      <c r="D5812" s="68">
        <f t="shared" si="90"/>
        <v>0</v>
      </c>
    </row>
    <row r="5813" spans="1:4">
      <c r="A5813" s="134"/>
      <c r="D5813" s="68">
        <f t="shared" si="90"/>
        <v>0</v>
      </c>
    </row>
    <row r="5814" spans="1:4">
      <c r="A5814" s="134"/>
      <c r="D5814" s="68">
        <f t="shared" si="90"/>
        <v>0</v>
      </c>
    </row>
    <row r="5815" spans="1:4">
      <c r="A5815" s="134"/>
      <c r="D5815" s="68">
        <f t="shared" si="90"/>
        <v>0</v>
      </c>
    </row>
    <row r="5816" spans="1:4">
      <c r="A5816" s="134"/>
      <c r="D5816" s="68">
        <f t="shared" si="90"/>
        <v>0</v>
      </c>
    </row>
    <row r="5817" spans="1:4">
      <c r="A5817" s="134"/>
      <c r="D5817" s="68">
        <f t="shared" si="90"/>
        <v>0</v>
      </c>
    </row>
    <row r="5818" spans="1:4">
      <c r="A5818" s="134"/>
      <c r="D5818" s="68">
        <f t="shared" si="90"/>
        <v>0</v>
      </c>
    </row>
    <row r="5819" spans="1:4">
      <c r="A5819" s="134"/>
      <c r="D5819" s="68">
        <f t="shared" si="90"/>
        <v>0</v>
      </c>
    </row>
    <row r="5820" spans="1:4">
      <c r="A5820" s="134"/>
      <c r="D5820" s="68">
        <f t="shared" si="90"/>
        <v>0</v>
      </c>
    </row>
    <row r="5821" spans="1:4">
      <c r="A5821" s="134"/>
      <c r="D5821" s="68">
        <f t="shared" si="90"/>
        <v>0</v>
      </c>
    </row>
    <row r="5822" spans="1:4">
      <c r="A5822" s="134"/>
      <c r="D5822" s="68">
        <f t="shared" si="90"/>
        <v>0</v>
      </c>
    </row>
    <row r="5823" spans="1:4">
      <c r="A5823" s="134"/>
      <c r="D5823" s="68">
        <f t="shared" si="90"/>
        <v>0</v>
      </c>
    </row>
    <row r="5824" spans="1:4">
      <c r="A5824" s="134"/>
      <c r="D5824" s="68">
        <f t="shared" si="90"/>
        <v>0</v>
      </c>
    </row>
    <row r="5825" spans="1:4">
      <c r="A5825" s="134"/>
      <c r="D5825" s="68">
        <f t="shared" si="90"/>
        <v>0</v>
      </c>
    </row>
    <row r="5826" spans="1:4">
      <c r="A5826" s="134"/>
      <c r="D5826" s="68">
        <f t="shared" si="90"/>
        <v>0</v>
      </c>
    </row>
    <row r="5827" spans="1:4">
      <c r="A5827" s="134"/>
      <c r="D5827" s="68">
        <f t="shared" ref="D5827:D5890" si="91">B5827+C5827</f>
        <v>0</v>
      </c>
    </row>
    <row r="5828" spans="1:4">
      <c r="A5828" s="134"/>
      <c r="D5828" s="68">
        <f t="shared" si="91"/>
        <v>0</v>
      </c>
    </row>
    <row r="5829" spans="1:4">
      <c r="A5829" s="134"/>
      <c r="D5829" s="68">
        <f t="shared" si="91"/>
        <v>0</v>
      </c>
    </row>
    <row r="5830" spans="1:4">
      <c r="A5830" s="134"/>
      <c r="D5830" s="68">
        <f t="shared" si="91"/>
        <v>0</v>
      </c>
    </row>
    <row r="5831" spans="1:4">
      <c r="A5831" s="134"/>
      <c r="D5831" s="68">
        <f t="shared" si="91"/>
        <v>0</v>
      </c>
    </row>
    <row r="5832" spans="1:4">
      <c r="A5832" s="134"/>
      <c r="D5832" s="68">
        <f t="shared" si="91"/>
        <v>0</v>
      </c>
    </row>
    <row r="5833" spans="1:4">
      <c r="A5833" s="134"/>
      <c r="D5833" s="68">
        <f t="shared" si="91"/>
        <v>0</v>
      </c>
    </row>
    <row r="5834" spans="1:4">
      <c r="A5834" s="134"/>
      <c r="D5834" s="68">
        <f t="shared" si="91"/>
        <v>0</v>
      </c>
    </row>
    <row r="5835" spans="1:4">
      <c r="A5835" s="134"/>
      <c r="D5835" s="68">
        <f t="shared" si="91"/>
        <v>0</v>
      </c>
    </row>
    <row r="5836" spans="1:4">
      <c r="A5836" s="134"/>
      <c r="D5836" s="68">
        <f t="shared" si="91"/>
        <v>0</v>
      </c>
    </row>
    <row r="5837" spans="1:4">
      <c r="A5837" s="134"/>
      <c r="D5837" s="68">
        <f t="shared" si="91"/>
        <v>0</v>
      </c>
    </row>
    <row r="5838" spans="1:4">
      <c r="A5838" s="134"/>
      <c r="D5838" s="68">
        <f t="shared" si="91"/>
        <v>0</v>
      </c>
    </row>
    <row r="5839" spans="1:4">
      <c r="A5839" s="134"/>
      <c r="D5839" s="68">
        <f t="shared" si="91"/>
        <v>0</v>
      </c>
    </row>
    <row r="5840" spans="1:4">
      <c r="A5840" s="134"/>
      <c r="D5840" s="68">
        <f t="shared" si="91"/>
        <v>0</v>
      </c>
    </row>
    <row r="5841" spans="1:4">
      <c r="A5841" s="134"/>
      <c r="D5841" s="68">
        <f t="shared" si="91"/>
        <v>0</v>
      </c>
    </row>
    <row r="5842" spans="1:4">
      <c r="A5842" s="134"/>
      <c r="D5842" s="68">
        <f t="shared" si="91"/>
        <v>0</v>
      </c>
    </row>
    <row r="5843" spans="1:4">
      <c r="A5843" s="134"/>
      <c r="D5843" s="68">
        <f t="shared" si="91"/>
        <v>0</v>
      </c>
    </row>
    <row r="5844" spans="1:4">
      <c r="A5844" s="134"/>
      <c r="D5844" s="68">
        <f t="shared" si="91"/>
        <v>0</v>
      </c>
    </row>
    <row r="5845" spans="1:4">
      <c r="A5845" s="134"/>
      <c r="D5845" s="68">
        <f t="shared" si="91"/>
        <v>0</v>
      </c>
    </row>
    <row r="5846" spans="1:4">
      <c r="A5846" s="134"/>
      <c r="D5846" s="68">
        <f t="shared" si="91"/>
        <v>0</v>
      </c>
    </row>
    <row r="5847" spans="1:4">
      <c r="A5847" s="134"/>
      <c r="D5847" s="68">
        <f t="shared" si="91"/>
        <v>0</v>
      </c>
    </row>
    <row r="5848" spans="1:4">
      <c r="A5848" s="134"/>
      <c r="D5848" s="68">
        <f t="shared" si="91"/>
        <v>0</v>
      </c>
    </row>
    <row r="5849" spans="1:4">
      <c r="A5849" s="134"/>
      <c r="D5849" s="68">
        <f t="shared" si="91"/>
        <v>0</v>
      </c>
    </row>
    <row r="5850" spans="1:4">
      <c r="A5850" s="134"/>
      <c r="D5850" s="68">
        <f t="shared" si="91"/>
        <v>0</v>
      </c>
    </row>
    <row r="5851" spans="1:4">
      <c r="A5851" s="134"/>
      <c r="D5851" s="68">
        <f t="shared" si="91"/>
        <v>0</v>
      </c>
    </row>
    <row r="5852" spans="1:4">
      <c r="A5852" s="134"/>
      <c r="D5852" s="68">
        <f t="shared" si="91"/>
        <v>0</v>
      </c>
    </row>
    <row r="5853" spans="1:4">
      <c r="A5853" s="134"/>
      <c r="D5853" s="68">
        <f t="shared" si="91"/>
        <v>0</v>
      </c>
    </row>
    <row r="5854" spans="1:4">
      <c r="A5854" s="134"/>
      <c r="D5854" s="68">
        <f t="shared" si="91"/>
        <v>0</v>
      </c>
    </row>
    <row r="5855" spans="1:4">
      <c r="A5855" s="134"/>
      <c r="D5855" s="68">
        <f t="shared" si="91"/>
        <v>0</v>
      </c>
    </row>
    <row r="5856" spans="1:4">
      <c r="A5856" s="134"/>
      <c r="D5856" s="68">
        <f t="shared" si="91"/>
        <v>0</v>
      </c>
    </row>
    <row r="5857" spans="1:4">
      <c r="A5857" s="134"/>
      <c r="D5857" s="68">
        <f t="shared" si="91"/>
        <v>0</v>
      </c>
    </row>
    <row r="5858" spans="1:4">
      <c r="A5858" s="134"/>
      <c r="D5858" s="68">
        <f t="shared" si="91"/>
        <v>0</v>
      </c>
    </row>
    <row r="5859" spans="1:4">
      <c r="A5859" s="134"/>
      <c r="D5859" s="68">
        <f t="shared" si="91"/>
        <v>0</v>
      </c>
    </row>
    <row r="5860" spans="1:4">
      <c r="A5860" s="134"/>
      <c r="D5860" s="68">
        <f t="shared" si="91"/>
        <v>0</v>
      </c>
    </row>
    <row r="5861" spans="1:4">
      <c r="A5861" s="134"/>
      <c r="D5861" s="68">
        <f t="shared" si="91"/>
        <v>0</v>
      </c>
    </row>
    <row r="5862" spans="1:4">
      <c r="A5862" s="134"/>
      <c r="D5862" s="68">
        <f t="shared" si="91"/>
        <v>0</v>
      </c>
    </row>
    <row r="5863" spans="1:4">
      <c r="A5863" s="134"/>
      <c r="D5863" s="68">
        <f t="shared" si="91"/>
        <v>0</v>
      </c>
    </row>
    <row r="5864" spans="1:4">
      <c r="A5864" s="134"/>
      <c r="D5864" s="68">
        <f t="shared" si="91"/>
        <v>0</v>
      </c>
    </row>
    <row r="5865" spans="1:4">
      <c r="A5865" s="134"/>
      <c r="D5865" s="68">
        <f t="shared" si="91"/>
        <v>0</v>
      </c>
    </row>
    <row r="5866" spans="1:4">
      <c r="A5866" s="134"/>
      <c r="D5866" s="68">
        <f t="shared" si="91"/>
        <v>0</v>
      </c>
    </row>
    <row r="5867" spans="1:4">
      <c r="A5867" s="134"/>
      <c r="D5867" s="68">
        <f t="shared" si="91"/>
        <v>0</v>
      </c>
    </row>
    <row r="5868" spans="1:4">
      <c r="A5868" s="134"/>
      <c r="D5868" s="68">
        <f t="shared" si="91"/>
        <v>0</v>
      </c>
    </row>
    <row r="5869" spans="1:4">
      <c r="A5869" s="134"/>
      <c r="D5869" s="68">
        <f t="shared" si="91"/>
        <v>0</v>
      </c>
    </row>
    <row r="5870" spans="1:4">
      <c r="A5870" s="134"/>
      <c r="D5870" s="68">
        <f t="shared" si="91"/>
        <v>0</v>
      </c>
    </row>
    <row r="5871" spans="1:4">
      <c r="A5871" s="134"/>
      <c r="D5871" s="68">
        <f t="shared" si="91"/>
        <v>0</v>
      </c>
    </row>
    <row r="5872" spans="1:4">
      <c r="A5872" s="134"/>
      <c r="D5872" s="68">
        <f t="shared" si="91"/>
        <v>0</v>
      </c>
    </row>
    <row r="5873" spans="1:4">
      <c r="A5873" s="134"/>
      <c r="D5873" s="68">
        <f t="shared" si="91"/>
        <v>0</v>
      </c>
    </row>
    <row r="5874" spans="1:4">
      <c r="A5874" s="134"/>
      <c r="D5874" s="68">
        <f t="shared" si="91"/>
        <v>0</v>
      </c>
    </row>
    <row r="5875" spans="1:4">
      <c r="A5875" s="134"/>
      <c r="D5875" s="68">
        <f t="shared" si="91"/>
        <v>0</v>
      </c>
    </row>
    <row r="5876" spans="1:4">
      <c r="A5876" s="134"/>
      <c r="D5876" s="68">
        <f t="shared" si="91"/>
        <v>0</v>
      </c>
    </row>
    <row r="5877" spans="1:4">
      <c r="A5877" s="134"/>
      <c r="D5877" s="68">
        <f t="shared" si="91"/>
        <v>0</v>
      </c>
    </row>
    <row r="5878" spans="1:4">
      <c r="A5878" s="134"/>
      <c r="D5878" s="68">
        <f t="shared" si="91"/>
        <v>0</v>
      </c>
    </row>
    <row r="5879" spans="1:4">
      <c r="A5879" s="134"/>
      <c r="D5879" s="68">
        <f t="shared" si="91"/>
        <v>0</v>
      </c>
    </row>
    <row r="5880" spans="1:4">
      <c r="A5880" s="134"/>
      <c r="D5880" s="68">
        <f t="shared" si="91"/>
        <v>0</v>
      </c>
    </row>
    <row r="5881" spans="1:4">
      <c r="A5881" s="134"/>
      <c r="D5881" s="68">
        <f t="shared" si="91"/>
        <v>0</v>
      </c>
    </row>
    <row r="5882" spans="1:4">
      <c r="A5882" s="134"/>
      <c r="D5882" s="68">
        <f t="shared" si="91"/>
        <v>0</v>
      </c>
    </row>
    <row r="5883" spans="1:4">
      <c r="A5883" s="134"/>
      <c r="D5883" s="68">
        <f t="shared" si="91"/>
        <v>0</v>
      </c>
    </row>
    <row r="5884" spans="1:4">
      <c r="A5884" s="134"/>
      <c r="D5884" s="68">
        <f t="shared" si="91"/>
        <v>0</v>
      </c>
    </row>
    <row r="5885" spans="1:4">
      <c r="A5885" s="134"/>
      <c r="D5885" s="68">
        <f t="shared" si="91"/>
        <v>0</v>
      </c>
    </row>
    <row r="5886" spans="1:4">
      <c r="A5886" s="134"/>
      <c r="D5886" s="68">
        <f t="shared" si="91"/>
        <v>0</v>
      </c>
    </row>
    <row r="5887" spans="1:4">
      <c r="A5887" s="134"/>
      <c r="D5887" s="68">
        <f t="shared" si="91"/>
        <v>0</v>
      </c>
    </row>
    <row r="5888" spans="1:4">
      <c r="A5888" s="134"/>
      <c r="D5888" s="68">
        <f t="shared" si="91"/>
        <v>0</v>
      </c>
    </row>
    <row r="5889" spans="1:4">
      <c r="A5889" s="134"/>
      <c r="D5889" s="68">
        <f t="shared" si="91"/>
        <v>0</v>
      </c>
    </row>
    <row r="5890" spans="1:4">
      <c r="A5890" s="134"/>
      <c r="D5890" s="68">
        <f t="shared" si="91"/>
        <v>0</v>
      </c>
    </row>
    <row r="5891" spans="1:4">
      <c r="A5891" s="134"/>
      <c r="D5891" s="68">
        <f t="shared" ref="D5891:D5954" si="92">B5891+C5891</f>
        <v>0</v>
      </c>
    </row>
    <row r="5892" spans="1:4">
      <c r="A5892" s="134"/>
      <c r="D5892" s="68">
        <f t="shared" si="92"/>
        <v>0</v>
      </c>
    </row>
    <row r="5893" spans="1:4">
      <c r="A5893" s="134"/>
      <c r="D5893" s="68">
        <f t="shared" si="92"/>
        <v>0</v>
      </c>
    </row>
    <row r="5894" spans="1:4">
      <c r="A5894" s="134"/>
      <c r="D5894" s="68">
        <f t="shared" si="92"/>
        <v>0</v>
      </c>
    </row>
    <row r="5895" spans="1:4">
      <c r="A5895" s="134"/>
      <c r="D5895" s="68">
        <f t="shared" si="92"/>
        <v>0</v>
      </c>
    </row>
    <row r="5896" spans="1:4">
      <c r="A5896" s="134"/>
      <c r="D5896" s="68">
        <f t="shared" si="92"/>
        <v>0</v>
      </c>
    </row>
    <row r="5897" spans="1:4">
      <c r="A5897" s="134"/>
      <c r="D5897" s="68">
        <f t="shared" si="92"/>
        <v>0</v>
      </c>
    </row>
    <row r="5898" spans="1:4">
      <c r="A5898" s="134"/>
      <c r="D5898" s="68">
        <f t="shared" si="92"/>
        <v>0</v>
      </c>
    </row>
    <row r="5899" spans="1:4">
      <c r="A5899" s="134"/>
      <c r="D5899" s="68">
        <f t="shared" si="92"/>
        <v>0</v>
      </c>
    </row>
    <row r="5900" spans="1:4">
      <c r="A5900" s="134"/>
      <c r="D5900" s="68">
        <f t="shared" si="92"/>
        <v>0</v>
      </c>
    </row>
    <row r="5901" spans="1:4">
      <c r="A5901" s="134"/>
      <c r="D5901" s="68">
        <f t="shared" si="92"/>
        <v>0</v>
      </c>
    </row>
    <row r="5902" spans="1:4">
      <c r="A5902" s="134"/>
      <c r="D5902" s="68">
        <f t="shared" si="92"/>
        <v>0</v>
      </c>
    </row>
    <row r="5903" spans="1:4">
      <c r="A5903" s="134"/>
      <c r="D5903" s="68">
        <f t="shared" si="92"/>
        <v>0</v>
      </c>
    </row>
    <row r="5904" spans="1:4">
      <c r="A5904" s="134"/>
      <c r="D5904" s="68">
        <f t="shared" si="92"/>
        <v>0</v>
      </c>
    </row>
    <row r="5905" spans="1:4">
      <c r="A5905" s="134"/>
      <c r="D5905" s="68">
        <f t="shared" si="92"/>
        <v>0</v>
      </c>
    </row>
    <row r="5906" spans="1:4">
      <c r="A5906" s="134"/>
      <c r="D5906" s="68">
        <f t="shared" si="92"/>
        <v>0</v>
      </c>
    </row>
    <row r="5907" spans="1:4">
      <c r="A5907" s="134"/>
      <c r="D5907" s="68">
        <f t="shared" si="92"/>
        <v>0</v>
      </c>
    </row>
    <row r="5908" spans="1:4">
      <c r="A5908" s="134"/>
      <c r="D5908" s="68">
        <f t="shared" si="92"/>
        <v>0</v>
      </c>
    </row>
    <row r="5909" spans="1:4">
      <c r="A5909" s="134"/>
      <c r="D5909" s="68">
        <f t="shared" si="92"/>
        <v>0</v>
      </c>
    </row>
    <row r="5910" spans="1:4">
      <c r="A5910" s="134"/>
      <c r="D5910" s="68">
        <f t="shared" si="92"/>
        <v>0</v>
      </c>
    </row>
    <row r="5911" spans="1:4">
      <c r="A5911" s="134"/>
      <c r="D5911" s="68">
        <f t="shared" si="92"/>
        <v>0</v>
      </c>
    </row>
    <row r="5912" spans="1:4">
      <c r="A5912" s="134"/>
      <c r="D5912" s="68">
        <f t="shared" si="92"/>
        <v>0</v>
      </c>
    </row>
    <row r="5913" spans="1:4">
      <c r="A5913" s="134"/>
      <c r="D5913" s="68">
        <f t="shared" si="92"/>
        <v>0</v>
      </c>
    </row>
    <row r="5914" spans="1:4">
      <c r="A5914" s="134"/>
      <c r="D5914" s="68">
        <f t="shared" si="92"/>
        <v>0</v>
      </c>
    </row>
    <row r="5915" spans="1:4">
      <c r="A5915" s="134"/>
      <c r="D5915" s="68">
        <f t="shared" si="92"/>
        <v>0</v>
      </c>
    </row>
    <row r="5916" spans="1:4">
      <c r="A5916" s="134"/>
      <c r="D5916" s="68">
        <f t="shared" si="92"/>
        <v>0</v>
      </c>
    </row>
    <row r="5917" spans="1:4">
      <c r="A5917" s="134"/>
      <c r="D5917" s="68">
        <f t="shared" si="92"/>
        <v>0</v>
      </c>
    </row>
    <row r="5918" spans="1:4">
      <c r="A5918" s="134"/>
      <c r="D5918" s="68">
        <f t="shared" si="92"/>
        <v>0</v>
      </c>
    </row>
    <row r="5919" spans="1:4">
      <c r="A5919" s="134"/>
      <c r="D5919" s="68">
        <f t="shared" si="92"/>
        <v>0</v>
      </c>
    </row>
    <row r="5920" spans="1:4">
      <c r="A5920" s="134"/>
      <c r="D5920" s="68">
        <f t="shared" si="92"/>
        <v>0</v>
      </c>
    </row>
    <row r="5921" spans="1:4">
      <c r="A5921" s="134"/>
      <c r="D5921" s="68">
        <f t="shared" si="92"/>
        <v>0</v>
      </c>
    </row>
    <row r="5922" spans="1:4">
      <c r="A5922" s="134"/>
      <c r="D5922" s="68">
        <f t="shared" si="92"/>
        <v>0</v>
      </c>
    </row>
    <row r="5923" spans="1:4">
      <c r="A5923" s="134"/>
      <c r="D5923" s="68">
        <f t="shared" si="92"/>
        <v>0</v>
      </c>
    </row>
    <row r="5924" spans="1:4">
      <c r="A5924" s="134"/>
      <c r="D5924" s="68">
        <f t="shared" si="92"/>
        <v>0</v>
      </c>
    </row>
    <row r="5925" spans="1:4">
      <c r="A5925" s="134"/>
      <c r="D5925" s="68">
        <f t="shared" si="92"/>
        <v>0</v>
      </c>
    </row>
    <row r="5926" spans="1:4">
      <c r="A5926" s="134"/>
      <c r="D5926" s="68">
        <f t="shared" si="92"/>
        <v>0</v>
      </c>
    </row>
    <row r="5927" spans="1:4">
      <c r="A5927" s="134"/>
      <c r="D5927" s="68">
        <f t="shared" si="92"/>
        <v>0</v>
      </c>
    </row>
    <row r="5928" spans="1:4">
      <c r="A5928" s="134"/>
      <c r="D5928" s="68">
        <f t="shared" si="92"/>
        <v>0</v>
      </c>
    </row>
    <row r="5929" spans="1:4">
      <c r="A5929" s="134"/>
      <c r="D5929" s="68">
        <f t="shared" si="92"/>
        <v>0</v>
      </c>
    </row>
    <row r="5930" spans="1:4">
      <c r="A5930" s="134"/>
      <c r="D5930" s="68">
        <f t="shared" si="92"/>
        <v>0</v>
      </c>
    </row>
    <row r="5931" spans="1:4">
      <c r="A5931" s="134"/>
      <c r="D5931" s="68">
        <f t="shared" si="92"/>
        <v>0</v>
      </c>
    </row>
    <row r="5932" spans="1:4">
      <c r="A5932" s="134"/>
      <c r="D5932" s="68">
        <f t="shared" si="92"/>
        <v>0</v>
      </c>
    </row>
    <row r="5933" spans="1:4">
      <c r="A5933" s="134"/>
      <c r="D5933" s="68">
        <f t="shared" si="92"/>
        <v>0</v>
      </c>
    </row>
    <row r="5934" spans="1:4">
      <c r="A5934" s="134"/>
      <c r="D5934" s="68">
        <f t="shared" si="92"/>
        <v>0</v>
      </c>
    </row>
    <row r="5935" spans="1:4">
      <c r="A5935" s="134"/>
      <c r="D5935" s="68">
        <f t="shared" si="92"/>
        <v>0</v>
      </c>
    </row>
    <row r="5936" spans="1:4">
      <c r="A5936" s="134"/>
      <c r="D5936" s="68">
        <f t="shared" si="92"/>
        <v>0</v>
      </c>
    </row>
    <row r="5937" spans="1:4">
      <c r="A5937" s="134"/>
      <c r="D5937" s="68">
        <f t="shared" si="92"/>
        <v>0</v>
      </c>
    </row>
    <row r="5938" spans="1:4">
      <c r="A5938" s="134"/>
      <c r="D5938" s="68">
        <f t="shared" si="92"/>
        <v>0</v>
      </c>
    </row>
    <row r="5939" spans="1:4">
      <c r="A5939" s="134"/>
      <c r="D5939" s="68">
        <f t="shared" si="92"/>
        <v>0</v>
      </c>
    </row>
    <row r="5940" spans="1:4">
      <c r="A5940" s="134"/>
      <c r="D5940" s="68">
        <f t="shared" si="92"/>
        <v>0</v>
      </c>
    </row>
    <row r="5941" spans="1:4">
      <c r="A5941" s="134"/>
      <c r="D5941" s="68">
        <f t="shared" si="92"/>
        <v>0</v>
      </c>
    </row>
    <row r="5942" spans="1:4">
      <c r="A5942" s="134"/>
      <c r="D5942" s="68">
        <f t="shared" si="92"/>
        <v>0</v>
      </c>
    </row>
    <row r="5943" spans="1:4">
      <c r="A5943" s="134"/>
      <c r="D5943" s="68">
        <f t="shared" si="92"/>
        <v>0</v>
      </c>
    </row>
    <row r="5944" spans="1:4">
      <c r="A5944" s="134"/>
      <c r="D5944" s="68">
        <f t="shared" si="92"/>
        <v>0</v>
      </c>
    </row>
    <row r="5945" spans="1:4">
      <c r="A5945" s="134"/>
      <c r="D5945" s="68">
        <f t="shared" si="92"/>
        <v>0</v>
      </c>
    </row>
    <row r="5946" spans="1:4">
      <c r="A5946" s="134"/>
      <c r="D5946" s="68">
        <f t="shared" si="92"/>
        <v>0</v>
      </c>
    </row>
    <row r="5947" spans="1:4">
      <c r="A5947" s="134"/>
      <c r="D5947" s="68">
        <f t="shared" si="92"/>
        <v>0</v>
      </c>
    </row>
    <row r="5948" spans="1:4">
      <c r="A5948" s="134"/>
      <c r="D5948" s="68">
        <f t="shared" si="92"/>
        <v>0</v>
      </c>
    </row>
    <row r="5949" spans="1:4">
      <c r="A5949" s="134"/>
      <c r="D5949" s="68">
        <f t="shared" si="92"/>
        <v>0</v>
      </c>
    </row>
    <row r="5950" spans="1:4">
      <c r="A5950" s="134"/>
      <c r="D5950" s="68">
        <f t="shared" si="92"/>
        <v>0</v>
      </c>
    </row>
    <row r="5951" spans="1:4">
      <c r="A5951" s="134"/>
      <c r="D5951" s="68">
        <f t="shared" si="92"/>
        <v>0</v>
      </c>
    </row>
    <row r="5952" spans="1:4">
      <c r="A5952" s="134"/>
      <c r="D5952" s="68">
        <f t="shared" si="92"/>
        <v>0</v>
      </c>
    </row>
    <row r="5953" spans="1:4">
      <c r="A5953" s="134"/>
      <c r="D5953" s="68">
        <f t="shared" si="92"/>
        <v>0</v>
      </c>
    </row>
    <row r="5954" spans="1:4">
      <c r="A5954" s="134"/>
      <c r="D5954" s="68">
        <f t="shared" si="92"/>
        <v>0</v>
      </c>
    </row>
    <row r="5955" spans="1:4">
      <c r="A5955" s="134"/>
      <c r="D5955" s="68">
        <f t="shared" ref="D5955:D6018" si="93">B5955+C5955</f>
        <v>0</v>
      </c>
    </row>
    <row r="5956" spans="1:4">
      <c r="A5956" s="134"/>
      <c r="D5956" s="68">
        <f t="shared" si="93"/>
        <v>0</v>
      </c>
    </row>
    <row r="5957" spans="1:4">
      <c r="A5957" s="134"/>
      <c r="D5957" s="68">
        <f t="shared" si="93"/>
        <v>0</v>
      </c>
    </row>
    <row r="5958" spans="1:4">
      <c r="A5958" s="134"/>
      <c r="D5958" s="68">
        <f t="shared" si="93"/>
        <v>0</v>
      </c>
    </row>
    <row r="5959" spans="1:4">
      <c r="A5959" s="134"/>
      <c r="D5959" s="68">
        <f t="shared" si="93"/>
        <v>0</v>
      </c>
    </row>
    <row r="5960" spans="1:4">
      <c r="A5960" s="134"/>
      <c r="D5960" s="68">
        <f t="shared" si="93"/>
        <v>0</v>
      </c>
    </row>
    <row r="5961" spans="1:4">
      <c r="A5961" s="134"/>
      <c r="D5961" s="68">
        <f t="shared" si="93"/>
        <v>0</v>
      </c>
    </row>
    <row r="5962" spans="1:4">
      <c r="A5962" s="134"/>
      <c r="D5962" s="68">
        <f t="shared" si="93"/>
        <v>0</v>
      </c>
    </row>
    <row r="5963" spans="1:4">
      <c r="A5963" s="134"/>
      <c r="D5963" s="68">
        <f t="shared" si="93"/>
        <v>0</v>
      </c>
    </row>
    <row r="5964" spans="1:4">
      <c r="A5964" s="134"/>
      <c r="D5964" s="68">
        <f t="shared" si="93"/>
        <v>0</v>
      </c>
    </row>
    <row r="5965" spans="1:4">
      <c r="A5965" s="134"/>
      <c r="D5965" s="68">
        <f t="shared" si="93"/>
        <v>0</v>
      </c>
    </row>
    <row r="5966" spans="1:4">
      <c r="A5966" s="134"/>
      <c r="D5966" s="68">
        <f t="shared" si="93"/>
        <v>0</v>
      </c>
    </row>
    <row r="5967" spans="1:4">
      <c r="A5967" s="134"/>
      <c r="D5967" s="68">
        <f t="shared" si="93"/>
        <v>0</v>
      </c>
    </row>
    <row r="5968" spans="1:4">
      <c r="A5968" s="134"/>
      <c r="D5968" s="68">
        <f t="shared" si="93"/>
        <v>0</v>
      </c>
    </row>
    <row r="5969" spans="1:4">
      <c r="A5969" s="134"/>
      <c r="D5969" s="68">
        <f t="shared" si="93"/>
        <v>0</v>
      </c>
    </row>
    <row r="5970" spans="1:4">
      <c r="A5970" s="134"/>
      <c r="D5970" s="68">
        <f t="shared" si="93"/>
        <v>0</v>
      </c>
    </row>
    <row r="5971" spans="1:4">
      <c r="A5971" s="134"/>
      <c r="D5971" s="68">
        <f t="shared" si="93"/>
        <v>0</v>
      </c>
    </row>
    <row r="5972" spans="1:4">
      <c r="A5972" s="134"/>
      <c r="D5972" s="68">
        <f t="shared" si="93"/>
        <v>0</v>
      </c>
    </row>
    <row r="5973" spans="1:4">
      <c r="A5973" s="134"/>
      <c r="D5973" s="68">
        <f t="shared" si="93"/>
        <v>0</v>
      </c>
    </row>
    <row r="5974" spans="1:4">
      <c r="A5974" s="134"/>
      <c r="D5974" s="68">
        <f t="shared" si="93"/>
        <v>0</v>
      </c>
    </row>
    <row r="5975" spans="1:4">
      <c r="A5975" s="134"/>
      <c r="D5975" s="68">
        <f t="shared" si="93"/>
        <v>0</v>
      </c>
    </row>
    <row r="5976" spans="1:4">
      <c r="A5976" s="134"/>
      <c r="D5976" s="68">
        <f t="shared" si="93"/>
        <v>0</v>
      </c>
    </row>
    <row r="5977" spans="1:4">
      <c r="A5977" s="134"/>
      <c r="D5977" s="68">
        <f t="shared" si="93"/>
        <v>0</v>
      </c>
    </row>
    <row r="5978" spans="1:4">
      <c r="A5978" s="134"/>
      <c r="D5978" s="68">
        <f t="shared" si="93"/>
        <v>0</v>
      </c>
    </row>
    <row r="5979" spans="1:4">
      <c r="A5979" s="134"/>
      <c r="D5979" s="68">
        <f t="shared" si="93"/>
        <v>0</v>
      </c>
    </row>
    <row r="5980" spans="1:4">
      <c r="A5980" s="134"/>
      <c r="D5980" s="68">
        <f t="shared" si="93"/>
        <v>0</v>
      </c>
    </row>
    <row r="5981" spans="1:4">
      <c r="A5981" s="134"/>
      <c r="D5981" s="68">
        <f t="shared" si="93"/>
        <v>0</v>
      </c>
    </row>
    <row r="5982" spans="1:4">
      <c r="A5982" s="134"/>
      <c r="D5982" s="68">
        <f t="shared" si="93"/>
        <v>0</v>
      </c>
    </row>
    <row r="5983" spans="1:4">
      <c r="A5983" s="134"/>
      <c r="D5983" s="68">
        <f t="shared" si="93"/>
        <v>0</v>
      </c>
    </row>
    <row r="5984" spans="1:4">
      <c r="A5984" s="134"/>
      <c r="D5984" s="68">
        <f t="shared" si="93"/>
        <v>0</v>
      </c>
    </row>
    <row r="5985" spans="1:4">
      <c r="A5985" s="134"/>
      <c r="D5985" s="68">
        <f t="shared" si="93"/>
        <v>0</v>
      </c>
    </row>
    <row r="5986" spans="1:4">
      <c r="A5986" s="134"/>
      <c r="D5986" s="68">
        <f t="shared" si="93"/>
        <v>0</v>
      </c>
    </row>
    <row r="5987" spans="1:4">
      <c r="A5987" s="134"/>
      <c r="D5987" s="68">
        <f t="shared" si="93"/>
        <v>0</v>
      </c>
    </row>
    <row r="5988" spans="1:4">
      <c r="A5988" s="134"/>
      <c r="D5988" s="68">
        <f t="shared" si="93"/>
        <v>0</v>
      </c>
    </row>
    <row r="5989" spans="1:4">
      <c r="A5989" s="134"/>
      <c r="D5989" s="68">
        <f t="shared" si="93"/>
        <v>0</v>
      </c>
    </row>
    <row r="5990" spans="1:4">
      <c r="A5990" s="134"/>
      <c r="D5990" s="68">
        <f t="shared" si="93"/>
        <v>0</v>
      </c>
    </row>
    <row r="5991" spans="1:4">
      <c r="A5991" s="134"/>
      <c r="D5991" s="68">
        <f t="shared" si="93"/>
        <v>0</v>
      </c>
    </row>
    <row r="5992" spans="1:4">
      <c r="A5992" s="134"/>
      <c r="D5992" s="68">
        <f t="shared" si="93"/>
        <v>0</v>
      </c>
    </row>
    <row r="5993" spans="1:4">
      <c r="A5993" s="134"/>
      <c r="D5993" s="68">
        <f t="shared" si="93"/>
        <v>0</v>
      </c>
    </row>
    <row r="5994" spans="1:4">
      <c r="A5994" s="134"/>
      <c r="D5994" s="68">
        <f t="shared" si="93"/>
        <v>0</v>
      </c>
    </row>
    <row r="5995" spans="1:4">
      <c r="A5995" s="134"/>
      <c r="D5995" s="68">
        <f t="shared" si="93"/>
        <v>0</v>
      </c>
    </row>
    <row r="5996" spans="1:4">
      <c r="A5996" s="134"/>
      <c r="D5996" s="68">
        <f t="shared" si="93"/>
        <v>0</v>
      </c>
    </row>
    <row r="5997" spans="1:4">
      <c r="A5997" s="134"/>
      <c r="D5997" s="68">
        <f t="shared" si="93"/>
        <v>0</v>
      </c>
    </row>
    <row r="5998" spans="1:4">
      <c r="A5998" s="134"/>
      <c r="D5998" s="68">
        <f t="shared" si="93"/>
        <v>0</v>
      </c>
    </row>
    <row r="5999" spans="1:4">
      <c r="A5999" s="134"/>
      <c r="D5999" s="68">
        <f t="shared" si="93"/>
        <v>0</v>
      </c>
    </row>
    <row r="6000" spans="1:4">
      <c r="A6000" s="134"/>
      <c r="D6000" s="68">
        <f t="shared" si="93"/>
        <v>0</v>
      </c>
    </row>
    <row r="6001" spans="1:4">
      <c r="A6001" s="134"/>
      <c r="D6001" s="68">
        <f t="shared" si="93"/>
        <v>0</v>
      </c>
    </row>
    <row r="6002" spans="1:4">
      <c r="A6002" s="134"/>
      <c r="D6002" s="68">
        <f t="shared" si="93"/>
        <v>0</v>
      </c>
    </row>
    <row r="6003" spans="1:4">
      <c r="A6003" s="134"/>
      <c r="D6003" s="68">
        <f t="shared" si="93"/>
        <v>0</v>
      </c>
    </row>
    <row r="6004" spans="1:4">
      <c r="A6004" s="134"/>
      <c r="D6004" s="68">
        <f t="shared" si="93"/>
        <v>0</v>
      </c>
    </row>
    <row r="6005" spans="1:4">
      <c r="A6005" s="134"/>
      <c r="D6005" s="68">
        <f t="shared" si="93"/>
        <v>0</v>
      </c>
    </row>
    <row r="6006" spans="1:4">
      <c r="A6006" s="134"/>
      <c r="D6006" s="68">
        <f t="shared" si="93"/>
        <v>0</v>
      </c>
    </row>
    <row r="6007" spans="1:4">
      <c r="A6007" s="134"/>
      <c r="D6007" s="68">
        <f t="shared" si="93"/>
        <v>0</v>
      </c>
    </row>
    <row r="6008" spans="1:4">
      <c r="A6008" s="134"/>
      <c r="D6008" s="68">
        <f t="shared" si="93"/>
        <v>0</v>
      </c>
    </row>
    <row r="6009" spans="1:4">
      <c r="A6009" s="134"/>
      <c r="D6009" s="68">
        <f t="shared" si="93"/>
        <v>0</v>
      </c>
    </row>
    <row r="6010" spans="1:4">
      <c r="A6010" s="134"/>
      <c r="D6010" s="68">
        <f t="shared" si="93"/>
        <v>0</v>
      </c>
    </row>
    <row r="6011" spans="1:4">
      <c r="A6011" s="134"/>
      <c r="D6011" s="68">
        <f t="shared" si="93"/>
        <v>0</v>
      </c>
    </row>
    <row r="6012" spans="1:4">
      <c r="A6012" s="134"/>
      <c r="D6012" s="68">
        <f t="shared" si="93"/>
        <v>0</v>
      </c>
    </row>
    <row r="6013" spans="1:4">
      <c r="A6013" s="134"/>
      <c r="D6013" s="68">
        <f t="shared" si="93"/>
        <v>0</v>
      </c>
    </row>
    <row r="6014" spans="1:4">
      <c r="A6014" s="134"/>
      <c r="D6014" s="68">
        <f t="shared" si="93"/>
        <v>0</v>
      </c>
    </row>
    <row r="6015" spans="1:4">
      <c r="A6015" s="134"/>
      <c r="D6015" s="68">
        <f t="shared" si="93"/>
        <v>0</v>
      </c>
    </row>
    <row r="6016" spans="1:4">
      <c r="A6016" s="134"/>
      <c r="D6016" s="68">
        <f t="shared" si="93"/>
        <v>0</v>
      </c>
    </row>
    <row r="6017" spans="1:4">
      <c r="A6017" s="134"/>
      <c r="D6017" s="68">
        <f t="shared" si="93"/>
        <v>0</v>
      </c>
    </row>
    <row r="6018" spans="1:4">
      <c r="A6018" s="134"/>
      <c r="D6018" s="68">
        <f t="shared" si="93"/>
        <v>0</v>
      </c>
    </row>
    <row r="6019" spans="1:4">
      <c r="A6019" s="134"/>
      <c r="D6019" s="68">
        <f t="shared" ref="D6019:D6082" si="94">B6019+C6019</f>
        <v>0</v>
      </c>
    </row>
    <row r="6020" spans="1:4">
      <c r="A6020" s="134"/>
      <c r="D6020" s="68">
        <f t="shared" si="94"/>
        <v>0</v>
      </c>
    </row>
    <row r="6021" spans="1:4">
      <c r="A6021" s="134"/>
      <c r="D6021" s="68">
        <f t="shared" si="94"/>
        <v>0</v>
      </c>
    </row>
    <row r="6022" spans="1:4">
      <c r="A6022" s="134"/>
      <c r="D6022" s="68">
        <f t="shared" si="94"/>
        <v>0</v>
      </c>
    </row>
    <row r="6023" spans="1:4">
      <c r="A6023" s="134"/>
      <c r="D6023" s="68">
        <f t="shared" si="94"/>
        <v>0</v>
      </c>
    </row>
    <row r="6024" spans="1:4">
      <c r="A6024" s="134"/>
      <c r="D6024" s="68">
        <f t="shared" si="94"/>
        <v>0</v>
      </c>
    </row>
    <row r="6025" spans="1:4">
      <c r="A6025" s="134"/>
      <c r="D6025" s="68">
        <f t="shared" si="94"/>
        <v>0</v>
      </c>
    </row>
    <row r="6026" spans="1:4">
      <c r="A6026" s="134"/>
      <c r="D6026" s="68">
        <f t="shared" si="94"/>
        <v>0</v>
      </c>
    </row>
    <row r="6027" spans="1:4">
      <c r="A6027" s="134"/>
      <c r="D6027" s="68">
        <f t="shared" si="94"/>
        <v>0</v>
      </c>
    </row>
    <row r="6028" spans="1:4">
      <c r="A6028" s="134"/>
      <c r="D6028" s="68">
        <f t="shared" si="94"/>
        <v>0</v>
      </c>
    </row>
    <row r="6029" spans="1:4">
      <c r="A6029" s="134"/>
      <c r="D6029" s="68">
        <f t="shared" si="94"/>
        <v>0</v>
      </c>
    </row>
    <row r="6030" spans="1:4">
      <c r="A6030" s="134"/>
      <c r="D6030" s="68">
        <f t="shared" si="94"/>
        <v>0</v>
      </c>
    </row>
    <row r="6031" spans="1:4">
      <c r="A6031" s="134"/>
      <c r="D6031" s="68">
        <f t="shared" si="94"/>
        <v>0</v>
      </c>
    </row>
    <row r="6032" spans="1:4">
      <c r="A6032" s="134"/>
      <c r="D6032" s="68">
        <f t="shared" si="94"/>
        <v>0</v>
      </c>
    </row>
    <row r="6033" spans="1:4">
      <c r="A6033" s="134"/>
      <c r="D6033" s="68">
        <f t="shared" si="94"/>
        <v>0</v>
      </c>
    </row>
    <row r="6034" spans="1:4">
      <c r="A6034" s="134"/>
      <c r="D6034" s="68">
        <f t="shared" si="94"/>
        <v>0</v>
      </c>
    </row>
    <row r="6035" spans="1:4">
      <c r="A6035" s="134"/>
      <c r="D6035" s="68">
        <f t="shared" si="94"/>
        <v>0</v>
      </c>
    </row>
    <row r="6036" spans="1:4">
      <c r="A6036" s="134"/>
      <c r="D6036" s="68">
        <f t="shared" si="94"/>
        <v>0</v>
      </c>
    </row>
    <row r="6037" spans="1:4">
      <c r="A6037" s="134"/>
      <c r="D6037" s="68">
        <f t="shared" si="94"/>
        <v>0</v>
      </c>
    </row>
    <row r="6038" spans="1:4">
      <c r="A6038" s="134"/>
      <c r="D6038" s="68">
        <f t="shared" si="94"/>
        <v>0</v>
      </c>
    </row>
    <row r="6039" spans="1:4">
      <c r="A6039" s="134"/>
      <c r="D6039" s="68">
        <f t="shared" si="94"/>
        <v>0</v>
      </c>
    </row>
    <row r="6040" spans="1:4">
      <c r="A6040" s="134"/>
      <c r="D6040" s="68">
        <f t="shared" si="94"/>
        <v>0</v>
      </c>
    </row>
    <row r="6041" spans="1:4">
      <c r="A6041" s="134"/>
      <c r="D6041" s="68">
        <f t="shared" si="94"/>
        <v>0</v>
      </c>
    </row>
    <row r="6042" spans="1:4">
      <c r="A6042" s="134"/>
      <c r="D6042" s="68">
        <f t="shared" si="94"/>
        <v>0</v>
      </c>
    </row>
    <row r="6043" spans="1:4">
      <c r="A6043" s="134"/>
      <c r="D6043" s="68">
        <f t="shared" si="94"/>
        <v>0</v>
      </c>
    </row>
    <row r="6044" spans="1:4">
      <c r="A6044" s="134"/>
      <c r="D6044" s="68">
        <f t="shared" si="94"/>
        <v>0</v>
      </c>
    </row>
    <row r="6045" spans="1:4">
      <c r="A6045" s="134"/>
      <c r="D6045" s="68">
        <f t="shared" si="94"/>
        <v>0</v>
      </c>
    </row>
    <row r="6046" spans="1:4">
      <c r="A6046" s="134"/>
      <c r="D6046" s="68">
        <f t="shared" si="94"/>
        <v>0</v>
      </c>
    </row>
    <row r="6047" spans="1:4">
      <c r="A6047" s="134"/>
      <c r="D6047" s="68">
        <f t="shared" si="94"/>
        <v>0</v>
      </c>
    </row>
    <row r="6048" spans="1:4">
      <c r="A6048" s="134"/>
      <c r="D6048" s="68">
        <f t="shared" si="94"/>
        <v>0</v>
      </c>
    </row>
    <row r="6049" spans="1:4">
      <c r="A6049" s="134"/>
      <c r="D6049" s="68">
        <f t="shared" si="94"/>
        <v>0</v>
      </c>
    </row>
    <row r="6050" spans="1:4">
      <c r="A6050" s="134"/>
      <c r="D6050" s="68">
        <f t="shared" si="94"/>
        <v>0</v>
      </c>
    </row>
    <row r="6051" spans="1:4">
      <c r="A6051" s="134"/>
      <c r="D6051" s="68">
        <f t="shared" si="94"/>
        <v>0</v>
      </c>
    </row>
    <row r="6052" spans="1:4">
      <c r="A6052" s="134"/>
      <c r="D6052" s="68">
        <f t="shared" si="94"/>
        <v>0</v>
      </c>
    </row>
    <row r="6053" spans="1:4">
      <c r="A6053" s="134"/>
      <c r="D6053" s="68">
        <f t="shared" si="94"/>
        <v>0</v>
      </c>
    </row>
    <row r="6054" spans="1:4">
      <c r="A6054" s="134"/>
      <c r="D6054" s="68">
        <f t="shared" si="94"/>
        <v>0</v>
      </c>
    </row>
    <row r="6055" spans="1:4">
      <c r="A6055" s="134"/>
      <c r="D6055" s="68">
        <f t="shared" si="94"/>
        <v>0</v>
      </c>
    </row>
    <row r="6056" spans="1:4">
      <c r="A6056" s="134"/>
      <c r="D6056" s="68">
        <f t="shared" si="94"/>
        <v>0</v>
      </c>
    </row>
    <row r="6057" spans="1:4">
      <c r="A6057" s="134"/>
      <c r="D6057" s="68">
        <f t="shared" si="94"/>
        <v>0</v>
      </c>
    </row>
    <row r="6058" spans="1:4">
      <c r="A6058" s="134"/>
      <c r="D6058" s="68">
        <f t="shared" si="94"/>
        <v>0</v>
      </c>
    </row>
    <row r="6059" spans="1:4">
      <c r="A6059" s="134"/>
      <c r="D6059" s="68">
        <f t="shared" si="94"/>
        <v>0</v>
      </c>
    </row>
    <row r="6060" spans="1:4">
      <c r="A6060" s="134"/>
      <c r="D6060" s="68">
        <f t="shared" si="94"/>
        <v>0</v>
      </c>
    </row>
    <row r="6061" spans="1:4">
      <c r="A6061" s="134"/>
      <c r="D6061" s="68">
        <f t="shared" si="94"/>
        <v>0</v>
      </c>
    </row>
    <row r="6062" spans="1:4">
      <c r="A6062" s="134"/>
      <c r="D6062" s="68">
        <f t="shared" si="94"/>
        <v>0</v>
      </c>
    </row>
    <row r="6063" spans="1:4">
      <c r="A6063" s="134"/>
      <c r="D6063" s="68">
        <f t="shared" si="94"/>
        <v>0</v>
      </c>
    </row>
    <row r="6064" spans="1:4">
      <c r="A6064" s="134"/>
      <c r="D6064" s="68">
        <f t="shared" si="94"/>
        <v>0</v>
      </c>
    </row>
    <row r="6065" spans="1:4">
      <c r="A6065" s="134"/>
      <c r="D6065" s="68">
        <f t="shared" si="94"/>
        <v>0</v>
      </c>
    </row>
    <row r="6066" spans="1:4">
      <c r="A6066" s="134"/>
      <c r="D6066" s="68">
        <f t="shared" si="94"/>
        <v>0</v>
      </c>
    </row>
    <row r="6067" spans="1:4">
      <c r="A6067" s="134"/>
      <c r="D6067" s="68">
        <f t="shared" si="94"/>
        <v>0</v>
      </c>
    </row>
    <row r="6068" spans="1:4">
      <c r="A6068" s="134"/>
      <c r="D6068" s="68">
        <f t="shared" si="94"/>
        <v>0</v>
      </c>
    </row>
    <row r="6069" spans="1:4">
      <c r="A6069" s="134"/>
      <c r="D6069" s="68">
        <f t="shared" si="94"/>
        <v>0</v>
      </c>
    </row>
    <row r="6070" spans="1:4">
      <c r="A6070" s="134"/>
      <c r="D6070" s="68">
        <f t="shared" si="94"/>
        <v>0</v>
      </c>
    </row>
    <row r="6071" spans="1:4">
      <c r="A6071" s="134"/>
      <c r="D6071" s="68">
        <f t="shared" si="94"/>
        <v>0</v>
      </c>
    </row>
    <row r="6072" spans="1:4">
      <c r="A6072" s="134"/>
      <c r="D6072" s="68">
        <f t="shared" si="94"/>
        <v>0</v>
      </c>
    </row>
    <row r="6073" spans="1:4">
      <c r="A6073" s="134"/>
      <c r="D6073" s="68">
        <f t="shared" si="94"/>
        <v>0</v>
      </c>
    </row>
    <row r="6074" spans="1:4">
      <c r="A6074" s="134"/>
      <c r="D6074" s="68">
        <f t="shared" si="94"/>
        <v>0</v>
      </c>
    </row>
    <row r="6075" spans="1:4">
      <c r="A6075" s="134"/>
      <c r="D6075" s="68">
        <f t="shared" si="94"/>
        <v>0</v>
      </c>
    </row>
    <row r="6076" spans="1:4">
      <c r="A6076" s="134"/>
      <c r="D6076" s="68">
        <f t="shared" si="94"/>
        <v>0</v>
      </c>
    </row>
    <row r="6077" spans="1:4">
      <c r="A6077" s="134"/>
      <c r="D6077" s="68">
        <f t="shared" si="94"/>
        <v>0</v>
      </c>
    </row>
    <row r="6078" spans="1:4">
      <c r="A6078" s="134"/>
      <c r="D6078" s="68">
        <f t="shared" si="94"/>
        <v>0</v>
      </c>
    </row>
    <row r="6079" spans="1:4">
      <c r="A6079" s="134"/>
      <c r="D6079" s="68">
        <f t="shared" si="94"/>
        <v>0</v>
      </c>
    </row>
    <row r="6080" spans="1:4">
      <c r="A6080" s="134"/>
      <c r="D6080" s="68">
        <f t="shared" si="94"/>
        <v>0</v>
      </c>
    </row>
    <row r="6081" spans="1:4">
      <c r="A6081" s="134"/>
      <c r="D6081" s="68">
        <f t="shared" si="94"/>
        <v>0</v>
      </c>
    </row>
    <row r="6082" spans="1:4">
      <c r="A6082" s="134"/>
      <c r="D6082" s="68">
        <f t="shared" si="94"/>
        <v>0</v>
      </c>
    </row>
    <row r="6083" spans="1:4">
      <c r="A6083" s="134"/>
      <c r="D6083" s="68">
        <f t="shared" ref="D6083:D6146" si="95">B6083+C6083</f>
        <v>0</v>
      </c>
    </row>
    <row r="6084" spans="1:4">
      <c r="A6084" s="134"/>
      <c r="D6084" s="68">
        <f t="shared" si="95"/>
        <v>0</v>
      </c>
    </row>
    <row r="6085" spans="1:4">
      <c r="A6085" s="134"/>
      <c r="D6085" s="68">
        <f t="shared" si="95"/>
        <v>0</v>
      </c>
    </row>
    <row r="6086" spans="1:4">
      <c r="A6086" s="134"/>
      <c r="D6086" s="68">
        <f t="shared" si="95"/>
        <v>0</v>
      </c>
    </row>
    <row r="6087" spans="1:4">
      <c r="A6087" s="134"/>
      <c r="D6087" s="68">
        <f t="shared" si="95"/>
        <v>0</v>
      </c>
    </row>
    <row r="6088" spans="1:4">
      <c r="A6088" s="134"/>
      <c r="D6088" s="68">
        <f t="shared" si="95"/>
        <v>0</v>
      </c>
    </row>
    <row r="6089" spans="1:4">
      <c r="A6089" s="134"/>
      <c r="D6089" s="68">
        <f t="shared" si="95"/>
        <v>0</v>
      </c>
    </row>
    <row r="6090" spans="1:4">
      <c r="A6090" s="134"/>
      <c r="D6090" s="68">
        <f t="shared" si="95"/>
        <v>0</v>
      </c>
    </row>
    <row r="6091" spans="1:4">
      <c r="A6091" s="134"/>
      <c r="D6091" s="68">
        <f t="shared" si="95"/>
        <v>0</v>
      </c>
    </row>
    <row r="6092" spans="1:4">
      <c r="A6092" s="134"/>
      <c r="D6092" s="68">
        <f t="shared" si="95"/>
        <v>0</v>
      </c>
    </row>
    <row r="6093" spans="1:4">
      <c r="A6093" s="134"/>
      <c r="D6093" s="68">
        <f t="shared" si="95"/>
        <v>0</v>
      </c>
    </row>
    <row r="6094" spans="1:4">
      <c r="A6094" s="134"/>
      <c r="D6094" s="68">
        <f t="shared" si="95"/>
        <v>0</v>
      </c>
    </row>
    <row r="6095" spans="1:4">
      <c r="A6095" s="134"/>
      <c r="D6095" s="68">
        <f t="shared" si="95"/>
        <v>0</v>
      </c>
    </row>
    <row r="6096" spans="1:4">
      <c r="A6096" s="134"/>
      <c r="D6096" s="68">
        <f t="shared" si="95"/>
        <v>0</v>
      </c>
    </row>
    <row r="6097" spans="1:4">
      <c r="A6097" s="134"/>
      <c r="D6097" s="68">
        <f t="shared" si="95"/>
        <v>0</v>
      </c>
    </row>
    <row r="6098" spans="1:4">
      <c r="A6098" s="134"/>
      <c r="D6098" s="68">
        <f t="shared" si="95"/>
        <v>0</v>
      </c>
    </row>
    <row r="6099" spans="1:4">
      <c r="A6099" s="134"/>
      <c r="D6099" s="68">
        <f t="shared" si="95"/>
        <v>0</v>
      </c>
    </row>
    <row r="6100" spans="1:4">
      <c r="A6100" s="134"/>
      <c r="D6100" s="68">
        <f t="shared" si="95"/>
        <v>0</v>
      </c>
    </row>
    <row r="6101" spans="1:4">
      <c r="A6101" s="134"/>
      <c r="D6101" s="68">
        <f t="shared" si="95"/>
        <v>0</v>
      </c>
    </row>
    <row r="6102" spans="1:4">
      <c r="A6102" s="134"/>
      <c r="D6102" s="68">
        <f t="shared" si="95"/>
        <v>0</v>
      </c>
    </row>
    <row r="6103" spans="1:4">
      <c r="A6103" s="134"/>
      <c r="D6103" s="68">
        <f t="shared" si="95"/>
        <v>0</v>
      </c>
    </row>
    <row r="6104" spans="1:4">
      <c r="A6104" s="134"/>
      <c r="D6104" s="68">
        <f t="shared" si="95"/>
        <v>0</v>
      </c>
    </row>
    <row r="6105" spans="1:4">
      <c r="A6105" s="134"/>
      <c r="D6105" s="68">
        <f t="shared" si="95"/>
        <v>0</v>
      </c>
    </row>
    <row r="6106" spans="1:4">
      <c r="A6106" s="134"/>
      <c r="D6106" s="68">
        <f t="shared" si="95"/>
        <v>0</v>
      </c>
    </row>
    <row r="6107" spans="1:4">
      <c r="A6107" s="134"/>
      <c r="D6107" s="68">
        <f t="shared" si="95"/>
        <v>0</v>
      </c>
    </row>
    <row r="6108" spans="1:4">
      <c r="A6108" s="134"/>
      <c r="D6108" s="68">
        <f t="shared" si="95"/>
        <v>0</v>
      </c>
    </row>
    <row r="6109" spans="1:4">
      <c r="A6109" s="134"/>
      <c r="D6109" s="68">
        <f t="shared" si="95"/>
        <v>0</v>
      </c>
    </row>
    <row r="6110" spans="1:4">
      <c r="A6110" s="134"/>
      <c r="D6110" s="68">
        <f t="shared" si="95"/>
        <v>0</v>
      </c>
    </row>
    <row r="6111" spans="1:4">
      <c r="A6111" s="134"/>
      <c r="D6111" s="68">
        <f t="shared" si="95"/>
        <v>0</v>
      </c>
    </row>
    <row r="6112" spans="1:4">
      <c r="A6112" s="134"/>
      <c r="D6112" s="68">
        <f t="shared" si="95"/>
        <v>0</v>
      </c>
    </row>
    <row r="6113" spans="1:4">
      <c r="A6113" s="134"/>
      <c r="D6113" s="68">
        <f t="shared" si="95"/>
        <v>0</v>
      </c>
    </row>
    <row r="6114" spans="1:4">
      <c r="A6114" s="134"/>
      <c r="D6114" s="68">
        <f t="shared" si="95"/>
        <v>0</v>
      </c>
    </row>
    <row r="6115" spans="1:4">
      <c r="A6115" s="134"/>
      <c r="D6115" s="68">
        <f t="shared" si="95"/>
        <v>0</v>
      </c>
    </row>
    <row r="6116" spans="1:4">
      <c r="A6116" s="134"/>
      <c r="D6116" s="68">
        <f t="shared" si="95"/>
        <v>0</v>
      </c>
    </row>
    <row r="6117" spans="1:4">
      <c r="A6117" s="134"/>
      <c r="D6117" s="68">
        <f t="shared" si="95"/>
        <v>0</v>
      </c>
    </row>
    <row r="6118" spans="1:4">
      <c r="A6118" s="134"/>
      <c r="D6118" s="68">
        <f t="shared" si="95"/>
        <v>0</v>
      </c>
    </row>
    <row r="6119" spans="1:4">
      <c r="A6119" s="134"/>
      <c r="D6119" s="68">
        <f t="shared" si="95"/>
        <v>0</v>
      </c>
    </row>
    <row r="6120" spans="1:4">
      <c r="A6120" s="134"/>
      <c r="D6120" s="68">
        <f t="shared" si="95"/>
        <v>0</v>
      </c>
    </row>
    <row r="6121" spans="1:4">
      <c r="A6121" s="134"/>
      <c r="D6121" s="68">
        <f t="shared" si="95"/>
        <v>0</v>
      </c>
    </row>
    <row r="6122" spans="1:4">
      <c r="A6122" s="134"/>
      <c r="D6122" s="68">
        <f t="shared" si="95"/>
        <v>0</v>
      </c>
    </row>
    <row r="6123" spans="1:4">
      <c r="A6123" s="134"/>
      <c r="D6123" s="68">
        <f t="shared" si="95"/>
        <v>0</v>
      </c>
    </row>
    <row r="6124" spans="1:4">
      <c r="A6124" s="134"/>
      <c r="D6124" s="68">
        <f t="shared" si="95"/>
        <v>0</v>
      </c>
    </row>
    <row r="6125" spans="1:4">
      <c r="A6125" s="134"/>
      <c r="D6125" s="68">
        <f t="shared" si="95"/>
        <v>0</v>
      </c>
    </row>
    <row r="6126" spans="1:4">
      <c r="A6126" s="134"/>
      <c r="D6126" s="68">
        <f t="shared" si="95"/>
        <v>0</v>
      </c>
    </row>
    <row r="6127" spans="1:4">
      <c r="A6127" s="134"/>
      <c r="D6127" s="68">
        <f t="shared" si="95"/>
        <v>0</v>
      </c>
    </row>
    <row r="6128" spans="1:4">
      <c r="A6128" s="134"/>
      <c r="D6128" s="68">
        <f t="shared" si="95"/>
        <v>0</v>
      </c>
    </row>
    <row r="6129" spans="1:4">
      <c r="A6129" s="134"/>
      <c r="D6129" s="68">
        <f t="shared" si="95"/>
        <v>0</v>
      </c>
    </row>
    <row r="6130" spans="1:4">
      <c r="A6130" s="134"/>
      <c r="D6130" s="68">
        <f t="shared" si="95"/>
        <v>0</v>
      </c>
    </row>
    <row r="6131" spans="1:4">
      <c r="A6131" s="134"/>
      <c r="D6131" s="68">
        <f t="shared" si="95"/>
        <v>0</v>
      </c>
    </row>
    <row r="6132" spans="1:4">
      <c r="A6132" s="134"/>
      <c r="D6132" s="68">
        <f t="shared" si="95"/>
        <v>0</v>
      </c>
    </row>
    <row r="6133" spans="1:4">
      <c r="A6133" s="134"/>
      <c r="D6133" s="68">
        <f t="shared" si="95"/>
        <v>0</v>
      </c>
    </row>
    <row r="6134" spans="1:4">
      <c r="A6134" s="134"/>
      <c r="D6134" s="68">
        <f t="shared" si="95"/>
        <v>0</v>
      </c>
    </row>
    <row r="6135" spans="1:4">
      <c r="A6135" s="134"/>
      <c r="D6135" s="68">
        <f t="shared" si="95"/>
        <v>0</v>
      </c>
    </row>
    <row r="6136" spans="1:4">
      <c r="A6136" s="134"/>
      <c r="D6136" s="68">
        <f t="shared" si="95"/>
        <v>0</v>
      </c>
    </row>
    <row r="6137" spans="1:4">
      <c r="A6137" s="134"/>
      <c r="D6137" s="68">
        <f t="shared" si="95"/>
        <v>0</v>
      </c>
    </row>
    <row r="6138" spans="1:4">
      <c r="A6138" s="134"/>
      <c r="D6138" s="68">
        <f t="shared" si="95"/>
        <v>0</v>
      </c>
    </row>
    <row r="6139" spans="1:4">
      <c r="A6139" s="134"/>
      <c r="D6139" s="68">
        <f t="shared" si="95"/>
        <v>0</v>
      </c>
    </row>
    <row r="6140" spans="1:4">
      <c r="A6140" s="134"/>
      <c r="D6140" s="68">
        <f t="shared" si="95"/>
        <v>0</v>
      </c>
    </row>
    <row r="6141" spans="1:4">
      <c r="A6141" s="134"/>
      <c r="D6141" s="68">
        <f t="shared" si="95"/>
        <v>0</v>
      </c>
    </row>
    <row r="6142" spans="1:4">
      <c r="A6142" s="134"/>
      <c r="D6142" s="68">
        <f t="shared" si="95"/>
        <v>0</v>
      </c>
    </row>
    <row r="6143" spans="1:4">
      <c r="A6143" s="134"/>
      <c r="D6143" s="68">
        <f t="shared" si="95"/>
        <v>0</v>
      </c>
    </row>
    <row r="6144" spans="1:4">
      <c r="A6144" s="134"/>
      <c r="D6144" s="68">
        <f t="shared" si="95"/>
        <v>0</v>
      </c>
    </row>
    <row r="6145" spans="1:4">
      <c r="A6145" s="134"/>
      <c r="D6145" s="68">
        <f t="shared" si="95"/>
        <v>0</v>
      </c>
    </row>
    <row r="6146" spans="1:4">
      <c r="A6146" s="134"/>
      <c r="D6146" s="68">
        <f t="shared" si="95"/>
        <v>0</v>
      </c>
    </row>
    <row r="6147" spans="1:4">
      <c r="A6147" s="134"/>
      <c r="D6147" s="68">
        <f t="shared" ref="D6147:D6210" si="96">B6147+C6147</f>
        <v>0</v>
      </c>
    </row>
    <row r="6148" spans="1:4">
      <c r="A6148" s="134"/>
      <c r="D6148" s="68">
        <f t="shared" si="96"/>
        <v>0</v>
      </c>
    </row>
    <row r="6149" spans="1:4">
      <c r="A6149" s="134"/>
      <c r="D6149" s="68">
        <f t="shared" si="96"/>
        <v>0</v>
      </c>
    </row>
    <row r="6150" spans="1:4">
      <c r="A6150" s="134"/>
      <c r="D6150" s="68">
        <f t="shared" si="96"/>
        <v>0</v>
      </c>
    </row>
    <row r="6151" spans="1:4">
      <c r="A6151" s="134"/>
      <c r="D6151" s="68">
        <f t="shared" si="96"/>
        <v>0</v>
      </c>
    </row>
    <row r="6152" spans="1:4">
      <c r="A6152" s="134"/>
      <c r="D6152" s="68">
        <f t="shared" si="96"/>
        <v>0</v>
      </c>
    </row>
    <row r="6153" spans="1:4">
      <c r="A6153" s="134"/>
      <c r="D6153" s="68">
        <f t="shared" si="96"/>
        <v>0</v>
      </c>
    </row>
    <row r="6154" spans="1:4">
      <c r="A6154" s="134"/>
      <c r="D6154" s="68">
        <f t="shared" si="96"/>
        <v>0</v>
      </c>
    </row>
    <row r="6155" spans="1:4">
      <c r="A6155" s="134"/>
      <c r="D6155" s="68">
        <f t="shared" si="96"/>
        <v>0</v>
      </c>
    </row>
    <row r="6156" spans="1:4">
      <c r="A6156" s="134"/>
      <c r="D6156" s="68">
        <f t="shared" si="96"/>
        <v>0</v>
      </c>
    </row>
    <row r="6157" spans="1:4">
      <c r="A6157" s="134"/>
      <c r="D6157" s="68">
        <f t="shared" si="96"/>
        <v>0</v>
      </c>
    </row>
    <row r="6158" spans="1:4">
      <c r="A6158" s="134"/>
      <c r="D6158" s="68">
        <f t="shared" si="96"/>
        <v>0</v>
      </c>
    </row>
    <row r="6159" spans="1:4">
      <c r="A6159" s="134"/>
      <c r="D6159" s="68">
        <f t="shared" si="96"/>
        <v>0</v>
      </c>
    </row>
    <row r="6160" spans="1:4">
      <c r="A6160" s="134"/>
      <c r="D6160" s="68">
        <f t="shared" si="96"/>
        <v>0</v>
      </c>
    </row>
    <row r="6161" spans="1:4">
      <c r="A6161" s="134"/>
      <c r="D6161" s="68">
        <f t="shared" si="96"/>
        <v>0</v>
      </c>
    </row>
    <row r="6162" spans="1:4">
      <c r="A6162" s="134"/>
      <c r="D6162" s="68">
        <f t="shared" si="96"/>
        <v>0</v>
      </c>
    </row>
    <row r="6163" spans="1:4">
      <c r="A6163" s="134"/>
      <c r="D6163" s="68">
        <f t="shared" si="96"/>
        <v>0</v>
      </c>
    </row>
    <row r="6164" spans="1:4">
      <c r="A6164" s="134"/>
      <c r="D6164" s="68">
        <f t="shared" si="96"/>
        <v>0</v>
      </c>
    </row>
    <row r="6165" spans="1:4">
      <c r="A6165" s="134"/>
      <c r="D6165" s="68">
        <f t="shared" si="96"/>
        <v>0</v>
      </c>
    </row>
    <row r="6166" spans="1:4">
      <c r="A6166" s="134"/>
      <c r="D6166" s="68">
        <f t="shared" si="96"/>
        <v>0</v>
      </c>
    </row>
    <row r="6167" spans="1:4">
      <c r="A6167" s="134"/>
      <c r="D6167" s="68">
        <f t="shared" si="96"/>
        <v>0</v>
      </c>
    </row>
    <row r="6168" spans="1:4">
      <c r="A6168" s="134"/>
      <c r="D6168" s="68">
        <f t="shared" si="96"/>
        <v>0</v>
      </c>
    </row>
    <row r="6169" spans="1:4">
      <c r="A6169" s="134"/>
      <c r="D6169" s="68">
        <f t="shared" si="96"/>
        <v>0</v>
      </c>
    </row>
    <row r="6170" spans="1:4">
      <c r="A6170" s="134"/>
      <c r="D6170" s="68">
        <f t="shared" si="96"/>
        <v>0</v>
      </c>
    </row>
    <row r="6171" spans="1:4">
      <c r="A6171" s="134"/>
      <c r="D6171" s="68">
        <f t="shared" si="96"/>
        <v>0</v>
      </c>
    </row>
    <row r="6172" spans="1:4">
      <c r="A6172" s="134"/>
      <c r="D6172" s="68">
        <f t="shared" si="96"/>
        <v>0</v>
      </c>
    </row>
    <row r="6173" spans="1:4">
      <c r="A6173" s="134"/>
      <c r="D6173" s="68">
        <f t="shared" si="96"/>
        <v>0</v>
      </c>
    </row>
    <row r="6174" spans="1:4">
      <c r="A6174" s="134"/>
      <c r="D6174" s="68">
        <f t="shared" si="96"/>
        <v>0</v>
      </c>
    </row>
    <row r="6175" spans="1:4">
      <c r="A6175" s="134"/>
      <c r="D6175" s="68">
        <f t="shared" si="96"/>
        <v>0</v>
      </c>
    </row>
    <row r="6176" spans="1:4">
      <c r="A6176" s="134"/>
      <c r="D6176" s="68">
        <f t="shared" si="96"/>
        <v>0</v>
      </c>
    </row>
    <row r="6177" spans="1:4">
      <c r="A6177" s="134"/>
      <c r="D6177" s="68">
        <f t="shared" si="96"/>
        <v>0</v>
      </c>
    </row>
    <row r="6178" spans="1:4">
      <c r="A6178" s="134"/>
      <c r="D6178" s="68">
        <f t="shared" si="96"/>
        <v>0</v>
      </c>
    </row>
    <row r="6179" spans="1:4">
      <c r="A6179" s="134"/>
      <c r="D6179" s="68">
        <f t="shared" si="96"/>
        <v>0</v>
      </c>
    </row>
    <row r="6180" spans="1:4">
      <c r="A6180" s="134"/>
      <c r="D6180" s="68">
        <f t="shared" si="96"/>
        <v>0</v>
      </c>
    </row>
    <row r="6181" spans="1:4">
      <c r="A6181" s="134"/>
      <c r="D6181" s="68">
        <f t="shared" si="96"/>
        <v>0</v>
      </c>
    </row>
    <row r="6182" spans="1:4">
      <c r="A6182" s="134"/>
      <c r="D6182" s="68">
        <f t="shared" si="96"/>
        <v>0</v>
      </c>
    </row>
    <row r="6183" spans="1:4">
      <c r="A6183" s="134"/>
      <c r="D6183" s="68">
        <f t="shared" si="96"/>
        <v>0</v>
      </c>
    </row>
    <row r="6184" spans="1:4">
      <c r="A6184" s="134"/>
      <c r="D6184" s="68">
        <f t="shared" si="96"/>
        <v>0</v>
      </c>
    </row>
    <row r="6185" spans="1:4">
      <c r="A6185" s="134"/>
      <c r="D6185" s="68">
        <f t="shared" si="96"/>
        <v>0</v>
      </c>
    </row>
    <row r="6186" spans="1:4">
      <c r="A6186" s="134"/>
      <c r="D6186" s="68">
        <f t="shared" si="96"/>
        <v>0</v>
      </c>
    </row>
    <row r="6187" spans="1:4">
      <c r="A6187" s="134"/>
      <c r="D6187" s="68">
        <f t="shared" si="96"/>
        <v>0</v>
      </c>
    </row>
    <row r="6188" spans="1:4">
      <c r="A6188" s="134"/>
      <c r="D6188" s="68">
        <f t="shared" si="96"/>
        <v>0</v>
      </c>
    </row>
    <row r="6189" spans="1:4">
      <c r="A6189" s="134"/>
      <c r="D6189" s="68">
        <f t="shared" si="96"/>
        <v>0</v>
      </c>
    </row>
    <row r="6190" spans="1:4">
      <c r="A6190" s="134"/>
      <c r="D6190" s="68">
        <f t="shared" si="96"/>
        <v>0</v>
      </c>
    </row>
    <row r="6191" spans="1:4">
      <c r="A6191" s="134"/>
      <c r="D6191" s="68">
        <f t="shared" si="96"/>
        <v>0</v>
      </c>
    </row>
    <row r="6192" spans="1:4">
      <c r="A6192" s="134"/>
      <c r="D6192" s="68">
        <f t="shared" si="96"/>
        <v>0</v>
      </c>
    </row>
    <row r="6193" spans="1:4">
      <c r="A6193" s="134"/>
      <c r="D6193" s="68">
        <f t="shared" si="96"/>
        <v>0</v>
      </c>
    </row>
    <row r="6194" spans="1:4">
      <c r="A6194" s="134"/>
      <c r="D6194" s="68">
        <f t="shared" si="96"/>
        <v>0</v>
      </c>
    </row>
    <row r="6195" spans="1:4">
      <c r="A6195" s="134"/>
      <c r="D6195" s="68">
        <f t="shared" si="96"/>
        <v>0</v>
      </c>
    </row>
    <row r="6196" spans="1:4">
      <c r="A6196" s="134"/>
      <c r="D6196" s="68">
        <f t="shared" si="96"/>
        <v>0</v>
      </c>
    </row>
    <row r="6197" spans="1:4">
      <c r="A6197" s="134"/>
      <c r="D6197" s="68">
        <f t="shared" si="96"/>
        <v>0</v>
      </c>
    </row>
    <row r="6198" spans="1:4">
      <c r="A6198" s="134"/>
      <c r="D6198" s="68">
        <f t="shared" si="96"/>
        <v>0</v>
      </c>
    </row>
    <row r="6199" spans="1:4">
      <c r="A6199" s="134"/>
      <c r="D6199" s="68">
        <f t="shared" si="96"/>
        <v>0</v>
      </c>
    </row>
    <row r="6200" spans="1:4">
      <c r="A6200" s="134"/>
      <c r="D6200" s="68">
        <f t="shared" si="96"/>
        <v>0</v>
      </c>
    </row>
    <row r="6201" spans="1:4">
      <c r="A6201" s="134"/>
      <c r="D6201" s="68">
        <f t="shared" si="96"/>
        <v>0</v>
      </c>
    </row>
    <row r="6202" spans="1:4">
      <c r="A6202" s="134"/>
      <c r="D6202" s="68">
        <f t="shared" si="96"/>
        <v>0</v>
      </c>
    </row>
    <row r="6203" spans="1:4">
      <c r="A6203" s="134"/>
      <c r="D6203" s="68">
        <f t="shared" si="96"/>
        <v>0</v>
      </c>
    </row>
    <row r="6204" spans="1:4">
      <c r="A6204" s="134"/>
      <c r="D6204" s="68">
        <f t="shared" si="96"/>
        <v>0</v>
      </c>
    </row>
    <row r="6205" spans="1:4">
      <c r="A6205" s="134"/>
      <c r="D6205" s="68">
        <f t="shared" si="96"/>
        <v>0</v>
      </c>
    </row>
    <row r="6206" spans="1:4">
      <c r="A6206" s="134"/>
      <c r="D6206" s="68">
        <f t="shared" si="96"/>
        <v>0</v>
      </c>
    </row>
    <row r="6207" spans="1:4">
      <c r="A6207" s="134"/>
      <c r="D6207" s="68">
        <f t="shared" si="96"/>
        <v>0</v>
      </c>
    </row>
    <row r="6208" spans="1:4">
      <c r="A6208" s="134"/>
      <c r="D6208" s="68">
        <f t="shared" si="96"/>
        <v>0</v>
      </c>
    </row>
    <row r="6209" spans="1:4">
      <c r="A6209" s="134"/>
      <c r="D6209" s="68">
        <f t="shared" si="96"/>
        <v>0</v>
      </c>
    </row>
    <row r="6210" spans="1:4">
      <c r="A6210" s="134"/>
      <c r="D6210" s="68">
        <f t="shared" si="96"/>
        <v>0</v>
      </c>
    </row>
    <row r="6211" spans="1:4">
      <c r="A6211" s="134"/>
      <c r="D6211" s="68">
        <f t="shared" ref="D6211:D6274" si="97">B6211+C6211</f>
        <v>0</v>
      </c>
    </row>
    <row r="6212" spans="1:4">
      <c r="A6212" s="134"/>
      <c r="D6212" s="68">
        <f t="shared" si="97"/>
        <v>0</v>
      </c>
    </row>
    <row r="6213" spans="1:4">
      <c r="A6213" s="134"/>
      <c r="D6213" s="68">
        <f t="shared" si="97"/>
        <v>0</v>
      </c>
    </row>
    <row r="6214" spans="1:4">
      <c r="A6214" s="134"/>
      <c r="D6214" s="68">
        <f t="shared" si="97"/>
        <v>0</v>
      </c>
    </row>
    <row r="6215" spans="1:4">
      <c r="A6215" s="134"/>
      <c r="D6215" s="68">
        <f t="shared" si="97"/>
        <v>0</v>
      </c>
    </row>
    <row r="6216" spans="1:4">
      <c r="A6216" s="134"/>
      <c r="D6216" s="68">
        <f t="shared" si="97"/>
        <v>0</v>
      </c>
    </row>
    <row r="6217" spans="1:4">
      <c r="A6217" s="134"/>
      <c r="D6217" s="68">
        <f t="shared" si="97"/>
        <v>0</v>
      </c>
    </row>
    <row r="6218" spans="1:4">
      <c r="A6218" s="134"/>
      <c r="D6218" s="68">
        <f t="shared" si="97"/>
        <v>0</v>
      </c>
    </row>
    <row r="6219" spans="1:4">
      <c r="A6219" s="134"/>
      <c r="D6219" s="68">
        <f t="shared" si="97"/>
        <v>0</v>
      </c>
    </row>
    <row r="6220" spans="1:4">
      <c r="A6220" s="134"/>
      <c r="D6220" s="68">
        <f t="shared" si="97"/>
        <v>0</v>
      </c>
    </row>
    <row r="6221" spans="1:4">
      <c r="A6221" s="134"/>
      <c r="D6221" s="68">
        <f t="shared" si="97"/>
        <v>0</v>
      </c>
    </row>
    <row r="6222" spans="1:4">
      <c r="A6222" s="134"/>
      <c r="D6222" s="68">
        <f t="shared" si="97"/>
        <v>0</v>
      </c>
    </row>
    <row r="6223" spans="1:4">
      <c r="A6223" s="134"/>
      <c r="D6223" s="68">
        <f t="shared" si="97"/>
        <v>0</v>
      </c>
    </row>
    <row r="6224" spans="1:4">
      <c r="A6224" s="134"/>
      <c r="D6224" s="68">
        <f t="shared" si="97"/>
        <v>0</v>
      </c>
    </row>
    <row r="6225" spans="1:4">
      <c r="A6225" s="134"/>
      <c r="D6225" s="68">
        <f t="shared" si="97"/>
        <v>0</v>
      </c>
    </row>
    <row r="6226" spans="1:4">
      <c r="A6226" s="134"/>
      <c r="D6226" s="68">
        <f t="shared" si="97"/>
        <v>0</v>
      </c>
    </row>
    <row r="6227" spans="1:4">
      <c r="A6227" s="134"/>
      <c r="D6227" s="68">
        <f t="shared" si="97"/>
        <v>0</v>
      </c>
    </row>
    <row r="6228" spans="1:4">
      <c r="A6228" s="134"/>
      <c r="D6228" s="68">
        <f t="shared" si="97"/>
        <v>0</v>
      </c>
    </row>
    <row r="6229" spans="1:4">
      <c r="A6229" s="134"/>
      <c r="D6229" s="68">
        <f t="shared" si="97"/>
        <v>0</v>
      </c>
    </row>
    <row r="6230" spans="1:4">
      <c r="A6230" s="134"/>
      <c r="D6230" s="68">
        <f t="shared" si="97"/>
        <v>0</v>
      </c>
    </row>
    <row r="6231" spans="1:4">
      <c r="A6231" s="134"/>
      <c r="D6231" s="68">
        <f t="shared" si="97"/>
        <v>0</v>
      </c>
    </row>
    <row r="6232" spans="1:4">
      <c r="A6232" s="134"/>
      <c r="D6232" s="68">
        <f t="shared" si="97"/>
        <v>0</v>
      </c>
    </row>
    <row r="6233" spans="1:4">
      <c r="A6233" s="134"/>
      <c r="D6233" s="68">
        <f t="shared" si="97"/>
        <v>0</v>
      </c>
    </row>
    <row r="6234" spans="1:4">
      <c r="A6234" s="134"/>
      <c r="D6234" s="68">
        <f t="shared" si="97"/>
        <v>0</v>
      </c>
    </row>
    <row r="6235" spans="1:4">
      <c r="A6235" s="134"/>
      <c r="D6235" s="68">
        <f t="shared" si="97"/>
        <v>0</v>
      </c>
    </row>
    <row r="6236" spans="1:4">
      <c r="A6236" s="134"/>
      <c r="D6236" s="68">
        <f t="shared" si="97"/>
        <v>0</v>
      </c>
    </row>
    <row r="6237" spans="1:4">
      <c r="A6237" s="134"/>
      <c r="D6237" s="68">
        <f t="shared" si="97"/>
        <v>0</v>
      </c>
    </row>
    <row r="6238" spans="1:4">
      <c r="A6238" s="134"/>
      <c r="D6238" s="68">
        <f t="shared" si="97"/>
        <v>0</v>
      </c>
    </row>
    <row r="6239" spans="1:4">
      <c r="A6239" s="134"/>
      <c r="D6239" s="68">
        <f t="shared" si="97"/>
        <v>0</v>
      </c>
    </row>
    <row r="6240" spans="1:4">
      <c r="A6240" s="134"/>
      <c r="D6240" s="68">
        <f t="shared" si="97"/>
        <v>0</v>
      </c>
    </row>
    <row r="6241" spans="1:4">
      <c r="A6241" s="134"/>
      <c r="D6241" s="68">
        <f t="shared" si="97"/>
        <v>0</v>
      </c>
    </row>
    <row r="6242" spans="1:4">
      <c r="A6242" s="134"/>
      <c r="D6242" s="68">
        <f t="shared" si="97"/>
        <v>0</v>
      </c>
    </row>
    <row r="6243" spans="1:4">
      <c r="A6243" s="134"/>
      <c r="D6243" s="68">
        <f t="shared" si="97"/>
        <v>0</v>
      </c>
    </row>
    <row r="6244" spans="1:4">
      <c r="A6244" s="134"/>
      <c r="D6244" s="68">
        <f t="shared" si="97"/>
        <v>0</v>
      </c>
    </row>
    <row r="6245" spans="1:4">
      <c r="A6245" s="134"/>
      <c r="D6245" s="68">
        <f t="shared" si="97"/>
        <v>0</v>
      </c>
    </row>
    <row r="6246" spans="1:4">
      <c r="A6246" s="134"/>
      <c r="D6246" s="68">
        <f t="shared" si="97"/>
        <v>0</v>
      </c>
    </row>
    <row r="6247" spans="1:4">
      <c r="A6247" s="134"/>
      <c r="D6247" s="68">
        <f t="shared" si="97"/>
        <v>0</v>
      </c>
    </row>
    <row r="6248" spans="1:4">
      <c r="A6248" s="134"/>
      <c r="D6248" s="68">
        <f t="shared" si="97"/>
        <v>0</v>
      </c>
    </row>
    <row r="6249" spans="1:4">
      <c r="A6249" s="134"/>
      <c r="D6249" s="68">
        <f t="shared" si="97"/>
        <v>0</v>
      </c>
    </row>
    <row r="6250" spans="1:4">
      <c r="A6250" s="134"/>
      <c r="D6250" s="68">
        <f t="shared" si="97"/>
        <v>0</v>
      </c>
    </row>
    <row r="6251" spans="1:4">
      <c r="A6251" s="134"/>
      <c r="D6251" s="68">
        <f t="shared" si="97"/>
        <v>0</v>
      </c>
    </row>
    <row r="6252" spans="1:4">
      <c r="A6252" s="134"/>
      <c r="D6252" s="68">
        <f t="shared" si="97"/>
        <v>0</v>
      </c>
    </row>
    <row r="6253" spans="1:4">
      <c r="A6253" s="134"/>
      <c r="D6253" s="68">
        <f t="shared" si="97"/>
        <v>0</v>
      </c>
    </row>
    <row r="6254" spans="1:4">
      <c r="A6254" s="134"/>
      <c r="D6254" s="68">
        <f t="shared" si="97"/>
        <v>0</v>
      </c>
    </row>
    <row r="6255" spans="1:4">
      <c r="A6255" s="134"/>
      <c r="D6255" s="68">
        <f t="shared" si="97"/>
        <v>0</v>
      </c>
    </row>
    <row r="6256" spans="1:4">
      <c r="A6256" s="134"/>
      <c r="D6256" s="68">
        <f t="shared" si="97"/>
        <v>0</v>
      </c>
    </row>
    <row r="6257" spans="1:4">
      <c r="A6257" s="134"/>
      <c r="D6257" s="68">
        <f t="shared" si="97"/>
        <v>0</v>
      </c>
    </row>
    <row r="6258" spans="1:4">
      <c r="A6258" s="134"/>
      <c r="D6258" s="68">
        <f t="shared" si="97"/>
        <v>0</v>
      </c>
    </row>
    <row r="6259" spans="1:4">
      <c r="A6259" s="134"/>
      <c r="D6259" s="68">
        <f t="shared" si="97"/>
        <v>0</v>
      </c>
    </row>
    <row r="6260" spans="1:4">
      <c r="A6260" s="134"/>
      <c r="D6260" s="68">
        <f t="shared" si="97"/>
        <v>0</v>
      </c>
    </row>
    <row r="6261" spans="1:4">
      <c r="A6261" s="134"/>
      <c r="D6261" s="68">
        <f t="shared" si="97"/>
        <v>0</v>
      </c>
    </row>
    <row r="6262" spans="1:4">
      <c r="A6262" s="134"/>
      <c r="D6262" s="68">
        <f t="shared" si="97"/>
        <v>0</v>
      </c>
    </row>
    <row r="6263" spans="1:4">
      <c r="A6263" s="134"/>
      <c r="D6263" s="68">
        <f t="shared" si="97"/>
        <v>0</v>
      </c>
    </row>
    <row r="6264" spans="1:4">
      <c r="A6264" s="134"/>
      <c r="D6264" s="68">
        <f t="shared" si="97"/>
        <v>0</v>
      </c>
    </row>
    <row r="6265" spans="1:4">
      <c r="A6265" s="134"/>
      <c r="D6265" s="68">
        <f t="shared" si="97"/>
        <v>0</v>
      </c>
    </row>
    <row r="6266" spans="1:4">
      <c r="A6266" s="134"/>
      <c r="D6266" s="68">
        <f t="shared" si="97"/>
        <v>0</v>
      </c>
    </row>
    <row r="6267" spans="1:4">
      <c r="A6267" s="134"/>
      <c r="D6267" s="68">
        <f t="shared" si="97"/>
        <v>0</v>
      </c>
    </row>
    <row r="6268" spans="1:4">
      <c r="A6268" s="134"/>
      <c r="D6268" s="68">
        <f t="shared" si="97"/>
        <v>0</v>
      </c>
    </row>
    <row r="6269" spans="1:4">
      <c r="A6269" s="134"/>
      <c r="D6269" s="68">
        <f t="shared" si="97"/>
        <v>0</v>
      </c>
    </row>
    <row r="6270" spans="1:4">
      <c r="A6270" s="134"/>
      <c r="D6270" s="68">
        <f t="shared" si="97"/>
        <v>0</v>
      </c>
    </row>
    <row r="6271" spans="1:4">
      <c r="A6271" s="134"/>
      <c r="D6271" s="68">
        <f t="shared" si="97"/>
        <v>0</v>
      </c>
    </row>
    <row r="6272" spans="1:4">
      <c r="A6272" s="134"/>
      <c r="D6272" s="68">
        <f t="shared" si="97"/>
        <v>0</v>
      </c>
    </row>
    <row r="6273" spans="1:4">
      <c r="A6273" s="134"/>
      <c r="D6273" s="68">
        <f t="shared" si="97"/>
        <v>0</v>
      </c>
    </row>
    <row r="6274" spans="1:4">
      <c r="A6274" s="134"/>
      <c r="D6274" s="68">
        <f t="shared" si="97"/>
        <v>0</v>
      </c>
    </row>
    <row r="6275" spans="1:4">
      <c r="A6275" s="134"/>
      <c r="D6275" s="68">
        <f t="shared" ref="D6275:D6338" si="98">B6275+C6275</f>
        <v>0</v>
      </c>
    </row>
    <row r="6276" spans="1:4">
      <c r="A6276" s="134"/>
      <c r="D6276" s="68">
        <f t="shared" si="98"/>
        <v>0</v>
      </c>
    </row>
    <row r="6277" spans="1:4">
      <c r="A6277" s="134"/>
      <c r="D6277" s="68">
        <f t="shared" si="98"/>
        <v>0</v>
      </c>
    </row>
    <row r="6278" spans="1:4">
      <c r="A6278" s="134"/>
      <c r="D6278" s="68">
        <f t="shared" si="98"/>
        <v>0</v>
      </c>
    </row>
    <row r="6279" spans="1:4">
      <c r="A6279" s="134"/>
      <c r="D6279" s="68">
        <f t="shared" si="98"/>
        <v>0</v>
      </c>
    </row>
    <row r="6280" spans="1:4">
      <c r="A6280" s="134"/>
      <c r="D6280" s="68">
        <f t="shared" si="98"/>
        <v>0</v>
      </c>
    </row>
    <row r="6281" spans="1:4">
      <c r="A6281" s="134"/>
      <c r="D6281" s="68">
        <f t="shared" si="98"/>
        <v>0</v>
      </c>
    </row>
    <row r="6282" spans="1:4">
      <c r="A6282" s="134"/>
      <c r="D6282" s="68">
        <f t="shared" si="98"/>
        <v>0</v>
      </c>
    </row>
    <row r="6283" spans="1:4">
      <c r="A6283" s="134"/>
      <c r="D6283" s="68">
        <f t="shared" si="98"/>
        <v>0</v>
      </c>
    </row>
    <row r="6284" spans="1:4">
      <c r="A6284" s="134"/>
      <c r="D6284" s="68">
        <f t="shared" si="98"/>
        <v>0</v>
      </c>
    </row>
    <row r="6285" spans="1:4">
      <c r="A6285" s="134"/>
      <c r="D6285" s="68">
        <f t="shared" si="98"/>
        <v>0</v>
      </c>
    </row>
    <row r="6286" spans="1:4">
      <c r="A6286" s="134"/>
      <c r="D6286" s="68">
        <f t="shared" si="98"/>
        <v>0</v>
      </c>
    </row>
    <row r="6287" spans="1:4">
      <c r="A6287" s="134"/>
      <c r="D6287" s="68">
        <f t="shared" si="98"/>
        <v>0</v>
      </c>
    </row>
    <row r="6288" spans="1:4">
      <c r="A6288" s="134"/>
      <c r="D6288" s="68">
        <f t="shared" si="98"/>
        <v>0</v>
      </c>
    </row>
    <row r="6289" spans="1:4">
      <c r="A6289" s="134"/>
      <c r="D6289" s="68">
        <f t="shared" si="98"/>
        <v>0</v>
      </c>
    </row>
    <row r="6290" spans="1:4">
      <c r="A6290" s="134"/>
      <c r="D6290" s="68">
        <f t="shared" si="98"/>
        <v>0</v>
      </c>
    </row>
    <row r="6291" spans="1:4">
      <c r="A6291" s="134"/>
      <c r="D6291" s="68">
        <f t="shared" si="98"/>
        <v>0</v>
      </c>
    </row>
    <row r="6292" spans="1:4">
      <c r="A6292" s="134"/>
      <c r="D6292" s="68">
        <f t="shared" si="98"/>
        <v>0</v>
      </c>
    </row>
    <row r="6293" spans="1:4">
      <c r="A6293" s="134"/>
      <c r="D6293" s="68">
        <f t="shared" si="98"/>
        <v>0</v>
      </c>
    </row>
    <row r="6294" spans="1:4">
      <c r="A6294" s="134"/>
      <c r="D6294" s="68">
        <f t="shared" si="98"/>
        <v>0</v>
      </c>
    </row>
    <row r="6295" spans="1:4">
      <c r="A6295" s="134"/>
      <c r="D6295" s="68">
        <f t="shared" si="98"/>
        <v>0</v>
      </c>
    </row>
    <row r="6296" spans="1:4">
      <c r="A6296" s="134"/>
      <c r="D6296" s="68">
        <f t="shared" si="98"/>
        <v>0</v>
      </c>
    </row>
    <row r="6297" spans="1:4">
      <c r="A6297" s="134"/>
      <c r="D6297" s="68">
        <f t="shared" si="98"/>
        <v>0</v>
      </c>
    </row>
    <row r="6298" spans="1:4">
      <c r="A6298" s="134"/>
      <c r="D6298" s="68">
        <f t="shared" si="98"/>
        <v>0</v>
      </c>
    </row>
    <row r="6299" spans="1:4">
      <c r="A6299" s="134"/>
      <c r="D6299" s="68">
        <f t="shared" si="98"/>
        <v>0</v>
      </c>
    </row>
    <row r="6300" spans="1:4">
      <c r="A6300" s="134"/>
      <c r="D6300" s="68">
        <f t="shared" si="98"/>
        <v>0</v>
      </c>
    </row>
    <row r="6301" spans="1:4">
      <c r="A6301" s="134"/>
      <c r="D6301" s="68">
        <f t="shared" si="98"/>
        <v>0</v>
      </c>
    </row>
    <row r="6302" spans="1:4">
      <c r="A6302" s="134"/>
      <c r="D6302" s="68">
        <f t="shared" si="98"/>
        <v>0</v>
      </c>
    </row>
    <row r="6303" spans="1:4">
      <c r="A6303" s="134"/>
      <c r="D6303" s="68">
        <f t="shared" si="98"/>
        <v>0</v>
      </c>
    </row>
    <row r="6304" spans="1:4">
      <c r="A6304" s="134"/>
      <c r="D6304" s="68">
        <f t="shared" si="98"/>
        <v>0</v>
      </c>
    </row>
    <row r="6305" spans="1:4">
      <c r="A6305" s="134"/>
      <c r="D6305" s="68">
        <f t="shared" si="98"/>
        <v>0</v>
      </c>
    </row>
    <row r="6306" spans="1:4">
      <c r="A6306" s="134"/>
      <c r="D6306" s="68">
        <f t="shared" si="98"/>
        <v>0</v>
      </c>
    </row>
    <row r="6307" spans="1:4">
      <c r="A6307" s="134"/>
      <c r="D6307" s="68">
        <f t="shared" si="98"/>
        <v>0</v>
      </c>
    </row>
    <row r="6308" spans="1:4">
      <c r="A6308" s="134"/>
      <c r="D6308" s="68">
        <f t="shared" si="98"/>
        <v>0</v>
      </c>
    </row>
    <row r="6309" spans="1:4">
      <c r="A6309" s="134"/>
      <c r="D6309" s="68">
        <f t="shared" si="98"/>
        <v>0</v>
      </c>
    </row>
    <row r="6310" spans="1:4">
      <c r="A6310" s="134"/>
      <c r="D6310" s="68">
        <f t="shared" si="98"/>
        <v>0</v>
      </c>
    </row>
    <row r="6311" spans="1:4">
      <c r="A6311" s="134"/>
      <c r="D6311" s="68">
        <f t="shared" si="98"/>
        <v>0</v>
      </c>
    </row>
    <row r="6312" spans="1:4">
      <c r="A6312" s="134"/>
      <c r="D6312" s="68">
        <f t="shared" si="98"/>
        <v>0</v>
      </c>
    </row>
    <row r="6313" spans="1:4">
      <c r="A6313" s="134"/>
      <c r="D6313" s="68">
        <f t="shared" si="98"/>
        <v>0</v>
      </c>
    </row>
    <row r="6314" spans="1:4">
      <c r="A6314" s="134"/>
      <c r="D6314" s="68">
        <f t="shared" si="98"/>
        <v>0</v>
      </c>
    </row>
    <row r="6315" spans="1:4">
      <c r="A6315" s="134"/>
      <c r="D6315" s="68">
        <f t="shared" si="98"/>
        <v>0</v>
      </c>
    </row>
    <row r="6316" spans="1:4">
      <c r="A6316" s="134"/>
      <c r="D6316" s="68">
        <f t="shared" si="98"/>
        <v>0</v>
      </c>
    </row>
    <row r="6317" spans="1:4">
      <c r="A6317" s="134"/>
      <c r="D6317" s="68">
        <f t="shared" si="98"/>
        <v>0</v>
      </c>
    </row>
    <row r="6318" spans="1:4">
      <c r="A6318" s="134"/>
      <c r="D6318" s="68">
        <f t="shared" si="98"/>
        <v>0</v>
      </c>
    </row>
    <row r="6319" spans="1:4">
      <c r="A6319" s="134"/>
      <c r="D6319" s="68">
        <f t="shared" si="98"/>
        <v>0</v>
      </c>
    </row>
    <row r="6320" spans="1:4">
      <c r="A6320" s="134"/>
      <c r="D6320" s="68">
        <f t="shared" si="98"/>
        <v>0</v>
      </c>
    </row>
    <row r="6321" spans="1:4">
      <c r="A6321" s="134"/>
      <c r="D6321" s="68">
        <f t="shared" si="98"/>
        <v>0</v>
      </c>
    </row>
    <row r="6322" spans="1:4">
      <c r="A6322" s="134"/>
      <c r="D6322" s="68">
        <f t="shared" si="98"/>
        <v>0</v>
      </c>
    </row>
    <row r="6323" spans="1:4">
      <c r="A6323" s="134"/>
      <c r="D6323" s="68">
        <f t="shared" si="98"/>
        <v>0</v>
      </c>
    </row>
    <row r="6324" spans="1:4">
      <c r="A6324" s="134"/>
      <c r="D6324" s="68">
        <f t="shared" si="98"/>
        <v>0</v>
      </c>
    </row>
    <row r="6325" spans="1:4">
      <c r="A6325" s="134"/>
      <c r="D6325" s="68">
        <f t="shared" si="98"/>
        <v>0</v>
      </c>
    </row>
    <row r="6326" spans="1:4">
      <c r="A6326" s="134"/>
      <c r="D6326" s="68">
        <f t="shared" si="98"/>
        <v>0</v>
      </c>
    </row>
    <row r="6327" spans="1:4">
      <c r="A6327" s="134"/>
      <c r="D6327" s="68">
        <f t="shared" si="98"/>
        <v>0</v>
      </c>
    </row>
    <row r="6328" spans="1:4">
      <c r="A6328" s="134"/>
      <c r="D6328" s="68">
        <f t="shared" si="98"/>
        <v>0</v>
      </c>
    </row>
    <row r="6329" spans="1:4">
      <c r="A6329" s="134"/>
      <c r="D6329" s="68">
        <f t="shared" si="98"/>
        <v>0</v>
      </c>
    </row>
    <row r="6330" spans="1:4">
      <c r="A6330" s="134"/>
      <c r="D6330" s="68">
        <f t="shared" si="98"/>
        <v>0</v>
      </c>
    </row>
    <row r="6331" spans="1:4">
      <c r="A6331" s="134"/>
      <c r="D6331" s="68">
        <f t="shared" si="98"/>
        <v>0</v>
      </c>
    </row>
    <row r="6332" spans="1:4">
      <c r="A6332" s="134"/>
      <c r="D6332" s="68">
        <f t="shared" si="98"/>
        <v>0</v>
      </c>
    </row>
    <row r="6333" spans="1:4">
      <c r="A6333" s="134"/>
      <c r="D6333" s="68">
        <f t="shared" si="98"/>
        <v>0</v>
      </c>
    </row>
    <row r="6334" spans="1:4">
      <c r="A6334" s="134"/>
      <c r="D6334" s="68">
        <f t="shared" si="98"/>
        <v>0</v>
      </c>
    </row>
    <row r="6335" spans="1:4">
      <c r="A6335" s="134"/>
      <c r="D6335" s="68">
        <f t="shared" si="98"/>
        <v>0</v>
      </c>
    </row>
    <row r="6336" spans="1:4">
      <c r="A6336" s="134"/>
      <c r="D6336" s="68">
        <f t="shared" si="98"/>
        <v>0</v>
      </c>
    </row>
    <row r="6337" spans="1:4">
      <c r="A6337" s="134"/>
      <c r="D6337" s="68">
        <f t="shared" si="98"/>
        <v>0</v>
      </c>
    </row>
    <row r="6338" spans="1:4">
      <c r="A6338" s="134"/>
      <c r="D6338" s="68">
        <f t="shared" si="98"/>
        <v>0</v>
      </c>
    </row>
    <row r="6339" spans="1:4">
      <c r="A6339" s="134"/>
      <c r="D6339" s="68">
        <f t="shared" ref="D6339:D6402" si="99">B6339+C6339</f>
        <v>0</v>
      </c>
    </row>
    <row r="6340" spans="1:4">
      <c r="A6340" s="134"/>
      <c r="D6340" s="68">
        <f t="shared" si="99"/>
        <v>0</v>
      </c>
    </row>
    <row r="6341" spans="1:4">
      <c r="A6341" s="134"/>
      <c r="D6341" s="68">
        <f t="shared" si="99"/>
        <v>0</v>
      </c>
    </row>
    <row r="6342" spans="1:4">
      <c r="A6342" s="134"/>
      <c r="D6342" s="68">
        <f t="shared" si="99"/>
        <v>0</v>
      </c>
    </row>
    <row r="6343" spans="1:4">
      <c r="A6343" s="134"/>
      <c r="D6343" s="68">
        <f t="shared" si="99"/>
        <v>0</v>
      </c>
    </row>
    <row r="6344" spans="1:4">
      <c r="A6344" s="134"/>
      <c r="D6344" s="68">
        <f t="shared" si="99"/>
        <v>0</v>
      </c>
    </row>
    <row r="6345" spans="1:4">
      <c r="A6345" s="134"/>
      <c r="D6345" s="68">
        <f t="shared" si="99"/>
        <v>0</v>
      </c>
    </row>
    <row r="6346" spans="1:4">
      <c r="A6346" s="134"/>
      <c r="D6346" s="68">
        <f t="shared" si="99"/>
        <v>0</v>
      </c>
    </row>
    <row r="6347" spans="1:4">
      <c r="A6347" s="134"/>
      <c r="D6347" s="68">
        <f t="shared" si="99"/>
        <v>0</v>
      </c>
    </row>
    <row r="6348" spans="1:4">
      <c r="A6348" s="134"/>
      <c r="D6348" s="68">
        <f t="shared" si="99"/>
        <v>0</v>
      </c>
    </row>
    <row r="6349" spans="1:4">
      <c r="A6349" s="134"/>
      <c r="D6349" s="68">
        <f t="shared" si="99"/>
        <v>0</v>
      </c>
    </row>
    <row r="6350" spans="1:4">
      <c r="A6350" s="134"/>
      <c r="D6350" s="68">
        <f t="shared" si="99"/>
        <v>0</v>
      </c>
    </row>
    <row r="6351" spans="1:4">
      <c r="A6351" s="134"/>
      <c r="D6351" s="68">
        <f t="shared" si="99"/>
        <v>0</v>
      </c>
    </row>
    <row r="6352" spans="1:4">
      <c r="A6352" s="134"/>
      <c r="D6352" s="68">
        <f t="shared" si="99"/>
        <v>0</v>
      </c>
    </row>
    <row r="6353" spans="1:4">
      <c r="A6353" s="134"/>
      <c r="D6353" s="68">
        <f t="shared" si="99"/>
        <v>0</v>
      </c>
    </row>
    <row r="6354" spans="1:4">
      <c r="A6354" s="134"/>
      <c r="D6354" s="68">
        <f t="shared" si="99"/>
        <v>0</v>
      </c>
    </row>
    <row r="6355" spans="1:4">
      <c r="A6355" s="134"/>
      <c r="D6355" s="68">
        <f t="shared" si="99"/>
        <v>0</v>
      </c>
    </row>
    <row r="6356" spans="1:4">
      <c r="A6356" s="134"/>
      <c r="D6356" s="68">
        <f t="shared" si="99"/>
        <v>0</v>
      </c>
    </row>
    <row r="6357" spans="1:4">
      <c r="A6357" s="134"/>
      <c r="D6357" s="68">
        <f t="shared" si="99"/>
        <v>0</v>
      </c>
    </row>
    <row r="6358" spans="1:4">
      <c r="A6358" s="134"/>
      <c r="D6358" s="68">
        <f t="shared" si="99"/>
        <v>0</v>
      </c>
    </row>
    <row r="6359" spans="1:4">
      <c r="A6359" s="134"/>
      <c r="D6359" s="68">
        <f t="shared" si="99"/>
        <v>0</v>
      </c>
    </row>
    <row r="6360" spans="1:4">
      <c r="A6360" s="134"/>
      <c r="D6360" s="68">
        <f t="shared" si="99"/>
        <v>0</v>
      </c>
    </row>
    <row r="6361" spans="1:4">
      <c r="A6361" s="134"/>
      <c r="D6361" s="68">
        <f t="shared" si="99"/>
        <v>0</v>
      </c>
    </row>
    <row r="6362" spans="1:4">
      <c r="A6362" s="134"/>
      <c r="D6362" s="68">
        <f t="shared" si="99"/>
        <v>0</v>
      </c>
    </row>
    <row r="6363" spans="1:4">
      <c r="A6363" s="134"/>
      <c r="D6363" s="68">
        <f t="shared" si="99"/>
        <v>0</v>
      </c>
    </row>
    <row r="6364" spans="1:4">
      <c r="A6364" s="134"/>
      <c r="D6364" s="68">
        <f t="shared" si="99"/>
        <v>0</v>
      </c>
    </row>
    <row r="6365" spans="1:4">
      <c r="A6365" s="134"/>
      <c r="D6365" s="68">
        <f t="shared" si="99"/>
        <v>0</v>
      </c>
    </row>
    <row r="6366" spans="1:4">
      <c r="A6366" s="134"/>
      <c r="D6366" s="68">
        <f t="shared" si="99"/>
        <v>0</v>
      </c>
    </row>
    <row r="6367" spans="1:4">
      <c r="A6367" s="134"/>
      <c r="D6367" s="68">
        <f t="shared" si="99"/>
        <v>0</v>
      </c>
    </row>
    <row r="6368" spans="1:4">
      <c r="A6368" s="134"/>
      <c r="D6368" s="68">
        <f t="shared" si="99"/>
        <v>0</v>
      </c>
    </row>
    <row r="6369" spans="1:4">
      <c r="A6369" s="134"/>
      <c r="D6369" s="68">
        <f t="shared" si="99"/>
        <v>0</v>
      </c>
    </row>
    <row r="6370" spans="1:4">
      <c r="A6370" s="134"/>
      <c r="D6370" s="68">
        <f t="shared" si="99"/>
        <v>0</v>
      </c>
    </row>
    <row r="6371" spans="1:4">
      <c r="A6371" s="134"/>
      <c r="D6371" s="68">
        <f t="shared" si="99"/>
        <v>0</v>
      </c>
    </row>
    <row r="6372" spans="1:4">
      <c r="A6372" s="134"/>
      <c r="D6372" s="68">
        <f t="shared" si="99"/>
        <v>0</v>
      </c>
    </row>
    <row r="6373" spans="1:4">
      <c r="A6373" s="134"/>
      <c r="D6373" s="68">
        <f t="shared" si="99"/>
        <v>0</v>
      </c>
    </row>
    <row r="6374" spans="1:4">
      <c r="A6374" s="134"/>
      <c r="D6374" s="68">
        <f t="shared" si="99"/>
        <v>0</v>
      </c>
    </row>
    <row r="6375" spans="1:4">
      <c r="A6375" s="134"/>
      <c r="D6375" s="68">
        <f t="shared" si="99"/>
        <v>0</v>
      </c>
    </row>
    <row r="6376" spans="1:4">
      <c r="A6376" s="134"/>
      <c r="D6376" s="68">
        <f t="shared" si="99"/>
        <v>0</v>
      </c>
    </row>
    <row r="6377" spans="1:4">
      <c r="A6377" s="134"/>
      <c r="D6377" s="68">
        <f t="shared" si="99"/>
        <v>0</v>
      </c>
    </row>
    <row r="6378" spans="1:4">
      <c r="A6378" s="134"/>
      <c r="D6378" s="68">
        <f t="shared" si="99"/>
        <v>0</v>
      </c>
    </row>
    <row r="6379" spans="1:4">
      <c r="A6379" s="134"/>
      <c r="D6379" s="68">
        <f t="shared" si="99"/>
        <v>0</v>
      </c>
    </row>
    <row r="6380" spans="1:4">
      <c r="A6380" s="134"/>
      <c r="D6380" s="68">
        <f t="shared" si="99"/>
        <v>0</v>
      </c>
    </row>
    <row r="6381" spans="1:4">
      <c r="A6381" s="134"/>
      <c r="D6381" s="68">
        <f t="shared" si="99"/>
        <v>0</v>
      </c>
    </row>
    <row r="6382" spans="1:4">
      <c r="A6382" s="134"/>
      <c r="D6382" s="68">
        <f t="shared" si="99"/>
        <v>0</v>
      </c>
    </row>
    <row r="6383" spans="1:4">
      <c r="A6383" s="134"/>
      <c r="D6383" s="68">
        <f t="shared" si="99"/>
        <v>0</v>
      </c>
    </row>
    <row r="6384" spans="1:4">
      <c r="A6384" s="134"/>
      <c r="D6384" s="68">
        <f t="shared" si="99"/>
        <v>0</v>
      </c>
    </row>
    <row r="6385" spans="1:4">
      <c r="A6385" s="134"/>
      <c r="D6385" s="68">
        <f t="shared" si="99"/>
        <v>0</v>
      </c>
    </row>
    <row r="6386" spans="1:4">
      <c r="A6386" s="134"/>
      <c r="D6386" s="68">
        <f t="shared" si="99"/>
        <v>0</v>
      </c>
    </row>
    <row r="6387" spans="1:4">
      <c r="A6387" s="134"/>
      <c r="D6387" s="68">
        <f t="shared" si="99"/>
        <v>0</v>
      </c>
    </row>
    <row r="6388" spans="1:4">
      <c r="A6388" s="134"/>
      <c r="D6388" s="68">
        <f t="shared" si="99"/>
        <v>0</v>
      </c>
    </row>
    <row r="6389" spans="1:4">
      <c r="A6389" s="134"/>
      <c r="D6389" s="68">
        <f t="shared" si="99"/>
        <v>0</v>
      </c>
    </row>
    <row r="6390" spans="1:4">
      <c r="A6390" s="134"/>
      <c r="D6390" s="68">
        <f t="shared" si="99"/>
        <v>0</v>
      </c>
    </row>
    <row r="6391" spans="1:4">
      <c r="A6391" s="134"/>
      <c r="D6391" s="68">
        <f t="shared" si="99"/>
        <v>0</v>
      </c>
    </row>
    <row r="6392" spans="1:4">
      <c r="A6392" s="134"/>
      <c r="D6392" s="68">
        <f t="shared" si="99"/>
        <v>0</v>
      </c>
    </row>
    <row r="6393" spans="1:4">
      <c r="A6393" s="134"/>
      <c r="D6393" s="68">
        <f t="shared" si="99"/>
        <v>0</v>
      </c>
    </row>
    <row r="6394" spans="1:4">
      <c r="A6394" s="134"/>
      <c r="D6394" s="68">
        <f t="shared" si="99"/>
        <v>0</v>
      </c>
    </row>
    <row r="6395" spans="1:4">
      <c r="A6395" s="134"/>
      <c r="D6395" s="68">
        <f t="shared" si="99"/>
        <v>0</v>
      </c>
    </row>
    <row r="6396" spans="1:4">
      <c r="A6396" s="134"/>
      <c r="D6396" s="68">
        <f t="shared" si="99"/>
        <v>0</v>
      </c>
    </row>
    <row r="6397" spans="1:4">
      <c r="A6397" s="134"/>
      <c r="D6397" s="68">
        <f t="shared" si="99"/>
        <v>0</v>
      </c>
    </row>
    <row r="6398" spans="1:4">
      <c r="A6398" s="134"/>
      <c r="D6398" s="68">
        <f t="shared" si="99"/>
        <v>0</v>
      </c>
    </row>
    <row r="6399" spans="1:4">
      <c r="A6399" s="134"/>
      <c r="D6399" s="68">
        <f t="shared" si="99"/>
        <v>0</v>
      </c>
    </row>
    <row r="6400" spans="1:4">
      <c r="A6400" s="134"/>
      <c r="D6400" s="68">
        <f t="shared" si="99"/>
        <v>0</v>
      </c>
    </row>
    <row r="6401" spans="1:4">
      <c r="A6401" s="134"/>
      <c r="D6401" s="68">
        <f t="shared" si="99"/>
        <v>0</v>
      </c>
    </row>
    <row r="6402" spans="1:4">
      <c r="A6402" s="134"/>
      <c r="D6402" s="68">
        <f t="shared" si="99"/>
        <v>0</v>
      </c>
    </row>
    <row r="6403" spans="1:4">
      <c r="A6403" s="134"/>
      <c r="D6403" s="68">
        <f t="shared" ref="D6403:D6466" si="100">B6403+C6403</f>
        <v>0</v>
      </c>
    </row>
    <row r="6404" spans="1:4">
      <c r="A6404" s="134"/>
      <c r="D6404" s="68">
        <f t="shared" si="100"/>
        <v>0</v>
      </c>
    </row>
    <row r="6405" spans="1:4">
      <c r="A6405" s="134"/>
      <c r="D6405" s="68">
        <f t="shared" si="100"/>
        <v>0</v>
      </c>
    </row>
    <row r="6406" spans="1:4">
      <c r="A6406" s="134"/>
      <c r="D6406" s="68">
        <f t="shared" si="100"/>
        <v>0</v>
      </c>
    </row>
    <row r="6407" spans="1:4">
      <c r="A6407" s="134"/>
      <c r="D6407" s="68">
        <f t="shared" si="100"/>
        <v>0</v>
      </c>
    </row>
    <row r="6408" spans="1:4">
      <c r="A6408" s="134"/>
      <c r="D6408" s="68">
        <f t="shared" si="100"/>
        <v>0</v>
      </c>
    </row>
    <row r="6409" spans="1:4">
      <c r="A6409" s="134"/>
      <c r="D6409" s="68">
        <f t="shared" si="100"/>
        <v>0</v>
      </c>
    </row>
    <row r="6410" spans="1:4">
      <c r="A6410" s="134"/>
      <c r="D6410" s="68">
        <f t="shared" si="100"/>
        <v>0</v>
      </c>
    </row>
    <row r="6411" spans="1:4">
      <c r="A6411" s="134"/>
      <c r="D6411" s="68">
        <f t="shared" si="100"/>
        <v>0</v>
      </c>
    </row>
    <row r="6412" spans="1:4">
      <c r="A6412" s="134"/>
      <c r="D6412" s="68">
        <f t="shared" si="100"/>
        <v>0</v>
      </c>
    </row>
    <row r="6413" spans="1:4">
      <c r="A6413" s="134"/>
      <c r="D6413" s="68">
        <f t="shared" si="100"/>
        <v>0</v>
      </c>
    </row>
    <row r="6414" spans="1:4">
      <c r="A6414" s="134"/>
      <c r="D6414" s="68">
        <f t="shared" si="100"/>
        <v>0</v>
      </c>
    </row>
    <row r="6415" spans="1:4">
      <c r="A6415" s="134"/>
      <c r="D6415" s="68">
        <f t="shared" si="100"/>
        <v>0</v>
      </c>
    </row>
    <row r="6416" spans="1:4">
      <c r="A6416" s="134"/>
      <c r="D6416" s="68">
        <f t="shared" si="100"/>
        <v>0</v>
      </c>
    </row>
    <row r="6417" spans="1:4">
      <c r="A6417" s="134"/>
      <c r="D6417" s="68">
        <f t="shared" si="100"/>
        <v>0</v>
      </c>
    </row>
    <row r="6418" spans="1:4">
      <c r="A6418" s="134"/>
      <c r="D6418" s="68">
        <f t="shared" si="100"/>
        <v>0</v>
      </c>
    </row>
    <row r="6419" spans="1:4">
      <c r="A6419" s="134"/>
      <c r="D6419" s="68">
        <f t="shared" si="100"/>
        <v>0</v>
      </c>
    </row>
    <row r="6420" spans="1:4">
      <c r="A6420" s="134"/>
      <c r="D6420" s="68">
        <f t="shared" si="100"/>
        <v>0</v>
      </c>
    </row>
    <row r="6421" spans="1:4">
      <c r="A6421" s="134"/>
      <c r="D6421" s="68">
        <f t="shared" si="100"/>
        <v>0</v>
      </c>
    </row>
    <row r="6422" spans="1:4">
      <c r="A6422" s="134"/>
      <c r="D6422" s="68">
        <f t="shared" si="100"/>
        <v>0</v>
      </c>
    </row>
    <row r="6423" spans="1:4">
      <c r="A6423" s="134"/>
      <c r="D6423" s="68">
        <f t="shared" si="100"/>
        <v>0</v>
      </c>
    </row>
    <row r="6424" spans="1:4">
      <c r="A6424" s="134"/>
      <c r="D6424" s="68">
        <f t="shared" si="100"/>
        <v>0</v>
      </c>
    </row>
    <row r="6425" spans="1:4">
      <c r="A6425" s="134"/>
      <c r="D6425" s="68">
        <f t="shared" si="100"/>
        <v>0</v>
      </c>
    </row>
    <row r="6426" spans="1:4">
      <c r="A6426" s="134"/>
      <c r="D6426" s="68">
        <f t="shared" si="100"/>
        <v>0</v>
      </c>
    </row>
    <row r="6427" spans="1:4">
      <c r="A6427" s="134"/>
      <c r="D6427" s="68">
        <f t="shared" si="100"/>
        <v>0</v>
      </c>
    </row>
    <row r="6428" spans="1:4">
      <c r="A6428" s="134"/>
      <c r="D6428" s="68">
        <f t="shared" si="100"/>
        <v>0</v>
      </c>
    </row>
    <row r="6429" spans="1:4">
      <c r="A6429" s="134"/>
      <c r="D6429" s="68">
        <f t="shared" si="100"/>
        <v>0</v>
      </c>
    </row>
    <row r="6430" spans="1:4">
      <c r="A6430" s="134"/>
      <c r="D6430" s="68">
        <f t="shared" si="100"/>
        <v>0</v>
      </c>
    </row>
    <row r="6431" spans="1:4">
      <c r="A6431" s="134"/>
      <c r="D6431" s="68">
        <f t="shared" si="100"/>
        <v>0</v>
      </c>
    </row>
    <row r="6432" spans="1:4">
      <c r="A6432" s="134"/>
      <c r="D6432" s="68">
        <f t="shared" si="100"/>
        <v>0</v>
      </c>
    </row>
    <row r="6433" spans="1:4">
      <c r="A6433" s="134"/>
      <c r="D6433" s="68">
        <f t="shared" si="100"/>
        <v>0</v>
      </c>
    </row>
    <row r="6434" spans="1:4">
      <c r="A6434" s="134"/>
      <c r="D6434" s="68">
        <f t="shared" si="100"/>
        <v>0</v>
      </c>
    </row>
    <row r="6435" spans="1:4">
      <c r="A6435" s="134"/>
      <c r="D6435" s="68">
        <f t="shared" si="100"/>
        <v>0</v>
      </c>
    </row>
    <row r="6436" spans="1:4">
      <c r="A6436" s="134"/>
      <c r="D6436" s="68">
        <f t="shared" si="100"/>
        <v>0</v>
      </c>
    </row>
    <row r="6437" spans="1:4">
      <c r="A6437" s="134"/>
      <c r="D6437" s="68">
        <f t="shared" si="100"/>
        <v>0</v>
      </c>
    </row>
    <row r="6438" spans="1:4">
      <c r="A6438" s="134"/>
      <c r="D6438" s="68">
        <f t="shared" si="100"/>
        <v>0</v>
      </c>
    </row>
    <row r="6439" spans="1:4">
      <c r="A6439" s="134"/>
      <c r="D6439" s="68">
        <f t="shared" si="100"/>
        <v>0</v>
      </c>
    </row>
    <row r="6440" spans="1:4">
      <c r="A6440" s="134"/>
      <c r="D6440" s="68">
        <f t="shared" si="100"/>
        <v>0</v>
      </c>
    </row>
    <row r="6441" spans="1:4">
      <c r="A6441" s="134"/>
      <c r="D6441" s="68">
        <f t="shared" si="100"/>
        <v>0</v>
      </c>
    </row>
    <row r="6442" spans="1:4">
      <c r="A6442" s="134"/>
      <c r="D6442" s="68">
        <f t="shared" si="100"/>
        <v>0</v>
      </c>
    </row>
    <row r="6443" spans="1:4">
      <c r="A6443" s="134"/>
      <c r="D6443" s="68">
        <f t="shared" si="100"/>
        <v>0</v>
      </c>
    </row>
    <row r="6444" spans="1:4">
      <c r="A6444" s="134"/>
      <c r="D6444" s="68">
        <f t="shared" si="100"/>
        <v>0</v>
      </c>
    </row>
    <row r="6445" spans="1:4">
      <c r="A6445" s="134"/>
      <c r="D6445" s="68">
        <f t="shared" si="100"/>
        <v>0</v>
      </c>
    </row>
    <row r="6446" spans="1:4">
      <c r="A6446" s="134"/>
      <c r="D6446" s="68">
        <f t="shared" si="100"/>
        <v>0</v>
      </c>
    </row>
    <row r="6447" spans="1:4">
      <c r="A6447" s="134"/>
      <c r="D6447" s="68">
        <f t="shared" si="100"/>
        <v>0</v>
      </c>
    </row>
    <row r="6448" spans="1:4">
      <c r="A6448" s="134"/>
      <c r="D6448" s="68">
        <f t="shared" si="100"/>
        <v>0</v>
      </c>
    </row>
    <row r="6449" spans="1:4">
      <c r="A6449" s="134"/>
      <c r="D6449" s="68">
        <f t="shared" si="100"/>
        <v>0</v>
      </c>
    </row>
    <row r="6450" spans="1:4">
      <c r="A6450" s="134"/>
      <c r="D6450" s="68">
        <f t="shared" si="100"/>
        <v>0</v>
      </c>
    </row>
    <row r="6451" spans="1:4">
      <c r="A6451" s="134"/>
      <c r="D6451" s="68">
        <f t="shared" si="100"/>
        <v>0</v>
      </c>
    </row>
    <row r="6452" spans="1:4">
      <c r="A6452" s="134"/>
      <c r="D6452" s="68">
        <f t="shared" si="100"/>
        <v>0</v>
      </c>
    </row>
    <row r="6453" spans="1:4">
      <c r="A6453" s="134"/>
      <c r="D6453" s="68">
        <f t="shared" si="100"/>
        <v>0</v>
      </c>
    </row>
    <row r="6454" spans="1:4">
      <c r="A6454" s="134"/>
      <c r="D6454" s="68">
        <f t="shared" si="100"/>
        <v>0</v>
      </c>
    </row>
    <row r="6455" spans="1:4">
      <c r="A6455" s="134"/>
      <c r="D6455" s="68">
        <f t="shared" si="100"/>
        <v>0</v>
      </c>
    </row>
    <row r="6456" spans="1:4">
      <c r="A6456" s="134"/>
      <c r="D6456" s="68">
        <f t="shared" si="100"/>
        <v>0</v>
      </c>
    </row>
    <row r="6457" spans="1:4">
      <c r="A6457" s="134"/>
      <c r="D6457" s="68">
        <f t="shared" si="100"/>
        <v>0</v>
      </c>
    </row>
    <row r="6458" spans="1:4">
      <c r="A6458" s="134"/>
      <c r="D6458" s="68">
        <f t="shared" si="100"/>
        <v>0</v>
      </c>
    </row>
    <row r="6459" spans="1:4">
      <c r="A6459" s="134"/>
      <c r="D6459" s="68">
        <f t="shared" si="100"/>
        <v>0</v>
      </c>
    </row>
    <row r="6460" spans="1:4">
      <c r="A6460" s="134"/>
      <c r="D6460" s="68">
        <f t="shared" si="100"/>
        <v>0</v>
      </c>
    </row>
    <row r="6461" spans="1:4">
      <c r="A6461" s="134"/>
      <c r="D6461" s="68">
        <f t="shared" si="100"/>
        <v>0</v>
      </c>
    </row>
    <row r="6462" spans="1:4">
      <c r="A6462" s="134"/>
      <c r="D6462" s="68">
        <f t="shared" si="100"/>
        <v>0</v>
      </c>
    </row>
    <row r="6463" spans="1:4">
      <c r="A6463" s="134"/>
      <c r="D6463" s="68">
        <f t="shared" si="100"/>
        <v>0</v>
      </c>
    </row>
    <row r="6464" spans="1:4">
      <c r="A6464" s="134"/>
      <c r="D6464" s="68">
        <f t="shared" si="100"/>
        <v>0</v>
      </c>
    </row>
    <row r="6465" spans="1:4">
      <c r="A6465" s="134"/>
      <c r="D6465" s="68">
        <f t="shared" si="100"/>
        <v>0</v>
      </c>
    </row>
    <row r="6466" spans="1:4">
      <c r="A6466" s="134"/>
      <c r="D6466" s="68">
        <f t="shared" si="100"/>
        <v>0</v>
      </c>
    </row>
    <row r="6467" spans="1:4">
      <c r="A6467" s="134"/>
      <c r="D6467" s="68">
        <f t="shared" ref="D6467:D6530" si="101">B6467+C6467</f>
        <v>0</v>
      </c>
    </row>
    <row r="6468" spans="1:4">
      <c r="A6468" s="134"/>
      <c r="D6468" s="68">
        <f t="shared" si="101"/>
        <v>0</v>
      </c>
    </row>
    <row r="6469" spans="1:4">
      <c r="A6469" s="134"/>
      <c r="D6469" s="68">
        <f t="shared" si="101"/>
        <v>0</v>
      </c>
    </row>
    <row r="6470" spans="1:4">
      <c r="A6470" s="134"/>
      <c r="D6470" s="68">
        <f t="shared" si="101"/>
        <v>0</v>
      </c>
    </row>
    <row r="6471" spans="1:4">
      <c r="A6471" s="134"/>
      <c r="D6471" s="68">
        <f t="shared" si="101"/>
        <v>0</v>
      </c>
    </row>
    <row r="6472" spans="1:4">
      <c r="A6472" s="134"/>
      <c r="D6472" s="68">
        <f t="shared" si="101"/>
        <v>0</v>
      </c>
    </row>
    <row r="6473" spans="1:4">
      <c r="A6473" s="134"/>
      <c r="D6473" s="68">
        <f t="shared" si="101"/>
        <v>0</v>
      </c>
    </row>
    <row r="6474" spans="1:4">
      <c r="A6474" s="134"/>
      <c r="D6474" s="68">
        <f t="shared" si="101"/>
        <v>0</v>
      </c>
    </row>
    <row r="6475" spans="1:4">
      <c r="A6475" s="134"/>
      <c r="D6475" s="68">
        <f t="shared" si="101"/>
        <v>0</v>
      </c>
    </row>
    <row r="6476" spans="1:4">
      <c r="A6476" s="134"/>
      <c r="D6476" s="68">
        <f t="shared" si="101"/>
        <v>0</v>
      </c>
    </row>
    <row r="6477" spans="1:4">
      <c r="A6477" s="134"/>
      <c r="D6477" s="68">
        <f t="shared" si="101"/>
        <v>0</v>
      </c>
    </row>
    <row r="6478" spans="1:4">
      <c r="A6478" s="134"/>
      <c r="D6478" s="68">
        <f t="shared" si="101"/>
        <v>0</v>
      </c>
    </row>
    <row r="6479" spans="1:4">
      <c r="A6479" s="134"/>
      <c r="D6479" s="68">
        <f t="shared" si="101"/>
        <v>0</v>
      </c>
    </row>
    <row r="6480" spans="1:4">
      <c r="A6480" s="134"/>
      <c r="D6480" s="68">
        <f t="shared" si="101"/>
        <v>0</v>
      </c>
    </row>
    <row r="6481" spans="1:4">
      <c r="A6481" s="134"/>
      <c r="D6481" s="68">
        <f t="shared" si="101"/>
        <v>0</v>
      </c>
    </row>
    <row r="6482" spans="1:4">
      <c r="A6482" s="134"/>
      <c r="D6482" s="68">
        <f t="shared" si="101"/>
        <v>0</v>
      </c>
    </row>
    <row r="6483" spans="1:4">
      <c r="A6483" s="134"/>
      <c r="D6483" s="68">
        <f t="shared" si="101"/>
        <v>0</v>
      </c>
    </row>
    <row r="6484" spans="1:4">
      <c r="A6484" s="134"/>
      <c r="D6484" s="68">
        <f t="shared" si="101"/>
        <v>0</v>
      </c>
    </row>
    <row r="6485" spans="1:4">
      <c r="A6485" s="134"/>
      <c r="D6485" s="68">
        <f t="shared" si="101"/>
        <v>0</v>
      </c>
    </row>
    <row r="6486" spans="1:4">
      <c r="A6486" s="134"/>
      <c r="D6486" s="68">
        <f t="shared" si="101"/>
        <v>0</v>
      </c>
    </row>
    <row r="6487" spans="1:4">
      <c r="A6487" s="134"/>
      <c r="D6487" s="68">
        <f t="shared" si="101"/>
        <v>0</v>
      </c>
    </row>
    <row r="6488" spans="1:4">
      <c r="A6488" s="134"/>
      <c r="D6488" s="68">
        <f t="shared" si="101"/>
        <v>0</v>
      </c>
    </row>
    <row r="6489" spans="1:4">
      <c r="A6489" s="134"/>
      <c r="D6489" s="68">
        <f t="shared" si="101"/>
        <v>0</v>
      </c>
    </row>
    <row r="6490" spans="1:4">
      <c r="A6490" s="134"/>
      <c r="D6490" s="68">
        <f t="shared" si="101"/>
        <v>0</v>
      </c>
    </row>
    <row r="6491" spans="1:4">
      <c r="A6491" s="134"/>
      <c r="D6491" s="68">
        <f t="shared" si="101"/>
        <v>0</v>
      </c>
    </row>
    <row r="6492" spans="1:4">
      <c r="A6492" s="134"/>
      <c r="D6492" s="68">
        <f t="shared" si="101"/>
        <v>0</v>
      </c>
    </row>
    <row r="6493" spans="1:4">
      <c r="A6493" s="134"/>
      <c r="D6493" s="68">
        <f t="shared" si="101"/>
        <v>0</v>
      </c>
    </row>
    <row r="6494" spans="1:4">
      <c r="A6494" s="134"/>
      <c r="D6494" s="68">
        <f t="shared" si="101"/>
        <v>0</v>
      </c>
    </row>
    <row r="6495" spans="1:4">
      <c r="A6495" s="134"/>
      <c r="D6495" s="68">
        <f t="shared" si="101"/>
        <v>0</v>
      </c>
    </row>
    <row r="6496" spans="1:4">
      <c r="A6496" s="134"/>
      <c r="D6496" s="68">
        <f t="shared" si="101"/>
        <v>0</v>
      </c>
    </row>
    <row r="6497" spans="1:4">
      <c r="A6497" s="134"/>
      <c r="D6497" s="68">
        <f t="shared" si="101"/>
        <v>0</v>
      </c>
    </row>
    <row r="6498" spans="1:4">
      <c r="A6498" s="134"/>
      <c r="D6498" s="68">
        <f t="shared" si="101"/>
        <v>0</v>
      </c>
    </row>
    <row r="6499" spans="1:4">
      <c r="A6499" s="134"/>
      <c r="D6499" s="68">
        <f t="shared" si="101"/>
        <v>0</v>
      </c>
    </row>
    <row r="6500" spans="1:4">
      <c r="A6500" s="134"/>
      <c r="D6500" s="68">
        <f t="shared" si="101"/>
        <v>0</v>
      </c>
    </row>
    <row r="6501" spans="1:4">
      <c r="A6501" s="134"/>
      <c r="D6501" s="68">
        <f t="shared" si="101"/>
        <v>0</v>
      </c>
    </row>
    <row r="6502" spans="1:4">
      <c r="A6502" s="134"/>
      <c r="D6502" s="68">
        <f t="shared" si="101"/>
        <v>0</v>
      </c>
    </row>
    <row r="6503" spans="1:4">
      <c r="A6503" s="134"/>
      <c r="D6503" s="68">
        <f t="shared" si="101"/>
        <v>0</v>
      </c>
    </row>
    <row r="6504" spans="1:4">
      <c r="A6504" s="134"/>
      <c r="D6504" s="68">
        <f t="shared" si="101"/>
        <v>0</v>
      </c>
    </row>
    <row r="6505" spans="1:4">
      <c r="A6505" s="134"/>
      <c r="D6505" s="68">
        <f t="shared" si="101"/>
        <v>0</v>
      </c>
    </row>
    <row r="6506" spans="1:4">
      <c r="A6506" s="134"/>
      <c r="D6506" s="68">
        <f t="shared" si="101"/>
        <v>0</v>
      </c>
    </row>
    <row r="6507" spans="1:4">
      <c r="A6507" s="134"/>
      <c r="D6507" s="68">
        <f t="shared" si="101"/>
        <v>0</v>
      </c>
    </row>
    <row r="6508" spans="1:4">
      <c r="A6508" s="134"/>
      <c r="D6508" s="68">
        <f t="shared" si="101"/>
        <v>0</v>
      </c>
    </row>
    <row r="6509" spans="1:4">
      <c r="A6509" s="134"/>
      <c r="D6509" s="68">
        <f t="shared" si="101"/>
        <v>0</v>
      </c>
    </row>
    <row r="6510" spans="1:4">
      <c r="A6510" s="134"/>
      <c r="D6510" s="68">
        <f t="shared" si="101"/>
        <v>0</v>
      </c>
    </row>
    <row r="6511" spans="1:4">
      <c r="A6511" s="134"/>
      <c r="D6511" s="68">
        <f t="shared" si="101"/>
        <v>0</v>
      </c>
    </row>
    <row r="6512" spans="1:4">
      <c r="A6512" s="134"/>
      <c r="D6512" s="68">
        <f t="shared" si="101"/>
        <v>0</v>
      </c>
    </row>
    <row r="6513" spans="1:4">
      <c r="A6513" s="134"/>
      <c r="D6513" s="68">
        <f t="shared" si="101"/>
        <v>0</v>
      </c>
    </row>
    <row r="6514" spans="1:4">
      <c r="A6514" s="134"/>
      <c r="D6514" s="68">
        <f t="shared" si="101"/>
        <v>0</v>
      </c>
    </row>
    <row r="6515" spans="1:4">
      <c r="A6515" s="134"/>
      <c r="D6515" s="68">
        <f t="shared" si="101"/>
        <v>0</v>
      </c>
    </row>
    <row r="6516" spans="1:4">
      <c r="A6516" s="134"/>
      <c r="D6516" s="68">
        <f t="shared" si="101"/>
        <v>0</v>
      </c>
    </row>
    <row r="6517" spans="1:4">
      <c r="A6517" s="134"/>
      <c r="D6517" s="68">
        <f t="shared" si="101"/>
        <v>0</v>
      </c>
    </row>
    <row r="6518" spans="1:4">
      <c r="A6518" s="134"/>
      <c r="D6518" s="68">
        <f t="shared" si="101"/>
        <v>0</v>
      </c>
    </row>
    <row r="6519" spans="1:4">
      <c r="A6519" s="134"/>
      <c r="D6519" s="68">
        <f t="shared" si="101"/>
        <v>0</v>
      </c>
    </row>
    <row r="6520" spans="1:4">
      <c r="A6520" s="134"/>
      <c r="D6520" s="68">
        <f t="shared" si="101"/>
        <v>0</v>
      </c>
    </row>
    <row r="6521" spans="1:4">
      <c r="A6521" s="134"/>
      <c r="D6521" s="68">
        <f t="shared" si="101"/>
        <v>0</v>
      </c>
    </row>
    <row r="6522" spans="1:4">
      <c r="A6522" s="134"/>
      <c r="D6522" s="68">
        <f t="shared" si="101"/>
        <v>0</v>
      </c>
    </row>
    <row r="6523" spans="1:4">
      <c r="A6523" s="134"/>
      <c r="D6523" s="68">
        <f t="shared" si="101"/>
        <v>0</v>
      </c>
    </row>
    <row r="6524" spans="1:4">
      <c r="A6524" s="134"/>
      <c r="D6524" s="68">
        <f t="shared" si="101"/>
        <v>0</v>
      </c>
    </row>
    <row r="6525" spans="1:4">
      <c r="A6525" s="134"/>
      <c r="D6525" s="68">
        <f t="shared" si="101"/>
        <v>0</v>
      </c>
    </row>
    <row r="6526" spans="1:4">
      <c r="A6526" s="134"/>
      <c r="D6526" s="68">
        <f t="shared" si="101"/>
        <v>0</v>
      </c>
    </row>
    <row r="6527" spans="1:4">
      <c r="A6527" s="134"/>
      <c r="D6527" s="68">
        <f t="shared" si="101"/>
        <v>0</v>
      </c>
    </row>
    <row r="6528" spans="1:4">
      <c r="A6528" s="134"/>
      <c r="D6528" s="68">
        <f t="shared" si="101"/>
        <v>0</v>
      </c>
    </row>
    <row r="6529" spans="1:4">
      <c r="A6529" s="134"/>
      <c r="D6529" s="68">
        <f t="shared" si="101"/>
        <v>0</v>
      </c>
    </row>
    <row r="6530" spans="1:4">
      <c r="A6530" s="134"/>
      <c r="D6530" s="68">
        <f t="shared" si="101"/>
        <v>0</v>
      </c>
    </row>
    <row r="6531" spans="1:4">
      <c r="A6531" s="134"/>
      <c r="D6531" s="68">
        <f t="shared" ref="D6531:D6594" si="102">B6531+C6531</f>
        <v>0</v>
      </c>
    </row>
    <row r="6532" spans="1:4">
      <c r="A6532" s="134"/>
      <c r="D6532" s="68">
        <f t="shared" si="102"/>
        <v>0</v>
      </c>
    </row>
    <row r="6533" spans="1:4">
      <c r="A6533" s="134"/>
      <c r="D6533" s="68">
        <f t="shared" si="102"/>
        <v>0</v>
      </c>
    </row>
    <row r="6534" spans="1:4">
      <c r="A6534" s="134"/>
      <c r="D6534" s="68">
        <f t="shared" si="102"/>
        <v>0</v>
      </c>
    </row>
    <row r="6535" spans="1:4">
      <c r="A6535" s="134"/>
      <c r="D6535" s="68">
        <f t="shared" si="102"/>
        <v>0</v>
      </c>
    </row>
    <row r="6536" spans="1:4">
      <c r="A6536" s="134"/>
      <c r="D6536" s="68">
        <f t="shared" si="102"/>
        <v>0</v>
      </c>
    </row>
    <row r="6537" spans="1:4">
      <c r="A6537" s="134"/>
      <c r="D6537" s="68">
        <f t="shared" si="102"/>
        <v>0</v>
      </c>
    </row>
    <row r="6538" spans="1:4">
      <c r="A6538" s="134"/>
      <c r="D6538" s="68">
        <f t="shared" si="102"/>
        <v>0</v>
      </c>
    </row>
    <row r="6539" spans="1:4">
      <c r="A6539" s="134"/>
      <c r="D6539" s="68">
        <f t="shared" si="102"/>
        <v>0</v>
      </c>
    </row>
    <row r="6540" spans="1:4">
      <c r="A6540" s="134"/>
      <c r="D6540" s="68">
        <f t="shared" si="102"/>
        <v>0</v>
      </c>
    </row>
    <row r="6541" spans="1:4">
      <c r="A6541" s="134"/>
      <c r="D6541" s="68">
        <f t="shared" si="102"/>
        <v>0</v>
      </c>
    </row>
    <row r="6542" spans="1:4">
      <c r="A6542" s="134"/>
      <c r="D6542" s="68">
        <f t="shared" si="102"/>
        <v>0</v>
      </c>
    </row>
    <row r="6543" spans="1:4">
      <c r="A6543" s="134"/>
      <c r="D6543" s="68">
        <f t="shared" si="102"/>
        <v>0</v>
      </c>
    </row>
    <row r="6544" spans="1:4">
      <c r="A6544" s="134"/>
      <c r="D6544" s="68">
        <f t="shared" si="102"/>
        <v>0</v>
      </c>
    </row>
    <row r="6545" spans="1:4">
      <c r="A6545" s="134"/>
      <c r="D6545" s="68">
        <f t="shared" si="102"/>
        <v>0</v>
      </c>
    </row>
    <row r="6546" spans="1:4">
      <c r="A6546" s="134"/>
      <c r="D6546" s="68">
        <f t="shared" si="102"/>
        <v>0</v>
      </c>
    </row>
    <row r="6547" spans="1:4">
      <c r="A6547" s="134"/>
      <c r="D6547" s="68">
        <f t="shared" si="102"/>
        <v>0</v>
      </c>
    </row>
    <row r="6548" spans="1:4">
      <c r="A6548" s="134"/>
      <c r="D6548" s="68">
        <f t="shared" si="102"/>
        <v>0</v>
      </c>
    </row>
    <row r="6549" spans="1:4">
      <c r="A6549" s="134"/>
      <c r="D6549" s="68">
        <f t="shared" si="102"/>
        <v>0</v>
      </c>
    </row>
    <row r="6550" spans="1:4">
      <c r="A6550" s="134"/>
      <c r="D6550" s="68">
        <f t="shared" si="102"/>
        <v>0</v>
      </c>
    </row>
    <row r="6551" spans="1:4">
      <c r="A6551" s="134"/>
      <c r="D6551" s="68">
        <f t="shared" si="102"/>
        <v>0</v>
      </c>
    </row>
    <row r="6552" spans="1:4">
      <c r="A6552" s="134"/>
      <c r="D6552" s="68">
        <f t="shared" si="102"/>
        <v>0</v>
      </c>
    </row>
    <row r="6553" spans="1:4">
      <c r="A6553" s="134"/>
      <c r="D6553" s="68">
        <f t="shared" si="102"/>
        <v>0</v>
      </c>
    </row>
    <row r="6554" spans="1:4">
      <c r="A6554" s="134"/>
      <c r="D6554" s="68">
        <f t="shared" si="102"/>
        <v>0</v>
      </c>
    </row>
    <row r="6555" spans="1:4">
      <c r="A6555" s="134"/>
      <c r="D6555" s="68">
        <f t="shared" si="102"/>
        <v>0</v>
      </c>
    </row>
    <row r="6556" spans="1:4">
      <c r="A6556" s="134"/>
      <c r="D6556" s="68">
        <f t="shared" si="102"/>
        <v>0</v>
      </c>
    </row>
    <row r="6557" spans="1:4">
      <c r="A6557" s="134"/>
      <c r="D6557" s="68">
        <f t="shared" si="102"/>
        <v>0</v>
      </c>
    </row>
    <row r="6558" spans="1:4">
      <c r="A6558" s="134"/>
      <c r="D6558" s="68">
        <f t="shared" si="102"/>
        <v>0</v>
      </c>
    </row>
    <row r="6559" spans="1:4">
      <c r="A6559" s="134"/>
      <c r="D6559" s="68">
        <f t="shared" si="102"/>
        <v>0</v>
      </c>
    </row>
    <row r="6560" spans="1:4">
      <c r="A6560" s="134"/>
      <c r="D6560" s="68">
        <f t="shared" si="102"/>
        <v>0</v>
      </c>
    </row>
    <row r="6561" spans="1:4">
      <c r="A6561" s="134"/>
      <c r="D6561" s="68">
        <f t="shared" si="102"/>
        <v>0</v>
      </c>
    </row>
    <row r="6562" spans="1:4">
      <c r="A6562" s="134"/>
      <c r="D6562" s="68">
        <f t="shared" si="102"/>
        <v>0</v>
      </c>
    </row>
    <row r="6563" spans="1:4">
      <c r="A6563" s="134"/>
      <c r="D6563" s="68">
        <f t="shared" si="102"/>
        <v>0</v>
      </c>
    </row>
    <row r="6564" spans="1:4">
      <c r="A6564" s="134"/>
      <c r="D6564" s="68">
        <f t="shared" si="102"/>
        <v>0</v>
      </c>
    </row>
    <row r="6565" spans="1:4">
      <c r="A6565" s="134"/>
      <c r="D6565" s="68">
        <f t="shared" si="102"/>
        <v>0</v>
      </c>
    </row>
    <row r="6566" spans="1:4">
      <c r="A6566" s="134"/>
      <c r="D6566" s="68">
        <f t="shared" si="102"/>
        <v>0</v>
      </c>
    </row>
    <row r="6567" spans="1:4">
      <c r="A6567" s="134"/>
      <c r="D6567" s="68">
        <f t="shared" si="102"/>
        <v>0</v>
      </c>
    </row>
    <row r="6568" spans="1:4">
      <c r="A6568" s="134"/>
      <c r="D6568" s="68">
        <f t="shared" si="102"/>
        <v>0</v>
      </c>
    </row>
    <row r="6569" spans="1:4">
      <c r="A6569" s="134"/>
      <c r="D6569" s="68">
        <f t="shared" si="102"/>
        <v>0</v>
      </c>
    </row>
    <row r="6570" spans="1:4">
      <c r="A6570" s="134"/>
      <c r="D6570" s="68">
        <f t="shared" si="102"/>
        <v>0</v>
      </c>
    </row>
    <row r="6571" spans="1:4">
      <c r="A6571" s="134"/>
      <c r="D6571" s="68">
        <f t="shared" si="102"/>
        <v>0</v>
      </c>
    </row>
    <row r="6572" spans="1:4">
      <c r="A6572" s="134"/>
      <c r="D6572" s="68">
        <f t="shared" si="102"/>
        <v>0</v>
      </c>
    </row>
    <row r="6573" spans="1:4">
      <c r="A6573" s="134"/>
      <c r="D6573" s="68">
        <f t="shared" si="102"/>
        <v>0</v>
      </c>
    </row>
    <row r="6574" spans="1:4">
      <c r="A6574" s="134"/>
      <c r="D6574" s="68">
        <f t="shared" si="102"/>
        <v>0</v>
      </c>
    </row>
    <row r="6575" spans="1:4">
      <c r="A6575" s="134"/>
      <c r="D6575" s="68">
        <f t="shared" si="102"/>
        <v>0</v>
      </c>
    </row>
    <row r="6576" spans="1:4">
      <c r="A6576" s="134"/>
      <c r="D6576" s="68">
        <f t="shared" si="102"/>
        <v>0</v>
      </c>
    </row>
    <row r="6577" spans="1:4">
      <c r="A6577" s="134"/>
      <c r="D6577" s="68">
        <f t="shared" si="102"/>
        <v>0</v>
      </c>
    </row>
    <row r="6578" spans="1:4">
      <c r="A6578" s="134"/>
      <c r="D6578" s="68">
        <f t="shared" si="102"/>
        <v>0</v>
      </c>
    </row>
    <row r="6579" spans="1:4">
      <c r="A6579" s="134"/>
      <c r="D6579" s="68">
        <f t="shared" si="102"/>
        <v>0</v>
      </c>
    </row>
    <row r="6580" spans="1:4">
      <c r="A6580" s="134"/>
      <c r="D6580" s="68">
        <f t="shared" si="102"/>
        <v>0</v>
      </c>
    </row>
    <row r="6581" spans="1:4">
      <c r="A6581" s="134"/>
      <c r="D6581" s="68">
        <f t="shared" si="102"/>
        <v>0</v>
      </c>
    </row>
    <row r="6582" spans="1:4">
      <c r="A6582" s="134"/>
      <c r="D6582" s="68">
        <f t="shared" si="102"/>
        <v>0</v>
      </c>
    </row>
    <row r="6583" spans="1:4">
      <c r="A6583" s="134"/>
      <c r="D6583" s="68">
        <f t="shared" si="102"/>
        <v>0</v>
      </c>
    </row>
    <row r="6584" spans="1:4">
      <c r="A6584" s="134"/>
      <c r="D6584" s="68">
        <f t="shared" si="102"/>
        <v>0</v>
      </c>
    </row>
    <row r="6585" spans="1:4">
      <c r="A6585" s="134"/>
      <c r="D6585" s="68">
        <f t="shared" si="102"/>
        <v>0</v>
      </c>
    </row>
    <row r="6586" spans="1:4">
      <c r="A6586" s="134"/>
      <c r="D6586" s="68">
        <f t="shared" si="102"/>
        <v>0</v>
      </c>
    </row>
    <row r="6587" spans="1:4">
      <c r="A6587" s="134"/>
      <c r="D6587" s="68">
        <f t="shared" si="102"/>
        <v>0</v>
      </c>
    </row>
    <row r="6588" spans="1:4">
      <c r="A6588" s="134"/>
      <c r="D6588" s="68">
        <f t="shared" si="102"/>
        <v>0</v>
      </c>
    </row>
    <row r="6589" spans="1:4">
      <c r="A6589" s="134"/>
      <c r="D6589" s="68">
        <f t="shared" si="102"/>
        <v>0</v>
      </c>
    </row>
    <row r="6590" spans="1:4">
      <c r="A6590" s="134"/>
      <c r="D6590" s="68">
        <f t="shared" si="102"/>
        <v>0</v>
      </c>
    </row>
    <row r="6591" spans="1:4">
      <c r="A6591" s="134"/>
      <c r="D6591" s="68">
        <f t="shared" si="102"/>
        <v>0</v>
      </c>
    </row>
    <row r="6592" spans="1:4">
      <c r="A6592" s="134"/>
      <c r="D6592" s="68">
        <f t="shared" si="102"/>
        <v>0</v>
      </c>
    </row>
    <row r="6593" spans="1:4">
      <c r="A6593" s="134"/>
      <c r="D6593" s="68">
        <f t="shared" si="102"/>
        <v>0</v>
      </c>
    </row>
    <row r="6594" spans="1:4">
      <c r="A6594" s="134"/>
      <c r="D6594" s="68">
        <f t="shared" si="102"/>
        <v>0</v>
      </c>
    </row>
    <row r="6595" spans="1:4">
      <c r="A6595" s="134"/>
      <c r="D6595" s="68">
        <f t="shared" ref="D6595:D6658" si="103">B6595+C6595</f>
        <v>0</v>
      </c>
    </row>
    <row r="6596" spans="1:4">
      <c r="A6596" s="134"/>
      <c r="D6596" s="68">
        <f t="shared" si="103"/>
        <v>0</v>
      </c>
    </row>
    <row r="6597" spans="1:4">
      <c r="A6597" s="134"/>
      <c r="D6597" s="68">
        <f t="shared" si="103"/>
        <v>0</v>
      </c>
    </row>
    <row r="6598" spans="1:4">
      <c r="A6598" s="134"/>
      <c r="D6598" s="68">
        <f t="shared" si="103"/>
        <v>0</v>
      </c>
    </row>
    <row r="6599" spans="1:4">
      <c r="A6599" s="134"/>
      <c r="D6599" s="68">
        <f t="shared" si="103"/>
        <v>0</v>
      </c>
    </row>
    <row r="6600" spans="1:4">
      <c r="A6600" s="134"/>
      <c r="D6600" s="68">
        <f t="shared" si="103"/>
        <v>0</v>
      </c>
    </row>
    <row r="6601" spans="1:4">
      <c r="A6601" s="134"/>
      <c r="D6601" s="68">
        <f t="shared" si="103"/>
        <v>0</v>
      </c>
    </row>
    <row r="6602" spans="1:4">
      <c r="A6602" s="134"/>
      <c r="D6602" s="68">
        <f t="shared" si="103"/>
        <v>0</v>
      </c>
    </row>
    <row r="6603" spans="1:4">
      <c r="A6603" s="134"/>
      <c r="D6603" s="68">
        <f t="shared" si="103"/>
        <v>0</v>
      </c>
    </row>
    <row r="6604" spans="1:4">
      <c r="A6604" s="134"/>
      <c r="D6604" s="68">
        <f t="shared" si="103"/>
        <v>0</v>
      </c>
    </row>
    <row r="6605" spans="1:4">
      <c r="A6605" s="134"/>
      <c r="D6605" s="68">
        <f t="shared" si="103"/>
        <v>0</v>
      </c>
    </row>
    <row r="6606" spans="1:4">
      <c r="A6606" s="134"/>
      <c r="D6606" s="68">
        <f t="shared" si="103"/>
        <v>0</v>
      </c>
    </row>
    <row r="6607" spans="1:4">
      <c r="A6607" s="134"/>
      <c r="D6607" s="68">
        <f t="shared" si="103"/>
        <v>0</v>
      </c>
    </row>
    <row r="6608" spans="1:4">
      <c r="A6608" s="134"/>
      <c r="D6608" s="68">
        <f t="shared" si="103"/>
        <v>0</v>
      </c>
    </row>
    <row r="6609" spans="1:4">
      <c r="A6609" s="134"/>
      <c r="D6609" s="68">
        <f t="shared" si="103"/>
        <v>0</v>
      </c>
    </row>
    <row r="6610" spans="1:4">
      <c r="A6610" s="134"/>
      <c r="D6610" s="68">
        <f t="shared" si="103"/>
        <v>0</v>
      </c>
    </row>
    <row r="6611" spans="1:4">
      <c r="A6611" s="134"/>
      <c r="D6611" s="68">
        <f t="shared" si="103"/>
        <v>0</v>
      </c>
    </row>
    <row r="6612" spans="1:4">
      <c r="A6612" s="134"/>
      <c r="D6612" s="68">
        <f t="shared" si="103"/>
        <v>0</v>
      </c>
    </row>
    <row r="6613" spans="1:4">
      <c r="A6613" s="134"/>
      <c r="D6613" s="68">
        <f t="shared" si="103"/>
        <v>0</v>
      </c>
    </row>
    <row r="6614" spans="1:4">
      <c r="A6614" s="134"/>
      <c r="D6614" s="68">
        <f t="shared" si="103"/>
        <v>0</v>
      </c>
    </row>
    <row r="6615" spans="1:4">
      <c r="A6615" s="134"/>
      <c r="D6615" s="68">
        <f t="shared" si="103"/>
        <v>0</v>
      </c>
    </row>
    <row r="6616" spans="1:4">
      <c r="A6616" s="134"/>
      <c r="D6616" s="68">
        <f t="shared" si="103"/>
        <v>0</v>
      </c>
    </row>
    <row r="6617" spans="1:4">
      <c r="A6617" s="134"/>
      <c r="D6617" s="68">
        <f t="shared" si="103"/>
        <v>0</v>
      </c>
    </row>
    <row r="6618" spans="1:4">
      <c r="A6618" s="134"/>
      <c r="D6618" s="68">
        <f t="shared" si="103"/>
        <v>0</v>
      </c>
    </row>
    <row r="6619" spans="1:4">
      <c r="A6619" s="134"/>
      <c r="D6619" s="68">
        <f t="shared" si="103"/>
        <v>0</v>
      </c>
    </row>
    <row r="6620" spans="1:4">
      <c r="A6620" s="134"/>
      <c r="D6620" s="68">
        <f t="shared" si="103"/>
        <v>0</v>
      </c>
    </row>
    <row r="6621" spans="1:4">
      <c r="A6621" s="134"/>
      <c r="D6621" s="68">
        <f t="shared" si="103"/>
        <v>0</v>
      </c>
    </row>
    <row r="6622" spans="1:4">
      <c r="A6622" s="134"/>
      <c r="D6622" s="68">
        <f t="shared" si="103"/>
        <v>0</v>
      </c>
    </row>
    <row r="6623" spans="1:4">
      <c r="A6623" s="134"/>
      <c r="D6623" s="68">
        <f t="shared" si="103"/>
        <v>0</v>
      </c>
    </row>
    <row r="6624" spans="1:4">
      <c r="A6624" s="134"/>
      <c r="D6624" s="68">
        <f t="shared" si="103"/>
        <v>0</v>
      </c>
    </row>
    <row r="6625" spans="1:4">
      <c r="A6625" s="134"/>
      <c r="D6625" s="68">
        <f t="shared" si="103"/>
        <v>0</v>
      </c>
    </row>
    <row r="6626" spans="1:4">
      <c r="A6626" s="134"/>
      <c r="D6626" s="68">
        <f t="shared" si="103"/>
        <v>0</v>
      </c>
    </row>
    <row r="6627" spans="1:4">
      <c r="A6627" s="134"/>
      <c r="D6627" s="68">
        <f t="shared" si="103"/>
        <v>0</v>
      </c>
    </row>
    <row r="6628" spans="1:4">
      <c r="A6628" s="134"/>
      <c r="D6628" s="68">
        <f t="shared" si="103"/>
        <v>0</v>
      </c>
    </row>
    <row r="6629" spans="1:4">
      <c r="A6629" s="134"/>
      <c r="D6629" s="68">
        <f t="shared" si="103"/>
        <v>0</v>
      </c>
    </row>
    <row r="6630" spans="1:4">
      <c r="A6630" s="134"/>
      <c r="D6630" s="68">
        <f t="shared" si="103"/>
        <v>0</v>
      </c>
    </row>
    <row r="6631" spans="1:4">
      <c r="A6631" s="134"/>
      <c r="D6631" s="68">
        <f t="shared" si="103"/>
        <v>0</v>
      </c>
    </row>
    <row r="6632" spans="1:4">
      <c r="A6632" s="134"/>
      <c r="D6632" s="68">
        <f t="shared" si="103"/>
        <v>0</v>
      </c>
    </row>
    <row r="6633" spans="1:4">
      <c r="A6633" s="134"/>
      <c r="D6633" s="68">
        <f t="shared" si="103"/>
        <v>0</v>
      </c>
    </row>
    <row r="6634" spans="1:4">
      <c r="A6634" s="134"/>
      <c r="D6634" s="68">
        <f t="shared" si="103"/>
        <v>0</v>
      </c>
    </row>
    <row r="6635" spans="1:4">
      <c r="A6635" s="134"/>
      <c r="D6635" s="68">
        <f t="shared" si="103"/>
        <v>0</v>
      </c>
    </row>
    <row r="6636" spans="1:4">
      <c r="A6636" s="134"/>
      <c r="D6636" s="68">
        <f t="shared" si="103"/>
        <v>0</v>
      </c>
    </row>
    <row r="6637" spans="1:4">
      <c r="A6637" s="134"/>
      <c r="D6637" s="68">
        <f t="shared" si="103"/>
        <v>0</v>
      </c>
    </row>
    <row r="6638" spans="1:4">
      <c r="A6638" s="134"/>
      <c r="D6638" s="68">
        <f t="shared" si="103"/>
        <v>0</v>
      </c>
    </row>
    <row r="6639" spans="1:4">
      <c r="A6639" s="134"/>
      <c r="D6639" s="68">
        <f t="shared" si="103"/>
        <v>0</v>
      </c>
    </row>
    <row r="6640" spans="1:4">
      <c r="A6640" s="134"/>
      <c r="D6640" s="68">
        <f t="shared" si="103"/>
        <v>0</v>
      </c>
    </row>
    <row r="6641" spans="1:4">
      <c r="A6641" s="134"/>
      <c r="D6641" s="68">
        <f t="shared" si="103"/>
        <v>0</v>
      </c>
    </row>
    <row r="6642" spans="1:4">
      <c r="A6642" s="134"/>
      <c r="D6642" s="68">
        <f t="shared" si="103"/>
        <v>0</v>
      </c>
    </row>
    <row r="6643" spans="1:4">
      <c r="A6643" s="134"/>
      <c r="D6643" s="68">
        <f t="shared" si="103"/>
        <v>0</v>
      </c>
    </row>
    <row r="6644" spans="1:4">
      <c r="A6644" s="134"/>
      <c r="D6644" s="68">
        <f t="shared" si="103"/>
        <v>0</v>
      </c>
    </row>
    <row r="6645" spans="1:4">
      <c r="A6645" s="134"/>
      <c r="D6645" s="68">
        <f t="shared" si="103"/>
        <v>0</v>
      </c>
    </row>
    <row r="6646" spans="1:4">
      <c r="A6646" s="134"/>
      <c r="D6646" s="68">
        <f t="shared" si="103"/>
        <v>0</v>
      </c>
    </row>
    <row r="6647" spans="1:4">
      <c r="A6647" s="134"/>
      <c r="D6647" s="68">
        <f t="shared" si="103"/>
        <v>0</v>
      </c>
    </row>
    <row r="6648" spans="1:4">
      <c r="A6648" s="134"/>
      <c r="D6648" s="68">
        <f t="shared" si="103"/>
        <v>0</v>
      </c>
    </row>
    <row r="6649" spans="1:4">
      <c r="A6649" s="134"/>
      <c r="D6649" s="68">
        <f t="shared" si="103"/>
        <v>0</v>
      </c>
    </row>
    <row r="6650" spans="1:4">
      <c r="A6650" s="134"/>
      <c r="D6650" s="68">
        <f t="shared" si="103"/>
        <v>0</v>
      </c>
    </row>
    <row r="6651" spans="1:4">
      <c r="A6651" s="134"/>
      <c r="D6651" s="68">
        <f t="shared" si="103"/>
        <v>0</v>
      </c>
    </row>
    <row r="6652" spans="1:4">
      <c r="A6652" s="134"/>
      <c r="D6652" s="68">
        <f t="shared" si="103"/>
        <v>0</v>
      </c>
    </row>
    <row r="6653" spans="1:4">
      <c r="A6653" s="134"/>
      <c r="D6653" s="68">
        <f t="shared" si="103"/>
        <v>0</v>
      </c>
    </row>
    <row r="6654" spans="1:4">
      <c r="A6654" s="134"/>
      <c r="D6654" s="68">
        <f t="shared" si="103"/>
        <v>0</v>
      </c>
    </row>
    <row r="6655" spans="1:4">
      <c r="A6655" s="134"/>
      <c r="D6655" s="68">
        <f t="shared" si="103"/>
        <v>0</v>
      </c>
    </row>
    <row r="6656" spans="1:4">
      <c r="A6656" s="134"/>
      <c r="D6656" s="68">
        <f t="shared" si="103"/>
        <v>0</v>
      </c>
    </row>
    <row r="6657" spans="1:4">
      <c r="A6657" s="134"/>
      <c r="D6657" s="68">
        <f t="shared" si="103"/>
        <v>0</v>
      </c>
    </row>
    <row r="6658" spans="1:4">
      <c r="A6658" s="134"/>
      <c r="D6658" s="68">
        <f t="shared" si="103"/>
        <v>0</v>
      </c>
    </row>
    <row r="6659" spans="1:4">
      <c r="A6659" s="134"/>
      <c r="D6659" s="68">
        <f t="shared" ref="D6659:D6722" si="104">B6659+C6659</f>
        <v>0</v>
      </c>
    </row>
    <row r="6660" spans="1:4">
      <c r="A6660" s="134"/>
      <c r="D6660" s="68">
        <f t="shared" si="104"/>
        <v>0</v>
      </c>
    </row>
    <row r="6661" spans="1:4">
      <c r="A6661" s="134"/>
      <c r="D6661" s="68">
        <f t="shared" si="104"/>
        <v>0</v>
      </c>
    </row>
    <row r="6662" spans="1:4">
      <c r="A6662" s="134"/>
      <c r="D6662" s="68">
        <f t="shared" si="104"/>
        <v>0</v>
      </c>
    </row>
    <row r="6663" spans="1:4">
      <c r="A6663" s="134"/>
      <c r="D6663" s="68">
        <f t="shared" si="104"/>
        <v>0</v>
      </c>
    </row>
    <row r="6664" spans="1:4">
      <c r="A6664" s="134"/>
      <c r="D6664" s="68">
        <f t="shared" si="104"/>
        <v>0</v>
      </c>
    </row>
    <row r="6665" spans="1:4">
      <c r="A6665" s="134"/>
      <c r="D6665" s="68">
        <f t="shared" si="104"/>
        <v>0</v>
      </c>
    </row>
    <row r="6666" spans="1:4">
      <c r="A6666" s="134"/>
      <c r="D6666" s="68">
        <f t="shared" si="104"/>
        <v>0</v>
      </c>
    </row>
    <row r="6667" spans="1:4">
      <c r="A6667" s="134"/>
      <c r="D6667" s="68">
        <f t="shared" si="104"/>
        <v>0</v>
      </c>
    </row>
    <row r="6668" spans="1:4">
      <c r="A6668" s="134"/>
      <c r="D6668" s="68">
        <f t="shared" si="104"/>
        <v>0</v>
      </c>
    </row>
    <row r="6669" spans="1:4">
      <c r="A6669" s="134"/>
      <c r="D6669" s="68">
        <f t="shared" si="104"/>
        <v>0</v>
      </c>
    </row>
    <row r="6670" spans="1:4">
      <c r="A6670" s="134"/>
      <c r="D6670" s="68">
        <f t="shared" si="104"/>
        <v>0</v>
      </c>
    </row>
    <row r="6671" spans="1:4">
      <c r="A6671" s="134"/>
      <c r="D6671" s="68">
        <f t="shared" si="104"/>
        <v>0</v>
      </c>
    </row>
    <row r="6672" spans="1:4">
      <c r="A6672" s="134"/>
      <c r="D6672" s="68">
        <f t="shared" si="104"/>
        <v>0</v>
      </c>
    </row>
    <row r="6673" spans="1:4">
      <c r="A6673" s="134"/>
      <c r="D6673" s="68">
        <f t="shared" si="104"/>
        <v>0</v>
      </c>
    </row>
    <row r="6674" spans="1:4">
      <c r="A6674" s="134"/>
      <c r="D6674" s="68">
        <f t="shared" si="104"/>
        <v>0</v>
      </c>
    </row>
    <row r="6675" spans="1:4">
      <c r="A6675" s="134"/>
      <c r="D6675" s="68">
        <f t="shared" si="104"/>
        <v>0</v>
      </c>
    </row>
    <row r="6676" spans="1:4">
      <c r="A6676" s="134"/>
      <c r="D6676" s="68">
        <f t="shared" si="104"/>
        <v>0</v>
      </c>
    </row>
    <row r="6677" spans="1:4">
      <c r="A6677" s="134"/>
      <c r="D6677" s="68">
        <f t="shared" si="104"/>
        <v>0</v>
      </c>
    </row>
    <row r="6678" spans="1:4">
      <c r="A6678" s="134"/>
      <c r="D6678" s="68">
        <f t="shared" si="104"/>
        <v>0</v>
      </c>
    </row>
    <row r="6679" spans="1:4">
      <c r="A6679" s="134"/>
      <c r="D6679" s="68">
        <f t="shared" si="104"/>
        <v>0</v>
      </c>
    </row>
    <row r="6680" spans="1:4">
      <c r="A6680" s="134"/>
      <c r="D6680" s="68">
        <f t="shared" si="104"/>
        <v>0</v>
      </c>
    </row>
    <row r="6681" spans="1:4">
      <c r="A6681" s="134"/>
      <c r="D6681" s="68">
        <f t="shared" si="104"/>
        <v>0</v>
      </c>
    </row>
    <row r="6682" spans="1:4">
      <c r="A6682" s="134"/>
      <c r="D6682" s="68">
        <f t="shared" si="104"/>
        <v>0</v>
      </c>
    </row>
    <row r="6683" spans="1:4">
      <c r="A6683" s="134"/>
      <c r="D6683" s="68">
        <f t="shared" si="104"/>
        <v>0</v>
      </c>
    </row>
    <row r="6684" spans="1:4">
      <c r="A6684" s="134"/>
      <c r="D6684" s="68">
        <f t="shared" si="104"/>
        <v>0</v>
      </c>
    </row>
    <row r="6685" spans="1:4">
      <c r="A6685" s="134"/>
      <c r="D6685" s="68">
        <f t="shared" si="104"/>
        <v>0</v>
      </c>
    </row>
    <row r="6686" spans="1:4">
      <c r="A6686" s="134"/>
      <c r="D6686" s="68">
        <f t="shared" si="104"/>
        <v>0</v>
      </c>
    </row>
    <row r="6687" spans="1:4">
      <c r="A6687" s="134"/>
      <c r="D6687" s="68">
        <f t="shared" si="104"/>
        <v>0</v>
      </c>
    </row>
    <row r="6688" spans="1:4">
      <c r="A6688" s="134"/>
      <c r="D6688" s="68">
        <f t="shared" si="104"/>
        <v>0</v>
      </c>
    </row>
    <row r="6689" spans="1:4">
      <c r="A6689" s="134"/>
      <c r="D6689" s="68">
        <f t="shared" si="104"/>
        <v>0</v>
      </c>
    </row>
    <row r="6690" spans="1:4">
      <c r="A6690" s="134"/>
      <c r="D6690" s="68">
        <f t="shared" si="104"/>
        <v>0</v>
      </c>
    </row>
    <row r="6691" spans="1:4">
      <c r="A6691" s="134"/>
      <c r="D6691" s="68">
        <f t="shared" si="104"/>
        <v>0</v>
      </c>
    </row>
    <row r="6692" spans="1:4">
      <c r="A6692" s="134"/>
      <c r="D6692" s="68">
        <f t="shared" si="104"/>
        <v>0</v>
      </c>
    </row>
    <row r="6693" spans="1:4">
      <c r="A6693" s="134"/>
      <c r="D6693" s="68">
        <f t="shared" si="104"/>
        <v>0</v>
      </c>
    </row>
    <row r="6694" spans="1:4">
      <c r="A6694" s="134"/>
      <c r="D6694" s="68">
        <f t="shared" si="104"/>
        <v>0</v>
      </c>
    </row>
    <row r="6695" spans="1:4">
      <c r="A6695" s="134"/>
      <c r="D6695" s="68">
        <f t="shared" si="104"/>
        <v>0</v>
      </c>
    </row>
    <row r="6696" spans="1:4">
      <c r="A6696" s="134"/>
      <c r="D6696" s="68">
        <f t="shared" si="104"/>
        <v>0</v>
      </c>
    </row>
    <row r="6697" spans="1:4">
      <c r="A6697" s="134"/>
      <c r="D6697" s="68">
        <f t="shared" si="104"/>
        <v>0</v>
      </c>
    </row>
    <row r="6698" spans="1:4">
      <c r="A6698" s="134"/>
      <c r="D6698" s="68">
        <f t="shared" si="104"/>
        <v>0</v>
      </c>
    </row>
    <row r="6699" spans="1:4">
      <c r="A6699" s="134"/>
      <c r="D6699" s="68">
        <f t="shared" si="104"/>
        <v>0</v>
      </c>
    </row>
    <row r="6700" spans="1:4">
      <c r="A6700" s="134"/>
      <c r="D6700" s="68">
        <f t="shared" si="104"/>
        <v>0</v>
      </c>
    </row>
    <row r="6701" spans="1:4">
      <c r="A6701" s="134"/>
      <c r="D6701" s="68">
        <f t="shared" si="104"/>
        <v>0</v>
      </c>
    </row>
    <row r="6702" spans="1:4">
      <c r="A6702" s="134"/>
      <c r="D6702" s="68">
        <f t="shared" si="104"/>
        <v>0</v>
      </c>
    </row>
    <row r="6703" spans="1:4">
      <c r="A6703" s="134"/>
      <c r="D6703" s="68">
        <f t="shared" si="104"/>
        <v>0</v>
      </c>
    </row>
    <row r="6704" spans="1:4">
      <c r="A6704" s="134"/>
      <c r="D6704" s="68">
        <f t="shared" si="104"/>
        <v>0</v>
      </c>
    </row>
    <row r="6705" spans="1:4">
      <c r="A6705" s="134"/>
      <c r="D6705" s="68">
        <f t="shared" si="104"/>
        <v>0</v>
      </c>
    </row>
    <row r="6706" spans="1:4">
      <c r="A6706" s="134"/>
      <c r="D6706" s="68">
        <f t="shared" si="104"/>
        <v>0</v>
      </c>
    </row>
    <row r="6707" spans="1:4">
      <c r="A6707" s="134"/>
      <c r="D6707" s="68">
        <f t="shared" si="104"/>
        <v>0</v>
      </c>
    </row>
    <row r="6708" spans="1:4">
      <c r="A6708" s="134"/>
      <c r="D6708" s="68">
        <f t="shared" si="104"/>
        <v>0</v>
      </c>
    </row>
    <row r="6709" spans="1:4">
      <c r="A6709" s="134"/>
      <c r="D6709" s="68">
        <f t="shared" si="104"/>
        <v>0</v>
      </c>
    </row>
    <row r="6710" spans="1:4">
      <c r="A6710" s="134"/>
      <c r="D6710" s="68">
        <f t="shared" si="104"/>
        <v>0</v>
      </c>
    </row>
    <row r="6711" spans="1:4">
      <c r="A6711" s="134"/>
      <c r="D6711" s="68">
        <f t="shared" si="104"/>
        <v>0</v>
      </c>
    </row>
    <row r="6712" spans="1:4">
      <c r="A6712" s="134"/>
      <c r="D6712" s="68">
        <f t="shared" si="104"/>
        <v>0</v>
      </c>
    </row>
    <row r="6713" spans="1:4">
      <c r="A6713" s="134"/>
      <c r="D6713" s="68">
        <f t="shared" si="104"/>
        <v>0</v>
      </c>
    </row>
    <row r="6714" spans="1:4">
      <c r="A6714" s="134"/>
      <c r="D6714" s="68">
        <f t="shared" si="104"/>
        <v>0</v>
      </c>
    </row>
    <row r="6715" spans="1:4">
      <c r="A6715" s="134"/>
      <c r="D6715" s="68">
        <f t="shared" si="104"/>
        <v>0</v>
      </c>
    </row>
    <row r="6716" spans="1:4">
      <c r="A6716" s="134"/>
      <c r="D6716" s="68">
        <f t="shared" si="104"/>
        <v>0</v>
      </c>
    </row>
    <row r="6717" spans="1:4">
      <c r="A6717" s="134"/>
      <c r="D6717" s="68">
        <f t="shared" si="104"/>
        <v>0</v>
      </c>
    </row>
    <row r="6718" spans="1:4">
      <c r="A6718" s="134"/>
      <c r="D6718" s="68">
        <f t="shared" si="104"/>
        <v>0</v>
      </c>
    </row>
    <row r="6719" spans="1:4">
      <c r="A6719" s="134"/>
      <c r="D6719" s="68">
        <f t="shared" si="104"/>
        <v>0</v>
      </c>
    </row>
    <row r="6720" spans="1:4">
      <c r="A6720" s="134"/>
      <c r="D6720" s="68">
        <f t="shared" si="104"/>
        <v>0</v>
      </c>
    </row>
    <row r="6721" spans="1:4">
      <c r="A6721" s="134"/>
      <c r="D6721" s="68">
        <f t="shared" si="104"/>
        <v>0</v>
      </c>
    </row>
    <row r="6722" spans="1:4">
      <c r="A6722" s="134"/>
      <c r="D6722" s="68">
        <f t="shared" si="104"/>
        <v>0</v>
      </c>
    </row>
    <row r="6723" spans="1:4">
      <c r="A6723" s="134"/>
      <c r="D6723" s="68">
        <f t="shared" ref="D6723:D6786" si="105">B6723+C6723</f>
        <v>0</v>
      </c>
    </row>
    <row r="6724" spans="1:4">
      <c r="A6724" s="134"/>
      <c r="D6724" s="68">
        <f t="shared" si="105"/>
        <v>0</v>
      </c>
    </row>
    <row r="6725" spans="1:4">
      <c r="A6725" s="134"/>
      <c r="D6725" s="68">
        <f t="shared" si="105"/>
        <v>0</v>
      </c>
    </row>
    <row r="6726" spans="1:4">
      <c r="A6726" s="134"/>
      <c r="D6726" s="68">
        <f t="shared" si="105"/>
        <v>0</v>
      </c>
    </row>
    <row r="6727" spans="1:4">
      <c r="A6727" s="134"/>
      <c r="D6727" s="68">
        <f t="shared" si="105"/>
        <v>0</v>
      </c>
    </row>
    <row r="6728" spans="1:4">
      <c r="A6728" s="134"/>
      <c r="D6728" s="68">
        <f t="shared" si="105"/>
        <v>0</v>
      </c>
    </row>
    <row r="6729" spans="1:4">
      <c r="A6729" s="134"/>
      <c r="D6729" s="68">
        <f t="shared" si="105"/>
        <v>0</v>
      </c>
    </row>
    <row r="6730" spans="1:4">
      <c r="A6730" s="134"/>
      <c r="D6730" s="68">
        <f t="shared" si="105"/>
        <v>0</v>
      </c>
    </row>
    <row r="6731" spans="1:4">
      <c r="A6731" s="134"/>
      <c r="D6731" s="68">
        <f t="shared" si="105"/>
        <v>0</v>
      </c>
    </row>
    <row r="6732" spans="1:4">
      <c r="A6732" s="134"/>
      <c r="D6732" s="68">
        <f t="shared" si="105"/>
        <v>0</v>
      </c>
    </row>
    <row r="6733" spans="1:4">
      <c r="A6733" s="134"/>
      <c r="D6733" s="68">
        <f t="shared" si="105"/>
        <v>0</v>
      </c>
    </row>
    <row r="6734" spans="1:4">
      <c r="A6734" s="134"/>
      <c r="D6734" s="68">
        <f t="shared" si="105"/>
        <v>0</v>
      </c>
    </row>
    <row r="6735" spans="1:4">
      <c r="A6735" s="134"/>
      <c r="D6735" s="68">
        <f t="shared" si="105"/>
        <v>0</v>
      </c>
    </row>
    <row r="6736" spans="1:4">
      <c r="A6736" s="134"/>
      <c r="D6736" s="68">
        <f t="shared" si="105"/>
        <v>0</v>
      </c>
    </row>
    <row r="6737" spans="1:4">
      <c r="A6737" s="134"/>
      <c r="D6737" s="68">
        <f t="shared" si="105"/>
        <v>0</v>
      </c>
    </row>
    <row r="6738" spans="1:4">
      <c r="A6738" s="134"/>
      <c r="D6738" s="68">
        <f t="shared" si="105"/>
        <v>0</v>
      </c>
    </row>
    <row r="6739" spans="1:4">
      <c r="A6739" s="134"/>
      <c r="D6739" s="68">
        <f t="shared" si="105"/>
        <v>0</v>
      </c>
    </row>
    <row r="6740" spans="1:4">
      <c r="A6740" s="134"/>
      <c r="D6740" s="68">
        <f t="shared" si="105"/>
        <v>0</v>
      </c>
    </row>
    <row r="6741" spans="1:4">
      <c r="A6741" s="134"/>
      <c r="D6741" s="68">
        <f t="shared" si="105"/>
        <v>0</v>
      </c>
    </row>
    <row r="6742" spans="1:4">
      <c r="A6742" s="134"/>
      <c r="D6742" s="68">
        <f t="shared" si="105"/>
        <v>0</v>
      </c>
    </row>
    <row r="6743" spans="1:4">
      <c r="A6743" s="134"/>
      <c r="D6743" s="68">
        <f t="shared" si="105"/>
        <v>0</v>
      </c>
    </row>
    <row r="6744" spans="1:4">
      <c r="A6744" s="134"/>
      <c r="D6744" s="68">
        <f t="shared" si="105"/>
        <v>0</v>
      </c>
    </row>
    <row r="6745" spans="1:4">
      <c r="A6745" s="134"/>
      <c r="D6745" s="68">
        <f t="shared" si="105"/>
        <v>0</v>
      </c>
    </row>
    <row r="6746" spans="1:4">
      <c r="A6746" s="134"/>
      <c r="D6746" s="68">
        <f t="shared" si="105"/>
        <v>0</v>
      </c>
    </row>
    <row r="6747" spans="1:4">
      <c r="A6747" s="134"/>
      <c r="D6747" s="68">
        <f t="shared" si="105"/>
        <v>0</v>
      </c>
    </row>
    <row r="6748" spans="1:4">
      <c r="A6748" s="134"/>
      <c r="D6748" s="68">
        <f t="shared" si="105"/>
        <v>0</v>
      </c>
    </row>
    <row r="6749" spans="1:4">
      <c r="A6749" s="134"/>
      <c r="D6749" s="68">
        <f t="shared" si="105"/>
        <v>0</v>
      </c>
    </row>
    <row r="6750" spans="1:4">
      <c r="A6750" s="134"/>
      <c r="D6750" s="68">
        <f t="shared" si="105"/>
        <v>0</v>
      </c>
    </row>
    <row r="6751" spans="1:4">
      <c r="A6751" s="134"/>
      <c r="D6751" s="68">
        <f t="shared" si="105"/>
        <v>0</v>
      </c>
    </row>
    <row r="6752" spans="1:4">
      <c r="A6752" s="134"/>
      <c r="D6752" s="68">
        <f t="shared" si="105"/>
        <v>0</v>
      </c>
    </row>
    <row r="6753" spans="1:4">
      <c r="A6753" s="134"/>
      <c r="D6753" s="68">
        <f t="shared" si="105"/>
        <v>0</v>
      </c>
    </row>
    <row r="6754" spans="1:4">
      <c r="A6754" s="134"/>
      <c r="D6754" s="68">
        <f t="shared" si="105"/>
        <v>0</v>
      </c>
    </row>
    <row r="6755" spans="1:4">
      <c r="A6755" s="134"/>
      <c r="D6755" s="68">
        <f t="shared" si="105"/>
        <v>0</v>
      </c>
    </row>
    <row r="6756" spans="1:4">
      <c r="A6756" s="134"/>
      <c r="D6756" s="68">
        <f t="shared" si="105"/>
        <v>0</v>
      </c>
    </row>
    <row r="6757" spans="1:4">
      <c r="A6757" s="134"/>
      <c r="D6757" s="68">
        <f t="shared" si="105"/>
        <v>0</v>
      </c>
    </row>
    <row r="6758" spans="1:4">
      <c r="A6758" s="134"/>
      <c r="D6758" s="68">
        <f t="shared" si="105"/>
        <v>0</v>
      </c>
    </row>
    <row r="6759" spans="1:4">
      <c r="A6759" s="134"/>
      <c r="D6759" s="68">
        <f t="shared" si="105"/>
        <v>0</v>
      </c>
    </row>
    <row r="6760" spans="1:4">
      <c r="A6760" s="134"/>
      <c r="D6760" s="68">
        <f t="shared" si="105"/>
        <v>0</v>
      </c>
    </row>
    <row r="6761" spans="1:4">
      <c r="A6761" s="134"/>
      <c r="D6761" s="68">
        <f t="shared" si="105"/>
        <v>0</v>
      </c>
    </row>
    <row r="6762" spans="1:4">
      <c r="A6762" s="134"/>
      <c r="D6762" s="68">
        <f t="shared" si="105"/>
        <v>0</v>
      </c>
    </row>
    <row r="6763" spans="1:4">
      <c r="A6763" s="134"/>
      <c r="D6763" s="68">
        <f t="shared" si="105"/>
        <v>0</v>
      </c>
    </row>
    <row r="6764" spans="1:4">
      <c r="A6764" s="134"/>
      <c r="D6764" s="68">
        <f t="shared" si="105"/>
        <v>0</v>
      </c>
    </row>
    <row r="6765" spans="1:4">
      <c r="A6765" s="134"/>
      <c r="D6765" s="68">
        <f t="shared" si="105"/>
        <v>0</v>
      </c>
    </row>
    <row r="6766" spans="1:4">
      <c r="A6766" s="134"/>
      <c r="D6766" s="68">
        <f t="shared" si="105"/>
        <v>0</v>
      </c>
    </row>
    <row r="6767" spans="1:4">
      <c r="A6767" s="134"/>
      <c r="D6767" s="68">
        <f t="shared" si="105"/>
        <v>0</v>
      </c>
    </row>
    <row r="6768" spans="1:4">
      <c r="A6768" s="134"/>
      <c r="D6768" s="68">
        <f t="shared" si="105"/>
        <v>0</v>
      </c>
    </row>
    <row r="6769" spans="1:4">
      <c r="A6769" s="134"/>
      <c r="D6769" s="68">
        <f t="shared" si="105"/>
        <v>0</v>
      </c>
    </row>
    <row r="6770" spans="1:4">
      <c r="A6770" s="134"/>
      <c r="D6770" s="68">
        <f t="shared" si="105"/>
        <v>0</v>
      </c>
    </row>
    <row r="6771" spans="1:4">
      <c r="A6771" s="134"/>
      <c r="D6771" s="68">
        <f t="shared" si="105"/>
        <v>0</v>
      </c>
    </row>
    <row r="6772" spans="1:4">
      <c r="A6772" s="134"/>
      <c r="D6772" s="68">
        <f t="shared" si="105"/>
        <v>0</v>
      </c>
    </row>
    <row r="6773" spans="1:4">
      <c r="A6773" s="134"/>
      <c r="D6773" s="68">
        <f t="shared" si="105"/>
        <v>0</v>
      </c>
    </row>
    <row r="6774" spans="1:4">
      <c r="A6774" s="134"/>
      <c r="D6774" s="68">
        <f t="shared" si="105"/>
        <v>0</v>
      </c>
    </row>
    <row r="6775" spans="1:4">
      <c r="A6775" s="134"/>
      <c r="D6775" s="68">
        <f t="shared" si="105"/>
        <v>0</v>
      </c>
    </row>
    <row r="6776" spans="1:4">
      <c r="A6776" s="134"/>
      <c r="D6776" s="68">
        <f t="shared" si="105"/>
        <v>0</v>
      </c>
    </row>
    <row r="6777" spans="1:4">
      <c r="A6777" s="134"/>
      <c r="D6777" s="68">
        <f t="shared" si="105"/>
        <v>0</v>
      </c>
    </row>
    <row r="6778" spans="1:4">
      <c r="A6778" s="134"/>
      <c r="D6778" s="68">
        <f t="shared" si="105"/>
        <v>0</v>
      </c>
    </row>
    <row r="6779" spans="1:4">
      <c r="A6779" s="134"/>
      <c r="D6779" s="68">
        <f t="shared" si="105"/>
        <v>0</v>
      </c>
    </row>
    <row r="6780" spans="1:4">
      <c r="A6780" s="134"/>
      <c r="D6780" s="68">
        <f t="shared" si="105"/>
        <v>0</v>
      </c>
    </row>
    <row r="6781" spans="1:4">
      <c r="A6781" s="134"/>
      <c r="D6781" s="68">
        <f t="shared" si="105"/>
        <v>0</v>
      </c>
    </row>
    <row r="6782" spans="1:4">
      <c r="A6782" s="134"/>
      <c r="D6782" s="68">
        <f t="shared" si="105"/>
        <v>0</v>
      </c>
    </row>
    <row r="6783" spans="1:4">
      <c r="A6783" s="134"/>
      <c r="D6783" s="68">
        <f t="shared" si="105"/>
        <v>0</v>
      </c>
    </row>
    <row r="6784" spans="1:4">
      <c r="A6784" s="134"/>
      <c r="D6784" s="68">
        <f t="shared" si="105"/>
        <v>0</v>
      </c>
    </row>
    <row r="6785" spans="1:4">
      <c r="A6785" s="134"/>
      <c r="D6785" s="68">
        <f t="shared" si="105"/>
        <v>0</v>
      </c>
    </row>
    <row r="6786" spans="1:4">
      <c r="A6786" s="134"/>
      <c r="D6786" s="68">
        <f t="shared" si="105"/>
        <v>0</v>
      </c>
    </row>
    <row r="6787" spans="1:4">
      <c r="A6787" s="134"/>
      <c r="D6787" s="68">
        <f t="shared" ref="D6787:D6850" si="106">B6787+C6787</f>
        <v>0</v>
      </c>
    </row>
    <row r="6788" spans="1:4">
      <c r="A6788" s="134"/>
      <c r="D6788" s="68">
        <f t="shared" si="106"/>
        <v>0</v>
      </c>
    </row>
    <row r="6789" spans="1:4">
      <c r="A6789" s="134"/>
      <c r="D6789" s="68">
        <f t="shared" si="106"/>
        <v>0</v>
      </c>
    </row>
    <row r="6790" spans="1:4">
      <c r="A6790" s="134"/>
      <c r="D6790" s="68">
        <f t="shared" si="106"/>
        <v>0</v>
      </c>
    </row>
    <row r="6791" spans="1:4">
      <c r="A6791" s="134"/>
      <c r="D6791" s="68">
        <f t="shared" si="106"/>
        <v>0</v>
      </c>
    </row>
    <row r="6792" spans="1:4">
      <c r="A6792" s="134"/>
      <c r="D6792" s="68">
        <f t="shared" si="106"/>
        <v>0</v>
      </c>
    </row>
    <row r="6793" spans="1:4">
      <c r="A6793" s="134"/>
      <c r="D6793" s="68">
        <f t="shared" si="106"/>
        <v>0</v>
      </c>
    </row>
    <row r="6794" spans="1:4">
      <c r="A6794" s="134"/>
      <c r="D6794" s="68">
        <f t="shared" si="106"/>
        <v>0</v>
      </c>
    </row>
    <row r="6795" spans="1:4">
      <c r="A6795" s="134"/>
      <c r="D6795" s="68">
        <f t="shared" si="106"/>
        <v>0</v>
      </c>
    </row>
    <row r="6796" spans="1:4">
      <c r="A6796" s="134"/>
      <c r="D6796" s="68">
        <f t="shared" si="106"/>
        <v>0</v>
      </c>
    </row>
    <row r="6797" spans="1:4">
      <c r="A6797" s="134"/>
      <c r="D6797" s="68">
        <f t="shared" si="106"/>
        <v>0</v>
      </c>
    </row>
    <row r="6798" spans="1:4">
      <c r="A6798" s="134"/>
      <c r="D6798" s="68">
        <f t="shared" si="106"/>
        <v>0</v>
      </c>
    </row>
    <row r="6799" spans="1:4">
      <c r="A6799" s="134"/>
      <c r="D6799" s="68">
        <f t="shared" si="106"/>
        <v>0</v>
      </c>
    </row>
    <row r="6800" spans="1:4">
      <c r="A6800" s="134"/>
      <c r="D6800" s="68">
        <f t="shared" si="106"/>
        <v>0</v>
      </c>
    </row>
    <row r="6801" spans="1:4">
      <c r="A6801" s="134"/>
      <c r="D6801" s="68">
        <f t="shared" si="106"/>
        <v>0</v>
      </c>
    </row>
    <row r="6802" spans="1:4">
      <c r="A6802" s="134"/>
      <c r="D6802" s="68">
        <f t="shared" si="106"/>
        <v>0</v>
      </c>
    </row>
    <row r="6803" spans="1:4">
      <c r="A6803" s="134"/>
      <c r="D6803" s="68">
        <f t="shared" si="106"/>
        <v>0</v>
      </c>
    </row>
    <row r="6804" spans="1:4">
      <c r="A6804" s="134"/>
      <c r="D6804" s="68">
        <f t="shared" si="106"/>
        <v>0</v>
      </c>
    </row>
    <row r="6805" spans="1:4">
      <c r="A6805" s="134"/>
      <c r="D6805" s="68">
        <f t="shared" si="106"/>
        <v>0</v>
      </c>
    </row>
    <row r="6806" spans="1:4">
      <c r="A6806" s="134"/>
      <c r="D6806" s="68">
        <f t="shared" si="106"/>
        <v>0</v>
      </c>
    </row>
    <row r="6807" spans="1:4">
      <c r="A6807" s="134"/>
      <c r="D6807" s="68">
        <f t="shared" si="106"/>
        <v>0</v>
      </c>
    </row>
    <row r="6808" spans="1:4">
      <c r="A6808" s="134"/>
      <c r="D6808" s="68">
        <f t="shared" si="106"/>
        <v>0</v>
      </c>
    </row>
    <row r="6809" spans="1:4">
      <c r="A6809" s="134"/>
      <c r="D6809" s="68">
        <f t="shared" si="106"/>
        <v>0</v>
      </c>
    </row>
    <row r="6810" spans="1:4">
      <c r="A6810" s="134"/>
      <c r="D6810" s="68">
        <f t="shared" si="106"/>
        <v>0</v>
      </c>
    </row>
    <row r="6811" spans="1:4">
      <c r="A6811" s="134"/>
      <c r="D6811" s="68">
        <f t="shared" si="106"/>
        <v>0</v>
      </c>
    </row>
    <row r="6812" spans="1:4">
      <c r="A6812" s="134"/>
      <c r="D6812" s="68">
        <f t="shared" si="106"/>
        <v>0</v>
      </c>
    </row>
    <row r="6813" spans="1:4">
      <c r="A6813" s="134"/>
      <c r="D6813" s="68">
        <f t="shared" si="106"/>
        <v>0</v>
      </c>
    </row>
    <row r="6814" spans="1:4">
      <c r="A6814" s="134"/>
      <c r="D6814" s="68">
        <f t="shared" si="106"/>
        <v>0</v>
      </c>
    </row>
    <row r="6815" spans="1:4">
      <c r="A6815" s="134"/>
      <c r="D6815" s="68">
        <f t="shared" si="106"/>
        <v>0</v>
      </c>
    </row>
    <row r="6816" spans="1:4">
      <c r="A6816" s="134"/>
      <c r="D6816" s="68">
        <f t="shared" si="106"/>
        <v>0</v>
      </c>
    </row>
    <row r="6817" spans="1:4">
      <c r="A6817" s="134"/>
      <c r="D6817" s="68">
        <f t="shared" si="106"/>
        <v>0</v>
      </c>
    </row>
    <row r="6818" spans="1:4">
      <c r="A6818" s="134"/>
      <c r="D6818" s="68">
        <f t="shared" si="106"/>
        <v>0</v>
      </c>
    </row>
    <row r="6819" spans="1:4">
      <c r="A6819" s="134"/>
      <c r="D6819" s="68">
        <f t="shared" si="106"/>
        <v>0</v>
      </c>
    </row>
    <row r="6820" spans="1:4">
      <c r="A6820" s="134"/>
      <c r="D6820" s="68">
        <f t="shared" si="106"/>
        <v>0</v>
      </c>
    </row>
    <row r="6821" spans="1:4">
      <c r="A6821" s="134"/>
      <c r="D6821" s="68">
        <f t="shared" si="106"/>
        <v>0</v>
      </c>
    </row>
    <row r="6822" spans="1:4">
      <c r="A6822" s="134"/>
      <c r="D6822" s="68">
        <f t="shared" si="106"/>
        <v>0</v>
      </c>
    </row>
    <row r="6823" spans="1:4">
      <c r="A6823" s="134"/>
      <c r="D6823" s="68">
        <f t="shared" si="106"/>
        <v>0</v>
      </c>
    </row>
    <row r="6824" spans="1:4">
      <c r="A6824" s="134"/>
      <c r="D6824" s="68">
        <f t="shared" si="106"/>
        <v>0</v>
      </c>
    </row>
    <row r="6825" spans="1:4">
      <c r="A6825" s="134"/>
      <c r="D6825" s="68">
        <f t="shared" si="106"/>
        <v>0</v>
      </c>
    </row>
    <row r="6826" spans="1:4">
      <c r="A6826" s="134"/>
      <c r="D6826" s="68">
        <f t="shared" si="106"/>
        <v>0</v>
      </c>
    </row>
    <row r="6827" spans="1:4">
      <c r="A6827" s="134"/>
      <c r="D6827" s="68">
        <f t="shared" si="106"/>
        <v>0</v>
      </c>
    </row>
    <row r="6828" spans="1:4">
      <c r="A6828" s="134"/>
      <c r="D6828" s="68">
        <f t="shared" si="106"/>
        <v>0</v>
      </c>
    </row>
    <row r="6829" spans="1:4">
      <c r="A6829" s="134"/>
      <c r="D6829" s="68">
        <f t="shared" si="106"/>
        <v>0</v>
      </c>
    </row>
    <row r="6830" spans="1:4">
      <c r="A6830" s="134"/>
      <c r="D6830" s="68">
        <f t="shared" si="106"/>
        <v>0</v>
      </c>
    </row>
    <row r="6831" spans="1:4">
      <c r="A6831" s="134"/>
      <c r="D6831" s="68">
        <f t="shared" si="106"/>
        <v>0</v>
      </c>
    </row>
    <row r="6832" spans="1:4">
      <c r="A6832" s="134"/>
      <c r="D6832" s="68">
        <f t="shared" si="106"/>
        <v>0</v>
      </c>
    </row>
    <row r="6833" spans="1:4">
      <c r="A6833" s="134"/>
      <c r="D6833" s="68">
        <f t="shared" si="106"/>
        <v>0</v>
      </c>
    </row>
    <row r="6834" spans="1:4">
      <c r="A6834" s="134"/>
      <c r="D6834" s="68">
        <f t="shared" si="106"/>
        <v>0</v>
      </c>
    </row>
    <row r="6835" spans="1:4">
      <c r="A6835" s="134"/>
      <c r="D6835" s="68">
        <f t="shared" si="106"/>
        <v>0</v>
      </c>
    </row>
    <row r="6836" spans="1:4">
      <c r="A6836" s="134"/>
      <c r="D6836" s="68">
        <f t="shared" si="106"/>
        <v>0</v>
      </c>
    </row>
    <row r="6837" spans="1:4">
      <c r="A6837" s="134"/>
      <c r="D6837" s="68">
        <f t="shared" si="106"/>
        <v>0</v>
      </c>
    </row>
    <row r="6838" spans="1:4">
      <c r="A6838" s="134"/>
      <c r="D6838" s="68">
        <f t="shared" si="106"/>
        <v>0</v>
      </c>
    </row>
    <row r="6839" spans="1:4">
      <c r="A6839" s="134"/>
      <c r="D6839" s="68">
        <f t="shared" si="106"/>
        <v>0</v>
      </c>
    </row>
    <row r="6840" spans="1:4">
      <c r="A6840" s="134"/>
      <c r="D6840" s="68">
        <f t="shared" si="106"/>
        <v>0</v>
      </c>
    </row>
    <row r="6841" spans="1:4">
      <c r="A6841" s="134"/>
      <c r="D6841" s="68">
        <f t="shared" si="106"/>
        <v>0</v>
      </c>
    </row>
    <row r="6842" spans="1:4">
      <c r="A6842" s="134"/>
      <c r="D6842" s="68">
        <f t="shared" si="106"/>
        <v>0</v>
      </c>
    </row>
    <row r="6843" spans="1:4">
      <c r="A6843" s="134"/>
      <c r="D6843" s="68">
        <f t="shared" si="106"/>
        <v>0</v>
      </c>
    </row>
    <row r="6844" spans="1:4">
      <c r="A6844" s="134"/>
      <c r="D6844" s="68">
        <f t="shared" si="106"/>
        <v>0</v>
      </c>
    </row>
    <row r="6845" spans="1:4">
      <c r="A6845" s="134"/>
      <c r="D6845" s="68">
        <f t="shared" si="106"/>
        <v>0</v>
      </c>
    </row>
    <row r="6846" spans="1:4">
      <c r="A6846" s="134"/>
      <c r="D6846" s="68">
        <f t="shared" si="106"/>
        <v>0</v>
      </c>
    </row>
    <row r="6847" spans="1:4">
      <c r="A6847" s="134"/>
      <c r="D6847" s="68">
        <f t="shared" si="106"/>
        <v>0</v>
      </c>
    </row>
    <row r="6848" spans="1:4">
      <c r="A6848" s="134"/>
      <c r="D6848" s="68">
        <f t="shared" si="106"/>
        <v>0</v>
      </c>
    </row>
    <row r="6849" spans="1:4">
      <c r="A6849" s="134"/>
      <c r="D6849" s="68">
        <f t="shared" si="106"/>
        <v>0</v>
      </c>
    </row>
    <row r="6850" spans="1:4">
      <c r="A6850" s="134"/>
      <c r="D6850" s="68">
        <f t="shared" si="106"/>
        <v>0</v>
      </c>
    </row>
    <row r="6851" spans="1:4">
      <c r="A6851" s="134"/>
      <c r="D6851" s="68">
        <f t="shared" ref="D6851:D6914" si="107">B6851+C6851</f>
        <v>0</v>
      </c>
    </row>
    <row r="6852" spans="1:4">
      <c r="A6852" s="134"/>
      <c r="D6852" s="68">
        <f t="shared" si="107"/>
        <v>0</v>
      </c>
    </row>
    <row r="6853" spans="1:4">
      <c r="A6853" s="134"/>
      <c r="D6853" s="68">
        <f t="shared" si="107"/>
        <v>0</v>
      </c>
    </row>
    <row r="6854" spans="1:4">
      <c r="A6854" s="134"/>
      <c r="D6854" s="68">
        <f t="shared" si="107"/>
        <v>0</v>
      </c>
    </row>
    <row r="6855" spans="1:4">
      <c r="A6855" s="134"/>
      <c r="D6855" s="68">
        <f t="shared" si="107"/>
        <v>0</v>
      </c>
    </row>
    <row r="6856" spans="1:4">
      <c r="A6856" s="134"/>
      <c r="D6856" s="68">
        <f t="shared" si="107"/>
        <v>0</v>
      </c>
    </row>
    <row r="6857" spans="1:4">
      <c r="A6857" s="134"/>
      <c r="D6857" s="68">
        <f t="shared" si="107"/>
        <v>0</v>
      </c>
    </row>
    <row r="6858" spans="1:4">
      <c r="A6858" s="134"/>
      <c r="D6858" s="68">
        <f t="shared" si="107"/>
        <v>0</v>
      </c>
    </row>
    <row r="6859" spans="1:4">
      <c r="A6859" s="134"/>
      <c r="D6859" s="68">
        <f t="shared" si="107"/>
        <v>0</v>
      </c>
    </row>
    <row r="6860" spans="1:4">
      <c r="A6860" s="134"/>
      <c r="D6860" s="68">
        <f t="shared" si="107"/>
        <v>0</v>
      </c>
    </row>
    <row r="6861" spans="1:4">
      <c r="A6861" s="134"/>
      <c r="D6861" s="68">
        <f t="shared" si="107"/>
        <v>0</v>
      </c>
    </row>
    <row r="6862" spans="1:4">
      <c r="A6862" s="134"/>
      <c r="D6862" s="68">
        <f t="shared" si="107"/>
        <v>0</v>
      </c>
    </row>
    <row r="6863" spans="1:4">
      <c r="A6863" s="134"/>
      <c r="D6863" s="68">
        <f t="shared" si="107"/>
        <v>0</v>
      </c>
    </row>
    <row r="6864" spans="1:4">
      <c r="A6864" s="134"/>
      <c r="D6864" s="68">
        <f t="shared" si="107"/>
        <v>0</v>
      </c>
    </row>
    <row r="6865" spans="1:4">
      <c r="A6865" s="134"/>
      <c r="D6865" s="68">
        <f t="shared" si="107"/>
        <v>0</v>
      </c>
    </row>
    <row r="6866" spans="1:4">
      <c r="A6866" s="134"/>
      <c r="D6866" s="68">
        <f t="shared" si="107"/>
        <v>0</v>
      </c>
    </row>
    <row r="6867" spans="1:4">
      <c r="A6867" s="134"/>
      <c r="D6867" s="68">
        <f t="shared" si="107"/>
        <v>0</v>
      </c>
    </row>
    <row r="6868" spans="1:4">
      <c r="A6868" s="134"/>
      <c r="D6868" s="68">
        <f t="shared" si="107"/>
        <v>0</v>
      </c>
    </row>
    <row r="6869" spans="1:4">
      <c r="A6869" s="134"/>
      <c r="D6869" s="68">
        <f t="shared" si="107"/>
        <v>0</v>
      </c>
    </row>
    <row r="6870" spans="1:4">
      <c r="A6870" s="134"/>
      <c r="D6870" s="68">
        <f t="shared" si="107"/>
        <v>0</v>
      </c>
    </row>
    <row r="6871" spans="1:4">
      <c r="A6871" s="134"/>
      <c r="D6871" s="68">
        <f t="shared" si="107"/>
        <v>0</v>
      </c>
    </row>
    <row r="6872" spans="1:4">
      <c r="A6872" s="134"/>
      <c r="D6872" s="68">
        <f t="shared" si="107"/>
        <v>0</v>
      </c>
    </row>
    <row r="6873" spans="1:4">
      <c r="A6873" s="134"/>
      <c r="D6873" s="68">
        <f t="shared" si="107"/>
        <v>0</v>
      </c>
    </row>
    <row r="6874" spans="1:4">
      <c r="A6874" s="134"/>
      <c r="D6874" s="68">
        <f t="shared" si="107"/>
        <v>0</v>
      </c>
    </row>
    <row r="6875" spans="1:4">
      <c r="A6875" s="134"/>
      <c r="D6875" s="68">
        <f t="shared" si="107"/>
        <v>0</v>
      </c>
    </row>
    <row r="6876" spans="1:4">
      <c r="A6876" s="134"/>
      <c r="D6876" s="68">
        <f t="shared" si="107"/>
        <v>0</v>
      </c>
    </row>
    <row r="6877" spans="1:4">
      <c r="A6877" s="134"/>
      <c r="D6877" s="68">
        <f t="shared" si="107"/>
        <v>0</v>
      </c>
    </row>
    <row r="6878" spans="1:4">
      <c r="A6878" s="134"/>
      <c r="D6878" s="68">
        <f t="shared" si="107"/>
        <v>0</v>
      </c>
    </row>
    <row r="6879" spans="1:4">
      <c r="A6879" s="134"/>
      <c r="D6879" s="68">
        <f t="shared" si="107"/>
        <v>0</v>
      </c>
    </row>
    <row r="6880" spans="1:4">
      <c r="A6880" s="134"/>
      <c r="D6880" s="68">
        <f t="shared" si="107"/>
        <v>0</v>
      </c>
    </row>
    <row r="6881" spans="1:4">
      <c r="A6881" s="134"/>
      <c r="D6881" s="68">
        <f t="shared" si="107"/>
        <v>0</v>
      </c>
    </row>
    <row r="6882" spans="1:4">
      <c r="A6882" s="134"/>
      <c r="D6882" s="68">
        <f t="shared" si="107"/>
        <v>0</v>
      </c>
    </row>
    <row r="6883" spans="1:4">
      <c r="A6883" s="134"/>
      <c r="D6883" s="68">
        <f t="shared" si="107"/>
        <v>0</v>
      </c>
    </row>
    <row r="6884" spans="1:4">
      <c r="A6884" s="134"/>
      <c r="D6884" s="68">
        <f t="shared" si="107"/>
        <v>0</v>
      </c>
    </row>
    <row r="6885" spans="1:4">
      <c r="A6885" s="134"/>
      <c r="D6885" s="68">
        <f t="shared" si="107"/>
        <v>0</v>
      </c>
    </row>
    <row r="6886" spans="1:4">
      <c r="A6886" s="134"/>
      <c r="D6886" s="68">
        <f t="shared" si="107"/>
        <v>0</v>
      </c>
    </row>
    <row r="6887" spans="1:4">
      <c r="A6887" s="134"/>
      <c r="D6887" s="68">
        <f t="shared" si="107"/>
        <v>0</v>
      </c>
    </row>
    <row r="6888" spans="1:4">
      <c r="A6888" s="134"/>
      <c r="D6888" s="68">
        <f t="shared" si="107"/>
        <v>0</v>
      </c>
    </row>
    <row r="6889" spans="1:4">
      <c r="A6889" s="134"/>
      <c r="D6889" s="68">
        <f t="shared" si="107"/>
        <v>0</v>
      </c>
    </row>
    <row r="6890" spans="1:4">
      <c r="A6890" s="134"/>
      <c r="D6890" s="68">
        <f t="shared" si="107"/>
        <v>0</v>
      </c>
    </row>
    <row r="6891" spans="1:4">
      <c r="A6891" s="134"/>
      <c r="D6891" s="68">
        <f t="shared" si="107"/>
        <v>0</v>
      </c>
    </row>
    <row r="6892" spans="1:4">
      <c r="A6892" s="134"/>
      <c r="D6892" s="68">
        <f t="shared" si="107"/>
        <v>0</v>
      </c>
    </row>
    <row r="6893" spans="1:4">
      <c r="A6893" s="134"/>
      <c r="D6893" s="68">
        <f t="shared" si="107"/>
        <v>0</v>
      </c>
    </row>
    <row r="6894" spans="1:4">
      <c r="A6894" s="134"/>
      <c r="D6894" s="68">
        <f t="shared" si="107"/>
        <v>0</v>
      </c>
    </row>
    <row r="6895" spans="1:4">
      <c r="A6895" s="134"/>
      <c r="D6895" s="68">
        <f t="shared" si="107"/>
        <v>0</v>
      </c>
    </row>
    <row r="6896" spans="1:4">
      <c r="A6896" s="134"/>
      <c r="D6896" s="68">
        <f t="shared" si="107"/>
        <v>0</v>
      </c>
    </row>
    <row r="6897" spans="1:4">
      <c r="A6897" s="134"/>
      <c r="D6897" s="68">
        <f t="shared" si="107"/>
        <v>0</v>
      </c>
    </row>
    <row r="6898" spans="1:4">
      <c r="A6898" s="134"/>
      <c r="D6898" s="68">
        <f t="shared" si="107"/>
        <v>0</v>
      </c>
    </row>
    <row r="6899" spans="1:4">
      <c r="A6899" s="134"/>
      <c r="D6899" s="68">
        <f t="shared" si="107"/>
        <v>0</v>
      </c>
    </row>
    <row r="6900" spans="1:4">
      <c r="A6900" s="134"/>
      <c r="D6900" s="68">
        <f t="shared" si="107"/>
        <v>0</v>
      </c>
    </row>
    <row r="6901" spans="1:4">
      <c r="A6901" s="134"/>
      <c r="D6901" s="68">
        <f t="shared" si="107"/>
        <v>0</v>
      </c>
    </row>
    <row r="6902" spans="1:4">
      <c r="A6902" s="134"/>
      <c r="D6902" s="68">
        <f t="shared" si="107"/>
        <v>0</v>
      </c>
    </row>
    <row r="6903" spans="1:4">
      <c r="A6903" s="134"/>
      <c r="D6903" s="68">
        <f t="shared" si="107"/>
        <v>0</v>
      </c>
    </row>
    <row r="6904" spans="1:4">
      <c r="A6904" s="134"/>
      <c r="D6904" s="68">
        <f t="shared" si="107"/>
        <v>0</v>
      </c>
    </row>
    <row r="6905" spans="1:4">
      <c r="A6905" s="134"/>
      <c r="D6905" s="68">
        <f t="shared" si="107"/>
        <v>0</v>
      </c>
    </row>
    <row r="6906" spans="1:4">
      <c r="A6906" s="134"/>
      <c r="D6906" s="68">
        <f t="shared" si="107"/>
        <v>0</v>
      </c>
    </row>
    <row r="6907" spans="1:4">
      <c r="A6907" s="134"/>
      <c r="D6907" s="68">
        <f t="shared" si="107"/>
        <v>0</v>
      </c>
    </row>
    <row r="6908" spans="1:4">
      <c r="A6908" s="134"/>
      <c r="D6908" s="68">
        <f t="shared" si="107"/>
        <v>0</v>
      </c>
    </row>
    <row r="6909" spans="1:4">
      <c r="A6909" s="134"/>
      <c r="D6909" s="68">
        <f t="shared" si="107"/>
        <v>0</v>
      </c>
    </row>
    <row r="6910" spans="1:4">
      <c r="A6910" s="134"/>
      <c r="D6910" s="68">
        <f t="shared" si="107"/>
        <v>0</v>
      </c>
    </row>
    <row r="6911" spans="1:4">
      <c r="A6911" s="134"/>
      <c r="D6911" s="68">
        <f t="shared" si="107"/>
        <v>0</v>
      </c>
    </row>
    <row r="6912" spans="1:4">
      <c r="A6912" s="134"/>
      <c r="D6912" s="68">
        <f t="shared" si="107"/>
        <v>0</v>
      </c>
    </row>
    <row r="6913" spans="1:4">
      <c r="A6913" s="134"/>
      <c r="D6913" s="68">
        <f t="shared" si="107"/>
        <v>0</v>
      </c>
    </row>
    <row r="6914" spans="1:4">
      <c r="A6914" s="134"/>
      <c r="D6914" s="68">
        <f t="shared" si="107"/>
        <v>0</v>
      </c>
    </row>
    <row r="6915" spans="1:4">
      <c r="A6915" s="134"/>
      <c r="D6915" s="68">
        <f t="shared" ref="D6915:D6978" si="108">B6915+C6915</f>
        <v>0</v>
      </c>
    </row>
    <row r="6916" spans="1:4">
      <c r="A6916" s="134"/>
      <c r="D6916" s="68">
        <f t="shared" si="108"/>
        <v>0</v>
      </c>
    </row>
    <row r="6917" spans="1:4">
      <c r="A6917" s="134"/>
      <c r="D6917" s="68">
        <f t="shared" si="108"/>
        <v>0</v>
      </c>
    </row>
    <row r="6918" spans="1:4">
      <c r="A6918" s="134"/>
      <c r="D6918" s="68">
        <f t="shared" si="108"/>
        <v>0</v>
      </c>
    </row>
    <row r="6919" spans="1:4">
      <c r="A6919" s="134"/>
      <c r="D6919" s="68">
        <f t="shared" si="108"/>
        <v>0</v>
      </c>
    </row>
    <row r="6920" spans="1:4">
      <c r="A6920" s="134"/>
      <c r="D6920" s="68">
        <f t="shared" si="108"/>
        <v>0</v>
      </c>
    </row>
    <row r="6921" spans="1:4">
      <c r="A6921" s="134"/>
      <c r="D6921" s="68">
        <f t="shared" si="108"/>
        <v>0</v>
      </c>
    </row>
    <row r="6922" spans="1:4">
      <c r="A6922" s="134"/>
      <c r="D6922" s="68">
        <f t="shared" si="108"/>
        <v>0</v>
      </c>
    </row>
    <row r="6923" spans="1:4">
      <c r="A6923" s="134"/>
      <c r="D6923" s="68">
        <f t="shared" si="108"/>
        <v>0</v>
      </c>
    </row>
    <row r="6924" spans="1:4">
      <c r="A6924" s="134"/>
      <c r="D6924" s="68">
        <f t="shared" si="108"/>
        <v>0</v>
      </c>
    </row>
    <row r="6925" spans="1:4">
      <c r="A6925" s="134"/>
      <c r="D6925" s="68">
        <f t="shared" si="108"/>
        <v>0</v>
      </c>
    </row>
    <row r="6926" spans="1:4">
      <c r="A6926" s="134"/>
      <c r="D6926" s="68">
        <f t="shared" si="108"/>
        <v>0</v>
      </c>
    </row>
    <row r="6927" spans="1:4">
      <c r="A6927" s="134"/>
      <c r="D6927" s="68">
        <f t="shared" si="108"/>
        <v>0</v>
      </c>
    </row>
    <row r="6928" spans="1:4">
      <c r="A6928" s="134"/>
      <c r="D6928" s="68">
        <f t="shared" si="108"/>
        <v>0</v>
      </c>
    </row>
    <row r="6929" spans="1:4">
      <c r="A6929" s="134"/>
      <c r="D6929" s="68">
        <f t="shared" si="108"/>
        <v>0</v>
      </c>
    </row>
    <row r="6930" spans="1:4">
      <c r="A6930" s="134"/>
      <c r="D6930" s="68">
        <f t="shared" si="108"/>
        <v>0</v>
      </c>
    </row>
    <row r="6931" spans="1:4">
      <c r="A6931" s="134"/>
      <c r="D6931" s="68">
        <f t="shared" si="108"/>
        <v>0</v>
      </c>
    </row>
    <row r="6932" spans="1:4">
      <c r="A6932" s="134"/>
      <c r="D6932" s="68">
        <f t="shared" si="108"/>
        <v>0</v>
      </c>
    </row>
    <row r="6933" spans="1:4">
      <c r="A6933" s="134"/>
      <c r="D6933" s="68">
        <f t="shared" si="108"/>
        <v>0</v>
      </c>
    </row>
    <row r="6934" spans="1:4">
      <c r="A6934" s="134"/>
      <c r="D6934" s="68">
        <f t="shared" si="108"/>
        <v>0</v>
      </c>
    </row>
    <row r="6935" spans="1:4">
      <c r="A6935" s="134"/>
      <c r="D6935" s="68">
        <f t="shared" si="108"/>
        <v>0</v>
      </c>
    </row>
    <row r="6936" spans="1:4">
      <c r="A6936" s="134"/>
      <c r="D6936" s="68">
        <f t="shared" si="108"/>
        <v>0</v>
      </c>
    </row>
    <row r="6937" spans="1:4">
      <c r="A6937" s="134"/>
      <c r="D6937" s="68">
        <f t="shared" si="108"/>
        <v>0</v>
      </c>
    </row>
    <row r="6938" spans="1:4">
      <c r="A6938" s="134"/>
      <c r="D6938" s="68">
        <f t="shared" si="108"/>
        <v>0</v>
      </c>
    </row>
    <row r="6939" spans="1:4">
      <c r="A6939" s="134"/>
      <c r="D6939" s="68">
        <f t="shared" si="108"/>
        <v>0</v>
      </c>
    </row>
    <row r="6940" spans="1:4">
      <c r="A6940" s="134"/>
      <c r="D6940" s="68">
        <f t="shared" si="108"/>
        <v>0</v>
      </c>
    </row>
    <row r="6941" spans="1:4">
      <c r="A6941" s="134"/>
      <c r="D6941" s="68">
        <f t="shared" si="108"/>
        <v>0</v>
      </c>
    </row>
    <row r="6942" spans="1:4">
      <c r="A6942" s="134"/>
      <c r="D6942" s="68">
        <f t="shared" si="108"/>
        <v>0</v>
      </c>
    </row>
    <row r="6943" spans="1:4">
      <c r="A6943" s="134"/>
      <c r="D6943" s="68">
        <f t="shared" si="108"/>
        <v>0</v>
      </c>
    </row>
    <row r="6944" spans="1:4">
      <c r="A6944" s="134"/>
      <c r="D6944" s="68">
        <f t="shared" si="108"/>
        <v>0</v>
      </c>
    </row>
    <row r="6945" spans="1:4">
      <c r="A6945" s="134"/>
      <c r="D6945" s="68">
        <f t="shared" si="108"/>
        <v>0</v>
      </c>
    </row>
    <row r="6946" spans="1:4">
      <c r="A6946" s="134"/>
      <c r="D6946" s="68">
        <f t="shared" si="108"/>
        <v>0</v>
      </c>
    </row>
    <row r="6947" spans="1:4">
      <c r="A6947" s="134"/>
      <c r="D6947" s="68">
        <f t="shared" si="108"/>
        <v>0</v>
      </c>
    </row>
    <row r="6948" spans="1:4">
      <c r="A6948" s="134"/>
      <c r="D6948" s="68">
        <f t="shared" si="108"/>
        <v>0</v>
      </c>
    </row>
    <row r="6949" spans="1:4">
      <c r="A6949" s="134"/>
      <c r="D6949" s="68">
        <f t="shared" si="108"/>
        <v>0</v>
      </c>
    </row>
    <row r="6950" spans="1:4">
      <c r="A6950" s="134"/>
      <c r="D6950" s="68">
        <f t="shared" si="108"/>
        <v>0</v>
      </c>
    </row>
    <row r="6951" spans="1:4">
      <c r="A6951" s="134"/>
      <c r="D6951" s="68">
        <f t="shared" si="108"/>
        <v>0</v>
      </c>
    </row>
    <row r="6952" spans="1:4">
      <c r="A6952" s="134"/>
      <c r="D6952" s="68">
        <f t="shared" si="108"/>
        <v>0</v>
      </c>
    </row>
    <row r="6953" spans="1:4">
      <c r="A6953" s="134"/>
      <c r="D6953" s="68">
        <f t="shared" si="108"/>
        <v>0</v>
      </c>
    </row>
    <row r="6954" spans="1:4">
      <c r="A6954" s="134"/>
      <c r="D6954" s="68">
        <f t="shared" si="108"/>
        <v>0</v>
      </c>
    </row>
    <row r="6955" spans="1:4">
      <c r="A6955" s="134"/>
      <c r="D6955" s="68">
        <f t="shared" si="108"/>
        <v>0</v>
      </c>
    </row>
    <row r="6956" spans="1:4">
      <c r="A6956" s="134"/>
      <c r="D6956" s="68">
        <f t="shared" si="108"/>
        <v>0</v>
      </c>
    </row>
    <row r="6957" spans="1:4">
      <c r="A6957" s="134"/>
      <c r="D6957" s="68">
        <f t="shared" si="108"/>
        <v>0</v>
      </c>
    </row>
    <row r="6958" spans="1:4">
      <c r="A6958" s="134"/>
      <c r="D6958" s="68">
        <f t="shared" si="108"/>
        <v>0</v>
      </c>
    </row>
    <row r="6959" spans="1:4">
      <c r="A6959" s="134"/>
      <c r="D6959" s="68">
        <f t="shared" si="108"/>
        <v>0</v>
      </c>
    </row>
    <row r="6960" spans="1:4">
      <c r="A6960" s="134"/>
      <c r="D6960" s="68">
        <f t="shared" si="108"/>
        <v>0</v>
      </c>
    </row>
    <row r="6961" spans="1:4">
      <c r="A6961" s="134"/>
      <c r="D6961" s="68">
        <f t="shared" si="108"/>
        <v>0</v>
      </c>
    </row>
    <row r="6962" spans="1:4">
      <c r="A6962" s="134"/>
      <c r="D6962" s="68">
        <f t="shared" si="108"/>
        <v>0</v>
      </c>
    </row>
    <row r="6963" spans="1:4">
      <c r="A6963" s="134"/>
      <c r="D6963" s="68">
        <f t="shared" si="108"/>
        <v>0</v>
      </c>
    </row>
    <row r="6964" spans="1:4">
      <c r="A6964" s="134"/>
      <c r="D6964" s="68">
        <f t="shared" si="108"/>
        <v>0</v>
      </c>
    </row>
    <row r="6965" spans="1:4">
      <c r="A6965" s="134"/>
      <c r="D6965" s="68">
        <f t="shared" si="108"/>
        <v>0</v>
      </c>
    </row>
    <row r="6966" spans="1:4">
      <c r="A6966" s="134"/>
      <c r="D6966" s="68">
        <f t="shared" si="108"/>
        <v>0</v>
      </c>
    </row>
    <row r="6967" spans="1:4">
      <c r="A6967" s="134"/>
      <c r="D6967" s="68">
        <f t="shared" si="108"/>
        <v>0</v>
      </c>
    </row>
    <row r="6968" spans="1:4">
      <c r="A6968" s="134"/>
      <c r="D6968" s="68">
        <f t="shared" si="108"/>
        <v>0</v>
      </c>
    </row>
    <row r="6969" spans="1:4">
      <c r="A6969" s="134"/>
      <c r="D6969" s="68">
        <f t="shared" si="108"/>
        <v>0</v>
      </c>
    </row>
    <row r="6970" spans="1:4">
      <c r="A6970" s="134"/>
      <c r="D6970" s="68">
        <f t="shared" si="108"/>
        <v>0</v>
      </c>
    </row>
    <row r="6971" spans="1:4">
      <c r="A6971" s="134"/>
      <c r="D6971" s="68">
        <f t="shared" si="108"/>
        <v>0</v>
      </c>
    </row>
    <row r="6972" spans="1:4">
      <c r="A6972" s="134"/>
      <c r="D6972" s="68">
        <f t="shared" si="108"/>
        <v>0</v>
      </c>
    </row>
    <row r="6973" spans="1:4">
      <c r="A6973" s="134"/>
      <c r="D6973" s="68">
        <f t="shared" si="108"/>
        <v>0</v>
      </c>
    </row>
    <row r="6974" spans="1:4">
      <c r="A6974" s="134"/>
      <c r="D6974" s="68">
        <f t="shared" si="108"/>
        <v>0</v>
      </c>
    </row>
    <row r="6975" spans="1:4">
      <c r="A6975" s="134"/>
      <c r="D6975" s="68">
        <f t="shared" si="108"/>
        <v>0</v>
      </c>
    </row>
    <row r="6976" spans="1:4">
      <c r="A6976" s="134"/>
      <c r="D6976" s="68">
        <f t="shared" si="108"/>
        <v>0</v>
      </c>
    </row>
    <row r="6977" spans="1:4">
      <c r="A6977" s="134"/>
      <c r="D6977" s="68">
        <f t="shared" si="108"/>
        <v>0</v>
      </c>
    </row>
    <row r="6978" spans="1:4">
      <c r="A6978" s="134"/>
      <c r="D6978" s="68">
        <f t="shared" si="108"/>
        <v>0</v>
      </c>
    </row>
    <row r="6979" spans="1:4">
      <c r="A6979" s="134"/>
      <c r="D6979" s="68">
        <f t="shared" ref="D6979:D7042" si="109">B6979+C6979</f>
        <v>0</v>
      </c>
    </row>
    <row r="6980" spans="1:4">
      <c r="A6980" s="134"/>
      <c r="D6980" s="68">
        <f t="shared" si="109"/>
        <v>0</v>
      </c>
    </row>
    <row r="6981" spans="1:4">
      <c r="A6981" s="134"/>
      <c r="D6981" s="68">
        <f t="shared" si="109"/>
        <v>0</v>
      </c>
    </row>
    <row r="6982" spans="1:4">
      <c r="A6982" s="134"/>
      <c r="D6982" s="68">
        <f t="shared" si="109"/>
        <v>0</v>
      </c>
    </row>
    <row r="6983" spans="1:4">
      <c r="A6983" s="134"/>
      <c r="D6983" s="68">
        <f t="shared" si="109"/>
        <v>0</v>
      </c>
    </row>
    <row r="6984" spans="1:4">
      <c r="A6984" s="134"/>
      <c r="D6984" s="68">
        <f t="shared" si="109"/>
        <v>0</v>
      </c>
    </row>
    <row r="6985" spans="1:4">
      <c r="A6985" s="134"/>
      <c r="D6985" s="68">
        <f t="shared" si="109"/>
        <v>0</v>
      </c>
    </row>
    <row r="6986" spans="1:4">
      <c r="A6986" s="134"/>
      <c r="D6986" s="68">
        <f t="shared" si="109"/>
        <v>0</v>
      </c>
    </row>
    <row r="6987" spans="1:4">
      <c r="A6987" s="134"/>
      <c r="D6987" s="68">
        <f t="shared" si="109"/>
        <v>0</v>
      </c>
    </row>
    <row r="6988" spans="1:4">
      <c r="A6988" s="134"/>
      <c r="D6988" s="68">
        <f t="shared" si="109"/>
        <v>0</v>
      </c>
    </row>
    <row r="6989" spans="1:4">
      <c r="A6989" s="134"/>
      <c r="D6989" s="68">
        <f t="shared" si="109"/>
        <v>0</v>
      </c>
    </row>
    <row r="6990" spans="1:4">
      <c r="A6990" s="134"/>
      <c r="D6990" s="68">
        <f t="shared" si="109"/>
        <v>0</v>
      </c>
    </row>
    <row r="6991" spans="1:4">
      <c r="A6991" s="134"/>
      <c r="D6991" s="68">
        <f t="shared" si="109"/>
        <v>0</v>
      </c>
    </row>
    <row r="6992" spans="1:4">
      <c r="A6992" s="134"/>
      <c r="D6992" s="68">
        <f t="shared" si="109"/>
        <v>0</v>
      </c>
    </row>
    <row r="6993" spans="1:4">
      <c r="A6993" s="134"/>
      <c r="D6993" s="68">
        <f t="shared" si="109"/>
        <v>0</v>
      </c>
    </row>
    <row r="6994" spans="1:4">
      <c r="A6994" s="134"/>
      <c r="D6994" s="68">
        <f t="shared" si="109"/>
        <v>0</v>
      </c>
    </row>
    <row r="6995" spans="1:4">
      <c r="A6995" s="134"/>
      <c r="D6995" s="68">
        <f t="shared" si="109"/>
        <v>0</v>
      </c>
    </row>
    <row r="6996" spans="1:4">
      <c r="A6996" s="134"/>
      <c r="D6996" s="68">
        <f t="shared" si="109"/>
        <v>0</v>
      </c>
    </row>
    <row r="6997" spans="1:4">
      <c r="A6997" s="134"/>
      <c r="D6997" s="68">
        <f t="shared" si="109"/>
        <v>0</v>
      </c>
    </row>
    <row r="6998" spans="1:4">
      <c r="A6998" s="134"/>
      <c r="D6998" s="68">
        <f t="shared" si="109"/>
        <v>0</v>
      </c>
    </row>
    <row r="6999" spans="1:4">
      <c r="A6999" s="134"/>
      <c r="D6999" s="68">
        <f t="shared" si="109"/>
        <v>0</v>
      </c>
    </row>
    <row r="7000" spans="1:4">
      <c r="A7000" s="134"/>
      <c r="D7000" s="68">
        <f t="shared" si="109"/>
        <v>0</v>
      </c>
    </row>
    <row r="7001" spans="1:4">
      <c r="A7001" s="134"/>
      <c r="D7001" s="68">
        <f t="shared" si="109"/>
        <v>0</v>
      </c>
    </row>
    <row r="7002" spans="1:4">
      <c r="A7002" s="134"/>
      <c r="D7002" s="68">
        <f t="shared" si="109"/>
        <v>0</v>
      </c>
    </row>
    <row r="7003" spans="1:4">
      <c r="A7003" s="134"/>
      <c r="D7003" s="68">
        <f t="shared" si="109"/>
        <v>0</v>
      </c>
    </row>
    <row r="7004" spans="1:4">
      <c r="A7004" s="134"/>
      <c r="D7004" s="68">
        <f t="shared" si="109"/>
        <v>0</v>
      </c>
    </row>
    <row r="7005" spans="1:4">
      <c r="A7005" s="134"/>
      <c r="D7005" s="68">
        <f t="shared" si="109"/>
        <v>0</v>
      </c>
    </row>
    <row r="7006" spans="1:4">
      <c r="A7006" s="134"/>
      <c r="D7006" s="68">
        <f t="shared" si="109"/>
        <v>0</v>
      </c>
    </row>
    <row r="7007" spans="1:4">
      <c r="A7007" s="134"/>
      <c r="D7007" s="68">
        <f t="shared" si="109"/>
        <v>0</v>
      </c>
    </row>
    <row r="7008" spans="1:4">
      <c r="A7008" s="134"/>
      <c r="D7008" s="68">
        <f t="shared" si="109"/>
        <v>0</v>
      </c>
    </row>
    <row r="7009" spans="1:4">
      <c r="A7009" s="134"/>
      <c r="D7009" s="68">
        <f t="shared" si="109"/>
        <v>0</v>
      </c>
    </row>
    <row r="7010" spans="1:4">
      <c r="A7010" s="134"/>
      <c r="D7010" s="68">
        <f t="shared" si="109"/>
        <v>0</v>
      </c>
    </row>
    <row r="7011" spans="1:4">
      <c r="A7011" s="134"/>
      <c r="D7011" s="68">
        <f t="shared" si="109"/>
        <v>0</v>
      </c>
    </row>
    <row r="7012" spans="1:4">
      <c r="A7012" s="134"/>
      <c r="D7012" s="68">
        <f t="shared" si="109"/>
        <v>0</v>
      </c>
    </row>
    <row r="7013" spans="1:4">
      <c r="A7013" s="134"/>
      <c r="D7013" s="68">
        <f t="shared" si="109"/>
        <v>0</v>
      </c>
    </row>
    <row r="7014" spans="1:4">
      <c r="A7014" s="134"/>
      <c r="D7014" s="68">
        <f t="shared" si="109"/>
        <v>0</v>
      </c>
    </row>
    <row r="7015" spans="1:4">
      <c r="A7015" s="134"/>
      <c r="D7015" s="68">
        <f t="shared" si="109"/>
        <v>0</v>
      </c>
    </row>
    <row r="7016" spans="1:4">
      <c r="A7016" s="134"/>
      <c r="D7016" s="68">
        <f t="shared" si="109"/>
        <v>0</v>
      </c>
    </row>
    <row r="7017" spans="1:4">
      <c r="A7017" s="134"/>
      <c r="D7017" s="68">
        <f t="shared" si="109"/>
        <v>0</v>
      </c>
    </row>
    <row r="7018" spans="1:4">
      <c r="A7018" s="134"/>
      <c r="D7018" s="68">
        <f t="shared" si="109"/>
        <v>0</v>
      </c>
    </row>
    <row r="7019" spans="1:4">
      <c r="A7019" s="134"/>
      <c r="D7019" s="68">
        <f t="shared" si="109"/>
        <v>0</v>
      </c>
    </row>
    <row r="7020" spans="1:4">
      <c r="A7020" s="134"/>
      <c r="D7020" s="68">
        <f t="shared" si="109"/>
        <v>0</v>
      </c>
    </row>
    <row r="7021" spans="1:4">
      <c r="A7021" s="134"/>
      <c r="D7021" s="68">
        <f t="shared" si="109"/>
        <v>0</v>
      </c>
    </row>
    <row r="7022" spans="1:4">
      <c r="A7022" s="134"/>
      <c r="D7022" s="68">
        <f t="shared" si="109"/>
        <v>0</v>
      </c>
    </row>
    <row r="7023" spans="1:4">
      <c r="A7023" s="134"/>
      <c r="D7023" s="68">
        <f t="shared" si="109"/>
        <v>0</v>
      </c>
    </row>
    <row r="7024" spans="1:4">
      <c r="A7024" s="134"/>
      <c r="D7024" s="68">
        <f t="shared" si="109"/>
        <v>0</v>
      </c>
    </row>
    <row r="7025" spans="1:4">
      <c r="A7025" s="134"/>
      <c r="D7025" s="68">
        <f t="shared" si="109"/>
        <v>0</v>
      </c>
    </row>
    <row r="7026" spans="1:4">
      <c r="A7026" s="134"/>
      <c r="D7026" s="68">
        <f t="shared" si="109"/>
        <v>0</v>
      </c>
    </row>
    <row r="7027" spans="1:4">
      <c r="A7027" s="134"/>
      <c r="D7027" s="68">
        <f t="shared" si="109"/>
        <v>0</v>
      </c>
    </row>
    <row r="7028" spans="1:4">
      <c r="A7028" s="134"/>
      <c r="D7028" s="68">
        <f t="shared" si="109"/>
        <v>0</v>
      </c>
    </row>
    <row r="7029" spans="1:4">
      <c r="A7029" s="134"/>
      <c r="D7029" s="68">
        <f t="shared" si="109"/>
        <v>0</v>
      </c>
    </row>
    <row r="7030" spans="1:4">
      <c r="A7030" s="134"/>
      <c r="D7030" s="68">
        <f t="shared" si="109"/>
        <v>0</v>
      </c>
    </row>
    <row r="7031" spans="1:4">
      <c r="A7031" s="134"/>
      <c r="D7031" s="68">
        <f t="shared" si="109"/>
        <v>0</v>
      </c>
    </row>
    <row r="7032" spans="1:4">
      <c r="A7032" s="134"/>
      <c r="D7032" s="68">
        <f t="shared" si="109"/>
        <v>0</v>
      </c>
    </row>
    <row r="7033" spans="1:4">
      <c r="A7033" s="134"/>
      <c r="D7033" s="68">
        <f t="shared" si="109"/>
        <v>0</v>
      </c>
    </row>
    <row r="7034" spans="1:4">
      <c r="A7034" s="134"/>
      <c r="D7034" s="68">
        <f t="shared" si="109"/>
        <v>0</v>
      </c>
    </row>
    <row r="7035" spans="1:4">
      <c r="A7035" s="134"/>
      <c r="D7035" s="68">
        <f t="shared" si="109"/>
        <v>0</v>
      </c>
    </row>
    <row r="7036" spans="1:4">
      <c r="A7036" s="134"/>
      <c r="D7036" s="68">
        <f t="shared" si="109"/>
        <v>0</v>
      </c>
    </row>
    <row r="7037" spans="1:4">
      <c r="A7037" s="134"/>
      <c r="D7037" s="68">
        <f t="shared" si="109"/>
        <v>0</v>
      </c>
    </row>
    <row r="7038" spans="1:4">
      <c r="A7038" s="134"/>
      <c r="D7038" s="68">
        <f t="shared" si="109"/>
        <v>0</v>
      </c>
    </row>
    <row r="7039" spans="1:4">
      <c r="A7039" s="134"/>
      <c r="D7039" s="68">
        <f t="shared" si="109"/>
        <v>0</v>
      </c>
    </row>
    <row r="7040" spans="1:4">
      <c r="A7040" s="134"/>
      <c r="D7040" s="68">
        <f t="shared" si="109"/>
        <v>0</v>
      </c>
    </row>
    <row r="7041" spans="1:4">
      <c r="A7041" s="134"/>
      <c r="D7041" s="68">
        <f t="shared" si="109"/>
        <v>0</v>
      </c>
    </row>
    <row r="7042" spans="1:4">
      <c r="A7042" s="134"/>
      <c r="D7042" s="68">
        <f t="shared" si="109"/>
        <v>0</v>
      </c>
    </row>
    <row r="7043" spans="1:4">
      <c r="A7043" s="134"/>
      <c r="D7043" s="68">
        <f t="shared" ref="D7043:D7106" si="110">B7043+C7043</f>
        <v>0</v>
      </c>
    </row>
    <row r="7044" spans="1:4">
      <c r="A7044" s="134"/>
      <c r="D7044" s="68">
        <f t="shared" si="110"/>
        <v>0</v>
      </c>
    </row>
    <row r="7045" spans="1:4">
      <c r="A7045" s="134"/>
      <c r="D7045" s="68">
        <f t="shared" si="110"/>
        <v>0</v>
      </c>
    </row>
    <row r="7046" spans="1:4">
      <c r="A7046" s="134"/>
      <c r="D7046" s="68">
        <f t="shared" si="110"/>
        <v>0</v>
      </c>
    </row>
    <row r="7047" spans="1:4">
      <c r="A7047" s="134"/>
      <c r="D7047" s="68">
        <f t="shared" si="110"/>
        <v>0</v>
      </c>
    </row>
    <row r="7048" spans="1:4">
      <c r="A7048" s="134"/>
      <c r="D7048" s="68">
        <f t="shared" si="110"/>
        <v>0</v>
      </c>
    </row>
    <row r="7049" spans="1:4">
      <c r="A7049" s="134"/>
      <c r="D7049" s="68">
        <f t="shared" si="110"/>
        <v>0</v>
      </c>
    </row>
    <row r="7050" spans="1:4">
      <c r="A7050" s="134"/>
      <c r="D7050" s="68">
        <f t="shared" si="110"/>
        <v>0</v>
      </c>
    </row>
    <row r="7051" spans="1:4">
      <c r="A7051" s="134"/>
      <c r="D7051" s="68">
        <f t="shared" si="110"/>
        <v>0</v>
      </c>
    </row>
    <row r="7052" spans="1:4">
      <c r="A7052" s="134"/>
      <c r="D7052" s="68">
        <f t="shared" si="110"/>
        <v>0</v>
      </c>
    </row>
    <row r="7053" spans="1:4">
      <c r="A7053" s="134"/>
      <c r="D7053" s="68">
        <f t="shared" si="110"/>
        <v>0</v>
      </c>
    </row>
    <row r="7054" spans="1:4">
      <c r="A7054" s="134"/>
      <c r="D7054" s="68">
        <f t="shared" si="110"/>
        <v>0</v>
      </c>
    </row>
    <row r="7055" spans="1:4">
      <c r="A7055" s="134"/>
      <c r="D7055" s="68">
        <f t="shared" si="110"/>
        <v>0</v>
      </c>
    </row>
    <row r="7056" spans="1:4">
      <c r="A7056" s="134"/>
      <c r="D7056" s="68">
        <f t="shared" si="110"/>
        <v>0</v>
      </c>
    </row>
    <row r="7057" spans="1:4">
      <c r="A7057" s="134"/>
      <c r="D7057" s="68">
        <f t="shared" si="110"/>
        <v>0</v>
      </c>
    </row>
    <row r="7058" spans="1:4">
      <c r="A7058" s="134"/>
      <c r="D7058" s="68">
        <f t="shared" si="110"/>
        <v>0</v>
      </c>
    </row>
    <row r="7059" spans="1:4">
      <c r="A7059" s="134"/>
      <c r="D7059" s="68">
        <f t="shared" si="110"/>
        <v>0</v>
      </c>
    </row>
    <row r="7060" spans="1:4">
      <c r="A7060" s="134"/>
      <c r="D7060" s="68">
        <f t="shared" si="110"/>
        <v>0</v>
      </c>
    </row>
    <row r="7061" spans="1:4">
      <c r="A7061" s="134"/>
      <c r="D7061" s="68">
        <f t="shared" si="110"/>
        <v>0</v>
      </c>
    </row>
    <row r="7062" spans="1:4">
      <c r="A7062" s="134"/>
      <c r="D7062" s="68">
        <f t="shared" si="110"/>
        <v>0</v>
      </c>
    </row>
    <row r="7063" spans="1:4">
      <c r="A7063" s="134"/>
      <c r="D7063" s="68">
        <f t="shared" si="110"/>
        <v>0</v>
      </c>
    </row>
    <row r="7064" spans="1:4">
      <c r="A7064" s="134"/>
      <c r="D7064" s="68">
        <f t="shared" si="110"/>
        <v>0</v>
      </c>
    </row>
    <row r="7065" spans="1:4">
      <c r="A7065" s="134"/>
      <c r="D7065" s="68">
        <f t="shared" si="110"/>
        <v>0</v>
      </c>
    </row>
    <row r="7066" spans="1:4">
      <c r="A7066" s="134"/>
      <c r="D7066" s="68">
        <f t="shared" si="110"/>
        <v>0</v>
      </c>
    </row>
    <row r="7067" spans="1:4">
      <c r="A7067" s="134"/>
      <c r="D7067" s="68">
        <f t="shared" si="110"/>
        <v>0</v>
      </c>
    </row>
    <row r="7068" spans="1:4">
      <c r="A7068" s="134"/>
      <c r="D7068" s="68">
        <f t="shared" si="110"/>
        <v>0</v>
      </c>
    </row>
    <row r="7069" spans="1:4">
      <c r="A7069" s="134"/>
      <c r="D7069" s="68">
        <f t="shared" si="110"/>
        <v>0</v>
      </c>
    </row>
    <row r="7070" spans="1:4">
      <c r="A7070" s="134"/>
      <c r="D7070" s="68">
        <f t="shared" si="110"/>
        <v>0</v>
      </c>
    </row>
    <row r="7071" spans="1:4">
      <c r="A7071" s="134"/>
      <c r="D7071" s="68">
        <f t="shared" si="110"/>
        <v>0</v>
      </c>
    </row>
    <row r="7072" spans="1:4">
      <c r="A7072" s="134"/>
      <c r="D7072" s="68">
        <f t="shared" si="110"/>
        <v>0</v>
      </c>
    </row>
    <row r="7073" spans="1:4">
      <c r="A7073" s="134"/>
      <c r="D7073" s="68">
        <f t="shared" si="110"/>
        <v>0</v>
      </c>
    </row>
    <row r="7074" spans="1:4">
      <c r="A7074" s="134"/>
      <c r="D7074" s="68">
        <f t="shared" si="110"/>
        <v>0</v>
      </c>
    </row>
    <row r="7075" spans="1:4">
      <c r="A7075" s="134"/>
      <c r="D7075" s="68">
        <f t="shared" si="110"/>
        <v>0</v>
      </c>
    </row>
    <row r="7076" spans="1:4">
      <c r="A7076" s="134"/>
      <c r="D7076" s="68">
        <f t="shared" si="110"/>
        <v>0</v>
      </c>
    </row>
    <row r="7077" spans="1:4">
      <c r="A7077" s="134"/>
      <c r="D7077" s="68">
        <f t="shared" si="110"/>
        <v>0</v>
      </c>
    </row>
    <row r="7078" spans="1:4">
      <c r="A7078" s="134"/>
      <c r="D7078" s="68">
        <f t="shared" si="110"/>
        <v>0</v>
      </c>
    </row>
    <row r="7079" spans="1:4">
      <c r="A7079" s="134"/>
      <c r="D7079" s="68">
        <f t="shared" si="110"/>
        <v>0</v>
      </c>
    </row>
    <row r="7080" spans="1:4">
      <c r="A7080" s="134"/>
      <c r="D7080" s="68">
        <f t="shared" si="110"/>
        <v>0</v>
      </c>
    </row>
    <row r="7081" spans="1:4">
      <c r="A7081" s="134"/>
      <c r="D7081" s="68">
        <f t="shared" si="110"/>
        <v>0</v>
      </c>
    </row>
    <row r="7082" spans="1:4">
      <c r="A7082" s="134"/>
      <c r="D7082" s="68">
        <f t="shared" si="110"/>
        <v>0</v>
      </c>
    </row>
    <row r="7083" spans="1:4">
      <c r="A7083" s="134"/>
      <c r="D7083" s="68">
        <f t="shared" si="110"/>
        <v>0</v>
      </c>
    </row>
    <row r="7084" spans="1:4">
      <c r="A7084" s="134"/>
      <c r="D7084" s="68">
        <f t="shared" si="110"/>
        <v>0</v>
      </c>
    </row>
    <row r="7085" spans="1:4">
      <c r="A7085" s="134"/>
      <c r="D7085" s="68">
        <f t="shared" si="110"/>
        <v>0</v>
      </c>
    </row>
    <row r="7086" spans="1:4">
      <c r="A7086" s="134"/>
      <c r="D7086" s="68">
        <f t="shared" si="110"/>
        <v>0</v>
      </c>
    </row>
    <row r="7087" spans="1:4">
      <c r="A7087" s="134"/>
      <c r="D7087" s="68">
        <f t="shared" si="110"/>
        <v>0</v>
      </c>
    </row>
    <row r="7088" spans="1:4">
      <c r="A7088" s="134"/>
      <c r="D7088" s="68">
        <f t="shared" si="110"/>
        <v>0</v>
      </c>
    </row>
    <row r="7089" spans="1:4">
      <c r="A7089" s="134"/>
      <c r="D7089" s="68">
        <f t="shared" si="110"/>
        <v>0</v>
      </c>
    </row>
    <row r="7090" spans="1:4">
      <c r="A7090" s="134"/>
      <c r="D7090" s="68">
        <f t="shared" si="110"/>
        <v>0</v>
      </c>
    </row>
    <row r="7091" spans="1:4">
      <c r="A7091" s="134"/>
      <c r="D7091" s="68">
        <f t="shared" si="110"/>
        <v>0</v>
      </c>
    </row>
    <row r="7092" spans="1:4">
      <c r="A7092" s="134"/>
      <c r="D7092" s="68">
        <f t="shared" si="110"/>
        <v>0</v>
      </c>
    </row>
    <row r="7093" spans="1:4">
      <c r="A7093" s="134"/>
      <c r="D7093" s="68">
        <f t="shared" si="110"/>
        <v>0</v>
      </c>
    </row>
    <row r="7094" spans="1:4">
      <c r="A7094" s="134"/>
      <c r="D7094" s="68">
        <f t="shared" si="110"/>
        <v>0</v>
      </c>
    </row>
    <row r="7095" spans="1:4">
      <c r="A7095" s="134"/>
      <c r="D7095" s="68">
        <f t="shared" si="110"/>
        <v>0</v>
      </c>
    </row>
    <row r="7096" spans="1:4">
      <c r="A7096" s="134"/>
      <c r="D7096" s="68">
        <f t="shared" si="110"/>
        <v>0</v>
      </c>
    </row>
    <row r="7097" spans="1:4">
      <c r="A7097" s="134"/>
      <c r="D7097" s="68">
        <f t="shared" si="110"/>
        <v>0</v>
      </c>
    </row>
    <row r="7098" spans="1:4">
      <c r="A7098" s="134"/>
      <c r="D7098" s="68">
        <f t="shared" si="110"/>
        <v>0</v>
      </c>
    </row>
    <row r="7099" spans="1:4">
      <c r="A7099" s="134"/>
      <c r="D7099" s="68">
        <f t="shared" si="110"/>
        <v>0</v>
      </c>
    </row>
    <row r="7100" spans="1:4">
      <c r="A7100" s="134"/>
      <c r="D7100" s="68">
        <f t="shared" si="110"/>
        <v>0</v>
      </c>
    </row>
    <row r="7101" spans="1:4">
      <c r="A7101" s="134"/>
      <c r="D7101" s="68">
        <f t="shared" si="110"/>
        <v>0</v>
      </c>
    </row>
    <row r="7102" spans="1:4">
      <c r="A7102" s="134"/>
      <c r="D7102" s="68">
        <f t="shared" si="110"/>
        <v>0</v>
      </c>
    </row>
    <row r="7103" spans="1:4">
      <c r="A7103" s="134"/>
      <c r="D7103" s="68">
        <f t="shared" si="110"/>
        <v>0</v>
      </c>
    </row>
    <row r="7104" spans="1:4">
      <c r="A7104" s="134"/>
      <c r="D7104" s="68">
        <f t="shared" si="110"/>
        <v>0</v>
      </c>
    </row>
    <row r="7105" spans="1:4">
      <c r="A7105" s="134"/>
      <c r="D7105" s="68">
        <f t="shared" si="110"/>
        <v>0</v>
      </c>
    </row>
    <row r="7106" spans="1:4">
      <c r="A7106" s="134"/>
      <c r="D7106" s="68">
        <f t="shared" si="110"/>
        <v>0</v>
      </c>
    </row>
    <row r="7107" spans="1:4">
      <c r="A7107" s="134"/>
      <c r="D7107" s="68">
        <f t="shared" ref="D7107:D7170" si="111">B7107+C7107</f>
        <v>0</v>
      </c>
    </row>
    <row r="7108" spans="1:4">
      <c r="A7108" s="134"/>
      <c r="D7108" s="68">
        <f t="shared" si="111"/>
        <v>0</v>
      </c>
    </row>
    <row r="7109" spans="1:4">
      <c r="A7109" s="134"/>
      <c r="D7109" s="68">
        <f t="shared" si="111"/>
        <v>0</v>
      </c>
    </row>
    <row r="7110" spans="1:4">
      <c r="A7110" s="134"/>
      <c r="D7110" s="68">
        <f t="shared" si="111"/>
        <v>0</v>
      </c>
    </row>
    <row r="7111" spans="1:4">
      <c r="A7111" s="134"/>
      <c r="D7111" s="68">
        <f t="shared" si="111"/>
        <v>0</v>
      </c>
    </row>
    <row r="7112" spans="1:4">
      <c r="A7112" s="134"/>
      <c r="D7112" s="68">
        <f t="shared" si="111"/>
        <v>0</v>
      </c>
    </row>
    <row r="7113" spans="1:4">
      <c r="A7113" s="134"/>
      <c r="D7113" s="68">
        <f t="shared" si="111"/>
        <v>0</v>
      </c>
    </row>
    <row r="7114" spans="1:4">
      <c r="A7114" s="134"/>
      <c r="D7114" s="68">
        <f t="shared" si="111"/>
        <v>0</v>
      </c>
    </row>
    <row r="7115" spans="1:4">
      <c r="A7115" s="134"/>
      <c r="D7115" s="68">
        <f t="shared" si="111"/>
        <v>0</v>
      </c>
    </row>
    <row r="7116" spans="1:4">
      <c r="A7116" s="134"/>
      <c r="D7116" s="68">
        <f t="shared" si="111"/>
        <v>0</v>
      </c>
    </row>
    <row r="7117" spans="1:4">
      <c r="A7117" s="134"/>
      <c r="D7117" s="68">
        <f t="shared" si="111"/>
        <v>0</v>
      </c>
    </row>
    <row r="7118" spans="1:4">
      <c r="A7118" s="134"/>
      <c r="D7118" s="68">
        <f t="shared" si="111"/>
        <v>0</v>
      </c>
    </row>
    <row r="7119" spans="1:4">
      <c r="A7119" s="134"/>
      <c r="D7119" s="68">
        <f t="shared" si="111"/>
        <v>0</v>
      </c>
    </row>
    <row r="7120" spans="1:4">
      <c r="A7120" s="134"/>
      <c r="D7120" s="68">
        <f t="shared" si="111"/>
        <v>0</v>
      </c>
    </row>
    <row r="7121" spans="1:4">
      <c r="A7121" s="134"/>
      <c r="D7121" s="68">
        <f t="shared" si="111"/>
        <v>0</v>
      </c>
    </row>
    <row r="7122" spans="1:4">
      <c r="A7122" s="134"/>
      <c r="D7122" s="68">
        <f t="shared" si="111"/>
        <v>0</v>
      </c>
    </row>
    <row r="7123" spans="1:4">
      <c r="A7123" s="134"/>
      <c r="D7123" s="68">
        <f t="shared" si="111"/>
        <v>0</v>
      </c>
    </row>
    <row r="7124" spans="1:4">
      <c r="A7124" s="134"/>
      <c r="D7124" s="68">
        <f t="shared" si="111"/>
        <v>0</v>
      </c>
    </row>
    <row r="7125" spans="1:4">
      <c r="A7125" s="134"/>
      <c r="D7125" s="68">
        <f t="shared" si="111"/>
        <v>0</v>
      </c>
    </row>
    <row r="7126" spans="1:4">
      <c r="A7126" s="134"/>
      <c r="D7126" s="68">
        <f t="shared" si="111"/>
        <v>0</v>
      </c>
    </row>
    <row r="7127" spans="1:4">
      <c r="A7127" s="134"/>
      <c r="D7127" s="68">
        <f t="shared" si="111"/>
        <v>0</v>
      </c>
    </row>
    <row r="7128" spans="1:4">
      <c r="A7128" s="134"/>
      <c r="D7128" s="68">
        <f t="shared" si="111"/>
        <v>0</v>
      </c>
    </row>
    <row r="7129" spans="1:4">
      <c r="A7129" s="134"/>
      <c r="D7129" s="68">
        <f t="shared" si="111"/>
        <v>0</v>
      </c>
    </row>
    <row r="7130" spans="1:4">
      <c r="A7130" s="134"/>
      <c r="D7130" s="68">
        <f t="shared" si="111"/>
        <v>0</v>
      </c>
    </row>
    <row r="7131" spans="1:4">
      <c r="A7131" s="134"/>
      <c r="D7131" s="68">
        <f t="shared" si="111"/>
        <v>0</v>
      </c>
    </row>
    <row r="7132" spans="1:4">
      <c r="A7132" s="134"/>
      <c r="D7132" s="68">
        <f t="shared" si="111"/>
        <v>0</v>
      </c>
    </row>
    <row r="7133" spans="1:4">
      <c r="A7133" s="134"/>
      <c r="D7133" s="68">
        <f t="shared" si="111"/>
        <v>0</v>
      </c>
    </row>
    <row r="7134" spans="1:4">
      <c r="A7134" s="134"/>
      <c r="D7134" s="68">
        <f t="shared" si="111"/>
        <v>0</v>
      </c>
    </row>
    <row r="7135" spans="1:4">
      <c r="A7135" s="134"/>
      <c r="D7135" s="68">
        <f t="shared" si="111"/>
        <v>0</v>
      </c>
    </row>
    <row r="7136" spans="1:4">
      <c r="A7136" s="134"/>
      <c r="D7136" s="68">
        <f t="shared" si="111"/>
        <v>0</v>
      </c>
    </row>
    <row r="7137" spans="1:4">
      <c r="A7137" s="134"/>
      <c r="D7137" s="68">
        <f t="shared" si="111"/>
        <v>0</v>
      </c>
    </row>
    <row r="7138" spans="1:4">
      <c r="A7138" s="134"/>
      <c r="D7138" s="68">
        <f t="shared" si="111"/>
        <v>0</v>
      </c>
    </row>
    <row r="7139" spans="1:4">
      <c r="A7139" s="134"/>
      <c r="D7139" s="68">
        <f t="shared" si="111"/>
        <v>0</v>
      </c>
    </row>
    <row r="7140" spans="1:4">
      <c r="A7140" s="134"/>
      <c r="D7140" s="68">
        <f t="shared" si="111"/>
        <v>0</v>
      </c>
    </row>
    <row r="7141" spans="1:4">
      <c r="A7141" s="134"/>
      <c r="D7141" s="68">
        <f t="shared" si="111"/>
        <v>0</v>
      </c>
    </row>
    <row r="7142" spans="1:4">
      <c r="A7142" s="134"/>
      <c r="D7142" s="68">
        <f t="shared" si="111"/>
        <v>0</v>
      </c>
    </row>
    <row r="7143" spans="1:4">
      <c r="A7143" s="134"/>
      <c r="D7143" s="68">
        <f t="shared" si="111"/>
        <v>0</v>
      </c>
    </row>
    <row r="7144" spans="1:4">
      <c r="A7144" s="134"/>
      <c r="D7144" s="68">
        <f t="shared" si="111"/>
        <v>0</v>
      </c>
    </row>
    <row r="7145" spans="1:4">
      <c r="A7145" s="134"/>
      <c r="D7145" s="68">
        <f t="shared" si="111"/>
        <v>0</v>
      </c>
    </row>
    <row r="7146" spans="1:4">
      <c r="A7146" s="134"/>
      <c r="D7146" s="68">
        <f t="shared" si="111"/>
        <v>0</v>
      </c>
    </row>
    <row r="7147" spans="1:4">
      <c r="A7147" s="134"/>
      <c r="D7147" s="68">
        <f t="shared" si="111"/>
        <v>0</v>
      </c>
    </row>
    <row r="7148" spans="1:4">
      <c r="A7148" s="134"/>
      <c r="D7148" s="68">
        <f t="shared" si="111"/>
        <v>0</v>
      </c>
    </row>
    <row r="7149" spans="1:4">
      <c r="A7149" s="134"/>
      <c r="D7149" s="68">
        <f t="shared" si="111"/>
        <v>0</v>
      </c>
    </row>
    <row r="7150" spans="1:4">
      <c r="A7150" s="134"/>
      <c r="D7150" s="68">
        <f t="shared" si="111"/>
        <v>0</v>
      </c>
    </row>
    <row r="7151" spans="1:4">
      <c r="A7151" s="134"/>
      <c r="D7151" s="68">
        <f t="shared" si="111"/>
        <v>0</v>
      </c>
    </row>
    <row r="7152" spans="1:4">
      <c r="A7152" s="134"/>
      <c r="D7152" s="68">
        <f t="shared" si="111"/>
        <v>0</v>
      </c>
    </row>
    <row r="7153" spans="1:4">
      <c r="A7153" s="134"/>
      <c r="D7153" s="68">
        <f t="shared" si="111"/>
        <v>0</v>
      </c>
    </row>
    <row r="7154" spans="1:4">
      <c r="A7154" s="134"/>
      <c r="D7154" s="68">
        <f t="shared" si="111"/>
        <v>0</v>
      </c>
    </row>
    <row r="7155" spans="1:4">
      <c r="A7155" s="134"/>
      <c r="D7155" s="68">
        <f t="shared" si="111"/>
        <v>0</v>
      </c>
    </row>
    <row r="7156" spans="1:4">
      <c r="A7156" s="134"/>
      <c r="D7156" s="68">
        <f t="shared" si="111"/>
        <v>0</v>
      </c>
    </row>
    <row r="7157" spans="1:4">
      <c r="A7157" s="134"/>
      <c r="D7157" s="68">
        <f t="shared" si="111"/>
        <v>0</v>
      </c>
    </row>
    <row r="7158" spans="1:4">
      <c r="A7158" s="134"/>
      <c r="D7158" s="68">
        <f t="shared" si="111"/>
        <v>0</v>
      </c>
    </row>
    <row r="7159" spans="1:4">
      <c r="A7159" s="134"/>
      <c r="D7159" s="68">
        <f t="shared" si="111"/>
        <v>0</v>
      </c>
    </row>
    <row r="7160" spans="1:4">
      <c r="A7160" s="134"/>
      <c r="D7160" s="68">
        <f t="shared" si="111"/>
        <v>0</v>
      </c>
    </row>
    <row r="7161" spans="1:4">
      <c r="A7161" s="134"/>
      <c r="D7161" s="68">
        <f t="shared" si="111"/>
        <v>0</v>
      </c>
    </row>
    <row r="7162" spans="1:4">
      <c r="A7162" s="134"/>
      <c r="D7162" s="68">
        <f t="shared" si="111"/>
        <v>0</v>
      </c>
    </row>
    <row r="7163" spans="1:4">
      <c r="A7163" s="134"/>
      <c r="D7163" s="68">
        <f t="shared" si="111"/>
        <v>0</v>
      </c>
    </row>
    <row r="7164" spans="1:4">
      <c r="A7164" s="134"/>
      <c r="D7164" s="68">
        <f t="shared" si="111"/>
        <v>0</v>
      </c>
    </row>
    <row r="7165" spans="1:4">
      <c r="A7165" s="134"/>
      <c r="D7165" s="68">
        <f t="shared" si="111"/>
        <v>0</v>
      </c>
    </row>
    <row r="7166" spans="1:4">
      <c r="A7166" s="134"/>
      <c r="D7166" s="68">
        <f t="shared" si="111"/>
        <v>0</v>
      </c>
    </row>
    <row r="7167" spans="1:4">
      <c r="A7167" s="134"/>
      <c r="D7167" s="68">
        <f t="shared" si="111"/>
        <v>0</v>
      </c>
    </row>
    <row r="7168" spans="1:4">
      <c r="A7168" s="134"/>
      <c r="D7168" s="68">
        <f t="shared" si="111"/>
        <v>0</v>
      </c>
    </row>
    <row r="7169" spans="1:4">
      <c r="A7169" s="134"/>
      <c r="D7169" s="68">
        <f t="shared" si="111"/>
        <v>0</v>
      </c>
    </row>
    <row r="7170" spans="1:4">
      <c r="A7170" s="134"/>
      <c r="D7170" s="68">
        <f t="shared" si="111"/>
        <v>0</v>
      </c>
    </row>
    <row r="7171" spans="1:4">
      <c r="A7171" s="134"/>
      <c r="D7171" s="68">
        <f t="shared" ref="D7171:D7234" si="112">B7171+C7171</f>
        <v>0</v>
      </c>
    </row>
    <row r="7172" spans="1:4">
      <c r="A7172" s="134"/>
      <c r="D7172" s="68">
        <f t="shared" si="112"/>
        <v>0</v>
      </c>
    </row>
    <row r="7173" spans="1:4">
      <c r="A7173" s="134"/>
      <c r="D7173" s="68">
        <f t="shared" si="112"/>
        <v>0</v>
      </c>
    </row>
    <row r="7174" spans="1:4">
      <c r="A7174" s="134"/>
      <c r="D7174" s="68">
        <f t="shared" si="112"/>
        <v>0</v>
      </c>
    </row>
    <row r="7175" spans="1:4">
      <c r="A7175" s="134"/>
      <c r="D7175" s="68">
        <f t="shared" si="112"/>
        <v>0</v>
      </c>
    </row>
    <row r="7176" spans="1:4">
      <c r="A7176" s="134"/>
      <c r="D7176" s="68">
        <f t="shared" si="112"/>
        <v>0</v>
      </c>
    </row>
    <row r="7177" spans="1:4">
      <c r="A7177" s="134"/>
      <c r="D7177" s="68">
        <f t="shared" si="112"/>
        <v>0</v>
      </c>
    </row>
    <row r="7178" spans="1:4">
      <c r="A7178" s="134"/>
      <c r="D7178" s="68">
        <f t="shared" si="112"/>
        <v>0</v>
      </c>
    </row>
    <row r="7179" spans="1:4">
      <c r="A7179" s="134"/>
      <c r="D7179" s="68">
        <f t="shared" si="112"/>
        <v>0</v>
      </c>
    </row>
    <row r="7180" spans="1:4">
      <c r="A7180" s="134"/>
      <c r="D7180" s="68">
        <f t="shared" si="112"/>
        <v>0</v>
      </c>
    </row>
    <row r="7181" spans="1:4">
      <c r="A7181" s="134"/>
      <c r="D7181" s="68">
        <f t="shared" si="112"/>
        <v>0</v>
      </c>
    </row>
    <row r="7182" spans="1:4">
      <c r="A7182" s="134"/>
      <c r="D7182" s="68">
        <f t="shared" si="112"/>
        <v>0</v>
      </c>
    </row>
    <row r="7183" spans="1:4">
      <c r="A7183" s="134"/>
      <c r="D7183" s="68">
        <f t="shared" si="112"/>
        <v>0</v>
      </c>
    </row>
    <row r="7184" spans="1:4">
      <c r="A7184" s="134"/>
      <c r="D7184" s="68">
        <f t="shared" si="112"/>
        <v>0</v>
      </c>
    </row>
    <row r="7185" spans="1:4">
      <c r="A7185" s="134"/>
      <c r="D7185" s="68">
        <f t="shared" si="112"/>
        <v>0</v>
      </c>
    </row>
    <row r="7186" spans="1:4">
      <c r="A7186" s="134"/>
      <c r="D7186" s="68">
        <f t="shared" si="112"/>
        <v>0</v>
      </c>
    </row>
    <row r="7187" spans="1:4">
      <c r="A7187" s="134"/>
      <c r="D7187" s="68">
        <f t="shared" si="112"/>
        <v>0</v>
      </c>
    </row>
    <row r="7188" spans="1:4">
      <c r="A7188" s="134"/>
      <c r="D7188" s="68">
        <f t="shared" si="112"/>
        <v>0</v>
      </c>
    </row>
    <row r="7189" spans="1:4">
      <c r="A7189" s="134"/>
      <c r="D7189" s="68">
        <f t="shared" si="112"/>
        <v>0</v>
      </c>
    </row>
    <row r="7190" spans="1:4">
      <c r="A7190" s="134"/>
      <c r="D7190" s="68">
        <f t="shared" si="112"/>
        <v>0</v>
      </c>
    </row>
    <row r="7191" spans="1:4">
      <c r="A7191" s="134"/>
      <c r="D7191" s="68">
        <f t="shared" si="112"/>
        <v>0</v>
      </c>
    </row>
    <row r="7192" spans="1:4">
      <c r="A7192" s="134"/>
      <c r="D7192" s="68">
        <f t="shared" si="112"/>
        <v>0</v>
      </c>
    </row>
    <row r="7193" spans="1:4">
      <c r="A7193" s="134"/>
      <c r="D7193" s="68">
        <f t="shared" si="112"/>
        <v>0</v>
      </c>
    </row>
    <row r="7194" spans="1:4">
      <c r="A7194" s="134"/>
      <c r="D7194" s="68">
        <f t="shared" si="112"/>
        <v>0</v>
      </c>
    </row>
    <row r="7195" spans="1:4">
      <c r="A7195" s="134"/>
      <c r="D7195" s="68">
        <f t="shared" si="112"/>
        <v>0</v>
      </c>
    </row>
    <row r="7196" spans="1:4">
      <c r="A7196" s="134"/>
      <c r="D7196" s="68">
        <f t="shared" si="112"/>
        <v>0</v>
      </c>
    </row>
    <row r="7197" spans="1:4">
      <c r="A7197" s="134"/>
      <c r="D7197" s="68">
        <f t="shared" si="112"/>
        <v>0</v>
      </c>
    </row>
    <row r="7198" spans="1:4">
      <c r="A7198" s="134"/>
      <c r="D7198" s="68">
        <f t="shared" si="112"/>
        <v>0</v>
      </c>
    </row>
    <row r="7199" spans="1:4">
      <c r="A7199" s="134"/>
      <c r="D7199" s="68">
        <f t="shared" si="112"/>
        <v>0</v>
      </c>
    </row>
    <row r="7200" spans="1:4">
      <c r="A7200" s="134"/>
      <c r="D7200" s="68">
        <f t="shared" si="112"/>
        <v>0</v>
      </c>
    </row>
    <row r="7201" spans="1:4">
      <c r="A7201" s="134"/>
      <c r="D7201" s="68">
        <f t="shared" si="112"/>
        <v>0</v>
      </c>
    </row>
    <row r="7202" spans="1:4">
      <c r="A7202" s="134"/>
      <c r="D7202" s="68">
        <f t="shared" si="112"/>
        <v>0</v>
      </c>
    </row>
    <row r="7203" spans="1:4">
      <c r="A7203" s="134"/>
      <c r="D7203" s="68">
        <f t="shared" si="112"/>
        <v>0</v>
      </c>
    </row>
    <row r="7204" spans="1:4">
      <c r="A7204" s="134"/>
      <c r="D7204" s="68">
        <f t="shared" si="112"/>
        <v>0</v>
      </c>
    </row>
    <row r="7205" spans="1:4">
      <c r="A7205" s="134"/>
      <c r="D7205" s="68">
        <f t="shared" si="112"/>
        <v>0</v>
      </c>
    </row>
    <row r="7206" spans="1:4">
      <c r="A7206" s="134"/>
      <c r="D7206" s="68">
        <f t="shared" si="112"/>
        <v>0</v>
      </c>
    </row>
    <row r="7207" spans="1:4">
      <c r="A7207" s="134"/>
      <c r="D7207" s="68">
        <f t="shared" si="112"/>
        <v>0</v>
      </c>
    </row>
    <row r="7208" spans="1:4">
      <c r="A7208" s="134"/>
      <c r="D7208" s="68">
        <f t="shared" si="112"/>
        <v>0</v>
      </c>
    </row>
    <row r="7209" spans="1:4">
      <c r="A7209" s="134"/>
      <c r="D7209" s="68">
        <f t="shared" si="112"/>
        <v>0</v>
      </c>
    </row>
    <row r="7210" spans="1:4">
      <c r="A7210" s="134"/>
      <c r="D7210" s="68">
        <f t="shared" si="112"/>
        <v>0</v>
      </c>
    </row>
    <row r="7211" spans="1:4">
      <c r="A7211" s="134"/>
      <c r="D7211" s="68">
        <f t="shared" si="112"/>
        <v>0</v>
      </c>
    </row>
    <row r="7212" spans="1:4">
      <c r="A7212" s="134"/>
      <c r="D7212" s="68">
        <f t="shared" si="112"/>
        <v>0</v>
      </c>
    </row>
    <row r="7213" spans="1:4">
      <c r="A7213" s="134"/>
      <c r="D7213" s="68">
        <f t="shared" si="112"/>
        <v>0</v>
      </c>
    </row>
    <row r="7214" spans="1:4">
      <c r="A7214" s="134"/>
      <c r="D7214" s="68">
        <f t="shared" si="112"/>
        <v>0</v>
      </c>
    </row>
    <row r="7215" spans="1:4">
      <c r="A7215" s="134"/>
      <c r="D7215" s="68">
        <f t="shared" si="112"/>
        <v>0</v>
      </c>
    </row>
    <row r="7216" spans="1:4">
      <c r="A7216" s="134"/>
      <c r="D7216" s="68">
        <f t="shared" si="112"/>
        <v>0</v>
      </c>
    </row>
    <row r="7217" spans="1:4">
      <c r="A7217" s="134"/>
      <c r="D7217" s="68">
        <f t="shared" si="112"/>
        <v>0</v>
      </c>
    </row>
    <row r="7218" spans="1:4">
      <c r="A7218" s="134"/>
      <c r="D7218" s="68">
        <f t="shared" si="112"/>
        <v>0</v>
      </c>
    </row>
    <row r="7219" spans="1:4">
      <c r="A7219" s="134"/>
      <c r="D7219" s="68">
        <f t="shared" si="112"/>
        <v>0</v>
      </c>
    </row>
    <row r="7220" spans="1:4">
      <c r="A7220" s="134"/>
      <c r="D7220" s="68">
        <f t="shared" si="112"/>
        <v>0</v>
      </c>
    </row>
    <row r="7221" spans="1:4">
      <c r="A7221" s="134"/>
      <c r="D7221" s="68">
        <f t="shared" si="112"/>
        <v>0</v>
      </c>
    </row>
    <row r="7222" spans="1:4">
      <c r="A7222" s="134"/>
      <c r="D7222" s="68">
        <f t="shared" si="112"/>
        <v>0</v>
      </c>
    </row>
    <row r="7223" spans="1:4">
      <c r="A7223" s="134"/>
      <c r="D7223" s="68">
        <f t="shared" si="112"/>
        <v>0</v>
      </c>
    </row>
    <row r="7224" spans="1:4">
      <c r="A7224" s="134"/>
      <c r="D7224" s="68">
        <f t="shared" si="112"/>
        <v>0</v>
      </c>
    </row>
    <row r="7225" spans="1:4">
      <c r="A7225" s="134"/>
      <c r="D7225" s="68">
        <f t="shared" si="112"/>
        <v>0</v>
      </c>
    </row>
    <row r="7226" spans="1:4">
      <c r="A7226" s="134"/>
      <c r="D7226" s="68">
        <f t="shared" si="112"/>
        <v>0</v>
      </c>
    </row>
    <row r="7227" spans="1:4">
      <c r="A7227" s="134"/>
      <c r="D7227" s="68">
        <f t="shared" si="112"/>
        <v>0</v>
      </c>
    </row>
    <row r="7228" spans="1:4">
      <c r="A7228" s="134"/>
      <c r="D7228" s="68">
        <f t="shared" si="112"/>
        <v>0</v>
      </c>
    </row>
    <row r="7229" spans="1:4">
      <c r="A7229" s="134"/>
      <c r="D7229" s="68">
        <f t="shared" si="112"/>
        <v>0</v>
      </c>
    </row>
    <row r="7230" spans="1:4">
      <c r="A7230" s="134"/>
      <c r="D7230" s="68">
        <f t="shared" si="112"/>
        <v>0</v>
      </c>
    </row>
    <row r="7231" spans="1:4">
      <c r="A7231" s="134"/>
      <c r="D7231" s="68">
        <f t="shared" si="112"/>
        <v>0</v>
      </c>
    </row>
    <row r="7232" spans="1:4">
      <c r="A7232" s="134"/>
      <c r="D7232" s="68">
        <f t="shared" si="112"/>
        <v>0</v>
      </c>
    </row>
    <row r="7233" spans="1:4">
      <c r="A7233" s="134"/>
      <c r="D7233" s="68">
        <f t="shared" si="112"/>
        <v>0</v>
      </c>
    </row>
    <row r="7234" spans="1:4">
      <c r="A7234" s="134"/>
      <c r="D7234" s="68">
        <f t="shared" si="112"/>
        <v>0</v>
      </c>
    </row>
    <row r="7235" spans="1:4">
      <c r="A7235" s="134"/>
      <c r="D7235" s="68">
        <f t="shared" ref="D7235:D7298" si="113">B7235+C7235</f>
        <v>0</v>
      </c>
    </row>
    <row r="7236" spans="1:4">
      <c r="A7236" s="134"/>
      <c r="D7236" s="68">
        <f t="shared" si="113"/>
        <v>0</v>
      </c>
    </row>
    <row r="7237" spans="1:4">
      <c r="A7237" s="134"/>
      <c r="D7237" s="68">
        <f t="shared" si="113"/>
        <v>0</v>
      </c>
    </row>
    <row r="7238" spans="1:4">
      <c r="A7238" s="134"/>
      <c r="D7238" s="68">
        <f t="shared" si="113"/>
        <v>0</v>
      </c>
    </row>
    <row r="7239" spans="1:4">
      <c r="A7239" s="134"/>
      <c r="D7239" s="68">
        <f t="shared" si="113"/>
        <v>0</v>
      </c>
    </row>
    <row r="7240" spans="1:4">
      <c r="A7240" s="134"/>
      <c r="D7240" s="68">
        <f t="shared" si="113"/>
        <v>0</v>
      </c>
    </row>
    <row r="7241" spans="1:4">
      <c r="A7241" s="134"/>
      <c r="D7241" s="68">
        <f t="shared" si="113"/>
        <v>0</v>
      </c>
    </row>
    <row r="7242" spans="1:4">
      <c r="A7242" s="134"/>
      <c r="D7242" s="68">
        <f t="shared" si="113"/>
        <v>0</v>
      </c>
    </row>
    <row r="7243" spans="1:4">
      <c r="A7243" s="134"/>
      <c r="D7243" s="68">
        <f t="shared" si="113"/>
        <v>0</v>
      </c>
    </row>
    <row r="7244" spans="1:4">
      <c r="A7244" s="134"/>
      <c r="D7244" s="68">
        <f t="shared" si="113"/>
        <v>0</v>
      </c>
    </row>
    <row r="7245" spans="1:4">
      <c r="A7245" s="134"/>
      <c r="D7245" s="68">
        <f t="shared" si="113"/>
        <v>0</v>
      </c>
    </row>
    <row r="7246" spans="1:4">
      <c r="A7246" s="134"/>
      <c r="D7246" s="68">
        <f t="shared" si="113"/>
        <v>0</v>
      </c>
    </row>
    <row r="7247" spans="1:4">
      <c r="A7247" s="134"/>
      <c r="D7247" s="68">
        <f t="shared" si="113"/>
        <v>0</v>
      </c>
    </row>
    <row r="7248" spans="1:4">
      <c r="A7248" s="134"/>
      <c r="D7248" s="68">
        <f t="shared" si="113"/>
        <v>0</v>
      </c>
    </row>
    <row r="7249" spans="1:4">
      <c r="A7249" s="134"/>
      <c r="D7249" s="68">
        <f t="shared" si="113"/>
        <v>0</v>
      </c>
    </row>
    <row r="7250" spans="1:4">
      <c r="A7250" s="134"/>
      <c r="D7250" s="68">
        <f t="shared" si="113"/>
        <v>0</v>
      </c>
    </row>
    <row r="7251" spans="1:4">
      <c r="A7251" s="134"/>
      <c r="D7251" s="68">
        <f t="shared" si="113"/>
        <v>0</v>
      </c>
    </row>
    <row r="7252" spans="1:4">
      <c r="A7252" s="134"/>
      <c r="D7252" s="68">
        <f t="shared" si="113"/>
        <v>0</v>
      </c>
    </row>
    <row r="7253" spans="1:4">
      <c r="A7253" s="134"/>
      <c r="D7253" s="68">
        <f t="shared" si="113"/>
        <v>0</v>
      </c>
    </row>
    <row r="7254" spans="1:4">
      <c r="A7254" s="134"/>
      <c r="D7254" s="68">
        <f t="shared" si="113"/>
        <v>0</v>
      </c>
    </row>
    <row r="7255" spans="1:4">
      <c r="A7255" s="134"/>
      <c r="D7255" s="68">
        <f t="shared" si="113"/>
        <v>0</v>
      </c>
    </row>
    <row r="7256" spans="1:4">
      <c r="A7256" s="134"/>
      <c r="D7256" s="68">
        <f t="shared" si="113"/>
        <v>0</v>
      </c>
    </row>
    <row r="7257" spans="1:4">
      <c r="A7257" s="134"/>
      <c r="D7257" s="68">
        <f t="shared" si="113"/>
        <v>0</v>
      </c>
    </row>
    <row r="7258" spans="1:4">
      <c r="A7258" s="134"/>
      <c r="D7258" s="68">
        <f t="shared" si="113"/>
        <v>0</v>
      </c>
    </row>
    <row r="7259" spans="1:4">
      <c r="A7259" s="134"/>
      <c r="D7259" s="68">
        <f t="shared" si="113"/>
        <v>0</v>
      </c>
    </row>
    <row r="7260" spans="1:4">
      <c r="A7260" s="134"/>
      <c r="D7260" s="68">
        <f t="shared" si="113"/>
        <v>0</v>
      </c>
    </row>
    <row r="7261" spans="1:4">
      <c r="A7261" s="134"/>
      <c r="D7261" s="68">
        <f t="shared" si="113"/>
        <v>0</v>
      </c>
    </row>
    <row r="7262" spans="1:4">
      <c r="A7262" s="134"/>
      <c r="D7262" s="68">
        <f t="shared" si="113"/>
        <v>0</v>
      </c>
    </row>
    <row r="7263" spans="1:4">
      <c r="A7263" s="134"/>
      <c r="D7263" s="68">
        <f t="shared" si="113"/>
        <v>0</v>
      </c>
    </row>
    <row r="7264" spans="1:4">
      <c r="A7264" s="134"/>
      <c r="D7264" s="68">
        <f t="shared" si="113"/>
        <v>0</v>
      </c>
    </row>
    <row r="7265" spans="1:4">
      <c r="A7265" s="134"/>
      <c r="D7265" s="68">
        <f t="shared" si="113"/>
        <v>0</v>
      </c>
    </row>
    <row r="7266" spans="1:4">
      <c r="A7266" s="134"/>
      <c r="D7266" s="68">
        <f t="shared" si="113"/>
        <v>0</v>
      </c>
    </row>
    <row r="7267" spans="1:4">
      <c r="A7267" s="134"/>
      <c r="D7267" s="68">
        <f t="shared" si="113"/>
        <v>0</v>
      </c>
    </row>
    <row r="7268" spans="1:4">
      <c r="A7268" s="134"/>
      <c r="D7268" s="68">
        <f t="shared" si="113"/>
        <v>0</v>
      </c>
    </row>
    <row r="7269" spans="1:4">
      <c r="A7269" s="134"/>
      <c r="D7269" s="68">
        <f t="shared" si="113"/>
        <v>0</v>
      </c>
    </row>
    <row r="7270" spans="1:4">
      <c r="A7270" s="134"/>
      <c r="D7270" s="68">
        <f t="shared" si="113"/>
        <v>0</v>
      </c>
    </row>
    <row r="7271" spans="1:4">
      <c r="A7271" s="134"/>
      <c r="D7271" s="68">
        <f t="shared" si="113"/>
        <v>0</v>
      </c>
    </row>
    <row r="7272" spans="1:4">
      <c r="A7272" s="134"/>
      <c r="D7272" s="68">
        <f t="shared" si="113"/>
        <v>0</v>
      </c>
    </row>
    <row r="7273" spans="1:4">
      <c r="A7273" s="134"/>
      <c r="D7273" s="68">
        <f t="shared" si="113"/>
        <v>0</v>
      </c>
    </row>
    <row r="7274" spans="1:4">
      <c r="A7274" s="134"/>
      <c r="D7274" s="68">
        <f t="shared" si="113"/>
        <v>0</v>
      </c>
    </row>
    <row r="7275" spans="1:4">
      <c r="A7275" s="134"/>
      <c r="D7275" s="68">
        <f t="shared" si="113"/>
        <v>0</v>
      </c>
    </row>
    <row r="7276" spans="1:4">
      <c r="A7276" s="134"/>
      <c r="D7276" s="68">
        <f t="shared" si="113"/>
        <v>0</v>
      </c>
    </row>
    <row r="7277" spans="1:4">
      <c r="A7277" s="134"/>
      <c r="D7277" s="68">
        <f t="shared" si="113"/>
        <v>0</v>
      </c>
    </row>
    <row r="7278" spans="1:4">
      <c r="A7278" s="134"/>
      <c r="D7278" s="68">
        <f t="shared" si="113"/>
        <v>0</v>
      </c>
    </row>
    <row r="7279" spans="1:4">
      <c r="A7279" s="134"/>
      <c r="D7279" s="68">
        <f t="shared" si="113"/>
        <v>0</v>
      </c>
    </row>
    <row r="7280" spans="1:4">
      <c r="A7280" s="134"/>
      <c r="D7280" s="68">
        <f t="shared" si="113"/>
        <v>0</v>
      </c>
    </row>
    <row r="7281" spans="1:4">
      <c r="A7281" s="134"/>
      <c r="D7281" s="68">
        <f t="shared" si="113"/>
        <v>0</v>
      </c>
    </row>
    <row r="7282" spans="1:4">
      <c r="A7282" s="134"/>
      <c r="D7282" s="68">
        <f t="shared" si="113"/>
        <v>0</v>
      </c>
    </row>
    <row r="7283" spans="1:4">
      <c r="A7283" s="134"/>
      <c r="D7283" s="68">
        <f t="shared" si="113"/>
        <v>0</v>
      </c>
    </row>
    <row r="7284" spans="1:4">
      <c r="A7284" s="134"/>
      <c r="D7284" s="68">
        <f t="shared" si="113"/>
        <v>0</v>
      </c>
    </row>
    <row r="7285" spans="1:4">
      <c r="A7285" s="134"/>
      <c r="D7285" s="68">
        <f t="shared" si="113"/>
        <v>0</v>
      </c>
    </row>
    <row r="7286" spans="1:4">
      <c r="A7286" s="134"/>
      <c r="D7286" s="68">
        <f t="shared" si="113"/>
        <v>0</v>
      </c>
    </row>
    <row r="7287" spans="1:4">
      <c r="A7287" s="134"/>
      <c r="D7287" s="68">
        <f t="shared" si="113"/>
        <v>0</v>
      </c>
    </row>
    <row r="7288" spans="1:4">
      <c r="A7288" s="134"/>
      <c r="D7288" s="68">
        <f t="shared" si="113"/>
        <v>0</v>
      </c>
    </row>
    <row r="7289" spans="1:4">
      <c r="A7289" s="134"/>
      <c r="D7289" s="68">
        <f t="shared" si="113"/>
        <v>0</v>
      </c>
    </row>
    <row r="7290" spans="1:4">
      <c r="A7290" s="134"/>
      <c r="D7290" s="68">
        <f t="shared" si="113"/>
        <v>0</v>
      </c>
    </row>
    <row r="7291" spans="1:4">
      <c r="A7291" s="134"/>
      <c r="D7291" s="68">
        <f t="shared" si="113"/>
        <v>0</v>
      </c>
    </row>
    <row r="7292" spans="1:4">
      <c r="A7292" s="134"/>
      <c r="D7292" s="68">
        <f t="shared" si="113"/>
        <v>0</v>
      </c>
    </row>
    <row r="7293" spans="1:4">
      <c r="A7293" s="134"/>
      <c r="D7293" s="68">
        <f t="shared" si="113"/>
        <v>0</v>
      </c>
    </row>
    <row r="7294" spans="1:4">
      <c r="A7294" s="134"/>
      <c r="D7294" s="68">
        <f t="shared" si="113"/>
        <v>0</v>
      </c>
    </row>
    <row r="7295" spans="1:4">
      <c r="A7295" s="134"/>
      <c r="D7295" s="68">
        <f t="shared" si="113"/>
        <v>0</v>
      </c>
    </row>
    <row r="7296" spans="1:4">
      <c r="A7296" s="134"/>
      <c r="D7296" s="68">
        <f t="shared" si="113"/>
        <v>0</v>
      </c>
    </row>
    <row r="7297" spans="1:4">
      <c r="A7297" s="134"/>
      <c r="D7297" s="68">
        <f t="shared" si="113"/>
        <v>0</v>
      </c>
    </row>
    <row r="7298" spans="1:4">
      <c r="A7298" s="134"/>
      <c r="D7298" s="68">
        <f t="shared" si="113"/>
        <v>0</v>
      </c>
    </row>
    <row r="7299" spans="1:4">
      <c r="A7299" s="134"/>
      <c r="D7299" s="68">
        <f t="shared" ref="D7299:D7362" si="114">B7299+C7299</f>
        <v>0</v>
      </c>
    </row>
    <row r="7300" spans="1:4">
      <c r="A7300" s="134"/>
      <c r="D7300" s="68">
        <f t="shared" si="114"/>
        <v>0</v>
      </c>
    </row>
    <row r="7301" spans="1:4">
      <c r="A7301" s="134"/>
      <c r="D7301" s="68">
        <f t="shared" si="114"/>
        <v>0</v>
      </c>
    </row>
    <row r="7302" spans="1:4">
      <c r="A7302" s="134"/>
      <c r="D7302" s="68">
        <f t="shared" si="114"/>
        <v>0</v>
      </c>
    </row>
    <row r="7303" spans="1:4">
      <c r="A7303" s="134"/>
      <c r="D7303" s="68">
        <f t="shared" si="114"/>
        <v>0</v>
      </c>
    </row>
    <row r="7304" spans="1:4">
      <c r="A7304" s="134"/>
      <c r="D7304" s="68">
        <f t="shared" si="114"/>
        <v>0</v>
      </c>
    </row>
    <row r="7305" spans="1:4">
      <c r="A7305" s="134"/>
      <c r="D7305" s="68">
        <f t="shared" si="114"/>
        <v>0</v>
      </c>
    </row>
    <row r="7306" spans="1:4">
      <c r="A7306" s="134"/>
      <c r="D7306" s="68">
        <f t="shared" si="114"/>
        <v>0</v>
      </c>
    </row>
    <row r="7307" spans="1:4">
      <c r="A7307" s="134"/>
      <c r="D7307" s="68">
        <f t="shared" si="114"/>
        <v>0</v>
      </c>
    </row>
    <row r="7308" spans="1:4">
      <c r="A7308" s="134"/>
      <c r="D7308" s="68">
        <f t="shared" si="114"/>
        <v>0</v>
      </c>
    </row>
    <row r="7309" spans="1:4">
      <c r="A7309" s="134"/>
      <c r="D7309" s="68">
        <f t="shared" si="114"/>
        <v>0</v>
      </c>
    </row>
    <row r="7310" spans="1:4">
      <c r="A7310" s="134"/>
      <c r="D7310" s="68">
        <f t="shared" si="114"/>
        <v>0</v>
      </c>
    </row>
    <row r="7311" spans="1:4">
      <c r="A7311" s="134"/>
      <c r="D7311" s="68">
        <f t="shared" si="114"/>
        <v>0</v>
      </c>
    </row>
    <row r="7312" spans="1:4">
      <c r="A7312" s="134"/>
      <c r="D7312" s="68">
        <f t="shared" si="114"/>
        <v>0</v>
      </c>
    </row>
    <row r="7313" spans="1:4">
      <c r="A7313" s="134"/>
      <c r="D7313" s="68">
        <f t="shared" si="114"/>
        <v>0</v>
      </c>
    </row>
    <row r="7314" spans="1:4">
      <c r="A7314" s="134"/>
      <c r="D7314" s="68">
        <f t="shared" si="114"/>
        <v>0</v>
      </c>
    </row>
    <row r="7315" spans="1:4">
      <c r="A7315" s="134"/>
      <c r="D7315" s="68">
        <f t="shared" si="114"/>
        <v>0</v>
      </c>
    </row>
    <row r="7316" spans="1:4">
      <c r="A7316" s="134"/>
      <c r="D7316" s="68">
        <f t="shared" si="114"/>
        <v>0</v>
      </c>
    </row>
    <row r="7317" spans="1:4">
      <c r="A7317" s="134"/>
      <c r="D7317" s="68">
        <f t="shared" si="114"/>
        <v>0</v>
      </c>
    </row>
    <row r="7318" spans="1:4">
      <c r="A7318" s="134"/>
      <c r="D7318" s="68">
        <f t="shared" si="114"/>
        <v>0</v>
      </c>
    </row>
    <row r="7319" spans="1:4">
      <c r="A7319" s="134"/>
      <c r="D7319" s="68">
        <f t="shared" si="114"/>
        <v>0</v>
      </c>
    </row>
    <row r="7320" spans="1:4">
      <c r="A7320" s="134"/>
      <c r="D7320" s="68">
        <f t="shared" si="114"/>
        <v>0</v>
      </c>
    </row>
    <row r="7321" spans="1:4">
      <c r="A7321" s="134"/>
      <c r="D7321" s="68">
        <f t="shared" si="114"/>
        <v>0</v>
      </c>
    </row>
    <row r="7322" spans="1:4">
      <c r="A7322" s="134"/>
      <c r="D7322" s="68">
        <f t="shared" si="114"/>
        <v>0</v>
      </c>
    </row>
    <row r="7323" spans="1:4">
      <c r="A7323" s="134"/>
      <c r="D7323" s="68">
        <f t="shared" si="114"/>
        <v>0</v>
      </c>
    </row>
    <row r="7324" spans="1:4">
      <c r="A7324" s="134"/>
      <c r="D7324" s="68">
        <f t="shared" si="114"/>
        <v>0</v>
      </c>
    </row>
    <row r="7325" spans="1:4">
      <c r="A7325" s="134"/>
      <c r="D7325" s="68">
        <f t="shared" si="114"/>
        <v>0</v>
      </c>
    </row>
    <row r="7326" spans="1:4">
      <c r="A7326" s="134"/>
      <c r="D7326" s="68">
        <f t="shared" si="114"/>
        <v>0</v>
      </c>
    </row>
    <row r="7327" spans="1:4">
      <c r="A7327" s="134"/>
      <c r="D7327" s="68">
        <f t="shared" si="114"/>
        <v>0</v>
      </c>
    </row>
    <row r="7328" spans="1:4">
      <c r="A7328" s="134"/>
      <c r="D7328" s="68">
        <f t="shared" si="114"/>
        <v>0</v>
      </c>
    </row>
    <row r="7329" spans="1:4">
      <c r="A7329" s="134"/>
      <c r="D7329" s="68">
        <f t="shared" si="114"/>
        <v>0</v>
      </c>
    </row>
    <row r="7330" spans="1:4">
      <c r="A7330" s="134"/>
      <c r="D7330" s="68">
        <f t="shared" si="114"/>
        <v>0</v>
      </c>
    </row>
    <row r="7331" spans="1:4">
      <c r="A7331" s="134"/>
      <c r="D7331" s="68">
        <f t="shared" si="114"/>
        <v>0</v>
      </c>
    </row>
    <row r="7332" spans="1:4">
      <c r="A7332" s="134"/>
      <c r="D7332" s="68">
        <f t="shared" si="114"/>
        <v>0</v>
      </c>
    </row>
    <row r="7333" spans="1:4">
      <c r="A7333" s="134"/>
      <c r="D7333" s="68">
        <f t="shared" si="114"/>
        <v>0</v>
      </c>
    </row>
    <row r="7334" spans="1:4">
      <c r="A7334" s="134"/>
      <c r="D7334" s="68">
        <f t="shared" si="114"/>
        <v>0</v>
      </c>
    </row>
    <row r="7335" spans="1:4">
      <c r="A7335" s="134"/>
      <c r="D7335" s="68">
        <f t="shared" si="114"/>
        <v>0</v>
      </c>
    </row>
    <row r="7336" spans="1:4">
      <c r="A7336" s="134"/>
      <c r="D7336" s="68">
        <f t="shared" si="114"/>
        <v>0</v>
      </c>
    </row>
    <row r="7337" spans="1:4">
      <c r="A7337" s="134"/>
      <c r="D7337" s="68">
        <f t="shared" si="114"/>
        <v>0</v>
      </c>
    </row>
    <row r="7338" spans="1:4">
      <c r="A7338" s="134"/>
      <c r="D7338" s="68">
        <f t="shared" si="114"/>
        <v>0</v>
      </c>
    </row>
    <row r="7339" spans="1:4">
      <c r="A7339" s="134"/>
      <c r="D7339" s="68">
        <f t="shared" si="114"/>
        <v>0</v>
      </c>
    </row>
    <row r="7340" spans="1:4">
      <c r="A7340" s="134"/>
      <c r="D7340" s="68">
        <f t="shared" si="114"/>
        <v>0</v>
      </c>
    </row>
    <row r="7341" spans="1:4">
      <c r="A7341" s="134"/>
      <c r="D7341" s="68">
        <f t="shared" si="114"/>
        <v>0</v>
      </c>
    </row>
    <row r="7342" spans="1:4">
      <c r="A7342" s="134"/>
      <c r="D7342" s="68">
        <f t="shared" si="114"/>
        <v>0</v>
      </c>
    </row>
    <row r="7343" spans="1:4">
      <c r="A7343" s="134"/>
      <c r="D7343" s="68">
        <f t="shared" si="114"/>
        <v>0</v>
      </c>
    </row>
    <row r="7344" spans="1:4">
      <c r="A7344" s="134"/>
      <c r="D7344" s="68">
        <f t="shared" si="114"/>
        <v>0</v>
      </c>
    </row>
    <row r="7345" spans="1:4">
      <c r="A7345" s="134"/>
      <c r="D7345" s="68">
        <f t="shared" si="114"/>
        <v>0</v>
      </c>
    </row>
    <row r="7346" spans="1:4">
      <c r="A7346" s="134"/>
      <c r="D7346" s="68">
        <f t="shared" si="114"/>
        <v>0</v>
      </c>
    </row>
    <row r="7347" spans="1:4">
      <c r="A7347" s="134"/>
      <c r="D7347" s="68">
        <f t="shared" si="114"/>
        <v>0</v>
      </c>
    </row>
    <row r="7348" spans="1:4">
      <c r="A7348" s="134"/>
      <c r="D7348" s="68">
        <f t="shared" si="114"/>
        <v>0</v>
      </c>
    </row>
    <row r="7349" spans="1:4">
      <c r="A7349" s="134"/>
      <c r="D7349" s="68">
        <f t="shared" si="114"/>
        <v>0</v>
      </c>
    </row>
    <row r="7350" spans="1:4">
      <c r="A7350" s="134"/>
      <c r="D7350" s="68">
        <f t="shared" si="114"/>
        <v>0</v>
      </c>
    </row>
    <row r="7351" spans="1:4">
      <c r="A7351" s="134"/>
      <c r="D7351" s="68">
        <f t="shared" si="114"/>
        <v>0</v>
      </c>
    </row>
    <row r="7352" spans="1:4">
      <c r="A7352" s="134"/>
      <c r="D7352" s="68">
        <f t="shared" si="114"/>
        <v>0</v>
      </c>
    </row>
    <row r="7353" spans="1:4">
      <c r="A7353" s="134"/>
      <c r="D7353" s="68">
        <f t="shared" si="114"/>
        <v>0</v>
      </c>
    </row>
    <row r="7354" spans="1:4">
      <c r="A7354" s="134"/>
      <c r="D7354" s="68">
        <f t="shared" si="114"/>
        <v>0</v>
      </c>
    </row>
    <row r="7355" spans="1:4">
      <c r="A7355" s="134"/>
      <c r="D7355" s="68">
        <f t="shared" si="114"/>
        <v>0</v>
      </c>
    </row>
    <row r="7356" spans="1:4">
      <c r="A7356" s="134"/>
      <c r="D7356" s="68">
        <f t="shared" si="114"/>
        <v>0</v>
      </c>
    </row>
    <row r="7357" spans="1:4">
      <c r="A7357" s="134"/>
      <c r="D7357" s="68">
        <f t="shared" si="114"/>
        <v>0</v>
      </c>
    </row>
    <row r="7358" spans="1:4">
      <c r="A7358" s="134"/>
      <c r="D7358" s="68">
        <f t="shared" si="114"/>
        <v>0</v>
      </c>
    </row>
    <row r="7359" spans="1:4">
      <c r="A7359" s="134"/>
      <c r="D7359" s="68">
        <f t="shared" si="114"/>
        <v>0</v>
      </c>
    </row>
    <row r="7360" spans="1:4">
      <c r="A7360" s="134"/>
      <c r="D7360" s="68">
        <f t="shared" si="114"/>
        <v>0</v>
      </c>
    </row>
    <row r="7361" spans="1:4">
      <c r="A7361" s="134"/>
      <c r="D7361" s="68">
        <f t="shared" si="114"/>
        <v>0</v>
      </c>
    </row>
    <row r="7362" spans="1:4">
      <c r="A7362" s="134"/>
      <c r="D7362" s="68">
        <f t="shared" si="114"/>
        <v>0</v>
      </c>
    </row>
    <row r="7363" spans="1:4">
      <c r="A7363" s="134"/>
      <c r="D7363" s="68">
        <f t="shared" ref="D7363:D7426" si="115">B7363+C7363</f>
        <v>0</v>
      </c>
    </row>
    <row r="7364" spans="1:4">
      <c r="A7364" s="134"/>
      <c r="D7364" s="68">
        <f t="shared" si="115"/>
        <v>0</v>
      </c>
    </row>
    <row r="7365" spans="1:4">
      <c r="A7365" s="134"/>
      <c r="D7365" s="68">
        <f t="shared" si="115"/>
        <v>0</v>
      </c>
    </row>
    <row r="7366" spans="1:4">
      <c r="A7366" s="134"/>
      <c r="D7366" s="68">
        <f t="shared" si="115"/>
        <v>0</v>
      </c>
    </row>
    <row r="7367" spans="1:4">
      <c r="A7367" s="134"/>
      <c r="D7367" s="68">
        <f t="shared" si="115"/>
        <v>0</v>
      </c>
    </row>
    <row r="7368" spans="1:4">
      <c r="A7368" s="134"/>
      <c r="D7368" s="68">
        <f t="shared" si="115"/>
        <v>0</v>
      </c>
    </row>
    <row r="7369" spans="1:4">
      <c r="A7369" s="134"/>
      <c r="D7369" s="68">
        <f t="shared" si="115"/>
        <v>0</v>
      </c>
    </row>
    <row r="7370" spans="1:4">
      <c r="A7370" s="134"/>
      <c r="D7370" s="68">
        <f t="shared" si="115"/>
        <v>0</v>
      </c>
    </row>
    <row r="7371" spans="1:4">
      <c r="A7371" s="134"/>
      <c r="D7371" s="68">
        <f t="shared" si="115"/>
        <v>0</v>
      </c>
    </row>
    <row r="7372" spans="1:4">
      <c r="A7372" s="134"/>
      <c r="D7372" s="68">
        <f t="shared" si="115"/>
        <v>0</v>
      </c>
    </row>
    <row r="7373" spans="1:4">
      <c r="A7373" s="134"/>
      <c r="D7373" s="68">
        <f t="shared" si="115"/>
        <v>0</v>
      </c>
    </row>
    <row r="7374" spans="1:4">
      <c r="A7374" s="134"/>
      <c r="D7374" s="68">
        <f t="shared" si="115"/>
        <v>0</v>
      </c>
    </row>
    <row r="7375" spans="1:4">
      <c r="A7375" s="134"/>
      <c r="D7375" s="68">
        <f t="shared" si="115"/>
        <v>0</v>
      </c>
    </row>
    <row r="7376" spans="1:4">
      <c r="A7376" s="134"/>
      <c r="D7376" s="68">
        <f t="shared" si="115"/>
        <v>0</v>
      </c>
    </row>
    <row r="7377" spans="1:4">
      <c r="A7377" s="134"/>
      <c r="D7377" s="68">
        <f t="shared" si="115"/>
        <v>0</v>
      </c>
    </row>
    <row r="7378" spans="1:4">
      <c r="A7378" s="134"/>
      <c r="D7378" s="68">
        <f t="shared" si="115"/>
        <v>0</v>
      </c>
    </row>
    <row r="7379" spans="1:4">
      <c r="A7379" s="134"/>
      <c r="D7379" s="68">
        <f t="shared" si="115"/>
        <v>0</v>
      </c>
    </row>
    <row r="7380" spans="1:4">
      <c r="A7380" s="134"/>
      <c r="D7380" s="68">
        <f t="shared" si="115"/>
        <v>0</v>
      </c>
    </row>
    <row r="7381" spans="1:4">
      <c r="A7381" s="134"/>
      <c r="D7381" s="68">
        <f t="shared" si="115"/>
        <v>0</v>
      </c>
    </row>
    <row r="7382" spans="1:4">
      <c r="A7382" s="134"/>
      <c r="D7382" s="68">
        <f t="shared" si="115"/>
        <v>0</v>
      </c>
    </row>
    <row r="7383" spans="1:4">
      <c r="A7383" s="134"/>
      <c r="D7383" s="68">
        <f t="shared" si="115"/>
        <v>0</v>
      </c>
    </row>
    <row r="7384" spans="1:4">
      <c r="A7384" s="134"/>
      <c r="D7384" s="68">
        <f t="shared" si="115"/>
        <v>0</v>
      </c>
    </row>
    <row r="7385" spans="1:4">
      <c r="A7385" s="134"/>
      <c r="D7385" s="68">
        <f t="shared" si="115"/>
        <v>0</v>
      </c>
    </row>
    <row r="7386" spans="1:4">
      <c r="A7386" s="134"/>
      <c r="D7386" s="68">
        <f t="shared" si="115"/>
        <v>0</v>
      </c>
    </row>
    <row r="7387" spans="1:4">
      <c r="A7387" s="134"/>
      <c r="D7387" s="68">
        <f t="shared" si="115"/>
        <v>0</v>
      </c>
    </row>
    <row r="7388" spans="1:4">
      <c r="A7388" s="134"/>
      <c r="D7388" s="68">
        <f t="shared" si="115"/>
        <v>0</v>
      </c>
    </row>
    <row r="7389" spans="1:4">
      <c r="A7389" s="134"/>
      <c r="D7389" s="68">
        <f t="shared" si="115"/>
        <v>0</v>
      </c>
    </row>
    <row r="7390" spans="1:4">
      <c r="A7390" s="134"/>
      <c r="D7390" s="68">
        <f t="shared" si="115"/>
        <v>0</v>
      </c>
    </row>
    <row r="7391" spans="1:4">
      <c r="A7391" s="134"/>
      <c r="D7391" s="68">
        <f t="shared" si="115"/>
        <v>0</v>
      </c>
    </row>
    <row r="7392" spans="1:4">
      <c r="A7392" s="134"/>
      <c r="D7392" s="68">
        <f t="shared" si="115"/>
        <v>0</v>
      </c>
    </row>
    <row r="7393" spans="1:4">
      <c r="A7393" s="134"/>
      <c r="D7393" s="68">
        <f t="shared" si="115"/>
        <v>0</v>
      </c>
    </row>
    <row r="7394" spans="1:4">
      <c r="A7394" s="134"/>
      <c r="D7394" s="68">
        <f t="shared" si="115"/>
        <v>0</v>
      </c>
    </row>
    <row r="7395" spans="1:4">
      <c r="A7395" s="134"/>
      <c r="D7395" s="68">
        <f t="shared" si="115"/>
        <v>0</v>
      </c>
    </row>
    <row r="7396" spans="1:4">
      <c r="A7396" s="134"/>
      <c r="D7396" s="68">
        <f t="shared" si="115"/>
        <v>0</v>
      </c>
    </row>
    <row r="7397" spans="1:4">
      <c r="A7397" s="134"/>
      <c r="D7397" s="68">
        <f t="shared" si="115"/>
        <v>0</v>
      </c>
    </row>
    <row r="7398" spans="1:4">
      <c r="A7398" s="134"/>
      <c r="D7398" s="68">
        <f t="shared" si="115"/>
        <v>0</v>
      </c>
    </row>
    <row r="7399" spans="1:4">
      <c r="A7399" s="134"/>
      <c r="D7399" s="68">
        <f t="shared" si="115"/>
        <v>0</v>
      </c>
    </row>
    <row r="7400" spans="1:4">
      <c r="A7400" s="134"/>
      <c r="D7400" s="68">
        <f t="shared" si="115"/>
        <v>0</v>
      </c>
    </row>
    <row r="7401" spans="1:4">
      <c r="A7401" s="134"/>
      <c r="D7401" s="68">
        <f t="shared" si="115"/>
        <v>0</v>
      </c>
    </row>
    <row r="7402" spans="1:4">
      <c r="A7402" s="134"/>
      <c r="D7402" s="68">
        <f t="shared" si="115"/>
        <v>0</v>
      </c>
    </row>
    <row r="7403" spans="1:4">
      <c r="A7403" s="134"/>
      <c r="D7403" s="68">
        <f t="shared" si="115"/>
        <v>0</v>
      </c>
    </row>
    <row r="7404" spans="1:4">
      <c r="A7404" s="134"/>
      <c r="D7404" s="68">
        <f t="shared" si="115"/>
        <v>0</v>
      </c>
    </row>
    <row r="7405" spans="1:4">
      <c r="A7405" s="134"/>
      <c r="D7405" s="68">
        <f t="shared" si="115"/>
        <v>0</v>
      </c>
    </row>
    <row r="7406" spans="1:4">
      <c r="A7406" s="134"/>
      <c r="D7406" s="68">
        <f t="shared" si="115"/>
        <v>0</v>
      </c>
    </row>
    <row r="7407" spans="1:4">
      <c r="A7407" s="134"/>
      <c r="D7407" s="68">
        <f t="shared" si="115"/>
        <v>0</v>
      </c>
    </row>
    <row r="7408" spans="1:4">
      <c r="A7408" s="134"/>
      <c r="D7408" s="68">
        <f t="shared" si="115"/>
        <v>0</v>
      </c>
    </row>
    <row r="7409" spans="1:4">
      <c r="A7409" s="134"/>
      <c r="D7409" s="68">
        <f t="shared" si="115"/>
        <v>0</v>
      </c>
    </row>
    <row r="7410" spans="1:4">
      <c r="A7410" s="134"/>
      <c r="D7410" s="68">
        <f t="shared" si="115"/>
        <v>0</v>
      </c>
    </row>
    <row r="7411" spans="1:4">
      <c r="A7411" s="134"/>
      <c r="D7411" s="68">
        <f t="shared" si="115"/>
        <v>0</v>
      </c>
    </row>
    <row r="7412" spans="1:4">
      <c r="A7412" s="134"/>
      <c r="D7412" s="68">
        <f t="shared" si="115"/>
        <v>0</v>
      </c>
    </row>
    <row r="7413" spans="1:4">
      <c r="A7413" s="134"/>
      <c r="D7413" s="68">
        <f t="shared" si="115"/>
        <v>0</v>
      </c>
    </row>
    <row r="7414" spans="1:4">
      <c r="A7414" s="134"/>
      <c r="D7414" s="68">
        <f t="shared" si="115"/>
        <v>0</v>
      </c>
    </row>
    <row r="7415" spans="1:4">
      <c r="A7415" s="134"/>
      <c r="D7415" s="68">
        <f t="shared" si="115"/>
        <v>0</v>
      </c>
    </row>
    <row r="7416" spans="1:4">
      <c r="A7416" s="134"/>
      <c r="D7416" s="68">
        <f t="shared" si="115"/>
        <v>0</v>
      </c>
    </row>
    <row r="7417" spans="1:4">
      <c r="A7417" s="134"/>
      <c r="D7417" s="68">
        <f t="shared" si="115"/>
        <v>0</v>
      </c>
    </row>
    <row r="7418" spans="1:4">
      <c r="A7418" s="134"/>
      <c r="D7418" s="68">
        <f t="shared" si="115"/>
        <v>0</v>
      </c>
    </row>
    <row r="7419" spans="1:4">
      <c r="A7419" s="134"/>
      <c r="D7419" s="68">
        <f t="shared" si="115"/>
        <v>0</v>
      </c>
    </row>
    <row r="7420" spans="1:4">
      <c r="A7420" s="134"/>
      <c r="D7420" s="68">
        <f t="shared" si="115"/>
        <v>0</v>
      </c>
    </row>
    <row r="7421" spans="1:4">
      <c r="A7421" s="134"/>
      <c r="D7421" s="68">
        <f t="shared" si="115"/>
        <v>0</v>
      </c>
    </row>
    <row r="7422" spans="1:4">
      <c r="A7422" s="134"/>
      <c r="D7422" s="68">
        <f t="shared" si="115"/>
        <v>0</v>
      </c>
    </row>
    <row r="7423" spans="1:4">
      <c r="A7423" s="134"/>
      <c r="D7423" s="68">
        <f t="shared" si="115"/>
        <v>0</v>
      </c>
    </row>
    <row r="7424" spans="1:4">
      <c r="A7424" s="134"/>
      <c r="D7424" s="68">
        <f t="shared" si="115"/>
        <v>0</v>
      </c>
    </row>
    <row r="7425" spans="1:4">
      <c r="A7425" s="134"/>
      <c r="D7425" s="68">
        <f t="shared" si="115"/>
        <v>0</v>
      </c>
    </row>
    <row r="7426" spans="1:4">
      <c r="A7426" s="134"/>
      <c r="D7426" s="68">
        <f t="shared" si="115"/>
        <v>0</v>
      </c>
    </row>
    <row r="7427" spans="1:4">
      <c r="A7427" s="134"/>
      <c r="D7427" s="68">
        <f t="shared" ref="D7427:D7490" si="116">B7427+C7427</f>
        <v>0</v>
      </c>
    </row>
    <row r="7428" spans="1:4">
      <c r="A7428" s="134"/>
      <c r="D7428" s="68">
        <f t="shared" si="116"/>
        <v>0</v>
      </c>
    </row>
    <row r="7429" spans="1:4">
      <c r="A7429" s="134"/>
      <c r="D7429" s="68">
        <f t="shared" si="116"/>
        <v>0</v>
      </c>
    </row>
    <row r="7430" spans="1:4">
      <c r="A7430" s="134"/>
      <c r="D7430" s="68">
        <f t="shared" si="116"/>
        <v>0</v>
      </c>
    </row>
    <row r="7431" spans="1:4">
      <c r="A7431" s="134"/>
      <c r="D7431" s="68">
        <f t="shared" si="116"/>
        <v>0</v>
      </c>
    </row>
    <row r="7432" spans="1:4">
      <c r="A7432" s="134"/>
      <c r="D7432" s="68">
        <f t="shared" si="116"/>
        <v>0</v>
      </c>
    </row>
    <row r="7433" spans="1:4">
      <c r="A7433" s="134"/>
      <c r="D7433" s="68">
        <f t="shared" si="116"/>
        <v>0</v>
      </c>
    </row>
    <row r="7434" spans="1:4">
      <c r="A7434" s="134"/>
      <c r="D7434" s="68">
        <f t="shared" si="116"/>
        <v>0</v>
      </c>
    </row>
    <row r="7435" spans="1:4">
      <c r="A7435" s="134"/>
      <c r="D7435" s="68">
        <f t="shared" si="116"/>
        <v>0</v>
      </c>
    </row>
    <row r="7436" spans="1:4">
      <c r="A7436" s="134"/>
      <c r="D7436" s="68">
        <f t="shared" si="116"/>
        <v>0</v>
      </c>
    </row>
    <row r="7437" spans="1:4">
      <c r="A7437" s="134"/>
      <c r="D7437" s="68">
        <f t="shared" si="116"/>
        <v>0</v>
      </c>
    </row>
    <row r="7438" spans="1:4">
      <c r="A7438" s="134"/>
      <c r="D7438" s="68">
        <f t="shared" si="116"/>
        <v>0</v>
      </c>
    </row>
    <row r="7439" spans="1:4">
      <c r="A7439" s="134"/>
      <c r="D7439" s="68">
        <f t="shared" si="116"/>
        <v>0</v>
      </c>
    </row>
    <row r="7440" spans="1:4">
      <c r="A7440" s="134"/>
      <c r="D7440" s="68">
        <f t="shared" si="116"/>
        <v>0</v>
      </c>
    </row>
    <row r="7441" spans="1:4">
      <c r="A7441" s="134"/>
      <c r="D7441" s="68">
        <f t="shared" si="116"/>
        <v>0</v>
      </c>
    </row>
    <row r="7442" spans="1:4">
      <c r="A7442" s="134"/>
      <c r="D7442" s="68">
        <f t="shared" si="116"/>
        <v>0</v>
      </c>
    </row>
    <row r="7443" spans="1:4">
      <c r="A7443" s="134"/>
      <c r="D7443" s="68">
        <f t="shared" si="116"/>
        <v>0</v>
      </c>
    </row>
    <row r="7444" spans="1:4">
      <c r="A7444" s="134"/>
      <c r="D7444" s="68">
        <f t="shared" si="116"/>
        <v>0</v>
      </c>
    </row>
    <row r="7445" spans="1:4">
      <c r="A7445" s="134"/>
      <c r="D7445" s="68">
        <f t="shared" si="116"/>
        <v>0</v>
      </c>
    </row>
    <row r="7446" spans="1:4">
      <c r="A7446" s="134"/>
      <c r="D7446" s="68">
        <f t="shared" si="116"/>
        <v>0</v>
      </c>
    </row>
    <row r="7447" spans="1:4">
      <c r="A7447" s="134"/>
      <c r="D7447" s="68">
        <f t="shared" si="116"/>
        <v>0</v>
      </c>
    </row>
    <row r="7448" spans="1:4">
      <c r="A7448" s="134"/>
      <c r="D7448" s="68">
        <f t="shared" si="116"/>
        <v>0</v>
      </c>
    </row>
    <row r="7449" spans="1:4">
      <c r="A7449" s="134"/>
      <c r="D7449" s="68">
        <f t="shared" si="116"/>
        <v>0</v>
      </c>
    </row>
    <row r="7450" spans="1:4">
      <c r="A7450" s="134"/>
      <c r="D7450" s="68">
        <f t="shared" si="116"/>
        <v>0</v>
      </c>
    </row>
    <row r="7451" spans="1:4">
      <c r="A7451" s="134"/>
      <c r="D7451" s="68">
        <f t="shared" si="116"/>
        <v>0</v>
      </c>
    </row>
    <row r="7452" spans="1:4">
      <c r="A7452" s="134"/>
      <c r="D7452" s="68">
        <f t="shared" si="116"/>
        <v>0</v>
      </c>
    </row>
    <row r="7453" spans="1:4">
      <c r="A7453" s="134"/>
      <c r="D7453" s="68">
        <f t="shared" si="116"/>
        <v>0</v>
      </c>
    </row>
    <row r="7454" spans="1:4">
      <c r="A7454" s="134"/>
      <c r="D7454" s="68">
        <f t="shared" si="116"/>
        <v>0</v>
      </c>
    </row>
    <row r="7455" spans="1:4">
      <c r="A7455" s="134"/>
      <c r="D7455" s="68">
        <f t="shared" si="116"/>
        <v>0</v>
      </c>
    </row>
    <row r="7456" spans="1:4">
      <c r="A7456" s="134"/>
      <c r="D7456" s="68">
        <f t="shared" si="116"/>
        <v>0</v>
      </c>
    </row>
    <row r="7457" spans="1:4">
      <c r="A7457" s="134"/>
      <c r="D7457" s="68">
        <f t="shared" si="116"/>
        <v>0</v>
      </c>
    </row>
    <row r="7458" spans="1:4">
      <c r="A7458" s="134"/>
      <c r="D7458" s="68">
        <f t="shared" si="116"/>
        <v>0</v>
      </c>
    </row>
    <row r="7459" spans="1:4">
      <c r="A7459" s="134"/>
      <c r="D7459" s="68">
        <f t="shared" si="116"/>
        <v>0</v>
      </c>
    </row>
    <row r="7460" spans="1:4">
      <c r="A7460" s="134"/>
      <c r="D7460" s="68">
        <f t="shared" si="116"/>
        <v>0</v>
      </c>
    </row>
    <row r="7461" spans="1:4">
      <c r="A7461" s="134"/>
      <c r="D7461" s="68">
        <f t="shared" si="116"/>
        <v>0</v>
      </c>
    </row>
    <row r="7462" spans="1:4">
      <c r="A7462" s="134"/>
      <c r="D7462" s="68">
        <f t="shared" si="116"/>
        <v>0</v>
      </c>
    </row>
    <row r="7463" spans="1:4">
      <c r="A7463" s="134"/>
      <c r="D7463" s="68">
        <f t="shared" si="116"/>
        <v>0</v>
      </c>
    </row>
    <row r="7464" spans="1:4">
      <c r="A7464" s="134"/>
      <c r="D7464" s="68">
        <f t="shared" si="116"/>
        <v>0</v>
      </c>
    </row>
    <row r="7465" spans="1:4">
      <c r="A7465" s="134"/>
      <c r="D7465" s="68">
        <f t="shared" si="116"/>
        <v>0</v>
      </c>
    </row>
    <row r="7466" spans="1:4">
      <c r="A7466" s="134"/>
      <c r="D7466" s="68">
        <f t="shared" si="116"/>
        <v>0</v>
      </c>
    </row>
    <row r="7467" spans="1:4">
      <c r="A7467" s="134"/>
      <c r="D7467" s="68">
        <f t="shared" si="116"/>
        <v>0</v>
      </c>
    </row>
    <row r="7468" spans="1:4">
      <c r="A7468" s="134"/>
      <c r="D7468" s="68">
        <f t="shared" si="116"/>
        <v>0</v>
      </c>
    </row>
    <row r="7469" spans="1:4">
      <c r="A7469" s="134"/>
      <c r="D7469" s="68">
        <f t="shared" si="116"/>
        <v>0</v>
      </c>
    </row>
    <row r="7470" spans="1:4">
      <c r="A7470" s="134"/>
      <c r="D7470" s="68">
        <f t="shared" si="116"/>
        <v>0</v>
      </c>
    </row>
    <row r="7471" spans="1:4">
      <c r="A7471" s="134"/>
      <c r="D7471" s="68">
        <f t="shared" si="116"/>
        <v>0</v>
      </c>
    </row>
    <row r="7472" spans="1:4">
      <c r="A7472" s="134"/>
      <c r="D7472" s="68">
        <f t="shared" si="116"/>
        <v>0</v>
      </c>
    </row>
    <row r="7473" spans="1:4">
      <c r="A7473" s="134"/>
      <c r="D7473" s="68">
        <f t="shared" si="116"/>
        <v>0</v>
      </c>
    </row>
    <row r="7474" spans="1:4">
      <c r="A7474" s="134"/>
      <c r="D7474" s="68">
        <f t="shared" si="116"/>
        <v>0</v>
      </c>
    </row>
    <row r="7475" spans="1:4">
      <c r="A7475" s="134"/>
      <c r="D7475" s="68">
        <f t="shared" si="116"/>
        <v>0</v>
      </c>
    </row>
    <row r="7476" spans="1:4">
      <c r="A7476" s="134"/>
      <c r="D7476" s="68">
        <f t="shared" si="116"/>
        <v>0</v>
      </c>
    </row>
    <row r="7477" spans="1:4">
      <c r="A7477" s="134"/>
      <c r="D7477" s="68">
        <f t="shared" si="116"/>
        <v>0</v>
      </c>
    </row>
    <row r="7478" spans="1:4">
      <c r="A7478" s="134"/>
      <c r="D7478" s="68">
        <f t="shared" si="116"/>
        <v>0</v>
      </c>
    </row>
    <row r="7479" spans="1:4">
      <c r="A7479" s="134"/>
      <c r="D7479" s="68">
        <f t="shared" si="116"/>
        <v>0</v>
      </c>
    </row>
    <row r="7480" spans="1:4">
      <c r="A7480" s="134"/>
      <c r="D7480" s="68">
        <f t="shared" si="116"/>
        <v>0</v>
      </c>
    </row>
    <row r="7481" spans="1:4">
      <c r="A7481" s="134"/>
      <c r="D7481" s="68">
        <f t="shared" si="116"/>
        <v>0</v>
      </c>
    </row>
    <row r="7482" spans="1:4">
      <c r="A7482" s="134"/>
      <c r="D7482" s="68">
        <f t="shared" si="116"/>
        <v>0</v>
      </c>
    </row>
    <row r="7483" spans="1:4">
      <c r="A7483" s="134"/>
      <c r="D7483" s="68">
        <f t="shared" si="116"/>
        <v>0</v>
      </c>
    </row>
    <row r="7484" spans="1:4">
      <c r="A7484" s="134"/>
      <c r="D7484" s="68">
        <f t="shared" si="116"/>
        <v>0</v>
      </c>
    </row>
    <row r="7485" spans="1:4">
      <c r="A7485" s="134"/>
      <c r="D7485" s="68">
        <f t="shared" si="116"/>
        <v>0</v>
      </c>
    </row>
    <row r="7486" spans="1:4">
      <c r="A7486" s="134"/>
      <c r="D7486" s="68">
        <f t="shared" si="116"/>
        <v>0</v>
      </c>
    </row>
    <row r="7487" spans="1:4">
      <c r="A7487" s="134"/>
      <c r="D7487" s="68">
        <f t="shared" si="116"/>
        <v>0</v>
      </c>
    </row>
    <row r="7488" spans="1:4">
      <c r="A7488" s="134"/>
      <c r="D7488" s="68">
        <f t="shared" si="116"/>
        <v>0</v>
      </c>
    </row>
    <row r="7489" spans="1:4">
      <c r="A7489" s="134"/>
      <c r="D7489" s="68">
        <f t="shared" si="116"/>
        <v>0</v>
      </c>
    </row>
    <row r="7490" spans="1:4">
      <c r="A7490" s="134"/>
      <c r="D7490" s="68">
        <f t="shared" si="116"/>
        <v>0</v>
      </c>
    </row>
    <row r="7491" spans="1:4">
      <c r="A7491" s="134"/>
      <c r="D7491" s="68">
        <f t="shared" ref="D7491:D7554" si="117">B7491+C7491</f>
        <v>0</v>
      </c>
    </row>
    <row r="7492" spans="1:4">
      <c r="A7492" s="134"/>
      <c r="D7492" s="68">
        <f t="shared" si="117"/>
        <v>0</v>
      </c>
    </row>
    <row r="7493" spans="1:4">
      <c r="A7493" s="134"/>
      <c r="D7493" s="68">
        <f t="shared" si="117"/>
        <v>0</v>
      </c>
    </row>
    <row r="7494" spans="1:4">
      <c r="A7494" s="134"/>
      <c r="D7494" s="68">
        <f t="shared" si="117"/>
        <v>0</v>
      </c>
    </row>
    <row r="7495" spans="1:4">
      <c r="A7495" s="134"/>
      <c r="D7495" s="68">
        <f t="shared" si="117"/>
        <v>0</v>
      </c>
    </row>
    <row r="7496" spans="1:4">
      <c r="A7496" s="134"/>
      <c r="D7496" s="68">
        <f t="shared" si="117"/>
        <v>0</v>
      </c>
    </row>
    <row r="7497" spans="1:4">
      <c r="A7497" s="134"/>
      <c r="D7497" s="68">
        <f t="shared" si="117"/>
        <v>0</v>
      </c>
    </row>
    <row r="7498" spans="1:4">
      <c r="A7498" s="134"/>
      <c r="D7498" s="68">
        <f t="shared" si="117"/>
        <v>0</v>
      </c>
    </row>
    <row r="7499" spans="1:4">
      <c r="A7499" s="134"/>
      <c r="D7499" s="68">
        <f t="shared" si="117"/>
        <v>0</v>
      </c>
    </row>
    <row r="7500" spans="1:4">
      <c r="A7500" s="134"/>
      <c r="D7500" s="68">
        <f t="shared" si="117"/>
        <v>0</v>
      </c>
    </row>
    <row r="7501" spans="1:4">
      <c r="A7501" s="134"/>
      <c r="D7501" s="68">
        <f t="shared" si="117"/>
        <v>0</v>
      </c>
    </row>
    <row r="7502" spans="1:4">
      <c r="A7502" s="134"/>
      <c r="D7502" s="68">
        <f t="shared" si="117"/>
        <v>0</v>
      </c>
    </row>
    <row r="7503" spans="1:4">
      <c r="A7503" s="134"/>
      <c r="D7503" s="68">
        <f t="shared" si="117"/>
        <v>0</v>
      </c>
    </row>
    <row r="7504" spans="1:4">
      <c r="A7504" s="134"/>
      <c r="D7504" s="68">
        <f t="shared" si="117"/>
        <v>0</v>
      </c>
    </row>
    <row r="7505" spans="1:4">
      <c r="A7505" s="134"/>
      <c r="D7505" s="68">
        <f t="shared" si="117"/>
        <v>0</v>
      </c>
    </row>
    <row r="7506" spans="1:4">
      <c r="A7506" s="134"/>
      <c r="D7506" s="68">
        <f t="shared" si="117"/>
        <v>0</v>
      </c>
    </row>
    <row r="7507" spans="1:4">
      <c r="A7507" s="134"/>
      <c r="D7507" s="68">
        <f t="shared" si="117"/>
        <v>0</v>
      </c>
    </row>
    <row r="7508" spans="1:4">
      <c r="A7508" s="134"/>
      <c r="D7508" s="68">
        <f t="shared" si="117"/>
        <v>0</v>
      </c>
    </row>
    <row r="7509" spans="1:4">
      <c r="A7509" s="134"/>
      <c r="D7509" s="68">
        <f t="shared" si="117"/>
        <v>0</v>
      </c>
    </row>
    <row r="7510" spans="1:4">
      <c r="A7510" s="134"/>
      <c r="D7510" s="68">
        <f t="shared" si="117"/>
        <v>0</v>
      </c>
    </row>
    <row r="7511" spans="1:4">
      <c r="A7511" s="134"/>
      <c r="D7511" s="68">
        <f t="shared" si="117"/>
        <v>0</v>
      </c>
    </row>
    <row r="7512" spans="1:4">
      <c r="A7512" s="134"/>
      <c r="D7512" s="68">
        <f t="shared" si="117"/>
        <v>0</v>
      </c>
    </row>
    <row r="7513" spans="1:4">
      <c r="A7513" s="134"/>
      <c r="D7513" s="68">
        <f t="shared" si="117"/>
        <v>0</v>
      </c>
    </row>
    <row r="7514" spans="1:4">
      <c r="A7514" s="134"/>
      <c r="D7514" s="68">
        <f t="shared" si="117"/>
        <v>0</v>
      </c>
    </row>
    <row r="7515" spans="1:4">
      <c r="A7515" s="134"/>
      <c r="D7515" s="68">
        <f t="shared" si="117"/>
        <v>0</v>
      </c>
    </row>
    <row r="7516" spans="1:4">
      <c r="A7516" s="134"/>
      <c r="D7516" s="68">
        <f t="shared" si="117"/>
        <v>0</v>
      </c>
    </row>
    <row r="7517" spans="1:4">
      <c r="A7517" s="134"/>
      <c r="D7517" s="68">
        <f t="shared" si="117"/>
        <v>0</v>
      </c>
    </row>
    <row r="7518" spans="1:4">
      <c r="A7518" s="134"/>
      <c r="D7518" s="68">
        <f t="shared" si="117"/>
        <v>0</v>
      </c>
    </row>
    <row r="7519" spans="1:4">
      <c r="A7519" s="134"/>
      <c r="D7519" s="68">
        <f t="shared" si="117"/>
        <v>0</v>
      </c>
    </row>
    <row r="7520" spans="1:4">
      <c r="A7520" s="134"/>
      <c r="D7520" s="68">
        <f t="shared" si="117"/>
        <v>0</v>
      </c>
    </row>
    <row r="7521" spans="1:4">
      <c r="A7521" s="134"/>
      <c r="D7521" s="68">
        <f t="shared" si="117"/>
        <v>0</v>
      </c>
    </row>
    <row r="7522" spans="1:4">
      <c r="A7522" s="134"/>
      <c r="D7522" s="68">
        <f t="shared" si="117"/>
        <v>0</v>
      </c>
    </row>
    <row r="7523" spans="1:4">
      <c r="A7523" s="134"/>
      <c r="D7523" s="68">
        <f t="shared" si="117"/>
        <v>0</v>
      </c>
    </row>
    <row r="7524" spans="1:4">
      <c r="A7524" s="134"/>
      <c r="D7524" s="68">
        <f t="shared" si="117"/>
        <v>0</v>
      </c>
    </row>
    <row r="7525" spans="1:4">
      <c r="A7525" s="134"/>
      <c r="D7525" s="68">
        <f t="shared" si="117"/>
        <v>0</v>
      </c>
    </row>
    <row r="7526" spans="1:4">
      <c r="A7526" s="134"/>
      <c r="D7526" s="68">
        <f t="shared" si="117"/>
        <v>0</v>
      </c>
    </row>
    <row r="7527" spans="1:4">
      <c r="A7527" s="134"/>
      <c r="D7527" s="68">
        <f t="shared" si="117"/>
        <v>0</v>
      </c>
    </row>
    <row r="7528" spans="1:4">
      <c r="A7528" s="134"/>
      <c r="D7528" s="68">
        <f t="shared" si="117"/>
        <v>0</v>
      </c>
    </row>
    <row r="7529" spans="1:4">
      <c r="A7529" s="134"/>
      <c r="D7529" s="68">
        <f t="shared" si="117"/>
        <v>0</v>
      </c>
    </row>
    <row r="7530" spans="1:4">
      <c r="A7530" s="134"/>
      <c r="D7530" s="68">
        <f t="shared" si="117"/>
        <v>0</v>
      </c>
    </row>
    <row r="7531" spans="1:4">
      <c r="A7531" s="134"/>
      <c r="D7531" s="68">
        <f t="shared" si="117"/>
        <v>0</v>
      </c>
    </row>
    <row r="7532" spans="1:4">
      <c r="A7532" s="134"/>
      <c r="D7532" s="68">
        <f t="shared" si="117"/>
        <v>0</v>
      </c>
    </row>
    <row r="7533" spans="1:4">
      <c r="A7533" s="134"/>
      <c r="D7533" s="68">
        <f t="shared" si="117"/>
        <v>0</v>
      </c>
    </row>
    <row r="7534" spans="1:4">
      <c r="A7534" s="134"/>
      <c r="D7534" s="68">
        <f t="shared" si="117"/>
        <v>0</v>
      </c>
    </row>
    <row r="7535" spans="1:4">
      <c r="A7535" s="134"/>
      <c r="D7535" s="68">
        <f t="shared" si="117"/>
        <v>0</v>
      </c>
    </row>
    <row r="7536" spans="1:4">
      <c r="A7536" s="134"/>
      <c r="D7536" s="68">
        <f t="shared" si="117"/>
        <v>0</v>
      </c>
    </row>
    <row r="7537" spans="1:4">
      <c r="A7537" s="134"/>
      <c r="D7537" s="68">
        <f t="shared" si="117"/>
        <v>0</v>
      </c>
    </row>
    <row r="7538" spans="1:4">
      <c r="A7538" s="134"/>
      <c r="D7538" s="68">
        <f t="shared" si="117"/>
        <v>0</v>
      </c>
    </row>
    <row r="7539" spans="1:4">
      <c r="A7539" s="134"/>
      <c r="D7539" s="68">
        <f t="shared" si="117"/>
        <v>0</v>
      </c>
    </row>
    <row r="7540" spans="1:4">
      <c r="A7540" s="134"/>
      <c r="D7540" s="68">
        <f t="shared" si="117"/>
        <v>0</v>
      </c>
    </row>
    <row r="7541" spans="1:4">
      <c r="A7541" s="134"/>
      <c r="D7541" s="68">
        <f t="shared" si="117"/>
        <v>0</v>
      </c>
    </row>
    <row r="7542" spans="1:4">
      <c r="A7542" s="134"/>
      <c r="D7542" s="68">
        <f t="shared" si="117"/>
        <v>0</v>
      </c>
    </row>
    <row r="7543" spans="1:4">
      <c r="A7543" s="134"/>
      <c r="D7543" s="68">
        <f t="shared" si="117"/>
        <v>0</v>
      </c>
    </row>
    <row r="7544" spans="1:4">
      <c r="A7544" s="134"/>
      <c r="D7544" s="68">
        <f t="shared" si="117"/>
        <v>0</v>
      </c>
    </row>
    <row r="7545" spans="1:4">
      <c r="A7545" s="134"/>
      <c r="D7545" s="68">
        <f t="shared" si="117"/>
        <v>0</v>
      </c>
    </row>
    <row r="7546" spans="1:4">
      <c r="A7546" s="134"/>
      <c r="D7546" s="68">
        <f t="shared" si="117"/>
        <v>0</v>
      </c>
    </row>
    <row r="7547" spans="1:4">
      <c r="A7547" s="134"/>
      <c r="D7547" s="68">
        <f t="shared" si="117"/>
        <v>0</v>
      </c>
    </row>
    <row r="7548" spans="1:4">
      <c r="A7548" s="134"/>
      <c r="D7548" s="68">
        <f t="shared" si="117"/>
        <v>0</v>
      </c>
    </row>
    <row r="7549" spans="1:4">
      <c r="A7549" s="134"/>
      <c r="D7549" s="68">
        <f t="shared" si="117"/>
        <v>0</v>
      </c>
    </row>
    <row r="7550" spans="1:4">
      <c r="A7550" s="134"/>
      <c r="D7550" s="68">
        <f t="shared" si="117"/>
        <v>0</v>
      </c>
    </row>
    <row r="7551" spans="1:4">
      <c r="A7551" s="134"/>
      <c r="D7551" s="68">
        <f t="shared" si="117"/>
        <v>0</v>
      </c>
    </row>
    <row r="7552" spans="1:4">
      <c r="A7552" s="134"/>
      <c r="D7552" s="68">
        <f t="shared" si="117"/>
        <v>0</v>
      </c>
    </row>
    <row r="7553" spans="1:4">
      <c r="A7553" s="134"/>
      <c r="D7553" s="68">
        <f t="shared" si="117"/>
        <v>0</v>
      </c>
    </row>
    <row r="7554" spans="1:4">
      <c r="A7554" s="134"/>
      <c r="D7554" s="68">
        <f t="shared" si="117"/>
        <v>0</v>
      </c>
    </row>
    <row r="7555" spans="1:4">
      <c r="A7555" s="134"/>
      <c r="D7555" s="68">
        <f t="shared" ref="D7555:D7618" si="118">B7555+C7555</f>
        <v>0</v>
      </c>
    </row>
    <row r="7556" spans="1:4">
      <c r="A7556" s="134"/>
      <c r="D7556" s="68">
        <f t="shared" si="118"/>
        <v>0</v>
      </c>
    </row>
    <row r="7557" spans="1:4">
      <c r="A7557" s="134"/>
      <c r="D7557" s="68">
        <f t="shared" si="118"/>
        <v>0</v>
      </c>
    </row>
    <row r="7558" spans="1:4">
      <c r="A7558" s="134"/>
      <c r="D7558" s="68">
        <f t="shared" si="118"/>
        <v>0</v>
      </c>
    </row>
    <row r="7559" spans="1:4">
      <c r="A7559" s="134"/>
      <c r="D7559" s="68">
        <f t="shared" si="118"/>
        <v>0</v>
      </c>
    </row>
    <row r="7560" spans="1:4">
      <c r="A7560" s="134"/>
      <c r="D7560" s="68">
        <f t="shared" si="118"/>
        <v>0</v>
      </c>
    </row>
    <row r="7561" spans="1:4">
      <c r="A7561" s="134"/>
      <c r="D7561" s="68">
        <f t="shared" si="118"/>
        <v>0</v>
      </c>
    </row>
    <row r="7562" spans="1:4">
      <c r="A7562" s="134"/>
      <c r="D7562" s="68">
        <f t="shared" si="118"/>
        <v>0</v>
      </c>
    </row>
    <row r="7563" spans="1:4">
      <c r="A7563" s="134"/>
      <c r="D7563" s="68">
        <f t="shared" si="118"/>
        <v>0</v>
      </c>
    </row>
    <row r="7564" spans="1:4">
      <c r="A7564" s="134"/>
      <c r="D7564" s="68">
        <f t="shared" si="118"/>
        <v>0</v>
      </c>
    </row>
    <row r="7565" spans="1:4">
      <c r="A7565" s="134"/>
      <c r="D7565" s="68">
        <f t="shared" si="118"/>
        <v>0</v>
      </c>
    </row>
    <row r="7566" spans="1:4">
      <c r="A7566" s="134"/>
      <c r="D7566" s="68">
        <f t="shared" si="118"/>
        <v>0</v>
      </c>
    </row>
    <row r="7567" spans="1:4">
      <c r="A7567" s="134"/>
      <c r="D7567" s="68">
        <f t="shared" si="118"/>
        <v>0</v>
      </c>
    </row>
    <row r="7568" spans="1:4">
      <c r="A7568" s="134"/>
      <c r="D7568" s="68">
        <f t="shared" si="118"/>
        <v>0</v>
      </c>
    </row>
    <row r="7569" spans="1:4">
      <c r="A7569" s="134"/>
      <c r="D7569" s="68">
        <f t="shared" si="118"/>
        <v>0</v>
      </c>
    </row>
    <row r="7570" spans="1:4">
      <c r="A7570" s="134"/>
      <c r="D7570" s="68">
        <f t="shared" si="118"/>
        <v>0</v>
      </c>
    </row>
    <row r="7571" spans="1:4">
      <c r="A7571" s="134"/>
      <c r="D7571" s="68">
        <f t="shared" si="118"/>
        <v>0</v>
      </c>
    </row>
    <row r="7572" spans="1:4">
      <c r="A7572" s="134"/>
      <c r="D7572" s="68">
        <f t="shared" si="118"/>
        <v>0</v>
      </c>
    </row>
    <row r="7573" spans="1:4">
      <c r="A7573" s="134"/>
      <c r="D7573" s="68">
        <f t="shared" si="118"/>
        <v>0</v>
      </c>
    </row>
    <row r="7574" spans="1:4">
      <c r="A7574" s="134"/>
      <c r="D7574" s="68">
        <f t="shared" si="118"/>
        <v>0</v>
      </c>
    </row>
    <row r="7575" spans="1:4">
      <c r="A7575" s="134"/>
      <c r="D7575" s="68">
        <f t="shared" si="118"/>
        <v>0</v>
      </c>
    </row>
    <row r="7576" spans="1:4">
      <c r="A7576" s="134"/>
      <c r="D7576" s="68">
        <f t="shared" si="118"/>
        <v>0</v>
      </c>
    </row>
    <row r="7577" spans="1:4">
      <c r="A7577" s="134"/>
      <c r="D7577" s="68">
        <f t="shared" si="118"/>
        <v>0</v>
      </c>
    </row>
    <row r="7578" spans="1:4">
      <c r="A7578" s="134"/>
      <c r="D7578" s="68">
        <f t="shared" si="118"/>
        <v>0</v>
      </c>
    </row>
    <row r="7579" spans="1:4">
      <c r="A7579" s="134"/>
      <c r="D7579" s="68">
        <f t="shared" si="118"/>
        <v>0</v>
      </c>
    </row>
    <row r="7580" spans="1:4">
      <c r="A7580" s="134"/>
      <c r="D7580" s="68">
        <f t="shared" si="118"/>
        <v>0</v>
      </c>
    </row>
    <row r="7581" spans="1:4">
      <c r="A7581" s="134"/>
      <c r="D7581" s="68">
        <f t="shared" si="118"/>
        <v>0</v>
      </c>
    </row>
    <row r="7582" spans="1:4">
      <c r="A7582" s="134"/>
      <c r="D7582" s="68">
        <f t="shared" si="118"/>
        <v>0</v>
      </c>
    </row>
    <row r="7583" spans="1:4">
      <c r="A7583" s="134"/>
      <c r="D7583" s="68">
        <f t="shared" si="118"/>
        <v>0</v>
      </c>
    </row>
    <row r="7584" spans="1:4">
      <c r="A7584" s="134"/>
      <c r="D7584" s="68">
        <f t="shared" si="118"/>
        <v>0</v>
      </c>
    </row>
    <row r="7585" spans="1:4">
      <c r="A7585" s="134"/>
      <c r="D7585" s="68">
        <f t="shared" si="118"/>
        <v>0</v>
      </c>
    </row>
    <row r="7586" spans="1:4">
      <c r="A7586" s="134"/>
      <c r="D7586" s="68">
        <f t="shared" si="118"/>
        <v>0</v>
      </c>
    </row>
    <row r="7587" spans="1:4">
      <c r="A7587" s="134"/>
      <c r="D7587" s="68">
        <f t="shared" si="118"/>
        <v>0</v>
      </c>
    </row>
    <row r="7588" spans="1:4">
      <c r="A7588" s="134"/>
      <c r="D7588" s="68">
        <f t="shared" si="118"/>
        <v>0</v>
      </c>
    </row>
    <row r="7589" spans="1:4">
      <c r="A7589" s="134"/>
      <c r="D7589" s="68">
        <f t="shared" si="118"/>
        <v>0</v>
      </c>
    </row>
    <row r="7590" spans="1:4">
      <c r="A7590" s="134"/>
      <c r="D7590" s="68">
        <f t="shared" si="118"/>
        <v>0</v>
      </c>
    </row>
    <row r="7591" spans="1:4">
      <c r="A7591" s="134"/>
      <c r="D7591" s="68">
        <f t="shared" si="118"/>
        <v>0</v>
      </c>
    </row>
    <row r="7592" spans="1:4">
      <c r="A7592" s="134"/>
      <c r="D7592" s="68">
        <f t="shared" si="118"/>
        <v>0</v>
      </c>
    </row>
    <row r="7593" spans="1:4">
      <c r="A7593" s="134"/>
      <c r="D7593" s="68">
        <f t="shared" si="118"/>
        <v>0</v>
      </c>
    </row>
    <row r="7594" spans="1:4">
      <c r="A7594" s="134"/>
      <c r="D7594" s="68">
        <f t="shared" si="118"/>
        <v>0</v>
      </c>
    </row>
    <row r="7595" spans="1:4">
      <c r="A7595" s="134"/>
      <c r="D7595" s="68">
        <f t="shared" si="118"/>
        <v>0</v>
      </c>
    </row>
    <row r="7596" spans="1:4">
      <c r="A7596" s="134"/>
      <c r="D7596" s="68">
        <f t="shared" si="118"/>
        <v>0</v>
      </c>
    </row>
    <row r="7597" spans="1:4">
      <c r="A7597" s="134"/>
      <c r="D7597" s="68">
        <f t="shared" si="118"/>
        <v>0</v>
      </c>
    </row>
    <row r="7598" spans="1:4">
      <c r="A7598" s="134"/>
      <c r="D7598" s="68">
        <f t="shared" si="118"/>
        <v>0</v>
      </c>
    </row>
    <row r="7599" spans="1:4">
      <c r="A7599" s="134"/>
      <c r="D7599" s="68">
        <f t="shared" si="118"/>
        <v>0</v>
      </c>
    </row>
    <row r="7600" spans="1:4">
      <c r="A7600" s="134"/>
      <c r="D7600" s="68">
        <f t="shared" si="118"/>
        <v>0</v>
      </c>
    </row>
    <row r="7601" spans="1:4">
      <c r="A7601" s="134"/>
      <c r="D7601" s="68">
        <f t="shared" si="118"/>
        <v>0</v>
      </c>
    </row>
    <row r="7602" spans="1:4">
      <c r="A7602" s="134"/>
      <c r="D7602" s="68">
        <f t="shared" si="118"/>
        <v>0</v>
      </c>
    </row>
    <row r="7603" spans="1:4">
      <c r="A7603" s="134"/>
      <c r="D7603" s="68">
        <f t="shared" si="118"/>
        <v>0</v>
      </c>
    </row>
    <row r="7604" spans="1:4">
      <c r="A7604" s="134"/>
      <c r="D7604" s="68">
        <f t="shared" si="118"/>
        <v>0</v>
      </c>
    </row>
    <row r="7605" spans="1:4">
      <c r="A7605" s="134"/>
      <c r="D7605" s="68">
        <f t="shared" si="118"/>
        <v>0</v>
      </c>
    </row>
    <row r="7606" spans="1:4">
      <c r="A7606" s="134"/>
      <c r="D7606" s="68">
        <f t="shared" si="118"/>
        <v>0</v>
      </c>
    </row>
    <row r="7607" spans="1:4">
      <c r="A7607" s="134"/>
      <c r="D7607" s="68">
        <f t="shared" si="118"/>
        <v>0</v>
      </c>
    </row>
    <row r="7608" spans="1:4">
      <c r="A7608" s="134"/>
      <c r="D7608" s="68">
        <f t="shared" si="118"/>
        <v>0</v>
      </c>
    </row>
    <row r="7609" spans="1:4">
      <c r="A7609" s="134"/>
      <c r="D7609" s="68">
        <f t="shared" si="118"/>
        <v>0</v>
      </c>
    </row>
    <row r="7610" spans="1:4">
      <c r="A7610" s="134"/>
      <c r="D7610" s="68">
        <f t="shared" si="118"/>
        <v>0</v>
      </c>
    </row>
    <row r="7611" spans="1:4">
      <c r="A7611" s="134"/>
      <c r="D7611" s="68">
        <f t="shared" si="118"/>
        <v>0</v>
      </c>
    </row>
    <row r="7612" spans="1:4">
      <c r="A7612" s="134"/>
      <c r="D7612" s="68">
        <f t="shared" si="118"/>
        <v>0</v>
      </c>
    </row>
    <row r="7613" spans="1:4">
      <c r="A7613" s="134"/>
      <c r="D7613" s="68">
        <f t="shared" si="118"/>
        <v>0</v>
      </c>
    </row>
    <row r="7614" spans="1:4">
      <c r="A7614" s="134"/>
      <c r="D7614" s="68">
        <f t="shared" si="118"/>
        <v>0</v>
      </c>
    </row>
    <row r="7615" spans="1:4">
      <c r="A7615" s="134"/>
      <c r="D7615" s="68">
        <f t="shared" si="118"/>
        <v>0</v>
      </c>
    </row>
    <row r="7616" spans="1:4">
      <c r="A7616" s="134"/>
      <c r="D7616" s="68">
        <f t="shared" si="118"/>
        <v>0</v>
      </c>
    </row>
    <row r="7617" spans="1:4">
      <c r="A7617" s="134"/>
      <c r="D7617" s="68">
        <f t="shared" si="118"/>
        <v>0</v>
      </c>
    </row>
    <row r="7618" spans="1:4">
      <c r="A7618" s="134"/>
      <c r="D7618" s="68">
        <f t="shared" si="118"/>
        <v>0</v>
      </c>
    </row>
    <row r="7619" spans="1:4">
      <c r="A7619" s="134"/>
      <c r="D7619" s="68">
        <f t="shared" ref="D7619:D7682" si="119">B7619+C7619</f>
        <v>0</v>
      </c>
    </row>
    <row r="7620" spans="1:4">
      <c r="A7620" s="134"/>
      <c r="D7620" s="68">
        <f t="shared" si="119"/>
        <v>0</v>
      </c>
    </row>
    <row r="7621" spans="1:4">
      <c r="A7621" s="134"/>
      <c r="D7621" s="68">
        <f t="shared" si="119"/>
        <v>0</v>
      </c>
    </row>
    <row r="7622" spans="1:4">
      <c r="A7622" s="134"/>
      <c r="D7622" s="68">
        <f t="shared" si="119"/>
        <v>0</v>
      </c>
    </row>
    <row r="7623" spans="1:4">
      <c r="A7623" s="134"/>
      <c r="D7623" s="68">
        <f t="shared" si="119"/>
        <v>0</v>
      </c>
    </row>
    <row r="7624" spans="1:4">
      <c r="A7624" s="134"/>
      <c r="D7624" s="68">
        <f t="shared" si="119"/>
        <v>0</v>
      </c>
    </row>
    <row r="7625" spans="1:4">
      <c r="A7625" s="134"/>
      <c r="D7625" s="68">
        <f t="shared" si="119"/>
        <v>0</v>
      </c>
    </row>
    <row r="7626" spans="1:4">
      <c r="A7626" s="134"/>
      <c r="D7626" s="68">
        <f t="shared" si="119"/>
        <v>0</v>
      </c>
    </row>
    <row r="7627" spans="1:4">
      <c r="A7627" s="134"/>
      <c r="D7627" s="68">
        <f t="shared" si="119"/>
        <v>0</v>
      </c>
    </row>
    <row r="7628" spans="1:4">
      <c r="A7628" s="134"/>
      <c r="D7628" s="68">
        <f t="shared" si="119"/>
        <v>0</v>
      </c>
    </row>
    <row r="7629" spans="1:4">
      <c r="A7629" s="134"/>
      <c r="D7629" s="68">
        <f t="shared" si="119"/>
        <v>0</v>
      </c>
    </row>
    <row r="7630" spans="1:4">
      <c r="A7630" s="134"/>
      <c r="D7630" s="68">
        <f t="shared" si="119"/>
        <v>0</v>
      </c>
    </row>
    <row r="7631" spans="1:4">
      <c r="A7631" s="134"/>
      <c r="D7631" s="68">
        <f t="shared" si="119"/>
        <v>0</v>
      </c>
    </row>
    <row r="7632" spans="1:4">
      <c r="A7632" s="134"/>
      <c r="D7632" s="68">
        <f t="shared" si="119"/>
        <v>0</v>
      </c>
    </row>
    <row r="7633" spans="1:4">
      <c r="A7633" s="134"/>
      <c r="D7633" s="68">
        <f t="shared" si="119"/>
        <v>0</v>
      </c>
    </row>
    <row r="7634" spans="1:4">
      <c r="A7634" s="134"/>
      <c r="D7634" s="68">
        <f t="shared" si="119"/>
        <v>0</v>
      </c>
    </row>
    <row r="7635" spans="1:4">
      <c r="A7635" s="134"/>
      <c r="D7635" s="68">
        <f t="shared" si="119"/>
        <v>0</v>
      </c>
    </row>
    <row r="7636" spans="1:4">
      <c r="A7636" s="134"/>
      <c r="D7636" s="68">
        <f t="shared" si="119"/>
        <v>0</v>
      </c>
    </row>
    <row r="7637" spans="1:4">
      <c r="A7637" s="134"/>
      <c r="D7637" s="68">
        <f t="shared" si="119"/>
        <v>0</v>
      </c>
    </row>
    <row r="7638" spans="1:4">
      <c r="A7638" s="134"/>
      <c r="D7638" s="68">
        <f t="shared" si="119"/>
        <v>0</v>
      </c>
    </row>
    <row r="7639" spans="1:4">
      <c r="A7639" s="134"/>
      <c r="D7639" s="68">
        <f t="shared" si="119"/>
        <v>0</v>
      </c>
    </row>
    <row r="7640" spans="1:4">
      <c r="A7640" s="134"/>
      <c r="D7640" s="68">
        <f t="shared" si="119"/>
        <v>0</v>
      </c>
    </row>
    <row r="7641" spans="1:4">
      <c r="A7641" s="134"/>
      <c r="D7641" s="68">
        <f t="shared" si="119"/>
        <v>0</v>
      </c>
    </row>
    <row r="7642" spans="1:4">
      <c r="A7642" s="134"/>
      <c r="D7642" s="68">
        <f t="shared" si="119"/>
        <v>0</v>
      </c>
    </row>
    <row r="7643" spans="1:4">
      <c r="A7643" s="134"/>
      <c r="D7643" s="68">
        <f t="shared" si="119"/>
        <v>0</v>
      </c>
    </row>
    <row r="7644" spans="1:4">
      <c r="A7644" s="134"/>
      <c r="D7644" s="68">
        <f t="shared" si="119"/>
        <v>0</v>
      </c>
    </row>
    <row r="7645" spans="1:4">
      <c r="A7645" s="134"/>
      <c r="D7645" s="68">
        <f t="shared" si="119"/>
        <v>0</v>
      </c>
    </row>
    <row r="7646" spans="1:4">
      <c r="A7646" s="134"/>
      <c r="D7646" s="68">
        <f t="shared" si="119"/>
        <v>0</v>
      </c>
    </row>
    <row r="7647" spans="1:4">
      <c r="A7647" s="134"/>
      <c r="D7647" s="68">
        <f t="shared" si="119"/>
        <v>0</v>
      </c>
    </row>
    <row r="7648" spans="1:4">
      <c r="A7648" s="134"/>
      <c r="D7648" s="68">
        <f t="shared" si="119"/>
        <v>0</v>
      </c>
    </row>
    <row r="7649" spans="1:4">
      <c r="A7649" s="134"/>
      <c r="D7649" s="68">
        <f t="shared" si="119"/>
        <v>0</v>
      </c>
    </row>
    <row r="7650" spans="1:4">
      <c r="A7650" s="134"/>
      <c r="D7650" s="68">
        <f t="shared" si="119"/>
        <v>0</v>
      </c>
    </row>
    <row r="7651" spans="1:4">
      <c r="A7651" s="134"/>
      <c r="D7651" s="68">
        <f t="shared" si="119"/>
        <v>0</v>
      </c>
    </row>
    <row r="7652" spans="1:4">
      <c r="A7652" s="134"/>
      <c r="D7652" s="68">
        <f t="shared" si="119"/>
        <v>0</v>
      </c>
    </row>
    <row r="7653" spans="1:4">
      <c r="A7653" s="134"/>
      <c r="D7653" s="68">
        <f t="shared" si="119"/>
        <v>0</v>
      </c>
    </row>
    <row r="7654" spans="1:4">
      <c r="A7654" s="134"/>
      <c r="D7654" s="68">
        <f t="shared" si="119"/>
        <v>0</v>
      </c>
    </row>
    <row r="7655" spans="1:4">
      <c r="A7655" s="134"/>
      <c r="D7655" s="68">
        <f t="shared" si="119"/>
        <v>0</v>
      </c>
    </row>
    <row r="7656" spans="1:4">
      <c r="A7656" s="134"/>
      <c r="D7656" s="68">
        <f t="shared" si="119"/>
        <v>0</v>
      </c>
    </row>
    <row r="7657" spans="1:4">
      <c r="A7657" s="134"/>
      <c r="D7657" s="68">
        <f t="shared" si="119"/>
        <v>0</v>
      </c>
    </row>
    <row r="7658" spans="1:4">
      <c r="A7658" s="134"/>
      <c r="D7658" s="68">
        <f t="shared" si="119"/>
        <v>0</v>
      </c>
    </row>
    <row r="7659" spans="1:4">
      <c r="A7659" s="134"/>
      <c r="D7659" s="68">
        <f t="shared" si="119"/>
        <v>0</v>
      </c>
    </row>
    <row r="7660" spans="1:4">
      <c r="A7660" s="134"/>
      <c r="D7660" s="68">
        <f t="shared" si="119"/>
        <v>0</v>
      </c>
    </row>
    <row r="7661" spans="1:4">
      <c r="A7661" s="134"/>
      <c r="D7661" s="68">
        <f t="shared" si="119"/>
        <v>0</v>
      </c>
    </row>
    <row r="7662" spans="1:4">
      <c r="A7662" s="134"/>
      <c r="D7662" s="68">
        <f t="shared" si="119"/>
        <v>0</v>
      </c>
    </row>
    <row r="7663" spans="1:4">
      <c r="A7663" s="134"/>
      <c r="D7663" s="68">
        <f t="shared" si="119"/>
        <v>0</v>
      </c>
    </row>
    <row r="7664" spans="1:4">
      <c r="A7664" s="134"/>
      <c r="D7664" s="68">
        <f t="shared" si="119"/>
        <v>0</v>
      </c>
    </row>
    <row r="7665" spans="1:4">
      <c r="A7665" s="134"/>
      <c r="D7665" s="68">
        <f t="shared" si="119"/>
        <v>0</v>
      </c>
    </row>
    <row r="7666" spans="1:4">
      <c r="A7666" s="134"/>
      <c r="D7666" s="68">
        <f t="shared" si="119"/>
        <v>0</v>
      </c>
    </row>
    <row r="7667" spans="1:4">
      <c r="A7667" s="134"/>
      <c r="D7667" s="68">
        <f t="shared" si="119"/>
        <v>0</v>
      </c>
    </row>
    <row r="7668" spans="1:4">
      <c r="A7668" s="134"/>
      <c r="D7668" s="68">
        <f t="shared" si="119"/>
        <v>0</v>
      </c>
    </row>
    <row r="7669" spans="1:4">
      <c r="A7669" s="134"/>
      <c r="D7669" s="68">
        <f t="shared" si="119"/>
        <v>0</v>
      </c>
    </row>
    <row r="7670" spans="1:4">
      <c r="A7670" s="134"/>
      <c r="D7670" s="68">
        <f t="shared" si="119"/>
        <v>0</v>
      </c>
    </row>
    <row r="7671" spans="1:4">
      <c r="A7671" s="134"/>
      <c r="D7671" s="68">
        <f t="shared" si="119"/>
        <v>0</v>
      </c>
    </row>
    <row r="7672" spans="1:4">
      <c r="A7672" s="134"/>
      <c r="D7672" s="68">
        <f t="shared" si="119"/>
        <v>0</v>
      </c>
    </row>
    <row r="7673" spans="1:4">
      <c r="A7673" s="134"/>
      <c r="D7673" s="68">
        <f t="shared" si="119"/>
        <v>0</v>
      </c>
    </row>
    <row r="7674" spans="1:4">
      <c r="A7674" s="134"/>
      <c r="D7674" s="68">
        <f t="shared" si="119"/>
        <v>0</v>
      </c>
    </row>
    <row r="7675" spans="1:4">
      <c r="A7675" s="134"/>
      <c r="D7675" s="68">
        <f t="shared" si="119"/>
        <v>0</v>
      </c>
    </row>
    <row r="7676" spans="1:4">
      <c r="A7676" s="134"/>
      <c r="D7676" s="68">
        <f t="shared" si="119"/>
        <v>0</v>
      </c>
    </row>
    <row r="7677" spans="1:4">
      <c r="A7677" s="134"/>
      <c r="D7677" s="68">
        <f t="shared" si="119"/>
        <v>0</v>
      </c>
    </row>
    <row r="7678" spans="1:4">
      <c r="A7678" s="134"/>
      <c r="D7678" s="68">
        <f t="shared" si="119"/>
        <v>0</v>
      </c>
    </row>
    <row r="7679" spans="1:4">
      <c r="A7679" s="134"/>
      <c r="D7679" s="68">
        <f t="shared" si="119"/>
        <v>0</v>
      </c>
    </row>
    <row r="7680" spans="1:4">
      <c r="A7680" s="134"/>
      <c r="D7680" s="68">
        <f t="shared" si="119"/>
        <v>0</v>
      </c>
    </row>
    <row r="7681" spans="1:4">
      <c r="A7681" s="134"/>
      <c r="D7681" s="68">
        <f t="shared" si="119"/>
        <v>0</v>
      </c>
    </row>
    <row r="7682" spans="1:4">
      <c r="A7682" s="134"/>
      <c r="D7682" s="68">
        <f t="shared" si="119"/>
        <v>0</v>
      </c>
    </row>
    <row r="7683" spans="1:4">
      <c r="A7683" s="134"/>
      <c r="D7683" s="68">
        <f t="shared" ref="D7683:D7746" si="120">B7683+C7683</f>
        <v>0</v>
      </c>
    </row>
    <row r="7684" spans="1:4">
      <c r="A7684" s="134"/>
      <c r="D7684" s="68">
        <f t="shared" si="120"/>
        <v>0</v>
      </c>
    </row>
    <row r="7685" spans="1:4">
      <c r="A7685" s="134"/>
      <c r="D7685" s="68">
        <f t="shared" si="120"/>
        <v>0</v>
      </c>
    </row>
    <row r="7686" spans="1:4">
      <c r="A7686" s="134"/>
      <c r="D7686" s="68">
        <f t="shared" si="120"/>
        <v>0</v>
      </c>
    </row>
    <row r="7687" spans="1:4">
      <c r="A7687" s="134"/>
      <c r="D7687" s="68">
        <f t="shared" si="120"/>
        <v>0</v>
      </c>
    </row>
    <row r="7688" spans="1:4">
      <c r="A7688" s="134"/>
      <c r="D7688" s="68">
        <f t="shared" si="120"/>
        <v>0</v>
      </c>
    </row>
    <row r="7689" spans="1:4">
      <c r="A7689" s="134"/>
      <c r="D7689" s="68">
        <f t="shared" si="120"/>
        <v>0</v>
      </c>
    </row>
    <row r="7690" spans="1:4">
      <c r="A7690" s="134"/>
      <c r="D7690" s="68">
        <f t="shared" si="120"/>
        <v>0</v>
      </c>
    </row>
    <row r="7691" spans="1:4">
      <c r="A7691" s="134"/>
      <c r="D7691" s="68">
        <f t="shared" si="120"/>
        <v>0</v>
      </c>
    </row>
    <row r="7692" spans="1:4">
      <c r="A7692" s="134"/>
      <c r="D7692" s="68">
        <f t="shared" si="120"/>
        <v>0</v>
      </c>
    </row>
    <row r="7693" spans="1:4">
      <c r="A7693" s="134"/>
      <c r="D7693" s="68">
        <f t="shared" si="120"/>
        <v>0</v>
      </c>
    </row>
    <row r="7694" spans="1:4">
      <c r="A7694" s="134"/>
      <c r="D7694" s="68">
        <f t="shared" si="120"/>
        <v>0</v>
      </c>
    </row>
    <row r="7695" spans="1:4">
      <c r="A7695" s="134"/>
      <c r="D7695" s="68">
        <f t="shared" si="120"/>
        <v>0</v>
      </c>
    </row>
    <row r="7696" spans="1:4">
      <c r="A7696" s="134"/>
      <c r="D7696" s="68">
        <f t="shared" si="120"/>
        <v>0</v>
      </c>
    </row>
    <row r="7697" spans="1:4">
      <c r="A7697" s="134"/>
      <c r="D7697" s="68">
        <f t="shared" si="120"/>
        <v>0</v>
      </c>
    </row>
    <row r="7698" spans="1:4">
      <c r="A7698" s="134"/>
      <c r="D7698" s="68">
        <f t="shared" si="120"/>
        <v>0</v>
      </c>
    </row>
    <row r="7699" spans="1:4">
      <c r="A7699" s="134"/>
      <c r="D7699" s="68">
        <f t="shared" si="120"/>
        <v>0</v>
      </c>
    </row>
    <row r="7700" spans="1:4">
      <c r="A7700" s="134"/>
      <c r="D7700" s="68">
        <f t="shared" si="120"/>
        <v>0</v>
      </c>
    </row>
    <row r="7701" spans="1:4">
      <c r="A7701" s="134"/>
      <c r="D7701" s="68">
        <f t="shared" si="120"/>
        <v>0</v>
      </c>
    </row>
    <row r="7702" spans="1:4">
      <c r="A7702" s="134"/>
      <c r="D7702" s="68">
        <f t="shared" si="120"/>
        <v>0</v>
      </c>
    </row>
    <row r="7703" spans="1:4">
      <c r="A7703" s="134"/>
      <c r="D7703" s="68">
        <f t="shared" si="120"/>
        <v>0</v>
      </c>
    </row>
    <row r="7704" spans="1:4">
      <c r="A7704" s="134"/>
      <c r="D7704" s="68">
        <f t="shared" si="120"/>
        <v>0</v>
      </c>
    </row>
    <row r="7705" spans="1:4">
      <c r="A7705" s="134"/>
      <c r="D7705" s="68">
        <f t="shared" si="120"/>
        <v>0</v>
      </c>
    </row>
    <row r="7706" spans="1:4">
      <c r="A7706" s="134"/>
      <c r="D7706" s="68">
        <f t="shared" si="120"/>
        <v>0</v>
      </c>
    </row>
    <row r="7707" spans="1:4">
      <c r="A7707" s="134"/>
      <c r="D7707" s="68">
        <f t="shared" si="120"/>
        <v>0</v>
      </c>
    </row>
    <row r="7708" spans="1:4">
      <c r="A7708" s="134"/>
      <c r="D7708" s="68">
        <f t="shared" si="120"/>
        <v>0</v>
      </c>
    </row>
    <row r="7709" spans="1:4">
      <c r="A7709" s="134"/>
      <c r="D7709" s="68">
        <f t="shared" si="120"/>
        <v>0</v>
      </c>
    </row>
    <row r="7710" spans="1:4">
      <c r="A7710" s="134"/>
      <c r="D7710" s="68">
        <f t="shared" si="120"/>
        <v>0</v>
      </c>
    </row>
    <row r="7711" spans="1:4">
      <c r="A7711" s="134"/>
      <c r="D7711" s="68">
        <f t="shared" si="120"/>
        <v>0</v>
      </c>
    </row>
    <row r="7712" spans="1:4">
      <c r="A7712" s="134"/>
      <c r="D7712" s="68">
        <f t="shared" si="120"/>
        <v>0</v>
      </c>
    </row>
    <row r="7713" spans="1:4">
      <c r="A7713" s="134"/>
      <c r="D7713" s="68">
        <f t="shared" si="120"/>
        <v>0</v>
      </c>
    </row>
    <row r="7714" spans="1:4">
      <c r="A7714" s="134"/>
      <c r="D7714" s="68">
        <f t="shared" si="120"/>
        <v>0</v>
      </c>
    </row>
    <row r="7715" spans="1:4">
      <c r="A7715" s="134"/>
      <c r="D7715" s="68">
        <f t="shared" si="120"/>
        <v>0</v>
      </c>
    </row>
    <row r="7716" spans="1:4">
      <c r="A7716" s="134"/>
      <c r="D7716" s="68">
        <f t="shared" si="120"/>
        <v>0</v>
      </c>
    </row>
    <row r="7717" spans="1:4">
      <c r="A7717" s="134"/>
      <c r="D7717" s="68">
        <f t="shared" si="120"/>
        <v>0</v>
      </c>
    </row>
    <row r="7718" spans="1:4">
      <c r="A7718" s="134"/>
      <c r="D7718" s="68">
        <f t="shared" si="120"/>
        <v>0</v>
      </c>
    </row>
    <row r="7719" spans="1:4">
      <c r="A7719" s="134"/>
      <c r="D7719" s="68">
        <f t="shared" si="120"/>
        <v>0</v>
      </c>
    </row>
    <row r="7720" spans="1:4">
      <c r="A7720" s="134"/>
      <c r="D7720" s="68">
        <f t="shared" si="120"/>
        <v>0</v>
      </c>
    </row>
    <row r="7721" spans="1:4">
      <c r="A7721" s="134"/>
      <c r="D7721" s="68">
        <f t="shared" si="120"/>
        <v>0</v>
      </c>
    </row>
    <row r="7722" spans="1:4">
      <c r="A7722" s="134"/>
      <c r="D7722" s="68">
        <f t="shared" si="120"/>
        <v>0</v>
      </c>
    </row>
    <row r="7723" spans="1:4">
      <c r="A7723" s="134"/>
      <c r="D7723" s="68">
        <f t="shared" si="120"/>
        <v>0</v>
      </c>
    </row>
    <row r="7724" spans="1:4">
      <c r="A7724" s="134"/>
      <c r="D7724" s="68">
        <f t="shared" si="120"/>
        <v>0</v>
      </c>
    </row>
    <row r="7725" spans="1:4">
      <c r="A7725" s="134"/>
      <c r="D7725" s="68">
        <f t="shared" si="120"/>
        <v>0</v>
      </c>
    </row>
    <row r="7726" spans="1:4">
      <c r="A7726" s="134"/>
      <c r="D7726" s="68">
        <f t="shared" si="120"/>
        <v>0</v>
      </c>
    </row>
    <row r="7727" spans="1:4">
      <c r="A7727" s="134"/>
      <c r="D7727" s="68">
        <f t="shared" si="120"/>
        <v>0</v>
      </c>
    </row>
    <row r="7728" spans="1:4">
      <c r="A7728" s="134"/>
      <c r="D7728" s="68">
        <f t="shared" si="120"/>
        <v>0</v>
      </c>
    </row>
    <row r="7729" spans="1:4">
      <c r="A7729" s="134"/>
      <c r="D7729" s="68">
        <f t="shared" si="120"/>
        <v>0</v>
      </c>
    </row>
    <row r="7730" spans="1:4">
      <c r="A7730" s="134"/>
      <c r="D7730" s="68">
        <f t="shared" si="120"/>
        <v>0</v>
      </c>
    </row>
    <row r="7731" spans="1:4">
      <c r="A7731" s="134"/>
      <c r="D7731" s="68">
        <f t="shared" si="120"/>
        <v>0</v>
      </c>
    </row>
    <row r="7732" spans="1:4">
      <c r="A7732" s="134"/>
      <c r="D7732" s="68">
        <f t="shared" si="120"/>
        <v>0</v>
      </c>
    </row>
    <row r="7733" spans="1:4">
      <c r="A7733" s="134"/>
      <c r="D7733" s="68">
        <f t="shared" si="120"/>
        <v>0</v>
      </c>
    </row>
    <row r="7734" spans="1:4">
      <c r="A7734" s="134"/>
      <c r="D7734" s="68">
        <f t="shared" si="120"/>
        <v>0</v>
      </c>
    </row>
    <row r="7735" spans="1:4">
      <c r="A7735" s="134"/>
      <c r="D7735" s="68">
        <f t="shared" si="120"/>
        <v>0</v>
      </c>
    </row>
    <row r="7736" spans="1:4">
      <c r="A7736" s="134"/>
      <c r="D7736" s="68">
        <f t="shared" si="120"/>
        <v>0</v>
      </c>
    </row>
    <row r="7737" spans="1:4">
      <c r="A7737" s="134"/>
      <c r="D7737" s="68">
        <f t="shared" si="120"/>
        <v>0</v>
      </c>
    </row>
    <row r="7738" spans="1:4">
      <c r="A7738" s="134"/>
      <c r="D7738" s="68">
        <f t="shared" si="120"/>
        <v>0</v>
      </c>
    </row>
    <row r="7739" spans="1:4">
      <c r="A7739" s="134"/>
      <c r="D7739" s="68">
        <f t="shared" si="120"/>
        <v>0</v>
      </c>
    </row>
    <row r="7740" spans="1:4">
      <c r="A7740" s="134"/>
      <c r="D7740" s="68">
        <f t="shared" si="120"/>
        <v>0</v>
      </c>
    </row>
    <row r="7741" spans="1:4">
      <c r="A7741" s="134"/>
      <c r="D7741" s="68">
        <f t="shared" si="120"/>
        <v>0</v>
      </c>
    </row>
    <row r="7742" spans="1:4">
      <c r="A7742" s="134"/>
      <c r="D7742" s="68">
        <f t="shared" si="120"/>
        <v>0</v>
      </c>
    </row>
    <row r="7743" spans="1:4">
      <c r="A7743" s="134"/>
      <c r="D7743" s="68">
        <f t="shared" si="120"/>
        <v>0</v>
      </c>
    </row>
    <row r="7744" spans="1:4">
      <c r="A7744" s="134"/>
      <c r="D7744" s="68">
        <f t="shared" si="120"/>
        <v>0</v>
      </c>
    </row>
    <row r="7745" spans="1:4">
      <c r="A7745" s="134"/>
      <c r="D7745" s="68">
        <f t="shared" si="120"/>
        <v>0</v>
      </c>
    </row>
    <row r="7746" spans="1:4">
      <c r="A7746" s="134"/>
      <c r="D7746" s="68">
        <f t="shared" si="120"/>
        <v>0</v>
      </c>
    </row>
    <row r="7747" spans="1:4">
      <c r="A7747" s="134"/>
      <c r="D7747" s="68">
        <f t="shared" ref="D7747:D7810" si="121">B7747+C7747</f>
        <v>0</v>
      </c>
    </row>
    <row r="7748" spans="1:4">
      <c r="A7748" s="134"/>
      <c r="D7748" s="68">
        <f t="shared" si="121"/>
        <v>0</v>
      </c>
    </row>
    <row r="7749" spans="1:4">
      <c r="A7749" s="134"/>
      <c r="D7749" s="68">
        <f t="shared" si="121"/>
        <v>0</v>
      </c>
    </row>
    <row r="7750" spans="1:4">
      <c r="A7750" s="134"/>
      <c r="D7750" s="68">
        <f t="shared" si="121"/>
        <v>0</v>
      </c>
    </row>
    <row r="7751" spans="1:4">
      <c r="A7751" s="134"/>
      <c r="D7751" s="68">
        <f t="shared" si="121"/>
        <v>0</v>
      </c>
    </row>
    <row r="7752" spans="1:4">
      <c r="A7752" s="134"/>
      <c r="D7752" s="68">
        <f t="shared" si="121"/>
        <v>0</v>
      </c>
    </row>
    <row r="7753" spans="1:4">
      <c r="A7753" s="134"/>
      <c r="D7753" s="68">
        <f t="shared" si="121"/>
        <v>0</v>
      </c>
    </row>
    <row r="7754" spans="1:4">
      <c r="A7754" s="134"/>
      <c r="D7754" s="68">
        <f t="shared" si="121"/>
        <v>0</v>
      </c>
    </row>
    <row r="7755" spans="1:4">
      <c r="A7755" s="134"/>
      <c r="D7755" s="68">
        <f t="shared" si="121"/>
        <v>0</v>
      </c>
    </row>
    <row r="7756" spans="1:4">
      <c r="A7756" s="134"/>
      <c r="D7756" s="68">
        <f t="shared" si="121"/>
        <v>0</v>
      </c>
    </row>
    <row r="7757" spans="1:4">
      <c r="A7757" s="134"/>
      <c r="D7757" s="68">
        <f t="shared" si="121"/>
        <v>0</v>
      </c>
    </row>
    <row r="7758" spans="1:4">
      <c r="A7758" s="134"/>
      <c r="D7758" s="68">
        <f t="shared" si="121"/>
        <v>0</v>
      </c>
    </row>
    <row r="7759" spans="1:4">
      <c r="A7759" s="134"/>
      <c r="D7759" s="68">
        <f t="shared" si="121"/>
        <v>0</v>
      </c>
    </row>
    <row r="7760" spans="1:4">
      <c r="A7760" s="134"/>
      <c r="D7760" s="68">
        <f t="shared" si="121"/>
        <v>0</v>
      </c>
    </row>
    <row r="7761" spans="1:4">
      <c r="A7761" s="134"/>
      <c r="D7761" s="68">
        <f t="shared" si="121"/>
        <v>0</v>
      </c>
    </row>
    <row r="7762" spans="1:4">
      <c r="A7762" s="134"/>
      <c r="D7762" s="68">
        <f t="shared" si="121"/>
        <v>0</v>
      </c>
    </row>
    <row r="7763" spans="1:4">
      <c r="A7763" s="134"/>
      <c r="D7763" s="68">
        <f t="shared" si="121"/>
        <v>0</v>
      </c>
    </row>
    <row r="7764" spans="1:4">
      <c r="A7764" s="134"/>
      <c r="D7764" s="68">
        <f t="shared" si="121"/>
        <v>0</v>
      </c>
    </row>
    <row r="7765" spans="1:4">
      <c r="A7765" s="134"/>
      <c r="D7765" s="68">
        <f t="shared" si="121"/>
        <v>0</v>
      </c>
    </row>
    <row r="7766" spans="1:4">
      <c r="A7766" s="134"/>
      <c r="D7766" s="68">
        <f t="shared" si="121"/>
        <v>0</v>
      </c>
    </row>
    <row r="7767" spans="1:4">
      <c r="A7767" s="134"/>
      <c r="D7767" s="68">
        <f t="shared" si="121"/>
        <v>0</v>
      </c>
    </row>
    <row r="7768" spans="1:4">
      <c r="A7768" s="134"/>
      <c r="D7768" s="68">
        <f t="shared" si="121"/>
        <v>0</v>
      </c>
    </row>
    <row r="7769" spans="1:4">
      <c r="A7769" s="134"/>
      <c r="D7769" s="68">
        <f t="shared" si="121"/>
        <v>0</v>
      </c>
    </row>
    <row r="7770" spans="1:4">
      <c r="A7770" s="134"/>
      <c r="D7770" s="68">
        <f t="shared" si="121"/>
        <v>0</v>
      </c>
    </row>
    <row r="7771" spans="1:4">
      <c r="A7771" s="134"/>
      <c r="D7771" s="68">
        <f t="shared" si="121"/>
        <v>0</v>
      </c>
    </row>
    <row r="7772" spans="1:4">
      <c r="A7772" s="134"/>
      <c r="D7772" s="68">
        <f t="shared" si="121"/>
        <v>0</v>
      </c>
    </row>
    <row r="7773" spans="1:4">
      <c r="A7773" s="134"/>
      <c r="D7773" s="68">
        <f t="shared" si="121"/>
        <v>0</v>
      </c>
    </row>
    <row r="7774" spans="1:4">
      <c r="A7774" s="134"/>
      <c r="D7774" s="68">
        <f t="shared" si="121"/>
        <v>0</v>
      </c>
    </row>
    <row r="7775" spans="1:4">
      <c r="A7775" s="134"/>
      <c r="D7775" s="68">
        <f t="shared" si="121"/>
        <v>0</v>
      </c>
    </row>
    <row r="7776" spans="1:4">
      <c r="A7776" s="134"/>
      <c r="D7776" s="68">
        <f t="shared" si="121"/>
        <v>0</v>
      </c>
    </row>
    <row r="7777" spans="1:4">
      <c r="A7777" s="134"/>
      <c r="D7777" s="68">
        <f t="shared" si="121"/>
        <v>0</v>
      </c>
    </row>
    <row r="7778" spans="1:4">
      <c r="A7778" s="134"/>
      <c r="D7778" s="68">
        <f t="shared" si="121"/>
        <v>0</v>
      </c>
    </row>
    <row r="7779" spans="1:4">
      <c r="A7779" s="134"/>
      <c r="D7779" s="68">
        <f t="shared" si="121"/>
        <v>0</v>
      </c>
    </row>
    <row r="7780" spans="1:4">
      <c r="A7780" s="134"/>
      <c r="D7780" s="68">
        <f t="shared" si="121"/>
        <v>0</v>
      </c>
    </row>
    <row r="7781" spans="1:4">
      <c r="A7781" s="134"/>
      <c r="D7781" s="68">
        <f t="shared" si="121"/>
        <v>0</v>
      </c>
    </row>
    <row r="7782" spans="1:4">
      <c r="A7782" s="134"/>
      <c r="D7782" s="68">
        <f t="shared" si="121"/>
        <v>0</v>
      </c>
    </row>
    <row r="7783" spans="1:4">
      <c r="A7783" s="134"/>
      <c r="D7783" s="68">
        <f t="shared" si="121"/>
        <v>0</v>
      </c>
    </row>
    <row r="7784" spans="1:4">
      <c r="A7784" s="134"/>
      <c r="D7784" s="68">
        <f t="shared" si="121"/>
        <v>0</v>
      </c>
    </row>
    <row r="7785" spans="1:4">
      <c r="A7785" s="134"/>
      <c r="D7785" s="68">
        <f t="shared" si="121"/>
        <v>0</v>
      </c>
    </row>
    <row r="7786" spans="1:4">
      <c r="A7786" s="134"/>
      <c r="D7786" s="68">
        <f t="shared" si="121"/>
        <v>0</v>
      </c>
    </row>
    <row r="7787" spans="1:4">
      <c r="A7787" s="134"/>
      <c r="D7787" s="68">
        <f t="shared" si="121"/>
        <v>0</v>
      </c>
    </row>
    <row r="7788" spans="1:4">
      <c r="A7788" s="134"/>
      <c r="D7788" s="68">
        <f t="shared" si="121"/>
        <v>0</v>
      </c>
    </row>
    <row r="7789" spans="1:4">
      <c r="A7789" s="134"/>
      <c r="D7789" s="68">
        <f t="shared" si="121"/>
        <v>0</v>
      </c>
    </row>
    <row r="7790" spans="1:4">
      <c r="A7790" s="134"/>
      <c r="D7790" s="68">
        <f t="shared" si="121"/>
        <v>0</v>
      </c>
    </row>
    <row r="7791" spans="1:4">
      <c r="A7791" s="134"/>
      <c r="D7791" s="68">
        <f t="shared" si="121"/>
        <v>0</v>
      </c>
    </row>
    <row r="7792" spans="1:4">
      <c r="A7792" s="134"/>
      <c r="D7792" s="68">
        <f t="shared" si="121"/>
        <v>0</v>
      </c>
    </row>
    <row r="7793" spans="1:4">
      <c r="A7793" s="134"/>
      <c r="D7793" s="68">
        <f t="shared" si="121"/>
        <v>0</v>
      </c>
    </row>
    <row r="7794" spans="1:4">
      <c r="A7794" s="134"/>
      <c r="D7794" s="68">
        <f t="shared" si="121"/>
        <v>0</v>
      </c>
    </row>
    <row r="7795" spans="1:4">
      <c r="A7795" s="134"/>
      <c r="D7795" s="68">
        <f t="shared" si="121"/>
        <v>0</v>
      </c>
    </row>
    <row r="7796" spans="1:4">
      <c r="A7796" s="134"/>
      <c r="D7796" s="68">
        <f t="shared" si="121"/>
        <v>0</v>
      </c>
    </row>
    <row r="7797" spans="1:4">
      <c r="A7797" s="134"/>
      <c r="D7797" s="68">
        <f t="shared" si="121"/>
        <v>0</v>
      </c>
    </row>
    <row r="7798" spans="1:4">
      <c r="A7798" s="134"/>
      <c r="D7798" s="68">
        <f t="shared" si="121"/>
        <v>0</v>
      </c>
    </row>
    <row r="7799" spans="1:4">
      <c r="A7799" s="134"/>
      <c r="D7799" s="68">
        <f t="shared" si="121"/>
        <v>0</v>
      </c>
    </row>
    <row r="7800" spans="1:4">
      <c r="A7800" s="134"/>
      <c r="D7800" s="68">
        <f t="shared" si="121"/>
        <v>0</v>
      </c>
    </row>
    <row r="7801" spans="1:4">
      <c r="A7801" s="134"/>
      <c r="D7801" s="68">
        <f t="shared" si="121"/>
        <v>0</v>
      </c>
    </row>
    <row r="7802" spans="1:4">
      <c r="A7802" s="134"/>
      <c r="D7802" s="68">
        <f t="shared" si="121"/>
        <v>0</v>
      </c>
    </row>
    <row r="7803" spans="1:4">
      <c r="A7803" s="134"/>
      <c r="D7803" s="68">
        <f t="shared" si="121"/>
        <v>0</v>
      </c>
    </row>
    <row r="7804" spans="1:4">
      <c r="A7804" s="134"/>
      <c r="D7804" s="68">
        <f t="shared" si="121"/>
        <v>0</v>
      </c>
    </row>
    <row r="7805" spans="1:4">
      <c r="A7805" s="134"/>
      <c r="D7805" s="68">
        <f t="shared" si="121"/>
        <v>0</v>
      </c>
    </row>
    <row r="7806" spans="1:4">
      <c r="A7806" s="134"/>
      <c r="D7806" s="68">
        <f t="shared" si="121"/>
        <v>0</v>
      </c>
    </row>
    <row r="7807" spans="1:4">
      <c r="A7807" s="134"/>
      <c r="D7807" s="68">
        <f t="shared" si="121"/>
        <v>0</v>
      </c>
    </row>
    <row r="7808" spans="1:4">
      <c r="A7808" s="134"/>
      <c r="D7808" s="68">
        <f t="shared" si="121"/>
        <v>0</v>
      </c>
    </row>
    <row r="7809" spans="1:4">
      <c r="A7809" s="134"/>
      <c r="D7809" s="68">
        <f t="shared" si="121"/>
        <v>0</v>
      </c>
    </row>
    <row r="7810" spans="1:4">
      <c r="A7810" s="134"/>
      <c r="D7810" s="68">
        <f t="shared" si="121"/>
        <v>0</v>
      </c>
    </row>
    <row r="7811" spans="1:4">
      <c r="A7811" s="134"/>
      <c r="D7811" s="68">
        <f t="shared" ref="D7811:D7874" si="122">B7811+C7811</f>
        <v>0</v>
      </c>
    </row>
    <row r="7812" spans="1:4">
      <c r="A7812" s="134"/>
      <c r="D7812" s="68">
        <f t="shared" si="122"/>
        <v>0</v>
      </c>
    </row>
    <row r="7813" spans="1:4">
      <c r="A7813" s="134"/>
      <c r="D7813" s="68">
        <f t="shared" si="122"/>
        <v>0</v>
      </c>
    </row>
    <row r="7814" spans="1:4">
      <c r="A7814" s="134"/>
      <c r="D7814" s="68">
        <f t="shared" si="122"/>
        <v>0</v>
      </c>
    </row>
    <row r="7815" spans="1:4">
      <c r="A7815" s="134"/>
      <c r="D7815" s="68">
        <f t="shared" si="122"/>
        <v>0</v>
      </c>
    </row>
    <row r="7816" spans="1:4">
      <c r="A7816" s="134"/>
      <c r="D7816" s="68">
        <f t="shared" si="122"/>
        <v>0</v>
      </c>
    </row>
    <row r="7817" spans="1:4">
      <c r="A7817" s="134"/>
      <c r="D7817" s="68">
        <f t="shared" si="122"/>
        <v>0</v>
      </c>
    </row>
    <row r="7818" spans="1:4">
      <c r="A7818" s="134"/>
      <c r="D7818" s="68">
        <f t="shared" si="122"/>
        <v>0</v>
      </c>
    </row>
    <row r="7819" spans="1:4">
      <c r="A7819" s="134"/>
      <c r="D7819" s="68">
        <f t="shared" si="122"/>
        <v>0</v>
      </c>
    </row>
    <row r="7820" spans="1:4">
      <c r="A7820" s="134"/>
      <c r="D7820" s="68">
        <f t="shared" si="122"/>
        <v>0</v>
      </c>
    </row>
    <row r="7821" spans="1:4">
      <c r="A7821" s="134"/>
      <c r="D7821" s="68">
        <f t="shared" si="122"/>
        <v>0</v>
      </c>
    </row>
    <row r="7822" spans="1:4">
      <c r="A7822" s="134"/>
      <c r="D7822" s="68">
        <f t="shared" si="122"/>
        <v>0</v>
      </c>
    </row>
    <row r="7823" spans="1:4">
      <c r="A7823" s="134"/>
      <c r="D7823" s="68">
        <f t="shared" si="122"/>
        <v>0</v>
      </c>
    </row>
    <row r="7824" spans="1:4">
      <c r="A7824" s="134"/>
      <c r="D7824" s="68">
        <f t="shared" si="122"/>
        <v>0</v>
      </c>
    </row>
    <row r="7825" spans="1:4">
      <c r="A7825" s="134"/>
      <c r="D7825" s="68">
        <f t="shared" si="122"/>
        <v>0</v>
      </c>
    </row>
    <row r="7826" spans="1:4">
      <c r="A7826" s="134"/>
      <c r="D7826" s="68">
        <f t="shared" si="122"/>
        <v>0</v>
      </c>
    </row>
    <row r="7827" spans="1:4">
      <c r="A7827" s="134"/>
      <c r="D7827" s="68">
        <f t="shared" si="122"/>
        <v>0</v>
      </c>
    </row>
    <row r="7828" spans="1:4">
      <c r="A7828" s="134"/>
      <c r="D7828" s="68">
        <f t="shared" si="122"/>
        <v>0</v>
      </c>
    </row>
    <row r="7829" spans="1:4">
      <c r="A7829" s="134"/>
      <c r="D7829" s="68">
        <f t="shared" si="122"/>
        <v>0</v>
      </c>
    </row>
    <row r="7830" spans="1:4">
      <c r="A7830" s="134"/>
      <c r="D7830" s="68">
        <f t="shared" si="122"/>
        <v>0</v>
      </c>
    </row>
    <row r="7831" spans="1:4">
      <c r="A7831" s="134"/>
      <c r="D7831" s="68">
        <f t="shared" si="122"/>
        <v>0</v>
      </c>
    </row>
    <row r="7832" spans="1:4">
      <c r="A7832" s="134"/>
      <c r="D7832" s="68">
        <f t="shared" si="122"/>
        <v>0</v>
      </c>
    </row>
    <row r="7833" spans="1:4">
      <c r="A7833" s="134"/>
      <c r="D7833" s="68">
        <f t="shared" si="122"/>
        <v>0</v>
      </c>
    </row>
    <row r="7834" spans="1:4">
      <c r="A7834" s="134"/>
      <c r="D7834" s="68">
        <f t="shared" si="122"/>
        <v>0</v>
      </c>
    </row>
    <row r="7835" spans="1:4">
      <c r="A7835" s="134"/>
      <c r="D7835" s="68">
        <f t="shared" si="122"/>
        <v>0</v>
      </c>
    </row>
    <row r="7836" spans="1:4">
      <c r="A7836" s="134"/>
      <c r="D7836" s="68">
        <f t="shared" si="122"/>
        <v>0</v>
      </c>
    </row>
    <row r="7837" spans="1:4">
      <c r="A7837" s="134"/>
      <c r="D7837" s="68">
        <f t="shared" si="122"/>
        <v>0</v>
      </c>
    </row>
    <row r="7838" spans="1:4">
      <c r="A7838" s="134"/>
      <c r="D7838" s="68">
        <f t="shared" si="122"/>
        <v>0</v>
      </c>
    </row>
    <row r="7839" spans="1:4">
      <c r="A7839" s="134"/>
      <c r="D7839" s="68">
        <f t="shared" si="122"/>
        <v>0</v>
      </c>
    </row>
    <row r="7840" spans="1:4">
      <c r="A7840" s="134"/>
      <c r="D7840" s="68">
        <f t="shared" si="122"/>
        <v>0</v>
      </c>
    </row>
    <row r="7841" spans="1:4">
      <c r="A7841" s="134"/>
      <c r="D7841" s="68">
        <f t="shared" si="122"/>
        <v>0</v>
      </c>
    </row>
    <row r="7842" spans="1:4">
      <c r="A7842" s="134"/>
      <c r="D7842" s="68">
        <f t="shared" si="122"/>
        <v>0</v>
      </c>
    </row>
    <row r="7843" spans="1:4">
      <c r="A7843" s="134"/>
      <c r="D7843" s="68">
        <f t="shared" si="122"/>
        <v>0</v>
      </c>
    </row>
    <row r="7844" spans="1:4">
      <c r="A7844" s="134"/>
      <c r="D7844" s="68">
        <f t="shared" si="122"/>
        <v>0</v>
      </c>
    </row>
    <row r="7845" spans="1:4">
      <c r="A7845" s="134"/>
      <c r="D7845" s="68">
        <f t="shared" si="122"/>
        <v>0</v>
      </c>
    </row>
    <row r="7846" spans="1:4">
      <c r="A7846" s="134"/>
      <c r="D7846" s="68">
        <f t="shared" si="122"/>
        <v>0</v>
      </c>
    </row>
    <row r="7847" spans="1:4">
      <c r="A7847" s="134"/>
      <c r="D7847" s="68">
        <f t="shared" si="122"/>
        <v>0</v>
      </c>
    </row>
    <row r="7848" spans="1:4">
      <c r="A7848" s="134"/>
      <c r="D7848" s="68">
        <f t="shared" si="122"/>
        <v>0</v>
      </c>
    </row>
    <row r="7849" spans="1:4">
      <c r="A7849" s="134"/>
      <c r="D7849" s="68">
        <f t="shared" si="122"/>
        <v>0</v>
      </c>
    </row>
    <row r="7850" spans="1:4">
      <c r="A7850" s="134"/>
      <c r="D7850" s="68">
        <f t="shared" si="122"/>
        <v>0</v>
      </c>
    </row>
    <row r="7851" spans="1:4">
      <c r="A7851" s="134"/>
      <c r="D7851" s="68">
        <f t="shared" si="122"/>
        <v>0</v>
      </c>
    </row>
    <row r="7852" spans="1:4">
      <c r="A7852" s="134"/>
      <c r="D7852" s="68">
        <f t="shared" si="122"/>
        <v>0</v>
      </c>
    </row>
    <row r="7853" spans="1:4">
      <c r="A7853" s="134"/>
      <c r="D7853" s="68">
        <f t="shared" si="122"/>
        <v>0</v>
      </c>
    </row>
    <row r="7854" spans="1:4">
      <c r="A7854" s="134"/>
      <c r="D7854" s="68">
        <f t="shared" si="122"/>
        <v>0</v>
      </c>
    </row>
    <row r="7855" spans="1:4">
      <c r="A7855" s="134"/>
      <c r="D7855" s="68">
        <f t="shared" si="122"/>
        <v>0</v>
      </c>
    </row>
    <row r="7856" spans="1:4">
      <c r="A7856" s="134"/>
      <c r="D7856" s="68">
        <f t="shared" si="122"/>
        <v>0</v>
      </c>
    </row>
    <row r="7857" spans="1:4">
      <c r="A7857" s="134"/>
      <c r="D7857" s="68">
        <f t="shared" si="122"/>
        <v>0</v>
      </c>
    </row>
    <row r="7858" spans="1:4">
      <c r="A7858" s="134"/>
      <c r="D7858" s="68">
        <f t="shared" si="122"/>
        <v>0</v>
      </c>
    </row>
    <row r="7859" spans="1:4">
      <c r="A7859" s="134"/>
      <c r="D7859" s="68">
        <f t="shared" si="122"/>
        <v>0</v>
      </c>
    </row>
    <row r="7860" spans="1:4">
      <c r="A7860" s="134"/>
      <c r="D7860" s="68">
        <f t="shared" si="122"/>
        <v>0</v>
      </c>
    </row>
    <row r="7861" spans="1:4">
      <c r="A7861" s="134"/>
      <c r="D7861" s="68">
        <f t="shared" si="122"/>
        <v>0</v>
      </c>
    </row>
    <row r="7862" spans="1:4">
      <c r="A7862" s="134"/>
      <c r="D7862" s="68">
        <f t="shared" si="122"/>
        <v>0</v>
      </c>
    </row>
    <row r="7863" spans="1:4">
      <c r="A7863" s="134"/>
      <c r="D7863" s="68">
        <f t="shared" si="122"/>
        <v>0</v>
      </c>
    </row>
    <row r="7864" spans="1:4">
      <c r="A7864" s="134"/>
      <c r="D7864" s="68">
        <f t="shared" si="122"/>
        <v>0</v>
      </c>
    </row>
    <row r="7865" spans="1:4">
      <c r="A7865" s="134"/>
      <c r="D7865" s="68">
        <f t="shared" si="122"/>
        <v>0</v>
      </c>
    </row>
    <row r="7866" spans="1:4">
      <c r="A7866" s="134"/>
      <c r="D7866" s="68">
        <f t="shared" si="122"/>
        <v>0</v>
      </c>
    </row>
    <row r="7867" spans="1:4">
      <c r="A7867" s="134"/>
      <c r="D7867" s="68">
        <f t="shared" si="122"/>
        <v>0</v>
      </c>
    </row>
    <row r="7868" spans="1:4">
      <c r="A7868" s="134"/>
      <c r="D7868" s="68">
        <f t="shared" si="122"/>
        <v>0</v>
      </c>
    </row>
    <row r="7869" spans="1:4">
      <c r="A7869" s="134"/>
      <c r="D7869" s="68">
        <f t="shared" si="122"/>
        <v>0</v>
      </c>
    </row>
    <row r="7870" spans="1:4">
      <c r="A7870" s="134"/>
      <c r="D7870" s="68">
        <f t="shared" si="122"/>
        <v>0</v>
      </c>
    </row>
    <row r="7871" spans="1:4">
      <c r="A7871" s="134"/>
      <c r="D7871" s="68">
        <f t="shared" si="122"/>
        <v>0</v>
      </c>
    </row>
    <row r="7872" spans="1:4">
      <c r="A7872" s="134"/>
      <c r="D7872" s="68">
        <f t="shared" si="122"/>
        <v>0</v>
      </c>
    </row>
    <row r="7873" spans="1:4">
      <c r="A7873" s="134"/>
      <c r="D7873" s="68">
        <f t="shared" si="122"/>
        <v>0</v>
      </c>
    </row>
    <row r="7874" spans="1:4">
      <c r="A7874" s="134"/>
      <c r="D7874" s="68">
        <f t="shared" si="122"/>
        <v>0</v>
      </c>
    </row>
    <row r="7875" spans="1:4">
      <c r="A7875" s="134"/>
      <c r="D7875" s="68">
        <f t="shared" ref="D7875:D7938" si="123">B7875+C7875</f>
        <v>0</v>
      </c>
    </row>
    <row r="7876" spans="1:4">
      <c r="A7876" s="134"/>
      <c r="D7876" s="68">
        <f t="shared" si="123"/>
        <v>0</v>
      </c>
    </row>
    <row r="7877" spans="1:4">
      <c r="A7877" s="134"/>
      <c r="D7877" s="68">
        <f t="shared" si="123"/>
        <v>0</v>
      </c>
    </row>
    <row r="7878" spans="1:4">
      <c r="A7878" s="134"/>
      <c r="D7878" s="68">
        <f t="shared" si="123"/>
        <v>0</v>
      </c>
    </row>
    <row r="7879" spans="1:4">
      <c r="A7879" s="134"/>
      <c r="D7879" s="68">
        <f t="shared" si="123"/>
        <v>0</v>
      </c>
    </row>
    <row r="7880" spans="1:4">
      <c r="A7880" s="134"/>
      <c r="D7880" s="68">
        <f t="shared" si="123"/>
        <v>0</v>
      </c>
    </row>
    <row r="7881" spans="1:4">
      <c r="A7881" s="134"/>
      <c r="D7881" s="68">
        <f t="shared" si="123"/>
        <v>0</v>
      </c>
    </row>
    <row r="7882" spans="1:4">
      <c r="A7882" s="134"/>
      <c r="D7882" s="68">
        <f t="shared" si="123"/>
        <v>0</v>
      </c>
    </row>
    <row r="7883" spans="1:4">
      <c r="A7883" s="134"/>
      <c r="D7883" s="68">
        <f t="shared" si="123"/>
        <v>0</v>
      </c>
    </row>
    <row r="7884" spans="1:4">
      <c r="A7884" s="134"/>
      <c r="D7884" s="68">
        <f t="shared" si="123"/>
        <v>0</v>
      </c>
    </row>
    <row r="7885" spans="1:4">
      <c r="A7885" s="134"/>
      <c r="D7885" s="68">
        <f t="shared" si="123"/>
        <v>0</v>
      </c>
    </row>
    <row r="7886" spans="1:4">
      <c r="A7886" s="134"/>
      <c r="D7886" s="68">
        <f t="shared" si="123"/>
        <v>0</v>
      </c>
    </row>
    <row r="7887" spans="1:4">
      <c r="A7887" s="134"/>
      <c r="D7887" s="68">
        <f t="shared" si="123"/>
        <v>0</v>
      </c>
    </row>
    <row r="7888" spans="1:4">
      <c r="A7888" s="134"/>
      <c r="D7888" s="68">
        <f t="shared" si="123"/>
        <v>0</v>
      </c>
    </row>
    <row r="7889" spans="1:4">
      <c r="A7889" s="134"/>
      <c r="D7889" s="68">
        <f t="shared" si="123"/>
        <v>0</v>
      </c>
    </row>
    <row r="7890" spans="1:4">
      <c r="A7890" s="134"/>
      <c r="D7890" s="68">
        <f t="shared" si="123"/>
        <v>0</v>
      </c>
    </row>
    <row r="7891" spans="1:4">
      <c r="A7891" s="134"/>
      <c r="D7891" s="68">
        <f t="shared" si="123"/>
        <v>0</v>
      </c>
    </row>
    <row r="7892" spans="1:4">
      <c r="A7892" s="134"/>
      <c r="D7892" s="68">
        <f t="shared" si="123"/>
        <v>0</v>
      </c>
    </row>
    <row r="7893" spans="1:4">
      <c r="A7893" s="134"/>
      <c r="D7893" s="68">
        <f t="shared" si="123"/>
        <v>0</v>
      </c>
    </row>
    <row r="7894" spans="1:4">
      <c r="A7894" s="134"/>
      <c r="D7894" s="68">
        <f t="shared" si="123"/>
        <v>0</v>
      </c>
    </row>
    <row r="7895" spans="1:4">
      <c r="A7895" s="134"/>
      <c r="D7895" s="68">
        <f t="shared" si="123"/>
        <v>0</v>
      </c>
    </row>
    <row r="7896" spans="1:4">
      <c r="A7896" s="134"/>
      <c r="D7896" s="68">
        <f t="shared" si="123"/>
        <v>0</v>
      </c>
    </row>
    <row r="7897" spans="1:4">
      <c r="A7897" s="134"/>
      <c r="D7897" s="68">
        <f t="shared" si="123"/>
        <v>0</v>
      </c>
    </row>
    <row r="7898" spans="1:4">
      <c r="A7898" s="134"/>
      <c r="D7898" s="68">
        <f t="shared" si="123"/>
        <v>0</v>
      </c>
    </row>
    <row r="7899" spans="1:4">
      <c r="A7899" s="134"/>
      <c r="D7899" s="68">
        <f t="shared" si="123"/>
        <v>0</v>
      </c>
    </row>
    <row r="7900" spans="1:4">
      <c r="A7900" s="134"/>
      <c r="D7900" s="68">
        <f t="shared" si="123"/>
        <v>0</v>
      </c>
    </row>
    <row r="7901" spans="1:4">
      <c r="A7901" s="134"/>
      <c r="D7901" s="68">
        <f t="shared" si="123"/>
        <v>0</v>
      </c>
    </row>
    <row r="7902" spans="1:4">
      <c r="A7902" s="134"/>
      <c r="D7902" s="68">
        <f t="shared" si="123"/>
        <v>0</v>
      </c>
    </row>
    <row r="7903" spans="1:4">
      <c r="A7903" s="134"/>
      <c r="D7903" s="68">
        <f t="shared" si="123"/>
        <v>0</v>
      </c>
    </row>
    <row r="7904" spans="1:4">
      <c r="A7904" s="134"/>
      <c r="D7904" s="68">
        <f t="shared" si="123"/>
        <v>0</v>
      </c>
    </row>
    <row r="7905" spans="1:4">
      <c r="A7905" s="134"/>
      <c r="D7905" s="68">
        <f t="shared" si="123"/>
        <v>0</v>
      </c>
    </row>
    <row r="7906" spans="1:4">
      <c r="A7906" s="134"/>
      <c r="D7906" s="68">
        <f t="shared" si="123"/>
        <v>0</v>
      </c>
    </row>
    <row r="7907" spans="1:4">
      <c r="A7907" s="134"/>
      <c r="D7907" s="68">
        <f t="shared" si="123"/>
        <v>0</v>
      </c>
    </row>
    <row r="7908" spans="1:4">
      <c r="A7908" s="134"/>
      <c r="D7908" s="68">
        <f t="shared" si="123"/>
        <v>0</v>
      </c>
    </row>
    <row r="7909" spans="1:4">
      <c r="A7909" s="134"/>
      <c r="D7909" s="68">
        <f t="shared" si="123"/>
        <v>0</v>
      </c>
    </row>
    <row r="7910" spans="1:4">
      <c r="A7910" s="134"/>
      <c r="D7910" s="68">
        <f t="shared" si="123"/>
        <v>0</v>
      </c>
    </row>
    <row r="7911" spans="1:4">
      <c r="A7911" s="134"/>
      <c r="D7911" s="68">
        <f t="shared" si="123"/>
        <v>0</v>
      </c>
    </row>
    <row r="7912" spans="1:4">
      <c r="A7912" s="134"/>
      <c r="D7912" s="68">
        <f t="shared" si="123"/>
        <v>0</v>
      </c>
    </row>
    <row r="7913" spans="1:4">
      <c r="A7913" s="134"/>
      <c r="D7913" s="68">
        <f t="shared" si="123"/>
        <v>0</v>
      </c>
    </row>
    <row r="7914" spans="1:4">
      <c r="A7914" s="134"/>
      <c r="D7914" s="68">
        <f t="shared" si="123"/>
        <v>0</v>
      </c>
    </row>
    <row r="7915" spans="1:4">
      <c r="A7915" s="134"/>
      <c r="D7915" s="68">
        <f t="shared" si="123"/>
        <v>0</v>
      </c>
    </row>
    <row r="7916" spans="1:4">
      <c r="A7916" s="134"/>
      <c r="D7916" s="68">
        <f t="shared" si="123"/>
        <v>0</v>
      </c>
    </row>
    <row r="7917" spans="1:4">
      <c r="A7917" s="134"/>
      <c r="D7917" s="68">
        <f t="shared" si="123"/>
        <v>0</v>
      </c>
    </row>
    <row r="7918" spans="1:4">
      <c r="A7918" s="134"/>
      <c r="D7918" s="68">
        <f t="shared" si="123"/>
        <v>0</v>
      </c>
    </row>
    <row r="7919" spans="1:4">
      <c r="A7919" s="134"/>
      <c r="D7919" s="68">
        <f t="shared" si="123"/>
        <v>0</v>
      </c>
    </row>
    <row r="7920" spans="1:4">
      <c r="A7920" s="134"/>
      <c r="D7920" s="68">
        <f t="shared" si="123"/>
        <v>0</v>
      </c>
    </row>
    <row r="7921" spans="1:4">
      <c r="A7921" s="134"/>
      <c r="D7921" s="68">
        <f t="shared" si="123"/>
        <v>0</v>
      </c>
    </row>
    <row r="7922" spans="1:4">
      <c r="A7922" s="134"/>
      <c r="D7922" s="68">
        <f t="shared" si="123"/>
        <v>0</v>
      </c>
    </row>
    <row r="7923" spans="1:4">
      <c r="A7923" s="134"/>
      <c r="D7923" s="68">
        <f t="shared" si="123"/>
        <v>0</v>
      </c>
    </row>
    <row r="7924" spans="1:4">
      <c r="A7924" s="134"/>
      <c r="D7924" s="68">
        <f t="shared" si="123"/>
        <v>0</v>
      </c>
    </row>
    <row r="7925" spans="1:4">
      <c r="A7925" s="134"/>
      <c r="D7925" s="68">
        <f t="shared" si="123"/>
        <v>0</v>
      </c>
    </row>
    <row r="7926" spans="1:4">
      <c r="A7926" s="134"/>
      <c r="D7926" s="68">
        <f t="shared" si="123"/>
        <v>0</v>
      </c>
    </row>
    <row r="7927" spans="1:4">
      <c r="A7927" s="134"/>
      <c r="D7927" s="68">
        <f t="shared" si="123"/>
        <v>0</v>
      </c>
    </row>
    <row r="7928" spans="1:4">
      <c r="A7928" s="134"/>
      <c r="D7928" s="68">
        <f t="shared" si="123"/>
        <v>0</v>
      </c>
    </row>
    <row r="7929" spans="1:4">
      <c r="A7929" s="134"/>
      <c r="D7929" s="68">
        <f t="shared" si="123"/>
        <v>0</v>
      </c>
    </row>
    <row r="7930" spans="1:4">
      <c r="A7930" s="134"/>
      <c r="D7930" s="68">
        <f t="shared" si="123"/>
        <v>0</v>
      </c>
    </row>
    <row r="7931" spans="1:4">
      <c r="A7931" s="134"/>
      <c r="D7931" s="68">
        <f t="shared" si="123"/>
        <v>0</v>
      </c>
    </row>
    <row r="7932" spans="1:4">
      <c r="A7932" s="134"/>
      <c r="D7932" s="68">
        <f t="shared" si="123"/>
        <v>0</v>
      </c>
    </row>
    <row r="7933" spans="1:4">
      <c r="A7933" s="134"/>
      <c r="D7933" s="68">
        <f t="shared" si="123"/>
        <v>0</v>
      </c>
    </row>
    <row r="7934" spans="1:4">
      <c r="A7934" s="134"/>
      <c r="D7934" s="68">
        <f t="shared" si="123"/>
        <v>0</v>
      </c>
    </row>
    <row r="7935" spans="1:4">
      <c r="A7935" s="134"/>
      <c r="D7935" s="68">
        <f t="shared" si="123"/>
        <v>0</v>
      </c>
    </row>
    <row r="7936" spans="1:4">
      <c r="A7936" s="134"/>
      <c r="D7936" s="68">
        <f t="shared" si="123"/>
        <v>0</v>
      </c>
    </row>
    <row r="7937" spans="1:4">
      <c r="A7937" s="134"/>
      <c r="D7937" s="68">
        <f t="shared" si="123"/>
        <v>0</v>
      </c>
    </row>
    <row r="7938" spans="1:4">
      <c r="A7938" s="134"/>
      <c r="D7938" s="68">
        <f t="shared" si="123"/>
        <v>0</v>
      </c>
    </row>
    <row r="7939" spans="1:4">
      <c r="A7939" s="134"/>
      <c r="D7939" s="68">
        <f t="shared" ref="D7939:D8002" si="124">B7939+C7939</f>
        <v>0</v>
      </c>
    </row>
    <row r="7940" spans="1:4">
      <c r="A7940" s="134"/>
      <c r="D7940" s="68">
        <f t="shared" si="124"/>
        <v>0</v>
      </c>
    </row>
    <row r="7941" spans="1:4">
      <c r="A7941" s="134"/>
      <c r="D7941" s="68">
        <f t="shared" si="124"/>
        <v>0</v>
      </c>
    </row>
    <row r="7942" spans="1:4">
      <c r="A7942" s="134"/>
      <c r="D7942" s="68">
        <f t="shared" si="124"/>
        <v>0</v>
      </c>
    </row>
    <row r="7943" spans="1:4">
      <c r="A7943" s="134"/>
      <c r="D7943" s="68">
        <f t="shared" si="124"/>
        <v>0</v>
      </c>
    </row>
    <row r="7944" spans="1:4">
      <c r="A7944" s="134"/>
      <c r="D7944" s="68">
        <f t="shared" si="124"/>
        <v>0</v>
      </c>
    </row>
    <row r="7945" spans="1:4">
      <c r="A7945" s="134"/>
      <c r="D7945" s="68">
        <f t="shared" si="124"/>
        <v>0</v>
      </c>
    </row>
    <row r="7946" spans="1:4">
      <c r="A7946" s="134"/>
      <c r="D7946" s="68">
        <f t="shared" si="124"/>
        <v>0</v>
      </c>
    </row>
    <row r="7947" spans="1:4">
      <c r="A7947" s="134"/>
      <c r="D7947" s="68">
        <f t="shared" si="124"/>
        <v>0</v>
      </c>
    </row>
    <row r="7948" spans="1:4">
      <c r="A7948" s="134"/>
      <c r="D7948" s="68">
        <f t="shared" si="124"/>
        <v>0</v>
      </c>
    </row>
    <row r="7949" spans="1:4">
      <c r="A7949" s="134"/>
      <c r="D7949" s="68">
        <f t="shared" si="124"/>
        <v>0</v>
      </c>
    </row>
    <row r="7950" spans="1:4">
      <c r="A7950" s="134"/>
      <c r="D7950" s="68">
        <f t="shared" si="124"/>
        <v>0</v>
      </c>
    </row>
    <row r="7951" spans="1:4">
      <c r="A7951" s="134"/>
      <c r="D7951" s="68">
        <f t="shared" si="124"/>
        <v>0</v>
      </c>
    </row>
    <row r="7952" spans="1:4">
      <c r="A7952" s="134"/>
      <c r="D7952" s="68">
        <f t="shared" si="124"/>
        <v>0</v>
      </c>
    </row>
    <row r="7953" spans="1:4">
      <c r="A7953" s="134"/>
      <c r="D7953" s="68">
        <f t="shared" si="124"/>
        <v>0</v>
      </c>
    </row>
    <row r="7954" spans="1:4">
      <c r="A7954" s="134"/>
      <c r="D7954" s="68">
        <f t="shared" si="124"/>
        <v>0</v>
      </c>
    </row>
    <row r="7955" spans="1:4">
      <c r="A7955" s="134"/>
      <c r="D7955" s="68">
        <f t="shared" si="124"/>
        <v>0</v>
      </c>
    </row>
    <row r="7956" spans="1:4">
      <c r="A7956" s="134"/>
      <c r="D7956" s="68">
        <f t="shared" si="124"/>
        <v>0</v>
      </c>
    </row>
    <row r="7957" spans="1:4">
      <c r="A7957" s="134"/>
      <c r="D7957" s="68">
        <f t="shared" si="124"/>
        <v>0</v>
      </c>
    </row>
    <row r="7958" spans="1:4">
      <c r="A7958" s="134"/>
      <c r="D7958" s="68">
        <f t="shared" si="124"/>
        <v>0</v>
      </c>
    </row>
    <row r="7959" spans="1:4">
      <c r="A7959" s="134"/>
      <c r="D7959" s="68">
        <f t="shared" si="124"/>
        <v>0</v>
      </c>
    </row>
    <row r="7960" spans="1:4">
      <c r="A7960" s="134"/>
      <c r="D7960" s="68">
        <f t="shared" si="124"/>
        <v>0</v>
      </c>
    </row>
    <row r="7961" spans="1:4">
      <c r="A7961" s="134"/>
      <c r="D7961" s="68">
        <f t="shared" si="124"/>
        <v>0</v>
      </c>
    </row>
    <row r="7962" spans="1:4">
      <c r="A7962" s="134"/>
      <c r="D7962" s="68">
        <f t="shared" si="124"/>
        <v>0</v>
      </c>
    </row>
    <row r="7963" spans="1:4">
      <c r="A7963" s="134"/>
      <c r="D7963" s="68">
        <f t="shared" si="124"/>
        <v>0</v>
      </c>
    </row>
    <row r="7964" spans="1:4">
      <c r="A7964" s="134"/>
      <c r="D7964" s="68">
        <f t="shared" si="124"/>
        <v>0</v>
      </c>
    </row>
    <row r="7965" spans="1:4">
      <c r="A7965" s="134"/>
      <c r="D7965" s="68">
        <f t="shared" si="124"/>
        <v>0</v>
      </c>
    </row>
    <row r="7966" spans="1:4">
      <c r="A7966" s="134"/>
      <c r="D7966" s="68">
        <f t="shared" si="124"/>
        <v>0</v>
      </c>
    </row>
    <row r="7967" spans="1:4">
      <c r="A7967" s="134"/>
      <c r="D7967" s="68">
        <f t="shared" si="124"/>
        <v>0</v>
      </c>
    </row>
    <row r="7968" spans="1:4">
      <c r="A7968" s="134"/>
      <c r="D7968" s="68">
        <f t="shared" si="124"/>
        <v>0</v>
      </c>
    </row>
    <row r="7969" spans="1:4">
      <c r="A7969" s="134"/>
      <c r="D7969" s="68">
        <f t="shared" si="124"/>
        <v>0</v>
      </c>
    </row>
    <row r="7970" spans="1:4">
      <c r="A7970" s="134"/>
      <c r="D7970" s="68">
        <f t="shared" si="124"/>
        <v>0</v>
      </c>
    </row>
    <row r="7971" spans="1:4">
      <c r="A7971" s="134"/>
      <c r="D7971" s="68">
        <f t="shared" si="124"/>
        <v>0</v>
      </c>
    </row>
    <row r="7972" spans="1:4">
      <c r="A7972" s="134"/>
      <c r="D7972" s="68">
        <f t="shared" si="124"/>
        <v>0</v>
      </c>
    </row>
    <row r="7973" spans="1:4">
      <c r="A7973" s="134"/>
      <c r="D7973" s="68">
        <f t="shared" si="124"/>
        <v>0</v>
      </c>
    </row>
    <row r="7974" spans="1:4">
      <c r="A7974" s="134"/>
      <c r="D7974" s="68">
        <f t="shared" si="124"/>
        <v>0</v>
      </c>
    </row>
    <row r="7975" spans="1:4">
      <c r="A7975" s="134"/>
      <c r="D7975" s="68">
        <f t="shared" si="124"/>
        <v>0</v>
      </c>
    </row>
    <row r="7976" spans="1:4">
      <c r="A7976" s="134"/>
      <c r="D7976" s="68">
        <f t="shared" si="124"/>
        <v>0</v>
      </c>
    </row>
    <row r="7977" spans="1:4">
      <c r="A7977" s="134"/>
      <c r="D7977" s="68">
        <f t="shared" si="124"/>
        <v>0</v>
      </c>
    </row>
    <row r="7978" spans="1:4">
      <c r="A7978" s="134"/>
      <c r="D7978" s="68">
        <f t="shared" si="124"/>
        <v>0</v>
      </c>
    </row>
    <row r="7979" spans="1:4">
      <c r="A7979" s="134"/>
      <c r="D7979" s="68">
        <f t="shared" si="124"/>
        <v>0</v>
      </c>
    </row>
    <row r="7980" spans="1:4">
      <c r="A7980" s="134"/>
      <c r="D7980" s="68">
        <f t="shared" si="124"/>
        <v>0</v>
      </c>
    </row>
    <row r="7981" spans="1:4">
      <c r="A7981" s="134"/>
      <c r="D7981" s="68">
        <f t="shared" si="124"/>
        <v>0</v>
      </c>
    </row>
    <row r="7982" spans="1:4">
      <c r="A7982" s="134"/>
      <c r="D7982" s="68">
        <f t="shared" si="124"/>
        <v>0</v>
      </c>
    </row>
    <row r="7983" spans="1:4">
      <c r="A7983" s="134"/>
      <c r="D7983" s="68">
        <f t="shared" si="124"/>
        <v>0</v>
      </c>
    </row>
    <row r="7984" spans="1:4">
      <c r="A7984" s="134"/>
      <c r="D7984" s="68">
        <f t="shared" si="124"/>
        <v>0</v>
      </c>
    </row>
    <row r="7985" spans="1:4">
      <c r="A7985" s="134"/>
      <c r="D7985" s="68">
        <f t="shared" si="124"/>
        <v>0</v>
      </c>
    </row>
    <row r="7986" spans="1:4">
      <c r="A7986" s="134"/>
      <c r="D7986" s="68">
        <f t="shared" si="124"/>
        <v>0</v>
      </c>
    </row>
    <row r="7987" spans="1:4">
      <c r="A7987" s="134"/>
      <c r="D7987" s="68">
        <f t="shared" si="124"/>
        <v>0</v>
      </c>
    </row>
    <row r="7988" spans="1:4">
      <c r="A7988" s="134"/>
      <c r="D7988" s="68">
        <f t="shared" si="124"/>
        <v>0</v>
      </c>
    </row>
    <row r="7989" spans="1:4">
      <c r="A7989" s="134"/>
      <c r="D7989" s="68">
        <f t="shared" si="124"/>
        <v>0</v>
      </c>
    </row>
    <row r="7990" spans="1:4">
      <c r="A7990" s="134"/>
      <c r="D7990" s="68">
        <f t="shared" si="124"/>
        <v>0</v>
      </c>
    </row>
    <row r="7991" spans="1:4">
      <c r="A7991" s="134"/>
      <c r="D7991" s="68">
        <f t="shared" si="124"/>
        <v>0</v>
      </c>
    </row>
    <row r="7992" spans="1:4">
      <c r="A7992" s="134"/>
      <c r="D7992" s="68">
        <f t="shared" si="124"/>
        <v>0</v>
      </c>
    </row>
    <row r="7993" spans="1:4">
      <c r="A7993" s="134"/>
      <c r="D7993" s="68">
        <f t="shared" si="124"/>
        <v>0</v>
      </c>
    </row>
    <row r="7994" spans="1:4">
      <c r="A7994" s="134"/>
      <c r="D7994" s="68">
        <f t="shared" si="124"/>
        <v>0</v>
      </c>
    </row>
    <row r="7995" spans="1:4">
      <c r="A7995" s="134"/>
      <c r="D7995" s="68">
        <f t="shared" si="124"/>
        <v>0</v>
      </c>
    </row>
    <row r="7996" spans="1:4">
      <c r="A7996" s="134"/>
      <c r="D7996" s="68">
        <f t="shared" si="124"/>
        <v>0</v>
      </c>
    </row>
    <row r="7997" spans="1:4">
      <c r="A7997" s="134"/>
      <c r="D7997" s="68">
        <f t="shared" si="124"/>
        <v>0</v>
      </c>
    </row>
    <row r="7998" spans="1:4">
      <c r="A7998" s="134"/>
      <c r="D7998" s="68">
        <f t="shared" si="124"/>
        <v>0</v>
      </c>
    </row>
    <row r="7999" spans="1:4">
      <c r="A7999" s="134"/>
      <c r="D7999" s="68">
        <f t="shared" si="124"/>
        <v>0</v>
      </c>
    </row>
    <row r="8000" spans="1:4">
      <c r="A8000" s="134"/>
      <c r="D8000" s="68">
        <f t="shared" si="124"/>
        <v>0</v>
      </c>
    </row>
    <row r="8001" spans="1:4">
      <c r="A8001" s="134"/>
      <c r="D8001" s="68">
        <f t="shared" si="124"/>
        <v>0</v>
      </c>
    </row>
    <row r="8002" spans="1:4">
      <c r="A8002" s="134"/>
      <c r="D8002" s="68">
        <f t="shared" si="124"/>
        <v>0</v>
      </c>
    </row>
    <row r="8003" spans="1:4">
      <c r="A8003" s="134"/>
      <c r="D8003" s="68">
        <f t="shared" ref="D8003:D8066" si="125">B8003+C8003</f>
        <v>0</v>
      </c>
    </row>
    <row r="8004" spans="1:4">
      <c r="A8004" s="134"/>
      <c r="D8004" s="68">
        <f t="shared" si="125"/>
        <v>0</v>
      </c>
    </row>
    <row r="8005" spans="1:4">
      <c r="A8005" s="134"/>
      <c r="D8005" s="68">
        <f t="shared" si="125"/>
        <v>0</v>
      </c>
    </row>
    <row r="8006" spans="1:4">
      <c r="A8006" s="134"/>
      <c r="D8006" s="68">
        <f t="shared" si="125"/>
        <v>0</v>
      </c>
    </row>
    <row r="8007" spans="1:4">
      <c r="A8007" s="134"/>
      <c r="D8007" s="68">
        <f t="shared" si="125"/>
        <v>0</v>
      </c>
    </row>
    <row r="8008" spans="1:4">
      <c r="A8008" s="134"/>
      <c r="D8008" s="68">
        <f t="shared" si="125"/>
        <v>0</v>
      </c>
    </row>
    <row r="8009" spans="1:4">
      <c r="A8009" s="134"/>
      <c r="D8009" s="68">
        <f t="shared" si="125"/>
        <v>0</v>
      </c>
    </row>
    <row r="8010" spans="1:4">
      <c r="A8010" s="134"/>
      <c r="D8010" s="68">
        <f t="shared" si="125"/>
        <v>0</v>
      </c>
    </row>
    <row r="8011" spans="1:4">
      <c r="A8011" s="134"/>
      <c r="D8011" s="68">
        <f t="shared" si="125"/>
        <v>0</v>
      </c>
    </row>
    <row r="8012" spans="1:4">
      <c r="A8012" s="134"/>
      <c r="D8012" s="68">
        <f t="shared" si="125"/>
        <v>0</v>
      </c>
    </row>
    <row r="8013" spans="1:4">
      <c r="A8013" s="134"/>
      <c r="D8013" s="68">
        <f t="shared" si="125"/>
        <v>0</v>
      </c>
    </row>
    <row r="8014" spans="1:4">
      <c r="A8014" s="134"/>
      <c r="D8014" s="68">
        <f t="shared" si="125"/>
        <v>0</v>
      </c>
    </row>
    <row r="8015" spans="1:4">
      <c r="A8015" s="134"/>
      <c r="D8015" s="68">
        <f t="shared" si="125"/>
        <v>0</v>
      </c>
    </row>
    <row r="8016" spans="1:4">
      <c r="A8016" s="134"/>
      <c r="D8016" s="68">
        <f t="shared" si="125"/>
        <v>0</v>
      </c>
    </row>
    <row r="8017" spans="1:4">
      <c r="A8017" s="134"/>
      <c r="D8017" s="68">
        <f t="shared" si="125"/>
        <v>0</v>
      </c>
    </row>
    <row r="8018" spans="1:4">
      <c r="A8018" s="134"/>
      <c r="D8018" s="68">
        <f t="shared" si="125"/>
        <v>0</v>
      </c>
    </row>
    <row r="8019" spans="1:4">
      <c r="A8019" s="134"/>
      <c r="D8019" s="68">
        <f t="shared" si="125"/>
        <v>0</v>
      </c>
    </row>
    <row r="8020" spans="1:4">
      <c r="A8020" s="134"/>
      <c r="D8020" s="68">
        <f t="shared" si="125"/>
        <v>0</v>
      </c>
    </row>
    <row r="8021" spans="1:4">
      <c r="A8021" s="134"/>
      <c r="D8021" s="68">
        <f t="shared" si="125"/>
        <v>0</v>
      </c>
    </row>
    <row r="8022" spans="1:4">
      <c r="A8022" s="134"/>
      <c r="D8022" s="68">
        <f t="shared" si="125"/>
        <v>0</v>
      </c>
    </row>
    <row r="8023" spans="1:4">
      <c r="A8023" s="134"/>
      <c r="D8023" s="68">
        <f t="shared" si="125"/>
        <v>0</v>
      </c>
    </row>
    <row r="8024" spans="1:4">
      <c r="A8024" s="134"/>
      <c r="D8024" s="68">
        <f t="shared" si="125"/>
        <v>0</v>
      </c>
    </row>
    <row r="8025" spans="1:4">
      <c r="A8025" s="134"/>
      <c r="D8025" s="68">
        <f t="shared" si="125"/>
        <v>0</v>
      </c>
    </row>
    <row r="8026" spans="1:4">
      <c r="A8026" s="134"/>
      <c r="D8026" s="68">
        <f t="shared" si="125"/>
        <v>0</v>
      </c>
    </row>
    <row r="8027" spans="1:4">
      <c r="A8027" s="134"/>
      <c r="D8027" s="68">
        <f t="shared" si="125"/>
        <v>0</v>
      </c>
    </row>
    <row r="8028" spans="1:4">
      <c r="A8028" s="134"/>
      <c r="D8028" s="68">
        <f t="shared" si="125"/>
        <v>0</v>
      </c>
    </row>
    <row r="8029" spans="1:4">
      <c r="A8029" s="134"/>
      <c r="D8029" s="68">
        <f t="shared" si="125"/>
        <v>0</v>
      </c>
    </row>
    <row r="8030" spans="1:4">
      <c r="A8030" s="134"/>
      <c r="D8030" s="68">
        <f t="shared" si="125"/>
        <v>0</v>
      </c>
    </row>
    <row r="8031" spans="1:4">
      <c r="A8031" s="134"/>
      <c r="D8031" s="68">
        <f t="shared" si="125"/>
        <v>0</v>
      </c>
    </row>
    <row r="8032" spans="1:4">
      <c r="A8032" s="134"/>
      <c r="D8032" s="68">
        <f t="shared" si="125"/>
        <v>0</v>
      </c>
    </row>
    <row r="8033" spans="1:4">
      <c r="A8033" s="134"/>
      <c r="D8033" s="68">
        <f t="shared" si="125"/>
        <v>0</v>
      </c>
    </row>
    <row r="8034" spans="1:4">
      <c r="A8034" s="134"/>
      <c r="D8034" s="68">
        <f t="shared" si="125"/>
        <v>0</v>
      </c>
    </row>
    <row r="8035" spans="1:4">
      <c r="A8035" s="134"/>
      <c r="D8035" s="68">
        <f t="shared" si="125"/>
        <v>0</v>
      </c>
    </row>
    <row r="8036" spans="1:4">
      <c r="A8036" s="134"/>
      <c r="D8036" s="68">
        <f t="shared" si="125"/>
        <v>0</v>
      </c>
    </row>
    <row r="8037" spans="1:4">
      <c r="A8037" s="134"/>
      <c r="D8037" s="68">
        <f t="shared" si="125"/>
        <v>0</v>
      </c>
    </row>
    <row r="8038" spans="1:4">
      <c r="A8038" s="134"/>
      <c r="D8038" s="68">
        <f t="shared" si="125"/>
        <v>0</v>
      </c>
    </row>
    <row r="8039" spans="1:4">
      <c r="A8039" s="134"/>
      <c r="D8039" s="68">
        <f t="shared" si="125"/>
        <v>0</v>
      </c>
    </row>
    <row r="8040" spans="1:4">
      <c r="A8040" s="134"/>
      <c r="D8040" s="68">
        <f t="shared" si="125"/>
        <v>0</v>
      </c>
    </row>
    <row r="8041" spans="1:4">
      <c r="A8041" s="134"/>
      <c r="D8041" s="68">
        <f t="shared" si="125"/>
        <v>0</v>
      </c>
    </row>
    <row r="8042" spans="1:4">
      <c r="A8042" s="134"/>
      <c r="D8042" s="68">
        <f t="shared" si="125"/>
        <v>0</v>
      </c>
    </row>
    <row r="8043" spans="1:4">
      <c r="A8043" s="134"/>
      <c r="D8043" s="68">
        <f t="shared" si="125"/>
        <v>0</v>
      </c>
    </row>
    <row r="8044" spans="1:4">
      <c r="A8044" s="134"/>
      <c r="D8044" s="68">
        <f t="shared" si="125"/>
        <v>0</v>
      </c>
    </row>
    <row r="8045" spans="1:4">
      <c r="A8045" s="134"/>
      <c r="D8045" s="68">
        <f t="shared" si="125"/>
        <v>0</v>
      </c>
    </row>
    <row r="8046" spans="1:4">
      <c r="A8046" s="134"/>
      <c r="D8046" s="68">
        <f t="shared" si="125"/>
        <v>0</v>
      </c>
    </row>
    <row r="8047" spans="1:4">
      <c r="A8047" s="134"/>
      <c r="D8047" s="68">
        <f t="shared" si="125"/>
        <v>0</v>
      </c>
    </row>
    <row r="8048" spans="1:4">
      <c r="A8048" s="134"/>
      <c r="D8048" s="68">
        <f t="shared" si="125"/>
        <v>0</v>
      </c>
    </row>
    <row r="8049" spans="1:4">
      <c r="A8049" s="134"/>
      <c r="D8049" s="68">
        <f t="shared" si="125"/>
        <v>0</v>
      </c>
    </row>
    <row r="8050" spans="1:4">
      <c r="A8050" s="134"/>
      <c r="D8050" s="68">
        <f t="shared" si="125"/>
        <v>0</v>
      </c>
    </row>
    <row r="8051" spans="1:4">
      <c r="A8051" s="134"/>
      <c r="D8051" s="68">
        <f t="shared" si="125"/>
        <v>0</v>
      </c>
    </row>
    <row r="8052" spans="1:4">
      <c r="A8052" s="134"/>
      <c r="D8052" s="68">
        <f t="shared" si="125"/>
        <v>0</v>
      </c>
    </row>
    <row r="8053" spans="1:4">
      <c r="A8053" s="134"/>
      <c r="D8053" s="68">
        <f t="shared" si="125"/>
        <v>0</v>
      </c>
    </row>
    <row r="8054" spans="1:4">
      <c r="A8054" s="134"/>
      <c r="D8054" s="68">
        <f t="shared" si="125"/>
        <v>0</v>
      </c>
    </row>
    <row r="8055" spans="1:4">
      <c r="A8055" s="134"/>
      <c r="D8055" s="68">
        <f t="shared" si="125"/>
        <v>0</v>
      </c>
    </row>
    <row r="8056" spans="1:4">
      <c r="A8056" s="134"/>
      <c r="D8056" s="68">
        <f t="shared" si="125"/>
        <v>0</v>
      </c>
    </row>
    <row r="8057" spans="1:4">
      <c r="A8057" s="134"/>
      <c r="D8057" s="68">
        <f t="shared" si="125"/>
        <v>0</v>
      </c>
    </row>
    <row r="8058" spans="1:4">
      <c r="A8058" s="134"/>
      <c r="D8058" s="68">
        <f t="shared" si="125"/>
        <v>0</v>
      </c>
    </row>
    <row r="8059" spans="1:4">
      <c r="A8059" s="134"/>
      <c r="D8059" s="68">
        <f t="shared" si="125"/>
        <v>0</v>
      </c>
    </row>
    <row r="8060" spans="1:4">
      <c r="A8060" s="134"/>
      <c r="D8060" s="68">
        <f t="shared" si="125"/>
        <v>0</v>
      </c>
    </row>
    <row r="8061" spans="1:4">
      <c r="A8061" s="134"/>
      <c r="D8061" s="68">
        <f t="shared" si="125"/>
        <v>0</v>
      </c>
    </row>
    <row r="8062" spans="1:4">
      <c r="A8062" s="134"/>
      <c r="D8062" s="68">
        <f t="shared" si="125"/>
        <v>0</v>
      </c>
    </row>
    <row r="8063" spans="1:4">
      <c r="A8063" s="134"/>
      <c r="D8063" s="68">
        <f t="shared" si="125"/>
        <v>0</v>
      </c>
    </row>
    <row r="8064" spans="1:4">
      <c r="A8064" s="134"/>
      <c r="D8064" s="68">
        <f t="shared" si="125"/>
        <v>0</v>
      </c>
    </row>
    <row r="8065" spans="1:4">
      <c r="A8065" s="134"/>
      <c r="D8065" s="68">
        <f t="shared" si="125"/>
        <v>0</v>
      </c>
    </row>
    <row r="8066" spans="1:4">
      <c r="A8066" s="134"/>
      <c r="D8066" s="68">
        <f t="shared" si="125"/>
        <v>0</v>
      </c>
    </row>
    <row r="8067" spans="1:4">
      <c r="A8067" s="134"/>
      <c r="D8067" s="68">
        <f t="shared" ref="D8067:D8130" si="126">B8067+C8067</f>
        <v>0</v>
      </c>
    </row>
    <row r="8068" spans="1:4">
      <c r="A8068" s="134"/>
      <c r="D8068" s="68">
        <f t="shared" si="126"/>
        <v>0</v>
      </c>
    </row>
    <row r="8069" spans="1:4">
      <c r="A8069" s="134"/>
      <c r="D8069" s="68">
        <f t="shared" si="126"/>
        <v>0</v>
      </c>
    </row>
    <row r="8070" spans="1:4">
      <c r="A8070" s="134"/>
      <c r="D8070" s="68">
        <f t="shared" si="126"/>
        <v>0</v>
      </c>
    </row>
    <row r="8071" spans="1:4">
      <c r="A8071" s="134"/>
      <c r="D8071" s="68">
        <f t="shared" si="126"/>
        <v>0</v>
      </c>
    </row>
    <row r="8072" spans="1:4">
      <c r="A8072" s="134"/>
      <c r="D8072" s="68">
        <f t="shared" si="126"/>
        <v>0</v>
      </c>
    </row>
    <row r="8073" spans="1:4">
      <c r="A8073" s="134"/>
      <c r="D8073" s="68">
        <f t="shared" si="126"/>
        <v>0</v>
      </c>
    </row>
    <row r="8074" spans="1:4">
      <c r="A8074" s="134"/>
      <c r="D8074" s="68">
        <f t="shared" si="126"/>
        <v>0</v>
      </c>
    </row>
    <row r="8075" spans="1:4">
      <c r="A8075" s="134"/>
      <c r="D8075" s="68">
        <f t="shared" si="126"/>
        <v>0</v>
      </c>
    </row>
    <row r="8076" spans="1:4">
      <c r="A8076" s="134"/>
      <c r="D8076" s="68">
        <f t="shared" si="126"/>
        <v>0</v>
      </c>
    </row>
    <row r="8077" spans="1:4">
      <c r="A8077" s="134"/>
      <c r="D8077" s="68">
        <f t="shared" si="126"/>
        <v>0</v>
      </c>
    </row>
    <row r="8078" spans="1:4">
      <c r="A8078" s="134"/>
      <c r="D8078" s="68">
        <f t="shared" si="126"/>
        <v>0</v>
      </c>
    </row>
    <row r="8079" spans="1:4">
      <c r="A8079" s="134"/>
      <c r="D8079" s="68">
        <f t="shared" si="126"/>
        <v>0</v>
      </c>
    </row>
    <row r="8080" spans="1:4">
      <c r="A8080" s="134"/>
      <c r="D8080" s="68">
        <f t="shared" si="126"/>
        <v>0</v>
      </c>
    </row>
    <row r="8081" spans="1:4">
      <c r="A8081" s="134"/>
      <c r="D8081" s="68">
        <f t="shared" si="126"/>
        <v>0</v>
      </c>
    </row>
    <row r="8082" spans="1:4">
      <c r="A8082" s="134"/>
      <c r="D8082" s="68">
        <f t="shared" si="126"/>
        <v>0</v>
      </c>
    </row>
    <row r="8083" spans="1:4">
      <c r="A8083" s="134"/>
      <c r="D8083" s="68">
        <f t="shared" si="126"/>
        <v>0</v>
      </c>
    </row>
    <row r="8084" spans="1:4">
      <c r="A8084" s="134"/>
      <c r="D8084" s="68">
        <f t="shared" si="126"/>
        <v>0</v>
      </c>
    </row>
    <row r="8085" spans="1:4">
      <c r="A8085" s="134"/>
      <c r="D8085" s="68">
        <f t="shared" si="126"/>
        <v>0</v>
      </c>
    </row>
    <row r="8086" spans="1:4">
      <c r="A8086" s="134"/>
      <c r="D8086" s="68">
        <f t="shared" si="126"/>
        <v>0</v>
      </c>
    </row>
    <row r="8087" spans="1:4">
      <c r="A8087" s="134"/>
      <c r="D8087" s="68">
        <f t="shared" si="126"/>
        <v>0</v>
      </c>
    </row>
    <row r="8088" spans="1:4">
      <c r="A8088" s="134"/>
      <c r="D8088" s="68">
        <f t="shared" si="126"/>
        <v>0</v>
      </c>
    </row>
    <row r="8089" spans="1:4">
      <c r="A8089" s="134"/>
      <c r="D8089" s="68">
        <f t="shared" si="126"/>
        <v>0</v>
      </c>
    </row>
    <row r="8090" spans="1:4">
      <c r="A8090" s="134"/>
      <c r="D8090" s="68">
        <f t="shared" si="126"/>
        <v>0</v>
      </c>
    </row>
    <row r="8091" spans="1:4">
      <c r="A8091" s="134"/>
      <c r="D8091" s="68">
        <f t="shared" si="126"/>
        <v>0</v>
      </c>
    </row>
    <row r="8092" spans="1:4">
      <c r="A8092" s="134"/>
      <c r="D8092" s="68">
        <f t="shared" si="126"/>
        <v>0</v>
      </c>
    </row>
    <row r="8093" spans="1:4">
      <c r="A8093" s="134"/>
      <c r="D8093" s="68">
        <f t="shared" si="126"/>
        <v>0</v>
      </c>
    </row>
    <row r="8094" spans="1:4">
      <c r="A8094" s="134"/>
      <c r="D8094" s="68">
        <f t="shared" si="126"/>
        <v>0</v>
      </c>
    </row>
    <row r="8095" spans="1:4">
      <c r="A8095" s="134"/>
      <c r="D8095" s="68">
        <f t="shared" si="126"/>
        <v>0</v>
      </c>
    </row>
    <row r="8096" spans="1:4">
      <c r="A8096" s="134"/>
      <c r="D8096" s="68">
        <f t="shared" si="126"/>
        <v>0</v>
      </c>
    </row>
    <row r="8097" spans="1:4">
      <c r="A8097" s="134"/>
      <c r="D8097" s="68">
        <f t="shared" si="126"/>
        <v>0</v>
      </c>
    </row>
    <row r="8098" spans="1:4">
      <c r="A8098" s="134"/>
      <c r="D8098" s="68">
        <f t="shared" si="126"/>
        <v>0</v>
      </c>
    </row>
    <row r="8099" spans="1:4">
      <c r="A8099" s="134"/>
      <c r="D8099" s="68">
        <f t="shared" si="126"/>
        <v>0</v>
      </c>
    </row>
    <row r="8100" spans="1:4">
      <c r="A8100" s="134"/>
      <c r="D8100" s="68">
        <f t="shared" si="126"/>
        <v>0</v>
      </c>
    </row>
    <row r="8101" spans="1:4">
      <c r="A8101" s="134"/>
      <c r="D8101" s="68">
        <f t="shared" si="126"/>
        <v>0</v>
      </c>
    </row>
    <row r="8102" spans="1:4">
      <c r="A8102" s="134"/>
      <c r="D8102" s="68">
        <f t="shared" si="126"/>
        <v>0</v>
      </c>
    </row>
    <row r="8103" spans="1:4">
      <c r="A8103" s="134"/>
      <c r="D8103" s="68">
        <f t="shared" si="126"/>
        <v>0</v>
      </c>
    </row>
    <row r="8104" spans="1:4">
      <c r="A8104" s="134"/>
      <c r="D8104" s="68">
        <f t="shared" si="126"/>
        <v>0</v>
      </c>
    </row>
    <row r="8105" spans="1:4">
      <c r="A8105" s="134"/>
      <c r="D8105" s="68">
        <f t="shared" si="126"/>
        <v>0</v>
      </c>
    </row>
    <row r="8106" spans="1:4">
      <c r="A8106" s="134"/>
      <c r="D8106" s="68">
        <f t="shared" si="126"/>
        <v>0</v>
      </c>
    </row>
    <row r="8107" spans="1:4">
      <c r="A8107" s="134"/>
      <c r="D8107" s="68">
        <f t="shared" si="126"/>
        <v>0</v>
      </c>
    </row>
    <row r="8108" spans="1:4">
      <c r="A8108" s="134"/>
      <c r="D8108" s="68">
        <f t="shared" si="126"/>
        <v>0</v>
      </c>
    </row>
    <row r="8109" spans="1:4">
      <c r="A8109" s="134"/>
      <c r="D8109" s="68">
        <f t="shared" si="126"/>
        <v>0</v>
      </c>
    </row>
    <row r="8110" spans="1:4">
      <c r="A8110" s="134"/>
      <c r="D8110" s="68">
        <f t="shared" si="126"/>
        <v>0</v>
      </c>
    </row>
    <row r="8111" spans="1:4">
      <c r="A8111" s="134"/>
      <c r="D8111" s="68">
        <f t="shared" si="126"/>
        <v>0</v>
      </c>
    </row>
    <row r="8112" spans="1:4">
      <c r="A8112" s="134"/>
      <c r="D8112" s="68">
        <f t="shared" si="126"/>
        <v>0</v>
      </c>
    </row>
    <row r="8113" spans="1:4">
      <c r="A8113" s="134"/>
      <c r="D8113" s="68">
        <f t="shared" si="126"/>
        <v>0</v>
      </c>
    </row>
    <row r="8114" spans="1:4">
      <c r="A8114" s="134"/>
      <c r="D8114" s="68">
        <f t="shared" si="126"/>
        <v>0</v>
      </c>
    </row>
    <row r="8115" spans="1:4">
      <c r="A8115" s="134"/>
      <c r="D8115" s="68">
        <f t="shared" si="126"/>
        <v>0</v>
      </c>
    </row>
    <row r="8116" spans="1:4">
      <c r="A8116" s="134"/>
      <c r="D8116" s="68">
        <f t="shared" si="126"/>
        <v>0</v>
      </c>
    </row>
    <row r="8117" spans="1:4">
      <c r="A8117" s="134"/>
      <c r="D8117" s="68">
        <f t="shared" si="126"/>
        <v>0</v>
      </c>
    </row>
    <row r="8118" spans="1:4">
      <c r="A8118" s="134"/>
      <c r="D8118" s="68">
        <f t="shared" si="126"/>
        <v>0</v>
      </c>
    </row>
    <row r="8119" spans="1:4">
      <c r="A8119" s="134"/>
      <c r="D8119" s="68">
        <f t="shared" si="126"/>
        <v>0</v>
      </c>
    </row>
    <row r="8120" spans="1:4">
      <c r="A8120" s="134"/>
      <c r="D8120" s="68">
        <f t="shared" si="126"/>
        <v>0</v>
      </c>
    </row>
    <row r="8121" spans="1:4">
      <c r="A8121" s="134"/>
      <c r="D8121" s="68">
        <f t="shared" si="126"/>
        <v>0</v>
      </c>
    </row>
    <row r="8122" spans="1:4">
      <c r="A8122" s="134"/>
      <c r="D8122" s="68">
        <f t="shared" si="126"/>
        <v>0</v>
      </c>
    </row>
    <row r="8123" spans="1:4">
      <c r="A8123" s="134"/>
      <c r="D8123" s="68">
        <f t="shared" si="126"/>
        <v>0</v>
      </c>
    </row>
    <row r="8124" spans="1:4">
      <c r="A8124" s="134"/>
      <c r="D8124" s="68">
        <f t="shared" si="126"/>
        <v>0</v>
      </c>
    </row>
    <row r="8125" spans="1:4">
      <c r="A8125" s="134"/>
      <c r="D8125" s="68">
        <f t="shared" si="126"/>
        <v>0</v>
      </c>
    </row>
    <row r="8126" spans="1:4">
      <c r="A8126" s="134"/>
      <c r="D8126" s="68">
        <f t="shared" si="126"/>
        <v>0</v>
      </c>
    </row>
    <row r="8127" spans="1:4">
      <c r="A8127" s="134"/>
      <c r="D8127" s="68">
        <f t="shared" si="126"/>
        <v>0</v>
      </c>
    </row>
    <row r="8128" spans="1:4">
      <c r="A8128" s="134"/>
      <c r="D8128" s="68">
        <f t="shared" si="126"/>
        <v>0</v>
      </c>
    </row>
    <row r="8129" spans="1:4">
      <c r="A8129" s="134"/>
      <c r="D8129" s="68">
        <f t="shared" si="126"/>
        <v>0</v>
      </c>
    </row>
    <row r="8130" spans="1:4">
      <c r="A8130" s="134"/>
      <c r="D8130" s="68">
        <f t="shared" si="126"/>
        <v>0</v>
      </c>
    </row>
    <row r="8131" spans="1:4">
      <c r="A8131" s="134"/>
      <c r="D8131" s="68">
        <f t="shared" ref="D8131:D8194" si="127">B8131+C8131</f>
        <v>0</v>
      </c>
    </row>
    <row r="8132" spans="1:4">
      <c r="A8132" s="134"/>
      <c r="D8132" s="68">
        <f t="shared" si="127"/>
        <v>0</v>
      </c>
    </row>
    <row r="8133" spans="1:4">
      <c r="A8133" s="134"/>
      <c r="D8133" s="68">
        <f t="shared" si="127"/>
        <v>0</v>
      </c>
    </row>
    <row r="8134" spans="1:4">
      <c r="A8134" s="134"/>
      <c r="D8134" s="68">
        <f t="shared" si="127"/>
        <v>0</v>
      </c>
    </row>
    <row r="8135" spans="1:4">
      <c r="A8135" s="134"/>
      <c r="D8135" s="68">
        <f t="shared" si="127"/>
        <v>0</v>
      </c>
    </row>
    <row r="8136" spans="1:4">
      <c r="A8136" s="134"/>
      <c r="D8136" s="68">
        <f t="shared" si="127"/>
        <v>0</v>
      </c>
    </row>
    <row r="8137" spans="1:4">
      <c r="A8137" s="134"/>
      <c r="D8137" s="68">
        <f t="shared" si="127"/>
        <v>0</v>
      </c>
    </row>
    <row r="8138" spans="1:4">
      <c r="A8138" s="134"/>
      <c r="D8138" s="68">
        <f t="shared" si="127"/>
        <v>0</v>
      </c>
    </row>
    <row r="8139" spans="1:4">
      <c r="A8139" s="134"/>
      <c r="D8139" s="68">
        <f t="shared" si="127"/>
        <v>0</v>
      </c>
    </row>
    <row r="8140" spans="1:4">
      <c r="A8140" s="134"/>
      <c r="D8140" s="68">
        <f t="shared" si="127"/>
        <v>0</v>
      </c>
    </row>
    <row r="8141" spans="1:4">
      <c r="A8141" s="134"/>
      <c r="D8141" s="68">
        <f t="shared" si="127"/>
        <v>0</v>
      </c>
    </row>
    <row r="8142" spans="1:4">
      <c r="A8142" s="134"/>
      <c r="D8142" s="68">
        <f t="shared" si="127"/>
        <v>0</v>
      </c>
    </row>
    <row r="8143" spans="1:4">
      <c r="A8143" s="134"/>
      <c r="D8143" s="68">
        <f t="shared" si="127"/>
        <v>0</v>
      </c>
    </row>
    <row r="8144" spans="1:4">
      <c r="A8144" s="134"/>
      <c r="D8144" s="68">
        <f t="shared" si="127"/>
        <v>0</v>
      </c>
    </row>
    <row r="8145" spans="1:4">
      <c r="A8145" s="134"/>
      <c r="D8145" s="68">
        <f t="shared" si="127"/>
        <v>0</v>
      </c>
    </row>
    <row r="8146" spans="1:4">
      <c r="A8146" s="134"/>
      <c r="D8146" s="68">
        <f t="shared" si="127"/>
        <v>0</v>
      </c>
    </row>
    <row r="8147" spans="1:4">
      <c r="A8147" s="134"/>
      <c r="D8147" s="68">
        <f t="shared" si="127"/>
        <v>0</v>
      </c>
    </row>
    <row r="8148" spans="1:4">
      <c r="A8148" s="134"/>
      <c r="D8148" s="68">
        <f t="shared" si="127"/>
        <v>0</v>
      </c>
    </row>
    <row r="8149" spans="1:4">
      <c r="A8149" s="134"/>
      <c r="D8149" s="68">
        <f t="shared" si="127"/>
        <v>0</v>
      </c>
    </row>
    <row r="8150" spans="1:4">
      <c r="A8150" s="134"/>
      <c r="D8150" s="68">
        <f t="shared" si="127"/>
        <v>0</v>
      </c>
    </row>
    <row r="8151" spans="1:4">
      <c r="A8151" s="134"/>
      <c r="D8151" s="68">
        <f t="shared" si="127"/>
        <v>0</v>
      </c>
    </row>
    <row r="8152" spans="1:4">
      <c r="A8152" s="134"/>
      <c r="D8152" s="68">
        <f t="shared" si="127"/>
        <v>0</v>
      </c>
    </row>
    <row r="8153" spans="1:4">
      <c r="A8153" s="134"/>
      <c r="D8153" s="68">
        <f t="shared" si="127"/>
        <v>0</v>
      </c>
    </row>
    <row r="8154" spans="1:4">
      <c r="A8154" s="134"/>
      <c r="D8154" s="68">
        <f t="shared" si="127"/>
        <v>0</v>
      </c>
    </row>
    <row r="8155" spans="1:4">
      <c r="A8155" s="134"/>
      <c r="D8155" s="68">
        <f t="shared" si="127"/>
        <v>0</v>
      </c>
    </row>
    <row r="8156" spans="1:4">
      <c r="A8156" s="134"/>
      <c r="D8156" s="68">
        <f t="shared" si="127"/>
        <v>0</v>
      </c>
    </row>
    <row r="8157" spans="1:4">
      <c r="A8157" s="134"/>
      <c r="D8157" s="68">
        <f t="shared" si="127"/>
        <v>0</v>
      </c>
    </row>
    <row r="8158" spans="1:4">
      <c r="A8158" s="134"/>
      <c r="D8158" s="68">
        <f t="shared" si="127"/>
        <v>0</v>
      </c>
    </row>
    <row r="8159" spans="1:4">
      <c r="A8159" s="134"/>
      <c r="D8159" s="68">
        <f t="shared" si="127"/>
        <v>0</v>
      </c>
    </row>
    <row r="8160" spans="1:4">
      <c r="A8160" s="134"/>
      <c r="D8160" s="68">
        <f t="shared" si="127"/>
        <v>0</v>
      </c>
    </row>
    <row r="8161" spans="1:4">
      <c r="A8161" s="134"/>
      <c r="D8161" s="68">
        <f t="shared" si="127"/>
        <v>0</v>
      </c>
    </row>
    <row r="8162" spans="1:4">
      <c r="A8162" s="134"/>
      <c r="D8162" s="68">
        <f t="shared" si="127"/>
        <v>0</v>
      </c>
    </row>
    <row r="8163" spans="1:4">
      <c r="A8163" s="134"/>
      <c r="D8163" s="68">
        <f t="shared" si="127"/>
        <v>0</v>
      </c>
    </row>
    <row r="8164" spans="1:4">
      <c r="A8164" s="134"/>
      <c r="D8164" s="68">
        <f t="shared" si="127"/>
        <v>0</v>
      </c>
    </row>
    <row r="8165" spans="1:4">
      <c r="A8165" s="134"/>
      <c r="D8165" s="68">
        <f t="shared" si="127"/>
        <v>0</v>
      </c>
    </row>
    <row r="8166" spans="1:4">
      <c r="A8166" s="134"/>
      <c r="D8166" s="68">
        <f t="shared" si="127"/>
        <v>0</v>
      </c>
    </row>
    <row r="8167" spans="1:4">
      <c r="A8167" s="134"/>
      <c r="D8167" s="68">
        <f t="shared" si="127"/>
        <v>0</v>
      </c>
    </row>
    <row r="8168" spans="1:4">
      <c r="A8168" s="134"/>
      <c r="D8168" s="68">
        <f t="shared" si="127"/>
        <v>0</v>
      </c>
    </row>
    <row r="8169" spans="1:4">
      <c r="A8169" s="134"/>
      <c r="D8169" s="68">
        <f t="shared" si="127"/>
        <v>0</v>
      </c>
    </row>
    <row r="8170" spans="1:4">
      <c r="A8170" s="134"/>
      <c r="D8170" s="68">
        <f t="shared" si="127"/>
        <v>0</v>
      </c>
    </row>
    <row r="8171" spans="1:4">
      <c r="A8171" s="134"/>
      <c r="D8171" s="68">
        <f t="shared" si="127"/>
        <v>0</v>
      </c>
    </row>
    <row r="8172" spans="1:4">
      <c r="A8172" s="134"/>
      <c r="D8172" s="68">
        <f t="shared" si="127"/>
        <v>0</v>
      </c>
    </row>
    <row r="8173" spans="1:4">
      <c r="A8173" s="134"/>
      <c r="D8173" s="68">
        <f t="shared" si="127"/>
        <v>0</v>
      </c>
    </row>
    <row r="8174" spans="1:4">
      <c r="A8174" s="134"/>
      <c r="D8174" s="68">
        <f t="shared" si="127"/>
        <v>0</v>
      </c>
    </row>
    <row r="8175" spans="1:4">
      <c r="A8175" s="134"/>
      <c r="D8175" s="68">
        <f t="shared" si="127"/>
        <v>0</v>
      </c>
    </row>
    <row r="8176" spans="1:4">
      <c r="A8176" s="134"/>
      <c r="D8176" s="68">
        <f t="shared" si="127"/>
        <v>0</v>
      </c>
    </row>
    <row r="8177" spans="1:4">
      <c r="A8177" s="134"/>
      <c r="D8177" s="68">
        <f t="shared" si="127"/>
        <v>0</v>
      </c>
    </row>
    <row r="8178" spans="1:4">
      <c r="A8178" s="134"/>
      <c r="D8178" s="68">
        <f t="shared" si="127"/>
        <v>0</v>
      </c>
    </row>
    <row r="8179" spans="1:4">
      <c r="A8179" s="134"/>
      <c r="D8179" s="68">
        <f t="shared" si="127"/>
        <v>0</v>
      </c>
    </row>
    <row r="8180" spans="1:4">
      <c r="A8180" s="134"/>
      <c r="D8180" s="68">
        <f t="shared" si="127"/>
        <v>0</v>
      </c>
    </row>
    <row r="8181" spans="1:4">
      <c r="A8181" s="134"/>
      <c r="D8181" s="68">
        <f t="shared" si="127"/>
        <v>0</v>
      </c>
    </row>
    <row r="8182" spans="1:4">
      <c r="A8182" s="134"/>
      <c r="D8182" s="68">
        <f t="shared" si="127"/>
        <v>0</v>
      </c>
    </row>
    <row r="8183" spans="1:4">
      <c r="A8183" s="134"/>
      <c r="D8183" s="68">
        <f t="shared" si="127"/>
        <v>0</v>
      </c>
    </row>
    <row r="8184" spans="1:4">
      <c r="A8184" s="134"/>
      <c r="D8184" s="68">
        <f t="shared" si="127"/>
        <v>0</v>
      </c>
    </row>
    <row r="8185" spans="1:4">
      <c r="A8185" s="134"/>
      <c r="D8185" s="68">
        <f t="shared" si="127"/>
        <v>0</v>
      </c>
    </row>
    <row r="8186" spans="1:4">
      <c r="A8186" s="134"/>
      <c r="D8186" s="68">
        <f t="shared" si="127"/>
        <v>0</v>
      </c>
    </row>
    <row r="8187" spans="1:4">
      <c r="A8187" s="134"/>
      <c r="D8187" s="68">
        <f t="shared" si="127"/>
        <v>0</v>
      </c>
    </row>
    <row r="8188" spans="1:4">
      <c r="A8188" s="134"/>
      <c r="D8188" s="68">
        <f t="shared" si="127"/>
        <v>0</v>
      </c>
    </row>
    <row r="8189" spans="1:4">
      <c r="A8189" s="134"/>
      <c r="D8189" s="68">
        <f t="shared" si="127"/>
        <v>0</v>
      </c>
    </row>
    <row r="8190" spans="1:4">
      <c r="A8190" s="134"/>
      <c r="D8190" s="68">
        <f t="shared" si="127"/>
        <v>0</v>
      </c>
    </row>
    <row r="8191" spans="1:4">
      <c r="A8191" s="134"/>
      <c r="D8191" s="68">
        <f t="shared" si="127"/>
        <v>0</v>
      </c>
    </row>
    <row r="8192" spans="1:4">
      <c r="A8192" s="134"/>
      <c r="D8192" s="68">
        <f t="shared" si="127"/>
        <v>0</v>
      </c>
    </row>
    <row r="8193" spans="1:4">
      <c r="A8193" s="134"/>
      <c r="D8193" s="68">
        <f t="shared" si="127"/>
        <v>0</v>
      </c>
    </row>
    <row r="8194" spans="1:4">
      <c r="A8194" s="134"/>
      <c r="D8194" s="68">
        <f t="shared" si="127"/>
        <v>0</v>
      </c>
    </row>
    <row r="8195" spans="1:4">
      <c r="A8195" s="134"/>
      <c r="D8195" s="68">
        <f t="shared" ref="D8195:D8258" si="128">B8195+C8195</f>
        <v>0</v>
      </c>
    </row>
    <row r="8196" spans="1:4">
      <c r="A8196" s="134"/>
      <c r="D8196" s="68">
        <f t="shared" si="128"/>
        <v>0</v>
      </c>
    </row>
    <row r="8197" spans="1:4">
      <c r="A8197" s="134"/>
      <c r="D8197" s="68">
        <f t="shared" si="128"/>
        <v>0</v>
      </c>
    </row>
    <row r="8198" spans="1:4">
      <c r="A8198" s="134"/>
      <c r="D8198" s="68">
        <f t="shared" si="128"/>
        <v>0</v>
      </c>
    </row>
    <row r="8199" spans="1:4">
      <c r="A8199" s="134"/>
      <c r="D8199" s="68">
        <f t="shared" si="128"/>
        <v>0</v>
      </c>
    </row>
    <row r="8200" spans="1:4">
      <c r="A8200" s="134"/>
      <c r="D8200" s="68">
        <f t="shared" si="128"/>
        <v>0</v>
      </c>
    </row>
    <row r="8201" spans="1:4">
      <c r="A8201" s="134"/>
      <c r="D8201" s="68">
        <f t="shared" si="128"/>
        <v>0</v>
      </c>
    </row>
    <row r="8202" spans="1:4">
      <c r="A8202" s="134"/>
      <c r="D8202" s="68">
        <f t="shared" si="128"/>
        <v>0</v>
      </c>
    </row>
    <row r="8203" spans="1:4">
      <c r="A8203" s="134"/>
      <c r="D8203" s="68">
        <f t="shared" si="128"/>
        <v>0</v>
      </c>
    </row>
    <row r="8204" spans="1:4">
      <c r="A8204" s="134"/>
      <c r="D8204" s="68">
        <f t="shared" si="128"/>
        <v>0</v>
      </c>
    </row>
    <row r="8205" spans="1:4">
      <c r="A8205" s="134"/>
      <c r="D8205" s="68">
        <f t="shared" si="128"/>
        <v>0</v>
      </c>
    </row>
    <row r="8206" spans="1:4">
      <c r="A8206" s="134"/>
      <c r="D8206" s="68">
        <f t="shared" si="128"/>
        <v>0</v>
      </c>
    </row>
    <row r="8207" spans="1:4">
      <c r="A8207" s="134"/>
      <c r="D8207" s="68">
        <f t="shared" si="128"/>
        <v>0</v>
      </c>
    </row>
    <row r="8208" spans="1:4">
      <c r="A8208" s="134"/>
      <c r="D8208" s="68">
        <f t="shared" si="128"/>
        <v>0</v>
      </c>
    </row>
    <row r="8209" spans="1:4">
      <c r="A8209" s="134"/>
      <c r="D8209" s="68">
        <f t="shared" si="128"/>
        <v>0</v>
      </c>
    </row>
    <row r="8210" spans="1:4">
      <c r="A8210" s="134"/>
      <c r="D8210" s="68">
        <f t="shared" si="128"/>
        <v>0</v>
      </c>
    </row>
    <row r="8211" spans="1:4">
      <c r="A8211" s="134"/>
      <c r="D8211" s="68">
        <f t="shared" si="128"/>
        <v>0</v>
      </c>
    </row>
    <row r="8212" spans="1:4">
      <c r="A8212" s="134"/>
      <c r="D8212" s="68">
        <f t="shared" si="128"/>
        <v>0</v>
      </c>
    </row>
    <row r="8213" spans="1:4">
      <c r="A8213" s="134"/>
      <c r="D8213" s="68">
        <f t="shared" si="128"/>
        <v>0</v>
      </c>
    </row>
    <row r="8214" spans="1:4">
      <c r="A8214" s="134"/>
      <c r="D8214" s="68">
        <f t="shared" si="128"/>
        <v>0</v>
      </c>
    </row>
    <row r="8215" spans="1:4">
      <c r="A8215" s="134"/>
      <c r="D8215" s="68">
        <f t="shared" si="128"/>
        <v>0</v>
      </c>
    </row>
    <row r="8216" spans="1:4">
      <c r="A8216" s="134"/>
      <c r="D8216" s="68">
        <f t="shared" si="128"/>
        <v>0</v>
      </c>
    </row>
    <row r="8217" spans="1:4">
      <c r="A8217" s="134"/>
      <c r="D8217" s="68">
        <f t="shared" si="128"/>
        <v>0</v>
      </c>
    </row>
    <row r="8218" spans="1:4">
      <c r="A8218" s="134"/>
      <c r="D8218" s="68">
        <f t="shared" si="128"/>
        <v>0</v>
      </c>
    </row>
    <row r="8219" spans="1:4">
      <c r="A8219" s="134"/>
      <c r="D8219" s="68">
        <f t="shared" si="128"/>
        <v>0</v>
      </c>
    </row>
    <row r="8220" spans="1:4">
      <c r="A8220" s="134"/>
      <c r="D8220" s="68">
        <f t="shared" si="128"/>
        <v>0</v>
      </c>
    </row>
    <row r="8221" spans="1:4">
      <c r="A8221" s="134"/>
      <c r="D8221" s="68">
        <f t="shared" si="128"/>
        <v>0</v>
      </c>
    </row>
    <row r="8222" spans="1:4">
      <c r="A8222" s="134"/>
      <c r="D8222" s="68">
        <f t="shared" si="128"/>
        <v>0</v>
      </c>
    </row>
    <row r="8223" spans="1:4">
      <c r="A8223" s="134"/>
      <c r="D8223" s="68">
        <f t="shared" si="128"/>
        <v>0</v>
      </c>
    </row>
    <row r="8224" spans="1:4">
      <c r="A8224" s="134"/>
      <c r="D8224" s="68">
        <f t="shared" si="128"/>
        <v>0</v>
      </c>
    </row>
    <row r="8225" spans="1:4">
      <c r="A8225" s="134"/>
      <c r="D8225" s="68">
        <f t="shared" si="128"/>
        <v>0</v>
      </c>
    </row>
    <row r="8226" spans="1:4">
      <c r="A8226" s="134"/>
      <c r="D8226" s="68">
        <f t="shared" si="128"/>
        <v>0</v>
      </c>
    </row>
    <row r="8227" spans="1:4">
      <c r="A8227" s="134"/>
      <c r="D8227" s="68">
        <f t="shared" si="128"/>
        <v>0</v>
      </c>
    </row>
    <row r="8228" spans="1:4">
      <c r="A8228" s="134"/>
      <c r="D8228" s="68">
        <f t="shared" si="128"/>
        <v>0</v>
      </c>
    </row>
    <row r="8229" spans="1:4">
      <c r="A8229" s="134"/>
      <c r="D8229" s="68">
        <f t="shared" si="128"/>
        <v>0</v>
      </c>
    </row>
    <row r="8230" spans="1:4">
      <c r="A8230" s="134"/>
      <c r="D8230" s="68">
        <f t="shared" si="128"/>
        <v>0</v>
      </c>
    </row>
    <row r="8231" spans="1:4">
      <c r="A8231" s="134"/>
      <c r="D8231" s="68">
        <f t="shared" si="128"/>
        <v>0</v>
      </c>
    </row>
    <row r="8232" spans="1:4">
      <c r="A8232" s="134"/>
      <c r="D8232" s="68">
        <f t="shared" si="128"/>
        <v>0</v>
      </c>
    </row>
    <row r="8233" spans="1:4">
      <c r="A8233" s="134"/>
      <c r="D8233" s="68">
        <f t="shared" si="128"/>
        <v>0</v>
      </c>
    </row>
    <row r="8234" spans="1:4">
      <c r="A8234" s="134"/>
      <c r="D8234" s="68">
        <f t="shared" si="128"/>
        <v>0</v>
      </c>
    </row>
    <row r="8235" spans="1:4">
      <c r="A8235" s="134"/>
      <c r="D8235" s="68">
        <f t="shared" si="128"/>
        <v>0</v>
      </c>
    </row>
    <row r="8236" spans="1:4">
      <c r="A8236" s="134"/>
      <c r="D8236" s="68">
        <f t="shared" si="128"/>
        <v>0</v>
      </c>
    </row>
    <row r="8237" spans="1:4">
      <c r="A8237" s="134"/>
      <c r="D8237" s="68">
        <f t="shared" si="128"/>
        <v>0</v>
      </c>
    </row>
    <row r="8238" spans="1:4">
      <c r="A8238" s="134"/>
      <c r="D8238" s="68">
        <f t="shared" si="128"/>
        <v>0</v>
      </c>
    </row>
    <row r="8239" spans="1:4">
      <c r="A8239" s="134"/>
      <c r="D8239" s="68">
        <f t="shared" si="128"/>
        <v>0</v>
      </c>
    </row>
    <row r="8240" spans="1:4">
      <c r="A8240" s="134"/>
      <c r="D8240" s="68">
        <f t="shared" si="128"/>
        <v>0</v>
      </c>
    </row>
    <row r="8241" spans="1:4">
      <c r="A8241" s="134"/>
      <c r="D8241" s="68">
        <f t="shared" si="128"/>
        <v>0</v>
      </c>
    </row>
    <row r="8242" spans="1:4">
      <c r="A8242" s="134"/>
      <c r="D8242" s="68">
        <f t="shared" si="128"/>
        <v>0</v>
      </c>
    </row>
    <row r="8243" spans="1:4">
      <c r="A8243" s="134"/>
      <c r="D8243" s="68">
        <f t="shared" si="128"/>
        <v>0</v>
      </c>
    </row>
    <row r="8244" spans="1:4">
      <c r="A8244" s="134"/>
      <c r="D8244" s="68">
        <f t="shared" si="128"/>
        <v>0</v>
      </c>
    </row>
    <row r="8245" spans="1:4">
      <c r="A8245" s="134"/>
      <c r="D8245" s="68">
        <f t="shared" si="128"/>
        <v>0</v>
      </c>
    </row>
    <row r="8246" spans="1:4">
      <c r="A8246" s="134"/>
      <c r="D8246" s="68">
        <f t="shared" si="128"/>
        <v>0</v>
      </c>
    </row>
    <row r="8247" spans="1:4">
      <c r="A8247" s="134"/>
      <c r="D8247" s="68">
        <f t="shared" si="128"/>
        <v>0</v>
      </c>
    </row>
    <row r="8248" spans="1:4">
      <c r="A8248" s="134"/>
      <c r="D8248" s="68">
        <f t="shared" si="128"/>
        <v>0</v>
      </c>
    </row>
    <row r="8249" spans="1:4">
      <c r="A8249" s="134"/>
      <c r="D8249" s="68">
        <f t="shared" si="128"/>
        <v>0</v>
      </c>
    </row>
    <row r="8250" spans="1:4">
      <c r="A8250" s="134"/>
      <c r="D8250" s="68">
        <f t="shared" si="128"/>
        <v>0</v>
      </c>
    </row>
    <row r="8251" spans="1:4">
      <c r="A8251" s="134"/>
      <c r="D8251" s="68">
        <f t="shared" si="128"/>
        <v>0</v>
      </c>
    </row>
    <row r="8252" spans="1:4">
      <c r="A8252" s="134"/>
      <c r="D8252" s="68">
        <f t="shared" si="128"/>
        <v>0</v>
      </c>
    </row>
    <row r="8253" spans="1:4">
      <c r="A8253" s="134"/>
      <c r="D8253" s="68">
        <f t="shared" si="128"/>
        <v>0</v>
      </c>
    </row>
    <row r="8254" spans="1:4">
      <c r="A8254" s="134"/>
      <c r="D8254" s="68">
        <f t="shared" si="128"/>
        <v>0</v>
      </c>
    </row>
    <row r="8255" spans="1:4">
      <c r="A8255" s="134"/>
      <c r="D8255" s="68">
        <f t="shared" si="128"/>
        <v>0</v>
      </c>
    </row>
    <row r="8256" spans="1:4">
      <c r="A8256" s="134"/>
      <c r="D8256" s="68">
        <f t="shared" si="128"/>
        <v>0</v>
      </c>
    </row>
    <row r="8257" spans="1:4">
      <c r="A8257" s="134"/>
      <c r="D8257" s="68">
        <f t="shared" si="128"/>
        <v>0</v>
      </c>
    </row>
    <row r="8258" spans="1:4">
      <c r="A8258" s="134"/>
      <c r="D8258" s="68">
        <f t="shared" si="128"/>
        <v>0</v>
      </c>
    </row>
    <row r="8259" spans="1:4">
      <c r="A8259" s="134"/>
      <c r="D8259" s="68">
        <f t="shared" ref="D8259:D8322" si="129">B8259+C8259</f>
        <v>0</v>
      </c>
    </row>
    <row r="8260" spans="1:4">
      <c r="A8260" s="134"/>
      <c r="D8260" s="68">
        <f t="shared" si="129"/>
        <v>0</v>
      </c>
    </row>
    <row r="8261" spans="1:4">
      <c r="A8261" s="134"/>
      <c r="D8261" s="68">
        <f t="shared" si="129"/>
        <v>0</v>
      </c>
    </row>
    <row r="8262" spans="1:4">
      <c r="A8262" s="134"/>
      <c r="D8262" s="68">
        <f t="shared" si="129"/>
        <v>0</v>
      </c>
    </row>
    <row r="8263" spans="1:4">
      <c r="A8263" s="134"/>
      <c r="D8263" s="68">
        <f t="shared" si="129"/>
        <v>0</v>
      </c>
    </row>
    <row r="8264" spans="1:4">
      <c r="A8264" s="134"/>
      <c r="D8264" s="68">
        <f t="shared" si="129"/>
        <v>0</v>
      </c>
    </row>
    <row r="8265" spans="1:4">
      <c r="A8265" s="134"/>
      <c r="D8265" s="68">
        <f t="shared" si="129"/>
        <v>0</v>
      </c>
    </row>
    <row r="8266" spans="1:4">
      <c r="A8266" s="134"/>
      <c r="D8266" s="68">
        <f t="shared" si="129"/>
        <v>0</v>
      </c>
    </row>
    <row r="8267" spans="1:4">
      <c r="A8267" s="134"/>
      <c r="D8267" s="68">
        <f t="shared" si="129"/>
        <v>0</v>
      </c>
    </row>
    <row r="8268" spans="1:4">
      <c r="A8268" s="134"/>
      <c r="D8268" s="68">
        <f t="shared" si="129"/>
        <v>0</v>
      </c>
    </row>
    <row r="8269" spans="1:4">
      <c r="A8269" s="134"/>
      <c r="D8269" s="68">
        <f t="shared" si="129"/>
        <v>0</v>
      </c>
    </row>
    <row r="8270" spans="1:4">
      <c r="A8270" s="134"/>
      <c r="D8270" s="68">
        <f t="shared" si="129"/>
        <v>0</v>
      </c>
    </row>
    <row r="8271" spans="1:4">
      <c r="A8271" s="134"/>
      <c r="D8271" s="68">
        <f t="shared" si="129"/>
        <v>0</v>
      </c>
    </row>
    <row r="8272" spans="1:4">
      <c r="A8272" s="134"/>
      <c r="D8272" s="68">
        <f t="shared" si="129"/>
        <v>0</v>
      </c>
    </row>
    <row r="8273" spans="1:4">
      <c r="A8273" s="134"/>
      <c r="D8273" s="68">
        <f t="shared" si="129"/>
        <v>0</v>
      </c>
    </row>
    <row r="8274" spans="1:4">
      <c r="A8274" s="134"/>
      <c r="D8274" s="68">
        <f t="shared" si="129"/>
        <v>0</v>
      </c>
    </row>
    <row r="8275" spans="1:4">
      <c r="A8275" s="134"/>
      <c r="D8275" s="68">
        <f t="shared" si="129"/>
        <v>0</v>
      </c>
    </row>
    <row r="8276" spans="1:4">
      <c r="A8276" s="134"/>
      <c r="D8276" s="68">
        <f t="shared" si="129"/>
        <v>0</v>
      </c>
    </row>
    <row r="8277" spans="1:4">
      <c r="A8277" s="134"/>
      <c r="D8277" s="68">
        <f t="shared" si="129"/>
        <v>0</v>
      </c>
    </row>
    <row r="8278" spans="1:4">
      <c r="A8278" s="134"/>
      <c r="D8278" s="68">
        <f t="shared" si="129"/>
        <v>0</v>
      </c>
    </row>
    <row r="8279" spans="1:4">
      <c r="A8279" s="134"/>
      <c r="D8279" s="68">
        <f t="shared" si="129"/>
        <v>0</v>
      </c>
    </row>
    <row r="8280" spans="1:4">
      <c r="A8280" s="134"/>
      <c r="D8280" s="68">
        <f t="shared" si="129"/>
        <v>0</v>
      </c>
    </row>
    <row r="8281" spans="1:4">
      <c r="A8281" s="134"/>
      <c r="D8281" s="68">
        <f t="shared" si="129"/>
        <v>0</v>
      </c>
    </row>
    <row r="8282" spans="1:4">
      <c r="A8282" s="134"/>
      <c r="D8282" s="68">
        <f t="shared" si="129"/>
        <v>0</v>
      </c>
    </row>
    <row r="8283" spans="1:4">
      <c r="A8283" s="134"/>
      <c r="D8283" s="68">
        <f t="shared" si="129"/>
        <v>0</v>
      </c>
    </row>
    <row r="8284" spans="1:4">
      <c r="A8284" s="134"/>
      <c r="D8284" s="68">
        <f t="shared" si="129"/>
        <v>0</v>
      </c>
    </row>
    <row r="8285" spans="1:4">
      <c r="A8285" s="134"/>
      <c r="D8285" s="68">
        <f t="shared" si="129"/>
        <v>0</v>
      </c>
    </row>
    <row r="8286" spans="1:4">
      <c r="A8286" s="134"/>
      <c r="D8286" s="68">
        <f t="shared" si="129"/>
        <v>0</v>
      </c>
    </row>
    <row r="8287" spans="1:4">
      <c r="A8287" s="134"/>
      <c r="D8287" s="68">
        <f t="shared" si="129"/>
        <v>0</v>
      </c>
    </row>
    <row r="8288" spans="1:4">
      <c r="A8288" s="134"/>
      <c r="D8288" s="68">
        <f t="shared" si="129"/>
        <v>0</v>
      </c>
    </row>
    <row r="8289" spans="1:4">
      <c r="A8289" s="134"/>
      <c r="D8289" s="68">
        <f t="shared" si="129"/>
        <v>0</v>
      </c>
    </row>
    <row r="8290" spans="1:4">
      <c r="A8290" s="134"/>
      <c r="D8290" s="68">
        <f t="shared" si="129"/>
        <v>0</v>
      </c>
    </row>
    <row r="8291" spans="1:4">
      <c r="A8291" s="134"/>
      <c r="D8291" s="68">
        <f t="shared" si="129"/>
        <v>0</v>
      </c>
    </row>
    <row r="8292" spans="1:4">
      <c r="A8292" s="134"/>
      <c r="D8292" s="68">
        <f t="shared" si="129"/>
        <v>0</v>
      </c>
    </row>
    <row r="8293" spans="1:4">
      <c r="A8293" s="134"/>
      <c r="D8293" s="68">
        <f t="shared" si="129"/>
        <v>0</v>
      </c>
    </row>
    <row r="8294" spans="1:4">
      <c r="A8294" s="134"/>
      <c r="D8294" s="68">
        <f t="shared" si="129"/>
        <v>0</v>
      </c>
    </row>
    <row r="8295" spans="1:4">
      <c r="A8295" s="134"/>
      <c r="D8295" s="68">
        <f t="shared" si="129"/>
        <v>0</v>
      </c>
    </row>
    <row r="8296" spans="1:4">
      <c r="A8296" s="134"/>
      <c r="D8296" s="68">
        <f t="shared" si="129"/>
        <v>0</v>
      </c>
    </row>
    <row r="8297" spans="1:4">
      <c r="A8297" s="134"/>
      <c r="D8297" s="68">
        <f t="shared" si="129"/>
        <v>0</v>
      </c>
    </row>
    <row r="8298" spans="1:4">
      <c r="A8298" s="134"/>
      <c r="D8298" s="68">
        <f t="shared" si="129"/>
        <v>0</v>
      </c>
    </row>
    <row r="8299" spans="1:4">
      <c r="A8299" s="134"/>
      <c r="D8299" s="68">
        <f t="shared" si="129"/>
        <v>0</v>
      </c>
    </row>
    <row r="8300" spans="1:4">
      <c r="A8300" s="134"/>
      <c r="D8300" s="68">
        <f t="shared" si="129"/>
        <v>0</v>
      </c>
    </row>
    <row r="8301" spans="1:4">
      <c r="A8301" s="134"/>
      <c r="D8301" s="68">
        <f t="shared" si="129"/>
        <v>0</v>
      </c>
    </row>
    <row r="8302" spans="1:4">
      <c r="A8302" s="134"/>
      <c r="D8302" s="68">
        <f t="shared" si="129"/>
        <v>0</v>
      </c>
    </row>
    <row r="8303" spans="1:4">
      <c r="A8303" s="134"/>
      <c r="D8303" s="68">
        <f t="shared" si="129"/>
        <v>0</v>
      </c>
    </row>
    <row r="8304" spans="1:4">
      <c r="A8304" s="134"/>
      <c r="D8304" s="68">
        <f t="shared" si="129"/>
        <v>0</v>
      </c>
    </row>
    <row r="8305" spans="1:4">
      <c r="A8305" s="134"/>
      <c r="D8305" s="68">
        <f t="shared" si="129"/>
        <v>0</v>
      </c>
    </row>
    <row r="8306" spans="1:4">
      <c r="A8306" s="134"/>
      <c r="D8306" s="68">
        <f t="shared" si="129"/>
        <v>0</v>
      </c>
    </row>
    <row r="8307" spans="1:4">
      <c r="A8307" s="134"/>
      <c r="D8307" s="68">
        <f t="shared" si="129"/>
        <v>0</v>
      </c>
    </row>
    <row r="8308" spans="1:4">
      <c r="A8308" s="134"/>
      <c r="D8308" s="68">
        <f t="shared" si="129"/>
        <v>0</v>
      </c>
    </row>
    <row r="8309" spans="1:4">
      <c r="A8309" s="134"/>
      <c r="D8309" s="68">
        <f t="shared" si="129"/>
        <v>0</v>
      </c>
    </row>
    <row r="8310" spans="1:4">
      <c r="A8310" s="134"/>
      <c r="D8310" s="68">
        <f t="shared" si="129"/>
        <v>0</v>
      </c>
    </row>
    <row r="8311" spans="1:4">
      <c r="A8311" s="134"/>
      <c r="D8311" s="68">
        <f t="shared" si="129"/>
        <v>0</v>
      </c>
    </row>
    <row r="8312" spans="1:4">
      <c r="A8312" s="134"/>
      <c r="D8312" s="68">
        <f t="shared" si="129"/>
        <v>0</v>
      </c>
    </row>
    <row r="8313" spans="1:4">
      <c r="A8313" s="134"/>
      <c r="D8313" s="68">
        <f t="shared" si="129"/>
        <v>0</v>
      </c>
    </row>
    <row r="8314" spans="1:4">
      <c r="A8314" s="134"/>
      <c r="D8314" s="68">
        <f t="shared" si="129"/>
        <v>0</v>
      </c>
    </row>
    <row r="8315" spans="1:4">
      <c r="A8315" s="134"/>
      <c r="D8315" s="68">
        <f t="shared" si="129"/>
        <v>0</v>
      </c>
    </row>
    <row r="8316" spans="1:4">
      <c r="A8316" s="134"/>
      <c r="D8316" s="68">
        <f t="shared" si="129"/>
        <v>0</v>
      </c>
    </row>
    <row r="8317" spans="1:4">
      <c r="A8317" s="134"/>
      <c r="D8317" s="68">
        <f t="shared" si="129"/>
        <v>0</v>
      </c>
    </row>
    <row r="8318" spans="1:4">
      <c r="A8318" s="134"/>
      <c r="D8318" s="68">
        <f t="shared" si="129"/>
        <v>0</v>
      </c>
    </row>
    <row r="8319" spans="1:4">
      <c r="A8319" s="134"/>
      <c r="D8319" s="68">
        <f t="shared" si="129"/>
        <v>0</v>
      </c>
    </row>
    <row r="8320" spans="1:4">
      <c r="A8320" s="134"/>
      <c r="D8320" s="68">
        <f t="shared" si="129"/>
        <v>0</v>
      </c>
    </row>
    <row r="8321" spans="1:4">
      <c r="A8321" s="134"/>
      <c r="D8321" s="68">
        <f t="shared" si="129"/>
        <v>0</v>
      </c>
    </row>
    <row r="8322" spans="1:4">
      <c r="A8322" s="134"/>
      <c r="D8322" s="68">
        <f t="shared" si="129"/>
        <v>0</v>
      </c>
    </row>
    <row r="8323" spans="1:4">
      <c r="A8323" s="134"/>
      <c r="D8323" s="68">
        <f t="shared" ref="D8323:D8386" si="130">B8323+C8323</f>
        <v>0</v>
      </c>
    </row>
    <row r="8324" spans="1:4">
      <c r="A8324" s="134"/>
      <c r="D8324" s="68">
        <f t="shared" si="130"/>
        <v>0</v>
      </c>
    </row>
    <row r="8325" spans="1:4">
      <c r="A8325" s="134"/>
      <c r="D8325" s="68">
        <f t="shared" si="130"/>
        <v>0</v>
      </c>
    </row>
    <row r="8326" spans="1:4">
      <c r="A8326" s="134"/>
      <c r="D8326" s="68">
        <f t="shared" si="130"/>
        <v>0</v>
      </c>
    </row>
    <row r="8327" spans="1:4">
      <c r="A8327" s="134"/>
      <c r="D8327" s="68">
        <f t="shared" si="130"/>
        <v>0</v>
      </c>
    </row>
    <row r="8328" spans="1:4">
      <c r="A8328" s="134"/>
      <c r="D8328" s="68">
        <f t="shared" si="130"/>
        <v>0</v>
      </c>
    </row>
    <row r="8329" spans="1:4">
      <c r="A8329" s="134"/>
      <c r="D8329" s="68">
        <f t="shared" si="130"/>
        <v>0</v>
      </c>
    </row>
    <row r="8330" spans="1:4">
      <c r="A8330" s="134"/>
      <c r="D8330" s="68">
        <f t="shared" si="130"/>
        <v>0</v>
      </c>
    </row>
    <row r="8331" spans="1:4">
      <c r="A8331" s="134"/>
      <c r="D8331" s="68">
        <f t="shared" si="130"/>
        <v>0</v>
      </c>
    </row>
    <row r="8332" spans="1:4">
      <c r="A8332" s="134"/>
      <c r="D8332" s="68">
        <f t="shared" si="130"/>
        <v>0</v>
      </c>
    </row>
    <row r="8333" spans="1:4">
      <c r="A8333" s="134"/>
      <c r="D8333" s="68">
        <f t="shared" si="130"/>
        <v>0</v>
      </c>
    </row>
    <row r="8334" spans="1:4">
      <c r="A8334" s="134"/>
      <c r="D8334" s="68">
        <f t="shared" si="130"/>
        <v>0</v>
      </c>
    </row>
    <row r="8335" spans="1:4">
      <c r="A8335" s="134"/>
      <c r="D8335" s="68">
        <f t="shared" si="130"/>
        <v>0</v>
      </c>
    </row>
    <row r="8336" spans="1:4">
      <c r="A8336" s="134"/>
      <c r="D8336" s="68">
        <f t="shared" si="130"/>
        <v>0</v>
      </c>
    </row>
    <row r="8337" spans="1:4">
      <c r="A8337" s="134"/>
      <c r="D8337" s="68">
        <f t="shared" si="130"/>
        <v>0</v>
      </c>
    </row>
    <row r="8338" spans="1:4">
      <c r="A8338" s="134"/>
      <c r="D8338" s="68">
        <f t="shared" si="130"/>
        <v>0</v>
      </c>
    </row>
    <row r="8339" spans="1:4">
      <c r="A8339" s="134"/>
      <c r="D8339" s="68">
        <f t="shared" si="130"/>
        <v>0</v>
      </c>
    </row>
    <row r="8340" spans="1:4">
      <c r="A8340" s="134"/>
      <c r="D8340" s="68">
        <f t="shared" si="130"/>
        <v>0</v>
      </c>
    </row>
    <row r="8341" spans="1:4">
      <c r="A8341" s="134"/>
      <c r="D8341" s="68">
        <f t="shared" si="130"/>
        <v>0</v>
      </c>
    </row>
    <row r="8342" spans="1:4">
      <c r="A8342" s="134"/>
      <c r="D8342" s="68">
        <f t="shared" si="130"/>
        <v>0</v>
      </c>
    </row>
    <row r="8343" spans="1:4">
      <c r="A8343" s="134"/>
      <c r="D8343" s="68">
        <f t="shared" si="130"/>
        <v>0</v>
      </c>
    </row>
    <row r="8344" spans="1:4">
      <c r="A8344" s="134"/>
      <c r="D8344" s="68">
        <f t="shared" si="130"/>
        <v>0</v>
      </c>
    </row>
    <row r="8345" spans="1:4">
      <c r="A8345" s="134"/>
      <c r="D8345" s="68">
        <f t="shared" si="130"/>
        <v>0</v>
      </c>
    </row>
    <row r="8346" spans="1:4">
      <c r="A8346" s="134"/>
      <c r="D8346" s="68">
        <f t="shared" si="130"/>
        <v>0</v>
      </c>
    </row>
    <row r="8347" spans="1:4">
      <c r="A8347" s="134"/>
      <c r="D8347" s="68">
        <f t="shared" si="130"/>
        <v>0</v>
      </c>
    </row>
    <row r="8348" spans="1:4">
      <c r="A8348" s="134"/>
      <c r="D8348" s="68">
        <f t="shared" si="130"/>
        <v>0</v>
      </c>
    </row>
    <row r="8349" spans="1:4">
      <c r="A8349" s="134"/>
      <c r="D8349" s="68">
        <f t="shared" si="130"/>
        <v>0</v>
      </c>
    </row>
    <row r="8350" spans="1:4">
      <c r="A8350" s="134"/>
      <c r="D8350" s="68">
        <f t="shared" si="130"/>
        <v>0</v>
      </c>
    </row>
    <row r="8351" spans="1:4">
      <c r="A8351" s="134"/>
      <c r="D8351" s="68">
        <f t="shared" si="130"/>
        <v>0</v>
      </c>
    </row>
    <row r="8352" spans="1:4">
      <c r="A8352" s="134"/>
      <c r="D8352" s="68">
        <f t="shared" si="130"/>
        <v>0</v>
      </c>
    </row>
    <row r="8353" spans="1:4">
      <c r="A8353" s="134"/>
      <c r="D8353" s="68">
        <f t="shared" si="130"/>
        <v>0</v>
      </c>
    </row>
    <row r="8354" spans="1:4">
      <c r="A8354" s="134"/>
      <c r="D8354" s="68">
        <f t="shared" si="130"/>
        <v>0</v>
      </c>
    </row>
    <row r="8355" spans="1:4">
      <c r="A8355" s="134"/>
      <c r="D8355" s="68">
        <f t="shared" si="130"/>
        <v>0</v>
      </c>
    </row>
    <row r="8356" spans="1:4">
      <c r="A8356" s="134"/>
      <c r="D8356" s="68">
        <f t="shared" si="130"/>
        <v>0</v>
      </c>
    </row>
    <row r="8357" spans="1:4">
      <c r="A8357" s="134"/>
      <c r="D8357" s="68">
        <f t="shared" si="130"/>
        <v>0</v>
      </c>
    </row>
    <row r="8358" spans="1:4">
      <c r="A8358" s="134"/>
      <c r="D8358" s="68">
        <f t="shared" si="130"/>
        <v>0</v>
      </c>
    </row>
    <row r="8359" spans="1:4">
      <c r="A8359" s="134"/>
      <c r="D8359" s="68">
        <f t="shared" si="130"/>
        <v>0</v>
      </c>
    </row>
    <row r="8360" spans="1:4">
      <c r="A8360" s="134"/>
      <c r="D8360" s="68">
        <f t="shared" si="130"/>
        <v>0</v>
      </c>
    </row>
    <row r="8361" spans="1:4">
      <c r="A8361" s="134"/>
      <c r="D8361" s="68">
        <f t="shared" si="130"/>
        <v>0</v>
      </c>
    </row>
    <row r="8362" spans="1:4">
      <c r="A8362" s="134"/>
      <c r="D8362" s="68">
        <f t="shared" si="130"/>
        <v>0</v>
      </c>
    </row>
    <row r="8363" spans="1:4">
      <c r="A8363" s="134"/>
      <c r="D8363" s="68">
        <f t="shared" si="130"/>
        <v>0</v>
      </c>
    </row>
    <row r="8364" spans="1:4">
      <c r="A8364" s="134"/>
      <c r="D8364" s="68">
        <f t="shared" si="130"/>
        <v>0</v>
      </c>
    </row>
    <row r="8365" spans="1:4">
      <c r="A8365" s="134"/>
      <c r="D8365" s="68">
        <f t="shared" si="130"/>
        <v>0</v>
      </c>
    </row>
    <row r="8366" spans="1:4">
      <c r="A8366" s="134"/>
      <c r="D8366" s="68">
        <f t="shared" si="130"/>
        <v>0</v>
      </c>
    </row>
    <row r="8367" spans="1:4">
      <c r="A8367" s="134"/>
      <c r="D8367" s="68">
        <f t="shared" si="130"/>
        <v>0</v>
      </c>
    </row>
    <row r="8368" spans="1:4">
      <c r="A8368" s="134"/>
      <c r="D8368" s="68">
        <f t="shared" si="130"/>
        <v>0</v>
      </c>
    </row>
    <row r="8369" spans="1:4">
      <c r="A8369" s="134"/>
      <c r="D8369" s="68">
        <f t="shared" si="130"/>
        <v>0</v>
      </c>
    </row>
    <row r="8370" spans="1:4">
      <c r="A8370" s="134"/>
      <c r="D8370" s="68">
        <f t="shared" si="130"/>
        <v>0</v>
      </c>
    </row>
    <row r="8371" spans="1:4">
      <c r="A8371" s="134"/>
      <c r="D8371" s="68">
        <f t="shared" si="130"/>
        <v>0</v>
      </c>
    </row>
    <row r="8372" spans="1:4">
      <c r="A8372" s="134"/>
      <c r="D8372" s="68">
        <f t="shared" si="130"/>
        <v>0</v>
      </c>
    </row>
    <row r="8373" spans="1:4">
      <c r="A8373" s="134"/>
      <c r="D8373" s="68">
        <f t="shared" si="130"/>
        <v>0</v>
      </c>
    </row>
    <row r="8374" spans="1:4">
      <c r="A8374" s="134"/>
      <c r="D8374" s="68">
        <f t="shared" si="130"/>
        <v>0</v>
      </c>
    </row>
    <row r="8375" spans="1:4">
      <c r="A8375" s="134"/>
      <c r="D8375" s="68">
        <f t="shared" si="130"/>
        <v>0</v>
      </c>
    </row>
    <row r="8376" spans="1:4">
      <c r="A8376" s="134"/>
      <c r="D8376" s="68">
        <f t="shared" si="130"/>
        <v>0</v>
      </c>
    </row>
    <row r="8377" spans="1:4">
      <c r="A8377" s="134"/>
      <c r="D8377" s="68">
        <f t="shared" si="130"/>
        <v>0</v>
      </c>
    </row>
    <row r="8378" spans="1:4">
      <c r="A8378" s="134"/>
      <c r="D8378" s="68">
        <f t="shared" si="130"/>
        <v>0</v>
      </c>
    </row>
    <row r="8379" spans="1:4">
      <c r="A8379" s="134"/>
      <c r="D8379" s="68">
        <f t="shared" si="130"/>
        <v>0</v>
      </c>
    </row>
    <row r="8380" spans="1:4">
      <c r="A8380" s="134"/>
      <c r="D8380" s="68">
        <f t="shared" si="130"/>
        <v>0</v>
      </c>
    </row>
    <row r="8381" spans="1:4">
      <c r="A8381" s="134"/>
      <c r="D8381" s="68">
        <f t="shared" si="130"/>
        <v>0</v>
      </c>
    </row>
    <row r="8382" spans="1:4">
      <c r="A8382" s="134"/>
      <c r="D8382" s="68">
        <f t="shared" si="130"/>
        <v>0</v>
      </c>
    </row>
    <row r="8383" spans="1:4">
      <c r="A8383" s="134"/>
      <c r="D8383" s="68">
        <f t="shared" si="130"/>
        <v>0</v>
      </c>
    </row>
    <row r="8384" spans="1:4">
      <c r="A8384" s="134"/>
      <c r="D8384" s="68">
        <f t="shared" si="130"/>
        <v>0</v>
      </c>
    </row>
    <row r="8385" spans="1:4">
      <c r="A8385" s="134"/>
      <c r="D8385" s="68">
        <f t="shared" si="130"/>
        <v>0</v>
      </c>
    </row>
    <row r="8386" spans="1:4">
      <c r="A8386" s="134"/>
      <c r="D8386" s="68">
        <f t="shared" si="130"/>
        <v>0</v>
      </c>
    </row>
    <row r="8387" spans="1:4">
      <c r="A8387" s="134"/>
      <c r="D8387" s="68">
        <f t="shared" ref="D8387:D8450" si="131">B8387+C8387</f>
        <v>0</v>
      </c>
    </row>
    <row r="8388" spans="1:4">
      <c r="A8388" s="134"/>
      <c r="D8388" s="68">
        <f t="shared" si="131"/>
        <v>0</v>
      </c>
    </row>
    <row r="8389" spans="1:4">
      <c r="A8389" s="134"/>
      <c r="D8389" s="68">
        <f t="shared" si="131"/>
        <v>0</v>
      </c>
    </row>
    <row r="8390" spans="1:4">
      <c r="A8390" s="134"/>
      <c r="D8390" s="68">
        <f t="shared" si="131"/>
        <v>0</v>
      </c>
    </row>
    <row r="8391" spans="1:4">
      <c r="A8391" s="134"/>
      <c r="D8391" s="68">
        <f t="shared" si="131"/>
        <v>0</v>
      </c>
    </row>
    <row r="8392" spans="1:4">
      <c r="A8392" s="134"/>
      <c r="D8392" s="68">
        <f t="shared" si="131"/>
        <v>0</v>
      </c>
    </row>
    <row r="8393" spans="1:4">
      <c r="A8393" s="134"/>
      <c r="D8393" s="68">
        <f t="shared" si="131"/>
        <v>0</v>
      </c>
    </row>
    <row r="8394" spans="1:4">
      <c r="A8394" s="134"/>
      <c r="D8394" s="68">
        <f t="shared" si="131"/>
        <v>0</v>
      </c>
    </row>
    <row r="8395" spans="1:4">
      <c r="A8395" s="134"/>
      <c r="D8395" s="68">
        <f t="shared" si="131"/>
        <v>0</v>
      </c>
    </row>
    <row r="8396" spans="1:4">
      <c r="A8396" s="134"/>
      <c r="D8396" s="68">
        <f t="shared" si="131"/>
        <v>0</v>
      </c>
    </row>
    <row r="8397" spans="1:4">
      <c r="A8397" s="134"/>
      <c r="D8397" s="68">
        <f t="shared" si="131"/>
        <v>0</v>
      </c>
    </row>
    <row r="8398" spans="1:4">
      <c r="A8398" s="134"/>
      <c r="D8398" s="68">
        <f t="shared" si="131"/>
        <v>0</v>
      </c>
    </row>
    <row r="8399" spans="1:4">
      <c r="A8399" s="134"/>
      <c r="D8399" s="68">
        <f t="shared" si="131"/>
        <v>0</v>
      </c>
    </row>
    <row r="8400" spans="1:4">
      <c r="A8400" s="134"/>
      <c r="D8400" s="68">
        <f t="shared" si="131"/>
        <v>0</v>
      </c>
    </row>
    <row r="8401" spans="1:4">
      <c r="A8401" s="134"/>
      <c r="D8401" s="68">
        <f t="shared" si="131"/>
        <v>0</v>
      </c>
    </row>
    <row r="8402" spans="1:4">
      <c r="A8402" s="134"/>
      <c r="D8402" s="68">
        <f t="shared" si="131"/>
        <v>0</v>
      </c>
    </row>
    <row r="8403" spans="1:4">
      <c r="A8403" s="134"/>
      <c r="D8403" s="68">
        <f t="shared" si="131"/>
        <v>0</v>
      </c>
    </row>
    <row r="8404" spans="1:4">
      <c r="A8404" s="134"/>
      <c r="D8404" s="68">
        <f t="shared" si="131"/>
        <v>0</v>
      </c>
    </row>
    <row r="8405" spans="1:4">
      <c r="A8405" s="134"/>
      <c r="D8405" s="68">
        <f t="shared" si="131"/>
        <v>0</v>
      </c>
    </row>
    <row r="8406" spans="1:4">
      <c r="A8406" s="134"/>
      <c r="D8406" s="68">
        <f t="shared" si="131"/>
        <v>0</v>
      </c>
    </row>
    <row r="8407" spans="1:4">
      <c r="A8407" s="134"/>
      <c r="D8407" s="68">
        <f t="shared" si="131"/>
        <v>0</v>
      </c>
    </row>
    <row r="8408" spans="1:4">
      <c r="A8408" s="134"/>
      <c r="D8408" s="68">
        <f t="shared" si="131"/>
        <v>0</v>
      </c>
    </row>
    <row r="8409" spans="1:4">
      <c r="A8409" s="134"/>
      <c r="D8409" s="68">
        <f t="shared" si="131"/>
        <v>0</v>
      </c>
    </row>
    <row r="8410" spans="1:4">
      <c r="A8410" s="134"/>
      <c r="D8410" s="68">
        <f t="shared" si="131"/>
        <v>0</v>
      </c>
    </row>
    <row r="8411" spans="1:4">
      <c r="A8411" s="134"/>
      <c r="D8411" s="68">
        <f t="shared" si="131"/>
        <v>0</v>
      </c>
    </row>
    <row r="8412" spans="1:4">
      <c r="A8412" s="134"/>
      <c r="D8412" s="68">
        <f t="shared" si="131"/>
        <v>0</v>
      </c>
    </row>
    <row r="8413" spans="1:4">
      <c r="A8413" s="134"/>
      <c r="D8413" s="68">
        <f t="shared" si="131"/>
        <v>0</v>
      </c>
    </row>
    <row r="8414" spans="1:4">
      <c r="A8414" s="134"/>
      <c r="D8414" s="68">
        <f t="shared" si="131"/>
        <v>0</v>
      </c>
    </row>
    <row r="8415" spans="1:4">
      <c r="A8415" s="134"/>
      <c r="D8415" s="68">
        <f t="shared" si="131"/>
        <v>0</v>
      </c>
    </row>
    <row r="8416" spans="1:4">
      <c r="A8416" s="134"/>
      <c r="D8416" s="68">
        <f t="shared" si="131"/>
        <v>0</v>
      </c>
    </row>
    <row r="8417" spans="1:4">
      <c r="A8417" s="134"/>
      <c r="D8417" s="68">
        <f t="shared" si="131"/>
        <v>0</v>
      </c>
    </row>
    <row r="8418" spans="1:4">
      <c r="A8418" s="134"/>
      <c r="D8418" s="68">
        <f t="shared" si="131"/>
        <v>0</v>
      </c>
    </row>
    <row r="8419" spans="1:4">
      <c r="A8419" s="134"/>
      <c r="D8419" s="68">
        <f t="shared" si="131"/>
        <v>0</v>
      </c>
    </row>
    <row r="8420" spans="1:4">
      <c r="A8420" s="134"/>
      <c r="D8420" s="68">
        <f t="shared" si="131"/>
        <v>0</v>
      </c>
    </row>
    <row r="8421" spans="1:4">
      <c r="A8421" s="134"/>
      <c r="D8421" s="68">
        <f t="shared" si="131"/>
        <v>0</v>
      </c>
    </row>
    <row r="8422" spans="1:4">
      <c r="A8422" s="134"/>
      <c r="D8422" s="68">
        <f t="shared" si="131"/>
        <v>0</v>
      </c>
    </row>
    <row r="8423" spans="1:4">
      <c r="A8423" s="134"/>
      <c r="D8423" s="68">
        <f t="shared" si="131"/>
        <v>0</v>
      </c>
    </row>
    <row r="8424" spans="1:4">
      <c r="A8424" s="134"/>
      <c r="D8424" s="68">
        <f t="shared" si="131"/>
        <v>0</v>
      </c>
    </row>
    <row r="8425" spans="1:4">
      <c r="A8425" s="134"/>
      <c r="D8425" s="68">
        <f t="shared" si="131"/>
        <v>0</v>
      </c>
    </row>
    <row r="8426" spans="1:4">
      <c r="A8426" s="134"/>
      <c r="D8426" s="68">
        <f t="shared" si="131"/>
        <v>0</v>
      </c>
    </row>
    <row r="8427" spans="1:4">
      <c r="A8427" s="134"/>
      <c r="D8427" s="68">
        <f t="shared" si="131"/>
        <v>0</v>
      </c>
    </row>
    <row r="8428" spans="1:4">
      <c r="A8428" s="134"/>
      <c r="D8428" s="68">
        <f t="shared" si="131"/>
        <v>0</v>
      </c>
    </row>
    <row r="8429" spans="1:4">
      <c r="A8429" s="134"/>
      <c r="D8429" s="68">
        <f t="shared" si="131"/>
        <v>0</v>
      </c>
    </row>
    <row r="8430" spans="1:4">
      <c r="A8430" s="134"/>
      <c r="D8430" s="68">
        <f t="shared" si="131"/>
        <v>0</v>
      </c>
    </row>
    <row r="8431" spans="1:4">
      <c r="A8431" s="134"/>
      <c r="D8431" s="68">
        <f t="shared" si="131"/>
        <v>0</v>
      </c>
    </row>
    <row r="8432" spans="1:4">
      <c r="A8432" s="134"/>
      <c r="D8432" s="68">
        <f t="shared" si="131"/>
        <v>0</v>
      </c>
    </row>
    <row r="8433" spans="1:4">
      <c r="A8433" s="134"/>
      <c r="D8433" s="68">
        <f t="shared" si="131"/>
        <v>0</v>
      </c>
    </row>
    <row r="8434" spans="1:4">
      <c r="A8434" s="134"/>
      <c r="D8434" s="68">
        <f t="shared" si="131"/>
        <v>0</v>
      </c>
    </row>
    <row r="8435" spans="1:4">
      <c r="A8435" s="134"/>
      <c r="D8435" s="68">
        <f t="shared" si="131"/>
        <v>0</v>
      </c>
    </row>
    <row r="8436" spans="1:4">
      <c r="A8436" s="134"/>
      <c r="D8436" s="68">
        <f t="shared" si="131"/>
        <v>0</v>
      </c>
    </row>
    <row r="8437" spans="1:4">
      <c r="A8437" s="134"/>
      <c r="D8437" s="68">
        <f t="shared" si="131"/>
        <v>0</v>
      </c>
    </row>
    <row r="8438" spans="1:4">
      <c r="A8438" s="134"/>
      <c r="D8438" s="68">
        <f t="shared" si="131"/>
        <v>0</v>
      </c>
    </row>
    <row r="8439" spans="1:4">
      <c r="A8439" s="134"/>
      <c r="D8439" s="68">
        <f t="shared" si="131"/>
        <v>0</v>
      </c>
    </row>
    <row r="8440" spans="1:4">
      <c r="A8440" s="134"/>
      <c r="D8440" s="68">
        <f t="shared" si="131"/>
        <v>0</v>
      </c>
    </row>
    <row r="8441" spans="1:4">
      <c r="A8441" s="134"/>
      <c r="D8441" s="68">
        <f t="shared" si="131"/>
        <v>0</v>
      </c>
    </row>
    <row r="8442" spans="1:4">
      <c r="A8442" s="134"/>
      <c r="D8442" s="68">
        <f t="shared" si="131"/>
        <v>0</v>
      </c>
    </row>
    <row r="8443" spans="1:4">
      <c r="A8443" s="134"/>
      <c r="D8443" s="68">
        <f t="shared" si="131"/>
        <v>0</v>
      </c>
    </row>
    <row r="8444" spans="1:4">
      <c r="A8444" s="134"/>
      <c r="D8444" s="68">
        <f t="shared" si="131"/>
        <v>0</v>
      </c>
    </row>
    <row r="8445" spans="1:4">
      <c r="A8445" s="134"/>
      <c r="D8445" s="68">
        <f t="shared" si="131"/>
        <v>0</v>
      </c>
    </row>
    <row r="8446" spans="1:4">
      <c r="A8446" s="134"/>
      <c r="D8446" s="68">
        <f t="shared" si="131"/>
        <v>0</v>
      </c>
    </row>
    <row r="8447" spans="1:4">
      <c r="A8447" s="134"/>
      <c r="D8447" s="68">
        <f t="shared" si="131"/>
        <v>0</v>
      </c>
    </row>
    <row r="8448" spans="1:4">
      <c r="A8448" s="134"/>
      <c r="D8448" s="68">
        <f t="shared" si="131"/>
        <v>0</v>
      </c>
    </row>
    <row r="8449" spans="1:4">
      <c r="A8449" s="134"/>
      <c r="D8449" s="68">
        <f t="shared" si="131"/>
        <v>0</v>
      </c>
    </row>
    <row r="8450" spans="1:4">
      <c r="A8450" s="134"/>
      <c r="D8450" s="68">
        <f t="shared" si="131"/>
        <v>0</v>
      </c>
    </row>
    <row r="8451" spans="1:4">
      <c r="A8451" s="134"/>
      <c r="D8451" s="68">
        <f t="shared" ref="D8451:D8514" si="132">B8451+C8451</f>
        <v>0</v>
      </c>
    </row>
    <row r="8452" spans="1:4">
      <c r="A8452" s="134"/>
      <c r="D8452" s="68">
        <f t="shared" si="132"/>
        <v>0</v>
      </c>
    </row>
    <row r="8453" spans="1:4">
      <c r="A8453" s="134"/>
      <c r="D8453" s="68">
        <f t="shared" si="132"/>
        <v>0</v>
      </c>
    </row>
    <row r="8454" spans="1:4">
      <c r="A8454" s="134"/>
      <c r="D8454" s="68">
        <f t="shared" si="132"/>
        <v>0</v>
      </c>
    </row>
    <row r="8455" spans="1:4">
      <c r="A8455" s="134"/>
      <c r="D8455" s="68">
        <f t="shared" si="132"/>
        <v>0</v>
      </c>
    </row>
    <row r="8456" spans="1:4">
      <c r="A8456" s="134"/>
      <c r="D8456" s="68">
        <f t="shared" si="132"/>
        <v>0</v>
      </c>
    </row>
    <row r="8457" spans="1:4">
      <c r="A8457" s="134"/>
      <c r="D8457" s="68">
        <f t="shared" si="132"/>
        <v>0</v>
      </c>
    </row>
    <row r="8458" spans="1:4">
      <c r="A8458" s="134"/>
      <c r="D8458" s="68">
        <f t="shared" si="132"/>
        <v>0</v>
      </c>
    </row>
    <row r="8459" spans="1:4">
      <c r="A8459" s="134"/>
      <c r="D8459" s="68">
        <f t="shared" si="132"/>
        <v>0</v>
      </c>
    </row>
    <row r="8460" spans="1:4">
      <c r="A8460" s="134"/>
      <c r="D8460" s="68">
        <f t="shared" si="132"/>
        <v>0</v>
      </c>
    </row>
    <row r="8461" spans="1:4">
      <c r="A8461" s="134"/>
      <c r="D8461" s="68">
        <f t="shared" si="132"/>
        <v>0</v>
      </c>
    </row>
    <row r="8462" spans="1:4">
      <c r="A8462" s="134"/>
      <c r="D8462" s="68">
        <f t="shared" si="132"/>
        <v>0</v>
      </c>
    </row>
    <row r="8463" spans="1:4">
      <c r="A8463" s="134"/>
      <c r="D8463" s="68">
        <f t="shared" si="132"/>
        <v>0</v>
      </c>
    </row>
    <row r="8464" spans="1:4">
      <c r="A8464" s="134"/>
      <c r="D8464" s="68">
        <f t="shared" si="132"/>
        <v>0</v>
      </c>
    </row>
    <row r="8465" spans="1:4">
      <c r="A8465" s="134"/>
      <c r="D8465" s="68">
        <f t="shared" si="132"/>
        <v>0</v>
      </c>
    </row>
    <row r="8466" spans="1:4">
      <c r="A8466" s="134"/>
      <c r="D8466" s="68">
        <f t="shared" si="132"/>
        <v>0</v>
      </c>
    </row>
    <row r="8467" spans="1:4">
      <c r="A8467" s="134"/>
      <c r="D8467" s="68">
        <f t="shared" si="132"/>
        <v>0</v>
      </c>
    </row>
    <row r="8468" spans="1:4">
      <c r="A8468" s="134"/>
      <c r="D8468" s="68">
        <f t="shared" si="132"/>
        <v>0</v>
      </c>
    </row>
    <row r="8469" spans="1:4">
      <c r="A8469" s="134"/>
      <c r="D8469" s="68">
        <f t="shared" si="132"/>
        <v>0</v>
      </c>
    </row>
    <row r="8470" spans="1:4">
      <c r="A8470" s="134"/>
      <c r="D8470" s="68">
        <f t="shared" si="132"/>
        <v>0</v>
      </c>
    </row>
    <row r="8471" spans="1:4">
      <c r="A8471" s="134"/>
      <c r="D8471" s="68">
        <f t="shared" si="132"/>
        <v>0</v>
      </c>
    </row>
    <row r="8472" spans="1:4">
      <c r="A8472" s="134"/>
      <c r="D8472" s="68">
        <f t="shared" si="132"/>
        <v>0</v>
      </c>
    </row>
    <row r="8473" spans="1:4">
      <c r="A8473" s="134"/>
      <c r="D8473" s="68">
        <f t="shared" si="132"/>
        <v>0</v>
      </c>
    </row>
    <row r="8474" spans="1:4">
      <c r="A8474" s="134"/>
      <c r="D8474" s="68">
        <f t="shared" si="132"/>
        <v>0</v>
      </c>
    </row>
    <row r="8475" spans="1:4">
      <c r="A8475" s="134"/>
      <c r="D8475" s="68">
        <f t="shared" si="132"/>
        <v>0</v>
      </c>
    </row>
    <row r="8476" spans="1:4">
      <c r="A8476" s="134"/>
      <c r="D8476" s="68">
        <f t="shared" si="132"/>
        <v>0</v>
      </c>
    </row>
    <row r="8477" spans="1:4">
      <c r="A8477" s="134"/>
      <c r="D8477" s="68">
        <f t="shared" si="132"/>
        <v>0</v>
      </c>
    </row>
    <row r="8478" spans="1:4">
      <c r="A8478" s="134"/>
      <c r="D8478" s="68">
        <f t="shared" si="132"/>
        <v>0</v>
      </c>
    </row>
    <row r="8479" spans="1:4">
      <c r="A8479" s="134"/>
      <c r="D8479" s="68">
        <f t="shared" si="132"/>
        <v>0</v>
      </c>
    </row>
    <row r="8480" spans="1:4">
      <c r="A8480" s="134"/>
      <c r="D8480" s="68">
        <f t="shared" si="132"/>
        <v>0</v>
      </c>
    </row>
    <row r="8481" spans="1:4">
      <c r="A8481" s="134"/>
      <c r="D8481" s="68">
        <f t="shared" si="132"/>
        <v>0</v>
      </c>
    </row>
    <row r="8482" spans="1:4">
      <c r="A8482" s="134"/>
      <c r="D8482" s="68">
        <f t="shared" si="132"/>
        <v>0</v>
      </c>
    </row>
    <row r="8483" spans="1:4">
      <c r="A8483" s="134"/>
      <c r="D8483" s="68">
        <f t="shared" si="132"/>
        <v>0</v>
      </c>
    </row>
    <row r="8484" spans="1:4">
      <c r="A8484" s="134"/>
      <c r="D8484" s="68">
        <f t="shared" si="132"/>
        <v>0</v>
      </c>
    </row>
    <row r="8485" spans="1:4">
      <c r="A8485" s="134"/>
      <c r="D8485" s="68">
        <f t="shared" si="132"/>
        <v>0</v>
      </c>
    </row>
    <row r="8486" spans="1:4">
      <c r="A8486" s="134"/>
      <c r="D8486" s="68">
        <f t="shared" si="132"/>
        <v>0</v>
      </c>
    </row>
    <row r="8487" spans="1:4">
      <c r="A8487" s="134"/>
      <c r="D8487" s="68">
        <f t="shared" si="132"/>
        <v>0</v>
      </c>
    </row>
    <row r="8488" spans="1:4">
      <c r="A8488" s="134"/>
      <c r="D8488" s="68">
        <f t="shared" si="132"/>
        <v>0</v>
      </c>
    </row>
    <row r="8489" spans="1:4">
      <c r="A8489" s="134"/>
      <c r="D8489" s="68">
        <f t="shared" si="132"/>
        <v>0</v>
      </c>
    </row>
    <row r="8490" spans="1:4">
      <c r="A8490" s="134"/>
      <c r="D8490" s="68">
        <f t="shared" si="132"/>
        <v>0</v>
      </c>
    </row>
    <row r="8491" spans="1:4">
      <c r="A8491" s="134"/>
      <c r="D8491" s="68">
        <f t="shared" si="132"/>
        <v>0</v>
      </c>
    </row>
    <row r="8492" spans="1:4">
      <c r="A8492" s="134"/>
      <c r="D8492" s="68">
        <f t="shared" si="132"/>
        <v>0</v>
      </c>
    </row>
    <row r="8493" spans="1:4">
      <c r="A8493" s="134"/>
      <c r="D8493" s="68">
        <f t="shared" si="132"/>
        <v>0</v>
      </c>
    </row>
    <row r="8494" spans="1:4">
      <c r="A8494" s="134"/>
      <c r="D8494" s="68">
        <f t="shared" si="132"/>
        <v>0</v>
      </c>
    </row>
    <row r="8495" spans="1:4">
      <c r="A8495" s="134"/>
      <c r="D8495" s="68">
        <f t="shared" si="132"/>
        <v>0</v>
      </c>
    </row>
    <row r="8496" spans="1:4">
      <c r="A8496" s="134"/>
      <c r="D8496" s="68">
        <f t="shared" si="132"/>
        <v>0</v>
      </c>
    </row>
    <row r="8497" spans="1:4">
      <c r="A8497" s="134"/>
      <c r="D8497" s="68">
        <f t="shared" si="132"/>
        <v>0</v>
      </c>
    </row>
    <row r="8498" spans="1:4">
      <c r="A8498" s="134"/>
      <c r="D8498" s="68">
        <f t="shared" si="132"/>
        <v>0</v>
      </c>
    </row>
    <row r="8499" spans="1:4">
      <c r="A8499" s="134"/>
      <c r="D8499" s="68">
        <f t="shared" si="132"/>
        <v>0</v>
      </c>
    </row>
    <row r="8500" spans="1:4">
      <c r="A8500" s="134"/>
      <c r="D8500" s="68">
        <f t="shared" si="132"/>
        <v>0</v>
      </c>
    </row>
    <row r="8501" spans="1:4">
      <c r="A8501" s="134"/>
      <c r="D8501" s="68">
        <f t="shared" si="132"/>
        <v>0</v>
      </c>
    </row>
    <row r="8502" spans="1:4">
      <c r="A8502" s="134"/>
      <c r="D8502" s="68">
        <f t="shared" si="132"/>
        <v>0</v>
      </c>
    </row>
    <row r="8503" spans="1:4">
      <c r="A8503" s="134"/>
      <c r="D8503" s="68">
        <f t="shared" si="132"/>
        <v>0</v>
      </c>
    </row>
    <row r="8504" spans="1:4">
      <c r="A8504" s="134"/>
      <c r="D8504" s="68">
        <f t="shared" si="132"/>
        <v>0</v>
      </c>
    </row>
    <row r="8505" spans="1:4">
      <c r="A8505" s="134"/>
      <c r="D8505" s="68">
        <f t="shared" si="132"/>
        <v>0</v>
      </c>
    </row>
    <row r="8506" spans="1:4">
      <c r="A8506" s="134"/>
      <c r="D8506" s="68">
        <f t="shared" si="132"/>
        <v>0</v>
      </c>
    </row>
    <row r="8507" spans="1:4">
      <c r="A8507" s="134"/>
      <c r="D8507" s="68">
        <f t="shared" si="132"/>
        <v>0</v>
      </c>
    </row>
    <row r="8508" spans="1:4">
      <c r="A8508" s="134"/>
      <c r="D8508" s="68">
        <f t="shared" si="132"/>
        <v>0</v>
      </c>
    </row>
    <row r="8509" spans="1:4">
      <c r="A8509" s="134"/>
      <c r="D8509" s="68">
        <f t="shared" si="132"/>
        <v>0</v>
      </c>
    </row>
    <row r="8510" spans="1:4">
      <c r="A8510" s="134"/>
      <c r="D8510" s="68">
        <f t="shared" si="132"/>
        <v>0</v>
      </c>
    </row>
    <row r="8511" spans="1:4">
      <c r="A8511" s="134"/>
      <c r="D8511" s="68">
        <f t="shared" si="132"/>
        <v>0</v>
      </c>
    </row>
    <row r="8512" spans="1:4">
      <c r="A8512" s="134"/>
      <c r="D8512" s="68">
        <f t="shared" si="132"/>
        <v>0</v>
      </c>
    </row>
    <row r="8513" spans="1:4">
      <c r="A8513" s="134"/>
      <c r="D8513" s="68">
        <f t="shared" si="132"/>
        <v>0</v>
      </c>
    </row>
    <row r="8514" spans="1:4">
      <c r="A8514" s="134"/>
      <c r="D8514" s="68">
        <f t="shared" si="132"/>
        <v>0</v>
      </c>
    </row>
    <row r="8515" spans="1:4">
      <c r="A8515" s="134"/>
      <c r="D8515" s="68">
        <f t="shared" ref="D8515:D8578" si="133">B8515+C8515</f>
        <v>0</v>
      </c>
    </row>
    <row r="8516" spans="1:4">
      <c r="A8516" s="134"/>
      <c r="D8516" s="68">
        <f t="shared" si="133"/>
        <v>0</v>
      </c>
    </row>
    <row r="8517" spans="1:4">
      <c r="A8517" s="134"/>
      <c r="D8517" s="68">
        <f t="shared" si="133"/>
        <v>0</v>
      </c>
    </row>
    <row r="8518" spans="1:4">
      <c r="A8518" s="134"/>
      <c r="D8518" s="68">
        <f t="shared" si="133"/>
        <v>0</v>
      </c>
    </row>
    <row r="8519" spans="1:4">
      <c r="A8519" s="134"/>
      <c r="D8519" s="68">
        <f t="shared" si="133"/>
        <v>0</v>
      </c>
    </row>
    <row r="8520" spans="1:4">
      <c r="A8520" s="134"/>
      <c r="D8520" s="68">
        <f t="shared" si="133"/>
        <v>0</v>
      </c>
    </row>
    <row r="8521" spans="1:4">
      <c r="A8521" s="134"/>
      <c r="D8521" s="68">
        <f t="shared" si="133"/>
        <v>0</v>
      </c>
    </row>
    <row r="8522" spans="1:4">
      <c r="A8522" s="134"/>
      <c r="D8522" s="68">
        <f t="shared" si="133"/>
        <v>0</v>
      </c>
    </row>
    <row r="8523" spans="1:4">
      <c r="A8523" s="134"/>
      <c r="D8523" s="68">
        <f t="shared" si="133"/>
        <v>0</v>
      </c>
    </row>
    <row r="8524" spans="1:4">
      <c r="A8524" s="134"/>
      <c r="D8524" s="68">
        <f t="shared" si="133"/>
        <v>0</v>
      </c>
    </row>
    <row r="8525" spans="1:4">
      <c r="A8525" s="134"/>
      <c r="D8525" s="68">
        <f t="shared" si="133"/>
        <v>0</v>
      </c>
    </row>
    <row r="8526" spans="1:4">
      <c r="A8526" s="134"/>
      <c r="D8526" s="68">
        <f t="shared" si="133"/>
        <v>0</v>
      </c>
    </row>
    <row r="8527" spans="1:4">
      <c r="A8527" s="134"/>
      <c r="D8527" s="68">
        <f t="shared" si="133"/>
        <v>0</v>
      </c>
    </row>
    <row r="8528" spans="1:4">
      <c r="A8528" s="134"/>
      <c r="D8528" s="68">
        <f t="shared" si="133"/>
        <v>0</v>
      </c>
    </row>
    <row r="8529" spans="1:4">
      <c r="A8529" s="134"/>
      <c r="D8529" s="68">
        <f t="shared" si="133"/>
        <v>0</v>
      </c>
    </row>
    <row r="8530" spans="1:4">
      <c r="A8530" s="134"/>
      <c r="D8530" s="68">
        <f t="shared" si="133"/>
        <v>0</v>
      </c>
    </row>
    <row r="8531" spans="1:4">
      <c r="A8531" s="134"/>
      <c r="D8531" s="68">
        <f t="shared" si="133"/>
        <v>0</v>
      </c>
    </row>
    <row r="8532" spans="1:4">
      <c r="A8532" s="134"/>
      <c r="D8532" s="68">
        <f t="shared" si="133"/>
        <v>0</v>
      </c>
    </row>
    <row r="8533" spans="1:4">
      <c r="A8533" s="134"/>
      <c r="D8533" s="68">
        <f t="shared" si="133"/>
        <v>0</v>
      </c>
    </row>
    <row r="8534" spans="1:4">
      <c r="A8534" s="134"/>
      <c r="D8534" s="68">
        <f t="shared" si="133"/>
        <v>0</v>
      </c>
    </row>
    <row r="8535" spans="1:4">
      <c r="A8535" s="134"/>
      <c r="D8535" s="68">
        <f t="shared" si="133"/>
        <v>0</v>
      </c>
    </row>
    <row r="8536" spans="1:4">
      <c r="A8536" s="134"/>
      <c r="D8536" s="68">
        <f t="shared" si="133"/>
        <v>0</v>
      </c>
    </row>
    <row r="8537" spans="1:4">
      <c r="A8537" s="134"/>
      <c r="D8537" s="68">
        <f t="shared" si="133"/>
        <v>0</v>
      </c>
    </row>
    <row r="8538" spans="1:4">
      <c r="A8538" s="134"/>
      <c r="D8538" s="68">
        <f t="shared" si="133"/>
        <v>0</v>
      </c>
    </row>
    <row r="8539" spans="1:4">
      <c r="A8539" s="134"/>
      <c r="D8539" s="68">
        <f t="shared" si="133"/>
        <v>0</v>
      </c>
    </row>
    <row r="8540" spans="1:4">
      <c r="A8540" s="134"/>
      <c r="D8540" s="68">
        <f t="shared" si="133"/>
        <v>0</v>
      </c>
    </row>
    <row r="8541" spans="1:4">
      <c r="A8541" s="134"/>
      <c r="D8541" s="68">
        <f t="shared" si="133"/>
        <v>0</v>
      </c>
    </row>
    <row r="8542" spans="1:4">
      <c r="A8542" s="134"/>
      <c r="D8542" s="68">
        <f t="shared" si="133"/>
        <v>0</v>
      </c>
    </row>
    <row r="8543" spans="1:4">
      <c r="A8543" s="134"/>
      <c r="D8543" s="68">
        <f t="shared" si="133"/>
        <v>0</v>
      </c>
    </row>
    <row r="8544" spans="1:4">
      <c r="A8544" s="134"/>
      <c r="D8544" s="68">
        <f t="shared" si="133"/>
        <v>0</v>
      </c>
    </row>
    <row r="8545" spans="1:4">
      <c r="A8545" s="134"/>
      <c r="D8545" s="68">
        <f t="shared" si="133"/>
        <v>0</v>
      </c>
    </row>
    <row r="8546" spans="1:4">
      <c r="A8546" s="134"/>
      <c r="D8546" s="68">
        <f t="shared" si="133"/>
        <v>0</v>
      </c>
    </row>
    <row r="8547" spans="1:4">
      <c r="A8547" s="134"/>
      <c r="D8547" s="68">
        <f t="shared" si="133"/>
        <v>0</v>
      </c>
    </row>
    <row r="8548" spans="1:4">
      <c r="A8548" s="134"/>
      <c r="D8548" s="68">
        <f t="shared" si="133"/>
        <v>0</v>
      </c>
    </row>
    <row r="8549" spans="1:4">
      <c r="A8549" s="134"/>
      <c r="D8549" s="68">
        <f t="shared" si="133"/>
        <v>0</v>
      </c>
    </row>
    <row r="8550" spans="1:4">
      <c r="A8550" s="134"/>
      <c r="D8550" s="68">
        <f t="shared" si="133"/>
        <v>0</v>
      </c>
    </row>
    <row r="8551" spans="1:4">
      <c r="A8551" s="134"/>
      <c r="D8551" s="68">
        <f t="shared" si="133"/>
        <v>0</v>
      </c>
    </row>
    <row r="8552" spans="1:4">
      <c r="A8552" s="134"/>
      <c r="D8552" s="68">
        <f t="shared" si="133"/>
        <v>0</v>
      </c>
    </row>
    <row r="8553" spans="1:4">
      <c r="A8553" s="134"/>
      <c r="D8553" s="68">
        <f t="shared" si="133"/>
        <v>0</v>
      </c>
    </row>
    <row r="8554" spans="1:4">
      <c r="A8554" s="134"/>
      <c r="D8554" s="68">
        <f t="shared" si="133"/>
        <v>0</v>
      </c>
    </row>
    <row r="8555" spans="1:4">
      <c r="A8555" s="134"/>
      <c r="D8555" s="68">
        <f t="shared" si="133"/>
        <v>0</v>
      </c>
    </row>
    <row r="8556" spans="1:4">
      <c r="A8556" s="134"/>
      <c r="D8556" s="68">
        <f t="shared" si="133"/>
        <v>0</v>
      </c>
    </row>
    <row r="8557" spans="1:4">
      <c r="A8557" s="134"/>
      <c r="D8557" s="68">
        <f t="shared" si="133"/>
        <v>0</v>
      </c>
    </row>
    <row r="8558" spans="1:4">
      <c r="A8558" s="134"/>
      <c r="D8558" s="68">
        <f t="shared" si="133"/>
        <v>0</v>
      </c>
    </row>
    <row r="8559" spans="1:4">
      <c r="A8559" s="134"/>
      <c r="D8559" s="68">
        <f t="shared" si="133"/>
        <v>0</v>
      </c>
    </row>
    <row r="8560" spans="1:4">
      <c r="A8560" s="134"/>
      <c r="D8560" s="68">
        <f t="shared" si="133"/>
        <v>0</v>
      </c>
    </row>
    <row r="8561" spans="1:4">
      <c r="A8561" s="134"/>
      <c r="D8561" s="68">
        <f t="shared" si="133"/>
        <v>0</v>
      </c>
    </row>
    <row r="8562" spans="1:4">
      <c r="A8562" s="134"/>
      <c r="D8562" s="68">
        <f t="shared" si="133"/>
        <v>0</v>
      </c>
    </row>
    <row r="8563" spans="1:4">
      <c r="A8563" s="134"/>
      <c r="D8563" s="68">
        <f t="shared" si="133"/>
        <v>0</v>
      </c>
    </row>
    <row r="8564" spans="1:4">
      <c r="A8564" s="134"/>
      <c r="D8564" s="68">
        <f t="shared" si="133"/>
        <v>0</v>
      </c>
    </row>
    <row r="8565" spans="1:4">
      <c r="A8565" s="134"/>
      <c r="D8565" s="68">
        <f t="shared" si="133"/>
        <v>0</v>
      </c>
    </row>
    <row r="8566" spans="1:4">
      <c r="A8566" s="134"/>
      <c r="D8566" s="68">
        <f t="shared" si="133"/>
        <v>0</v>
      </c>
    </row>
    <row r="8567" spans="1:4">
      <c r="A8567" s="134"/>
      <c r="D8567" s="68">
        <f t="shared" si="133"/>
        <v>0</v>
      </c>
    </row>
    <row r="8568" spans="1:4">
      <c r="A8568" s="134"/>
      <c r="D8568" s="68">
        <f t="shared" si="133"/>
        <v>0</v>
      </c>
    </row>
    <row r="8569" spans="1:4">
      <c r="A8569" s="134"/>
      <c r="D8569" s="68">
        <f t="shared" si="133"/>
        <v>0</v>
      </c>
    </row>
    <row r="8570" spans="1:4">
      <c r="A8570" s="134"/>
      <c r="D8570" s="68">
        <f t="shared" si="133"/>
        <v>0</v>
      </c>
    </row>
    <row r="8571" spans="1:4">
      <c r="A8571" s="134"/>
      <c r="D8571" s="68">
        <f t="shared" si="133"/>
        <v>0</v>
      </c>
    </row>
    <row r="8572" spans="1:4">
      <c r="A8572" s="134"/>
      <c r="D8572" s="68">
        <f t="shared" si="133"/>
        <v>0</v>
      </c>
    </row>
    <row r="8573" spans="1:4">
      <c r="A8573" s="134"/>
      <c r="D8573" s="68">
        <f t="shared" si="133"/>
        <v>0</v>
      </c>
    </row>
    <row r="8574" spans="1:4">
      <c r="A8574" s="134"/>
      <c r="D8574" s="68">
        <f t="shared" si="133"/>
        <v>0</v>
      </c>
    </row>
    <row r="8575" spans="1:4">
      <c r="A8575" s="134"/>
      <c r="D8575" s="68">
        <f t="shared" si="133"/>
        <v>0</v>
      </c>
    </row>
    <row r="8576" spans="1:4">
      <c r="A8576" s="134"/>
      <c r="D8576" s="68">
        <f t="shared" si="133"/>
        <v>0</v>
      </c>
    </row>
    <row r="8577" spans="1:4">
      <c r="A8577" s="134"/>
      <c r="D8577" s="68">
        <f t="shared" si="133"/>
        <v>0</v>
      </c>
    </row>
    <row r="8578" spans="1:4">
      <c r="A8578" s="134"/>
      <c r="D8578" s="68">
        <f t="shared" si="133"/>
        <v>0</v>
      </c>
    </row>
    <row r="8579" spans="1:4">
      <c r="A8579" s="134"/>
      <c r="D8579" s="68">
        <f t="shared" ref="D8579:D8642" si="134">B8579+C8579</f>
        <v>0</v>
      </c>
    </row>
    <row r="8580" spans="1:4">
      <c r="A8580" s="134"/>
      <c r="D8580" s="68">
        <f t="shared" si="134"/>
        <v>0</v>
      </c>
    </row>
    <row r="8581" spans="1:4">
      <c r="A8581" s="134"/>
      <c r="D8581" s="68">
        <f t="shared" si="134"/>
        <v>0</v>
      </c>
    </row>
    <row r="8582" spans="1:4">
      <c r="A8582" s="134"/>
      <c r="D8582" s="68">
        <f t="shared" si="134"/>
        <v>0</v>
      </c>
    </row>
    <row r="8583" spans="1:4">
      <c r="A8583" s="134"/>
      <c r="D8583" s="68">
        <f t="shared" si="134"/>
        <v>0</v>
      </c>
    </row>
    <row r="8584" spans="1:4">
      <c r="A8584" s="134"/>
      <c r="D8584" s="68">
        <f t="shared" si="134"/>
        <v>0</v>
      </c>
    </row>
    <row r="8585" spans="1:4">
      <c r="A8585" s="134"/>
      <c r="D8585" s="68">
        <f t="shared" si="134"/>
        <v>0</v>
      </c>
    </row>
    <row r="8586" spans="1:4">
      <c r="A8586" s="134"/>
      <c r="D8586" s="68">
        <f t="shared" si="134"/>
        <v>0</v>
      </c>
    </row>
    <row r="8587" spans="1:4">
      <c r="A8587" s="134"/>
      <c r="D8587" s="68">
        <f t="shared" si="134"/>
        <v>0</v>
      </c>
    </row>
    <row r="8588" spans="1:4">
      <c r="A8588" s="134"/>
      <c r="D8588" s="68">
        <f t="shared" si="134"/>
        <v>0</v>
      </c>
    </row>
    <row r="8589" spans="1:4">
      <c r="A8589" s="134"/>
      <c r="D8589" s="68">
        <f t="shared" si="134"/>
        <v>0</v>
      </c>
    </row>
    <row r="8590" spans="1:4">
      <c r="A8590" s="134"/>
      <c r="D8590" s="68">
        <f t="shared" si="134"/>
        <v>0</v>
      </c>
    </row>
    <row r="8591" spans="1:4">
      <c r="A8591" s="134"/>
      <c r="D8591" s="68">
        <f t="shared" si="134"/>
        <v>0</v>
      </c>
    </row>
    <row r="8592" spans="1:4">
      <c r="A8592" s="134"/>
      <c r="D8592" s="68">
        <f t="shared" si="134"/>
        <v>0</v>
      </c>
    </row>
    <row r="8593" spans="1:4">
      <c r="A8593" s="134"/>
      <c r="D8593" s="68">
        <f t="shared" si="134"/>
        <v>0</v>
      </c>
    </row>
    <row r="8594" spans="1:4">
      <c r="A8594" s="134"/>
      <c r="D8594" s="68">
        <f t="shared" si="134"/>
        <v>0</v>
      </c>
    </row>
    <row r="8595" spans="1:4">
      <c r="A8595" s="134"/>
      <c r="D8595" s="68">
        <f t="shared" si="134"/>
        <v>0</v>
      </c>
    </row>
    <row r="8596" spans="1:4">
      <c r="A8596" s="134"/>
      <c r="D8596" s="68">
        <f t="shared" si="134"/>
        <v>0</v>
      </c>
    </row>
    <row r="8597" spans="1:4">
      <c r="A8597" s="134"/>
      <c r="D8597" s="68">
        <f t="shared" si="134"/>
        <v>0</v>
      </c>
    </row>
    <row r="8598" spans="1:4">
      <c r="A8598" s="134"/>
      <c r="D8598" s="68">
        <f t="shared" si="134"/>
        <v>0</v>
      </c>
    </row>
    <row r="8599" spans="1:4">
      <c r="A8599" s="134"/>
      <c r="D8599" s="68">
        <f t="shared" si="134"/>
        <v>0</v>
      </c>
    </row>
    <row r="8600" spans="1:4">
      <c r="A8600" s="134"/>
      <c r="D8600" s="68">
        <f t="shared" si="134"/>
        <v>0</v>
      </c>
    </row>
    <row r="8601" spans="1:4">
      <c r="A8601" s="134"/>
      <c r="D8601" s="68">
        <f t="shared" si="134"/>
        <v>0</v>
      </c>
    </row>
    <row r="8602" spans="1:4">
      <c r="A8602" s="134"/>
      <c r="D8602" s="68">
        <f t="shared" si="134"/>
        <v>0</v>
      </c>
    </row>
    <row r="8603" spans="1:4">
      <c r="A8603" s="134"/>
      <c r="D8603" s="68">
        <f t="shared" si="134"/>
        <v>0</v>
      </c>
    </row>
    <row r="8604" spans="1:4">
      <c r="A8604" s="134"/>
      <c r="D8604" s="68">
        <f t="shared" si="134"/>
        <v>0</v>
      </c>
    </row>
    <row r="8605" spans="1:4">
      <c r="A8605" s="134"/>
      <c r="D8605" s="68">
        <f t="shared" si="134"/>
        <v>0</v>
      </c>
    </row>
    <row r="8606" spans="1:4">
      <c r="A8606" s="134"/>
      <c r="D8606" s="68">
        <f t="shared" si="134"/>
        <v>0</v>
      </c>
    </row>
    <row r="8607" spans="1:4">
      <c r="A8607" s="134"/>
      <c r="D8607" s="68">
        <f t="shared" si="134"/>
        <v>0</v>
      </c>
    </row>
    <row r="8608" spans="1:4">
      <c r="A8608" s="134"/>
      <c r="D8608" s="68">
        <f t="shared" si="134"/>
        <v>0</v>
      </c>
    </row>
    <row r="8609" spans="1:4">
      <c r="A8609" s="134"/>
      <c r="D8609" s="68">
        <f t="shared" si="134"/>
        <v>0</v>
      </c>
    </row>
    <row r="8610" spans="1:4">
      <c r="A8610" s="134"/>
      <c r="D8610" s="68">
        <f t="shared" si="134"/>
        <v>0</v>
      </c>
    </row>
    <row r="8611" spans="1:4">
      <c r="A8611" s="134"/>
      <c r="D8611" s="68">
        <f t="shared" si="134"/>
        <v>0</v>
      </c>
    </row>
    <row r="8612" spans="1:4">
      <c r="A8612" s="134"/>
      <c r="D8612" s="68">
        <f t="shared" si="134"/>
        <v>0</v>
      </c>
    </row>
    <row r="8613" spans="1:4">
      <c r="A8613" s="134"/>
      <c r="D8613" s="68">
        <f t="shared" si="134"/>
        <v>0</v>
      </c>
    </row>
    <row r="8614" spans="1:4">
      <c r="A8614" s="134"/>
      <c r="D8614" s="68">
        <f t="shared" si="134"/>
        <v>0</v>
      </c>
    </row>
    <row r="8615" spans="1:4">
      <c r="A8615" s="134"/>
      <c r="D8615" s="68">
        <f t="shared" si="134"/>
        <v>0</v>
      </c>
    </row>
    <row r="8616" spans="1:4">
      <c r="A8616" s="134"/>
      <c r="D8616" s="68">
        <f t="shared" si="134"/>
        <v>0</v>
      </c>
    </row>
    <row r="8617" spans="1:4">
      <c r="A8617" s="134"/>
      <c r="D8617" s="68">
        <f t="shared" si="134"/>
        <v>0</v>
      </c>
    </row>
    <row r="8618" spans="1:4">
      <c r="A8618" s="134"/>
      <c r="D8618" s="68">
        <f t="shared" si="134"/>
        <v>0</v>
      </c>
    </row>
    <row r="8619" spans="1:4">
      <c r="A8619" s="134"/>
      <c r="D8619" s="68">
        <f t="shared" si="134"/>
        <v>0</v>
      </c>
    </row>
    <row r="8620" spans="1:4">
      <c r="A8620" s="134"/>
      <c r="D8620" s="68">
        <f t="shared" si="134"/>
        <v>0</v>
      </c>
    </row>
    <row r="8621" spans="1:4">
      <c r="A8621" s="134"/>
      <c r="D8621" s="68">
        <f t="shared" si="134"/>
        <v>0</v>
      </c>
    </row>
    <row r="8622" spans="1:4">
      <c r="A8622" s="134"/>
      <c r="D8622" s="68">
        <f t="shared" si="134"/>
        <v>0</v>
      </c>
    </row>
    <row r="8623" spans="1:4">
      <c r="A8623" s="134"/>
      <c r="D8623" s="68">
        <f t="shared" si="134"/>
        <v>0</v>
      </c>
    </row>
    <row r="8624" spans="1:4">
      <c r="A8624" s="134"/>
      <c r="D8624" s="68">
        <f t="shared" si="134"/>
        <v>0</v>
      </c>
    </row>
    <row r="8625" spans="1:4">
      <c r="A8625" s="134"/>
      <c r="D8625" s="68">
        <f t="shared" si="134"/>
        <v>0</v>
      </c>
    </row>
    <row r="8626" spans="1:4">
      <c r="A8626" s="134"/>
      <c r="D8626" s="68">
        <f t="shared" si="134"/>
        <v>0</v>
      </c>
    </row>
    <row r="8627" spans="1:4">
      <c r="A8627" s="134"/>
      <c r="D8627" s="68">
        <f t="shared" si="134"/>
        <v>0</v>
      </c>
    </row>
    <row r="8628" spans="1:4">
      <c r="A8628" s="134"/>
      <c r="D8628" s="68">
        <f t="shared" si="134"/>
        <v>0</v>
      </c>
    </row>
    <row r="8629" spans="1:4">
      <c r="A8629" s="134"/>
      <c r="D8629" s="68">
        <f t="shared" si="134"/>
        <v>0</v>
      </c>
    </row>
    <row r="8630" spans="1:4">
      <c r="A8630" s="134"/>
      <c r="D8630" s="68">
        <f t="shared" si="134"/>
        <v>0</v>
      </c>
    </row>
    <row r="8631" spans="1:4">
      <c r="A8631" s="134"/>
      <c r="D8631" s="68">
        <f t="shared" si="134"/>
        <v>0</v>
      </c>
    </row>
    <row r="8632" spans="1:4">
      <c r="A8632" s="134"/>
      <c r="D8632" s="68">
        <f t="shared" si="134"/>
        <v>0</v>
      </c>
    </row>
    <row r="8633" spans="1:4">
      <c r="A8633" s="134"/>
      <c r="D8633" s="68">
        <f t="shared" si="134"/>
        <v>0</v>
      </c>
    </row>
    <row r="8634" spans="1:4">
      <c r="A8634" s="134"/>
      <c r="D8634" s="68">
        <f t="shared" si="134"/>
        <v>0</v>
      </c>
    </row>
    <row r="8635" spans="1:4">
      <c r="A8635" s="134"/>
      <c r="D8635" s="68">
        <f t="shared" si="134"/>
        <v>0</v>
      </c>
    </row>
    <row r="8636" spans="1:4">
      <c r="A8636" s="134"/>
      <c r="D8636" s="68">
        <f t="shared" si="134"/>
        <v>0</v>
      </c>
    </row>
    <row r="8637" spans="1:4">
      <c r="A8637" s="134"/>
      <c r="D8637" s="68">
        <f t="shared" si="134"/>
        <v>0</v>
      </c>
    </row>
    <row r="8638" spans="1:4">
      <c r="A8638" s="134"/>
      <c r="D8638" s="68">
        <f t="shared" si="134"/>
        <v>0</v>
      </c>
    </row>
    <row r="8639" spans="1:4">
      <c r="A8639" s="134"/>
      <c r="D8639" s="68">
        <f t="shared" si="134"/>
        <v>0</v>
      </c>
    </row>
    <row r="8640" spans="1:4">
      <c r="A8640" s="134"/>
      <c r="D8640" s="68">
        <f t="shared" si="134"/>
        <v>0</v>
      </c>
    </row>
    <row r="8641" spans="1:4">
      <c r="A8641" s="134"/>
      <c r="D8641" s="68">
        <f t="shared" si="134"/>
        <v>0</v>
      </c>
    </row>
    <row r="8642" spans="1:4">
      <c r="A8642" s="134"/>
      <c r="D8642" s="68">
        <f t="shared" si="134"/>
        <v>0</v>
      </c>
    </row>
    <row r="8643" spans="1:4">
      <c r="A8643" s="134"/>
      <c r="D8643" s="68">
        <f t="shared" ref="D8643:D8706" si="135">B8643+C8643</f>
        <v>0</v>
      </c>
    </row>
    <row r="8644" spans="1:4">
      <c r="A8644" s="134"/>
      <c r="D8644" s="68">
        <f t="shared" si="135"/>
        <v>0</v>
      </c>
    </row>
    <row r="8645" spans="1:4">
      <c r="A8645" s="134"/>
      <c r="D8645" s="68">
        <f t="shared" si="135"/>
        <v>0</v>
      </c>
    </row>
    <row r="8646" spans="1:4">
      <c r="A8646" s="134"/>
      <c r="D8646" s="68">
        <f t="shared" si="135"/>
        <v>0</v>
      </c>
    </row>
    <row r="8647" spans="1:4">
      <c r="A8647" s="134"/>
      <c r="D8647" s="68">
        <f t="shared" si="135"/>
        <v>0</v>
      </c>
    </row>
    <row r="8648" spans="1:4">
      <c r="A8648" s="134"/>
      <c r="D8648" s="68">
        <f t="shared" si="135"/>
        <v>0</v>
      </c>
    </row>
    <row r="8649" spans="1:4">
      <c r="A8649" s="134"/>
      <c r="D8649" s="68">
        <f t="shared" si="135"/>
        <v>0</v>
      </c>
    </row>
    <row r="8650" spans="1:4">
      <c r="A8650" s="134"/>
      <c r="D8650" s="68">
        <f t="shared" si="135"/>
        <v>0</v>
      </c>
    </row>
    <row r="8651" spans="1:4">
      <c r="A8651" s="134"/>
      <c r="D8651" s="68">
        <f t="shared" si="135"/>
        <v>0</v>
      </c>
    </row>
    <row r="8652" spans="1:4">
      <c r="A8652" s="134"/>
      <c r="D8652" s="68">
        <f t="shared" si="135"/>
        <v>0</v>
      </c>
    </row>
    <row r="8653" spans="1:4">
      <c r="A8653" s="134"/>
      <c r="D8653" s="68">
        <f t="shared" si="135"/>
        <v>0</v>
      </c>
    </row>
    <row r="8654" spans="1:4">
      <c r="A8654" s="134"/>
      <c r="D8654" s="68">
        <f t="shared" si="135"/>
        <v>0</v>
      </c>
    </row>
    <row r="8655" spans="1:4">
      <c r="A8655" s="134"/>
      <c r="D8655" s="68">
        <f t="shared" si="135"/>
        <v>0</v>
      </c>
    </row>
    <row r="8656" spans="1:4">
      <c r="A8656" s="134"/>
      <c r="D8656" s="68">
        <f t="shared" si="135"/>
        <v>0</v>
      </c>
    </row>
    <row r="8657" spans="1:4">
      <c r="A8657" s="134"/>
      <c r="D8657" s="68">
        <f t="shared" si="135"/>
        <v>0</v>
      </c>
    </row>
    <row r="8658" spans="1:4">
      <c r="A8658" s="134"/>
      <c r="D8658" s="68">
        <f t="shared" si="135"/>
        <v>0</v>
      </c>
    </row>
    <row r="8659" spans="1:4">
      <c r="A8659" s="134"/>
      <c r="D8659" s="68">
        <f t="shared" si="135"/>
        <v>0</v>
      </c>
    </row>
    <row r="8660" spans="1:4">
      <c r="A8660" s="134"/>
      <c r="D8660" s="68">
        <f t="shared" si="135"/>
        <v>0</v>
      </c>
    </row>
    <row r="8661" spans="1:4">
      <c r="A8661" s="134"/>
      <c r="D8661" s="68">
        <f t="shared" si="135"/>
        <v>0</v>
      </c>
    </row>
    <row r="8662" spans="1:4">
      <c r="A8662" s="134"/>
      <c r="D8662" s="68">
        <f t="shared" si="135"/>
        <v>0</v>
      </c>
    </row>
    <row r="8663" spans="1:4">
      <c r="A8663" s="134"/>
      <c r="D8663" s="68">
        <f t="shared" si="135"/>
        <v>0</v>
      </c>
    </row>
    <row r="8664" spans="1:4">
      <c r="A8664" s="134"/>
      <c r="D8664" s="68">
        <f t="shared" si="135"/>
        <v>0</v>
      </c>
    </row>
    <row r="8665" spans="1:4">
      <c r="A8665" s="134"/>
      <c r="D8665" s="68">
        <f t="shared" si="135"/>
        <v>0</v>
      </c>
    </row>
    <row r="8666" spans="1:4">
      <c r="A8666" s="134"/>
      <c r="D8666" s="68">
        <f t="shared" si="135"/>
        <v>0</v>
      </c>
    </row>
    <row r="8667" spans="1:4">
      <c r="A8667" s="134"/>
      <c r="D8667" s="68">
        <f t="shared" si="135"/>
        <v>0</v>
      </c>
    </row>
    <row r="8668" spans="1:4">
      <c r="A8668" s="134"/>
      <c r="D8668" s="68">
        <f t="shared" si="135"/>
        <v>0</v>
      </c>
    </row>
    <row r="8669" spans="1:4">
      <c r="A8669" s="134"/>
      <c r="D8669" s="68">
        <f t="shared" si="135"/>
        <v>0</v>
      </c>
    </row>
    <row r="8670" spans="1:4">
      <c r="A8670" s="134"/>
      <c r="D8670" s="68">
        <f t="shared" si="135"/>
        <v>0</v>
      </c>
    </row>
    <row r="8671" spans="1:4">
      <c r="A8671" s="134"/>
      <c r="D8671" s="68">
        <f t="shared" si="135"/>
        <v>0</v>
      </c>
    </row>
    <row r="8672" spans="1:4">
      <c r="A8672" s="134"/>
      <c r="D8672" s="68">
        <f t="shared" si="135"/>
        <v>0</v>
      </c>
    </row>
    <row r="8673" spans="1:4">
      <c r="A8673" s="134"/>
      <c r="D8673" s="68">
        <f t="shared" si="135"/>
        <v>0</v>
      </c>
    </row>
    <row r="8674" spans="1:4">
      <c r="A8674" s="134"/>
      <c r="D8674" s="68">
        <f t="shared" si="135"/>
        <v>0</v>
      </c>
    </row>
    <row r="8675" spans="1:4">
      <c r="A8675" s="134"/>
      <c r="D8675" s="68">
        <f t="shared" si="135"/>
        <v>0</v>
      </c>
    </row>
    <row r="8676" spans="1:4">
      <c r="A8676" s="134"/>
      <c r="D8676" s="68">
        <f t="shared" si="135"/>
        <v>0</v>
      </c>
    </row>
    <row r="8677" spans="1:4">
      <c r="A8677" s="134"/>
      <c r="D8677" s="68">
        <f t="shared" si="135"/>
        <v>0</v>
      </c>
    </row>
    <row r="8678" spans="1:4">
      <c r="A8678" s="134"/>
      <c r="D8678" s="68">
        <f t="shared" si="135"/>
        <v>0</v>
      </c>
    </row>
    <row r="8679" spans="1:4">
      <c r="A8679" s="134"/>
      <c r="D8679" s="68">
        <f t="shared" si="135"/>
        <v>0</v>
      </c>
    </row>
    <row r="8680" spans="1:4">
      <c r="A8680" s="134"/>
      <c r="D8680" s="68">
        <f t="shared" si="135"/>
        <v>0</v>
      </c>
    </row>
    <row r="8681" spans="1:4">
      <c r="A8681" s="134"/>
      <c r="D8681" s="68">
        <f t="shared" si="135"/>
        <v>0</v>
      </c>
    </row>
    <row r="8682" spans="1:4">
      <c r="A8682" s="134"/>
      <c r="D8682" s="68">
        <f t="shared" si="135"/>
        <v>0</v>
      </c>
    </row>
    <row r="8683" spans="1:4">
      <c r="A8683" s="134"/>
      <c r="D8683" s="68">
        <f t="shared" si="135"/>
        <v>0</v>
      </c>
    </row>
    <row r="8684" spans="1:4">
      <c r="A8684" s="134"/>
      <c r="D8684" s="68">
        <f t="shared" si="135"/>
        <v>0</v>
      </c>
    </row>
    <row r="8685" spans="1:4">
      <c r="A8685" s="134"/>
      <c r="D8685" s="68">
        <f t="shared" si="135"/>
        <v>0</v>
      </c>
    </row>
    <row r="8686" spans="1:4">
      <c r="A8686" s="134"/>
      <c r="D8686" s="68">
        <f t="shared" si="135"/>
        <v>0</v>
      </c>
    </row>
    <row r="8687" spans="1:4">
      <c r="A8687" s="134"/>
      <c r="D8687" s="68">
        <f t="shared" si="135"/>
        <v>0</v>
      </c>
    </row>
    <row r="8688" spans="1:4">
      <c r="A8688" s="134"/>
      <c r="D8688" s="68">
        <f t="shared" si="135"/>
        <v>0</v>
      </c>
    </row>
    <row r="8689" spans="1:4">
      <c r="A8689" s="134"/>
      <c r="D8689" s="68">
        <f t="shared" si="135"/>
        <v>0</v>
      </c>
    </row>
    <row r="8690" spans="1:4">
      <c r="A8690" s="134"/>
      <c r="D8690" s="68">
        <f t="shared" si="135"/>
        <v>0</v>
      </c>
    </row>
    <row r="8691" spans="1:4">
      <c r="A8691" s="134"/>
      <c r="D8691" s="68">
        <f t="shared" si="135"/>
        <v>0</v>
      </c>
    </row>
    <row r="8692" spans="1:4">
      <c r="A8692" s="134"/>
      <c r="D8692" s="68">
        <f t="shared" si="135"/>
        <v>0</v>
      </c>
    </row>
    <row r="8693" spans="1:4">
      <c r="A8693" s="134"/>
      <c r="D8693" s="68">
        <f t="shared" si="135"/>
        <v>0</v>
      </c>
    </row>
    <row r="8694" spans="1:4">
      <c r="A8694" s="134"/>
      <c r="D8694" s="68">
        <f t="shared" si="135"/>
        <v>0</v>
      </c>
    </row>
    <row r="8695" spans="1:4">
      <c r="A8695" s="134"/>
      <c r="D8695" s="68">
        <f t="shared" si="135"/>
        <v>0</v>
      </c>
    </row>
    <row r="8696" spans="1:4">
      <c r="A8696" s="134"/>
      <c r="D8696" s="68">
        <f t="shared" si="135"/>
        <v>0</v>
      </c>
    </row>
    <row r="8697" spans="1:4">
      <c r="A8697" s="134"/>
      <c r="D8697" s="68">
        <f t="shared" si="135"/>
        <v>0</v>
      </c>
    </row>
    <row r="8698" spans="1:4">
      <c r="A8698" s="134"/>
      <c r="D8698" s="68">
        <f t="shared" si="135"/>
        <v>0</v>
      </c>
    </row>
    <row r="8699" spans="1:4">
      <c r="A8699" s="134"/>
      <c r="D8699" s="68">
        <f t="shared" si="135"/>
        <v>0</v>
      </c>
    </row>
    <row r="8700" spans="1:4">
      <c r="A8700" s="134"/>
      <c r="D8700" s="68">
        <f t="shared" si="135"/>
        <v>0</v>
      </c>
    </row>
    <row r="8701" spans="1:4">
      <c r="A8701" s="134"/>
      <c r="D8701" s="68">
        <f t="shared" si="135"/>
        <v>0</v>
      </c>
    </row>
    <row r="8702" spans="1:4">
      <c r="A8702" s="134"/>
      <c r="D8702" s="68">
        <f t="shared" si="135"/>
        <v>0</v>
      </c>
    </row>
    <row r="8703" spans="1:4">
      <c r="A8703" s="134"/>
      <c r="D8703" s="68">
        <f t="shared" si="135"/>
        <v>0</v>
      </c>
    </row>
    <row r="8704" spans="1:4">
      <c r="A8704" s="134"/>
      <c r="D8704" s="68">
        <f t="shared" si="135"/>
        <v>0</v>
      </c>
    </row>
    <row r="8705" spans="1:4">
      <c r="A8705" s="134"/>
      <c r="D8705" s="68">
        <f t="shared" si="135"/>
        <v>0</v>
      </c>
    </row>
    <row r="8706" spans="1:4">
      <c r="A8706" s="134"/>
      <c r="D8706" s="68">
        <f t="shared" si="135"/>
        <v>0</v>
      </c>
    </row>
    <row r="8707" spans="1:4">
      <c r="A8707" s="134"/>
      <c r="D8707" s="68">
        <f t="shared" ref="D8707:D8770" si="136">B8707+C8707</f>
        <v>0</v>
      </c>
    </row>
    <row r="8708" spans="1:4">
      <c r="A8708" s="134"/>
      <c r="D8708" s="68">
        <f t="shared" si="136"/>
        <v>0</v>
      </c>
    </row>
    <row r="8709" spans="1:4">
      <c r="A8709" s="134"/>
      <c r="D8709" s="68">
        <f t="shared" si="136"/>
        <v>0</v>
      </c>
    </row>
    <row r="8710" spans="1:4">
      <c r="A8710" s="134"/>
      <c r="D8710" s="68">
        <f t="shared" si="136"/>
        <v>0</v>
      </c>
    </row>
    <row r="8711" spans="1:4">
      <c r="A8711" s="134"/>
      <c r="D8711" s="68">
        <f t="shared" si="136"/>
        <v>0</v>
      </c>
    </row>
    <row r="8712" spans="1:4">
      <c r="A8712" s="134"/>
      <c r="D8712" s="68">
        <f t="shared" si="136"/>
        <v>0</v>
      </c>
    </row>
    <row r="8713" spans="1:4">
      <c r="A8713" s="134"/>
      <c r="D8713" s="68">
        <f t="shared" si="136"/>
        <v>0</v>
      </c>
    </row>
    <row r="8714" spans="1:4">
      <c r="A8714" s="134"/>
      <c r="D8714" s="68">
        <f t="shared" si="136"/>
        <v>0</v>
      </c>
    </row>
    <row r="8715" spans="1:4">
      <c r="A8715" s="134"/>
      <c r="D8715" s="68">
        <f t="shared" si="136"/>
        <v>0</v>
      </c>
    </row>
    <row r="8716" spans="1:4">
      <c r="A8716" s="134"/>
      <c r="D8716" s="68">
        <f t="shared" si="136"/>
        <v>0</v>
      </c>
    </row>
    <row r="8717" spans="1:4">
      <c r="A8717" s="134"/>
      <c r="D8717" s="68">
        <f t="shared" si="136"/>
        <v>0</v>
      </c>
    </row>
    <row r="8718" spans="1:4">
      <c r="A8718" s="134"/>
      <c r="D8718" s="68">
        <f t="shared" si="136"/>
        <v>0</v>
      </c>
    </row>
    <row r="8719" spans="1:4">
      <c r="A8719" s="134"/>
      <c r="D8719" s="68">
        <f t="shared" si="136"/>
        <v>0</v>
      </c>
    </row>
    <row r="8720" spans="1:4">
      <c r="A8720" s="134"/>
      <c r="D8720" s="68">
        <f t="shared" si="136"/>
        <v>0</v>
      </c>
    </row>
    <row r="8721" spans="1:4">
      <c r="A8721" s="134"/>
      <c r="D8721" s="68">
        <f t="shared" si="136"/>
        <v>0</v>
      </c>
    </row>
    <row r="8722" spans="1:4">
      <c r="A8722" s="134"/>
      <c r="D8722" s="68">
        <f t="shared" si="136"/>
        <v>0</v>
      </c>
    </row>
    <row r="8723" spans="1:4">
      <c r="A8723" s="134"/>
      <c r="D8723" s="68">
        <f t="shared" si="136"/>
        <v>0</v>
      </c>
    </row>
    <row r="8724" spans="1:4">
      <c r="A8724" s="134"/>
      <c r="D8724" s="68">
        <f t="shared" si="136"/>
        <v>0</v>
      </c>
    </row>
    <row r="8725" spans="1:4">
      <c r="A8725" s="134"/>
      <c r="D8725" s="68">
        <f t="shared" si="136"/>
        <v>0</v>
      </c>
    </row>
    <row r="8726" spans="1:4">
      <c r="A8726" s="134"/>
      <c r="D8726" s="68">
        <f t="shared" si="136"/>
        <v>0</v>
      </c>
    </row>
    <row r="8727" spans="1:4">
      <c r="A8727" s="134"/>
      <c r="D8727" s="68">
        <f t="shared" si="136"/>
        <v>0</v>
      </c>
    </row>
    <row r="8728" spans="1:4">
      <c r="A8728" s="134"/>
      <c r="D8728" s="68">
        <f t="shared" si="136"/>
        <v>0</v>
      </c>
    </row>
    <row r="8729" spans="1:4">
      <c r="A8729" s="134"/>
      <c r="D8729" s="68">
        <f t="shared" si="136"/>
        <v>0</v>
      </c>
    </row>
    <row r="8730" spans="1:4">
      <c r="A8730" s="134"/>
      <c r="D8730" s="68">
        <f t="shared" si="136"/>
        <v>0</v>
      </c>
    </row>
    <row r="8731" spans="1:4">
      <c r="A8731" s="134"/>
      <c r="D8731" s="68">
        <f t="shared" si="136"/>
        <v>0</v>
      </c>
    </row>
    <row r="8732" spans="1:4">
      <c r="A8732" s="134"/>
      <c r="D8732" s="68">
        <f t="shared" si="136"/>
        <v>0</v>
      </c>
    </row>
    <row r="8733" spans="1:4">
      <c r="A8733" s="134"/>
      <c r="D8733" s="68">
        <f t="shared" si="136"/>
        <v>0</v>
      </c>
    </row>
    <row r="8734" spans="1:4">
      <c r="A8734" s="134"/>
      <c r="D8734" s="68">
        <f t="shared" si="136"/>
        <v>0</v>
      </c>
    </row>
    <row r="8735" spans="1:4">
      <c r="A8735" s="134"/>
      <c r="D8735" s="68">
        <f t="shared" si="136"/>
        <v>0</v>
      </c>
    </row>
    <row r="8736" spans="1:4">
      <c r="A8736" s="134"/>
      <c r="D8736" s="68">
        <f t="shared" si="136"/>
        <v>0</v>
      </c>
    </row>
    <row r="8737" spans="1:4">
      <c r="A8737" s="134"/>
      <c r="D8737" s="68">
        <f t="shared" si="136"/>
        <v>0</v>
      </c>
    </row>
    <row r="8738" spans="1:4">
      <c r="A8738" s="134"/>
      <c r="D8738" s="68">
        <f t="shared" si="136"/>
        <v>0</v>
      </c>
    </row>
    <row r="8739" spans="1:4">
      <c r="A8739" s="134"/>
      <c r="D8739" s="68">
        <f t="shared" si="136"/>
        <v>0</v>
      </c>
    </row>
    <row r="8740" spans="1:4">
      <c r="A8740" s="134"/>
      <c r="D8740" s="68">
        <f t="shared" si="136"/>
        <v>0</v>
      </c>
    </row>
    <row r="8741" spans="1:4">
      <c r="A8741" s="134"/>
      <c r="D8741" s="68">
        <f t="shared" si="136"/>
        <v>0</v>
      </c>
    </row>
    <row r="8742" spans="1:4">
      <c r="A8742" s="134"/>
      <c r="D8742" s="68">
        <f t="shared" si="136"/>
        <v>0</v>
      </c>
    </row>
    <row r="8743" spans="1:4">
      <c r="A8743" s="134"/>
      <c r="D8743" s="68">
        <f t="shared" si="136"/>
        <v>0</v>
      </c>
    </row>
    <row r="8744" spans="1:4">
      <c r="A8744" s="134"/>
      <c r="D8744" s="68">
        <f t="shared" si="136"/>
        <v>0</v>
      </c>
    </row>
    <row r="8745" spans="1:4">
      <c r="A8745" s="134"/>
      <c r="D8745" s="68">
        <f t="shared" si="136"/>
        <v>0</v>
      </c>
    </row>
    <row r="8746" spans="1:4">
      <c r="A8746" s="134"/>
      <c r="D8746" s="68">
        <f t="shared" si="136"/>
        <v>0</v>
      </c>
    </row>
    <row r="8747" spans="1:4">
      <c r="A8747" s="134"/>
      <c r="D8747" s="68">
        <f t="shared" si="136"/>
        <v>0</v>
      </c>
    </row>
    <row r="8748" spans="1:4">
      <c r="A8748" s="134"/>
      <c r="D8748" s="68">
        <f t="shared" si="136"/>
        <v>0</v>
      </c>
    </row>
    <row r="8749" spans="1:4">
      <c r="A8749" s="134"/>
      <c r="D8749" s="68">
        <f t="shared" si="136"/>
        <v>0</v>
      </c>
    </row>
    <row r="8750" spans="1:4">
      <c r="A8750" s="134"/>
      <c r="D8750" s="68">
        <f t="shared" si="136"/>
        <v>0</v>
      </c>
    </row>
    <row r="8751" spans="1:4">
      <c r="A8751" s="134"/>
      <c r="D8751" s="68">
        <f t="shared" si="136"/>
        <v>0</v>
      </c>
    </row>
    <row r="8752" spans="1:4">
      <c r="A8752" s="134"/>
      <c r="D8752" s="68">
        <f t="shared" si="136"/>
        <v>0</v>
      </c>
    </row>
    <row r="8753" spans="1:4">
      <c r="A8753" s="134"/>
      <c r="D8753" s="68">
        <f t="shared" si="136"/>
        <v>0</v>
      </c>
    </row>
    <row r="8754" spans="1:4">
      <c r="A8754" s="134"/>
      <c r="D8754" s="68">
        <f t="shared" si="136"/>
        <v>0</v>
      </c>
    </row>
    <row r="8755" spans="1:4">
      <c r="A8755" s="134"/>
      <c r="D8755" s="68">
        <f t="shared" si="136"/>
        <v>0</v>
      </c>
    </row>
    <row r="8756" spans="1:4">
      <c r="A8756" s="134"/>
      <c r="D8756" s="68">
        <f t="shared" si="136"/>
        <v>0</v>
      </c>
    </row>
    <row r="8757" spans="1:4">
      <c r="A8757" s="134"/>
      <c r="D8757" s="68">
        <f t="shared" si="136"/>
        <v>0</v>
      </c>
    </row>
    <row r="8758" spans="1:4">
      <c r="A8758" s="134"/>
      <c r="D8758" s="68">
        <f t="shared" si="136"/>
        <v>0</v>
      </c>
    </row>
    <row r="8759" spans="1:4">
      <c r="A8759" s="134"/>
      <c r="D8759" s="68">
        <f t="shared" si="136"/>
        <v>0</v>
      </c>
    </row>
    <row r="8760" spans="1:4">
      <c r="A8760" s="134"/>
      <c r="D8760" s="68">
        <f t="shared" si="136"/>
        <v>0</v>
      </c>
    </row>
    <row r="8761" spans="1:4">
      <c r="A8761" s="134"/>
      <c r="D8761" s="68">
        <f t="shared" si="136"/>
        <v>0</v>
      </c>
    </row>
    <row r="8762" spans="1:4">
      <c r="A8762" s="134"/>
      <c r="D8762" s="68">
        <f t="shared" si="136"/>
        <v>0</v>
      </c>
    </row>
    <row r="8763" spans="1:4">
      <c r="A8763" s="134"/>
      <c r="D8763" s="68">
        <f t="shared" si="136"/>
        <v>0</v>
      </c>
    </row>
    <row r="8764" spans="1:4">
      <c r="A8764" s="134"/>
      <c r="D8764" s="68">
        <f t="shared" si="136"/>
        <v>0</v>
      </c>
    </row>
    <row r="8765" spans="1:4">
      <c r="A8765" s="134"/>
      <c r="D8765" s="68">
        <f t="shared" si="136"/>
        <v>0</v>
      </c>
    </row>
    <row r="8766" spans="1:4">
      <c r="A8766" s="134"/>
      <c r="D8766" s="68">
        <f t="shared" si="136"/>
        <v>0</v>
      </c>
    </row>
    <row r="8767" spans="1:4">
      <c r="A8767" s="134"/>
      <c r="D8767" s="68">
        <f t="shared" si="136"/>
        <v>0</v>
      </c>
    </row>
    <row r="8768" spans="1:4">
      <c r="A8768" s="134"/>
      <c r="D8768" s="68">
        <f t="shared" si="136"/>
        <v>0</v>
      </c>
    </row>
    <row r="8769" spans="1:4">
      <c r="A8769" s="134"/>
      <c r="D8769" s="68">
        <f t="shared" si="136"/>
        <v>0</v>
      </c>
    </row>
    <row r="8770" spans="1:4">
      <c r="A8770" s="134"/>
      <c r="D8770" s="68">
        <f t="shared" si="136"/>
        <v>0</v>
      </c>
    </row>
    <row r="8771" spans="1:4">
      <c r="A8771" s="134"/>
      <c r="D8771" s="68">
        <f t="shared" ref="D8771:D8834" si="137">B8771+C8771</f>
        <v>0</v>
      </c>
    </row>
    <row r="8772" spans="1:4">
      <c r="A8772" s="134"/>
      <c r="D8772" s="68">
        <f t="shared" si="137"/>
        <v>0</v>
      </c>
    </row>
    <row r="8773" spans="1:4">
      <c r="A8773" s="134"/>
      <c r="D8773" s="68">
        <f t="shared" si="137"/>
        <v>0</v>
      </c>
    </row>
    <row r="8774" spans="1:4">
      <c r="A8774" s="134"/>
      <c r="D8774" s="68">
        <f t="shared" si="137"/>
        <v>0</v>
      </c>
    </row>
    <row r="8775" spans="1:4">
      <c r="A8775" s="134"/>
      <c r="D8775" s="68">
        <f t="shared" si="137"/>
        <v>0</v>
      </c>
    </row>
    <row r="8776" spans="1:4">
      <c r="A8776" s="134"/>
      <c r="D8776" s="68">
        <f t="shared" si="137"/>
        <v>0</v>
      </c>
    </row>
    <row r="8777" spans="1:4">
      <c r="A8777" s="134"/>
      <c r="D8777" s="68">
        <f t="shared" si="137"/>
        <v>0</v>
      </c>
    </row>
    <row r="8778" spans="1:4">
      <c r="A8778" s="134"/>
      <c r="D8778" s="68">
        <f t="shared" si="137"/>
        <v>0</v>
      </c>
    </row>
    <row r="8779" spans="1:4">
      <c r="A8779" s="134"/>
      <c r="D8779" s="68">
        <f t="shared" si="137"/>
        <v>0</v>
      </c>
    </row>
    <row r="8780" spans="1:4">
      <c r="A8780" s="134"/>
      <c r="D8780" s="68">
        <f t="shared" si="137"/>
        <v>0</v>
      </c>
    </row>
    <row r="8781" spans="1:4">
      <c r="A8781" s="134"/>
      <c r="D8781" s="68">
        <f t="shared" si="137"/>
        <v>0</v>
      </c>
    </row>
    <row r="8782" spans="1:4">
      <c r="A8782" s="134"/>
      <c r="D8782" s="68">
        <f t="shared" si="137"/>
        <v>0</v>
      </c>
    </row>
    <row r="8783" spans="1:4">
      <c r="A8783" s="134"/>
      <c r="D8783" s="68">
        <f t="shared" si="137"/>
        <v>0</v>
      </c>
    </row>
    <row r="8784" spans="1:4">
      <c r="A8784" s="134"/>
      <c r="D8784" s="68">
        <f t="shared" si="137"/>
        <v>0</v>
      </c>
    </row>
    <row r="8785" spans="1:4">
      <c r="A8785" s="134"/>
      <c r="D8785" s="68">
        <f t="shared" si="137"/>
        <v>0</v>
      </c>
    </row>
    <row r="8786" spans="1:4">
      <c r="A8786" s="134"/>
      <c r="D8786" s="68">
        <f t="shared" si="137"/>
        <v>0</v>
      </c>
    </row>
    <row r="8787" spans="1:4">
      <c r="A8787" s="134"/>
      <c r="D8787" s="68">
        <f t="shared" si="137"/>
        <v>0</v>
      </c>
    </row>
    <row r="8788" spans="1:4">
      <c r="A8788" s="134"/>
      <c r="D8788" s="68">
        <f t="shared" si="137"/>
        <v>0</v>
      </c>
    </row>
    <row r="8789" spans="1:4">
      <c r="A8789" s="134"/>
      <c r="D8789" s="68">
        <f t="shared" si="137"/>
        <v>0</v>
      </c>
    </row>
    <row r="8790" spans="1:4">
      <c r="A8790" s="134"/>
      <c r="D8790" s="68">
        <f t="shared" si="137"/>
        <v>0</v>
      </c>
    </row>
    <row r="8791" spans="1:4">
      <c r="A8791" s="134"/>
      <c r="D8791" s="68">
        <f t="shared" si="137"/>
        <v>0</v>
      </c>
    </row>
    <row r="8792" spans="1:4">
      <c r="A8792" s="134"/>
      <c r="D8792" s="68">
        <f t="shared" si="137"/>
        <v>0</v>
      </c>
    </row>
    <row r="8793" spans="1:4">
      <c r="A8793" s="134"/>
      <c r="D8793" s="68">
        <f t="shared" si="137"/>
        <v>0</v>
      </c>
    </row>
    <row r="8794" spans="1:4">
      <c r="A8794" s="134"/>
      <c r="D8794" s="68">
        <f t="shared" si="137"/>
        <v>0</v>
      </c>
    </row>
    <row r="8795" spans="1:4">
      <c r="A8795" s="134"/>
      <c r="D8795" s="68">
        <f t="shared" si="137"/>
        <v>0</v>
      </c>
    </row>
    <row r="8796" spans="1:4">
      <c r="A8796" s="134"/>
      <c r="D8796" s="68">
        <f t="shared" si="137"/>
        <v>0</v>
      </c>
    </row>
    <row r="8797" spans="1:4">
      <c r="A8797" s="134"/>
      <c r="D8797" s="68">
        <f t="shared" si="137"/>
        <v>0</v>
      </c>
    </row>
    <row r="8798" spans="1:4">
      <c r="A8798" s="134"/>
      <c r="D8798" s="68">
        <f t="shared" si="137"/>
        <v>0</v>
      </c>
    </row>
    <row r="8799" spans="1:4">
      <c r="A8799" s="134"/>
      <c r="D8799" s="68">
        <f t="shared" si="137"/>
        <v>0</v>
      </c>
    </row>
    <row r="8800" spans="1:4">
      <c r="A8800" s="134"/>
      <c r="D8800" s="68">
        <f t="shared" si="137"/>
        <v>0</v>
      </c>
    </row>
    <row r="8801" spans="1:4">
      <c r="A8801" s="134"/>
      <c r="D8801" s="68">
        <f t="shared" si="137"/>
        <v>0</v>
      </c>
    </row>
    <row r="8802" spans="1:4">
      <c r="A8802" s="134"/>
      <c r="D8802" s="68">
        <f t="shared" si="137"/>
        <v>0</v>
      </c>
    </row>
    <row r="8803" spans="1:4">
      <c r="A8803" s="134"/>
      <c r="D8803" s="68">
        <f t="shared" si="137"/>
        <v>0</v>
      </c>
    </row>
    <row r="8804" spans="1:4">
      <c r="A8804" s="134"/>
      <c r="D8804" s="68">
        <f t="shared" si="137"/>
        <v>0</v>
      </c>
    </row>
    <row r="8805" spans="1:4">
      <c r="A8805" s="134"/>
      <c r="D8805" s="68">
        <f t="shared" si="137"/>
        <v>0</v>
      </c>
    </row>
    <row r="8806" spans="1:4">
      <c r="A8806" s="134"/>
      <c r="D8806" s="68">
        <f t="shared" si="137"/>
        <v>0</v>
      </c>
    </row>
    <row r="8807" spans="1:4">
      <c r="A8807" s="134"/>
      <c r="D8807" s="68">
        <f t="shared" si="137"/>
        <v>0</v>
      </c>
    </row>
    <row r="8808" spans="1:4">
      <c r="A8808" s="134"/>
      <c r="D8808" s="68">
        <f t="shared" si="137"/>
        <v>0</v>
      </c>
    </row>
    <row r="8809" spans="1:4">
      <c r="A8809" s="134"/>
      <c r="D8809" s="68">
        <f t="shared" si="137"/>
        <v>0</v>
      </c>
    </row>
    <row r="8810" spans="1:4">
      <c r="A8810" s="134"/>
      <c r="D8810" s="68">
        <f t="shared" si="137"/>
        <v>0</v>
      </c>
    </row>
    <row r="8811" spans="1:4">
      <c r="A8811" s="134"/>
      <c r="D8811" s="68">
        <f t="shared" si="137"/>
        <v>0</v>
      </c>
    </row>
    <row r="8812" spans="1:4">
      <c r="A8812" s="134"/>
      <c r="D8812" s="68">
        <f t="shared" si="137"/>
        <v>0</v>
      </c>
    </row>
    <row r="8813" spans="1:4">
      <c r="A8813" s="134"/>
      <c r="D8813" s="68">
        <f t="shared" si="137"/>
        <v>0</v>
      </c>
    </row>
    <row r="8814" spans="1:4">
      <c r="A8814" s="134"/>
      <c r="D8814" s="68">
        <f t="shared" si="137"/>
        <v>0</v>
      </c>
    </row>
    <row r="8815" spans="1:4">
      <c r="A8815" s="134"/>
      <c r="D8815" s="68">
        <f t="shared" si="137"/>
        <v>0</v>
      </c>
    </row>
    <row r="8816" spans="1:4">
      <c r="A8816" s="134"/>
      <c r="D8816" s="68">
        <f t="shared" si="137"/>
        <v>0</v>
      </c>
    </row>
    <row r="8817" spans="1:4">
      <c r="A8817" s="134"/>
      <c r="D8817" s="68">
        <f t="shared" si="137"/>
        <v>0</v>
      </c>
    </row>
    <row r="8818" spans="1:4">
      <c r="A8818" s="134"/>
      <c r="D8818" s="68">
        <f t="shared" si="137"/>
        <v>0</v>
      </c>
    </row>
    <row r="8819" spans="1:4">
      <c r="A8819" s="134"/>
      <c r="D8819" s="68">
        <f t="shared" si="137"/>
        <v>0</v>
      </c>
    </row>
    <row r="8820" spans="1:4">
      <c r="A8820" s="134"/>
      <c r="D8820" s="68">
        <f t="shared" si="137"/>
        <v>0</v>
      </c>
    </row>
    <row r="8821" spans="1:4">
      <c r="A8821" s="134"/>
      <c r="D8821" s="68">
        <f t="shared" si="137"/>
        <v>0</v>
      </c>
    </row>
    <row r="8822" spans="1:4">
      <c r="A8822" s="134"/>
      <c r="D8822" s="68">
        <f t="shared" si="137"/>
        <v>0</v>
      </c>
    </row>
    <row r="8823" spans="1:4">
      <c r="A8823" s="134"/>
      <c r="D8823" s="68">
        <f t="shared" si="137"/>
        <v>0</v>
      </c>
    </row>
    <row r="8824" spans="1:4">
      <c r="A8824" s="134"/>
      <c r="D8824" s="68">
        <f t="shared" si="137"/>
        <v>0</v>
      </c>
    </row>
    <row r="8825" spans="1:4">
      <c r="A8825" s="134"/>
      <c r="D8825" s="68">
        <f t="shared" si="137"/>
        <v>0</v>
      </c>
    </row>
    <row r="8826" spans="1:4">
      <c r="A8826" s="134"/>
      <c r="D8826" s="68">
        <f t="shared" si="137"/>
        <v>0</v>
      </c>
    </row>
    <row r="8827" spans="1:4">
      <c r="A8827" s="134"/>
      <c r="D8827" s="68">
        <f t="shared" si="137"/>
        <v>0</v>
      </c>
    </row>
    <row r="8828" spans="1:4">
      <c r="A8828" s="134"/>
      <c r="D8828" s="68">
        <f t="shared" si="137"/>
        <v>0</v>
      </c>
    </row>
    <row r="8829" spans="1:4">
      <c r="A8829" s="134"/>
      <c r="D8829" s="68">
        <f t="shared" si="137"/>
        <v>0</v>
      </c>
    </row>
    <row r="8830" spans="1:4">
      <c r="A8830" s="134"/>
      <c r="D8830" s="68">
        <f t="shared" si="137"/>
        <v>0</v>
      </c>
    </row>
    <row r="8831" spans="1:4">
      <c r="A8831" s="134"/>
      <c r="D8831" s="68">
        <f t="shared" si="137"/>
        <v>0</v>
      </c>
    </row>
    <row r="8832" spans="1:4">
      <c r="A8832" s="134"/>
      <c r="D8832" s="68">
        <f t="shared" si="137"/>
        <v>0</v>
      </c>
    </row>
    <row r="8833" spans="1:4">
      <c r="A8833" s="134"/>
      <c r="D8833" s="68">
        <f t="shared" si="137"/>
        <v>0</v>
      </c>
    </row>
    <row r="8834" spans="1:4">
      <c r="A8834" s="134"/>
      <c r="D8834" s="68">
        <f t="shared" si="137"/>
        <v>0</v>
      </c>
    </row>
    <row r="8835" spans="1:4">
      <c r="A8835" s="134"/>
      <c r="D8835" s="68">
        <f t="shared" ref="D8835:D8898" si="138">B8835+C8835</f>
        <v>0</v>
      </c>
    </row>
    <row r="8836" spans="1:4">
      <c r="A8836" s="134"/>
      <c r="D8836" s="68">
        <f t="shared" si="138"/>
        <v>0</v>
      </c>
    </row>
    <row r="8837" spans="1:4">
      <c r="A8837" s="134"/>
      <c r="D8837" s="68">
        <f t="shared" si="138"/>
        <v>0</v>
      </c>
    </row>
    <row r="8838" spans="1:4">
      <c r="A8838" s="134"/>
      <c r="D8838" s="68">
        <f t="shared" si="138"/>
        <v>0</v>
      </c>
    </row>
    <row r="8839" spans="1:4">
      <c r="A8839" s="134"/>
      <c r="D8839" s="68">
        <f t="shared" si="138"/>
        <v>0</v>
      </c>
    </row>
    <row r="8840" spans="1:4">
      <c r="A8840" s="134"/>
      <c r="D8840" s="68">
        <f t="shared" si="138"/>
        <v>0</v>
      </c>
    </row>
    <row r="8841" spans="1:4">
      <c r="A8841" s="134"/>
      <c r="D8841" s="68">
        <f t="shared" si="138"/>
        <v>0</v>
      </c>
    </row>
    <row r="8842" spans="1:4">
      <c r="A8842" s="134"/>
      <c r="D8842" s="68">
        <f t="shared" si="138"/>
        <v>0</v>
      </c>
    </row>
    <row r="8843" spans="1:4">
      <c r="A8843" s="134"/>
      <c r="D8843" s="68">
        <f t="shared" si="138"/>
        <v>0</v>
      </c>
    </row>
    <row r="8844" spans="1:4">
      <c r="A8844" s="134"/>
      <c r="D8844" s="68">
        <f t="shared" si="138"/>
        <v>0</v>
      </c>
    </row>
    <row r="8845" spans="1:4">
      <c r="A8845" s="134"/>
      <c r="D8845" s="68">
        <f t="shared" si="138"/>
        <v>0</v>
      </c>
    </row>
    <row r="8846" spans="1:4">
      <c r="A8846" s="134"/>
      <c r="D8846" s="68">
        <f t="shared" si="138"/>
        <v>0</v>
      </c>
    </row>
    <row r="8847" spans="1:4">
      <c r="A8847" s="134"/>
      <c r="D8847" s="68">
        <f t="shared" si="138"/>
        <v>0</v>
      </c>
    </row>
    <row r="8848" spans="1:4">
      <c r="A8848" s="134"/>
      <c r="D8848" s="68">
        <f t="shared" si="138"/>
        <v>0</v>
      </c>
    </row>
    <row r="8849" spans="1:4">
      <c r="A8849" s="134"/>
      <c r="D8849" s="68">
        <f t="shared" si="138"/>
        <v>0</v>
      </c>
    </row>
    <row r="8850" spans="1:4">
      <c r="A8850" s="134"/>
      <c r="D8850" s="68">
        <f t="shared" si="138"/>
        <v>0</v>
      </c>
    </row>
    <row r="8851" spans="1:4">
      <c r="A8851" s="134"/>
      <c r="D8851" s="68">
        <f t="shared" si="138"/>
        <v>0</v>
      </c>
    </row>
    <row r="8852" spans="1:4">
      <c r="A8852" s="134"/>
      <c r="D8852" s="68">
        <f t="shared" si="138"/>
        <v>0</v>
      </c>
    </row>
    <row r="8853" spans="1:4">
      <c r="A8853" s="134"/>
      <c r="D8853" s="68">
        <f t="shared" si="138"/>
        <v>0</v>
      </c>
    </row>
    <row r="8854" spans="1:4">
      <c r="A8854" s="134"/>
      <c r="D8854" s="68">
        <f t="shared" si="138"/>
        <v>0</v>
      </c>
    </row>
    <row r="8855" spans="1:4">
      <c r="A8855" s="134"/>
      <c r="D8855" s="68">
        <f t="shared" si="138"/>
        <v>0</v>
      </c>
    </row>
    <row r="8856" spans="1:4">
      <c r="A8856" s="134"/>
      <c r="D8856" s="68">
        <f t="shared" si="138"/>
        <v>0</v>
      </c>
    </row>
    <row r="8857" spans="1:4">
      <c r="A8857" s="134"/>
      <c r="D8857" s="68">
        <f t="shared" si="138"/>
        <v>0</v>
      </c>
    </row>
    <row r="8858" spans="1:4">
      <c r="A8858" s="134"/>
      <c r="D8858" s="68">
        <f t="shared" si="138"/>
        <v>0</v>
      </c>
    </row>
    <row r="8859" spans="1:4">
      <c r="A8859" s="134"/>
      <c r="D8859" s="68">
        <f t="shared" si="138"/>
        <v>0</v>
      </c>
    </row>
    <row r="8860" spans="1:4">
      <c r="A8860" s="134"/>
      <c r="D8860" s="68">
        <f t="shared" si="138"/>
        <v>0</v>
      </c>
    </row>
    <row r="8861" spans="1:4">
      <c r="A8861" s="134"/>
      <c r="D8861" s="68">
        <f t="shared" si="138"/>
        <v>0</v>
      </c>
    </row>
    <row r="8862" spans="1:4">
      <c r="A8862" s="134"/>
      <c r="D8862" s="68">
        <f t="shared" si="138"/>
        <v>0</v>
      </c>
    </row>
    <row r="8863" spans="1:4">
      <c r="A8863" s="134"/>
      <c r="D8863" s="68">
        <f t="shared" si="138"/>
        <v>0</v>
      </c>
    </row>
    <row r="8864" spans="1:4">
      <c r="A8864" s="134"/>
      <c r="D8864" s="68">
        <f t="shared" si="138"/>
        <v>0</v>
      </c>
    </row>
    <row r="8865" spans="1:4">
      <c r="A8865" s="134"/>
      <c r="D8865" s="68">
        <f t="shared" si="138"/>
        <v>0</v>
      </c>
    </row>
    <row r="8866" spans="1:4">
      <c r="A8866" s="134"/>
      <c r="D8866" s="68">
        <f t="shared" si="138"/>
        <v>0</v>
      </c>
    </row>
    <row r="8867" spans="1:4">
      <c r="A8867" s="134"/>
      <c r="D8867" s="68">
        <f t="shared" si="138"/>
        <v>0</v>
      </c>
    </row>
    <row r="8868" spans="1:4">
      <c r="A8868" s="134"/>
      <c r="D8868" s="68">
        <f t="shared" si="138"/>
        <v>0</v>
      </c>
    </row>
    <row r="8869" spans="1:4">
      <c r="A8869" s="134"/>
      <c r="D8869" s="68">
        <f t="shared" si="138"/>
        <v>0</v>
      </c>
    </row>
    <row r="8870" spans="1:4">
      <c r="A8870" s="134"/>
      <c r="D8870" s="68">
        <f t="shared" si="138"/>
        <v>0</v>
      </c>
    </row>
    <row r="8871" spans="1:4">
      <c r="A8871" s="134"/>
      <c r="D8871" s="68">
        <f t="shared" si="138"/>
        <v>0</v>
      </c>
    </row>
    <row r="8872" spans="1:4">
      <c r="A8872" s="134"/>
      <c r="D8872" s="68">
        <f t="shared" si="138"/>
        <v>0</v>
      </c>
    </row>
    <row r="8873" spans="1:4">
      <c r="A8873" s="134"/>
      <c r="D8873" s="68">
        <f t="shared" si="138"/>
        <v>0</v>
      </c>
    </row>
    <row r="8874" spans="1:4">
      <c r="A8874" s="134"/>
      <c r="D8874" s="68">
        <f t="shared" si="138"/>
        <v>0</v>
      </c>
    </row>
    <row r="8875" spans="1:4">
      <c r="A8875" s="134"/>
      <c r="D8875" s="68">
        <f t="shared" si="138"/>
        <v>0</v>
      </c>
    </row>
    <row r="8876" spans="1:4">
      <c r="A8876" s="134"/>
      <c r="D8876" s="68">
        <f t="shared" si="138"/>
        <v>0</v>
      </c>
    </row>
    <row r="8877" spans="1:4">
      <c r="A8877" s="134"/>
      <c r="D8877" s="68">
        <f t="shared" si="138"/>
        <v>0</v>
      </c>
    </row>
    <row r="8878" spans="1:4">
      <c r="A8878" s="134"/>
      <c r="D8878" s="68">
        <f t="shared" si="138"/>
        <v>0</v>
      </c>
    </row>
    <row r="8879" spans="1:4">
      <c r="A8879" s="134"/>
      <c r="D8879" s="68">
        <f t="shared" si="138"/>
        <v>0</v>
      </c>
    </row>
    <row r="8880" spans="1:4">
      <c r="A8880" s="134"/>
      <c r="D8880" s="68">
        <f t="shared" si="138"/>
        <v>0</v>
      </c>
    </row>
    <row r="8881" spans="1:4">
      <c r="A8881" s="134"/>
      <c r="D8881" s="68">
        <f t="shared" si="138"/>
        <v>0</v>
      </c>
    </row>
    <row r="8882" spans="1:4">
      <c r="A8882" s="134"/>
      <c r="D8882" s="68">
        <f t="shared" si="138"/>
        <v>0</v>
      </c>
    </row>
    <row r="8883" spans="1:4">
      <c r="A8883" s="134"/>
      <c r="D8883" s="68">
        <f t="shared" si="138"/>
        <v>0</v>
      </c>
    </row>
    <row r="8884" spans="1:4">
      <c r="A8884" s="134"/>
      <c r="D8884" s="68">
        <f t="shared" si="138"/>
        <v>0</v>
      </c>
    </row>
    <row r="8885" spans="1:4">
      <c r="A8885" s="134"/>
      <c r="D8885" s="68">
        <f t="shared" si="138"/>
        <v>0</v>
      </c>
    </row>
    <row r="8886" spans="1:4">
      <c r="A8886" s="134"/>
      <c r="D8886" s="68">
        <f t="shared" si="138"/>
        <v>0</v>
      </c>
    </row>
    <row r="8887" spans="1:4">
      <c r="A8887" s="134"/>
      <c r="D8887" s="68">
        <f t="shared" si="138"/>
        <v>0</v>
      </c>
    </row>
    <row r="8888" spans="1:4">
      <c r="A8888" s="134"/>
      <c r="D8888" s="68">
        <f t="shared" si="138"/>
        <v>0</v>
      </c>
    </row>
    <row r="8889" spans="1:4">
      <c r="A8889" s="134"/>
      <c r="D8889" s="68">
        <f t="shared" si="138"/>
        <v>0</v>
      </c>
    </row>
    <row r="8890" spans="1:4">
      <c r="A8890" s="134"/>
      <c r="D8890" s="68">
        <f t="shared" si="138"/>
        <v>0</v>
      </c>
    </row>
    <row r="8891" spans="1:4">
      <c r="A8891" s="134"/>
      <c r="D8891" s="68">
        <f t="shared" si="138"/>
        <v>0</v>
      </c>
    </row>
    <row r="8892" spans="1:4">
      <c r="A8892" s="134"/>
      <c r="D8892" s="68">
        <f t="shared" si="138"/>
        <v>0</v>
      </c>
    </row>
    <row r="8893" spans="1:4">
      <c r="A8893" s="134"/>
      <c r="D8893" s="68">
        <f t="shared" si="138"/>
        <v>0</v>
      </c>
    </row>
    <row r="8894" spans="1:4">
      <c r="A8894" s="134"/>
      <c r="D8894" s="68">
        <f t="shared" si="138"/>
        <v>0</v>
      </c>
    </row>
    <row r="8895" spans="1:4">
      <c r="A8895" s="134"/>
      <c r="D8895" s="68">
        <f t="shared" si="138"/>
        <v>0</v>
      </c>
    </row>
    <row r="8896" spans="1:4">
      <c r="A8896" s="134"/>
      <c r="D8896" s="68">
        <f t="shared" si="138"/>
        <v>0</v>
      </c>
    </row>
    <row r="8897" spans="1:4">
      <c r="A8897" s="134"/>
      <c r="D8897" s="68">
        <f t="shared" si="138"/>
        <v>0</v>
      </c>
    </row>
    <row r="8898" spans="1:4">
      <c r="A8898" s="134"/>
      <c r="D8898" s="68">
        <f t="shared" si="138"/>
        <v>0</v>
      </c>
    </row>
    <row r="8899" spans="1:4">
      <c r="A8899" s="134"/>
      <c r="D8899" s="68">
        <f t="shared" ref="D8899:D8962" si="139">B8899+C8899</f>
        <v>0</v>
      </c>
    </row>
    <row r="8900" spans="1:4">
      <c r="A8900" s="134"/>
      <c r="D8900" s="68">
        <f t="shared" si="139"/>
        <v>0</v>
      </c>
    </row>
    <row r="8901" spans="1:4">
      <c r="A8901" s="134"/>
      <c r="D8901" s="68">
        <f t="shared" si="139"/>
        <v>0</v>
      </c>
    </row>
    <row r="8902" spans="1:4">
      <c r="A8902" s="134"/>
      <c r="D8902" s="68">
        <f t="shared" si="139"/>
        <v>0</v>
      </c>
    </row>
    <row r="8903" spans="1:4">
      <c r="A8903" s="134"/>
      <c r="D8903" s="68">
        <f t="shared" si="139"/>
        <v>0</v>
      </c>
    </row>
    <row r="8904" spans="1:4">
      <c r="A8904" s="134"/>
      <c r="D8904" s="68">
        <f t="shared" si="139"/>
        <v>0</v>
      </c>
    </row>
    <row r="8905" spans="1:4">
      <c r="A8905" s="134"/>
      <c r="D8905" s="68">
        <f t="shared" si="139"/>
        <v>0</v>
      </c>
    </row>
    <row r="8906" spans="1:4">
      <c r="A8906" s="134"/>
      <c r="D8906" s="68">
        <f t="shared" si="139"/>
        <v>0</v>
      </c>
    </row>
    <row r="8907" spans="1:4">
      <c r="A8907" s="134"/>
      <c r="D8907" s="68">
        <f t="shared" si="139"/>
        <v>0</v>
      </c>
    </row>
    <row r="8908" spans="1:4">
      <c r="A8908" s="134"/>
      <c r="D8908" s="68">
        <f t="shared" si="139"/>
        <v>0</v>
      </c>
    </row>
    <row r="8909" spans="1:4">
      <c r="A8909" s="134"/>
      <c r="D8909" s="68">
        <f t="shared" si="139"/>
        <v>0</v>
      </c>
    </row>
    <row r="8910" spans="1:4">
      <c r="A8910" s="134"/>
      <c r="D8910" s="68">
        <f t="shared" si="139"/>
        <v>0</v>
      </c>
    </row>
    <row r="8911" spans="1:4">
      <c r="A8911" s="134"/>
      <c r="D8911" s="68">
        <f t="shared" si="139"/>
        <v>0</v>
      </c>
    </row>
    <row r="8912" spans="1:4">
      <c r="A8912" s="134"/>
      <c r="D8912" s="68">
        <f t="shared" si="139"/>
        <v>0</v>
      </c>
    </row>
    <row r="8913" spans="1:4">
      <c r="A8913" s="134"/>
      <c r="D8913" s="68">
        <f t="shared" si="139"/>
        <v>0</v>
      </c>
    </row>
    <row r="8914" spans="1:4">
      <c r="A8914" s="134"/>
      <c r="D8914" s="68">
        <f t="shared" si="139"/>
        <v>0</v>
      </c>
    </row>
    <row r="8915" spans="1:4">
      <c r="A8915" s="134"/>
      <c r="D8915" s="68">
        <f t="shared" si="139"/>
        <v>0</v>
      </c>
    </row>
    <row r="8916" spans="1:4">
      <c r="A8916" s="134"/>
      <c r="D8916" s="68">
        <f t="shared" si="139"/>
        <v>0</v>
      </c>
    </row>
    <row r="8917" spans="1:4">
      <c r="A8917" s="134"/>
      <c r="D8917" s="68">
        <f t="shared" si="139"/>
        <v>0</v>
      </c>
    </row>
    <row r="8918" spans="1:4">
      <c r="A8918" s="134"/>
      <c r="D8918" s="68">
        <f t="shared" si="139"/>
        <v>0</v>
      </c>
    </row>
    <row r="8919" spans="1:4">
      <c r="A8919" s="134"/>
      <c r="D8919" s="68">
        <f t="shared" si="139"/>
        <v>0</v>
      </c>
    </row>
    <row r="8920" spans="1:4">
      <c r="A8920" s="134"/>
      <c r="D8920" s="68">
        <f t="shared" si="139"/>
        <v>0</v>
      </c>
    </row>
    <row r="8921" spans="1:4">
      <c r="A8921" s="134"/>
      <c r="D8921" s="68">
        <f t="shared" si="139"/>
        <v>0</v>
      </c>
    </row>
    <row r="8922" spans="1:4">
      <c r="A8922" s="134"/>
      <c r="D8922" s="68">
        <f t="shared" si="139"/>
        <v>0</v>
      </c>
    </row>
    <row r="8923" spans="1:4">
      <c r="A8923" s="134"/>
      <c r="D8923" s="68">
        <f t="shared" si="139"/>
        <v>0</v>
      </c>
    </row>
    <row r="8924" spans="1:4">
      <c r="A8924" s="134"/>
      <c r="D8924" s="68">
        <f t="shared" si="139"/>
        <v>0</v>
      </c>
    </row>
    <row r="8925" spans="1:4">
      <c r="A8925" s="134"/>
      <c r="D8925" s="68">
        <f t="shared" si="139"/>
        <v>0</v>
      </c>
    </row>
    <row r="8926" spans="1:4">
      <c r="A8926" s="134"/>
      <c r="D8926" s="68">
        <f t="shared" si="139"/>
        <v>0</v>
      </c>
    </row>
    <row r="8927" spans="1:4">
      <c r="A8927" s="134"/>
      <c r="D8927" s="68">
        <f t="shared" si="139"/>
        <v>0</v>
      </c>
    </row>
    <row r="8928" spans="1:4">
      <c r="A8928" s="134"/>
      <c r="D8928" s="68">
        <f t="shared" si="139"/>
        <v>0</v>
      </c>
    </row>
    <row r="8929" spans="1:4">
      <c r="A8929" s="134"/>
      <c r="D8929" s="68">
        <f t="shared" si="139"/>
        <v>0</v>
      </c>
    </row>
    <row r="8930" spans="1:4">
      <c r="A8930" s="134"/>
      <c r="D8930" s="68">
        <f t="shared" si="139"/>
        <v>0</v>
      </c>
    </row>
    <row r="8931" spans="1:4">
      <c r="A8931" s="134"/>
      <c r="D8931" s="68">
        <f t="shared" si="139"/>
        <v>0</v>
      </c>
    </row>
    <row r="8932" spans="1:4">
      <c r="A8932" s="134"/>
      <c r="D8932" s="68">
        <f t="shared" si="139"/>
        <v>0</v>
      </c>
    </row>
    <row r="8933" spans="1:4">
      <c r="A8933" s="134"/>
      <c r="D8933" s="68">
        <f t="shared" si="139"/>
        <v>0</v>
      </c>
    </row>
    <row r="8934" spans="1:4">
      <c r="A8934" s="134"/>
      <c r="D8934" s="68">
        <f t="shared" si="139"/>
        <v>0</v>
      </c>
    </row>
    <row r="8935" spans="1:4">
      <c r="A8935" s="134"/>
      <c r="D8935" s="68">
        <f t="shared" si="139"/>
        <v>0</v>
      </c>
    </row>
    <row r="8936" spans="1:4">
      <c r="A8936" s="134"/>
      <c r="D8936" s="68">
        <f t="shared" si="139"/>
        <v>0</v>
      </c>
    </row>
    <row r="8937" spans="1:4">
      <c r="A8937" s="134"/>
      <c r="D8937" s="68">
        <f t="shared" si="139"/>
        <v>0</v>
      </c>
    </row>
    <row r="8938" spans="1:4">
      <c r="A8938" s="134"/>
      <c r="D8938" s="68">
        <f t="shared" si="139"/>
        <v>0</v>
      </c>
    </row>
    <row r="8939" spans="1:4">
      <c r="A8939" s="134"/>
      <c r="D8939" s="68">
        <f t="shared" si="139"/>
        <v>0</v>
      </c>
    </row>
    <row r="8940" spans="1:4">
      <c r="A8940" s="134"/>
      <c r="D8940" s="68">
        <f t="shared" si="139"/>
        <v>0</v>
      </c>
    </row>
    <row r="8941" spans="1:4">
      <c r="A8941" s="134"/>
      <c r="D8941" s="68">
        <f t="shared" si="139"/>
        <v>0</v>
      </c>
    </row>
    <row r="8942" spans="1:4">
      <c r="A8942" s="134"/>
      <c r="D8942" s="68">
        <f t="shared" si="139"/>
        <v>0</v>
      </c>
    </row>
    <row r="8943" spans="1:4">
      <c r="A8943" s="134"/>
      <c r="D8943" s="68">
        <f t="shared" si="139"/>
        <v>0</v>
      </c>
    </row>
    <row r="8944" spans="1:4">
      <c r="A8944" s="134"/>
      <c r="D8944" s="68">
        <f t="shared" si="139"/>
        <v>0</v>
      </c>
    </row>
    <row r="8945" spans="1:4">
      <c r="A8945" s="134"/>
      <c r="D8945" s="68">
        <f t="shared" si="139"/>
        <v>0</v>
      </c>
    </row>
    <row r="8946" spans="1:4">
      <c r="A8946" s="134"/>
      <c r="D8946" s="68">
        <f t="shared" si="139"/>
        <v>0</v>
      </c>
    </row>
    <row r="8947" spans="1:4">
      <c r="A8947" s="134"/>
      <c r="D8947" s="68">
        <f t="shared" si="139"/>
        <v>0</v>
      </c>
    </row>
    <row r="8948" spans="1:4">
      <c r="A8948" s="134"/>
      <c r="D8948" s="68">
        <f t="shared" si="139"/>
        <v>0</v>
      </c>
    </row>
    <row r="8949" spans="1:4">
      <c r="A8949" s="134"/>
      <c r="D8949" s="68">
        <f t="shared" si="139"/>
        <v>0</v>
      </c>
    </row>
    <row r="8950" spans="1:4">
      <c r="A8950" s="134"/>
      <c r="D8950" s="68">
        <f t="shared" si="139"/>
        <v>0</v>
      </c>
    </row>
    <row r="8951" spans="1:4">
      <c r="A8951" s="134"/>
      <c r="D8951" s="68">
        <f t="shared" si="139"/>
        <v>0</v>
      </c>
    </row>
    <row r="8952" spans="1:4">
      <c r="A8952" s="134"/>
      <c r="D8952" s="68">
        <f t="shared" si="139"/>
        <v>0</v>
      </c>
    </row>
    <row r="8953" spans="1:4">
      <c r="A8953" s="134"/>
      <c r="D8953" s="68">
        <f t="shared" si="139"/>
        <v>0</v>
      </c>
    </row>
    <row r="8954" spans="1:4">
      <c r="A8954" s="134"/>
      <c r="D8954" s="68">
        <f t="shared" si="139"/>
        <v>0</v>
      </c>
    </row>
    <row r="8955" spans="1:4">
      <c r="A8955" s="134"/>
      <c r="D8955" s="68">
        <f t="shared" si="139"/>
        <v>0</v>
      </c>
    </row>
    <row r="8956" spans="1:4">
      <c r="A8956" s="134"/>
      <c r="D8956" s="68">
        <f t="shared" si="139"/>
        <v>0</v>
      </c>
    </row>
    <row r="8957" spans="1:4">
      <c r="A8957" s="134"/>
      <c r="D8957" s="68">
        <f t="shared" si="139"/>
        <v>0</v>
      </c>
    </row>
    <row r="8958" spans="1:4">
      <c r="A8958" s="134"/>
      <c r="D8958" s="68">
        <f t="shared" si="139"/>
        <v>0</v>
      </c>
    </row>
    <row r="8959" spans="1:4">
      <c r="A8959" s="134"/>
      <c r="D8959" s="68">
        <f t="shared" si="139"/>
        <v>0</v>
      </c>
    </row>
    <row r="8960" spans="1:4">
      <c r="A8960" s="134"/>
      <c r="D8960" s="68">
        <f t="shared" si="139"/>
        <v>0</v>
      </c>
    </row>
    <row r="8961" spans="1:4">
      <c r="A8961" s="134"/>
      <c r="D8961" s="68">
        <f t="shared" si="139"/>
        <v>0</v>
      </c>
    </row>
    <row r="8962" spans="1:4">
      <c r="A8962" s="134"/>
      <c r="D8962" s="68">
        <f t="shared" si="139"/>
        <v>0</v>
      </c>
    </row>
    <row r="8963" spans="1:4">
      <c r="A8963" s="134"/>
      <c r="D8963" s="68">
        <f t="shared" ref="D8963:D9026" si="140">B8963+C8963</f>
        <v>0</v>
      </c>
    </row>
    <row r="8964" spans="1:4">
      <c r="A8964" s="134"/>
      <c r="D8964" s="68">
        <f t="shared" si="140"/>
        <v>0</v>
      </c>
    </row>
    <row r="8965" spans="1:4">
      <c r="A8965" s="134"/>
      <c r="D8965" s="68">
        <f t="shared" si="140"/>
        <v>0</v>
      </c>
    </row>
    <row r="8966" spans="1:4">
      <c r="A8966" s="134"/>
      <c r="D8966" s="68">
        <f t="shared" si="140"/>
        <v>0</v>
      </c>
    </row>
    <row r="8967" spans="1:4">
      <c r="A8967" s="134"/>
      <c r="D8967" s="68">
        <f t="shared" si="140"/>
        <v>0</v>
      </c>
    </row>
    <row r="8968" spans="1:4">
      <c r="A8968" s="134"/>
      <c r="D8968" s="68">
        <f t="shared" si="140"/>
        <v>0</v>
      </c>
    </row>
    <row r="8969" spans="1:4">
      <c r="A8969" s="134"/>
      <c r="D8969" s="68">
        <f t="shared" si="140"/>
        <v>0</v>
      </c>
    </row>
    <row r="8970" spans="1:4">
      <c r="A8970" s="134"/>
      <c r="D8970" s="68">
        <f t="shared" si="140"/>
        <v>0</v>
      </c>
    </row>
    <row r="8971" spans="1:4">
      <c r="A8971" s="134"/>
      <c r="D8971" s="68">
        <f t="shared" si="140"/>
        <v>0</v>
      </c>
    </row>
    <row r="8972" spans="1:4">
      <c r="A8972" s="134"/>
      <c r="D8972" s="68">
        <f t="shared" si="140"/>
        <v>0</v>
      </c>
    </row>
    <row r="8973" spans="1:4">
      <c r="A8973" s="134"/>
      <c r="D8973" s="68">
        <f t="shared" si="140"/>
        <v>0</v>
      </c>
    </row>
    <row r="8974" spans="1:4">
      <c r="A8974" s="134"/>
      <c r="D8974" s="68">
        <f t="shared" si="140"/>
        <v>0</v>
      </c>
    </row>
    <row r="8975" spans="1:4">
      <c r="A8975" s="134"/>
      <c r="D8975" s="68">
        <f t="shared" si="140"/>
        <v>0</v>
      </c>
    </row>
    <row r="8976" spans="1:4">
      <c r="A8976" s="134"/>
      <c r="D8976" s="68">
        <f t="shared" si="140"/>
        <v>0</v>
      </c>
    </row>
    <row r="8977" spans="1:4">
      <c r="A8977" s="134"/>
      <c r="D8977" s="68">
        <f t="shared" si="140"/>
        <v>0</v>
      </c>
    </row>
    <row r="8978" spans="1:4">
      <c r="A8978" s="134"/>
      <c r="D8978" s="68">
        <f t="shared" si="140"/>
        <v>0</v>
      </c>
    </row>
    <row r="8979" spans="1:4">
      <c r="A8979" s="134"/>
      <c r="D8979" s="68">
        <f t="shared" si="140"/>
        <v>0</v>
      </c>
    </row>
    <row r="8980" spans="1:4">
      <c r="A8980" s="134"/>
      <c r="D8980" s="68">
        <f t="shared" si="140"/>
        <v>0</v>
      </c>
    </row>
    <row r="8981" spans="1:4">
      <c r="A8981" s="134"/>
      <c r="D8981" s="68">
        <f t="shared" si="140"/>
        <v>0</v>
      </c>
    </row>
    <row r="8982" spans="1:4">
      <c r="A8982" s="134"/>
      <c r="D8982" s="68">
        <f t="shared" si="140"/>
        <v>0</v>
      </c>
    </row>
    <row r="8983" spans="1:4">
      <c r="A8983" s="134"/>
      <c r="D8983" s="68">
        <f t="shared" si="140"/>
        <v>0</v>
      </c>
    </row>
    <row r="8984" spans="1:4">
      <c r="A8984" s="134"/>
      <c r="D8984" s="68">
        <f t="shared" si="140"/>
        <v>0</v>
      </c>
    </row>
    <row r="8985" spans="1:4">
      <c r="A8985" s="134"/>
      <c r="D8985" s="68">
        <f t="shared" si="140"/>
        <v>0</v>
      </c>
    </row>
    <row r="8986" spans="1:4">
      <c r="A8986" s="134"/>
      <c r="D8986" s="68">
        <f t="shared" si="140"/>
        <v>0</v>
      </c>
    </row>
    <row r="8987" spans="1:4">
      <c r="A8987" s="134"/>
      <c r="D8987" s="68">
        <f t="shared" si="140"/>
        <v>0</v>
      </c>
    </row>
    <row r="8988" spans="1:4">
      <c r="A8988" s="134"/>
      <c r="D8988" s="68">
        <f t="shared" si="140"/>
        <v>0</v>
      </c>
    </row>
    <row r="8989" spans="1:4">
      <c r="A8989" s="134"/>
      <c r="D8989" s="68">
        <f t="shared" si="140"/>
        <v>0</v>
      </c>
    </row>
    <row r="8990" spans="1:4">
      <c r="A8990" s="134"/>
      <c r="D8990" s="68">
        <f t="shared" si="140"/>
        <v>0</v>
      </c>
    </row>
    <row r="8991" spans="1:4">
      <c r="A8991" s="134"/>
      <c r="D8991" s="68">
        <f t="shared" si="140"/>
        <v>0</v>
      </c>
    </row>
    <row r="8992" spans="1:4">
      <c r="A8992" s="134"/>
      <c r="D8992" s="68">
        <f t="shared" si="140"/>
        <v>0</v>
      </c>
    </row>
    <row r="8993" spans="1:4">
      <c r="A8993" s="134"/>
      <c r="D8993" s="68">
        <f t="shared" si="140"/>
        <v>0</v>
      </c>
    </row>
    <row r="8994" spans="1:4">
      <c r="A8994" s="134"/>
      <c r="D8994" s="68">
        <f t="shared" si="140"/>
        <v>0</v>
      </c>
    </row>
    <row r="8995" spans="1:4">
      <c r="A8995" s="134"/>
      <c r="D8995" s="68">
        <f t="shared" si="140"/>
        <v>0</v>
      </c>
    </row>
    <row r="8996" spans="1:4">
      <c r="A8996" s="134"/>
      <c r="D8996" s="68">
        <f t="shared" si="140"/>
        <v>0</v>
      </c>
    </row>
    <row r="8997" spans="1:4">
      <c r="A8997" s="134"/>
      <c r="D8997" s="68">
        <f t="shared" si="140"/>
        <v>0</v>
      </c>
    </row>
    <row r="8998" spans="1:4">
      <c r="A8998" s="134"/>
      <c r="D8998" s="68">
        <f t="shared" si="140"/>
        <v>0</v>
      </c>
    </row>
    <row r="8999" spans="1:4">
      <c r="A8999" s="134"/>
      <c r="D8999" s="68">
        <f t="shared" si="140"/>
        <v>0</v>
      </c>
    </row>
    <row r="9000" spans="1:4">
      <c r="A9000" s="134"/>
      <c r="D9000" s="68">
        <f t="shared" si="140"/>
        <v>0</v>
      </c>
    </row>
    <row r="9001" spans="1:4">
      <c r="A9001" s="134"/>
      <c r="D9001" s="68">
        <f t="shared" si="140"/>
        <v>0</v>
      </c>
    </row>
    <row r="9002" spans="1:4">
      <c r="A9002" s="134"/>
      <c r="D9002" s="68">
        <f t="shared" si="140"/>
        <v>0</v>
      </c>
    </row>
    <row r="9003" spans="1:4">
      <c r="A9003" s="134"/>
      <c r="D9003" s="68">
        <f t="shared" si="140"/>
        <v>0</v>
      </c>
    </row>
    <row r="9004" spans="1:4">
      <c r="A9004" s="134"/>
      <c r="D9004" s="68">
        <f t="shared" si="140"/>
        <v>0</v>
      </c>
    </row>
    <row r="9005" spans="1:4">
      <c r="A9005" s="134"/>
      <c r="D9005" s="68">
        <f t="shared" si="140"/>
        <v>0</v>
      </c>
    </row>
    <row r="9006" spans="1:4">
      <c r="A9006" s="134"/>
      <c r="D9006" s="68">
        <f t="shared" si="140"/>
        <v>0</v>
      </c>
    </row>
    <row r="9007" spans="1:4">
      <c r="A9007" s="134"/>
      <c r="D9007" s="68">
        <f t="shared" si="140"/>
        <v>0</v>
      </c>
    </row>
    <row r="9008" spans="1:4">
      <c r="A9008" s="134"/>
      <c r="D9008" s="68">
        <f t="shared" si="140"/>
        <v>0</v>
      </c>
    </row>
    <row r="9009" spans="1:4">
      <c r="A9009" s="134"/>
      <c r="D9009" s="68">
        <f t="shared" si="140"/>
        <v>0</v>
      </c>
    </row>
    <row r="9010" spans="1:4">
      <c r="A9010" s="134"/>
      <c r="D9010" s="68">
        <f t="shared" si="140"/>
        <v>0</v>
      </c>
    </row>
    <row r="9011" spans="1:4">
      <c r="A9011" s="134"/>
      <c r="D9011" s="68">
        <f t="shared" si="140"/>
        <v>0</v>
      </c>
    </row>
    <row r="9012" spans="1:4">
      <c r="A9012" s="134"/>
      <c r="D9012" s="68">
        <f t="shared" si="140"/>
        <v>0</v>
      </c>
    </row>
    <row r="9013" spans="1:4">
      <c r="A9013" s="134"/>
      <c r="D9013" s="68">
        <f t="shared" si="140"/>
        <v>0</v>
      </c>
    </row>
    <row r="9014" spans="1:4">
      <c r="A9014" s="134"/>
      <c r="D9014" s="68">
        <f t="shared" si="140"/>
        <v>0</v>
      </c>
    </row>
    <row r="9015" spans="1:4">
      <c r="A9015" s="134"/>
      <c r="D9015" s="68">
        <f t="shared" si="140"/>
        <v>0</v>
      </c>
    </row>
    <row r="9016" spans="1:4">
      <c r="A9016" s="134"/>
      <c r="D9016" s="68">
        <f t="shared" si="140"/>
        <v>0</v>
      </c>
    </row>
    <row r="9017" spans="1:4">
      <c r="A9017" s="134"/>
      <c r="D9017" s="68">
        <f t="shared" si="140"/>
        <v>0</v>
      </c>
    </row>
    <row r="9018" spans="1:4">
      <c r="A9018" s="134"/>
      <c r="D9018" s="68">
        <f t="shared" si="140"/>
        <v>0</v>
      </c>
    </row>
    <row r="9019" spans="1:4">
      <c r="A9019" s="134"/>
      <c r="D9019" s="68">
        <f t="shared" si="140"/>
        <v>0</v>
      </c>
    </row>
    <row r="9020" spans="1:4">
      <c r="A9020" s="134"/>
      <c r="D9020" s="68">
        <f t="shared" si="140"/>
        <v>0</v>
      </c>
    </row>
    <row r="9021" spans="1:4">
      <c r="A9021" s="134"/>
      <c r="D9021" s="68">
        <f t="shared" si="140"/>
        <v>0</v>
      </c>
    </row>
    <row r="9022" spans="1:4">
      <c r="A9022" s="134"/>
      <c r="D9022" s="68">
        <f t="shared" si="140"/>
        <v>0</v>
      </c>
    </row>
    <row r="9023" spans="1:4">
      <c r="A9023" s="134"/>
      <c r="D9023" s="68">
        <f t="shared" si="140"/>
        <v>0</v>
      </c>
    </row>
    <row r="9024" spans="1:4">
      <c r="A9024" s="134"/>
      <c r="D9024" s="68">
        <f t="shared" si="140"/>
        <v>0</v>
      </c>
    </row>
    <row r="9025" spans="1:4">
      <c r="A9025" s="134"/>
      <c r="D9025" s="68">
        <f t="shared" si="140"/>
        <v>0</v>
      </c>
    </row>
    <row r="9026" spans="1:4">
      <c r="A9026" s="134"/>
      <c r="D9026" s="68">
        <f t="shared" si="140"/>
        <v>0</v>
      </c>
    </row>
    <row r="9027" spans="1:4">
      <c r="A9027" s="134"/>
      <c r="D9027" s="68">
        <f t="shared" ref="D9027:D9090" si="141">B9027+C9027</f>
        <v>0</v>
      </c>
    </row>
    <row r="9028" spans="1:4">
      <c r="A9028" s="134"/>
      <c r="D9028" s="68">
        <f t="shared" si="141"/>
        <v>0</v>
      </c>
    </row>
    <row r="9029" spans="1:4">
      <c r="A9029" s="134"/>
      <c r="D9029" s="68">
        <f t="shared" si="141"/>
        <v>0</v>
      </c>
    </row>
    <row r="9030" spans="1:4">
      <c r="A9030" s="134"/>
      <c r="D9030" s="68">
        <f t="shared" si="141"/>
        <v>0</v>
      </c>
    </row>
    <row r="9031" spans="1:4">
      <c r="A9031" s="134"/>
      <c r="D9031" s="68">
        <f t="shared" si="141"/>
        <v>0</v>
      </c>
    </row>
    <row r="9032" spans="1:4">
      <c r="A9032" s="134"/>
      <c r="D9032" s="68">
        <f t="shared" si="141"/>
        <v>0</v>
      </c>
    </row>
    <row r="9033" spans="1:4">
      <c r="A9033" s="134"/>
      <c r="D9033" s="68">
        <f t="shared" si="141"/>
        <v>0</v>
      </c>
    </row>
    <row r="9034" spans="1:4">
      <c r="A9034" s="134"/>
      <c r="D9034" s="68">
        <f t="shared" si="141"/>
        <v>0</v>
      </c>
    </row>
    <row r="9035" spans="1:4">
      <c r="A9035" s="134"/>
      <c r="D9035" s="68">
        <f t="shared" si="141"/>
        <v>0</v>
      </c>
    </row>
    <row r="9036" spans="1:4">
      <c r="A9036" s="134"/>
      <c r="D9036" s="68">
        <f t="shared" si="141"/>
        <v>0</v>
      </c>
    </row>
    <row r="9037" spans="1:4">
      <c r="A9037" s="134"/>
      <c r="D9037" s="68">
        <f t="shared" si="141"/>
        <v>0</v>
      </c>
    </row>
    <row r="9038" spans="1:4">
      <c r="A9038" s="134"/>
      <c r="D9038" s="68">
        <f t="shared" si="141"/>
        <v>0</v>
      </c>
    </row>
    <row r="9039" spans="1:4">
      <c r="A9039" s="134"/>
      <c r="D9039" s="68">
        <f t="shared" si="141"/>
        <v>0</v>
      </c>
    </row>
    <row r="9040" spans="1:4">
      <c r="A9040" s="134"/>
      <c r="D9040" s="68">
        <f t="shared" si="141"/>
        <v>0</v>
      </c>
    </row>
    <row r="9041" spans="1:4">
      <c r="A9041" s="134"/>
      <c r="D9041" s="68">
        <f t="shared" si="141"/>
        <v>0</v>
      </c>
    </row>
    <row r="9042" spans="1:4">
      <c r="A9042" s="134"/>
      <c r="D9042" s="68">
        <f t="shared" si="141"/>
        <v>0</v>
      </c>
    </row>
    <row r="9043" spans="1:4">
      <c r="A9043" s="134"/>
      <c r="D9043" s="68">
        <f t="shared" si="141"/>
        <v>0</v>
      </c>
    </row>
    <row r="9044" spans="1:4">
      <c r="A9044" s="134"/>
      <c r="D9044" s="68">
        <f t="shared" si="141"/>
        <v>0</v>
      </c>
    </row>
    <row r="9045" spans="1:4">
      <c r="A9045" s="134"/>
      <c r="D9045" s="68">
        <f t="shared" si="141"/>
        <v>0</v>
      </c>
    </row>
    <row r="9046" spans="1:4">
      <c r="A9046" s="134"/>
      <c r="D9046" s="68">
        <f t="shared" si="141"/>
        <v>0</v>
      </c>
    </row>
    <row r="9047" spans="1:4">
      <c r="A9047" s="134"/>
      <c r="D9047" s="68">
        <f t="shared" si="141"/>
        <v>0</v>
      </c>
    </row>
    <row r="9048" spans="1:4">
      <c r="A9048" s="134"/>
      <c r="D9048" s="68">
        <f t="shared" si="141"/>
        <v>0</v>
      </c>
    </row>
    <row r="9049" spans="1:4">
      <c r="A9049" s="134"/>
      <c r="D9049" s="68">
        <f t="shared" si="141"/>
        <v>0</v>
      </c>
    </row>
    <row r="9050" spans="1:4">
      <c r="A9050" s="134"/>
      <c r="D9050" s="68">
        <f t="shared" si="141"/>
        <v>0</v>
      </c>
    </row>
    <row r="9051" spans="1:4">
      <c r="A9051" s="134"/>
      <c r="D9051" s="68">
        <f t="shared" si="141"/>
        <v>0</v>
      </c>
    </row>
    <row r="9052" spans="1:4">
      <c r="A9052" s="134"/>
      <c r="D9052" s="68">
        <f t="shared" si="141"/>
        <v>0</v>
      </c>
    </row>
    <row r="9053" spans="1:4">
      <c r="A9053" s="134"/>
      <c r="D9053" s="68">
        <f t="shared" si="141"/>
        <v>0</v>
      </c>
    </row>
    <row r="9054" spans="1:4">
      <c r="A9054" s="134"/>
      <c r="D9054" s="68">
        <f t="shared" si="141"/>
        <v>0</v>
      </c>
    </row>
    <row r="9055" spans="1:4">
      <c r="A9055" s="134"/>
      <c r="D9055" s="68">
        <f t="shared" si="141"/>
        <v>0</v>
      </c>
    </row>
    <row r="9056" spans="1:4">
      <c r="A9056" s="134"/>
      <c r="D9056" s="68">
        <f t="shared" si="141"/>
        <v>0</v>
      </c>
    </row>
    <row r="9057" spans="1:4">
      <c r="A9057" s="134"/>
      <c r="D9057" s="68">
        <f t="shared" si="141"/>
        <v>0</v>
      </c>
    </row>
    <row r="9058" spans="1:4">
      <c r="A9058" s="134"/>
      <c r="D9058" s="68">
        <f t="shared" si="141"/>
        <v>0</v>
      </c>
    </row>
    <row r="9059" spans="1:4">
      <c r="A9059" s="134"/>
      <c r="D9059" s="68">
        <f t="shared" si="141"/>
        <v>0</v>
      </c>
    </row>
    <row r="9060" spans="1:4">
      <c r="A9060" s="134"/>
      <c r="D9060" s="68">
        <f t="shared" si="141"/>
        <v>0</v>
      </c>
    </row>
    <row r="9061" spans="1:4">
      <c r="A9061" s="134"/>
      <c r="D9061" s="68">
        <f t="shared" si="141"/>
        <v>0</v>
      </c>
    </row>
    <row r="9062" spans="1:4">
      <c r="A9062" s="134"/>
      <c r="D9062" s="68">
        <f t="shared" si="141"/>
        <v>0</v>
      </c>
    </row>
    <row r="9063" spans="1:4">
      <c r="A9063" s="134"/>
      <c r="D9063" s="68">
        <f t="shared" si="141"/>
        <v>0</v>
      </c>
    </row>
    <row r="9064" spans="1:4">
      <c r="A9064" s="134"/>
      <c r="D9064" s="68">
        <f t="shared" si="141"/>
        <v>0</v>
      </c>
    </row>
    <row r="9065" spans="1:4">
      <c r="A9065" s="134"/>
      <c r="D9065" s="68">
        <f t="shared" si="141"/>
        <v>0</v>
      </c>
    </row>
    <row r="9066" spans="1:4">
      <c r="A9066" s="134"/>
      <c r="D9066" s="68">
        <f t="shared" si="141"/>
        <v>0</v>
      </c>
    </row>
    <row r="9067" spans="1:4">
      <c r="A9067" s="134"/>
      <c r="D9067" s="68">
        <f t="shared" si="141"/>
        <v>0</v>
      </c>
    </row>
    <row r="9068" spans="1:4">
      <c r="A9068" s="134"/>
      <c r="D9068" s="68">
        <f t="shared" si="141"/>
        <v>0</v>
      </c>
    </row>
    <row r="9069" spans="1:4">
      <c r="A9069" s="134"/>
      <c r="D9069" s="68">
        <f t="shared" si="141"/>
        <v>0</v>
      </c>
    </row>
    <row r="9070" spans="1:4">
      <c r="A9070" s="134"/>
      <c r="D9070" s="68">
        <f t="shared" si="141"/>
        <v>0</v>
      </c>
    </row>
    <row r="9071" spans="1:4">
      <c r="A9071" s="134"/>
      <c r="D9071" s="68">
        <f t="shared" si="141"/>
        <v>0</v>
      </c>
    </row>
    <row r="9072" spans="1:4">
      <c r="A9072" s="134"/>
      <c r="D9072" s="68">
        <f t="shared" si="141"/>
        <v>0</v>
      </c>
    </row>
    <row r="9073" spans="1:4">
      <c r="A9073" s="134"/>
      <c r="D9073" s="68">
        <f t="shared" si="141"/>
        <v>0</v>
      </c>
    </row>
    <row r="9074" spans="1:4">
      <c r="A9074" s="134"/>
      <c r="D9074" s="68">
        <f t="shared" si="141"/>
        <v>0</v>
      </c>
    </row>
    <row r="9075" spans="1:4">
      <c r="A9075" s="134"/>
      <c r="D9075" s="68">
        <f t="shared" si="141"/>
        <v>0</v>
      </c>
    </row>
    <row r="9076" spans="1:4">
      <c r="A9076" s="134"/>
      <c r="D9076" s="68">
        <f t="shared" si="141"/>
        <v>0</v>
      </c>
    </row>
    <row r="9077" spans="1:4">
      <c r="A9077" s="134"/>
      <c r="D9077" s="68">
        <f t="shared" si="141"/>
        <v>0</v>
      </c>
    </row>
    <row r="9078" spans="1:4">
      <c r="A9078" s="134"/>
      <c r="D9078" s="68">
        <f t="shared" si="141"/>
        <v>0</v>
      </c>
    </row>
    <row r="9079" spans="1:4">
      <c r="A9079" s="134"/>
      <c r="D9079" s="68">
        <f t="shared" si="141"/>
        <v>0</v>
      </c>
    </row>
    <row r="9080" spans="1:4">
      <c r="A9080" s="134"/>
      <c r="D9080" s="68">
        <f t="shared" si="141"/>
        <v>0</v>
      </c>
    </row>
    <row r="9081" spans="1:4">
      <c r="A9081" s="134"/>
      <c r="D9081" s="68">
        <f t="shared" si="141"/>
        <v>0</v>
      </c>
    </row>
    <row r="9082" spans="1:4">
      <c r="A9082" s="134"/>
      <c r="D9082" s="68">
        <f t="shared" si="141"/>
        <v>0</v>
      </c>
    </row>
    <row r="9083" spans="1:4">
      <c r="A9083" s="134"/>
      <c r="D9083" s="68">
        <f t="shared" si="141"/>
        <v>0</v>
      </c>
    </row>
    <row r="9084" spans="1:4">
      <c r="A9084" s="134"/>
      <c r="D9084" s="68">
        <f t="shared" si="141"/>
        <v>0</v>
      </c>
    </row>
    <row r="9085" spans="1:4">
      <c r="A9085" s="134"/>
      <c r="D9085" s="68">
        <f t="shared" si="141"/>
        <v>0</v>
      </c>
    </row>
    <row r="9086" spans="1:4">
      <c r="A9086" s="134"/>
      <c r="D9086" s="68">
        <f t="shared" si="141"/>
        <v>0</v>
      </c>
    </row>
    <row r="9087" spans="1:4">
      <c r="A9087" s="134"/>
      <c r="D9087" s="68">
        <f t="shared" si="141"/>
        <v>0</v>
      </c>
    </row>
    <row r="9088" spans="1:4">
      <c r="A9088" s="134"/>
      <c r="D9088" s="68">
        <f t="shared" si="141"/>
        <v>0</v>
      </c>
    </row>
    <row r="9089" spans="1:4">
      <c r="A9089" s="134"/>
      <c r="D9089" s="68">
        <f t="shared" si="141"/>
        <v>0</v>
      </c>
    </row>
    <row r="9090" spans="1:4">
      <c r="A9090" s="134"/>
      <c r="D9090" s="68">
        <f t="shared" si="141"/>
        <v>0</v>
      </c>
    </row>
    <row r="9091" spans="1:4">
      <c r="A9091" s="134"/>
      <c r="D9091" s="68">
        <f t="shared" ref="D9091:D9154" si="142">B9091+C9091</f>
        <v>0</v>
      </c>
    </row>
    <row r="9092" spans="1:4">
      <c r="A9092" s="134"/>
      <c r="D9092" s="68">
        <f t="shared" si="142"/>
        <v>0</v>
      </c>
    </row>
    <row r="9093" spans="1:4">
      <c r="A9093" s="134"/>
      <c r="D9093" s="68">
        <f t="shared" si="142"/>
        <v>0</v>
      </c>
    </row>
    <row r="9094" spans="1:4">
      <c r="A9094" s="134"/>
      <c r="D9094" s="68">
        <f t="shared" si="142"/>
        <v>0</v>
      </c>
    </row>
    <row r="9095" spans="1:4">
      <c r="A9095" s="134"/>
      <c r="D9095" s="68">
        <f t="shared" si="142"/>
        <v>0</v>
      </c>
    </row>
    <row r="9096" spans="1:4">
      <c r="A9096" s="134"/>
      <c r="D9096" s="68">
        <f t="shared" si="142"/>
        <v>0</v>
      </c>
    </row>
    <row r="9097" spans="1:4">
      <c r="A9097" s="134"/>
      <c r="D9097" s="68">
        <f t="shared" si="142"/>
        <v>0</v>
      </c>
    </row>
    <row r="9098" spans="1:4">
      <c r="A9098" s="134"/>
      <c r="D9098" s="68">
        <f t="shared" si="142"/>
        <v>0</v>
      </c>
    </row>
    <row r="9099" spans="1:4">
      <c r="A9099" s="134"/>
      <c r="D9099" s="68">
        <f t="shared" si="142"/>
        <v>0</v>
      </c>
    </row>
    <row r="9100" spans="1:4">
      <c r="A9100" s="134"/>
      <c r="D9100" s="68">
        <f t="shared" si="142"/>
        <v>0</v>
      </c>
    </row>
    <row r="9101" spans="1:4">
      <c r="A9101" s="134"/>
      <c r="D9101" s="68">
        <f t="shared" si="142"/>
        <v>0</v>
      </c>
    </row>
    <row r="9102" spans="1:4">
      <c r="A9102" s="134"/>
      <c r="D9102" s="68">
        <f t="shared" si="142"/>
        <v>0</v>
      </c>
    </row>
    <row r="9103" spans="1:4">
      <c r="A9103" s="134"/>
      <c r="D9103" s="68">
        <f t="shared" si="142"/>
        <v>0</v>
      </c>
    </row>
    <row r="9104" spans="1:4">
      <c r="A9104" s="134"/>
      <c r="D9104" s="68">
        <f t="shared" si="142"/>
        <v>0</v>
      </c>
    </row>
    <row r="9105" spans="1:4">
      <c r="A9105" s="134"/>
      <c r="D9105" s="68">
        <f t="shared" si="142"/>
        <v>0</v>
      </c>
    </row>
    <row r="9106" spans="1:4">
      <c r="A9106" s="134"/>
      <c r="D9106" s="68">
        <f t="shared" si="142"/>
        <v>0</v>
      </c>
    </row>
    <row r="9107" spans="1:4">
      <c r="A9107" s="134"/>
      <c r="D9107" s="68">
        <f t="shared" si="142"/>
        <v>0</v>
      </c>
    </row>
    <row r="9108" spans="1:4">
      <c r="A9108" s="134"/>
      <c r="D9108" s="68">
        <f t="shared" si="142"/>
        <v>0</v>
      </c>
    </row>
    <row r="9109" spans="1:4">
      <c r="A9109" s="134"/>
      <c r="D9109" s="68">
        <f t="shared" si="142"/>
        <v>0</v>
      </c>
    </row>
    <row r="9110" spans="1:4">
      <c r="A9110" s="134"/>
      <c r="D9110" s="68">
        <f t="shared" si="142"/>
        <v>0</v>
      </c>
    </row>
    <row r="9111" spans="1:4">
      <c r="A9111" s="134"/>
      <c r="D9111" s="68">
        <f t="shared" si="142"/>
        <v>0</v>
      </c>
    </row>
    <row r="9112" spans="1:4">
      <c r="A9112" s="134"/>
      <c r="D9112" s="68">
        <f t="shared" si="142"/>
        <v>0</v>
      </c>
    </row>
    <row r="9113" spans="1:4">
      <c r="A9113" s="134"/>
      <c r="D9113" s="68">
        <f t="shared" si="142"/>
        <v>0</v>
      </c>
    </row>
    <row r="9114" spans="1:4">
      <c r="A9114" s="134"/>
      <c r="D9114" s="68">
        <f t="shared" si="142"/>
        <v>0</v>
      </c>
    </row>
    <row r="9115" spans="1:4">
      <c r="A9115" s="134"/>
      <c r="D9115" s="68">
        <f t="shared" si="142"/>
        <v>0</v>
      </c>
    </row>
    <row r="9116" spans="1:4">
      <c r="A9116" s="134"/>
      <c r="D9116" s="68">
        <f t="shared" si="142"/>
        <v>0</v>
      </c>
    </row>
    <row r="9117" spans="1:4">
      <c r="A9117" s="134"/>
      <c r="D9117" s="68">
        <f t="shared" si="142"/>
        <v>0</v>
      </c>
    </row>
    <row r="9118" spans="1:4">
      <c r="A9118" s="134"/>
      <c r="D9118" s="68">
        <f t="shared" si="142"/>
        <v>0</v>
      </c>
    </row>
    <row r="9119" spans="1:4">
      <c r="A9119" s="134"/>
      <c r="D9119" s="68">
        <f t="shared" si="142"/>
        <v>0</v>
      </c>
    </row>
    <row r="9120" spans="1:4">
      <c r="A9120" s="134"/>
      <c r="D9120" s="68">
        <f t="shared" si="142"/>
        <v>0</v>
      </c>
    </row>
    <row r="9121" spans="1:4">
      <c r="A9121" s="134"/>
      <c r="D9121" s="68">
        <f t="shared" si="142"/>
        <v>0</v>
      </c>
    </row>
    <row r="9122" spans="1:4">
      <c r="A9122" s="134"/>
      <c r="D9122" s="68">
        <f t="shared" si="142"/>
        <v>0</v>
      </c>
    </row>
    <row r="9123" spans="1:4">
      <c r="A9123" s="134"/>
      <c r="D9123" s="68">
        <f t="shared" si="142"/>
        <v>0</v>
      </c>
    </row>
    <row r="9124" spans="1:4">
      <c r="A9124" s="134"/>
      <c r="D9124" s="68">
        <f t="shared" si="142"/>
        <v>0</v>
      </c>
    </row>
    <row r="9125" spans="1:4">
      <c r="A9125" s="134"/>
      <c r="D9125" s="68">
        <f t="shared" si="142"/>
        <v>0</v>
      </c>
    </row>
    <row r="9126" spans="1:4">
      <c r="A9126" s="134"/>
      <c r="D9126" s="68">
        <f t="shared" si="142"/>
        <v>0</v>
      </c>
    </row>
    <row r="9127" spans="1:4">
      <c r="A9127" s="134"/>
      <c r="D9127" s="68">
        <f t="shared" si="142"/>
        <v>0</v>
      </c>
    </row>
    <row r="9128" spans="1:4">
      <c r="A9128" s="134"/>
      <c r="D9128" s="68">
        <f t="shared" si="142"/>
        <v>0</v>
      </c>
    </row>
    <row r="9129" spans="1:4">
      <c r="A9129" s="134"/>
      <c r="D9129" s="68">
        <f t="shared" si="142"/>
        <v>0</v>
      </c>
    </row>
    <row r="9130" spans="1:4">
      <c r="A9130" s="134"/>
      <c r="D9130" s="68">
        <f t="shared" si="142"/>
        <v>0</v>
      </c>
    </row>
    <row r="9131" spans="1:4">
      <c r="A9131" s="134"/>
      <c r="D9131" s="68">
        <f t="shared" si="142"/>
        <v>0</v>
      </c>
    </row>
    <row r="9132" spans="1:4">
      <c r="A9132" s="134"/>
      <c r="D9132" s="68">
        <f t="shared" si="142"/>
        <v>0</v>
      </c>
    </row>
    <row r="9133" spans="1:4">
      <c r="A9133" s="134"/>
      <c r="D9133" s="68">
        <f t="shared" si="142"/>
        <v>0</v>
      </c>
    </row>
    <row r="9134" spans="1:4">
      <c r="A9134" s="134"/>
      <c r="D9134" s="68">
        <f t="shared" si="142"/>
        <v>0</v>
      </c>
    </row>
    <row r="9135" spans="1:4">
      <c r="A9135" s="134"/>
      <c r="D9135" s="68">
        <f t="shared" si="142"/>
        <v>0</v>
      </c>
    </row>
    <row r="9136" spans="1:4">
      <c r="A9136" s="134"/>
      <c r="D9136" s="68">
        <f t="shared" si="142"/>
        <v>0</v>
      </c>
    </row>
    <row r="9137" spans="1:4">
      <c r="A9137" s="134"/>
      <c r="D9137" s="68">
        <f t="shared" si="142"/>
        <v>0</v>
      </c>
    </row>
    <row r="9138" spans="1:4">
      <c r="A9138" s="134"/>
      <c r="D9138" s="68">
        <f t="shared" si="142"/>
        <v>0</v>
      </c>
    </row>
    <row r="9139" spans="1:4">
      <c r="A9139" s="134"/>
      <c r="D9139" s="68">
        <f t="shared" si="142"/>
        <v>0</v>
      </c>
    </row>
    <row r="9140" spans="1:4">
      <c r="A9140" s="134"/>
      <c r="D9140" s="68">
        <f t="shared" si="142"/>
        <v>0</v>
      </c>
    </row>
    <row r="9141" spans="1:4">
      <c r="A9141" s="134"/>
      <c r="D9141" s="68">
        <f t="shared" si="142"/>
        <v>0</v>
      </c>
    </row>
    <row r="9142" spans="1:4">
      <c r="A9142" s="134"/>
      <c r="D9142" s="68">
        <f t="shared" si="142"/>
        <v>0</v>
      </c>
    </row>
    <row r="9143" spans="1:4">
      <c r="A9143" s="134"/>
      <c r="D9143" s="68">
        <f t="shared" si="142"/>
        <v>0</v>
      </c>
    </row>
    <row r="9144" spans="1:4">
      <c r="A9144" s="134"/>
      <c r="D9144" s="68">
        <f t="shared" si="142"/>
        <v>0</v>
      </c>
    </row>
    <row r="9145" spans="1:4">
      <c r="A9145" s="134"/>
      <c r="D9145" s="68">
        <f t="shared" si="142"/>
        <v>0</v>
      </c>
    </row>
    <row r="9146" spans="1:4">
      <c r="A9146" s="134"/>
      <c r="D9146" s="68">
        <f t="shared" si="142"/>
        <v>0</v>
      </c>
    </row>
    <row r="9147" spans="1:4">
      <c r="A9147" s="134"/>
      <c r="D9147" s="68">
        <f t="shared" si="142"/>
        <v>0</v>
      </c>
    </row>
    <row r="9148" spans="1:4">
      <c r="A9148" s="134"/>
      <c r="D9148" s="68">
        <f t="shared" si="142"/>
        <v>0</v>
      </c>
    </row>
    <row r="9149" spans="1:4">
      <c r="A9149" s="134"/>
      <c r="D9149" s="68">
        <f t="shared" si="142"/>
        <v>0</v>
      </c>
    </row>
    <row r="9150" spans="1:4">
      <c r="A9150" s="134"/>
      <c r="D9150" s="68">
        <f t="shared" si="142"/>
        <v>0</v>
      </c>
    </row>
    <row r="9151" spans="1:4">
      <c r="A9151" s="134"/>
      <c r="D9151" s="68">
        <f t="shared" si="142"/>
        <v>0</v>
      </c>
    </row>
    <row r="9152" spans="1:4">
      <c r="A9152" s="134"/>
      <c r="D9152" s="68">
        <f t="shared" si="142"/>
        <v>0</v>
      </c>
    </row>
    <row r="9153" spans="1:4">
      <c r="A9153" s="134"/>
      <c r="D9153" s="68">
        <f t="shared" si="142"/>
        <v>0</v>
      </c>
    </row>
    <row r="9154" spans="1:4">
      <c r="A9154" s="134"/>
      <c r="D9154" s="68">
        <f t="shared" si="142"/>
        <v>0</v>
      </c>
    </row>
    <row r="9155" spans="1:4">
      <c r="A9155" s="134"/>
      <c r="D9155" s="68">
        <f t="shared" ref="D9155:D9218" si="143">B9155+C9155</f>
        <v>0</v>
      </c>
    </row>
    <row r="9156" spans="1:4">
      <c r="A9156" s="134"/>
      <c r="D9156" s="68">
        <f t="shared" si="143"/>
        <v>0</v>
      </c>
    </row>
    <row r="9157" spans="1:4">
      <c r="A9157" s="134"/>
      <c r="D9157" s="68">
        <f t="shared" si="143"/>
        <v>0</v>
      </c>
    </row>
    <row r="9158" spans="1:4">
      <c r="A9158" s="134"/>
      <c r="D9158" s="68">
        <f t="shared" si="143"/>
        <v>0</v>
      </c>
    </row>
    <row r="9159" spans="1:4">
      <c r="A9159" s="134"/>
      <c r="D9159" s="68">
        <f t="shared" si="143"/>
        <v>0</v>
      </c>
    </row>
    <row r="9160" spans="1:4">
      <c r="A9160" s="134"/>
      <c r="D9160" s="68">
        <f t="shared" si="143"/>
        <v>0</v>
      </c>
    </row>
    <row r="9161" spans="1:4">
      <c r="A9161" s="134"/>
      <c r="D9161" s="68">
        <f t="shared" si="143"/>
        <v>0</v>
      </c>
    </row>
    <row r="9162" spans="1:4">
      <c r="A9162" s="134"/>
      <c r="D9162" s="68">
        <f t="shared" si="143"/>
        <v>0</v>
      </c>
    </row>
    <row r="9163" spans="1:4">
      <c r="A9163" s="134"/>
      <c r="D9163" s="68">
        <f t="shared" si="143"/>
        <v>0</v>
      </c>
    </row>
    <row r="9164" spans="1:4">
      <c r="A9164" s="134"/>
      <c r="D9164" s="68">
        <f t="shared" si="143"/>
        <v>0</v>
      </c>
    </row>
    <row r="9165" spans="1:4">
      <c r="A9165" s="134"/>
      <c r="D9165" s="68">
        <f t="shared" si="143"/>
        <v>0</v>
      </c>
    </row>
    <row r="9166" spans="1:4">
      <c r="A9166" s="134"/>
      <c r="D9166" s="68">
        <f t="shared" si="143"/>
        <v>0</v>
      </c>
    </row>
    <row r="9167" spans="1:4">
      <c r="A9167" s="134"/>
      <c r="D9167" s="68">
        <f t="shared" si="143"/>
        <v>0</v>
      </c>
    </row>
    <row r="9168" spans="1:4">
      <c r="A9168" s="134"/>
      <c r="D9168" s="68">
        <f t="shared" si="143"/>
        <v>0</v>
      </c>
    </row>
    <row r="9169" spans="1:4">
      <c r="A9169" s="134"/>
      <c r="D9169" s="68">
        <f t="shared" si="143"/>
        <v>0</v>
      </c>
    </row>
    <row r="9170" spans="1:4">
      <c r="A9170" s="134"/>
      <c r="D9170" s="68">
        <f t="shared" si="143"/>
        <v>0</v>
      </c>
    </row>
    <row r="9171" spans="1:4">
      <c r="A9171" s="134"/>
      <c r="D9171" s="68">
        <f t="shared" si="143"/>
        <v>0</v>
      </c>
    </row>
    <row r="9172" spans="1:4">
      <c r="A9172" s="134"/>
      <c r="D9172" s="68">
        <f t="shared" si="143"/>
        <v>0</v>
      </c>
    </row>
    <row r="9173" spans="1:4">
      <c r="A9173" s="134"/>
      <c r="D9173" s="68">
        <f t="shared" si="143"/>
        <v>0</v>
      </c>
    </row>
    <row r="9174" spans="1:4">
      <c r="A9174" s="134"/>
      <c r="D9174" s="68">
        <f t="shared" si="143"/>
        <v>0</v>
      </c>
    </row>
    <row r="9175" spans="1:4">
      <c r="A9175" s="134"/>
      <c r="D9175" s="68">
        <f t="shared" si="143"/>
        <v>0</v>
      </c>
    </row>
    <row r="9176" spans="1:4">
      <c r="A9176" s="134"/>
      <c r="D9176" s="68">
        <f t="shared" si="143"/>
        <v>0</v>
      </c>
    </row>
    <row r="9177" spans="1:4">
      <c r="A9177" s="134"/>
      <c r="D9177" s="68">
        <f t="shared" si="143"/>
        <v>0</v>
      </c>
    </row>
    <row r="9178" spans="1:4">
      <c r="A9178" s="134"/>
      <c r="D9178" s="68">
        <f t="shared" si="143"/>
        <v>0</v>
      </c>
    </row>
    <row r="9179" spans="1:4">
      <c r="A9179" s="134"/>
      <c r="D9179" s="68">
        <f t="shared" si="143"/>
        <v>0</v>
      </c>
    </row>
    <row r="9180" spans="1:4">
      <c r="A9180" s="134"/>
      <c r="D9180" s="68">
        <f t="shared" si="143"/>
        <v>0</v>
      </c>
    </row>
    <row r="9181" spans="1:4">
      <c r="A9181" s="134"/>
      <c r="D9181" s="68">
        <f t="shared" si="143"/>
        <v>0</v>
      </c>
    </row>
    <row r="9182" spans="1:4">
      <c r="A9182" s="134"/>
      <c r="D9182" s="68">
        <f t="shared" si="143"/>
        <v>0</v>
      </c>
    </row>
    <row r="9183" spans="1:4">
      <c r="A9183" s="134"/>
      <c r="D9183" s="68">
        <f t="shared" si="143"/>
        <v>0</v>
      </c>
    </row>
    <row r="9184" spans="1:4">
      <c r="A9184" s="134"/>
      <c r="D9184" s="68">
        <f t="shared" si="143"/>
        <v>0</v>
      </c>
    </row>
    <row r="9185" spans="1:4">
      <c r="A9185" s="134"/>
      <c r="D9185" s="68">
        <f t="shared" si="143"/>
        <v>0</v>
      </c>
    </row>
    <row r="9186" spans="1:4">
      <c r="A9186" s="134"/>
      <c r="D9186" s="68">
        <f t="shared" si="143"/>
        <v>0</v>
      </c>
    </row>
    <row r="9187" spans="1:4">
      <c r="A9187" s="134"/>
      <c r="D9187" s="68">
        <f t="shared" si="143"/>
        <v>0</v>
      </c>
    </row>
    <row r="9188" spans="1:4">
      <c r="A9188" s="134"/>
      <c r="D9188" s="68">
        <f t="shared" si="143"/>
        <v>0</v>
      </c>
    </row>
    <row r="9189" spans="1:4">
      <c r="A9189" s="134"/>
      <c r="D9189" s="68">
        <f t="shared" si="143"/>
        <v>0</v>
      </c>
    </row>
    <row r="9190" spans="1:4">
      <c r="A9190" s="134"/>
      <c r="D9190" s="68">
        <f t="shared" si="143"/>
        <v>0</v>
      </c>
    </row>
    <row r="9191" spans="1:4">
      <c r="A9191" s="134"/>
      <c r="D9191" s="68">
        <f t="shared" si="143"/>
        <v>0</v>
      </c>
    </row>
    <row r="9192" spans="1:4">
      <c r="A9192" s="134"/>
      <c r="D9192" s="68">
        <f t="shared" si="143"/>
        <v>0</v>
      </c>
    </row>
    <row r="9193" spans="1:4">
      <c r="A9193" s="134"/>
      <c r="D9193" s="68">
        <f t="shared" si="143"/>
        <v>0</v>
      </c>
    </row>
    <row r="9194" spans="1:4">
      <c r="A9194" s="134"/>
      <c r="D9194" s="68">
        <f t="shared" si="143"/>
        <v>0</v>
      </c>
    </row>
    <row r="9195" spans="1:4">
      <c r="A9195" s="134"/>
      <c r="D9195" s="68">
        <f t="shared" si="143"/>
        <v>0</v>
      </c>
    </row>
    <row r="9196" spans="1:4">
      <c r="A9196" s="134"/>
      <c r="D9196" s="68">
        <f t="shared" si="143"/>
        <v>0</v>
      </c>
    </row>
    <row r="9197" spans="1:4">
      <c r="A9197" s="134"/>
      <c r="D9197" s="68">
        <f t="shared" si="143"/>
        <v>0</v>
      </c>
    </row>
    <row r="9198" spans="1:4">
      <c r="A9198" s="134"/>
      <c r="D9198" s="68">
        <f t="shared" si="143"/>
        <v>0</v>
      </c>
    </row>
    <row r="9199" spans="1:4">
      <c r="A9199" s="134"/>
      <c r="D9199" s="68">
        <f t="shared" si="143"/>
        <v>0</v>
      </c>
    </row>
    <row r="9200" spans="1:4">
      <c r="A9200" s="134"/>
      <c r="D9200" s="68">
        <f t="shared" si="143"/>
        <v>0</v>
      </c>
    </row>
    <row r="9201" spans="1:4">
      <c r="A9201" s="134"/>
      <c r="D9201" s="68">
        <f t="shared" si="143"/>
        <v>0</v>
      </c>
    </row>
    <row r="9202" spans="1:4">
      <c r="A9202" s="134"/>
      <c r="D9202" s="68">
        <f t="shared" si="143"/>
        <v>0</v>
      </c>
    </row>
    <row r="9203" spans="1:4">
      <c r="A9203" s="134"/>
      <c r="D9203" s="68">
        <f t="shared" si="143"/>
        <v>0</v>
      </c>
    </row>
    <row r="9204" spans="1:4">
      <c r="A9204" s="134"/>
      <c r="D9204" s="68">
        <f t="shared" si="143"/>
        <v>0</v>
      </c>
    </row>
    <row r="9205" spans="1:4">
      <c r="A9205" s="134"/>
      <c r="D9205" s="68">
        <f t="shared" si="143"/>
        <v>0</v>
      </c>
    </row>
    <row r="9206" spans="1:4">
      <c r="A9206" s="134"/>
      <c r="D9206" s="68">
        <f t="shared" si="143"/>
        <v>0</v>
      </c>
    </row>
    <row r="9207" spans="1:4">
      <c r="A9207" s="134"/>
      <c r="D9207" s="68">
        <f t="shared" si="143"/>
        <v>0</v>
      </c>
    </row>
    <row r="9208" spans="1:4">
      <c r="A9208" s="134"/>
      <c r="D9208" s="68">
        <f t="shared" si="143"/>
        <v>0</v>
      </c>
    </row>
    <row r="9209" spans="1:4">
      <c r="A9209" s="134"/>
      <c r="D9209" s="68">
        <f t="shared" si="143"/>
        <v>0</v>
      </c>
    </row>
    <row r="9210" spans="1:4">
      <c r="A9210" s="134"/>
      <c r="D9210" s="68">
        <f t="shared" si="143"/>
        <v>0</v>
      </c>
    </row>
    <row r="9211" spans="1:4">
      <c r="A9211" s="134"/>
      <c r="D9211" s="68">
        <f t="shared" si="143"/>
        <v>0</v>
      </c>
    </row>
    <row r="9212" spans="1:4">
      <c r="A9212" s="134"/>
      <c r="D9212" s="68">
        <f t="shared" si="143"/>
        <v>0</v>
      </c>
    </row>
    <row r="9213" spans="1:4">
      <c r="A9213" s="134"/>
      <c r="D9213" s="68">
        <f t="shared" si="143"/>
        <v>0</v>
      </c>
    </row>
    <row r="9214" spans="1:4">
      <c r="A9214" s="134"/>
      <c r="D9214" s="68">
        <f t="shared" si="143"/>
        <v>0</v>
      </c>
    </row>
    <row r="9215" spans="1:4">
      <c r="A9215" s="134"/>
      <c r="D9215" s="68">
        <f t="shared" si="143"/>
        <v>0</v>
      </c>
    </row>
    <row r="9216" spans="1:4">
      <c r="A9216" s="134"/>
      <c r="D9216" s="68">
        <f t="shared" si="143"/>
        <v>0</v>
      </c>
    </row>
    <row r="9217" spans="1:4">
      <c r="A9217" s="134"/>
      <c r="D9217" s="68">
        <f t="shared" si="143"/>
        <v>0</v>
      </c>
    </row>
    <row r="9218" spans="1:4">
      <c r="A9218" s="134"/>
      <c r="D9218" s="68">
        <f t="shared" si="143"/>
        <v>0</v>
      </c>
    </row>
    <row r="9219" spans="1:4">
      <c r="A9219" s="134"/>
      <c r="D9219" s="68">
        <f t="shared" ref="D9219:D9282" si="144">B9219+C9219</f>
        <v>0</v>
      </c>
    </row>
    <row r="9220" spans="1:4">
      <c r="A9220" s="134"/>
      <c r="D9220" s="68">
        <f t="shared" si="144"/>
        <v>0</v>
      </c>
    </row>
    <row r="9221" spans="1:4">
      <c r="A9221" s="134"/>
      <c r="D9221" s="68">
        <f t="shared" si="144"/>
        <v>0</v>
      </c>
    </row>
    <row r="9222" spans="1:4">
      <c r="A9222" s="134"/>
      <c r="D9222" s="68">
        <f t="shared" si="144"/>
        <v>0</v>
      </c>
    </row>
    <row r="9223" spans="1:4">
      <c r="A9223" s="134"/>
      <c r="D9223" s="68">
        <f t="shared" si="144"/>
        <v>0</v>
      </c>
    </row>
    <row r="9224" spans="1:4">
      <c r="A9224" s="134"/>
      <c r="D9224" s="68">
        <f t="shared" si="144"/>
        <v>0</v>
      </c>
    </row>
    <row r="9225" spans="1:4">
      <c r="A9225" s="134"/>
      <c r="D9225" s="68">
        <f t="shared" si="144"/>
        <v>0</v>
      </c>
    </row>
    <row r="9226" spans="1:4">
      <c r="A9226" s="134"/>
      <c r="D9226" s="68">
        <f t="shared" si="144"/>
        <v>0</v>
      </c>
    </row>
    <row r="9227" spans="1:4">
      <c r="A9227" s="134"/>
      <c r="D9227" s="68">
        <f t="shared" si="144"/>
        <v>0</v>
      </c>
    </row>
    <row r="9228" spans="1:4">
      <c r="A9228" s="134"/>
      <c r="D9228" s="68">
        <f t="shared" si="144"/>
        <v>0</v>
      </c>
    </row>
    <row r="9229" spans="1:4">
      <c r="A9229" s="134"/>
      <c r="D9229" s="68">
        <f t="shared" si="144"/>
        <v>0</v>
      </c>
    </row>
    <row r="9230" spans="1:4">
      <c r="A9230" s="134"/>
      <c r="D9230" s="68">
        <f t="shared" si="144"/>
        <v>0</v>
      </c>
    </row>
    <row r="9231" spans="1:4">
      <c r="A9231" s="134"/>
      <c r="D9231" s="68">
        <f t="shared" si="144"/>
        <v>0</v>
      </c>
    </row>
    <row r="9232" spans="1:4">
      <c r="A9232" s="134"/>
      <c r="D9232" s="68">
        <f t="shared" si="144"/>
        <v>0</v>
      </c>
    </row>
    <row r="9233" spans="1:4">
      <c r="A9233" s="134"/>
      <c r="D9233" s="68">
        <f t="shared" si="144"/>
        <v>0</v>
      </c>
    </row>
    <row r="9234" spans="1:4">
      <c r="A9234" s="134"/>
      <c r="D9234" s="68">
        <f t="shared" si="144"/>
        <v>0</v>
      </c>
    </row>
    <row r="9235" spans="1:4">
      <c r="A9235" s="134"/>
      <c r="D9235" s="68">
        <f t="shared" si="144"/>
        <v>0</v>
      </c>
    </row>
    <row r="9236" spans="1:4">
      <c r="A9236" s="134"/>
      <c r="D9236" s="68">
        <f t="shared" si="144"/>
        <v>0</v>
      </c>
    </row>
    <row r="9237" spans="1:4">
      <c r="A9237" s="134"/>
      <c r="D9237" s="68">
        <f t="shared" si="144"/>
        <v>0</v>
      </c>
    </row>
    <row r="9238" spans="1:4">
      <c r="A9238" s="134"/>
      <c r="D9238" s="68">
        <f t="shared" si="144"/>
        <v>0</v>
      </c>
    </row>
    <row r="9239" spans="1:4">
      <c r="A9239" s="134"/>
      <c r="D9239" s="68">
        <f t="shared" si="144"/>
        <v>0</v>
      </c>
    </row>
    <row r="9240" spans="1:4">
      <c r="A9240" s="134"/>
      <c r="D9240" s="68">
        <f t="shared" si="144"/>
        <v>0</v>
      </c>
    </row>
    <row r="9241" spans="1:4">
      <c r="A9241" s="134"/>
      <c r="D9241" s="68">
        <f t="shared" si="144"/>
        <v>0</v>
      </c>
    </row>
    <row r="9242" spans="1:4">
      <c r="A9242" s="134"/>
      <c r="D9242" s="68">
        <f t="shared" si="144"/>
        <v>0</v>
      </c>
    </row>
    <row r="9243" spans="1:4">
      <c r="A9243" s="134"/>
      <c r="D9243" s="68">
        <f t="shared" si="144"/>
        <v>0</v>
      </c>
    </row>
    <row r="9244" spans="1:4">
      <c r="A9244" s="134"/>
      <c r="D9244" s="68">
        <f t="shared" si="144"/>
        <v>0</v>
      </c>
    </row>
    <row r="9245" spans="1:4">
      <c r="A9245" s="134"/>
      <c r="D9245" s="68">
        <f t="shared" si="144"/>
        <v>0</v>
      </c>
    </row>
    <row r="9246" spans="1:4">
      <c r="A9246" s="134"/>
      <c r="D9246" s="68">
        <f t="shared" si="144"/>
        <v>0</v>
      </c>
    </row>
    <row r="9247" spans="1:4">
      <c r="A9247" s="134"/>
      <c r="D9247" s="68">
        <f t="shared" si="144"/>
        <v>0</v>
      </c>
    </row>
    <row r="9248" spans="1:4">
      <c r="A9248" s="134"/>
      <c r="D9248" s="68">
        <f t="shared" si="144"/>
        <v>0</v>
      </c>
    </row>
    <row r="9249" spans="1:4">
      <c r="A9249" s="134"/>
      <c r="D9249" s="68">
        <f t="shared" si="144"/>
        <v>0</v>
      </c>
    </row>
    <row r="9250" spans="1:4">
      <c r="A9250" s="134"/>
      <c r="D9250" s="68">
        <f t="shared" si="144"/>
        <v>0</v>
      </c>
    </row>
    <row r="9251" spans="1:4">
      <c r="A9251" s="134"/>
      <c r="D9251" s="68">
        <f t="shared" si="144"/>
        <v>0</v>
      </c>
    </row>
    <row r="9252" spans="1:4">
      <c r="A9252" s="134"/>
      <c r="D9252" s="68">
        <f t="shared" si="144"/>
        <v>0</v>
      </c>
    </row>
    <row r="9253" spans="1:4">
      <c r="A9253" s="134"/>
      <c r="D9253" s="68">
        <f t="shared" si="144"/>
        <v>0</v>
      </c>
    </row>
    <row r="9254" spans="1:4">
      <c r="A9254" s="134"/>
      <c r="D9254" s="68">
        <f t="shared" si="144"/>
        <v>0</v>
      </c>
    </row>
    <row r="9255" spans="1:4">
      <c r="A9255" s="134"/>
      <c r="D9255" s="68">
        <f t="shared" si="144"/>
        <v>0</v>
      </c>
    </row>
    <row r="9256" spans="1:4">
      <c r="A9256" s="134"/>
      <c r="D9256" s="68">
        <f t="shared" si="144"/>
        <v>0</v>
      </c>
    </row>
    <row r="9257" spans="1:4">
      <c r="A9257" s="134"/>
      <c r="D9257" s="68">
        <f t="shared" si="144"/>
        <v>0</v>
      </c>
    </row>
    <row r="9258" spans="1:4">
      <c r="A9258" s="134"/>
      <c r="D9258" s="68">
        <f t="shared" si="144"/>
        <v>0</v>
      </c>
    </row>
    <row r="9259" spans="1:4">
      <c r="A9259" s="134"/>
      <c r="D9259" s="68">
        <f t="shared" si="144"/>
        <v>0</v>
      </c>
    </row>
    <row r="9260" spans="1:4">
      <c r="A9260" s="134"/>
      <c r="D9260" s="68">
        <f t="shared" si="144"/>
        <v>0</v>
      </c>
    </row>
    <row r="9261" spans="1:4">
      <c r="A9261" s="134"/>
      <c r="D9261" s="68">
        <f t="shared" si="144"/>
        <v>0</v>
      </c>
    </row>
    <row r="9262" spans="1:4">
      <c r="A9262" s="134"/>
      <c r="D9262" s="68">
        <f t="shared" si="144"/>
        <v>0</v>
      </c>
    </row>
    <row r="9263" spans="1:4">
      <c r="A9263" s="134"/>
      <c r="D9263" s="68">
        <f t="shared" si="144"/>
        <v>0</v>
      </c>
    </row>
    <row r="9264" spans="1:4">
      <c r="A9264" s="134"/>
      <c r="D9264" s="68">
        <f t="shared" si="144"/>
        <v>0</v>
      </c>
    </row>
    <row r="9265" spans="1:4">
      <c r="A9265" s="134"/>
      <c r="D9265" s="68">
        <f t="shared" si="144"/>
        <v>0</v>
      </c>
    </row>
    <row r="9266" spans="1:4">
      <c r="A9266" s="134"/>
      <c r="D9266" s="68">
        <f t="shared" si="144"/>
        <v>0</v>
      </c>
    </row>
    <row r="9267" spans="1:4">
      <c r="A9267" s="134"/>
      <c r="D9267" s="68">
        <f t="shared" si="144"/>
        <v>0</v>
      </c>
    </row>
    <row r="9268" spans="1:4">
      <c r="A9268" s="134"/>
      <c r="D9268" s="68">
        <f t="shared" si="144"/>
        <v>0</v>
      </c>
    </row>
    <row r="9269" spans="1:4">
      <c r="A9269" s="134"/>
      <c r="D9269" s="68">
        <f t="shared" si="144"/>
        <v>0</v>
      </c>
    </row>
    <row r="9270" spans="1:4">
      <c r="A9270" s="134"/>
      <c r="D9270" s="68">
        <f t="shared" si="144"/>
        <v>0</v>
      </c>
    </row>
    <row r="9271" spans="1:4">
      <c r="A9271" s="134"/>
      <c r="D9271" s="68">
        <f t="shared" si="144"/>
        <v>0</v>
      </c>
    </row>
    <row r="9272" spans="1:4">
      <c r="A9272" s="134"/>
      <c r="D9272" s="68">
        <f t="shared" si="144"/>
        <v>0</v>
      </c>
    </row>
    <row r="9273" spans="1:4">
      <c r="A9273" s="134"/>
      <c r="D9273" s="68">
        <f t="shared" si="144"/>
        <v>0</v>
      </c>
    </row>
    <row r="9274" spans="1:4">
      <c r="A9274" s="134"/>
      <c r="D9274" s="68">
        <f t="shared" si="144"/>
        <v>0</v>
      </c>
    </row>
    <row r="9275" spans="1:4">
      <c r="A9275" s="134"/>
      <c r="D9275" s="68">
        <f t="shared" si="144"/>
        <v>0</v>
      </c>
    </row>
    <row r="9276" spans="1:4">
      <c r="A9276" s="134"/>
      <c r="D9276" s="68">
        <f t="shared" si="144"/>
        <v>0</v>
      </c>
    </row>
    <row r="9277" spans="1:4">
      <c r="A9277" s="134"/>
      <c r="D9277" s="68">
        <f t="shared" si="144"/>
        <v>0</v>
      </c>
    </row>
    <row r="9278" spans="1:4">
      <c r="A9278" s="134"/>
      <c r="D9278" s="68">
        <f t="shared" si="144"/>
        <v>0</v>
      </c>
    </row>
    <row r="9279" spans="1:4">
      <c r="A9279" s="134"/>
      <c r="D9279" s="68">
        <f t="shared" si="144"/>
        <v>0</v>
      </c>
    </row>
    <row r="9280" spans="1:4">
      <c r="A9280" s="134"/>
      <c r="D9280" s="68">
        <f t="shared" si="144"/>
        <v>0</v>
      </c>
    </row>
    <row r="9281" spans="1:4">
      <c r="A9281" s="134"/>
      <c r="D9281" s="68">
        <f t="shared" si="144"/>
        <v>0</v>
      </c>
    </row>
    <row r="9282" spans="1:4">
      <c r="A9282" s="134"/>
      <c r="D9282" s="68">
        <f t="shared" si="144"/>
        <v>0</v>
      </c>
    </row>
    <row r="9283" spans="1:4">
      <c r="A9283" s="134"/>
      <c r="D9283" s="68">
        <f t="shared" ref="D9283:D9346" si="145">B9283+C9283</f>
        <v>0</v>
      </c>
    </row>
    <row r="9284" spans="1:4">
      <c r="A9284" s="134"/>
      <c r="D9284" s="68">
        <f t="shared" si="145"/>
        <v>0</v>
      </c>
    </row>
    <row r="9285" spans="1:4">
      <c r="A9285" s="134"/>
      <c r="D9285" s="68">
        <f t="shared" si="145"/>
        <v>0</v>
      </c>
    </row>
    <row r="9286" spans="1:4">
      <c r="A9286" s="134"/>
      <c r="D9286" s="68">
        <f t="shared" si="145"/>
        <v>0</v>
      </c>
    </row>
    <row r="9287" spans="1:4">
      <c r="A9287" s="134"/>
      <c r="D9287" s="68">
        <f t="shared" si="145"/>
        <v>0</v>
      </c>
    </row>
    <row r="9288" spans="1:4">
      <c r="A9288" s="134"/>
      <c r="D9288" s="68">
        <f t="shared" si="145"/>
        <v>0</v>
      </c>
    </row>
    <row r="9289" spans="1:4">
      <c r="A9289" s="134"/>
      <c r="D9289" s="68">
        <f t="shared" si="145"/>
        <v>0</v>
      </c>
    </row>
    <row r="9290" spans="1:4">
      <c r="A9290" s="134"/>
      <c r="D9290" s="68">
        <f t="shared" si="145"/>
        <v>0</v>
      </c>
    </row>
    <row r="9291" spans="1:4">
      <c r="A9291" s="134"/>
      <c r="D9291" s="68">
        <f t="shared" si="145"/>
        <v>0</v>
      </c>
    </row>
    <row r="9292" spans="1:4">
      <c r="A9292" s="134"/>
      <c r="D9292" s="68">
        <f t="shared" si="145"/>
        <v>0</v>
      </c>
    </row>
    <row r="9293" spans="1:4">
      <c r="A9293" s="134"/>
      <c r="D9293" s="68">
        <f t="shared" si="145"/>
        <v>0</v>
      </c>
    </row>
    <row r="9294" spans="1:4">
      <c r="A9294" s="134"/>
      <c r="D9294" s="68">
        <f t="shared" si="145"/>
        <v>0</v>
      </c>
    </row>
    <row r="9295" spans="1:4">
      <c r="A9295" s="134"/>
      <c r="D9295" s="68">
        <f t="shared" si="145"/>
        <v>0</v>
      </c>
    </row>
    <row r="9296" spans="1:4">
      <c r="A9296" s="134"/>
      <c r="D9296" s="68">
        <f t="shared" si="145"/>
        <v>0</v>
      </c>
    </row>
    <row r="9297" spans="1:4">
      <c r="A9297" s="134"/>
      <c r="D9297" s="68">
        <f t="shared" si="145"/>
        <v>0</v>
      </c>
    </row>
    <row r="9298" spans="1:4">
      <c r="A9298" s="134"/>
      <c r="D9298" s="68">
        <f t="shared" si="145"/>
        <v>0</v>
      </c>
    </row>
    <row r="9299" spans="1:4">
      <c r="A9299" s="134"/>
      <c r="D9299" s="68">
        <f t="shared" si="145"/>
        <v>0</v>
      </c>
    </row>
    <row r="9300" spans="1:4">
      <c r="A9300" s="134"/>
      <c r="D9300" s="68">
        <f t="shared" si="145"/>
        <v>0</v>
      </c>
    </row>
    <row r="9301" spans="1:4">
      <c r="A9301" s="134"/>
      <c r="D9301" s="68">
        <f t="shared" si="145"/>
        <v>0</v>
      </c>
    </row>
    <row r="9302" spans="1:4">
      <c r="A9302" s="134"/>
      <c r="D9302" s="68">
        <f t="shared" si="145"/>
        <v>0</v>
      </c>
    </row>
    <row r="9303" spans="1:4">
      <c r="A9303" s="134"/>
      <c r="D9303" s="68">
        <f t="shared" si="145"/>
        <v>0</v>
      </c>
    </row>
    <row r="9304" spans="1:4">
      <c r="A9304" s="134"/>
      <c r="D9304" s="68">
        <f t="shared" si="145"/>
        <v>0</v>
      </c>
    </row>
    <row r="9305" spans="1:4">
      <c r="A9305" s="134"/>
      <c r="D9305" s="68">
        <f t="shared" si="145"/>
        <v>0</v>
      </c>
    </row>
    <row r="9306" spans="1:4">
      <c r="A9306" s="134"/>
      <c r="D9306" s="68">
        <f t="shared" si="145"/>
        <v>0</v>
      </c>
    </row>
    <row r="9307" spans="1:4">
      <c r="A9307" s="134"/>
      <c r="D9307" s="68">
        <f t="shared" si="145"/>
        <v>0</v>
      </c>
    </row>
    <row r="9308" spans="1:4">
      <c r="A9308" s="134"/>
      <c r="D9308" s="68">
        <f t="shared" si="145"/>
        <v>0</v>
      </c>
    </row>
    <row r="9309" spans="1:4">
      <c r="A9309" s="134"/>
      <c r="D9309" s="68">
        <f t="shared" si="145"/>
        <v>0</v>
      </c>
    </row>
    <row r="9310" spans="1:4">
      <c r="A9310" s="134"/>
      <c r="D9310" s="68">
        <f t="shared" si="145"/>
        <v>0</v>
      </c>
    </row>
    <row r="9311" spans="1:4">
      <c r="A9311" s="134"/>
      <c r="D9311" s="68">
        <f t="shared" si="145"/>
        <v>0</v>
      </c>
    </row>
    <row r="9312" spans="1:4">
      <c r="A9312" s="134"/>
      <c r="D9312" s="68">
        <f t="shared" si="145"/>
        <v>0</v>
      </c>
    </row>
    <row r="9313" spans="1:4">
      <c r="A9313" s="134"/>
      <c r="D9313" s="68">
        <f t="shared" si="145"/>
        <v>0</v>
      </c>
    </row>
    <row r="9314" spans="1:4">
      <c r="A9314" s="134"/>
      <c r="D9314" s="68">
        <f t="shared" si="145"/>
        <v>0</v>
      </c>
    </row>
    <row r="9315" spans="1:4">
      <c r="A9315" s="134"/>
      <c r="D9315" s="68">
        <f t="shared" si="145"/>
        <v>0</v>
      </c>
    </row>
    <row r="9316" spans="1:4">
      <c r="A9316" s="134"/>
      <c r="D9316" s="68">
        <f t="shared" si="145"/>
        <v>0</v>
      </c>
    </row>
    <row r="9317" spans="1:4">
      <c r="A9317" s="134"/>
      <c r="D9317" s="68">
        <f t="shared" si="145"/>
        <v>0</v>
      </c>
    </row>
    <row r="9318" spans="1:4">
      <c r="A9318" s="134"/>
      <c r="D9318" s="68">
        <f t="shared" si="145"/>
        <v>0</v>
      </c>
    </row>
    <row r="9319" spans="1:4">
      <c r="A9319" s="134"/>
      <c r="D9319" s="68">
        <f t="shared" si="145"/>
        <v>0</v>
      </c>
    </row>
    <row r="9320" spans="1:4">
      <c r="A9320" s="134"/>
      <c r="D9320" s="68">
        <f t="shared" si="145"/>
        <v>0</v>
      </c>
    </row>
    <row r="9321" spans="1:4">
      <c r="A9321" s="134"/>
      <c r="D9321" s="68">
        <f t="shared" si="145"/>
        <v>0</v>
      </c>
    </row>
    <row r="9322" spans="1:4">
      <c r="A9322" s="134"/>
      <c r="D9322" s="68">
        <f t="shared" si="145"/>
        <v>0</v>
      </c>
    </row>
    <row r="9323" spans="1:4">
      <c r="A9323" s="134"/>
      <c r="D9323" s="68">
        <f t="shared" si="145"/>
        <v>0</v>
      </c>
    </row>
    <row r="9324" spans="1:4">
      <c r="A9324" s="134"/>
      <c r="D9324" s="68">
        <f t="shared" si="145"/>
        <v>0</v>
      </c>
    </row>
    <row r="9325" spans="1:4">
      <c r="A9325" s="134"/>
      <c r="D9325" s="68">
        <f t="shared" si="145"/>
        <v>0</v>
      </c>
    </row>
    <row r="9326" spans="1:4">
      <c r="A9326" s="134"/>
      <c r="D9326" s="68">
        <f t="shared" si="145"/>
        <v>0</v>
      </c>
    </row>
    <row r="9327" spans="1:4">
      <c r="A9327" s="134"/>
      <c r="D9327" s="68">
        <f t="shared" si="145"/>
        <v>0</v>
      </c>
    </row>
    <row r="9328" spans="1:4">
      <c r="A9328" s="134"/>
      <c r="D9328" s="68">
        <f t="shared" si="145"/>
        <v>0</v>
      </c>
    </row>
    <row r="9329" spans="1:4">
      <c r="A9329" s="134"/>
      <c r="D9329" s="68">
        <f t="shared" si="145"/>
        <v>0</v>
      </c>
    </row>
    <row r="9330" spans="1:4">
      <c r="A9330" s="134"/>
      <c r="D9330" s="68">
        <f t="shared" si="145"/>
        <v>0</v>
      </c>
    </row>
    <row r="9331" spans="1:4">
      <c r="A9331" s="134"/>
      <c r="D9331" s="68">
        <f t="shared" si="145"/>
        <v>0</v>
      </c>
    </row>
    <row r="9332" spans="1:4">
      <c r="A9332" s="134"/>
      <c r="D9332" s="68">
        <f t="shared" si="145"/>
        <v>0</v>
      </c>
    </row>
    <row r="9333" spans="1:4">
      <c r="A9333" s="134"/>
      <c r="D9333" s="68">
        <f t="shared" si="145"/>
        <v>0</v>
      </c>
    </row>
    <row r="9334" spans="1:4">
      <c r="A9334" s="134"/>
      <c r="D9334" s="68">
        <f t="shared" si="145"/>
        <v>0</v>
      </c>
    </row>
    <row r="9335" spans="1:4">
      <c r="A9335" s="134"/>
      <c r="D9335" s="68">
        <f t="shared" si="145"/>
        <v>0</v>
      </c>
    </row>
    <row r="9336" spans="1:4">
      <c r="A9336" s="134"/>
      <c r="D9336" s="68">
        <f t="shared" si="145"/>
        <v>0</v>
      </c>
    </row>
    <row r="9337" spans="1:4">
      <c r="A9337" s="134"/>
      <c r="D9337" s="68">
        <f t="shared" si="145"/>
        <v>0</v>
      </c>
    </row>
    <row r="9338" spans="1:4">
      <c r="A9338" s="134"/>
      <c r="D9338" s="68">
        <f t="shared" si="145"/>
        <v>0</v>
      </c>
    </row>
    <row r="9339" spans="1:4">
      <c r="A9339" s="134"/>
      <c r="D9339" s="68">
        <f t="shared" si="145"/>
        <v>0</v>
      </c>
    </row>
    <row r="9340" spans="1:4">
      <c r="A9340" s="134"/>
      <c r="D9340" s="68">
        <f t="shared" si="145"/>
        <v>0</v>
      </c>
    </row>
    <row r="9341" spans="1:4">
      <c r="A9341" s="134"/>
      <c r="D9341" s="68">
        <f t="shared" si="145"/>
        <v>0</v>
      </c>
    </row>
    <row r="9342" spans="1:4">
      <c r="A9342" s="134"/>
      <c r="D9342" s="68">
        <f t="shared" si="145"/>
        <v>0</v>
      </c>
    </row>
    <row r="9343" spans="1:4">
      <c r="A9343" s="134"/>
      <c r="D9343" s="68">
        <f t="shared" si="145"/>
        <v>0</v>
      </c>
    </row>
    <row r="9344" spans="1:4">
      <c r="A9344" s="134"/>
      <c r="D9344" s="68">
        <f t="shared" si="145"/>
        <v>0</v>
      </c>
    </row>
    <row r="9345" spans="1:4">
      <c r="A9345" s="134"/>
      <c r="D9345" s="68">
        <f t="shared" si="145"/>
        <v>0</v>
      </c>
    </row>
    <row r="9346" spans="1:4">
      <c r="A9346" s="134"/>
      <c r="D9346" s="68">
        <f t="shared" si="145"/>
        <v>0</v>
      </c>
    </row>
    <row r="9347" spans="1:4">
      <c r="A9347" s="134"/>
      <c r="D9347" s="68">
        <f t="shared" ref="D9347:D9410" si="146">B9347+C9347</f>
        <v>0</v>
      </c>
    </row>
    <row r="9348" spans="1:4">
      <c r="A9348" s="134"/>
      <c r="D9348" s="68">
        <f t="shared" si="146"/>
        <v>0</v>
      </c>
    </row>
    <row r="9349" spans="1:4">
      <c r="A9349" s="134"/>
      <c r="D9349" s="68">
        <f t="shared" si="146"/>
        <v>0</v>
      </c>
    </row>
    <row r="9350" spans="1:4">
      <c r="A9350" s="134"/>
      <c r="D9350" s="68">
        <f t="shared" si="146"/>
        <v>0</v>
      </c>
    </row>
    <row r="9351" spans="1:4">
      <c r="A9351" s="134"/>
      <c r="D9351" s="68">
        <f t="shared" si="146"/>
        <v>0</v>
      </c>
    </row>
    <row r="9352" spans="1:4">
      <c r="A9352" s="134"/>
      <c r="D9352" s="68">
        <f t="shared" si="146"/>
        <v>0</v>
      </c>
    </row>
    <row r="9353" spans="1:4">
      <c r="A9353" s="134"/>
      <c r="D9353" s="68">
        <f t="shared" si="146"/>
        <v>0</v>
      </c>
    </row>
    <row r="9354" spans="1:4">
      <c r="A9354" s="134"/>
      <c r="D9354" s="68">
        <f t="shared" si="146"/>
        <v>0</v>
      </c>
    </row>
    <row r="9355" spans="1:4">
      <c r="A9355" s="134"/>
      <c r="D9355" s="68">
        <f t="shared" si="146"/>
        <v>0</v>
      </c>
    </row>
    <row r="9356" spans="1:4">
      <c r="A9356" s="134"/>
      <c r="D9356" s="68">
        <f t="shared" si="146"/>
        <v>0</v>
      </c>
    </row>
    <row r="9357" spans="1:4">
      <c r="A9357" s="134"/>
      <c r="D9357" s="68">
        <f t="shared" si="146"/>
        <v>0</v>
      </c>
    </row>
    <row r="9358" spans="1:4">
      <c r="A9358" s="134"/>
      <c r="D9358" s="68">
        <f t="shared" si="146"/>
        <v>0</v>
      </c>
    </row>
    <row r="9359" spans="1:4">
      <c r="A9359" s="134"/>
      <c r="D9359" s="68">
        <f t="shared" si="146"/>
        <v>0</v>
      </c>
    </row>
    <row r="9360" spans="1:4">
      <c r="A9360" s="134"/>
      <c r="D9360" s="68">
        <f t="shared" si="146"/>
        <v>0</v>
      </c>
    </row>
    <row r="9361" spans="1:4">
      <c r="A9361" s="134"/>
      <c r="D9361" s="68">
        <f t="shared" si="146"/>
        <v>0</v>
      </c>
    </row>
    <row r="9362" spans="1:4">
      <c r="A9362" s="134"/>
      <c r="D9362" s="68">
        <f t="shared" si="146"/>
        <v>0</v>
      </c>
    </row>
    <row r="9363" spans="1:4">
      <c r="A9363" s="134"/>
      <c r="D9363" s="68">
        <f t="shared" si="146"/>
        <v>0</v>
      </c>
    </row>
    <row r="9364" spans="1:4">
      <c r="A9364" s="134"/>
      <c r="D9364" s="68">
        <f t="shared" si="146"/>
        <v>0</v>
      </c>
    </row>
    <row r="9365" spans="1:4">
      <c r="A9365" s="134"/>
      <c r="D9365" s="68">
        <f t="shared" si="146"/>
        <v>0</v>
      </c>
    </row>
    <row r="9366" spans="1:4">
      <c r="A9366" s="134"/>
      <c r="D9366" s="68">
        <f t="shared" si="146"/>
        <v>0</v>
      </c>
    </row>
    <row r="9367" spans="1:4">
      <c r="A9367" s="134"/>
      <c r="D9367" s="68">
        <f t="shared" si="146"/>
        <v>0</v>
      </c>
    </row>
    <row r="9368" spans="1:4">
      <c r="A9368" s="134"/>
      <c r="D9368" s="68">
        <f t="shared" si="146"/>
        <v>0</v>
      </c>
    </row>
    <row r="9369" spans="1:4">
      <c r="A9369" s="134"/>
      <c r="D9369" s="68">
        <f t="shared" si="146"/>
        <v>0</v>
      </c>
    </row>
    <row r="9370" spans="1:4">
      <c r="A9370" s="134"/>
      <c r="D9370" s="68">
        <f t="shared" si="146"/>
        <v>0</v>
      </c>
    </row>
    <row r="9371" spans="1:4">
      <c r="A9371" s="134"/>
      <c r="D9371" s="68">
        <f t="shared" si="146"/>
        <v>0</v>
      </c>
    </row>
    <row r="9372" spans="1:4">
      <c r="A9372" s="134"/>
      <c r="D9372" s="68">
        <f t="shared" si="146"/>
        <v>0</v>
      </c>
    </row>
    <row r="9373" spans="1:4">
      <c r="A9373" s="134"/>
      <c r="D9373" s="68">
        <f t="shared" si="146"/>
        <v>0</v>
      </c>
    </row>
    <row r="9374" spans="1:4">
      <c r="A9374" s="134"/>
      <c r="D9374" s="68">
        <f t="shared" si="146"/>
        <v>0</v>
      </c>
    </row>
    <row r="9375" spans="1:4">
      <c r="A9375" s="134"/>
      <c r="D9375" s="68">
        <f t="shared" si="146"/>
        <v>0</v>
      </c>
    </row>
    <row r="9376" spans="1:4">
      <c r="A9376" s="134"/>
      <c r="D9376" s="68">
        <f t="shared" si="146"/>
        <v>0</v>
      </c>
    </row>
    <row r="9377" spans="1:4">
      <c r="A9377" s="134"/>
      <c r="D9377" s="68">
        <f t="shared" si="146"/>
        <v>0</v>
      </c>
    </row>
    <row r="9378" spans="1:4">
      <c r="A9378" s="134"/>
      <c r="D9378" s="68">
        <f t="shared" si="146"/>
        <v>0</v>
      </c>
    </row>
    <row r="9379" spans="1:4">
      <c r="A9379" s="134"/>
      <c r="D9379" s="68">
        <f t="shared" si="146"/>
        <v>0</v>
      </c>
    </row>
    <row r="9380" spans="1:4">
      <c r="A9380" s="134"/>
      <c r="D9380" s="68">
        <f t="shared" si="146"/>
        <v>0</v>
      </c>
    </row>
    <row r="9381" spans="1:4">
      <c r="A9381" s="134"/>
      <c r="D9381" s="68">
        <f t="shared" si="146"/>
        <v>0</v>
      </c>
    </row>
    <row r="9382" spans="1:4">
      <c r="A9382" s="134"/>
      <c r="D9382" s="68">
        <f t="shared" si="146"/>
        <v>0</v>
      </c>
    </row>
    <row r="9383" spans="1:4">
      <c r="A9383" s="134"/>
      <c r="D9383" s="68">
        <f t="shared" si="146"/>
        <v>0</v>
      </c>
    </row>
    <row r="9384" spans="1:4">
      <c r="A9384" s="134"/>
      <c r="D9384" s="68">
        <f t="shared" si="146"/>
        <v>0</v>
      </c>
    </row>
    <row r="9385" spans="1:4">
      <c r="A9385" s="134"/>
      <c r="D9385" s="68">
        <f t="shared" si="146"/>
        <v>0</v>
      </c>
    </row>
    <row r="9386" spans="1:4">
      <c r="A9386" s="134"/>
      <c r="D9386" s="68">
        <f t="shared" si="146"/>
        <v>0</v>
      </c>
    </row>
    <row r="9387" spans="1:4">
      <c r="A9387" s="134"/>
      <c r="D9387" s="68">
        <f t="shared" si="146"/>
        <v>0</v>
      </c>
    </row>
    <row r="9388" spans="1:4">
      <c r="A9388" s="134"/>
      <c r="D9388" s="68">
        <f t="shared" si="146"/>
        <v>0</v>
      </c>
    </row>
    <row r="9389" spans="1:4">
      <c r="A9389" s="134"/>
      <c r="D9389" s="68">
        <f t="shared" si="146"/>
        <v>0</v>
      </c>
    </row>
    <row r="9390" spans="1:4">
      <c r="A9390" s="134"/>
      <c r="D9390" s="68">
        <f t="shared" si="146"/>
        <v>0</v>
      </c>
    </row>
    <row r="9391" spans="1:4">
      <c r="A9391" s="134"/>
      <c r="D9391" s="68">
        <f t="shared" si="146"/>
        <v>0</v>
      </c>
    </row>
    <row r="9392" spans="1:4">
      <c r="A9392" s="134"/>
      <c r="D9392" s="68">
        <f t="shared" si="146"/>
        <v>0</v>
      </c>
    </row>
    <row r="9393" spans="1:4">
      <c r="A9393" s="134"/>
      <c r="D9393" s="68">
        <f t="shared" si="146"/>
        <v>0</v>
      </c>
    </row>
    <row r="9394" spans="1:4">
      <c r="A9394" s="134"/>
      <c r="D9394" s="68">
        <f t="shared" si="146"/>
        <v>0</v>
      </c>
    </row>
    <row r="9395" spans="1:4">
      <c r="A9395" s="134"/>
      <c r="D9395" s="68">
        <f t="shared" si="146"/>
        <v>0</v>
      </c>
    </row>
    <row r="9396" spans="1:4">
      <c r="A9396" s="134"/>
      <c r="D9396" s="68">
        <f t="shared" si="146"/>
        <v>0</v>
      </c>
    </row>
    <row r="9397" spans="1:4">
      <c r="A9397" s="134"/>
      <c r="D9397" s="68">
        <f t="shared" si="146"/>
        <v>0</v>
      </c>
    </row>
    <row r="9398" spans="1:4">
      <c r="A9398" s="134"/>
      <c r="D9398" s="68">
        <f t="shared" si="146"/>
        <v>0</v>
      </c>
    </row>
    <row r="9399" spans="1:4">
      <c r="A9399" s="134"/>
      <c r="D9399" s="68">
        <f t="shared" si="146"/>
        <v>0</v>
      </c>
    </row>
    <row r="9400" spans="1:4">
      <c r="A9400" s="134"/>
      <c r="D9400" s="68">
        <f t="shared" si="146"/>
        <v>0</v>
      </c>
    </row>
    <row r="9401" spans="1:4">
      <c r="A9401" s="134"/>
      <c r="D9401" s="68">
        <f t="shared" si="146"/>
        <v>0</v>
      </c>
    </row>
    <row r="9402" spans="1:4">
      <c r="A9402" s="134"/>
      <c r="D9402" s="68">
        <f t="shared" si="146"/>
        <v>0</v>
      </c>
    </row>
    <row r="9403" spans="1:4">
      <c r="A9403" s="134"/>
      <c r="D9403" s="68">
        <f t="shared" si="146"/>
        <v>0</v>
      </c>
    </row>
    <row r="9404" spans="1:4">
      <c r="A9404" s="134"/>
      <c r="D9404" s="68">
        <f t="shared" si="146"/>
        <v>0</v>
      </c>
    </row>
    <row r="9405" spans="1:4">
      <c r="A9405" s="134"/>
      <c r="D9405" s="68">
        <f t="shared" si="146"/>
        <v>0</v>
      </c>
    </row>
    <row r="9406" spans="1:4">
      <c r="A9406" s="134"/>
      <c r="D9406" s="68">
        <f t="shared" si="146"/>
        <v>0</v>
      </c>
    </row>
    <row r="9407" spans="1:4">
      <c r="A9407" s="134"/>
      <c r="D9407" s="68">
        <f t="shared" si="146"/>
        <v>0</v>
      </c>
    </row>
    <row r="9408" spans="1:4">
      <c r="A9408" s="134"/>
      <c r="D9408" s="68">
        <f t="shared" si="146"/>
        <v>0</v>
      </c>
    </row>
    <row r="9409" spans="1:4">
      <c r="A9409" s="134"/>
      <c r="D9409" s="68">
        <f t="shared" si="146"/>
        <v>0</v>
      </c>
    </row>
    <row r="9410" spans="1:4">
      <c r="A9410" s="134"/>
      <c r="D9410" s="68">
        <f t="shared" si="146"/>
        <v>0</v>
      </c>
    </row>
    <row r="9411" spans="1:4">
      <c r="A9411" s="134"/>
      <c r="D9411" s="68">
        <f t="shared" ref="D9411:D9474" si="147">B9411+C9411</f>
        <v>0</v>
      </c>
    </row>
    <row r="9412" spans="1:4">
      <c r="A9412" s="134"/>
      <c r="D9412" s="68">
        <f t="shared" si="147"/>
        <v>0</v>
      </c>
    </row>
    <row r="9413" spans="1:4">
      <c r="A9413" s="134"/>
      <c r="D9413" s="68">
        <f t="shared" si="147"/>
        <v>0</v>
      </c>
    </row>
    <row r="9414" spans="1:4">
      <c r="A9414" s="134"/>
      <c r="D9414" s="68">
        <f t="shared" si="147"/>
        <v>0</v>
      </c>
    </row>
    <row r="9415" spans="1:4">
      <c r="A9415" s="134"/>
      <c r="D9415" s="68">
        <f t="shared" si="147"/>
        <v>0</v>
      </c>
    </row>
    <row r="9416" spans="1:4">
      <c r="A9416" s="134"/>
      <c r="D9416" s="68">
        <f t="shared" si="147"/>
        <v>0</v>
      </c>
    </row>
    <row r="9417" spans="1:4">
      <c r="A9417" s="134"/>
      <c r="D9417" s="68">
        <f t="shared" si="147"/>
        <v>0</v>
      </c>
    </row>
    <row r="9418" spans="1:4">
      <c r="A9418" s="134"/>
      <c r="D9418" s="68">
        <f t="shared" si="147"/>
        <v>0</v>
      </c>
    </row>
    <row r="9419" spans="1:4">
      <c r="A9419" s="134"/>
      <c r="D9419" s="68">
        <f t="shared" si="147"/>
        <v>0</v>
      </c>
    </row>
    <row r="9420" spans="1:4">
      <c r="A9420" s="134"/>
      <c r="D9420" s="68">
        <f t="shared" si="147"/>
        <v>0</v>
      </c>
    </row>
    <row r="9421" spans="1:4">
      <c r="A9421" s="134"/>
      <c r="D9421" s="68">
        <f t="shared" si="147"/>
        <v>0</v>
      </c>
    </row>
    <row r="9422" spans="1:4">
      <c r="A9422" s="134"/>
      <c r="D9422" s="68">
        <f t="shared" si="147"/>
        <v>0</v>
      </c>
    </row>
    <row r="9423" spans="1:4">
      <c r="A9423" s="134"/>
      <c r="D9423" s="68">
        <f t="shared" si="147"/>
        <v>0</v>
      </c>
    </row>
    <row r="9424" spans="1:4">
      <c r="A9424" s="134"/>
      <c r="D9424" s="68">
        <f t="shared" si="147"/>
        <v>0</v>
      </c>
    </row>
    <row r="9425" spans="1:4">
      <c r="A9425" s="134"/>
      <c r="D9425" s="68">
        <f t="shared" si="147"/>
        <v>0</v>
      </c>
    </row>
    <row r="9426" spans="1:4">
      <c r="A9426" s="134"/>
      <c r="D9426" s="68">
        <f t="shared" si="147"/>
        <v>0</v>
      </c>
    </row>
    <row r="9427" spans="1:4">
      <c r="A9427" s="134"/>
      <c r="D9427" s="68">
        <f t="shared" si="147"/>
        <v>0</v>
      </c>
    </row>
    <row r="9428" spans="1:4">
      <c r="A9428" s="134"/>
      <c r="D9428" s="68">
        <f t="shared" si="147"/>
        <v>0</v>
      </c>
    </row>
    <row r="9429" spans="1:4">
      <c r="A9429" s="134"/>
      <c r="D9429" s="68">
        <f t="shared" si="147"/>
        <v>0</v>
      </c>
    </row>
    <row r="9430" spans="1:4">
      <c r="A9430" s="134"/>
      <c r="D9430" s="68">
        <f t="shared" si="147"/>
        <v>0</v>
      </c>
    </row>
    <row r="9431" spans="1:4">
      <c r="A9431" s="134"/>
      <c r="D9431" s="68">
        <f t="shared" si="147"/>
        <v>0</v>
      </c>
    </row>
    <row r="9432" spans="1:4">
      <c r="A9432" s="134"/>
      <c r="D9432" s="68">
        <f t="shared" si="147"/>
        <v>0</v>
      </c>
    </row>
    <row r="9433" spans="1:4">
      <c r="A9433" s="134"/>
      <c r="D9433" s="68">
        <f t="shared" si="147"/>
        <v>0</v>
      </c>
    </row>
    <row r="9434" spans="1:4">
      <c r="A9434" s="134"/>
      <c r="D9434" s="68">
        <f t="shared" si="147"/>
        <v>0</v>
      </c>
    </row>
    <row r="9435" spans="1:4">
      <c r="A9435" s="134"/>
      <c r="D9435" s="68">
        <f t="shared" si="147"/>
        <v>0</v>
      </c>
    </row>
    <row r="9436" spans="1:4">
      <c r="A9436" s="134"/>
      <c r="D9436" s="68">
        <f t="shared" si="147"/>
        <v>0</v>
      </c>
    </row>
    <row r="9437" spans="1:4">
      <c r="A9437" s="134"/>
      <c r="D9437" s="68">
        <f t="shared" si="147"/>
        <v>0</v>
      </c>
    </row>
    <row r="9438" spans="1:4">
      <c r="A9438" s="134"/>
      <c r="D9438" s="68">
        <f t="shared" si="147"/>
        <v>0</v>
      </c>
    </row>
    <row r="9439" spans="1:4">
      <c r="A9439" s="134"/>
      <c r="D9439" s="68">
        <f t="shared" si="147"/>
        <v>0</v>
      </c>
    </row>
    <row r="9440" spans="1:4">
      <c r="A9440" s="134"/>
      <c r="D9440" s="68">
        <f t="shared" si="147"/>
        <v>0</v>
      </c>
    </row>
    <row r="9441" spans="1:4">
      <c r="A9441" s="134"/>
      <c r="D9441" s="68">
        <f t="shared" si="147"/>
        <v>0</v>
      </c>
    </row>
    <row r="9442" spans="1:4">
      <c r="A9442" s="134"/>
      <c r="D9442" s="68">
        <f t="shared" si="147"/>
        <v>0</v>
      </c>
    </row>
    <row r="9443" spans="1:4">
      <c r="A9443" s="134"/>
      <c r="D9443" s="68">
        <f t="shared" si="147"/>
        <v>0</v>
      </c>
    </row>
    <row r="9444" spans="1:4">
      <c r="A9444" s="134"/>
      <c r="D9444" s="68">
        <f t="shared" si="147"/>
        <v>0</v>
      </c>
    </row>
    <row r="9445" spans="1:4">
      <c r="A9445" s="134"/>
      <c r="D9445" s="68">
        <f t="shared" si="147"/>
        <v>0</v>
      </c>
    </row>
    <row r="9446" spans="1:4">
      <c r="A9446" s="134"/>
      <c r="D9446" s="68">
        <f t="shared" si="147"/>
        <v>0</v>
      </c>
    </row>
    <row r="9447" spans="1:4">
      <c r="A9447" s="134"/>
      <c r="D9447" s="68">
        <f t="shared" si="147"/>
        <v>0</v>
      </c>
    </row>
    <row r="9448" spans="1:4">
      <c r="A9448" s="134"/>
      <c r="D9448" s="68">
        <f t="shared" si="147"/>
        <v>0</v>
      </c>
    </row>
    <row r="9449" spans="1:4">
      <c r="A9449" s="134"/>
      <c r="D9449" s="68">
        <f t="shared" si="147"/>
        <v>0</v>
      </c>
    </row>
    <row r="9450" spans="1:4">
      <c r="A9450" s="134"/>
      <c r="D9450" s="68">
        <f t="shared" si="147"/>
        <v>0</v>
      </c>
    </row>
    <row r="9451" spans="1:4">
      <c r="A9451" s="134"/>
      <c r="D9451" s="68">
        <f t="shared" si="147"/>
        <v>0</v>
      </c>
    </row>
    <row r="9452" spans="1:4">
      <c r="A9452" s="134"/>
      <c r="D9452" s="68">
        <f t="shared" si="147"/>
        <v>0</v>
      </c>
    </row>
    <row r="9453" spans="1:4">
      <c r="A9453" s="134"/>
      <c r="D9453" s="68">
        <f t="shared" si="147"/>
        <v>0</v>
      </c>
    </row>
    <row r="9454" spans="1:4">
      <c r="A9454" s="134"/>
      <c r="D9454" s="68">
        <f t="shared" si="147"/>
        <v>0</v>
      </c>
    </row>
    <row r="9455" spans="1:4">
      <c r="A9455" s="134"/>
      <c r="D9455" s="68">
        <f t="shared" si="147"/>
        <v>0</v>
      </c>
    </row>
    <row r="9456" spans="1:4">
      <c r="A9456" s="134"/>
      <c r="D9456" s="68">
        <f t="shared" si="147"/>
        <v>0</v>
      </c>
    </row>
    <row r="9457" spans="1:4">
      <c r="A9457" s="134"/>
      <c r="D9457" s="68">
        <f t="shared" si="147"/>
        <v>0</v>
      </c>
    </row>
    <row r="9458" spans="1:4">
      <c r="A9458" s="134"/>
      <c r="D9458" s="68">
        <f t="shared" si="147"/>
        <v>0</v>
      </c>
    </row>
    <row r="9459" spans="1:4">
      <c r="A9459" s="134"/>
      <c r="D9459" s="68">
        <f t="shared" si="147"/>
        <v>0</v>
      </c>
    </row>
    <row r="9460" spans="1:4">
      <c r="A9460" s="134"/>
      <c r="D9460" s="68">
        <f t="shared" si="147"/>
        <v>0</v>
      </c>
    </row>
    <row r="9461" spans="1:4">
      <c r="A9461" s="134"/>
      <c r="D9461" s="68">
        <f t="shared" si="147"/>
        <v>0</v>
      </c>
    </row>
    <row r="9462" spans="1:4">
      <c r="A9462" s="134"/>
      <c r="D9462" s="68">
        <f t="shared" si="147"/>
        <v>0</v>
      </c>
    </row>
    <row r="9463" spans="1:4">
      <c r="A9463" s="134"/>
      <c r="D9463" s="68">
        <f t="shared" si="147"/>
        <v>0</v>
      </c>
    </row>
    <row r="9464" spans="1:4">
      <c r="A9464" s="134"/>
      <c r="D9464" s="68">
        <f t="shared" si="147"/>
        <v>0</v>
      </c>
    </row>
    <row r="9465" spans="1:4">
      <c r="A9465" s="134"/>
      <c r="D9465" s="68">
        <f t="shared" si="147"/>
        <v>0</v>
      </c>
    </row>
    <row r="9466" spans="1:4">
      <c r="A9466" s="134"/>
      <c r="D9466" s="68">
        <f t="shared" si="147"/>
        <v>0</v>
      </c>
    </row>
    <row r="9467" spans="1:4">
      <c r="A9467" s="134"/>
      <c r="D9467" s="68">
        <f t="shared" si="147"/>
        <v>0</v>
      </c>
    </row>
    <row r="9468" spans="1:4">
      <c r="A9468" s="134"/>
      <c r="D9468" s="68">
        <f t="shared" si="147"/>
        <v>0</v>
      </c>
    </row>
    <row r="9469" spans="1:4">
      <c r="A9469" s="134"/>
      <c r="D9469" s="68">
        <f t="shared" si="147"/>
        <v>0</v>
      </c>
    </row>
    <row r="9470" spans="1:4">
      <c r="A9470" s="134"/>
      <c r="D9470" s="68">
        <f t="shared" si="147"/>
        <v>0</v>
      </c>
    </row>
    <row r="9471" spans="1:4">
      <c r="A9471" s="134"/>
      <c r="D9471" s="68">
        <f t="shared" si="147"/>
        <v>0</v>
      </c>
    </row>
    <row r="9472" spans="1:4">
      <c r="A9472" s="134"/>
      <c r="D9472" s="68">
        <f t="shared" si="147"/>
        <v>0</v>
      </c>
    </row>
    <row r="9473" spans="1:4">
      <c r="A9473" s="134"/>
      <c r="D9473" s="68">
        <f t="shared" si="147"/>
        <v>0</v>
      </c>
    </row>
    <row r="9474" spans="1:4">
      <c r="A9474" s="134"/>
      <c r="D9474" s="68">
        <f t="shared" si="147"/>
        <v>0</v>
      </c>
    </row>
    <row r="9475" spans="1:4">
      <c r="A9475" s="134"/>
      <c r="D9475" s="68">
        <f t="shared" ref="D9475:D9538" si="148">B9475+C9475</f>
        <v>0</v>
      </c>
    </row>
    <row r="9476" spans="1:4">
      <c r="A9476" s="134"/>
      <c r="D9476" s="68">
        <f t="shared" si="148"/>
        <v>0</v>
      </c>
    </row>
    <row r="9477" spans="1:4">
      <c r="A9477" s="134"/>
      <c r="D9477" s="68">
        <f t="shared" si="148"/>
        <v>0</v>
      </c>
    </row>
    <row r="9478" spans="1:4">
      <c r="A9478" s="134"/>
      <c r="D9478" s="68">
        <f t="shared" si="148"/>
        <v>0</v>
      </c>
    </row>
    <row r="9479" spans="1:4">
      <c r="A9479" s="134"/>
      <c r="D9479" s="68">
        <f t="shared" si="148"/>
        <v>0</v>
      </c>
    </row>
    <row r="9480" spans="1:4">
      <c r="A9480" s="134"/>
      <c r="D9480" s="68">
        <f t="shared" si="148"/>
        <v>0</v>
      </c>
    </row>
    <row r="9481" spans="1:4">
      <c r="A9481" s="134"/>
      <c r="D9481" s="68">
        <f t="shared" si="148"/>
        <v>0</v>
      </c>
    </row>
    <row r="9482" spans="1:4">
      <c r="A9482" s="134"/>
      <c r="D9482" s="68">
        <f t="shared" si="148"/>
        <v>0</v>
      </c>
    </row>
    <row r="9483" spans="1:4">
      <c r="A9483" s="134"/>
      <c r="D9483" s="68">
        <f t="shared" si="148"/>
        <v>0</v>
      </c>
    </row>
    <row r="9484" spans="1:4">
      <c r="A9484" s="134"/>
      <c r="D9484" s="68">
        <f t="shared" si="148"/>
        <v>0</v>
      </c>
    </row>
    <row r="9485" spans="1:4">
      <c r="A9485" s="134"/>
      <c r="D9485" s="68">
        <f t="shared" si="148"/>
        <v>0</v>
      </c>
    </row>
    <row r="9486" spans="1:4">
      <c r="A9486" s="134"/>
      <c r="D9486" s="68">
        <f t="shared" si="148"/>
        <v>0</v>
      </c>
    </row>
    <row r="9487" spans="1:4">
      <c r="A9487" s="134"/>
      <c r="D9487" s="68">
        <f t="shared" si="148"/>
        <v>0</v>
      </c>
    </row>
    <row r="9488" spans="1:4">
      <c r="A9488" s="134"/>
      <c r="D9488" s="68">
        <f t="shared" si="148"/>
        <v>0</v>
      </c>
    </row>
    <row r="9489" spans="1:4">
      <c r="A9489" s="134"/>
      <c r="D9489" s="68">
        <f t="shared" si="148"/>
        <v>0</v>
      </c>
    </row>
    <row r="9490" spans="1:4">
      <c r="A9490" s="134"/>
      <c r="D9490" s="68">
        <f t="shared" si="148"/>
        <v>0</v>
      </c>
    </row>
    <row r="9491" spans="1:4">
      <c r="A9491" s="134"/>
      <c r="D9491" s="68">
        <f t="shared" si="148"/>
        <v>0</v>
      </c>
    </row>
    <row r="9492" spans="1:4">
      <c r="A9492" s="134"/>
      <c r="D9492" s="68">
        <f t="shared" si="148"/>
        <v>0</v>
      </c>
    </row>
    <row r="9493" spans="1:4">
      <c r="A9493" s="134"/>
      <c r="D9493" s="68">
        <f t="shared" si="148"/>
        <v>0</v>
      </c>
    </row>
    <row r="9494" spans="1:4">
      <c r="A9494" s="134"/>
      <c r="D9494" s="68">
        <f t="shared" si="148"/>
        <v>0</v>
      </c>
    </row>
    <row r="9495" spans="1:4">
      <c r="A9495" s="134"/>
      <c r="D9495" s="68">
        <f t="shared" si="148"/>
        <v>0</v>
      </c>
    </row>
    <row r="9496" spans="1:4">
      <c r="A9496" s="134"/>
      <c r="D9496" s="68">
        <f t="shared" si="148"/>
        <v>0</v>
      </c>
    </row>
    <row r="9497" spans="1:4">
      <c r="A9497" s="134"/>
      <c r="D9497" s="68">
        <f t="shared" si="148"/>
        <v>0</v>
      </c>
    </row>
    <row r="9498" spans="1:4">
      <c r="A9498" s="134"/>
      <c r="D9498" s="68">
        <f t="shared" si="148"/>
        <v>0</v>
      </c>
    </row>
    <row r="9499" spans="1:4">
      <c r="A9499" s="134"/>
      <c r="D9499" s="68">
        <f t="shared" si="148"/>
        <v>0</v>
      </c>
    </row>
    <row r="9500" spans="1:4">
      <c r="A9500" s="134"/>
      <c r="D9500" s="68">
        <f t="shared" si="148"/>
        <v>0</v>
      </c>
    </row>
    <row r="9501" spans="1:4">
      <c r="A9501" s="134"/>
      <c r="D9501" s="68">
        <f t="shared" si="148"/>
        <v>0</v>
      </c>
    </row>
    <row r="9502" spans="1:4">
      <c r="A9502" s="134"/>
      <c r="D9502" s="68">
        <f t="shared" si="148"/>
        <v>0</v>
      </c>
    </row>
    <row r="9503" spans="1:4">
      <c r="A9503" s="134"/>
      <c r="D9503" s="68">
        <f t="shared" si="148"/>
        <v>0</v>
      </c>
    </row>
    <row r="9504" spans="1:4">
      <c r="A9504" s="134"/>
      <c r="D9504" s="68">
        <f t="shared" si="148"/>
        <v>0</v>
      </c>
    </row>
    <row r="9505" spans="1:4">
      <c r="A9505" s="134"/>
      <c r="D9505" s="68">
        <f t="shared" si="148"/>
        <v>0</v>
      </c>
    </row>
    <row r="9506" spans="1:4">
      <c r="A9506" s="134"/>
      <c r="D9506" s="68">
        <f t="shared" si="148"/>
        <v>0</v>
      </c>
    </row>
    <row r="9507" spans="1:4">
      <c r="A9507" s="134"/>
      <c r="D9507" s="68">
        <f t="shared" si="148"/>
        <v>0</v>
      </c>
    </row>
    <row r="9508" spans="1:4">
      <c r="A9508" s="134"/>
      <c r="D9508" s="68">
        <f t="shared" si="148"/>
        <v>0</v>
      </c>
    </row>
    <row r="9509" spans="1:4">
      <c r="A9509" s="134"/>
      <c r="D9509" s="68">
        <f t="shared" si="148"/>
        <v>0</v>
      </c>
    </row>
    <row r="9510" spans="1:4">
      <c r="A9510" s="134"/>
      <c r="D9510" s="68">
        <f t="shared" si="148"/>
        <v>0</v>
      </c>
    </row>
    <row r="9511" spans="1:4">
      <c r="A9511" s="134"/>
      <c r="D9511" s="68">
        <f t="shared" si="148"/>
        <v>0</v>
      </c>
    </row>
    <row r="9512" spans="1:4">
      <c r="A9512" s="134"/>
      <c r="D9512" s="68">
        <f t="shared" si="148"/>
        <v>0</v>
      </c>
    </row>
    <row r="9513" spans="1:4">
      <c r="A9513" s="134"/>
      <c r="D9513" s="68">
        <f t="shared" si="148"/>
        <v>0</v>
      </c>
    </row>
    <row r="9514" spans="1:4">
      <c r="A9514" s="134"/>
      <c r="D9514" s="68">
        <f t="shared" si="148"/>
        <v>0</v>
      </c>
    </row>
    <row r="9515" spans="1:4">
      <c r="A9515" s="134"/>
      <c r="D9515" s="68">
        <f t="shared" si="148"/>
        <v>0</v>
      </c>
    </row>
    <row r="9516" spans="1:4">
      <c r="A9516" s="134"/>
      <c r="D9516" s="68">
        <f t="shared" si="148"/>
        <v>0</v>
      </c>
    </row>
    <row r="9517" spans="1:4">
      <c r="A9517" s="134"/>
      <c r="D9517" s="68">
        <f t="shared" si="148"/>
        <v>0</v>
      </c>
    </row>
    <row r="9518" spans="1:4">
      <c r="A9518" s="134"/>
      <c r="D9518" s="68">
        <f t="shared" si="148"/>
        <v>0</v>
      </c>
    </row>
    <row r="9519" spans="1:4">
      <c r="A9519" s="134"/>
      <c r="D9519" s="68">
        <f t="shared" si="148"/>
        <v>0</v>
      </c>
    </row>
    <row r="9520" spans="1:4">
      <c r="A9520" s="134"/>
      <c r="D9520" s="68">
        <f t="shared" si="148"/>
        <v>0</v>
      </c>
    </row>
    <row r="9521" spans="1:4">
      <c r="A9521" s="134"/>
      <c r="D9521" s="68">
        <f t="shared" si="148"/>
        <v>0</v>
      </c>
    </row>
    <row r="9522" spans="1:4">
      <c r="A9522" s="134"/>
      <c r="D9522" s="68">
        <f t="shared" si="148"/>
        <v>0</v>
      </c>
    </row>
    <row r="9523" spans="1:4">
      <c r="A9523" s="134"/>
      <c r="D9523" s="68">
        <f t="shared" si="148"/>
        <v>0</v>
      </c>
    </row>
    <row r="9524" spans="1:4">
      <c r="A9524" s="134"/>
      <c r="D9524" s="68">
        <f t="shared" si="148"/>
        <v>0</v>
      </c>
    </row>
    <row r="9525" spans="1:4">
      <c r="A9525" s="134"/>
      <c r="D9525" s="68">
        <f t="shared" si="148"/>
        <v>0</v>
      </c>
    </row>
    <row r="9526" spans="1:4">
      <c r="A9526" s="134"/>
      <c r="D9526" s="68">
        <f t="shared" si="148"/>
        <v>0</v>
      </c>
    </row>
    <row r="9527" spans="1:4">
      <c r="A9527" s="134"/>
      <c r="D9527" s="68">
        <f t="shared" si="148"/>
        <v>0</v>
      </c>
    </row>
    <row r="9528" spans="1:4">
      <c r="A9528" s="134"/>
      <c r="D9528" s="68">
        <f t="shared" si="148"/>
        <v>0</v>
      </c>
    </row>
    <row r="9529" spans="1:4">
      <c r="A9529" s="134"/>
      <c r="D9529" s="68">
        <f t="shared" si="148"/>
        <v>0</v>
      </c>
    </row>
    <row r="9530" spans="1:4">
      <c r="A9530" s="134"/>
      <c r="D9530" s="68">
        <f t="shared" si="148"/>
        <v>0</v>
      </c>
    </row>
    <row r="9531" spans="1:4">
      <c r="A9531" s="134"/>
      <c r="D9531" s="68">
        <f t="shared" si="148"/>
        <v>0</v>
      </c>
    </row>
    <row r="9532" spans="1:4">
      <c r="A9532" s="134"/>
      <c r="D9532" s="68">
        <f t="shared" si="148"/>
        <v>0</v>
      </c>
    </row>
    <row r="9533" spans="1:4">
      <c r="A9533" s="134"/>
      <c r="D9533" s="68">
        <f t="shared" si="148"/>
        <v>0</v>
      </c>
    </row>
    <row r="9534" spans="1:4">
      <c r="A9534" s="134"/>
      <c r="D9534" s="68">
        <f t="shared" si="148"/>
        <v>0</v>
      </c>
    </row>
    <row r="9535" spans="1:4">
      <c r="A9535" s="134"/>
      <c r="D9535" s="68">
        <f t="shared" si="148"/>
        <v>0</v>
      </c>
    </row>
    <row r="9536" spans="1:4">
      <c r="A9536" s="134"/>
      <c r="D9536" s="68">
        <f t="shared" si="148"/>
        <v>0</v>
      </c>
    </row>
    <row r="9537" spans="1:4">
      <c r="A9537" s="134"/>
      <c r="D9537" s="68">
        <f t="shared" si="148"/>
        <v>0</v>
      </c>
    </row>
    <row r="9538" spans="1:4">
      <c r="A9538" s="134"/>
      <c r="D9538" s="68">
        <f t="shared" si="148"/>
        <v>0</v>
      </c>
    </row>
    <row r="9539" spans="1:4">
      <c r="A9539" s="134"/>
      <c r="D9539" s="68">
        <f t="shared" ref="D9539:D9602" si="149">B9539+C9539</f>
        <v>0</v>
      </c>
    </row>
    <row r="9540" spans="1:4">
      <c r="A9540" s="134"/>
      <c r="D9540" s="68">
        <f t="shared" si="149"/>
        <v>0</v>
      </c>
    </row>
    <row r="9541" spans="1:4">
      <c r="A9541" s="134"/>
      <c r="D9541" s="68">
        <f t="shared" si="149"/>
        <v>0</v>
      </c>
    </row>
    <row r="9542" spans="1:4">
      <c r="A9542" s="134"/>
      <c r="D9542" s="68">
        <f t="shared" si="149"/>
        <v>0</v>
      </c>
    </row>
    <row r="9543" spans="1:4">
      <c r="A9543" s="134"/>
      <c r="D9543" s="68">
        <f t="shared" si="149"/>
        <v>0</v>
      </c>
    </row>
    <row r="9544" spans="1:4">
      <c r="A9544" s="134"/>
      <c r="D9544" s="68">
        <f t="shared" si="149"/>
        <v>0</v>
      </c>
    </row>
    <row r="9545" spans="1:4">
      <c r="A9545" s="134"/>
      <c r="D9545" s="68">
        <f t="shared" si="149"/>
        <v>0</v>
      </c>
    </row>
    <row r="9546" spans="1:4">
      <c r="A9546" s="134"/>
      <c r="D9546" s="68">
        <f t="shared" si="149"/>
        <v>0</v>
      </c>
    </row>
    <row r="9547" spans="1:4">
      <c r="A9547" s="134"/>
      <c r="D9547" s="68">
        <f t="shared" si="149"/>
        <v>0</v>
      </c>
    </row>
    <row r="9548" spans="1:4">
      <c r="A9548" s="134"/>
      <c r="D9548" s="68">
        <f t="shared" si="149"/>
        <v>0</v>
      </c>
    </row>
    <row r="9549" spans="1:4">
      <c r="A9549" s="134"/>
      <c r="D9549" s="68">
        <f t="shared" si="149"/>
        <v>0</v>
      </c>
    </row>
    <row r="9550" spans="1:4">
      <c r="A9550" s="134"/>
      <c r="D9550" s="68">
        <f t="shared" si="149"/>
        <v>0</v>
      </c>
    </row>
    <row r="9551" spans="1:4">
      <c r="A9551" s="134"/>
      <c r="D9551" s="68">
        <f t="shared" si="149"/>
        <v>0</v>
      </c>
    </row>
    <row r="9552" spans="1:4">
      <c r="A9552" s="134"/>
      <c r="D9552" s="68">
        <f t="shared" si="149"/>
        <v>0</v>
      </c>
    </row>
    <row r="9553" spans="1:4">
      <c r="A9553" s="134"/>
      <c r="D9553" s="68">
        <f t="shared" si="149"/>
        <v>0</v>
      </c>
    </row>
    <row r="9554" spans="1:4">
      <c r="A9554" s="134"/>
      <c r="D9554" s="68">
        <f t="shared" si="149"/>
        <v>0</v>
      </c>
    </row>
    <row r="9555" spans="1:4">
      <c r="A9555" s="134"/>
      <c r="D9555" s="68">
        <f t="shared" si="149"/>
        <v>0</v>
      </c>
    </row>
    <row r="9556" spans="1:4">
      <c r="A9556" s="134"/>
      <c r="D9556" s="68">
        <f t="shared" si="149"/>
        <v>0</v>
      </c>
    </row>
    <row r="9557" spans="1:4">
      <c r="A9557" s="134"/>
      <c r="D9557" s="68">
        <f t="shared" si="149"/>
        <v>0</v>
      </c>
    </row>
    <row r="9558" spans="1:4">
      <c r="A9558" s="134"/>
      <c r="D9558" s="68">
        <f t="shared" si="149"/>
        <v>0</v>
      </c>
    </row>
    <row r="9559" spans="1:4">
      <c r="A9559" s="134"/>
      <c r="D9559" s="68">
        <f t="shared" si="149"/>
        <v>0</v>
      </c>
    </row>
    <row r="9560" spans="1:4">
      <c r="A9560" s="134"/>
      <c r="D9560" s="68">
        <f t="shared" si="149"/>
        <v>0</v>
      </c>
    </row>
    <row r="9561" spans="1:4">
      <c r="A9561" s="134"/>
      <c r="D9561" s="68">
        <f t="shared" si="149"/>
        <v>0</v>
      </c>
    </row>
    <row r="9562" spans="1:4">
      <c r="A9562" s="134"/>
      <c r="D9562" s="68">
        <f t="shared" si="149"/>
        <v>0</v>
      </c>
    </row>
    <row r="9563" spans="1:4">
      <c r="A9563" s="134"/>
      <c r="D9563" s="68">
        <f t="shared" si="149"/>
        <v>0</v>
      </c>
    </row>
    <row r="9564" spans="1:4">
      <c r="A9564" s="134"/>
      <c r="D9564" s="68">
        <f t="shared" si="149"/>
        <v>0</v>
      </c>
    </row>
    <row r="9565" spans="1:4">
      <c r="A9565" s="134"/>
      <c r="D9565" s="68">
        <f t="shared" si="149"/>
        <v>0</v>
      </c>
    </row>
    <row r="9566" spans="1:4">
      <c r="A9566" s="134"/>
      <c r="D9566" s="68">
        <f t="shared" si="149"/>
        <v>0</v>
      </c>
    </row>
    <row r="9567" spans="1:4">
      <c r="A9567" s="134"/>
      <c r="D9567" s="68">
        <f t="shared" si="149"/>
        <v>0</v>
      </c>
    </row>
    <row r="9568" spans="1:4">
      <c r="A9568" s="134"/>
      <c r="D9568" s="68">
        <f t="shared" si="149"/>
        <v>0</v>
      </c>
    </row>
    <row r="9569" spans="1:4">
      <c r="A9569" s="134"/>
      <c r="D9569" s="68">
        <f t="shared" si="149"/>
        <v>0</v>
      </c>
    </row>
    <row r="9570" spans="1:4">
      <c r="A9570" s="134"/>
      <c r="D9570" s="68">
        <f t="shared" si="149"/>
        <v>0</v>
      </c>
    </row>
    <row r="9571" spans="1:4">
      <c r="A9571" s="134"/>
      <c r="D9571" s="68">
        <f t="shared" si="149"/>
        <v>0</v>
      </c>
    </row>
    <row r="9572" spans="1:4">
      <c r="A9572" s="134"/>
      <c r="D9572" s="68">
        <f t="shared" si="149"/>
        <v>0</v>
      </c>
    </row>
    <row r="9573" spans="1:4">
      <c r="A9573" s="134"/>
      <c r="D9573" s="68">
        <f t="shared" si="149"/>
        <v>0</v>
      </c>
    </row>
    <row r="9574" spans="1:4">
      <c r="A9574" s="134"/>
      <c r="D9574" s="68">
        <f t="shared" si="149"/>
        <v>0</v>
      </c>
    </row>
    <row r="9575" spans="1:4">
      <c r="A9575" s="134"/>
      <c r="D9575" s="68">
        <f t="shared" si="149"/>
        <v>0</v>
      </c>
    </row>
    <row r="9576" spans="1:4">
      <c r="A9576" s="134"/>
      <c r="D9576" s="68">
        <f t="shared" si="149"/>
        <v>0</v>
      </c>
    </row>
    <row r="9577" spans="1:4">
      <c r="A9577" s="134"/>
      <c r="D9577" s="68">
        <f t="shared" si="149"/>
        <v>0</v>
      </c>
    </row>
    <row r="9578" spans="1:4">
      <c r="A9578" s="134"/>
      <c r="D9578" s="68">
        <f t="shared" si="149"/>
        <v>0</v>
      </c>
    </row>
    <row r="9579" spans="1:4">
      <c r="A9579" s="134"/>
      <c r="D9579" s="68">
        <f t="shared" si="149"/>
        <v>0</v>
      </c>
    </row>
    <row r="9580" spans="1:4">
      <c r="A9580" s="134"/>
      <c r="D9580" s="68">
        <f t="shared" si="149"/>
        <v>0</v>
      </c>
    </row>
    <row r="9581" spans="1:4">
      <c r="A9581" s="134"/>
      <c r="D9581" s="68">
        <f t="shared" si="149"/>
        <v>0</v>
      </c>
    </row>
    <row r="9582" spans="1:4">
      <c r="A9582" s="134"/>
      <c r="D9582" s="68">
        <f t="shared" si="149"/>
        <v>0</v>
      </c>
    </row>
    <row r="9583" spans="1:4">
      <c r="A9583" s="134"/>
      <c r="D9583" s="68">
        <f t="shared" si="149"/>
        <v>0</v>
      </c>
    </row>
    <row r="9584" spans="1:4">
      <c r="A9584" s="134"/>
      <c r="D9584" s="68">
        <f t="shared" si="149"/>
        <v>0</v>
      </c>
    </row>
    <row r="9585" spans="1:4">
      <c r="A9585" s="134"/>
      <c r="D9585" s="68">
        <f t="shared" si="149"/>
        <v>0</v>
      </c>
    </row>
    <row r="9586" spans="1:4">
      <c r="A9586" s="134"/>
      <c r="D9586" s="68">
        <f t="shared" si="149"/>
        <v>0</v>
      </c>
    </row>
    <row r="9587" spans="1:4">
      <c r="A9587" s="134"/>
      <c r="D9587" s="68">
        <f t="shared" si="149"/>
        <v>0</v>
      </c>
    </row>
    <row r="9588" spans="1:4">
      <c r="A9588" s="134"/>
      <c r="D9588" s="68">
        <f t="shared" si="149"/>
        <v>0</v>
      </c>
    </row>
    <row r="9589" spans="1:4">
      <c r="A9589" s="134"/>
      <c r="D9589" s="68">
        <f t="shared" si="149"/>
        <v>0</v>
      </c>
    </row>
    <row r="9590" spans="1:4">
      <c r="A9590" s="134"/>
      <c r="D9590" s="68">
        <f t="shared" si="149"/>
        <v>0</v>
      </c>
    </row>
    <row r="9591" spans="1:4">
      <c r="A9591" s="134"/>
      <c r="D9591" s="68">
        <f t="shared" si="149"/>
        <v>0</v>
      </c>
    </row>
    <row r="9592" spans="1:4">
      <c r="A9592" s="134"/>
      <c r="D9592" s="68">
        <f t="shared" si="149"/>
        <v>0</v>
      </c>
    </row>
    <row r="9593" spans="1:4">
      <c r="A9593" s="134"/>
      <c r="D9593" s="68">
        <f t="shared" si="149"/>
        <v>0</v>
      </c>
    </row>
    <row r="9594" spans="1:4">
      <c r="A9594" s="134"/>
      <c r="D9594" s="68">
        <f t="shared" si="149"/>
        <v>0</v>
      </c>
    </row>
    <row r="9595" spans="1:4">
      <c r="A9595" s="134"/>
      <c r="D9595" s="68">
        <f t="shared" si="149"/>
        <v>0</v>
      </c>
    </row>
    <row r="9596" spans="1:4">
      <c r="A9596" s="134"/>
      <c r="D9596" s="68">
        <f t="shared" si="149"/>
        <v>0</v>
      </c>
    </row>
    <row r="9597" spans="1:4">
      <c r="A9597" s="134"/>
      <c r="D9597" s="68">
        <f t="shared" si="149"/>
        <v>0</v>
      </c>
    </row>
    <row r="9598" spans="1:4">
      <c r="A9598" s="134"/>
      <c r="D9598" s="68">
        <f t="shared" si="149"/>
        <v>0</v>
      </c>
    </row>
    <row r="9599" spans="1:4">
      <c r="A9599" s="134"/>
      <c r="D9599" s="68">
        <f t="shared" si="149"/>
        <v>0</v>
      </c>
    </row>
    <row r="9600" spans="1:4">
      <c r="A9600" s="134"/>
      <c r="D9600" s="68">
        <f t="shared" si="149"/>
        <v>0</v>
      </c>
    </row>
    <row r="9601" spans="1:4">
      <c r="A9601" s="134"/>
      <c r="D9601" s="68">
        <f t="shared" si="149"/>
        <v>0</v>
      </c>
    </row>
    <row r="9602" spans="1:4">
      <c r="A9602" s="134"/>
      <c r="D9602" s="68">
        <f t="shared" si="149"/>
        <v>0</v>
      </c>
    </row>
    <row r="9603" spans="1:4">
      <c r="A9603" s="134"/>
      <c r="D9603" s="68">
        <f t="shared" ref="D9603:D9666" si="150">B9603+C9603</f>
        <v>0</v>
      </c>
    </row>
    <row r="9604" spans="1:4">
      <c r="A9604" s="134"/>
      <c r="D9604" s="68">
        <f t="shared" si="150"/>
        <v>0</v>
      </c>
    </row>
    <row r="9605" spans="1:4">
      <c r="A9605" s="134"/>
      <c r="D9605" s="68">
        <f t="shared" si="150"/>
        <v>0</v>
      </c>
    </row>
    <row r="9606" spans="1:4">
      <c r="A9606" s="134"/>
      <c r="D9606" s="68">
        <f t="shared" si="150"/>
        <v>0</v>
      </c>
    </row>
    <row r="9607" spans="1:4">
      <c r="A9607" s="134"/>
      <c r="D9607" s="68">
        <f t="shared" si="150"/>
        <v>0</v>
      </c>
    </row>
    <row r="9608" spans="1:4">
      <c r="A9608" s="134"/>
      <c r="D9608" s="68">
        <f t="shared" si="150"/>
        <v>0</v>
      </c>
    </row>
    <row r="9609" spans="1:4">
      <c r="A9609" s="134"/>
      <c r="D9609" s="68">
        <f t="shared" si="150"/>
        <v>0</v>
      </c>
    </row>
    <row r="9610" spans="1:4">
      <c r="A9610" s="134"/>
      <c r="D9610" s="68">
        <f t="shared" si="150"/>
        <v>0</v>
      </c>
    </row>
    <row r="9611" spans="1:4">
      <c r="A9611" s="134"/>
      <c r="D9611" s="68">
        <f t="shared" si="150"/>
        <v>0</v>
      </c>
    </row>
    <row r="9612" spans="1:4">
      <c r="A9612" s="134"/>
      <c r="D9612" s="68">
        <f t="shared" si="150"/>
        <v>0</v>
      </c>
    </row>
    <row r="9613" spans="1:4">
      <c r="A9613" s="134"/>
      <c r="D9613" s="68">
        <f t="shared" si="150"/>
        <v>0</v>
      </c>
    </row>
    <row r="9614" spans="1:4">
      <c r="A9614" s="134"/>
      <c r="D9614" s="68">
        <f t="shared" si="150"/>
        <v>0</v>
      </c>
    </row>
    <row r="9615" spans="1:4">
      <c r="A9615" s="134"/>
      <c r="D9615" s="68">
        <f t="shared" si="150"/>
        <v>0</v>
      </c>
    </row>
    <row r="9616" spans="1:4">
      <c r="A9616" s="134"/>
      <c r="D9616" s="68">
        <f t="shared" si="150"/>
        <v>0</v>
      </c>
    </row>
    <row r="9617" spans="1:4">
      <c r="A9617" s="134"/>
      <c r="D9617" s="68">
        <f t="shared" si="150"/>
        <v>0</v>
      </c>
    </row>
    <row r="9618" spans="1:4">
      <c r="A9618" s="134"/>
      <c r="D9618" s="68">
        <f t="shared" si="150"/>
        <v>0</v>
      </c>
    </row>
    <row r="9619" spans="1:4">
      <c r="A9619" s="134"/>
      <c r="D9619" s="68">
        <f t="shared" si="150"/>
        <v>0</v>
      </c>
    </row>
    <row r="9620" spans="1:4">
      <c r="A9620" s="134"/>
      <c r="D9620" s="68">
        <f t="shared" si="150"/>
        <v>0</v>
      </c>
    </row>
    <row r="9621" spans="1:4">
      <c r="A9621" s="134"/>
      <c r="D9621" s="68">
        <f t="shared" si="150"/>
        <v>0</v>
      </c>
    </row>
    <row r="9622" spans="1:4">
      <c r="A9622" s="134"/>
      <c r="D9622" s="68">
        <f t="shared" si="150"/>
        <v>0</v>
      </c>
    </row>
    <row r="9623" spans="1:4">
      <c r="A9623" s="134"/>
      <c r="D9623" s="68">
        <f t="shared" si="150"/>
        <v>0</v>
      </c>
    </row>
    <row r="9624" spans="1:4">
      <c r="A9624" s="134"/>
      <c r="D9624" s="68">
        <f t="shared" si="150"/>
        <v>0</v>
      </c>
    </row>
    <row r="9625" spans="1:4">
      <c r="A9625" s="134"/>
      <c r="D9625" s="68">
        <f t="shared" si="150"/>
        <v>0</v>
      </c>
    </row>
    <row r="9626" spans="1:4">
      <c r="A9626" s="134"/>
      <c r="D9626" s="68">
        <f t="shared" si="150"/>
        <v>0</v>
      </c>
    </row>
    <row r="9627" spans="1:4">
      <c r="A9627" s="134"/>
      <c r="D9627" s="68">
        <f t="shared" si="150"/>
        <v>0</v>
      </c>
    </row>
    <row r="9628" spans="1:4">
      <c r="A9628" s="134"/>
      <c r="D9628" s="68">
        <f t="shared" si="150"/>
        <v>0</v>
      </c>
    </row>
    <row r="9629" spans="1:4">
      <c r="A9629" s="134"/>
      <c r="D9629" s="68">
        <f t="shared" si="150"/>
        <v>0</v>
      </c>
    </row>
    <row r="9630" spans="1:4">
      <c r="A9630" s="134"/>
      <c r="D9630" s="68">
        <f t="shared" si="150"/>
        <v>0</v>
      </c>
    </row>
    <row r="9631" spans="1:4">
      <c r="A9631" s="134"/>
      <c r="D9631" s="68">
        <f t="shared" si="150"/>
        <v>0</v>
      </c>
    </row>
    <row r="9632" spans="1:4">
      <c r="A9632" s="134"/>
      <c r="D9632" s="68">
        <f t="shared" si="150"/>
        <v>0</v>
      </c>
    </row>
    <row r="9633" spans="1:4">
      <c r="A9633" s="134"/>
      <c r="D9633" s="68">
        <f t="shared" si="150"/>
        <v>0</v>
      </c>
    </row>
    <row r="9634" spans="1:4">
      <c r="A9634" s="134"/>
      <c r="D9634" s="68">
        <f t="shared" si="150"/>
        <v>0</v>
      </c>
    </row>
    <row r="9635" spans="1:4">
      <c r="A9635" s="134"/>
      <c r="D9635" s="68">
        <f t="shared" si="150"/>
        <v>0</v>
      </c>
    </row>
    <row r="9636" spans="1:4">
      <c r="A9636" s="134"/>
      <c r="D9636" s="68">
        <f t="shared" si="150"/>
        <v>0</v>
      </c>
    </row>
    <row r="9637" spans="1:4">
      <c r="A9637" s="134"/>
      <c r="D9637" s="68">
        <f t="shared" si="150"/>
        <v>0</v>
      </c>
    </row>
    <row r="9638" spans="1:4">
      <c r="A9638" s="134"/>
      <c r="D9638" s="68">
        <f t="shared" si="150"/>
        <v>0</v>
      </c>
    </row>
    <row r="9639" spans="1:4">
      <c r="A9639" s="134"/>
      <c r="D9639" s="68">
        <f t="shared" si="150"/>
        <v>0</v>
      </c>
    </row>
    <row r="9640" spans="1:4">
      <c r="A9640" s="134"/>
      <c r="D9640" s="68">
        <f t="shared" si="150"/>
        <v>0</v>
      </c>
    </row>
    <row r="9641" spans="1:4">
      <c r="A9641" s="134"/>
      <c r="D9641" s="68">
        <f t="shared" si="150"/>
        <v>0</v>
      </c>
    </row>
    <row r="9642" spans="1:4">
      <c r="A9642" s="134"/>
      <c r="D9642" s="68">
        <f t="shared" si="150"/>
        <v>0</v>
      </c>
    </row>
    <row r="9643" spans="1:4">
      <c r="A9643" s="134"/>
      <c r="D9643" s="68">
        <f t="shared" si="150"/>
        <v>0</v>
      </c>
    </row>
    <row r="9644" spans="1:4">
      <c r="A9644" s="134"/>
      <c r="D9644" s="68">
        <f t="shared" si="150"/>
        <v>0</v>
      </c>
    </row>
    <row r="9645" spans="1:4">
      <c r="A9645" s="134"/>
      <c r="D9645" s="68">
        <f t="shared" si="150"/>
        <v>0</v>
      </c>
    </row>
    <row r="9646" spans="1:4">
      <c r="A9646" s="134"/>
      <c r="D9646" s="68">
        <f t="shared" si="150"/>
        <v>0</v>
      </c>
    </row>
    <row r="9647" spans="1:4">
      <c r="A9647" s="134"/>
      <c r="D9647" s="68">
        <f t="shared" si="150"/>
        <v>0</v>
      </c>
    </row>
    <row r="9648" spans="1:4">
      <c r="A9648" s="134"/>
      <c r="D9648" s="68">
        <f t="shared" si="150"/>
        <v>0</v>
      </c>
    </row>
    <row r="9649" spans="1:4">
      <c r="A9649" s="134"/>
      <c r="D9649" s="68">
        <f t="shared" si="150"/>
        <v>0</v>
      </c>
    </row>
    <row r="9650" spans="1:4">
      <c r="A9650" s="134"/>
      <c r="D9650" s="68">
        <f t="shared" si="150"/>
        <v>0</v>
      </c>
    </row>
    <row r="9651" spans="1:4">
      <c r="A9651" s="134"/>
      <c r="D9651" s="68">
        <f t="shared" si="150"/>
        <v>0</v>
      </c>
    </row>
    <row r="9652" spans="1:4">
      <c r="A9652" s="134"/>
      <c r="D9652" s="68">
        <f t="shared" si="150"/>
        <v>0</v>
      </c>
    </row>
    <row r="9653" spans="1:4">
      <c r="A9653" s="134"/>
      <c r="D9653" s="68">
        <f t="shared" si="150"/>
        <v>0</v>
      </c>
    </row>
    <row r="9654" spans="1:4">
      <c r="A9654" s="134"/>
      <c r="D9654" s="68">
        <f t="shared" si="150"/>
        <v>0</v>
      </c>
    </row>
    <row r="9655" spans="1:4">
      <c r="A9655" s="134"/>
      <c r="D9655" s="68">
        <f t="shared" si="150"/>
        <v>0</v>
      </c>
    </row>
    <row r="9656" spans="1:4">
      <c r="A9656" s="134"/>
      <c r="D9656" s="68">
        <f t="shared" si="150"/>
        <v>0</v>
      </c>
    </row>
    <row r="9657" spans="1:4">
      <c r="A9657" s="134"/>
      <c r="D9657" s="68">
        <f t="shared" si="150"/>
        <v>0</v>
      </c>
    </row>
    <row r="9658" spans="1:4">
      <c r="A9658" s="134"/>
      <c r="D9658" s="68">
        <f t="shared" si="150"/>
        <v>0</v>
      </c>
    </row>
    <row r="9659" spans="1:4">
      <c r="A9659" s="134"/>
      <c r="D9659" s="68">
        <f t="shared" si="150"/>
        <v>0</v>
      </c>
    </row>
    <row r="9660" spans="1:4">
      <c r="A9660" s="134"/>
      <c r="D9660" s="68">
        <f t="shared" si="150"/>
        <v>0</v>
      </c>
    </row>
    <row r="9661" spans="1:4">
      <c r="A9661" s="134"/>
      <c r="D9661" s="68">
        <f t="shared" si="150"/>
        <v>0</v>
      </c>
    </row>
    <row r="9662" spans="1:4">
      <c r="A9662" s="134"/>
      <c r="D9662" s="68">
        <f t="shared" si="150"/>
        <v>0</v>
      </c>
    </row>
    <row r="9663" spans="1:4">
      <c r="A9663" s="134"/>
      <c r="D9663" s="68">
        <f t="shared" si="150"/>
        <v>0</v>
      </c>
    </row>
    <row r="9664" spans="1:4">
      <c r="A9664" s="134"/>
      <c r="D9664" s="68">
        <f t="shared" si="150"/>
        <v>0</v>
      </c>
    </row>
    <row r="9665" spans="1:4">
      <c r="A9665" s="134"/>
      <c r="D9665" s="68">
        <f t="shared" si="150"/>
        <v>0</v>
      </c>
    </row>
    <row r="9666" spans="1:4">
      <c r="A9666" s="134"/>
      <c r="D9666" s="68">
        <f t="shared" si="150"/>
        <v>0</v>
      </c>
    </row>
    <row r="9667" spans="1:4">
      <c r="A9667" s="134"/>
      <c r="D9667" s="68">
        <f t="shared" ref="D9667:D9730" si="151">B9667+C9667</f>
        <v>0</v>
      </c>
    </row>
    <row r="9668" spans="1:4">
      <c r="A9668" s="134"/>
      <c r="D9668" s="68">
        <f t="shared" si="151"/>
        <v>0</v>
      </c>
    </row>
    <row r="9669" spans="1:4">
      <c r="A9669" s="134"/>
      <c r="D9669" s="68">
        <f t="shared" si="151"/>
        <v>0</v>
      </c>
    </row>
    <row r="9670" spans="1:4">
      <c r="A9670" s="134"/>
      <c r="D9670" s="68">
        <f t="shared" si="151"/>
        <v>0</v>
      </c>
    </row>
    <row r="9671" spans="1:4">
      <c r="A9671" s="134"/>
      <c r="D9671" s="68">
        <f t="shared" si="151"/>
        <v>0</v>
      </c>
    </row>
    <row r="9672" spans="1:4">
      <c r="A9672" s="134"/>
      <c r="D9672" s="68">
        <f t="shared" si="151"/>
        <v>0</v>
      </c>
    </row>
    <row r="9673" spans="1:4">
      <c r="A9673" s="134"/>
      <c r="D9673" s="68">
        <f t="shared" si="151"/>
        <v>0</v>
      </c>
    </row>
    <row r="9674" spans="1:4">
      <c r="A9674" s="134"/>
      <c r="D9674" s="68">
        <f t="shared" si="151"/>
        <v>0</v>
      </c>
    </row>
    <row r="9675" spans="1:4">
      <c r="A9675" s="134"/>
      <c r="D9675" s="68">
        <f t="shared" si="151"/>
        <v>0</v>
      </c>
    </row>
    <row r="9676" spans="1:4">
      <c r="A9676" s="134"/>
      <c r="D9676" s="68">
        <f t="shared" si="151"/>
        <v>0</v>
      </c>
    </row>
    <row r="9677" spans="1:4">
      <c r="A9677" s="134"/>
      <c r="D9677" s="68">
        <f t="shared" si="151"/>
        <v>0</v>
      </c>
    </row>
    <row r="9678" spans="1:4">
      <c r="A9678" s="134"/>
      <c r="D9678" s="68">
        <f t="shared" si="151"/>
        <v>0</v>
      </c>
    </row>
    <row r="9679" spans="1:4">
      <c r="A9679" s="134"/>
      <c r="D9679" s="68">
        <f t="shared" si="151"/>
        <v>0</v>
      </c>
    </row>
    <row r="9680" spans="1:4">
      <c r="A9680" s="134"/>
      <c r="D9680" s="68">
        <f t="shared" si="151"/>
        <v>0</v>
      </c>
    </row>
    <row r="9681" spans="1:4">
      <c r="A9681" s="134"/>
      <c r="D9681" s="68">
        <f t="shared" si="151"/>
        <v>0</v>
      </c>
    </row>
    <row r="9682" spans="1:4">
      <c r="A9682" s="134"/>
      <c r="D9682" s="68">
        <f t="shared" si="151"/>
        <v>0</v>
      </c>
    </row>
    <row r="9683" spans="1:4">
      <c r="A9683" s="134"/>
      <c r="D9683" s="68">
        <f t="shared" si="151"/>
        <v>0</v>
      </c>
    </row>
    <row r="9684" spans="1:4">
      <c r="A9684" s="134"/>
      <c r="D9684" s="68">
        <f t="shared" si="151"/>
        <v>0</v>
      </c>
    </row>
    <row r="9685" spans="1:4">
      <c r="A9685" s="134"/>
      <c r="D9685" s="68">
        <f t="shared" si="151"/>
        <v>0</v>
      </c>
    </row>
    <row r="9686" spans="1:4">
      <c r="A9686" s="134"/>
      <c r="D9686" s="68">
        <f t="shared" si="151"/>
        <v>0</v>
      </c>
    </row>
    <row r="9687" spans="1:4">
      <c r="A9687" s="134"/>
      <c r="D9687" s="68">
        <f t="shared" si="151"/>
        <v>0</v>
      </c>
    </row>
    <row r="9688" spans="1:4">
      <c r="A9688" s="134"/>
      <c r="D9688" s="68">
        <f t="shared" si="151"/>
        <v>0</v>
      </c>
    </row>
    <row r="9689" spans="1:4">
      <c r="A9689" s="134"/>
      <c r="D9689" s="68">
        <f t="shared" si="151"/>
        <v>0</v>
      </c>
    </row>
    <row r="9690" spans="1:4">
      <c r="A9690" s="134"/>
      <c r="D9690" s="68">
        <f t="shared" si="151"/>
        <v>0</v>
      </c>
    </row>
    <row r="9691" spans="1:4">
      <c r="A9691" s="134"/>
      <c r="D9691" s="68">
        <f t="shared" si="151"/>
        <v>0</v>
      </c>
    </row>
    <row r="9692" spans="1:4">
      <c r="A9692" s="134"/>
      <c r="D9692" s="68">
        <f t="shared" si="151"/>
        <v>0</v>
      </c>
    </row>
    <row r="9693" spans="1:4">
      <c r="A9693" s="134"/>
      <c r="D9693" s="68">
        <f t="shared" si="151"/>
        <v>0</v>
      </c>
    </row>
    <row r="9694" spans="1:4">
      <c r="A9694" s="134"/>
      <c r="D9694" s="68">
        <f t="shared" si="151"/>
        <v>0</v>
      </c>
    </row>
    <row r="9695" spans="1:4">
      <c r="A9695" s="134"/>
      <c r="D9695" s="68">
        <f t="shared" si="151"/>
        <v>0</v>
      </c>
    </row>
    <row r="9696" spans="1:4">
      <c r="A9696" s="134"/>
      <c r="D9696" s="68">
        <f t="shared" si="151"/>
        <v>0</v>
      </c>
    </row>
    <row r="9697" spans="1:4">
      <c r="A9697" s="134"/>
      <c r="D9697" s="68">
        <f t="shared" si="151"/>
        <v>0</v>
      </c>
    </row>
    <row r="9698" spans="1:4">
      <c r="A9698" s="134"/>
      <c r="D9698" s="68">
        <f t="shared" si="151"/>
        <v>0</v>
      </c>
    </row>
    <row r="9699" spans="1:4">
      <c r="A9699" s="134"/>
      <c r="D9699" s="68">
        <f t="shared" si="151"/>
        <v>0</v>
      </c>
    </row>
    <row r="9700" spans="1:4">
      <c r="A9700" s="134"/>
      <c r="D9700" s="68">
        <f t="shared" si="151"/>
        <v>0</v>
      </c>
    </row>
    <row r="9701" spans="1:4">
      <c r="A9701" s="134"/>
      <c r="D9701" s="68">
        <f t="shared" si="151"/>
        <v>0</v>
      </c>
    </row>
    <row r="9702" spans="1:4">
      <c r="A9702" s="134"/>
      <c r="D9702" s="68">
        <f t="shared" si="151"/>
        <v>0</v>
      </c>
    </row>
    <row r="9703" spans="1:4">
      <c r="A9703" s="134"/>
      <c r="D9703" s="68">
        <f t="shared" si="151"/>
        <v>0</v>
      </c>
    </row>
    <row r="9704" spans="1:4">
      <c r="A9704" s="134"/>
      <c r="D9704" s="68">
        <f t="shared" si="151"/>
        <v>0</v>
      </c>
    </row>
    <row r="9705" spans="1:4">
      <c r="A9705" s="134"/>
      <c r="D9705" s="68">
        <f t="shared" si="151"/>
        <v>0</v>
      </c>
    </row>
    <row r="9706" spans="1:4">
      <c r="A9706" s="134"/>
      <c r="D9706" s="68">
        <f t="shared" si="151"/>
        <v>0</v>
      </c>
    </row>
    <row r="9707" spans="1:4">
      <c r="A9707" s="134"/>
      <c r="D9707" s="68">
        <f t="shared" si="151"/>
        <v>0</v>
      </c>
    </row>
    <row r="9708" spans="1:4">
      <c r="A9708" s="134"/>
      <c r="D9708" s="68">
        <f t="shared" si="151"/>
        <v>0</v>
      </c>
    </row>
    <row r="9709" spans="1:4">
      <c r="A9709" s="134"/>
      <c r="D9709" s="68">
        <f t="shared" si="151"/>
        <v>0</v>
      </c>
    </row>
    <row r="9710" spans="1:4">
      <c r="A9710" s="134"/>
      <c r="D9710" s="68">
        <f t="shared" si="151"/>
        <v>0</v>
      </c>
    </row>
    <row r="9711" spans="1:4">
      <c r="A9711" s="134"/>
      <c r="D9711" s="68">
        <f t="shared" si="151"/>
        <v>0</v>
      </c>
    </row>
    <row r="9712" spans="1:4">
      <c r="A9712" s="134"/>
      <c r="D9712" s="68">
        <f t="shared" si="151"/>
        <v>0</v>
      </c>
    </row>
    <row r="9713" spans="1:4">
      <c r="A9713" s="134"/>
      <c r="D9713" s="68">
        <f t="shared" si="151"/>
        <v>0</v>
      </c>
    </row>
    <row r="9714" spans="1:4">
      <c r="A9714" s="134"/>
      <c r="D9714" s="68">
        <f t="shared" si="151"/>
        <v>0</v>
      </c>
    </row>
    <row r="9715" spans="1:4">
      <c r="A9715" s="134"/>
      <c r="D9715" s="68">
        <f t="shared" si="151"/>
        <v>0</v>
      </c>
    </row>
    <row r="9716" spans="1:4">
      <c r="A9716" s="134"/>
      <c r="D9716" s="68">
        <f t="shared" si="151"/>
        <v>0</v>
      </c>
    </row>
    <row r="9717" spans="1:4">
      <c r="A9717" s="134"/>
      <c r="D9717" s="68">
        <f t="shared" si="151"/>
        <v>0</v>
      </c>
    </row>
    <row r="9718" spans="1:4">
      <c r="A9718" s="134"/>
      <c r="D9718" s="68">
        <f t="shared" si="151"/>
        <v>0</v>
      </c>
    </row>
    <row r="9719" spans="1:4">
      <c r="A9719" s="134"/>
      <c r="D9719" s="68">
        <f t="shared" si="151"/>
        <v>0</v>
      </c>
    </row>
    <row r="9720" spans="1:4">
      <c r="A9720" s="134"/>
      <c r="D9720" s="68">
        <f t="shared" si="151"/>
        <v>0</v>
      </c>
    </row>
    <row r="9721" spans="1:4">
      <c r="A9721" s="134"/>
      <c r="D9721" s="68">
        <f t="shared" si="151"/>
        <v>0</v>
      </c>
    </row>
    <row r="9722" spans="1:4">
      <c r="A9722" s="134"/>
      <c r="D9722" s="68">
        <f t="shared" si="151"/>
        <v>0</v>
      </c>
    </row>
    <row r="9723" spans="1:4">
      <c r="A9723" s="134"/>
      <c r="D9723" s="68">
        <f t="shared" si="151"/>
        <v>0</v>
      </c>
    </row>
    <row r="9724" spans="1:4">
      <c r="A9724" s="134"/>
      <c r="D9724" s="68">
        <f t="shared" si="151"/>
        <v>0</v>
      </c>
    </row>
    <row r="9725" spans="1:4">
      <c r="A9725" s="134"/>
      <c r="D9725" s="68">
        <f t="shared" si="151"/>
        <v>0</v>
      </c>
    </row>
    <row r="9726" spans="1:4">
      <c r="A9726" s="134"/>
      <c r="D9726" s="68">
        <f t="shared" si="151"/>
        <v>0</v>
      </c>
    </row>
    <row r="9727" spans="1:4">
      <c r="A9727" s="134"/>
      <c r="D9727" s="68">
        <f t="shared" si="151"/>
        <v>0</v>
      </c>
    </row>
    <row r="9728" spans="1:4">
      <c r="A9728" s="134"/>
      <c r="D9728" s="68">
        <f t="shared" si="151"/>
        <v>0</v>
      </c>
    </row>
    <row r="9729" spans="1:4">
      <c r="A9729" s="134"/>
      <c r="D9729" s="68">
        <f t="shared" si="151"/>
        <v>0</v>
      </c>
    </row>
    <row r="9730" spans="1:4">
      <c r="A9730" s="134"/>
      <c r="D9730" s="68">
        <f t="shared" si="151"/>
        <v>0</v>
      </c>
    </row>
    <row r="9731" spans="1:4">
      <c r="A9731" s="134"/>
      <c r="D9731" s="68">
        <f t="shared" ref="D9731:D9794" si="152">B9731+C9731</f>
        <v>0</v>
      </c>
    </row>
    <row r="9732" spans="1:4">
      <c r="A9732" s="134"/>
      <c r="D9732" s="68">
        <f t="shared" si="152"/>
        <v>0</v>
      </c>
    </row>
    <row r="9733" spans="1:4">
      <c r="A9733" s="134"/>
      <c r="D9733" s="68">
        <f t="shared" si="152"/>
        <v>0</v>
      </c>
    </row>
    <row r="9734" spans="1:4">
      <c r="A9734" s="134"/>
      <c r="D9734" s="68">
        <f t="shared" si="152"/>
        <v>0</v>
      </c>
    </row>
    <row r="9735" spans="1:4">
      <c r="A9735" s="134"/>
      <c r="D9735" s="68">
        <f t="shared" si="152"/>
        <v>0</v>
      </c>
    </row>
    <row r="9736" spans="1:4">
      <c r="A9736" s="134"/>
      <c r="D9736" s="68">
        <f t="shared" si="152"/>
        <v>0</v>
      </c>
    </row>
    <row r="9737" spans="1:4">
      <c r="A9737" s="134"/>
      <c r="D9737" s="68">
        <f t="shared" si="152"/>
        <v>0</v>
      </c>
    </row>
    <row r="9738" spans="1:4">
      <c r="A9738" s="134"/>
      <c r="D9738" s="68">
        <f t="shared" si="152"/>
        <v>0</v>
      </c>
    </row>
    <row r="9739" spans="1:4">
      <c r="A9739" s="134"/>
      <c r="D9739" s="68">
        <f t="shared" si="152"/>
        <v>0</v>
      </c>
    </row>
    <row r="9740" spans="1:4">
      <c r="A9740" s="134"/>
      <c r="D9740" s="68">
        <f t="shared" si="152"/>
        <v>0</v>
      </c>
    </row>
    <row r="9741" spans="1:4">
      <c r="A9741" s="134"/>
      <c r="D9741" s="68">
        <f t="shared" si="152"/>
        <v>0</v>
      </c>
    </row>
    <row r="9742" spans="1:4">
      <c r="A9742" s="134"/>
      <c r="D9742" s="68">
        <f t="shared" si="152"/>
        <v>0</v>
      </c>
    </row>
    <row r="9743" spans="1:4">
      <c r="A9743" s="134"/>
      <c r="D9743" s="68">
        <f t="shared" si="152"/>
        <v>0</v>
      </c>
    </row>
    <row r="9744" spans="1:4">
      <c r="A9744" s="134"/>
      <c r="D9744" s="68">
        <f t="shared" si="152"/>
        <v>0</v>
      </c>
    </row>
    <row r="9745" spans="1:4">
      <c r="A9745" s="134"/>
      <c r="D9745" s="68">
        <f t="shared" si="152"/>
        <v>0</v>
      </c>
    </row>
    <row r="9746" spans="1:4">
      <c r="A9746" s="134"/>
      <c r="D9746" s="68">
        <f t="shared" si="152"/>
        <v>0</v>
      </c>
    </row>
    <row r="9747" spans="1:4">
      <c r="A9747" s="134"/>
      <c r="D9747" s="68">
        <f t="shared" si="152"/>
        <v>0</v>
      </c>
    </row>
    <row r="9748" spans="1:4">
      <c r="A9748" s="134"/>
      <c r="D9748" s="68">
        <f t="shared" si="152"/>
        <v>0</v>
      </c>
    </row>
    <row r="9749" spans="1:4">
      <c r="A9749" s="134"/>
      <c r="D9749" s="68">
        <f t="shared" si="152"/>
        <v>0</v>
      </c>
    </row>
    <row r="9750" spans="1:4">
      <c r="A9750" s="134"/>
      <c r="D9750" s="68">
        <f t="shared" si="152"/>
        <v>0</v>
      </c>
    </row>
    <row r="9751" spans="1:4">
      <c r="A9751" s="134"/>
      <c r="D9751" s="68">
        <f t="shared" si="152"/>
        <v>0</v>
      </c>
    </row>
    <row r="9752" spans="1:4">
      <c r="A9752" s="134"/>
      <c r="D9752" s="68">
        <f t="shared" si="152"/>
        <v>0</v>
      </c>
    </row>
    <row r="9753" spans="1:4">
      <c r="A9753" s="134"/>
      <c r="D9753" s="68">
        <f t="shared" si="152"/>
        <v>0</v>
      </c>
    </row>
    <row r="9754" spans="1:4">
      <c r="A9754" s="134"/>
      <c r="D9754" s="68">
        <f t="shared" si="152"/>
        <v>0</v>
      </c>
    </row>
    <row r="9755" spans="1:4">
      <c r="A9755" s="134"/>
      <c r="D9755" s="68">
        <f t="shared" si="152"/>
        <v>0</v>
      </c>
    </row>
    <row r="9756" spans="1:4">
      <c r="A9756" s="134"/>
      <c r="D9756" s="68">
        <f t="shared" si="152"/>
        <v>0</v>
      </c>
    </row>
    <row r="9757" spans="1:4">
      <c r="A9757" s="134"/>
      <c r="D9757" s="68">
        <f t="shared" si="152"/>
        <v>0</v>
      </c>
    </row>
    <row r="9758" spans="1:4">
      <c r="A9758" s="134"/>
      <c r="D9758" s="68">
        <f t="shared" si="152"/>
        <v>0</v>
      </c>
    </row>
    <row r="9759" spans="1:4">
      <c r="A9759" s="134"/>
      <c r="D9759" s="68">
        <f t="shared" si="152"/>
        <v>0</v>
      </c>
    </row>
    <row r="9760" spans="1:4">
      <c r="A9760" s="134"/>
      <c r="D9760" s="68">
        <f t="shared" si="152"/>
        <v>0</v>
      </c>
    </row>
    <row r="9761" spans="1:4">
      <c r="A9761" s="134"/>
      <c r="D9761" s="68">
        <f t="shared" si="152"/>
        <v>0</v>
      </c>
    </row>
    <row r="9762" spans="1:4">
      <c r="A9762" s="134"/>
      <c r="D9762" s="68">
        <f t="shared" si="152"/>
        <v>0</v>
      </c>
    </row>
    <row r="9763" spans="1:4">
      <c r="A9763" s="134"/>
      <c r="D9763" s="68">
        <f t="shared" si="152"/>
        <v>0</v>
      </c>
    </row>
    <row r="9764" spans="1:4">
      <c r="A9764" s="134"/>
      <c r="D9764" s="68">
        <f t="shared" si="152"/>
        <v>0</v>
      </c>
    </row>
    <row r="9765" spans="1:4">
      <c r="A9765" s="134"/>
      <c r="D9765" s="68">
        <f t="shared" si="152"/>
        <v>0</v>
      </c>
    </row>
    <row r="9766" spans="1:4">
      <c r="A9766" s="134"/>
      <c r="D9766" s="68">
        <f t="shared" si="152"/>
        <v>0</v>
      </c>
    </row>
    <row r="9767" spans="1:4">
      <c r="A9767" s="134"/>
      <c r="D9767" s="68">
        <f t="shared" si="152"/>
        <v>0</v>
      </c>
    </row>
    <row r="9768" spans="1:4">
      <c r="A9768" s="134"/>
      <c r="D9768" s="68">
        <f t="shared" si="152"/>
        <v>0</v>
      </c>
    </row>
    <row r="9769" spans="1:4">
      <c r="A9769" s="134"/>
      <c r="D9769" s="68">
        <f t="shared" si="152"/>
        <v>0</v>
      </c>
    </row>
    <row r="9770" spans="1:4">
      <c r="A9770" s="134"/>
      <c r="D9770" s="68">
        <f t="shared" si="152"/>
        <v>0</v>
      </c>
    </row>
    <row r="9771" spans="1:4">
      <c r="A9771" s="134"/>
      <c r="D9771" s="68">
        <f t="shared" si="152"/>
        <v>0</v>
      </c>
    </row>
    <row r="9772" spans="1:4">
      <c r="A9772" s="134"/>
      <c r="D9772" s="68">
        <f t="shared" si="152"/>
        <v>0</v>
      </c>
    </row>
    <row r="9773" spans="1:4">
      <c r="A9773" s="134"/>
      <c r="D9773" s="68">
        <f t="shared" si="152"/>
        <v>0</v>
      </c>
    </row>
    <row r="9774" spans="1:4">
      <c r="A9774" s="134"/>
      <c r="D9774" s="68">
        <f t="shared" si="152"/>
        <v>0</v>
      </c>
    </row>
    <row r="9775" spans="1:4">
      <c r="A9775" s="134"/>
      <c r="D9775" s="68">
        <f t="shared" si="152"/>
        <v>0</v>
      </c>
    </row>
    <row r="9776" spans="1:4">
      <c r="A9776" s="134"/>
      <c r="D9776" s="68">
        <f t="shared" si="152"/>
        <v>0</v>
      </c>
    </row>
    <row r="9777" spans="1:4">
      <c r="A9777" s="134"/>
      <c r="D9777" s="68">
        <f t="shared" si="152"/>
        <v>0</v>
      </c>
    </row>
    <row r="9778" spans="1:4">
      <c r="A9778" s="134"/>
      <c r="D9778" s="68">
        <f t="shared" si="152"/>
        <v>0</v>
      </c>
    </row>
    <row r="9779" spans="1:4">
      <c r="A9779" s="134"/>
      <c r="D9779" s="68">
        <f t="shared" si="152"/>
        <v>0</v>
      </c>
    </row>
    <row r="9780" spans="1:4">
      <c r="A9780" s="134"/>
      <c r="D9780" s="68">
        <f t="shared" si="152"/>
        <v>0</v>
      </c>
    </row>
    <row r="9781" spans="1:4">
      <c r="A9781" s="134"/>
      <c r="D9781" s="68">
        <f t="shared" si="152"/>
        <v>0</v>
      </c>
    </row>
    <row r="9782" spans="1:4">
      <c r="A9782" s="134"/>
      <c r="D9782" s="68">
        <f t="shared" si="152"/>
        <v>0</v>
      </c>
    </row>
    <row r="9783" spans="1:4">
      <c r="A9783" s="134"/>
      <c r="D9783" s="68">
        <f t="shared" si="152"/>
        <v>0</v>
      </c>
    </row>
    <row r="9784" spans="1:4">
      <c r="A9784" s="134"/>
      <c r="D9784" s="68">
        <f t="shared" si="152"/>
        <v>0</v>
      </c>
    </row>
    <row r="9785" spans="1:4">
      <c r="A9785" s="134"/>
      <c r="D9785" s="68">
        <f t="shared" si="152"/>
        <v>0</v>
      </c>
    </row>
    <row r="9786" spans="1:4">
      <c r="A9786" s="134"/>
      <c r="D9786" s="68">
        <f t="shared" si="152"/>
        <v>0</v>
      </c>
    </row>
    <row r="9787" spans="1:4">
      <c r="A9787" s="134"/>
      <c r="D9787" s="68">
        <f t="shared" si="152"/>
        <v>0</v>
      </c>
    </row>
    <row r="9788" spans="1:4">
      <c r="A9788" s="134"/>
      <c r="D9788" s="68">
        <f t="shared" si="152"/>
        <v>0</v>
      </c>
    </row>
    <row r="9789" spans="1:4">
      <c r="A9789" s="134"/>
      <c r="D9789" s="68">
        <f t="shared" si="152"/>
        <v>0</v>
      </c>
    </row>
    <row r="9790" spans="1:4">
      <c r="A9790" s="134"/>
      <c r="D9790" s="68">
        <f t="shared" si="152"/>
        <v>0</v>
      </c>
    </row>
    <row r="9791" spans="1:4">
      <c r="A9791" s="134"/>
      <c r="D9791" s="68">
        <f t="shared" si="152"/>
        <v>0</v>
      </c>
    </row>
    <row r="9792" spans="1:4">
      <c r="A9792" s="134"/>
      <c r="D9792" s="68">
        <f t="shared" si="152"/>
        <v>0</v>
      </c>
    </row>
    <row r="9793" spans="1:4">
      <c r="A9793" s="134"/>
      <c r="D9793" s="68">
        <f t="shared" si="152"/>
        <v>0</v>
      </c>
    </row>
    <row r="9794" spans="1:4">
      <c r="A9794" s="134"/>
      <c r="D9794" s="68">
        <f t="shared" si="152"/>
        <v>0</v>
      </c>
    </row>
    <row r="9795" spans="1:4">
      <c r="A9795" s="134"/>
      <c r="D9795" s="68">
        <f t="shared" ref="D9795:D9858" si="153">B9795+C9795</f>
        <v>0</v>
      </c>
    </row>
    <row r="9796" spans="1:4">
      <c r="A9796" s="134"/>
      <c r="D9796" s="68">
        <f t="shared" si="153"/>
        <v>0</v>
      </c>
    </row>
    <row r="9797" spans="1:4">
      <c r="A9797" s="134"/>
      <c r="D9797" s="68">
        <f t="shared" si="153"/>
        <v>0</v>
      </c>
    </row>
    <row r="9798" spans="1:4">
      <c r="A9798" s="134"/>
      <c r="D9798" s="68">
        <f t="shared" si="153"/>
        <v>0</v>
      </c>
    </row>
    <row r="9799" spans="1:4">
      <c r="A9799" s="134"/>
      <c r="D9799" s="68">
        <f t="shared" si="153"/>
        <v>0</v>
      </c>
    </row>
    <row r="9800" spans="1:4">
      <c r="A9800" s="134"/>
      <c r="D9800" s="68">
        <f t="shared" si="153"/>
        <v>0</v>
      </c>
    </row>
    <row r="9801" spans="1:4">
      <c r="A9801" s="134"/>
      <c r="D9801" s="68">
        <f t="shared" si="153"/>
        <v>0</v>
      </c>
    </row>
    <row r="9802" spans="1:4">
      <c r="A9802" s="134"/>
      <c r="D9802" s="68">
        <f t="shared" si="153"/>
        <v>0</v>
      </c>
    </row>
    <row r="9803" spans="1:4">
      <c r="A9803" s="134"/>
      <c r="D9803" s="68">
        <f t="shared" si="153"/>
        <v>0</v>
      </c>
    </row>
    <row r="9804" spans="1:4">
      <c r="A9804" s="134"/>
      <c r="D9804" s="68">
        <f t="shared" si="153"/>
        <v>0</v>
      </c>
    </row>
    <row r="9805" spans="1:4">
      <c r="A9805" s="134"/>
      <c r="D9805" s="68">
        <f t="shared" si="153"/>
        <v>0</v>
      </c>
    </row>
    <row r="9806" spans="1:4">
      <c r="A9806" s="134"/>
      <c r="D9806" s="68">
        <f t="shared" si="153"/>
        <v>0</v>
      </c>
    </row>
    <row r="9807" spans="1:4">
      <c r="A9807" s="134"/>
      <c r="D9807" s="68">
        <f t="shared" si="153"/>
        <v>0</v>
      </c>
    </row>
    <row r="9808" spans="1:4">
      <c r="A9808" s="134"/>
      <c r="D9808" s="68">
        <f t="shared" si="153"/>
        <v>0</v>
      </c>
    </row>
    <row r="9809" spans="1:4">
      <c r="A9809" s="134"/>
      <c r="D9809" s="68">
        <f t="shared" si="153"/>
        <v>0</v>
      </c>
    </row>
    <row r="9810" spans="1:4">
      <c r="A9810" s="134"/>
      <c r="D9810" s="68">
        <f t="shared" si="153"/>
        <v>0</v>
      </c>
    </row>
    <row r="9811" spans="1:4">
      <c r="A9811" s="134"/>
      <c r="D9811" s="68">
        <f t="shared" si="153"/>
        <v>0</v>
      </c>
    </row>
    <row r="9812" spans="1:4">
      <c r="A9812" s="134"/>
      <c r="D9812" s="68">
        <f t="shared" si="153"/>
        <v>0</v>
      </c>
    </row>
    <row r="9813" spans="1:4">
      <c r="A9813" s="134"/>
      <c r="D9813" s="68">
        <f t="shared" si="153"/>
        <v>0</v>
      </c>
    </row>
    <row r="9814" spans="1:4">
      <c r="A9814" s="134"/>
      <c r="D9814" s="68">
        <f t="shared" si="153"/>
        <v>0</v>
      </c>
    </row>
    <row r="9815" spans="1:4">
      <c r="A9815" s="134"/>
      <c r="D9815" s="68">
        <f t="shared" si="153"/>
        <v>0</v>
      </c>
    </row>
    <row r="9816" spans="1:4">
      <c r="A9816" s="134"/>
      <c r="D9816" s="68">
        <f t="shared" si="153"/>
        <v>0</v>
      </c>
    </row>
    <row r="9817" spans="1:4">
      <c r="A9817" s="134"/>
      <c r="D9817" s="68">
        <f t="shared" si="153"/>
        <v>0</v>
      </c>
    </row>
    <row r="9818" spans="1:4">
      <c r="A9818" s="134"/>
      <c r="D9818" s="68">
        <f t="shared" si="153"/>
        <v>0</v>
      </c>
    </row>
    <row r="9819" spans="1:4">
      <c r="A9819" s="134"/>
      <c r="D9819" s="68">
        <f t="shared" si="153"/>
        <v>0</v>
      </c>
    </row>
    <row r="9820" spans="1:4">
      <c r="A9820" s="134"/>
      <c r="D9820" s="68">
        <f t="shared" si="153"/>
        <v>0</v>
      </c>
    </row>
    <row r="9821" spans="1:4">
      <c r="A9821" s="134"/>
      <c r="D9821" s="68">
        <f t="shared" si="153"/>
        <v>0</v>
      </c>
    </row>
    <row r="9822" spans="1:4">
      <c r="A9822" s="134"/>
      <c r="D9822" s="68">
        <f t="shared" si="153"/>
        <v>0</v>
      </c>
    </row>
    <row r="9823" spans="1:4">
      <c r="A9823" s="134"/>
      <c r="D9823" s="68">
        <f t="shared" si="153"/>
        <v>0</v>
      </c>
    </row>
    <row r="9824" spans="1:4">
      <c r="A9824" s="134"/>
      <c r="D9824" s="68">
        <f t="shared" si="153"/>
        <v>0</v>
      </c>
    </row>
    <row r="9825" spans="1:4">
      <c r="A9825" s="134"/>
      <c r="D9825" s="68">
        <f t="shared" si="153"/>
        <v>0</v>
      </c>
    </row>
    <row r="9826" spans="1:4">
      <c r="A9826" s="134"/>
      <c r="D9826" s="68">
        <f t="shared" si="153"/>
        <v>0</v>
      </c>
    </row>
    <row r="9827" spans="1:4">
      <c r="A9827" s="134"/>
      <c r="D9827" s="68">
        <f t="shared" si="153"/>
        <v>0</v>
      </c>
    </row>
    <row r="9828" spans="1:4">
      <c r="A9828" s="134"/>
      <c r="D9828" s="68">
        <f t="shared" si="153"/>
        <v>0</v>
      </c>
    </row>
    <row r="9829" spans="1:4">
      <c r="A9829" s="134"/>
      <c r="D9829" s="68">
        <f t="shared" si="153"/>
        <v>0</v>
      </c>
    </row>
    <row r="9830" spans="1:4">
      <c r="A9830" s="134"/>
      <c r="D9830" s="68">
        <f t="shared" si="153"/>
        <v>0</v>
      </c>
    </row>
    <row r="9831" spans="1:4">
      <c r="A9831" s="134"/>
      <c r="D9831" s="68">
        <f t="shared" si="153"/>
        <v>0</v>
      </c>
    </row>
    <row r="9832" spans="1:4">
      <c r="A9832" s="134"/>
      <c r="D9832" s="68">
        <f t="shared" si="153"/>
        <v>0</v>
      </c>
    </row>
    <row r="9833" spans="1:4">
      <c r="A9833" s="134"/>
      <c r="D9833" s="68">
        <f t="shared" si="153"/>
        <v>0</v>
      </c>
    </row>
    <row r="9834" spans="1:4">
      <c r="A9834" s="134"/>
      <c r="D9834" s="68">
        <f t="shared" si="153"/>
        <v>0</v>
      </c>
    </row>
    <row r="9835" spans="1:4">
      <c r="A9835" s="134"/>
      <c r="D9835" s="68">
        <f t="shared" si="153"/>
        <v>0</v>
      </c>
    </row>
    <row r="9836" spans="1:4">
      <c r="A9836" s="134"/>
      <c r="D9836" s="68">
        <f t="shared" si="153"/>
        <v>0</v>
      </c>
    </row>
    <row r="9837" spans="1:4">
      <c r="A9837" s="134"/>
      <c r="D9837" s="68">
        <f t="shared" si="153"/>
        <v>0</v>
      </c>
    </row>
    <row r="9838" spans="1:4">
      <c r="A9838" s="134"/>
      <c r="D9838" s="68">
        <f t="shared" si="153"/>
        <v>0</v>
      </c>
    </row>
    <row r="9839" spans="1:4">
      <c r="A9839" s="134"/>
      <c r="D9839" s="68">
        <f t="shared" si="153"/>
        <v>0</v>
      </c>
    </row>
    <row r="9840" spans="1:4">
      <c r="A9840" s="134"/>
      <c r="D9840" s="68">
        <f t="shared" si="153"/>
        <v>0</v>
      </c>
    </row>
    <row r="9841" spans="1:4">
      <c r="A9841" s="134"/>
      <c r="D9841" s="68">
        <f t="shared" si="153"/>
        <v>0</v>
      </c>
    </row>
    <row r="9842" spans="1:4">
      <c r="A9842" s="134"/>
      <c r="D9842" s="68">
        <f t="shared" si="153"/>
        <v>0</v>
      </c>
    </row>
    <row r="9843" spans="1:4">
      <c r="A9843" s="134"/>
      <c r="D9843" s="68">
        <f t="shared" si="153"/>
        <v>0</v>
      </c>
    </row>
    <row r="9844" spans="1:4">
      <c r="A9844" s="134"/>
      <c r="D9844" s="68">
        <f t="shared" si="153"/>
        <v>0</v>
      </c>
    </row>
    <row r="9845" spans="1:4">
      <c r="A9845" s="134"/>
      <c r="D9845" s="68">
        <f t="shared" si="153"/>
        <v>0</v>
      </c>
    </row>
    <row r="9846" spans="1:4">
      <c r="A9846" s="134"/>
      <c r="D9846" s="68">
        <f t="shared" si="153"/>
        <v>0</v>
      </c>
    </row>
    <row r="9847" spans="1:4">
      <c r="A9847" s="134"/>
      <c r="D9847" s="68">
        <f t="shared" si="153"/>
        <v>0</v>
      </c>
    </row>
    <row r="9848" spans="1:4">
      <c r="A9848" s="134"/>
      <c r="D9848" s="68">
        <f t="shared" si="153"/>
        <v>0</v>
      </c>
    </row>
    <row r="9849" spans="1:4">
      <c r="A9849" s="134"/>
      <c r="D9849" s="68">
        <f t="shared" si="153"/>
        <v>0</v>
      </c>
    </row>
    <row r="9850" spans="1:4">
      <c r="A9850" s="134"/>
      <c r="D9850" s="68">
        <f t="shared" si="153"/>
        <v>0</v>
      </c>
    </row>
    <row r="9851" spans="1:4">
      <c r="A9851" s="134"/>
      <c r="D9851" s="68">
        <f t="shared" si="153"/>
        <v>0</v>
      </c>
    </row>
    <row r="9852" spans="1:4">
      <c r="A9852" s="134"/>
      <c r="D9852" s="68">
        <f t="shared" si="153"/>
        <v>0</v>
      </c>
    </row>
    <row r="9853" spans="1:4">
      <c r="A9853" s="134"/>
      <c r="D9853" s="68">
        <f t="shared" si="153"/>
        <v>0</v>
      </c>
    </row>
    <row r="9854" spans="1:4">
      <c r="A9854" s="134"/>
      <c r="D9854" s="68">
        <f t="shared" si="153"/>
        <v>0</v>
      </c>
    </row>
    <row r="9855" spans="1:4">
      <c r="A9855" s="134"/>
      <c r="D9855" s="68">
        <f t="shared" si="153"/>
        <v>0</v>
      </c>
    </row>
    <row r="9856" spans="1:4">
      <c r="A9856" s="134"/>
      <c r="D9856" s="68">
        <f t="shared" si="153"/>
        <v>0</v>
      </c>
    </row>
    <row r="9857" spans="1:4">
      <c r="A9857" s="134"/>
      <c r="D9857" s="68">
        <f t="shared" si="153"/>
        <v>0</v>
      </c>
    </row>
    <row r="9858" spans="1:4">
      <c r="A9858" s="134"/>
      <c r="D9858" s="68">
        <f t="shared" si="153"/>
        <v>0</v>
      </c>
    </row>
    <row r="9859" spans="1:4">
      <c r="A9859" s="134"/>
      <c r="D9859" s="68">
        <f t="shared" ref="D9859:D9922" si="154">B9859+C9859</f>
        <v>0</v>
      </c>
    </row>
    <row r="9860" spans="1:4">
      <c r="A9860" s="134"/>
      <c r="D9860" s="68">
        <f t="shared" si="154"/>
        <v>0</v>
      </c>
    </row>
    <row r="9861" spans="1:4">
      <c r="A9861" s="134"/>
      <c r="D9861" s="68">
        <f t="shared" si="154"/>
        <v>0</v>
      </c>
    </row>
    <row r="9862" spans="1:4">
      <c r="A9862" s="134"/>
      <c r="D9862" s="68">
        <f t="shared" si="154"/>
        <v>0</v>
      </c>
    </row>
    <row r="9863" spans="1:4">
      <c r="A9863" s="134"/>
      <c r="D9863" s="68">
        <f t="shared" si="154"/>
        <v>0</v>
      </c>
    </row>
    <row r="9864" spans="1:4">
      <c r="A9864" s="134"/>
      <c r="D9864" s="68">
        <f t="shared" si="154"/>
        <v>0</v>
      </c>
    </row>
    <row r="9865" spans="1:4">
      <c r="A9865" s="134"/>
      <c r="D9865" s="68">
        <f t="shared" si="154"/>
        <v>0</v>
      </c>
    </row>
    <row r="9866" spans="1:4">
      <c r="A9866" s="134"/>
      <c r="D9866" s="68">
        <f t="shared" si="154"/>
        <v>0</v>
      </c>
    </row>
    <row r="9867" spans="1:4">
      <c r="A9867" s="134"/>
      <c r="D9867" s="68">
        <f t="shared" si="154"/>
        <v>0</v>
      </c>
    </row>
    <row r="9868" spans="1:4">
      <c r="A9868" s="134"/>
      <c r="D9868" s="68">
        <f t="shared" si="154"/>
        <v>0</v>
      </c>
    </row>
    <row r="9869" spans="1:4">
      <c r="A9869" s="134"/>
      <c r="D9869" s="68">
        <f t="shared" si="154"/>
        <v>0</v>
      </c>
    </row>
    <row r="9870" spans="1:4">
      <c r="A9870" s="134"/>
      <c r="D9870" s="68">
        <f t="shared" si="154"/>
        <v>0</v>
      </c>
    </row>
    <row r="9871" spans="1:4">
      <c r="A9871" s="134"/>
      <c r="D9871" s="68">
        <f t="shared" si="154"/>
        <v>0</v>
      </c>
    </row>
    <row r="9872" spans="1:4">
      <c r="A9872" s="134"/>
      <c r="D9872" s="68">
        <f t="shared" si="154"/>
        <v>0</v>
      </c>
    </row>
    <row r="9873" spans="1:4">
      <c r="A9873" s="134"/>
      <c r="D9873" s="68">
        <f t="shared" si="154"/>
        <v>0</v>
      </c>
    </row>
    <row r="9874" spans="1:4">
      <c r="A9874" s="134"/>
      <c r="D9874" s="68">
        <f t="shared" si="154"/>
        <v>0</v>
      </c>
    </row>
    <row r="9875" spans="1:4">
      <c r="A9875" s="134"/>
      <c r="D9875" s="68">
        <f t="shared" si="154"/>
        <v>0</v>
      </c>
    </row>
    <row r="9876" spans="1:4">
      <c r="A9876" s="134"/>
      <c r="D9876" s="68">
        <f t="shared" si="154"/>
        <v>0</v>
      </c>
    </row>
    <row r="9877" spans="1:4">
      <c r="A9877" s="134"/>
      <c r="D9877" s="68">
        <f t="shared" si="154"/>
        <v>0</v>
      </c>
    </row>
    <row r="9878" spans="1:4">
      <c r="A9878" s="134"/>
      <c r="D9878" s="68">
        <f t="shared" si="154"/>
        <v>0</v>
      </c>
    </row>
    <row r="9879" spans="1:4">
      <c r="A9879" s="134"/>
      <c r="D9879" s="68">
        <f t="shared" si="154"/>
        <v>0</v>
      </c>
    </row>
    <row r="9880" spans="1:4">
      <c r="A9880" s="134"/>
      <c r="D9880" s="68">
        <f t="shared" si="154"/>
        <v>0</v>
      </c>
    </row>
    <row r="9881" spans="1:4">
      <c r="A9881" s="134"/>
      <c r="D9881" s="68">
        <f t="shared" si="154"/>
        <v>0</v>
      </c>
    </row>
    <row r="9882" spans="1:4">
      <c r="A9882" s="134"/>
      <c r="D9882" s="68">
        <f t="shared" si="154"/>
        <v>0</v>
      </c>
    </row>
    <row r="9883" spans="1:4">
      <c r="A9883" s="134"/>
      <c r="D9883" s="68">
        <f t="shared" si="154"/>
        <v>0</v>
      </c>
    </row>
    <row r="9884" spans="1:4">
      <c r="A9884" s="134"/>
      <c r="D9884" s="68">
        <f t="shared" si="154"/>
        <v>0</v>
      </c>
    </row>
    <row r="9885" spans="1:4">
      <c r="A9885" s="134"/>
      <c r="D9885" s="68">
        <f t="shared" si="154"/>
        <v>0</v>
      </c>
    </row>
    <row r="9886" spans="1:4">
      <c r="A9886" s="134"/>
      <c r="D9886" s="68">
        <f t="shared" si="154"/>
        <v>0</v>
      </c>
    </row>
    <row r="9887" spans="1:4">
      <c r="A9887" s="134"/>
      <c r="D9887" s="68">
        <f t="shared" si="154"/>
        <v>0</v>
      </c>
    </row>
    <row r="9888" spans="1:4">
      <c r="A9888" s="134"/>
      <c r="D9888" s="68">
        <f t="shared" si="154"/>
        <v>0</v>
      </c>
    </row>
    <row r="9889" spans="1:4">
      <c r="A9889" s="134"/>
      <c r="D9889" s="68">
        <f t="shared" si="154"/>
        <v>0</v>
      </c>
    </row>
    <row r="9890" spans="1:4">
      <c r="A9890" s="134"/>
      <c r="D9890" s="68">
        <f t="shared" si="154"/>
        <v>0</v>
      </c>
    </row>
    <row r="9891" spans="1:4">
      <c r="A9891" s="134"/>
      <c r="D9891" s="68">
        <f t="shared" si="154"/>
        <v>0</v>
      </c>
    </row>
    <row r="9892" spans="1:4">
      <c r="A9892" s="134"/>
      <c r="D9892" s="68">
        <f t="shared" si="154"/>
        <v>0</v>
      </c>
    </row>
    <row r="9893" spans="1:4">
      <c r="A9893" s="134"/>
      <c r="D9893" s="68">
        <f t="shared" si="154"/>
        <v>0</v>
      </c>
    </row>
    <row r="9894" spans="1:4">
      <c r="A9894" s="134"/>
      <c r="D9894" s="68">
        <f t="shared" si="154"/>
        <v>0</v>
      </c>
    </row>
    <row r="9895" spans="1:4">
      <c r="A9895" s="134"/>
      <c r="D9895" s="68">
        <f t="shared" si="154"/>
        <v>0</v>
      </c>
    </row>
    <row r="9896" spans="1:4">
      <c r="A9896" s="134"/>
      <c r="D9896" s="68">
        <f t="shared" si="154"/>
        <v>0</v>
      </c>
    </row>
    <row r="9897" spans="1:4">
      <c r="A9897" s="134"/>
      <c r="D9897" s="68">
        <f t="shared" si="154"/>
        <v>0</v>
      </c>
    </row>
    <row r="9898" spans="1:4">
      <c r="A9898" s="134"/>
      <c r="D9898" s="68">
        <f t="shared" si="154"/>
        <v>0</v>
      </c>
    </row>
    <row r="9899" spans="1:4">
      <c r="A9899" s="134"/>
      <c r="D9899" s="68">
        <f t="shared" si="154"/>
        <v>0</v>
      </c>
    </row>
    <row r="9900" spans="1:4">
      <c r="A9900" s="134"/>
      <c r="D9900" s="68">
        <f t="shared" si="154"/>
        <v>0</v>
      </c>
    </row>
    <row r="9901" spans="1:4">
      <c r="A9901" s="134"/>
      <c r="D9901" s="68">
        <f t="shared" si="154"/>
        <v>0</v>
      </c>
    </row>
    <row r="9902" spans="1:4">
      <c r="A9902" s="134"/>
      <c r="D9902" s="68">
        <f t="shared" si="154"/>
        <v>0</v>
      </c>
    </row>
    <row r="9903" spans="1:4">
      <c r="A9903" s="134"/>
      <c r="D9903" s="68">
        <f t="shared" si="154"/>
        <v>0</v>
      </c>
    </row>
    <row r="9904" spans="1:4">
      <c r="A9904" s="134"/>
      <c r="D9904" s="68">
        <f t="shared" si="154"/>
        <v>0</v>
      </c>
    </row>
    <row r="9905" spans="1:4">
      <c r="A9905" s="134"/>
      <c r="D9905" s="68">
        <f t="shared" si="154"/>
        <v>0</v>
      </c>
    </row>
    <row r="9906" spans="1:4">
      <c r="A9906" s="134"/>
      <c r="D9906" s="68">
        <f t="shared" si="154"/>
        <v>0</v>
      </c>
    </row>
    <row r="9907" spans="1:4">
      <c r="A9907" s="134"/>
      <c r="D9907" s="68">
        <f t="shared" si="154"/>
        <v>0</v>
      </c>
    </row>
    <row r="9908" spans="1:4">
      <c r="A9908" s="134"/>
      <c r="D9908" s="68">
        <f t="shared" si="154"/>
        <v>0</v>
      </c>
    </row>
    <row r="9909" spans="1:4">
      <c r="A9909" s="134"/>
      <c r="D9909" s="68">
        <f t="shared" si="154"/>
        <v>0</v>
      </c>
    </row>
    <row r="9910" spans="1:4">
      <c r="A9910" s="134"/>
      <c r="D9910" s="68">
        <f t="shared" si="154"/>
        <v>0</v>
      </c>
    </row>
    <row r="9911" spans="1:4">
      <c r="A9911" s="134"/>
      <c r="D9911" s="68">
        <f t="shared" si="154"/>
        <v>0</v>
      </c>
    </row>
    <row r="9912" spans="1:4">
      <c r="A9912" s="134"/>
      <c r="D9912" s="68">
        <f t="shared" si="154"/>
        <v>0</v>
      </c>
    </row>
    <row r="9913" spans="1:4">
      <c r="A9913" s="134"/>
      <c r="D9913" s="68">
        <f t="shared" si="154"/>
        <v>0</v>
      </c>
    </row>
    <row r="9914" spans="1:4">
      <c r="A9914" s="134"/>
      <c r="D9914" s="68">
        <f t="shared" si="154"/>
        <v>0</v>
      </c>
    </row>
    <row r="9915" spans="1:4">
      <c r="A9915" s="134"/>
      <c r="D9915" s="68">
        <f t="shared" si="154"/>
        <v>0</v>
      </c>
    </row>
    <row r="9916" spans="1:4">
      <c r="A9916" s="134"/>
      <c r="D9916" s="68">
        <f t="shared" si="154"/>
        <v>0</v>
      </c>
    </row>
    <row r="9917" spans="1:4">
      <c r="A9917" s="134"/>
      <c r="D9917" s="68">
        <f t="shared" si="154"/>
        <v>0</v>
      </c>
    </row>
    <row r="9918" spans="1:4">
      <c r="A9918" s="134"/>
      <c r="D9918" s="68">
        <f t="shared" si="154"/>
        <v>0</v>
      </c>
    </row>
    <row r="9919" spans="1:4">
      <c r="A9919" s="134"/>
      <c r="D9919" s="68">
        <f t="shared" si="154"/>
        <v>0</v>
      </c>
    </row>
    <row r="9920" spans="1:4">
      <c r="A9920" s="134"/>
      <c r="D9920" s="68">
        <f t="shared" si="154"/>
        <v>0</v>
      </c>
    </row>
    <row r="9921" spans="1:4">
      <c r="A9921" s="134"/>
      <c r="D9921" s="68">
        <f t="shared" si="154"/>
        <v>0</v>
      </c>
    </row>
    <row r="9922" spans="1:4">
      <c r="A9922" s="134"/>
      <c r="D9922" s="68">
        <f t="shared" si="154"/>
        <v>0</v>
      </c>
    </row>
    <row r="9923" spans="1:4">
      <c r="A9923" s="134"/>
      <c r="D9923" s="68">
        <f t="shared" ref="D9923:D9986" si="155">B9923+C9923</f>
        <v>0</v>
      </c>
    </row>
    <row r="9924" spans="1:4">
      <c r="A9924" s="134"/>
      <c r="D9924" s="68">
        <f t="shared" si="155"/>
        <v>0</v>
      </c>
    </row>
    <row r="9925" spans="1:4">
      <c r="A9925" s="134"/>
      <c r="D9925" s="68">
        <f t="shared" si="155"/>
        <v>0</v>
      </c>
    </row>
    <row r="9926" spans="1:4">
      <c r="A9926" s="134"/>
      <c r="D9926" s="68">
        <f t="shared" si="155"/>
        <v>0</v>
      </c>
    </row>
    <row r="9927" spans="1:4">
      <c r="A9927" s="134"/>
      <c r="D9927" s="68">
        <f t="shared" si="155"/>
        <v>0</v>
      </c>
    </row>
    <row r="9928" spans="1:4">
      <c r="A9928" s="134"/>
      <c r="D9928" s="68">
        <f t="shared" si="155"/>
        <v>0</v>
      </c>
    </row>
    <row r="9929" spans="1:4">
      <c r="A9929" s="134"/>
      <c r="D9929" s="68">
        <f t="shared" si="155"/>
        <v>0</v>
      </c>
    </row>
    <row r="9930" spans="1:4">
      <c r="A9930" s="134"/>
      <c r="D9930" s="68">
        <f t="shared" si="155"/>
        <v>0</v>
      </c>
    </row>
    <row r="9931" spans="1:4">
      <c r="A9931" s="134"/>
      <c r="D9931" s="68">
        <f t="shared" si="155"/>
        <v>0</v>
      </c>
    </row>
    <row r="9932" spans="1:4">
      <c r="A9932" s="134"/>
      <c r="D9932" s="68">
        <f t="shared" si="155"/>
        <v>0</v>
      </c>
    </row>
    <row r="9933" spans="1:4">
      <c r="A9933" s="134"/>
      <c r="D9933" s="68">
        <f t="shared" si="155"/>
        <v>0</v>
      </c>
    </row>
    <row r="9934" spans="1:4">
      <c r="A9934" s="134"/>
      <c r="D9934" s="68">
        <f t="shared" si="155"/>
        <v>0</v>
      </c>
    </row>
    <row r="9935" spans="1:4">
      <c r="A9935" s="134"/>
      <c r="D9935" s="68">
        <f t="shared" si="155"/>
        <v>0</v>
      </c>
    </row>
    <row r="9936" spans="1:4">
      <c r="A9936" s="134"/>
      <c r="D9936" s="68">
        <f t="shared" si="155"/>
        <v>0</v>
      </c>
    </row>
    <row r="9937" spans="1:4">
      <c r="A9937" s="134"/>
      <c r="D9937" s="68">
        <f t="shared" si="155"/>
        <v>0</v>
      </c>
    </row>
    <row r="9938" spans="1:4">
      <c r="A9938" s="134"/>
      <c r="D9938" s="68">
        <f t="shared" si="155"/>
        <v>0</v>
      </c>
    </row>
    <row r="9939" spans="1:4">
      <c r="A9939" s="134"/>
      <c r="D9939" s="68">
        <f t="shared" si="155"/>
        <v>0</v>
      </c>
    </row>
    <row r="9940" spans="1:4">
      <c r="A9940" s="134"/>
      <c r="D9940" s="68">
        <f t="shared" si="155"/>
        <v>0</v>
      </c>
    </row>
    <row r="9941" spans="1:4">
      <c r="A9941" s="134"/>
      <c r="D9941" s="68">
        <f t="shared" si="155"/>
        <v>0</v>
      </c>
    </row>
    <row r="9942" spans="1:4">
      <c r="A9942" s="134"/>
      <c r="D9942" s="68">
        <f t="shared" si="155"/>
        <v>0</v>
      </c>
    </row>
    <row r="9943" spans="1:4">
      <c r="A9943" s="134"/>
      <c r="D9943" s="68">
        <f t="shared" si="155"/>
        <v>0</v>
      </c>
    </row>
    <row r="9944" spans="1:4">
      <c r="A9944" s="134"/>
      <c r="D9944" s="68">
        <f t="shared" si="155"/>
        <v>0</v>
      </c>
    </row>
    <row r="9945" spans="1:4">
      <c r="A9945" s="134"/>
      <c r="D9945" s="68">
        <f t="shared" si="155"/>
        <v>0</v>
      </c>
    </row>
    <row r="9946" spans="1:4">
      <c r="A9946" s="134"/>
      <c r="D9946" s="68">
        <f t="shared" si="155"/>
        <v>0</v>
      </c>
    </row>
    <row r="9947" spans="1:4">
      <c r="A9947" s="134"/>
      <c r="D9947" s="68">
        <f t="shared" si="155"/>
        <v>0</v>
      </c>
    </row>
    <row r="9948" spans="1:4">
      <c r="A9948" s="134"/>
      <c r="D9948" s="68">
        <f t="shared" si="155"/>
        <v>0</v>
      </c>
    </row>
    <row r="9949" spans="1:4">
      <c r="A9949" s="134"/>
      <c r="D9949" s="68">
        <f t="shared" si="155"/>
        <v>0</v>
      </c>
    </row>
    <row r="9950" spans="1:4">
      <c r="A9950" s="134"/>
      <c r="D9950" s="68">
        <f t="shared" si="155"/>
        <v>0</v>
      </c>
    </row>
    <row r="9951" spans="1:4">
      <c r="A9951" s="134"/>
      <c r="D9951" s="68">
        <f t="shared" si="155"/>
        <v>0</v>
      </c>
    </row>
    <row r="9952" spans="1:4">
      <c r="A9952" s="134"/>
      <c r="D9952" s="68">
        <f t="shared" si="155"/>
        <v>0</v>
      </c>
    </row>
    <row r="9953" spans="1:4">
      <c r="A9953" s="134"/>
      <c r="D9953" s="68">
        <f t="shared" si="155"/>
        <v>0</v>
      </c>
    </row>
    <row r="9954" spans="1:4">
      <c r="A9954" s="134"/>
      <c r="D9954" s="68">
        <f t="shared" si="155"/>
        <v>0</v>
      </c>
    </row>
    <row r="9955" spans="1:4">
      <c r="A9955" s="134"/>
      <c r="D9955" s="68">
        <f t="shared" si="155"/>
        <v>0</v>
      </c>
    </row>
    <row r="9956" spans="1:4">
      <c r="A9956" s="134"/>
      <c r="D9956" s="68">
        <f t="shared" si="155"/>
        <v>0</v>
      </c>
    </row>
    <row r="9957" spans="1:4">
      <c r="A9957" s="134"/>
      <c r="D9957" s="68">
        <f t="shared" si="155"/>
        <v>0</v>
      </c>
    </row>
    <row r="9958" spans="1:4">
      <c r="A9958" s="134"/>
      <c r="D9958" s="68">
        <f t="shared" si="155"/>
        <v>0</v>
      </c>
    </row>
    <row r="9959" spans="1:4">
      <c r="A9959" s="134"/>
      <c r="D9959" s="68">
        <f t="shared" si="155"/>
        <v>0</v>
      </c>
    </row>
    <row r="9960" spans="1:4">
      <c r="A9960" s="134"/>
      <c r="D9960" s="68">
        <f t="shared" si="155"/>
        <v>0</v>
      </c>
    </row>
    <row r="9961" spans="1:4">
      <c r="A9961" s="134"/>
      <c r="D9961" s="68">
        <f t="shared" si="155"/>
        <v>0</v>
      </c>
    </row>
    <row r="9962" spans="1:4">
      <c r="A9962" s="134"/>
      <c r="D9962" s="68">
        <f t="shared" si="155"/>
        <v>0</v>
      </c>
    </row>
    <row r="9963" spans="1:4">
      <c r="A9963" s="134"/>
      <c r="D9963" s="68">
        <f t="shared" si="155"/>
        <v>0</v>
      </c>
    </row>
    <row r="9964" spans="1:4">
      <c r="A9964" s="134"/>
      <c r="D9964" s="68">
        <f t="shared" si="155"/>
        <v>0</v>
      </c>
    </row>
    <row r="9965" spans="1:4">
      <c r="A9965" s="134"/>
      <c r="D9965" s="68">
        <f t="shared" si="155"/>
        <v>0</v>
      </c>
    </row>
    <row r="9966" spans="1:4">
      <c r="A9966" s="134"/>
      <c r="D9966" s="68">
        <f t="shared" si="155"/>
        <v>0</v>
      </c>
    </row>
    <row r="9967" spans="1:4">
      <c r="A9967" s="134"/>
      <c r="D9967" s="68">
        <f t="shared" si="155"/>
        <v>0</v>
      </c>
    </row>
    <row r="9968" spans="1:4">
      <c r="A9968" s="134"/>
      <c r="D9968" s="68">
        <f t="shared" si="155"/>
        <v>0</v>
      </c>
    </row>
    <row r="9969" spans="1:4">
      <c r="A9969" s="134"/>
      <c r="D9969" s="68">
        <f t="shared" si="155"/>
        <v>0</v>
      </c>
    </row>
    <row r="9970" spans="1:4">
      <c r="A9970" s="134"/>
      <c r="D9970" s="68">
        <f t="shared" si="155"/>
        <v>0</v>
      </c>
    </row>
    <row r="9971" spans="1:4">
      <c r="A9971" s="134"/>
      <c r="D9971" s="68">
        <f t="shared" si="155"/>
        <v>0</v>
      </c>
    </row>
    <row r="9972" spans="1:4">
      <c r="A9972" s="134"/>
      <c r="D9972" s="68">
        <f t="shared" si="155"/>
        <v>0</v>
      </c>
    </row>
    <row r="9973" spans="1:4">
      <c r="A9973" s="134"/>
      <c r="D9973" s="68">
        <f t="shared" si="155"/>
        <v>0</v>
      </c>
    </row>
    <row r="9974" spans="1:4">
      <c r="A9974" s="134"/>
      <c r="D9974" s="68">
        <f t="shared" si="155"/>
        <v>0</v>
      </c>
    </row>
    <row r="9975" spans="1:4">
      <c r="A9975" s="134"/>
      <c r="D9975" s="68">
        <f t="shared" si="155"/>
        <v>0</v>
      </c>
    </row>
    <row r="9976" spans="1:4">
      <c r="A9976" s="134"/>
      <c r="D9976" s="68">
        <f t="shared" si="155"/>
        <v>0</v>
      </c>
    </row>
    <row r="9977" spans="1:4">
      <c r="A9977" s="134"/>
      <c r="D9977" s="68">
        <f t="shared" si="155"/>
        <v>0</v>
      </c>
    </row>
    <row r="9978" spans="1:4">
      <c r="A9978" s="134"/>
      <c r="D9978" s="68">
        <f t="shared" si="155"/>
        <v>0</v>
      </c>
    </row>
    <row r="9979" spans="1:4">
      <c r="A9979" s="134"/>
      <c r="D9979" s="68">
        <f t="shared" si="155"/>
        <v>0</v>
      </c>
    </row>
    <row r="9980" spans="1:4">
      <c r="A9980" s="134"/>
      <c r="D9980" s="68">
        <f t="shared" si="155"/>
        <v>0</v>
      </c>
    </row>
    <row r="9981" spans="1:4">
      <c r="A9981" s="134"/>
      <c r="D9981" s="68">
        <f t="shared" si="155"/>
        <v>0</v>
      </c>
    </row>
    <row r="9982" spans="1:4">
      <c r="A9982" s="134"/>
      <c r="D9982" s="68">
        <f t="shared" si="155"/>
        <v>0</v>
      </c>
    </row>
    <row r="9983" spans="1:4">
      <c r="A9983" s="134"/>
      <c r="D9983" s="68">
        <f t="shared" si="155"/>
        <v>0</v>
      </c>
    </row>
    <row r="9984" spans="1:4">
      <c r="A9984" s="134"/>
      <c r="D9984" s="68">
        <f t="shared" si="155"/>
        <v>0</v>
      </c>
    </row>
    <row r="9985" spans="1:4">
      <c r="A9985" s="134"/>
      <c r="D9985" s="68">
        <f t="shared" si="155"/>
        <v>0</v>
      </c>
    </row>
    <row r="9986" spans="1:4">
      <c r="A9986" s="134"/>
      <c r="D9986" s="68">
        <f t="shared" si="155"/>
        <v>0</v>
      </c>
    </row>
    <row r="9987" spans="1:4">
      <c r="A9987" s="134"/>
      <c r="D9987" s="68">
        <f t="shared" ref="D9987:D10050" si="156">B9987+C9987</f>
        <v>0</v>
      </c>
    </row>
    <row r="9988" spans="1:4">
      <c r="A9988" s="134"/>
      <c r="D9988" s="68">
        <f t="shared" si="156"/>
        <v>0</v>
      </c>
    </row>
    <row r="9989" spans="1:4">
      <c r="A9989" s="134"/>
      <c r="D9989" s="68">
        <f t="shared" si="156"/>
        <v>0</v>
      </c>
    </row>
    <row r="9990" spans="1:4">
      <c r="A9990" s="134"/>
      <c r="D9990" s="68">
        <f t="shared" si="156"/>
        <v>0</v>
      </c>
    </row>
    <row r="9991" spans="1:4">
      <c r="A9991" s="134"/>
      <c r="D9991" s="68">
        <f t="shared" si="156"/>
        <v>0</v>
      </c>
    </row>
    <row r="9992" spans="1:4">
      <c r="A9992" s="134"/>
      <c r="D9992" s="68">
        <f t="shared" si="156"/>
        <v>0</v>
      </c>
    </row>
    <row r="9993" spans="1:4">
      <c r="A9993" s="134"/>
      <c r="D9993" s="68">
        <f t="shared" si="156"/>
        <v>0</v>
      </c>
    </row>
    <row r="9994" spans="1:4">
      <c r="A9994" s="134"/>
      <c r="D9994" s="68">
        <f t="shared" si="156"/>
        <v>0</v>
      </c>
    </row>
    <row r="9995" spans="1:4">
      <c r="A9995" s="134"/>
      <c r="D9995" s="68">
        <f t="shared" si="156"/>
        <v>0</v>
      </c>
    </row>
    <row r="9996" spans="1:4">
      <c r="A9996" s="134"/>
      <c r="D9996" s="68">
        <f t="shared" si="156"/>
        <v>0</v>
      </c>
    </row>
    <row r="9997" spans="1:4">
      <c r="A9997" s="134"/>
      <c r="D9997" s="68">
        <f t="shared" si="156"/>
        <v>0</v>
      </c>
    </row>
    <row r="9998" spans="1:4">
      <c r="A9998" s="134"/>
      <c r="D9998" s="68">
        <f t="shared" si="156"/>
        <v>0</v>
      </c>
    </row>
    <row r="9999" spans="1:4">
      <c r="A9999" s="134"/>
      <c r="D9999" s="68">
        <f t="shared" si="156"/>
        <v>0</v>
      </c>
    </row>
    <row r="10000" spans="1:4">
      <c r="A10000" s="134"/>
      <c r="D10000" s="68">
        <f t="shared" si="156"/>
        <v>0</v>
      </c>
    </row>
    <row r="10001" spans="1:4">
      <c r="A10001" s="134"/>
      <c r="D10001" s="68">
        <f t="shared" si="156"/>
        <v>0</v>
      </c>
    </row>
    <row r="10002" spans="1:4">
      <c r="A10002" s="134"/>
      <c r="D10002" s="68">
        <f t="shared" si="156"/>
        <v>0</v>
      </c>
    </row>
    <row r="10003" spans="1:4">
      <c r="A10003" s="134"/>
      <c r="D10003" s="68">
        <f t="shared" si="156"/>
        <v>0</v>
      </c>
    </row>
    <row r="10004" spans="1:4">
      <c r="A10004" s="134"/>
      <c r="D10004" s="68">
        <f t="shared" si="156"/>
        <v>0</v>
      </c>
    </row>
    <row r="10005" spans="1:4">
      <c r="A10005" s="134"/>
      <c r="D10005" s="68">
        <f t="shared" si="156"/>
        <v>0</v>
      </c>
    </row>
    <row r="10006" spans="1:4">
      <c r="A10006" s="134"/>
      <c r="D10006" s="68">
        <f t="shared" si="156"/>
        <v>0</v>
      </c>
    </row>
    <row r="10007" spans="1:4">
      <c r="A10007" s="134"/>
      <c r="D10007" s="68">
        <f t="shared" si="156"/>
        <v>0</v>
      </c>
    </row>
    <row r="10008" spans="1:4">
      <c r="A10008" s="134"/>
      <c r="D10008" s="68">
        <f t="shared" si="156"/>
        <v>0</v>
      </c>
    </row>
    <row r="10009" spans="1:4">
      <c r="A10009" s="134"/>
      <c r="D10009" s="68">
        <f t="shared" si="156"/>
        <v>0</v>
      </c>
    </row>
    <row r="10010" spans="1:4">
      <c r="A10010" s="134"/>
      <c r="D10010" s="68">
        <f t="shared" si="156"/>
        <v>0</v>
      </c>
    </row>
    <row r="10011" spans="1:4">
      <c r="A10011" s="134"/>
      <c r="D10011" s="68">
        <f t="shared" si="156"/>
        <v>0</v>
      </c>
    </row>
    <row r="10012" spans="1:4">
      <c r="A10012" s="134"/>
      <c r="D10012" s="68">
        <f t="shared" si="156"/>
        <v>0</v>
      </c>
    </row>
    <row r="10013" spans="1:4">
      <c r="A10013" s="134"/>
      <c r="D10013" s="68">
        <f t="shared" si="156"/>
        <v>0</v>
      </c>
    </row>
    <row r="10014" spans="1:4">
      <c r="A10014" s="134"/>
      <c r="D10014" s="68">
        <f t="shared" si="156"/>
        <v>0</v>
      </c>
    </row>
    <row r="10015" spans="1:4">
      <c r="A10015" s="134"/>
      <c r="D10015" s="68">
        <f t="shared" si="156"/>
        <v>0</v>
      </c>
    </row>
    <row r="10016" spans="1:4">
      <c r="A10016" s="134"/>
      <c r="D10016" s="68">
        <f t="shared" si="156"/>
        <v>0</v>
      </c>
    </row>
    <row r="10017" spans="1:4">
      <c r="A10017" s="134"/>
      <c r="D10017" s="68">
        <f t="shared" si="156"/>
        <v>0</v>
      </c>
    </row>
    <row r="10018" spans="1:4">
      <c r="A10018" s="134"/>
      <c r="D10018" s="68">
        <f t="shared" si="156"/>
        <v>0</v>
      </c>
    </row>
    <row r="10019" spans="1:4">
      <c r="A10019" s="134"/>
      <c r="D10019" s="68">
        <f t="shared" si="156"/>
        <v>0</v>
      </c>
    </row>
    <row r="10020" spans="1:4">
      <c r="A10020" s="134"/>
      <c r="D10020" s="68">
        <f t="shared" si="156"/>
        <v>0</v>
      </c>
    </row>
    <row r="10021" spans="1:4">
      <c r="A10021" s="134"/>
      <c r="D10021" s="68">
        <f t="shared" si="156"/>
        <v>0</v>
      </c>
    </row>
    <row r="10022" spans="1:4">
      <c r="A10022" s="134"/>
      <c r="D10022" s="68">
        <f t="shared" si="156"/>
        <v>0</v>
      </c>
    </row>
    <row r="10023" spans="1:4">
      <c r="A10023" s="134"/>
      <c r="D10023" s="68">
        <f t="shared" si="156"/>
        <v>0</v>
      </c>
    </row>
    <row r="10024" spans="1:4">
      <c r="A10024" s="134"/>
      <c r="D10024" s="68">
        <f t="shared" si="156"/>
        <v>0</v>
      </c>
    </row>
    <row r="10025" spans="1:4">
      <c r="A10025" s="134"/>
      <c r="D10025" s="68">
        <f t="shared" si="156"/>
        <v>0</v>
      </c>
    </row>
    <row r="10026" spans="1:4">
      <c r="A10026" s="134"/>
      <c r="D10026" s="68">
        <f t="shared" si="156"/>
        <v>0</v>
      </c>
    </row>
    <row r="10027" spans="1:4">
      <c r="A10027" s="134"/>
      <c r="D10027" s="68">
        <f t="shared" si="156"/>
        <v>0</v>
      </c>
    </row>
    <row r="10028" spans="1:4">
      <c r="A10028" s="134"/>
      <c r="D10028" s="68">
        <f t="shared" si="156"/>
        <v>0</v>
      </c>
    </row>
    <row r="10029" spans="1:4">
      <c r="A10029" s="134"/>
      <c r="D10029" s="68">
        <f t="shared" si="156"/>
        <v>0</v>
      </c>
    </row>
    <row r="10030" spans="1:4">
      <c r="A10030" s="134"/>
      <c r="D10030" s="68">
        <f t="shared" si="156"/>
        <v>0</v>
      </c>
    </row>
    <row r="10031" spans="1:4">
      <c r="A10031" s="134"/>
      <c r="D10031" s="68">
        <f t="shared" si="156"/>
        <v>0</v>
      </c>
    </row>
    <row r="10032" spans="1:4">
      <c r="A10032" s="134"/>
      <c r="D10032" s="68">
        <f t="shared" si="156"/>
        <v>0</v>
      </c>
    </row>
    <row r="10033" spans="1:4">
      <c r="A10033" s="134"/>
      <c r="D10033" s="68">
        <f t="shared" si="156"/>
        <v>0</v>
      </c>
    </row>
    <row r="10034" spans="1:4">
      <c r="A10034" s="134"/>
      <c r="D10034" s="68">
        <f t="shared" si="156"/>
        <v>0</v>
      </c>
    </row>
    <row r="10035" spans="1:4">
      <c r="A10035" s="134"/>
      <c r="D10035" s="68">
        <f t="shared" si="156"/>
        <v>0</v>
      </c>
    </row>
    <row r="10036" spans="1:4">
      <c r="A10036" s="134"/>
      <c r="D10036" s="68">
        <f t="shared" si="156"/>
        <v>0</v>
      </c>
    </row>
    <row r="10037" spans="1:4">
      <c r="A10037" s="134"/>
      <c r="D10037" s="68">
        <f t="shared" si="156"/>
        <v>0</v>
      </c>
    </row>
    <row r="10038" spans="1:4">
      <c r="A10038" s="134"/>
      <c r="D10038" s="68">
        <f t="shared" si="156"/>
        <v>0</v>
      </c>
    </row>
    <row r="10039" spans="1:4">
      <c r="A10039" s="134"/>
      <c r="D10039" s="68">
        <f t="shared" si="156"/>
        <v>0</v>
      </c>
    </row>
    <row r="10040" spans="1:4">
      <c r="A10040" s="134"/>
      <c r="D10040" s="68">
        <f t="shared" si="156"/>
        <v>0</v>
      </c>
    </row>
    <row r="10041" spans="1:4">
      <c r="A10041" s="134"/>
      <c r="D10041" s="68">
        <f t="shared" si="156"/>
        <v>0</v>
      </c>
    </row>
    <row r="10042" spans="1:4">
      <c r="A10042" s="134"/>
      <c r="D10042" s="68">
        <f t="shared" si="156"/>
        <v>0</v>
      </c>
    </row>
    <row r="10043" spans="1:4">
      <c r="A10043" s="134"/>
      <c r="D10043" s="68">
        <f t="shared" si="156"/>
        <v>0</v>
      </c>
    </row>
    <row r="10044" spans="1:4">
      <c r="A10044" s="134"/>
      <c r="D10044" s="68">
        <f t="shared" si="156"/>
        <v>0</v>
      </c>
    </row>
    <row r="10045" spans="1:4">
      <c r="A10045" s="134"/>
      <c r="D10045" s="68">
        <f t="shared" si="156"/>
        <v>0</v>
      </c>
    </row>
    <row r="10046" spans="1:4">
      <c r="A10046" s="134"/>
      <c r="D10046" s="68">
        <f t="shared" si="156"/>
        <v>0</v>
      </c>
    </row>
    <row r="10047" spans="1:4">
      <c r="A10047" s="134"/>
      <c r="D10047" s="68">
        <f t="shared" si="156"/>
        <v>0</v>
      </c>
    </row>
    <row r="10048" spans="1:4">
      <c r="A10048" s="134"/>
      <c r="D10048" s="68">
        <f t="shared" si="156"/>
        <v>0</v>
      </c>
    </row>
    <row r="10049" spans="1:4">
      <c r="A10049" s="134"/>
      <c r="D10049" s="68">
        <f t="shared" si="156"/>
        <v>0</v>
      </c>
    </row>
    <row r="10050" spans="1:4">
      <c r="A10050" s="134"/>
      <c r="D10050" s="68">
        <f t="shared" si="156"/>
        <v>0</v>
      </c>
    </row>
    <row r="10051" spans="1:4">
      <c r="A10051" s="134"/>
      <c r="D10051" s="68">
        <f t="shared" ref="D10051:D10114" si="157">B10051+C10051</f>
        <v>0</v>
      </c>
    </row>
    <row r="10052" spans="1:4">
      <c r="A10052" s="134"/>
      <c r="D10052" s="68">
        <f t="shared" si="157"/>
        <v>0</v>
      </c>
    </row>
    <row r="10053" spans="1:4">
      <c r="A10053" s="134"/>
      <c r="D10053" s="68">
        <f t="shared" si="157"/>
        <v>0</v>
      </c>
    </row>
    <row r="10054" spans="1:4">
      <c r="A10054" s="134"/>
      <c r="D10054" s="68">
        <f t="shared" si="157"/>
        <v>0</v>
      </c>
    </row>
    <row r="10055" spans="1:4">
      <c r="A10055" s="134"/>
      <c r="D10055" s="68">
        <f t="shared" si="157"/>
        <v>0</v>
      </c>
    </row>
    <row r="10056" spans="1:4">
      <c r="A10056" s="134"/>
      <c r="D10056" s="68">
        <f t="shared" si="157"/>
        <v>0</v>
      </c>
    </row>
    <row r="10057" spans="1:4">
      <c r="A10057" s="134"/>
      <c r="D10057" s="68">
        <f t="shared" si="157"/>
        <v>0</v>
      </c>
    </row>
    <row r="10058" spans="1:4">
      <c r="A10058" s="134"/>
      <c r="D10058" s="68">
        <f t="shared" si="157"/>
        <v>0</v>
      </c>
    </row>
    <row r="10059" spans="1:4">
      <c r="A10059" s="134"/>
      <c r="D10059" s="68">
        <f t="shared" si="157"/>
        <v>0</v>
      </c>
    </row>
    <row r="10060" spans="1:4">
      <c r="A10060" s="134"/>
      <c r="D10060" s="68">
        <f t="shared" si="157"/>
        <v>0</v>
      </c>
    </row>
    <row r="10061" spans="1:4">
      <c r="A10061" s="134"/>
      <c r="D10061" s="68">
        <f t="shared" si="157"/>
        <v>0</v>
      </c>
    </row>
    <row r="10062" spans="1:4">
      <c r="A10062" s="134"/>
      <c r="D10062" s="68">
        <f t="shared" si="157"/>
        <v>0</v>
      </c>
    </row>
    <row r="10063" spans="1:4">
      <c r="A10063" s="134"/>
      <c r="D10063" s="68">
        <f t="shared" si="157"/>
        <v>0</v>
      </c>
    </row>
    <row r="10064" spans="1:4">
      <c r="A10064" s="134"/>
      <c r="D10064" s="68">
        <f t="shared" si="157"/>
        <v>0</v>
      </c>
    </row>
    <row r="10065" spans="1:4">
      <c r="A10065" s="134"/>
      <c r="D10065" s="68">
        <f t="shared" si="157"/>
        <v>0</v>
      </c>
    </row>
    <row r="10066" spans="1:4">
      <c r="A10066" s="134"/>
      <c r="D10066" s="68">
        <f t="shared" si="157"/>
        <v>0</v>
      </c>
    </row>
    <row r="10067" spans="1:4">
      <c r="A10067" s="134"/>
      <c r="D10067" s="68">
        <f t="shared" si="157"/>
        <v>0</v>
      </c>
    </row>
    <row r="10068" spans="1:4">
      <c r="A10068" s="134"/>
      <c r="D10068" s="68">
        <f t="shared" si="157"/>
        <v>0</v>
      </c>
    </row>
    <row r="10069" spans="1:4">
      <c r="A10069" s="134"/>
      <c r="D10069" s="68">
        <f t="shared" si="157"/>
        <v>0</v>
      </c>
    </row>
    <row r="10070" spans="1:4">
      <c r="A10070" s="134"/>
      <c r="D10070" s="68">
        <f t="shared" si="157"/>
        <v>0</v>
      </c>
    </row>
    <row r="10071" spans="1:4">
      <c r="A10071" s="134"/>
      <c r="D10071" s="68">
        <f t="shared" si="157"/>
        <v>0</v>
      </c>
    </row>
    <row r="10072" spans="1:4">
      <c r="A10072" s="134"/>
      <c r="D10072" s="68">
        <f t="shared" si="157"/>
        <v>0</v>
      </c>
    </row>
    <row r="10073" spans="1:4">
      <c r="A10073" s="134"/>
      <c r="D10073" s="68">
        <f t="shared" si="157"/>
        <v>0</v>
      </c>
    </row>
    <row r="10074" spans="1:4">
      <c r="A10074" s="134"/>
      <c r="D10074" s="68">
        <f t="shared" si="157"/>
        <v>0</v>
      </c>
    </row>
    <row r="10075" spans="1:4">
      <c r="A10075" s="134"/>
      <c r="D10075" s="68">
        <f t="shared" si="157"/>
        <v>0</v>
      </c>
    </row>
    <row r="10076" spans="1:4">
      <c r="A10076" s="134"/>
      <c r="D10076" s="68">
        <f t="shared" si="157"/>
        <v>0</v>
      </c>
    </row>
    <row r="10077" spans="1:4">
      <c r="A10077" s="134"/>
      <c r="D10077" s="68">
        <f t="shared" si="157"/>
        <v>0</v>
      </c>
    </row>
    <row r="10078" spans="1:4">
      <c r="A10078" s="134"/>
      <c r="D10078" s="68">
        <f t="shared" si="157"/>
        <v>0</v>
      </c>
    </row>
    <row r="10079" spans="1:4">
      <c r="A10079" s="134"/>
      <c r="D10079" s="68">
        <f t="shared" si="157"/>
        <v>0</v>
      </c>
    </row>
    <row r="10080" spans="1:4">
      <c r="A10080" s="134"/>
      <c r="D10080" s="68">
        <f t="shared" si="157"/>
        <v>0</v>
      </c>
    </row>
    <row r="10081" spans="1:4">
      <c r="A10081" s="134"/>
      <c r="D10081" s="68">
        <f t="shared" si="157"/>
        <v>0</v>
      </c>
    </row>
    <row r="10082" spans="1:4">
      <c r="A10082" s="134"/>
      <c r="D10082" s="68">
        <f t="shared" si="157"/>
        <v>0</v>
      </c>
    </row>
    <row r="10083" spans="1:4">
      <c r="A10083" s="134"/>
      <c r="D10083" s="68">
        <f t="shared" si="157"/>
        <v>0</v>
      </c>
    </row>
    <row r="10084" spans="1:4">
      <c r="A10084" s="134"/>
      <c r="D10084" s="68">
        <f t="shared" si="157"/>
        <v>0</v>
      </c>
    </row>
    <row r="10085" spans="1:4">
      <c r="A10085" s="134"/>
      <c r="D10085" s="68">
        <f t="shared" si="157"/>
        <v>0</v>
      </c>
    </row>
    <row r="10086" spans="1:4">
      <c r="A10086" s="134"/>
      <c r="D10086" s="68">
        <f t="shared" si="157"/>
        <v>0</v>
      </c>
    </row>
    <row r="10087" spans="1:4">
      <c r="A10087" s="134"/>
      <c r="D10087" s="68">
        <f t="shared" si="157"/>
        <v>0</v>
      </c>
    </row>
    <row r="10088" spans="1:4">
      <c r="A10088" s="134"/>
      <c r="D10088" s="68">
        <f t="shared" si="157"/>
        <v>0</v>
      </c>
    </row>
    <row r="10089" spans="1:4">
      <c r="A10089" s="134"/>
      <c r="D10089" s="68">
        <f t="shared" si="157"/>
        <v>0</v>
      </c>
    </row>
    <row r="10090" spans="1:4">
      <c r="A10090" s="134"/>
      <c r="D10090" s="68">
        <f t="shared" si="157"/>
        <v>0</v>
      </c>
    </row>
    <row r="10091" spans="1:4">
      <c r="A10091" s="134"/>
      <c r="D10091" s="68">
        <f t="shared" si="157"/>
        <v>0</v>
      </c>
    </row>
    <row r="10092" spans="1:4">
      <c r="A10092" s="134"/>
      <c r="D10092" s="68">
        <f t="shared" si="157"/>
        <v>0</v>
      </c>
    </row>
    <row r="10093" spans="1:4">
      <c r="A10093" s="134"/>
      <c r="D10093" s="68">
        <f t="shared" si="157"/>
        <v>0</v>
      </c>
    </row>
    <row r="10094" spans="1:4">
      <c r="A10094" s="134"/>
      <c r="D10094" s="68">
        <f t="shared" si="157"/>
        <v>0</v>
      </c>
    </row>
    <row r="10095" spans="1:4">
      <c r="A10095" s="134"/>
      <c r="D10095" s="68">
        <f t="shared" si="157"/>
        <v>0</v>
      </c>
    </row>
    <row r="10096" spans="1:4">
      <c r="A10096" s="134"/>
      <c r="D10096" s="68">
        <f t="shared" si="157"/>
        <v>0</v>
      </c>
    </row>
    <row r="10097" spans="1:4">
      <c r="A10097" s="134"/>
      <c r="D10097" s="68">
        <f t="shared" si="157"/>
        <v>0</v>
      </c>
    </row>
    <row r="10098" spans="1:4">
      <c r="A10098" s="134"/>
      <c r="D10098" s="68">
        <f t="shared" si="157"/>
        <v>0</v>
      </c>
    </row>
    <row r="10099" spans="1:4">
      <c r="A10099" s="134"/>
      <c r="D10099" s="68">
        <f t="shared" si="157"/>
        <v>0</v>
      </c>
    </row>
    <row r="10100" spans="1:4">
      <c r="A10100" s="134"/>
      <c r="D10100" s="68">
        <f t="shared" si="157"/>
        <v>0</v>
      </c>
    </row>
    <row r="10101" spans="1:4">
      <c r="A10101" s="134"/>
      <c r="D10101" s="68">
        <f t="shared" si="157"/>
        <v>0</v>
      </c>
    </row>
    <row r="10102" spans="1:4">
      <c r="A10102" s="134"/>
      <c r="D10102" s="68">
        <f t="shared" si="157"/>
        <v>0</v>
      </c>
    </row>
    <row r="10103" spans="1:4">
      <c r="A10103" s="134"/>
      <c r="D10103" s="68">
        <f t="shared" si="157"/>
        <v>0</v>
      </c>
    </row>
    <row r="10104" spans="1:4">
      <c r="A10104" s="134"/>
      <c r="D10104" s="68">
        <f t="shared" si="157"/>
        <v>0</v>
      </c>
    </row>
    <row r="10105" spans="1:4">
      <c r="A10105" s="134"/>
      <c r="D10105" s="68">
        <f t="shared" si="157"/>
        <v>0</v>
      </c>
    </row>
    <row r="10106" spans="1:4">
      <c r="A10106" s="134"/>
      <c r="D10106" s="68">
        <f t="shared" si="157"/>
        <v>0</v>
      </c>
    </row>
    <row r="10107" spans="1:4">
      <c r="A10107" s="134"/>
      <c r="D10107" s="68">
        <f t="shared" si="157"/>
        <v>0</v>
      </c>
    </row>
    <row r="10108" spans="1:4">
      <c r="A10108" s="134"/>
      <c r="D10108" s="68">
        <f t="shared" si="157"/>
        <v>0</v>
      </c>
    </row>
    <row r="10109" spans="1:4">
      <c r="A10109" s="134"/>
      <c r="D10109" s="68">
        <f t="shared" si="157"/>
        <v>0</v>
      </c>
    </row>
    <row r="10110" spans="1:4">
      <c r="A10110" s="134"/>
      <c r="D10110" s="68">
        <f t="shared" si="157"/>
        <v>0</v>
      </c>
    </row>
    <row r="10111" spans="1:4">
      <c r="A10111" s="134"/>
      <c r="D10111" s="68">
        <f t="shared" si="157"/>
        <v>0</v>
      </c>
    </row>
    <row r="10112" spans="1:4">
      <c r="A10112" s="134"/>
      <c r="D10112" s="68">
        <f t="shared" si="157"/>
        <v>0</v>
      </c>
    </row>
    <row r="10113" spans="1:4">
      <c r="A10113" s="134"/>
      <c r="D10113" s="68">
        <f t="shared" si="157"/>
        <v>0</v>
      </c>
    </row>
    <row r="10114" spans="1:4">
      <c r="A10114" s="134"/>
      <c r="D10114" s="68">
        <f t="shared" si="157"/>
        <v>0</v>
      </c>
    </row>
    <row r="10115" spans="1:4">
      <c r="A10115" s="134"/>
      <c r="D10115" s="68">
        <f t="shared" ref="D10115:D10178" si="158">B10115+C10115</f>
        <v>0</v>
      </c>
    </row>
    <row r="10116" spans="1:4">
      <c r="A10116" s="134"/>
      <c r="D10116" s="68">
        <f t="shared" si="158"/>
        <v>0</v>
      </c>
    </row>
    <row r="10117" spans="1:4">
      <c r="A10117" s="134"/>
      <c r="D10117" s="68">
        <f t="shared" si="158"/>
        <v>0</v>
      </c>
    </row>
    <row r="10118" spans="1:4">
      <c r="A10118" s="134"/>
      <c r="D10118" s="68">
        <f t="shared" si="158"/>
        <v>0</v>
      </c>
    </row>
    <row r="10119" spans="1:4">
      <c r="A10119" s="134"/>
      <c r="D10119" s="68">
        <f t="shared" si="158"/>
        <v>0</v>
      </c>
    </row>
    <row r="10120" spans="1:4">
      <c r="A10120" s="134"/>
      <c r="D10120" s="68">
        <f t="shared" si="158"/>
        <v>0</v>
      </c>
    </row>
    <row r="10121" spans="1:4">
      <c r="A10121" s="134"/>
      <c r="D10121" s="68">
        <f t="shared" si="158"/>
        <v>0</v>
      </c>
    </row>
    <row r="10122" spans="1:4">
      <c r="A10122" s="134"/>
      <c r="D10122" s="68">
        <f t="shared" si="158"/>
        <v>0</v>
      </c>
    </row>
    <row r="10123" spans="1:4">
      <c r="A10123" s="134"/>
      <c r="D10123" s="68">
        <f t="shared" si="158"/>
        <v>0</v>
      </c>
    </row>
    <row r="10124" spans="1:4">
      <c r="A10124" s="134"/>
      <c r="D10124" s="68">
        <f t="shared" si="158"/>
        <v>0</v>
      </c>
    </row>
    <row r="10125" spans="1:4">
      <c r="A10125" s="134"/>
      <c r="D10125" s="68">
        <f t="shared" si="158"/>
        <v>0</v>
      </c>
    </row>
    <row r="10126" spans="1:4">
      <c r="A10126" s="134"/>
      <c r="D10126" s="68">
        <f t="shared" si="158"/>
        <v>0</v>
      </c>
    </row>
    <row r="10127" spans="1:4">
      <c r="A10127" s="134"/>
      <c r="D10127" s="68">
        <f t="shared" si="158"/>
        <v>0</v>
      </c>
    </row>
    <row r="10128" spans="1:4">
      <c r="A10128" s="134"/>
      <c r="D10128" s="68">
        <f t="shared" si="158"/>
        <v>0</v>
      </c>
    </row>
    <row r="10129" spans="1:4">
      <c r="A10129" s="134"/>
      <c r="D10129" s="68">
        <f t="shared" si="158"/>
        <v>0</v>
      </c>
    </row>
    <row r="10130" spans="1:4">
      <c r="A10130" s="134"/>
      <c r="D10130" s="68">
        <f t="shared" si="158"/>
        <v>0</v>
      </c>
    </row>
    <row r="10131" spans="1:4">
      <c r="A10131" s="134"/>
      <c r="D10131" s="68">
        <f t="shared" si="158"/>
        <v>0</v>
      </c>
    </row>
    <row r="10132" spans="1:4">
      <c r="A10132" s="134"/>
      <c r="D10132" s="68">
        <f t="shared" si="158"/>
        <v>0</v>
      </c>
    </row>
    <row r="10133" spans="1:4">
      <c r="A10133" s="134"/>
      <c r="D10133" s="68">
        <f t="shared" si="158"/>
        <v>0</v>
      </c>
    </row>
    <row r="10134" spans="1:4">
      <c r="A10134" s="134"/>
      <c r="D10134" s="68">
        <f t="shared" si="158"/>
        <v>0</v>
      </c>
    </row>
    <row r="10135" spans="1:4">
      <c r="A10135" s="134"/>
      <c r="D10135" s="68">
        <f t="shared" si="158"/>
        <v>0</v>
      </c>
    </row>
    <row r="10136" spans="1:4">
      <c r="A10136" s="134"/>
      <c r="D10136" s="68">
        <f t="shared" si="158"/>
        <v>0</v>
      </c>
    </row>
    <row r="10137" spans="1:4">
      <c r="A10137" s="134"/>
      <c r="D10137" s="68">
        <f t="shared" si="158"/>
        <v>0</v>
      </c>
    </row>
    <row r="10138" spans="1:4">
      <c r="A10138" s="134"/>
      <c r="D10138" s="68">
        <f t="shared" si="158"/>
        <v>0</v>
      </c>
    </row>
    <row r="10139" spans="1:4">
      <c r="A10139" s="134"/>
      <c r="D10139" s="68">
        <f t="shared" si="158"/>
        <v>0</v>
      </c>
    </row>
    <row r="10140" spans="1:4">
      <c r="A10140" s="134"/>
      <c r="D10140" s="68">
        <f t="shared" si="158"/>
        <v>0</v>
      </c>
    </row>
    <row r="10141" spans="1:4">
      <c r="A10141" s="134"/>
      <c r="D10141" s="68">
        <f t="shared" si="158"/>
        <v>0</v>
      </c>
    </row>
    <row r="10142" spans="1:4">
      <c r="A10142" s="134"/>
      <c r="D10142" s="68">
        <f t="shared" si="158"/>
        <v>0</v>
      </c>
    </row>
    <row r="10143" spans="1:4">
      <c r="A10143" s="134"/>
      <c r="D10143" s="68">
        <f t="shared" si="158"/>
        <v>0</v>
      </c>
    </row>
    <row r="10144" spans="1:4">
      <c r="A10144" s="134"/>
      <c r="D10144" s="68">
        <f t="shared" si="158"/>
        <v>0</v>
      </c>
    </row>
    <row r="10145" spans="1:4">
      <c r="A10145" s="134"/>
      <c r="D10145" s="68">
        <f t="shared" si="158"/>
        <v>0</v>
      </c>
    </row>
    <row r="10146" spans="1:4">
      <c r="A10146" s="134"/>
      <c r="D10146" s="68">
        <f t="shared" si="158"/>
        <v>0</v>
      </c>
    </row>
    <row r="10147" spans="1:4">
      <c r="A10147" s="134"/>
      <c r="D10147" s="68">
        <f t="shared" si="158"/>
        <v>0</v>
      </c>
    </row>
    <row r="10148" spans="1:4">
      <c r="A10148" s="134"/>
      <c r="D10148" s="68">
        <f t="shared" si="158"/>
        <v>0</v>
      </c>
    </row>
    <row r="10149" spans="1:4">
      <c r="A10149" s="134"/>
      <c r="D10149" s="68">
        <f t="shared" si="158"/>
        <v>0</v>
      </c>
    </row>
    <row r="10150" spans="1:4">
      <c r="A10150" s="134"/>
      <c r="D10150" s="68">
        <f t="shared" si="158"/>
        <v>0</v>
      </c>
    </row>
    <row r="10151" spans="1:4">
      <c r="A10151" s="134"/>
      <c r="D10151" s="68">
        <f t="shared" si="158"/>
        <v>0</v>
      </c>
    </row>
    <row r="10152" spans="1:4">
      <c r="A10152" s="134"/>
      <c r="D10152" s="68">
        <f t="shared" si="158"/>
        <v>0</v>
      </c>
    </row>
    <row r="10153" spans="1:4">
      <c r="A10153" s="134"/>
      <c r="D10153" s="68">
        <f t="shared" si="158"/>
        <v>0</v>
      </c>
    </row>
    <row r="10154" spans="1:4">
      <c r="A10154" s="134"/>
      <c r="D10154" s="68">
        <f t="shared" si="158"/>
        <v>0</v>
      </c>
    </row>
    <row r="10155" spans="1:4">
      <c r="A10155" s="134"/>
      <c r="D10155" s="68">
        <f t="shared" si="158"/>
        <v>0</v>
      </c>
    </row>
    <row r="10156" spans="1:4">
      <c r="A10156" s="134"/>
      <c r="D10156" s="68">
        <f t="shared" si="158"/>
        <v>0</v>
      </c>
    </row>
    <row r="10157" spans="1:4">
      <c r="A10157" s="134"/>
      <c r="D10157" s="68">
        <f t="shared" si="158"/>
        <v>0</v>
      </c>
    </row>
    <row r="10158" spans="1:4">
      <c r="A10158" s="134"/>
      <c r="D10158" s="68">
        <f t="shared" si="158"/>
        <v>0</v>
      </c>
    </row>
    <row r="10159" spans="1:4">
      <c r="A10159" s="134"/>
      <c r="D10159" s="68">
        <f t="shared" si="158"/>
        <v>0</v>
      </c>
    </row>
    <row r="10160" spans="1:4">
      <c r="A10160" s="134"/>
      <c r="D10160" s="68">
        <f t="shared" si="158"/>
        <v>0</v>
      </c>
    </row>
    <row r="10161" spans="1:4">
      <c r="A10161" s="134"/>
      <c r="D10161" s="68">
        <f t="shared" si="158"/>
        <v>0</v>
      </c>
    </row>
    <row r="10162" spans="1:4">
      <c r="A10162" s="134"/>
      <c r="D10162" s="68">
        <f t="shared" si="158"/>
        <v>0</v>
      </c>
    </row>
    <row r="10163" spans="1:4">
      <c r="A10163" s="134"/>
      <c r="D10163" s="68">
        <f t="shared" si="158"/>
        <v>0</v>
      </c>
    </row>
    <row r="10164" spans="1:4">
      <c r="A10164" s="134"/>
      <c r="D10164" s="68">
        <f t="shared" si="158"/>
        <v>0</v>
      </c>
    </row>
    <row r="10165" spans="1:4">
      <c r="A10165" s="134"/>
      <c r="D10165" s="68">
        <f t="shared" si="158"/>
        <v>0</v>
      </c>
    </row>
    <row r="10166" spans="1:4">
      <c r="A10166" s="134"/>
      <c r="D10166" s="68">
        <f t="shared" si="158"/>
        <v>0</v>
      </c>
    </row>
    <row r="10167" spans="1:4">
      <c r="A10167" s="134"/>
      <c r="D10167" s="68">
        <f t="shared" si="158"/>
        <v>0</v>
      </c>
    </row>
    <row r="10168" spans="1:4">
      <c r="A10168" s="134"/>
      <c r="D10168" s="68">
        <f t="shared" si="158"/>
        <v>0</v>
      </c>
    </row>
    <row r="10169" spans="1:4">
      <c r="A10169" s="134"/>
      <c r="D10169" s="68">
        <f t="shared" si="158"/>
        <v>0</v>
      </c>
    </row>
    <row r="10170" spans="1:4">
      <c r="A10170" s="134"/>
      <c r="D10170" s="68">
        <f t="shared" si="158"/>
        <v>0</v>
      </c>
    </row>
    <row r="10171" spans="1:4">
      <c r="A10171" s="134"/>
      <c r="D10171" s="68">
        <f t="shared" si="158"/>
        <v>0</v>
      </c>
    </row>
    <row r="10172" spans="1:4">
      <c r="A10172" s="134"/>
      <c r="D10172" s="68">
        <f t="shared" si="158"/>
        <v>0</v>
      </c>
    </row>
    <row r="10173" spans="1:4">
      <c r="A10173" s="134"/>
      <c r="D10173" s="68">
        <f t="shared" si="158"/>
        <v>0</v>
      </c>
    </row>
    <row r="10174" spans="1:4">
      <c r="A10174" s="134"/>
      <c r="D10174" s="68">
        <f t="shared" si="158"/>
        <v>0</v>
      </c>
    </row>
    <row r="10175" spans="1:4">
      <c r="A10175" s="134"/>
      <c r="D10175" s="68">
        <f t="shared" si="158"/>
        <v>0</v>
      </c>
    </row>
    <row r="10176" spans="1:4">
      <c r="A10176" s="134"/>
      <c r="D10176" s="68">
        <f t="shared" si="158"/>
        <v>0</v>
      </c>
    </row>
    <row r="10177" spans="1:4">
      <c r="A10177" s="134"/>
      <c r="D10177" s="68">
        <f t="shared" si="158"/>
        <v>0</v>
      </c>
    </row>
    <row r="10178" spans="1:4">
      <c r="A10178" s="134"/>
      <c r="D10178" s="68">
        <f t="shared" si="158"/>
        <v>0</v>
      </c>
    </row>
    <row r="10179" spans="1:4">
      <c r="A10179" s="134"/>
      <c r="D10179" s="68">
        <f t="shared" ref="D10179:D10242" si="159">B10179+C10179</f>
        <v>0</v>
      </c>
    </row>
    <row r="10180" spans="1:4">
      <c r="A10180" s="134"/>
      <c r="D10180" s="68">
        <f t="shared" si="159"/>
        <v>0</v>
      </c>
    </row>
    <row r="10181" spans="1:4">
      <c r="A10181" s="134"/>
      <c r="D10181" s="68">
        <f t="shared" si="159"/>
        <v>0</v>
      </c>
    </row>
    <row r="10182" spans="1:4">
      <c r="A10182" s="134"/>
      <c r="D10182" s="68">
        <f t="shared" si="159"/>
        <v>0</v>
      </c>
    </row>
    <row r="10183" spans="1:4">
      <c r="A10183" s="134"/>
      <c r="D10183" s="68">
        <f t="shared" si="159"/>
        <v>0</v>
      </c>
    </row>
    <row r="10184" spans="1:4">
      <c r="A10184" s="134"/>
      <c r="D10184" s="68">
        <f t="shared" si="159"/>
        <v>0</v>
      </c>
    </row>
    <row r="10185" spans="1:4">
      <c r="A10185" s="134"/>
      <c r="D10185" s="68">
        <f t="shared" si="159"/>
        <v>0</v>
      </c>
    </row>
    <row r="10186" spans="1:4">
      <c r="A10186" s="134"/>
      <c r="D10186" s="68">
        <f t="shared" si="159"/>
        <v>0</v>
      </c>
    </row>
    <row r="10187" spans="1:4">
      <c r="A10187" s="134"/>
      <c r="D10187" s="68">
        <f t="shared" si="159"/>
        <v>0</v>
      </c>
    </row>
    <row r="10188" spans="1:4">
      <c r="A10188" s="134"/>
      <c r="D10188" s="68">
        <f t="shared" si="159"/>
        <v>0</v>
      </c>
    </row>
    <row r="10189" spans="1:4">
      <c r="A10189" s="134"/>
      <c r="D10189" s="68">
        <f t="shared" si="159"/>
        <v>0</v>
      </c>
    </row>
    <row r="10190" spans="1:4">
      <c r="A10190" s="134"/>
      <c r="D10190" s="68">
        <f t="shared" si="159"/>
        <v>0</v>
      </c>
    </row>
    <row r="10191" spans="1:4">
      <c r="A10191" s="134"/>
      <c r="D10191" s="68">
        <f t="shared" si="159"/>
        <v>0</v>
      </c>
    </row>
    <row r="10192" spans="1:4">
      <c r="A10192" s="134"/>
      <c r="D10192" s="68">
        <f t="shared" si="159"/>
        <v>0</v>
      </c>
    </row>
    <row r="10193" spans="1:4">
      <c r="A10193" s="134"/>
      <c r="D10193" s="68">
        <f t="shared" si="159"/>
        <v>0</v>
      </c>
    </row>
    <row r="10194" spans="1:4">
      <c r="A10194" s="134"/>
      <c r="D10194" s="68">
        <f t="shared" si="159"/>
        <v>0</v>
      </c>
    </row>
    <row r="10195" spans="1:4">
      <c r="A10195" s="134"/>
      <c r="D10195" s="68">
        <f t="shared" si="159"/>
        <v>0</v>
      </c>
    </row>
    <row r="10196" spans="1:4">
      <c r="A10196" s="134"/>
      <c r="D10196" s="68">
        <f t="shared" si="159"/>
        <v>0</v>
      </c>
    </row>
    <row r="10197" spans="1:4">
      <c r="A10197" s="134"/>
      <c r="D10197" s="68">
        <f t="shared" si="159"/>
        <v>0</v>
      </c>
    </row>
    <row r="10198" spans="1:4">
      <c r="A10198" s="134"/>
      <c r="D10198" s="68">
        <f t="shared" si="159"/>
        <v>0</v>
      </c>
    </row>
    <row r="10199" spans="1:4">
      <c r="A10199" s="134"/>
      <c r="D10199" s="68">
        <f t="shared" si="159"/>
        <v>0</v>
      </c>
    </row>
    <row r="10200" spans="1:4">
      <c r="A10200" s="134"/>
      <c r="D10200" s="68">
        <f t="shared" si="159"/>
        <v>0</v>
      </c>
    </row>
    <row r="10201" spans="1:4">
      <c r="A10201" s="134"/>
      <c r="D10201" s="68">
        <f t="shared" si="159"/>
        <v>0</v>
      </c>
    </row>
    <row r="10202" spans="1:4">
      <c r="A10202" s="134"/>
      <c r="D10202" s="68">
        <f t="shared" si="159"/>
        <v>0</v>
      </c>
    </row>
    <row r="10203" spans="1:4">
      <c r="A10203" s="134"/>
      <c r="D10203" s="68">
        <f t="shared" si="159"/>
        <v>0</v>
      </c>
    </row>
    <row r="10204" spans="1:4">
      <c r="A10204" s="134"/>
      <c r="D10204" s="68">
        <f t="shared" si="159"/>
        <v>0</v>
      </c>
    </row>
    <row r="10205" spans="1:4">
      <c r="A10205" s="134"/>
      <c r="D10205" s="68">
        <f t="shared" si="159"/>
        <v>0</v>
      </c>
    </row>
    <row r="10206" spans="1:4">
      <c r="A10206" s="134"/>
      <c r="D10206" s="68">
        <f t="shared" si="159"/>
        <v>0</v>
      </c>
    </row>
    <row r="10207" spans="1:4">
      <c r="A10207" s="134"/>
      <c r="D10207" s="68">
        <f t="shared" si="159"/>
        <v>0</v>
      </c>
    </row>
    <row r="10208" spans="1:4">
      <c r="A10208" s="134"/>
      <c r="D10208" s="68">
        <f t="shared" si="159"/>
        <v>0</v>
      </c>
    </row>
    <row r="10209" spans="1:4">
      <c r="A10209" s="134"/>
      <c r="D10209" s="68">
        <f t="shared" si="159"/>
        <v>0</v>
      </c>
    </row>
    <row r="10210" spans="1:4">
      <c r="A10210" s="134"/>
      <c r="D10210" s="68">
        <f t="shared" si="159"/>
        <v>0</v>
      </c>
    </row>
    <row r="10211" spans="1:4">
      <c r="A10211" s="134"/>
      <c r="D10211" s="68">
        <f t="shared" si="159"/>
        <v>0</v>
      </c>
    </row>
    <row r="10212" spans="1:4">
      <c r="A10212" s="134"/>
      <c r="D10212" s="68">
        <f t="shared" si="159"/>
        <v>0</v>
      </c>
    </row>
    <row r="10213" spans="1:4">
      <c r="A10213" s="134"/>
      <c r="D10213" s="68">
        <f t="shared" si="159"/>
        <v>0</v>
      </c>
    </row>
    <row r="10214" spans="1:4">
      <c r="A10214" s="134"/>
      <c r="D10214" s="68">
        <f t="shared" si="159"/>
        <v>0</v>
      </c>
    </row>
    <row r="10215" spans="1:4">
      <c r="A10215" s="134"/>
      <c r="D10215" s="68">
        <f t="shared" si="159"/>
        <v>0</v>
      </c>
    </row>
    <row r="10216" spans="1:4">
      <c r="A10216" s="134"/>
      <c r="D10216" s="68">
        <f t="shared" si="159"/>
        <v>0</v>
      </c>
    </row>
    <row r="10217" spans="1:4">
      <c r="A10217" s="134"/>
      <c r="D10217" s="68">
        <f t="shared" si="159"/>
        <v>0</v>
      </c>
    </row>
    <row r="10218" spans="1:4">
      <c r="A10218" s="134"/>
      <c r="D10218" s="68">
        <f t="shared" si="159"/>
        <v>0</v>
      </c>
    </row>
    <row r="10219" spans="1:4">
      <c r="A10219" s="134"/>
      <c r="D10219" s="68">
        <f t="shared" si="159"/>
        <v>0</v>
      </c>
    </row>
    <row r="10220" spans="1:4">
      <c r="A10220" s="134"/>
      <c r="D10220" s="68">
        <f t="shared" si="159"/>
        <v>0</v>
      </c>
    </row>
    <row r="10221" spans="1:4">
      <c r="A10221" s="134"/>
      <c r="D10221" s="68">
        <f t="shared" si="159"/>
        <v>0</v>
      </c>
    </row>
    <row r="10222" spans="1:4">
      <c r="A10222" s="134"/>
      <c r="D10222" s="68">
        <f t="shared" si="159"/>
        <v>0</v>
      </c>
    </row>
    <row r="10223" spans="1:4">
      <c r="A10223" s="134"/>
      <c r="D10223" s="68">
        <f t="shared" si="159"/>
        <v>0</v>
      </c>
    </row>
    <row r="10224" spans="1:4">
      <c r="A10224" s="134"/>
      <c r="D10224" s="68">
        <f t="shared" si="159"/>
        <v>0</v>
      </c>
    </row>
    <row r="10225" spans="1:4">
      <c r="A10225" s="134"/>
      <c r="D10225" s="68">
        <f t="shared" si="159"/>
        <v>0</v>
      </c>
    </row>
    <row r="10226" spans="1:4">
      <c r="A10226" s="134"/>
      <c r="D10226" s="68">
        <f t="shared" si="159"/>
        <v>0</v>
      </c>
    </row>
    <row r="10227" spans="1:4">
      <c r="A10227" s="134"/>
      <c r="D10227" s="68">
        <f t="shared" si="159"/>
        <v>0</v>
      </c>
    </row>
    <row r="10228" spans="1:4">
      <c r="A10228" s="134"/>
      <c r="D10228" s="68">
        <f t="shared" si="159"/>
        <v>0</v>
      </c>
    </row>
    <row r="10229" spans="1:4">
      <c r="A10229" s="134"/>
      <c r="D10229" s="68">
        <f t="shared" si="159"/>
        <v>0</v>
      </c>
    </row>
    <row r="10230" spans="1:4">
      <c r="A10230" s="134"/>
      <c r="D10230" s="68">
        <f t="shared" si="159"/>
        <v>0</v>
      </c>
    </row>
    <row r="10231" spans="1:4">
      <c r="A10231" s="134"/>
      <c r="D10231" s="68">
        <f t="shared" si="159"/>
        <v>0</v>
      </c>
    </row>
    <row r="10232" spans="1:4">
      <c r="A10232" s="134"/>
      <c r="D10232" s="68">
        <f t="shared" si="159"/>
        <v>0</v>
      </c>
    </row>
    <row r="10233" spans="1:4">
      <c r="A10233" s="134"/>
      <c r="D10233" s="68">
        <f t="shared" si="159"/>
        <v>0</v>
      </c>
    </row>
    <row r="10234" spans="1:4">
      <c r="A10234" s="134"/>
      <c r="D10234" s="68">
        <f t="shared" si="159"/>
        <v>0</v>
      </c>
    </row>
    <row r="10235" spans="1:4">
      <c r="A10235" s="134"/>
      <c r="D10235" s="68">
        <f t="shared" si="159"/>
        <v>0</v>
      </c>
    </row>
    <row r="10236" spans="1:4">
      <c r="A10236" s="134"/>
      <c r="D10236" s="68">
        <f t="shared" si="159"/>
        <v>0</v>
      </c>
    </row>
    <row r="10237" spans="1:4">
      <c r="A10237" s="134"/>
      <c r="D10237" s="68">
        <f t="shared" si="159"/>
        <v>0</v>
      </c>
    </row>
    <row r="10238" spans="1:4">
      <c r="A10238" s="134"/>
      <c r="D10238" s="68">
        <f t="shared" si="159"/>
        <v>0</v>
      </c>
    </row>
    <row r="10239" spans="1:4">
      <c r="A10239" s="134"/>
      <c r="D10239" s="68">
        <f t="shared" si="159"/>
        <v>0</v>
      </c>
    </row>
    <row r="10240" spans="1:4">
      <c r="A10240" s="134"/>
      <c r="D10240" s="68">
        <f t="shared" si="159"/>
        <v>0</v>
      </c>
    </row>
    <row r="10241" spans="1:4">
      <c r="A10241" s="134"/>
      <c r="D10241" s="68">
        <f t="shared" si="159"/>
        <v>0</v>
      </c>
    </row>
    <row r="10242" spans="1:4">
      <c r="A10242" s="134"/>
      <c r="D10242" s="68">
        <f t="shared" si="159"/>
        <v>0</v>
      </c>
    </row>
    <row r="10243" spans="1:4">
      <c r="A10243" s="134"/>
      <c r="D10243" s="68">
        <f t="shared" ref="D10243:D10306" si="160">B10243+C10243</f>
        <v>0</v>
      </c>
    </row>
    <row r="10244" spans="1:4">
      <c r="A10244" s="134"/>
      <c r="D10244" s="68">
        <f t="shared" si="160"/>
        <v>0</v>
      </c>
    </row>
    <row r="10245" spans="1:4">
      <c r="A10245" s="134"/>
      <c r="D10245" s="68">
        <f t="shared" si="160"/>
        <v>0</v>
      </c>
    </row>
    <row r="10246" spans="1:4">
      <c r="A10246" s="134"/>
      <c r="D10246" s="68">
        <f t="shared" si="160"/>
        <v>0</v>
      </c>
    </row>
    <row r="10247" spans="1:4">
      <c r="A10247" s="134"/>
      <c r="D10247" s="68">
        <f t="shared" si="160"/>
        <v>0</v>
      </c>
    </row>
    <row r="10248" spans="1:4">
      <c r="A10248" s="134"/>
      <c r="D10248" s="68">
        <f t="shared" si="160"/>
        <v>0</v>
      </c>
    </row>
    <row r="10249" spans="1:4">
      <c r="A10249" s="134"/>
      <c r="D10249" s="68">
        <f t="shared" si="160"/>
        <v>0</v>
      </c>
    </row>
    <row r="10250" spans="1:4">
      <c r="A10250" s="134"/>
      <c r="D10250" s="68">
        <f t="shared" si="160"/>
        <v>0</v>
      </c>
    </row>
    <row r="10251" spans="1:4">
      <c r="A10251" s="134"/>
      <c r="D10251" s="68">
        <f t="shared" si="160"/>
        <v>0</v>
      </c>
    </row>
    <row r="10252" spans="1:4">
      <c r="A10252" s="134"/>
      <c r="D10252" s="68">
        <f t="shared" si="160"/>
        <v>0</v>
      </c>
    </row>
    <row r="10253" spans="1:4">
      <c r="A10253" s="134"/>
      <c r="D10253" s="68">
        <f t="shared" si="160"/>
        <v>0</v>
      </c>
    </row>
    <row r="10254" spans="1:4">
      <c r="A10254" s="134"/>
      <c r="D10254" s="68">
        <f t="shared" si="160"/>
        <v>0</v>
      </c>
    </row>
    <row r="10255" spans="1:4">
      <c r="A10255" s="134"/>
      <c r="D10255" s="68">
        <f t="shared" si="160"/>
        <v>0</v>
      </c>
    </row>
    <row r="10256" spans="1:4">
      <c r="A10256" s="134"/>
      <c r="D10256" s="68">
        <f t="shared" si="160"/>
        <v>0</v>
      </c>
    </row>
    <row r="10257" spans="1:4">
      <c r="A10257" s="134"/>
      <c r="D10257" s="68">
        <f t="shared" si="160"/>
        <v>0</v>
      </c>
    </row>
    <row r="10258" spans="1:4">
      <c r="A10258" s="134"/>
      <c r="D10258" s="68">
        <f t="shared" si="160"/>
        <v>0</v>
      </c>
    </row>
    <row r="10259" spans="1:4">
      <c r="A10259" s="134"/>
      <c r="D10259" s="68">
        <f t="shared" si="160"/>
        <v>0</v>
      </c>
    </row>
    <row r="10260" spans="1:4">
      <c r="A10260" s="134"/>
      <c r="D10260" s="68">
        <f t="shared" si="160"/>
        <v>0</v>
      </c>
    </row>
    <row r="10261" spans="1:4">
      <c r="A10261" s="134"/>
      <c r="D10261" s="68">
        <f t="shared" si="160"/>
        <v>0</v>
      </c>
    </row>
    <row r="10262" spans="1:4">
      <c r="A10262" s="134"/>
      <c r="D10262" s="68">
        <f t="shared" si="160"/>
        <v>0</v>
      </c>
    </row>
    <row r="10263" spans="1:4">
      <c r="A10263" s="134"/>
      <c r="D10263" s="68">
        <f t="shared" si="160"/>
        <v>0</v>
      </c>
    </row>
    <row r="10264" spans="1:4">
      <c r="A10264" s="134"/>
      <c r="D10264" s="68">
        <f t="shared" si="160"/>
        <v>0</v>
      </c>
    </row>
    <row r="10265" spans="1:4">
      <c r="A10265" s="134"/>
      <c r="D10265" s="68">
        <f t="shared" si="160"/>
        <v>0</v>
      </c>
    </row>
    <row r="10266" spans="1:4">
      <c r="A10266" s="134"/>
      <c r="D10266" s="68">
        <f t="shared" si="160"/>
        <v>0</v>
      </c>
    </row>
    <row r="10267" spans="1:4">
      <c r="A10267" s="134"/>
      <c r="D10267" s="68">
        <f t="shared" si="160"/>
        <v>0</v>
      </c>
    </row>
    <row r="10268" spans="1:4">
      <c r="A10268" s="134"/>
      <c r="D10268" s="68">
        <f t="shared" si="160"/>
        <v>0</v>
      </c>
    </row>
    <row r="10269" spans="1:4">
      <c r="A10269" s="134"/>
      <c r="D10269" s="68">
        <f t="shared" si="160"/>
        <v>0</v>
      </c>
    </row>
    <row r="10270" spans="1:4">
      <c r="A10270" s="134"/>
      <c r="D10270" s="68">
        <f t="shared" si="160"/>
        <v>0</v>
      </c>
    </row>
    <row r="10271" spans="1:4">
      <c r="A10271" s="134"/>
      <c r="D10271" s="68">
        <f t="shared" si="160"/>
        <v>0</v>
      </c>
    </row>
    <row r="10272" spans="1:4">
      <c r="A10272" s="134"/>
      <c r="D10272" s="68">
        <f t="shared" si="160"/>
        <v>0</v>
      </c>
    </row>
    <row r="10273" spans="1:4">
      <c r="A10273" s="134"/>
      <c r="D10273" s="68">
        <f t="shared" si="160"/>
        <v>0</v>
      </c>
    </row>
    <row r="10274" spans="1:4">
      <c r="A10274" s="134"/>
      <c r="D10274" s="68">
        <f t="shared" si="160"/>
        <v>0</v>
      </c>
    </row>
    <row r="10275" spans="1:4">
      <c r="A10275" s="134"/>
      <c r="D10275" s="68">
        <f t="shared" si="160"/>
        <v>0</v>
      </c>
    </row>
    <row r="10276" spans="1:4">
      <c r="A10276" s="134"/>
      <c r="D10276" s="68">
        <f t="shared" si="160"/>
        <v>0</v>
      </c>
    </row>
    <row r="10277" spans="1:4">
      <c r="A10277" s="134"/>
      <c r="D10277" s="68">
        <f t="shared" si="160"/>
        <v>0</v>
      </c>
    </row>
    <row r="10278" spans="1:4">
      <c r="A10278" s="134"/>
      <c r="D10278" s="68">
        <f t="shared" si="160"/>
        <v>0</v>
      </c>
    </row>
    <row r="10279" spans="1:4">
      <c r="A10279" s="134"/>
      <c r="D10279" s="68">
        <f t="shared" si="160"/>
        <v>0</v>
      </c>
    </row>
    <row r="10280" spans="1:4">
      <c r="A10280" s="134"/>
      <c r="D10280" s="68">
        <f t="shared" si="160"/>
        <v>0</v>
      </c>
    </row>
    <row r="10281" spans="1:4">
      <c r="A10281" s="134"/>
      <c r="D10281" s="68">
        <f t="shared" si="160"/>
        <v>0</v>
      </c>
    </row>
    <row r="10282" spans="1:4">
      <c r="A10282" s="134"/>
      <c r="D10282" s="68">
        <f t="shared" si="160"/>
        <v>0</v>
      </c>
    </row>
    <row r="10283" spans="1:4">
      <c r="A10283" s="134"/>
      <c r="D10283" s="68">
        <f t="shared" si="160"/>
        <v>0</v>
      </c>
    </row>
    <row r="10284" spans="1:4">
      <c r="A10284" s="134"/>
      <c r="D10284" s="68">
        <f t="shared" si="160"/>
        <v>0</v>
      </c>
    </row>
    <row r="10285" spans="1:4">
      <c r="A10285" s="134"/>
      <c r="D10285" s="68">
        <f t="shared" si="160"/>
        <v>0</v>
      </c>
    </row>
    <row r="10286" spans="1:4">
      <c r="A10286" s="134"/>
      <c r="D10286" s="68">
        <f t="shared" si="160"/>
        <v>0</v>
      </c>
    </row>
    <row r="10287" spans="1:4">
      <c r="A10287" s="134"/>
      <c r="D10287" s="68">
        <f t="shared" si="160"/>
        <v>0</v>
      </c>
    </row>
    <row r="10288" spans="1:4">
      <c r="A10288" s="134"/>
      <c r="D10288" s="68">
        <f t="shared" si="160"/>
        <v>0</v>
      </c>
    </row>
    <row r="10289" spans="1:4">
      <c r="A10289" s="134"/>
      <c r="D10289" s="68">
        <f t="shared" si="160"/>
        <v>0</v>
      </c>
    </row>
    <row r="10290" spans="1:4">
      <c r="A10290" s="134"/>
      <c r="D10290" s="68">
        <f t="shared" si="160"/>
        <v>0</v>
      </c>
    </row>
    <row r="10291" spans="1:4">
      <c r="A10291" s="134"/>
      <c r="D10291" s="68">
        <f t="shared" si="160"/>
        <v>0</v>
      </c>
    </row>
    <row r="10292" spans="1:4">
      <c r="A10292" s="134"/>
      <c r="D10292" s="68">
        <f t="shared" si="160"/>
        <v>0</v>
      </c>
    </row>
    <row r="10293" spans="1:4">
      <c r="A10293" s="134"/>
      <c r="D10293" s="68">
        <f t="shared" si="160"/>
        <v>0</v>
      </c>
    </row>
    <row r="10294" spans="1:4">
      <c r="A10294" s="134"/>
      <c r="D10294" s="68">
        <f t="shared" si="160"/>
        <v>0</v>
      </c>
    </row>
    <row r="10295" spans="1:4">
      <c r="A10295" s="134"/>
      <c r="D10295" s="68">
        <f t="shared" si="160"/>
        <v>0</v>
      </c>
    </row>
    <row r="10296" spans="1:4">
      <c r="A10296" s="134"/>
      <c r="D10296" s="68">
        <f t="shared" si="160"/>
        <v>0</v>
      </c>
    </row>
    <row r="10297" spans="1:4">
      <c r="A10297" s="134"/>
      <c r="D10297" s="68">
        <f t="shared" si="160"/>
        <v>0</v>
      </c>
    </row>
    <row r="10298" spans="1:4">
      <c r="A10298" s="134"/>
      <c r="D10298" s="68">
        <f t="shared" si="160"/>
        <v>0</v>
      </c>
    </row>
    <row r="10299" spans="1:4">
      <c r="A10299" s="134"/>
      <c r="D10299" s="68">
        <f t="shared" si="160"/>
        <v>0</v>
      </c>
    </row>
    <row r="10300" spans="1:4">
      <c r="A10300" s="134"/>
      <c r="D10300" s="68">
        <f t="shared" si="160"/>
        <v>0</v>
      </c>
    </row>
    <row r="10301" spans="1:4">
      <c r="A10301" s="134"/>
      <c r="D10301" s="68">
        <f t="shared" si="160"/>
        <v>0</v>
      </c>
    </row>
    <row r="10302" spans="1:4">
      <c r="A10302" s="134"/>
      <c r="D10302" s="68">
        <f t="shared" si="160"/>
        <v>0</v>
      </c>
    </row>
    <row r="10303" spans="1:4">
      <c r="A10303" s="134"/>
      <c r="D10303" s="68">
        <f t="shared" si="160"/>
        <v>0</v>
      </c>
    </row>
    <row r="10304" spans="1:4">
      <c r="A10304" s="134"/>
      <c r="D10304" s="68">
        <f t="shared" si="160"/>
        <v>0</v>
      </c>
    </row>
    <row r="10305" spans="1:4">
      <c r="A10305" s="134"/>
      <c r="D10305" s="68">
        <f t="shared" si="160"/>
        <v>0</v>
      </c>
    </row>
    <row r="10306" spans="1:4">
      <c r="A10306" s="134"/>
      <c r="D10306" s="68">
        <f t="shared" si="160"/>
        <v>0</v>
      </c>
    </row>
    <row r="10307" spans="1:4">
      <c r="A10307" s="134"/>
      <c r="D10307" s="68">
        <f t="shared" ref="D10307:D10370" si="161">B10307+C10307</f>
        <v>0</v>
      </c>
    </row>
    <row r="10308" spans="1:4">
      <c r="A10308" s="134"/>
      <c r="D10308" s="68">
        <f t="shared" si="161"/>
        <v>0</v>
      </c>
    </row>
    <row r="10309" spans="1:4">
      <c r="A10309" s="134"/>
      <c r="D10309" s="68">
        <f t="shared" si="161"/>
        <v>0</v>
      </c>
    </row>
    <row r="10310" spans="1:4">
      <c r="A10310" s="134"/>
      <c r="D10310" s="68">
        <f t="shared" si="161"/>
        <v>0</v>
      </c>
    </row>
    <row r="10311" spans="1:4">
      <c r="A10311" s="134"/>
      <c r="D10311" s="68">
        <f t="shared" si="161"/>
        <v>0</v>
      </c>
    </row>
    <row r="10312" spans="1:4">
      <c r="A10312" s="134"/>
      <c r="D10312" s="68">
        <f t="shared" si="161"/>
        <v>0</v>
      </c>
    </row>
    <row r="10313" spans="1:4">
      <c r="A10313" s="134"/>
      <c r="D10313" s="68">
        <f t="shared" si="161"/>
        <v>0</v>
      </c>
    </row>
    <row r="10314" spans="1:4">
      <c r="A10314" s="134"/>
      <c r="D10314" s="68">
        <f t="shared" si="161"/>
        <v>0</v>
      </c>
    </row>
    <row r="10315" spans="1:4">
      <c r="A10315" s="134"/>
      <c r="D10315" s="68">
        <f t="shared" si="161"/>
        <v>0</v>
      </c>
    </row>
    <row r="10316" spans="1:4">
      <c r="A10316" s="134"/>
      <c r="D10316" s="68">
        <f t="shared" si="161"/>
        <v>0</v>
      </c>
    </row>
    <row r="10317" spans="1:4">
      <c r="A10317" s="134"/>
      <c r="D10317" s="68">
        <f t="shared" si="161"/>
        <v>0</v>
      </c>
    </row>
    <row r="10318" spans="1:4">
      <c r="A10318" s="134"/>
      <c r="D10318" s="68">
        <f t="shared" si="161"/>
        <v>0</v>
      </c>
    </row>
    <row r="10319" spans="1:4">
      <c r="A10319" s="134"/>
      <c r="D10319" s="68">
        <f t="shared" si="161"/>
        <v>0</v>
      </c>
    </row>
    <row r="10320" spans="1:4">
      <c r="A10320" s="134"/>
      <c r="D10320" s="68">
        <f t="shared" si="161"/>
        <v>0</v>
      </c>
    </row>
    <row r="10321" spans="1:4">
      <c r="A10321" s="134"/>
      <c r="D10321" s="68">
        <f t="shared" si="161"/>
        <v>0</v>
      </c>
    </row>
    <row r="10322" spans="1:4">
      <c r="A10322" s="134"/>
      <c r="D10322" s="68">
        <f t="shared" si="161"/>
        <v>0</v>
      </c>
    </row>
    <row r="10323" spans="1:4">
      <c r="A10323" s="134"/>
      <c r="D10323" s="68">
        <f t="shared" si="161"/>
        <v>0</v>
      </c>
    </row>
    <row r="10324" spans="1:4">
      <c r="A10324" s="134"/>
      <c r="D10324" s="68">
        <f t="shared" si="161"/>
        <v>0</v>
      </c>
    </row>
    <row r="10325" spans="1:4">
      <c r="A10325" s="134"/>
      <c r="D10325" s="68">
        <f t="shared" si="161"/>
        <v>0</v>
      </c>
    </row>
    <row r="10326" spans="1:4">
      <c r="A10326" s="134"/>
      <c r="D10326" s="68">
        <f t="shared" si="161"/>
        <v>0</v>
      </c>
    </row>
    <row r="10327" spans="1:4">
      <c r="A10327" s="134"/>
      <c r="D10327" s="68">
        <f t="shared" si="161"/>
        <v>0</v>
      </c>
    </row>
    <row r="10328" spans="1:4">
      <c r="A10328" s="134"/>
      <c r="D10328" s="68">
        <f t="shared" si="161"/>
        <v>0</v>
      </c>
    </row>
    <row r="10329" spans="1:4">
      <c r="A10329" s="134"/>
      <c r="D10329" s="68">
        <f t="shared" si="161"/>
        <v>0</v>
      </c>
    </row>
    <row r="10330" spans="1:4">
      <c r="A10330" s="134"/>
      <c r="D10330" s="68">
        <f t="shared" si="161"/>
        <v>0</v>
      </c>
    </row>
    <row r="10331" spans="1:4">
      <c r="A10331" s="134"/>
      <c r="D10331" s="68">
        <f t="shared" si="161"/>
        <v>0</v>
      </c>
    </row>
    <row r="10332" spans="1:4">
      <c r="A10332" s="134"/>
      <c r="D10332" s="68">
        <f t="shared" si="161"/>
        <v>0</v>
      </c>
    </row>
    <row r="10333" spans="1:4">
      <c r="A10333" s="134"/>
      <c r="D10333" s="68">
        <f t="shared" si="161"/>
        <v>0</v>
      </c>
    </row>
    <row r="10334" spans="1:4">
      <c r="A10334" s="134"/>
      <c r="D10334" s="68">
        <f t="shared" si="161"/>
        <v>0</v>
      </c>
    </row>
    <row r="10335" spans="1:4">
      <c r="A10335" s="134"/>
      <c r="D10335" s="68">
        <f t="shared" si="161"/>
        <v>0</v>
      </c>
    </row>
    <row r="10336" spans="1:4">
      <c r="A10336" s="134"/>
      <c r="D10336" s="68">
        <f t="shared" si="161"/>
        <v>0</v>
      </c>
    </row>
    <row r="10337" spans="1:4">
      <c r="A10337" s="134"/>
      <c r="D10337" s="68">
        <f t="shared" si="161"/>
        <v>0</v>
      </c>
    </row>
    <row r="10338" spans="1:4">
      <c r="A10338" s="134"/>
      <c r="D10338" s="68">
        <f t="shared" si="161"/>
        <v>0</v>
      </c>
    </row>
    <row r="10339" spans="1:4">
      <c r="A10339" s="134"/>
      <c r="D10339" s="68">
        <f t="shared" si="161"/>
        <v>0</v>
      </c>
    </row>
    <row r="10340" spans="1:4">
      <c r="A10340" s="134"/>
      <c r="D10340" s="68">
        <f t="shared" si="161"/>
        <v>0</v>
      </c>
    </row>
    <row r="10341" spans="1:4">
      <c r="A10341" s="134"/>
      <c r="D10341" s="68">
        <f t="shared" si="161"/>
        <v>0</v>
      </c>
    </row>
    <row r="10342" spans="1:4">
      <c r="A10342" s="134"/>
      <c r="D10342" s="68">
        <f t="shared" si="161"/>
        <v>0</v>
      </c>
    </row>
    <row r="10343" spans="1:4">
      <c r="A10343" s="134"/>
      <c r="D10343" s="68">
        <f t="shared" si="161"/>
        <v>0</v>
      </c>
    </row>
    <row r="10344" spans="1:4">
      <c r="A10344" s="134"/>
      <c r="D10344" s="68">
        <f t="shared" si="161"/>
        <v>0</v>
      </c>
    </row>
    <row r="10345" spans="1:4">
      <c r="A10345" s="134"/>
      <c r="D10345" s="68">
        <f t="shared" si="161"/>
        <v>0</v>
      </c>
    </row>
    <row r="10346" spans="1:4">
      <c r="A10346" s="134"/>
      <c r="D10346" s="68">
        <f t="shared" si="161"/>
        <v>0</v>
      </c>
    </row>
    <row r="10347" spans="1:4">
      <c r="A10347" s="134"/>
      <c r="D10347" s="68">
        <f t="shared" si="161"/>
        <v>0</v>
      </c>
    </row>
    <row r="10348" spans="1:4">
      <c r="A10348" s="134"/>
      <c r="D10348" s="68">
        <f t="shared" si="161"/>
        <v>0</v>
      </c>
    </row>
    <row r="10349" spans="1:4">
      <c r="A10349" s="134"/>
      <c r="D10349" s="68">
        <f t="shared" si="161"/>
        <v>0</v>
      </c>
    </row>
    <row r="10350" spans="1:4">
      <c r="A10350" s="134"/>
      <c r="D10350" s="68">
        <f t="shared" si="161"/>
        <v>0</v>
      </c>
    </row>
    <row r="10351" spans="1:4">
      <c r="A10351" s="134"/>
      <c r="D10351" s="68">
        <f t="shared" si="161"/>
        <v>0</v>
      </c>
    </row>
    <row r="10352" spans="1:4">
      <c r="A10352" s="134"/>
      <c r="D10352" s="68">
        <f t="shared" si="161"/>
        <v>0</v>
      </c>
    </row>
    <row r="10353" spans="1:4">
      <c r="A10353" s="134"/>
      <c r="D10353" s="68">
        <f t="shared" si="161"/>
        <v>0</v>
      </c>
    </row>
    <row r="10354" spans="1:4">
      <c r="A10354" s="134"/>
      <c r="D10354" s="68">
        <f t="shared" si="161"/>
        <v>0</v>
      </c>
    </row>
    <row r="10355" spans="1:4">
      <c r="A10355" s="134"/>
      <c r="D10355" s="68">
        <f t="shared" si="161"/>
        <v>0</v>
      </c>
    </row>
    <row r="10356" spans="1:4">
      <c r="A10356" s="134"/>
      <c r="D10356" s="68">
        <f t="shared" si="161"/>
        <v>0</v>
      </c>
    </row>
    <row r="10357" spans="1:4">
      <c r="A10357" s="134"/>
      <c r="D10357" s="68">
        <f t="shared" si="161"/>
        <v>0</v>
      </c>
    </row>
    <row r="10358" spans="1:4">
      <c r="A10358" s="134"/>
      <c r="D10358" s="68">
        <f t="shared" si="161"/>
        <v>0</v>
      </c>
    </row>
    <row r="10359" spans="1:4">
      <c r="A10359" s="134"/>
      <c r="D10359" s="68">
        <f t="shared" si="161"/>
        <v>0</v>
      </c>
    </row>
    <row r="10360" spans="1:4">
      <c r="A10360" s="134"/>
      <c r="D10360" s="68">
        <f t="shared" si="161"/>
        <v>0</v>
      </c>
    </row>
    <row r="10361" spans="1:4">
      <c r="A10361" s="134"/>
      <c r="D10361" s="68">
        <f t="shared" si="161"/>
        <v>0</v>
      </c>
    </row>
    <row r="10362" spans="1:4">
      <c r="A10362" s="134"/>
      <c r="D10362" s="68">
        <f t="shared" si="161"/>
        <v>0</v>
      </c>
    </row>
    <row r="10363" spans="1:4">
      <c r="A10363" s="134"/>
      <c r="D10363" s="68">
        <f t="shared" si="161"/>
        <v>0</v>
      </c>
    </row>
    <row r="10364" spans="1:4">
      <c r="A10364" s="134"/>
      <c r="D10364" s="68">
        <f t="shared" si="161"/>
        <v>0</v>
      </c>
    </row>
    <row r="10365" spans="1:4">
      <c r="A10365" s="134"/>
      <c r="D10365" s="68">
        <f t="shared" si="161"/>
        <v>0</v>
      </c>
    </row>
    <row r="10366" spans="1:4">
      <c r="A10366" s="134"/>
      <c r="D10366" s="68">
        <f t="shared" si="161"/>
        <v>0</v>
      </c>
    </row>
    <row r="10367" spans="1:4">
      <c r="A10367" s="134"/>
      <c r="D10367" s="68">
        <f t="shared" si="161"/>
        <v>0</v>
      </c>
    </row>
    <row r="10368" spans="1:4">
      <c r="A10368" s="134"/>
      <c r="D10368" s="68">
        <f t="shared" si="161"/>
        <v>0</v>
      </c>
    </row>
    <row r="10369" spans="1:4">
      <c r="A10369" s="134"/>
      <c r="D10369" s="68">
        <f t="shared" si="161"/>
        <v>0</v>
      </c>
    </row>
    <row r="10370" spans="1:4">
      <c r="A10370" s="134"/>
      <c r="D10370" s="68">
        <f t="shared" si="161"/>
        <v>0</v>
      </c>
    </row>
    <row r="10371" spans="1:4">
      <c r="A10371" s="134"/>
      <c r="D10371" s="68">
        <f t="shared" ref="D10371:D10434" si="162">B10371+C10371</f>
        <v>0</v>
      </c>
    </row>
    <row r="10372" spans="1:4">
      <c r="A10372" s="134"/>
      <c r="D10372" s="68">
        <f t="shared" si="162"/>
        <v>0</v>
      </c>
    </row>
    <row r="10373" spans="1:4">
      <c r="A10373" s="134"/>
      <c r="D10373" s="68">
        <f t="shared" si="162"/>
        <v>0</v>
      </c>
    </row>
    <row r="10374" spans="1:4">
      <c r="A10374" s="134"/>
      <c r="D10374" s="68">
        <f t="shared" si="162"/>
        <v>0</v>
      </c>
    </row>
    <row r="10375" spans="1:4">
      <c r="A10375" s="134"/>
      <c r="D10375" s="68">
        <f t="shared" si="162"/>
        <v>0</v>
      </c>
    </row>
    <row r="10376" spans="1:4">
      <c r="A10376" s="134"/>
      <c r="D10376" s="68">
        <f t="shared" si="162"/>
        <v>0</v>
      </c>
    </row>
    <row r="10377" spans="1:4">
      <c r="A10377" s="134"/>
      <c r="D10377" s="68">
        <f t="shared" si="162"/>
        <v>0</v>
      </c>
    </row>
    <row r="10378" spans="1:4">
      <c r="A10378" s="134"/>
      <c r="D10378" s="68">
        <f t="shared" si="162"/>
        <v>0</v>
      </c>
    </row>
    <row r="10379" spans="1:4">
      <c r="A10379" s="134"/>
      <c r="D10379" s="68">
        <f t="shared" si="162"/>
        <v>0</v>
      </c>
    </row>
    <row r="10380" spans="1:4">
      <c r="A10380" s="134"/>
      <c r="D10380" s="68">
        <f t="shared" si="162"/>
        <v>0</v>
      </c>
    </row>
    <row r="10381" spans="1:4">
      <c r="A10381" s="134"/>
      <c r="D10381" s="68">
        <f t="shared" si="162"/>
        <v>0</v>
      </c>
    </row>
    <row r="10382" spans="1:4">
      <c r="A10382" s="134"/>
      <c r="D10382" s="68">
        <f t="shared" si="162"/>
        <v>0</v>
      </c>
    </row>
    <row r="10383" spans="1:4">
      <c r="A10383" s="134"/>
      <c r="D10383" s="68">
        <f t="shared" si="162"/>
        <v>0</v>
      </c>
    </row>
    <row r="10384" spans="1:4">
      <c r="A10384" s="134"/>
      <c r="D10384" s="68">
        <f t="shared" si="162"/>
        <v>0</v>
      </c>
    </row>
    <row r="10385" spans="1:4">
      <c r="A10385" s="134"/>
      <c r="D10385" s="68">
        <f t="shared" si="162"/>
        <v>0</v>
      </c>
    </row>
    <row r="10386" spans="1:4">
      <c r="A10386" s="134"/>
      <c r="D10386" s="68">
        <f t="shared" si="162"/>
        <v>0</v>
      </c>
    </row>
    <row r="10387" spans="1:4">
      <c r="A10387" s="134"/>
      <c r="D10387" s="68">
        <f t="shared" si="162"/>
        <v>0</v>
      </c>
    </row>
    <row r="10388" spans="1:4">
      <c r="A10388" s="134"/>
      <c r="D10388" s="68">
        <f t="shared" si="162"/>
        <v>0</v>
      </c>
    </row>
    <row r="10389" spans="1:4">
      <c r="A10389" s="134"/>
      <c r="D10389" s="68">
        <f t="shared" si="162"/>
        <v>0</v>
      </c>
    </row>
    <row r="10390" spans="1:4">
      <c r="A10390" s="134"/>
      <c r="D10390" s="68">
        <f t="shared" si="162"/>
        <v>0</v>
      </c>
    </row>
    <row r="10391" spans="1:4">
      <c r="A10391" s="134"/>
      <c r="D10391" s="68">
        <f t="shared" si="162"/>
        <v>0</v>
      </c>
    </row>
    <row r="10392" spans="1:4">
      <c r="A10392" s="134"/>
      <c r="D10392" s="68">
        <f t="shared" si="162"/>
        <v>0</v>
      </c>
    </row>
    <row r="10393" spans="1:4">
      <c r="A10393" s="134"/>
      <c r="D10393" s="68">
        <f t="shared" si="162"/>
        <v>0</v>
      </c>
    </row>
    <row r="10394" spans="1:4">
      <c r="A10394" s="134"/>
      <c r="D10394" s="68">
        <f t="shared" si="162"/>
        <v>0</v>
      </c>
    </row>
    <row r="10395" spans="1:4">
      <c r="A10395" s="134"/>
      <c r="D10395" s="68">
        <f t="shared" si="162"/>
        <v>0</v>
      </c>
    </row>
    <row r="10396" spans="1:4">
      <c r="A10396" s="134"/>
      <c r="D10396" s="68">
        <f t="shared" si="162"/>
        <v>0</v>
      </c>
    </row>
    <row r="10397" spans="1:4">
      <c r="A10397" s="134"/>
      <c r="D10397" s="68">
        <f t="shared" si="162"/>
        <v>0</v>
      </c>
    </row>
    <row r="10398" spans="1:4">
      <c r="A10398" s="134"/>
      <c r="D10398" s="68">
        <f t="shared" si="162"/>
        <v>0</v>
      </c>
    </row>
    <row r="10399" spans="1:4">
      <c r="A10399" s="134"/>
      <c r="D10399" s="68">
        <f t="shared" si="162"/>
        <v>0</v>
      </c>
    </row>
    <row r="10400" spans="1:4">
      <c r="A10400" s="134"/>
      <c r="D10400" s="68">
        <f t="shared" si="162"/>
        <v>0</v>
      </c>
    </row>
    <row r="10401" spans="1:4">
      <c r="A10401" s="134"/>
      <c r="D10401" s="68">
        <f t="shared" si="162"/>
        <v>0</v>
      </c>
    </row>
    <row r="10402" spans="1:4">
      <c r="A10402" s="134"/>
      <c r="D10402" s="68">
        <f t="shared" si="162"/>
        <v>0</v>
      </c>
    </row>
    <row r="10403" spans="1:4">
      <c r="A10403" s="134"/>
      <c r="D10403" s="68">
        <f t="shared" si="162"/>
        <v>0</v>
      </c>
    </row>
    <row r="10404" spans="1:4">
      <c r="A10404" s="134"/>
      <c r="D10404" s="68">
        <f t="shared" si="162"/>
        <v>0</v>
      </c>
    </row>
    <row r="10405" spans="1:4">
      <c r="A10405" s="134"/>
      <c r="D10405" s="68">
        <f t="shared" si="162"/>
        <v>0</v>
      </c>
    </row>
    <row r="10406" spans="1:4">
      <c r="A10406" s="134"/>
      <c r="D10406" s="68">
        <f t="shared" si="162"/>
        <v>0</v>
      </c>
    </row>
    <row r="10407" spans="1:4">
      <c r="A10407" s="134"/>
      <c r="D10407" s="68">
        <f t="shared" si="162"/>
        <v>0</v>
      </c>
    </row>
    <row r="10408" spans="1:4">
      <c r="A10408" s="134"/>
      <c r="D10408" s="68">
        <f t="shared" si="162"/>
        <v>0</v>
      </c>
    </row>
    <row r="10409" spans="1:4">
      <c r="A10409" s="134"/>
      <c r="D10409" s="68">
        <f t="shared" si="162"/>
        <v>0</v>
      </c>
    </row>
    <row r="10410" spans="1:4">
      <c r="A10410" s="134"/>
      <c r="D10410" s="68">
        <f t="shared" si="162"/>
        <v>0</v>
      </c>
    </row>
    <row r="10411" spans="1:4">
      <c r="A10411" s="134"/>
      <c r="D10411" s="68">
        <f t="shared" si="162"/>
        <v>0</v>
      </c>
    </row>
    <row r="10412" spans="1:4">
      <c r="A10412" s="134"/>
      <c r="D10412" s="68">
        <f t="shared" si="162"/>
        <v>0</v>
      </c>
    </row>
    <row r="10413" spans="1:4">
      <c r="A10413" s="134"/>
      <c r="D10413" s="68">
        <f t="shared" si="162"/>
        <v>0</v>
      </c>
    </row>
    <row r="10414" spans="1:4">
      <c r="A10414" s="134"/>
      <c r="D10414" s="68">
        <f t="shared" si="162"/>
        <v>0</v>
      </c>
    </row>
    <row r="10415" spans="1:4">
      <c r="A10415" s="134"/>
      <c r="D10415" s="68">
        <f t="shared" si="162"/>
        <v>0</v>
      </c>
    </row>
    <row r="10416" spans="1:4">
      <c r="A10416" s="134"/>
      <c r="D10416" s="68">
        <f t="shared" si="162"/>
        <v>0</v>
      </c>
    </row>
    <row r="10417" spans="1:4">
      <c r="A10417" s="134"/>
      <c r="D10417" s="68">
        <f t="shared" si="162"/>
        <v>0</v>
      </c>
    </row>
    <row r="10418" spans="1:4">
      <c r="A10418" s="134"/>
      <c r="D10418" s="68">
        <f t="shared" si="162"/>
        <v>0</v>
      </c>
    </row>
    <row r="10419" spans="1:4">
      <c r="A10419" s="134"/>
      <c r="D10419" s="68">
        <f t="shared" si="162"/>
        <v>0</v>
      </c>
    </row>
    <row r="10420" spans="1:4">
      <c r="A10420" s="134"/>
      <c r="D10420" s="68">
        <f t="shared" si="162"/>
        <v>0</v>
      </c>
    </row>
    <row r="10421" spans="1:4">
      <c r="A10421" s="134"/>
      <c r="D10421" s="68">
        <f t="shared" si="162"/>
        <v>0</v>
      </c>
    </row>
    <row r="10422" spans="1:4">
      <c r="A10422" s="134"/>
      <c r="D10422" s="68">
        <f t="shared" si="162"/>
        <v>0</v>
      </c>
    </row>
    <row r="10423" spans="1:4">
      <c r="A10423" s="134"/>
      <c r="D10423" s="68">
        <f t="shared" si="162"/>
        <v>0</v>
      </c>
    </row>
    <row r="10424" spans="1:4">
      <c r="A10424" s="134"/>
      <c r="D10424" s="68">
        <f t="shared" si="162"/>
        <v>0</v>
      </c>
    </row>
    <row r="10425" spans="1:4">
      <c r="A10425" s="134"/>
      <c r="D10425" s="68">
        <f t="shared" si="162"/>
        <v>0</v>
      </c>
    </row>
    <row r="10426" spans="1:4">
      <c r="A10426" s="134"/>
      <c r="D10426" s="68">
        <f t="shared" si="162"/>
        <v>0</v>
      </c>
    </row>
    <row r="10427" spans="1:4">
      <c r="A10427" s="134"/>
      <c r="D10427" s="68">
        <f t="shared" si="162"/>
        <v>0</v>
      </c>
    </row>
    <row r="10428" spans="1:4">
      <c r="A10428" s="134"/>
      <c r="D10428" s="68">
        <f t="shared" si="162"/>
        <v>0</v>
      </c>
    </row>
    <row r="10429" spans="1:4">
      <c r="A10429" s="134"/>
      <c r="D10429" s="68">
        <f t="shared" si="162"/>
        <v>0</v>
      </c>
    </row>
    <row r="10430" spans="1:4">
      <c r="A10430" s="134"/>
      <c r="D10430" s="68">
        <f t="shared" si="162"/>
        <v>0</v>
      </c>
    </row>
    <row r="10431" spans="1:4">
      <c r="A10431" s="134"/>
      <c r="D10431" s="68">
        <f t="shared" si="162"/>
        <v>0</v>
      </c>
    </row>
    <row r="10432" spans="1:4">
      <c r="A10432" s="134"/>
      <c r="D10432" s="68">
        <f t="shared" si="162"/>
        <v>0</v>
      </c>
    </row>
    <row r="10433" spans="1:4">
      <c r="A10433" s="134"/>
      <c r="D10433" s="68">
        <f t="shared" si="162"/>
        <v>0</v>
      </c>
    </row>
    <row r="10434" spans="1:4">
      <c r="A10434" s="134"/>
      <c r="D10434" s="68">
        <f t="shared" si="162"/>
        <v>0</v>
      </c>
    </row>
    <row r="10435" spans="1:4">
      <c r="A10435" s="134"/>
      <c r="D10435" s="68">
        <f t="shared" ref="D10435:D10498" si="163">B10435+C10435</f>
        <v>0</v>
      </c>
    </row>
    <row r="10436" spans="1:4">
      <c r="A10436" s="134"/>
      <c r="D10436" s="68">
        <f t="shared" si="163"/>
        <v>0</v>
      </c>
    </row>
    <row r="10437" spans="1:4">
      <c r="A10437" s="134"/>
      <c r="D10437" s="68">
        <f t="shared" si="163"/>
        <v>0</v>
      </c>
    </row>
    <row r="10438" spans="1:4">
      <c r="A10438" s="134"/>
      <c r="D10438" s="68">
        <f t="shared" si="163"/>
        <v>0</v>
      </c>
    </row>
    <row r="10439" spans="1:4">
      <c r="A10439" s="134"/>
      <c r="D10439" s="68">
        <f t="shared" si="163"/>
        <v>0</v>
      </c>
    </row>
    <row r="10440" spans="1:4">
      <c r="A10440" s="134"/>
      <c r="D10440" s="68">
        <f t="shared" si="163"/>
        <v>0</v>
      </c>
    </row>
    <row r="10441" spans="1:4">
      <c r="A10441" s="134"/>
      <c r="D10441" s="68">
        <f t="shared" si="163"/>
        <v>0</v>
      </c>
    </row>
    <row r="10442" spans="1:4">
      <c r="A10442" s="134"/>
      <c r="D10442" s="68">
        <f t="shared" si="163"/>
        <v>0</v>
      </c>
    </row>
    <row r="10443" spans="1:4">
      <c r="A10443" s="134"/>
      <c r="D10443" s="68">
        <f t="shared" si="163"/>
        <v>0</v>
      </c>
    </row>
    <row r="10444" spans="1:4">
      <c r="A10444" s="134"/>
      <c r="D10444" s="68">
        <f t="shared" si="163"/>
        <v>0</v>
      </c>
    </row>
    <row r="10445" spans="1:4">
      <c r="A10445" s="134"/>
      <c r="D10445" s="68">
        <f t="shared" si="163"/>
        <v>0</v>
      </c>
    </row>
    <row r="10446" spans="1:4">
      <c r="A10446" s="134"/>
      <c r="D10446" s="68">
        <f t="shared" si="163"/>
        <v>0</v>
      </c>
    </row>
    <row r="10447" spans="1:4">
      <c r="A10447" s="134"/>
      <c r="D10447" s="68">
        <f t="shared" si="163"/>
        <v>0</v>
      </c>
    </row>
    <row r="10448" spans="1:4">
      <c r="A10448" s="134"/>
      <c r="D10448" s="68">
        <f t="shared" si="163"/>
        <v>0</v>
      </c>
    </row>
    <row r="10449" spans="1:4">
      <c r="A10449" s="134"/>
      <c r="D10449" s="68">
        <f t="shared" si="163"/>
        <v>0</v>
      </c>
    </row>
    <row r="10450" spans="1:4">
      <c r="A10450" s="134"/>
      <c r="D10450" s="68">
        <f t="shared" si="163"/>
        <v>0</v>
      </c>
    </row>
    <row r="10451" spans="1:4">
      <c r="A10451" s="134"/>
      <c r="D10451" s="68">
        <f t="shared" si="163"/>
        <v>0</v>
      </c>
    </row>
    <row r="10452" spans="1:4">
      <c r="A10452" s="134"/>
      <c r="D10452" s="68">
        <f t="shared" si="163"/>
        <v>0</v>
      </c>
    </row>
    <row r="10453" spans="1:4">
      <c r="A10453" s="134"/>
      <c r="D10453" s="68">
        <f t="shared" si="163"/>
        <v>0</v>
      </c>
    </row>
    <row r="10454" spans="1:4">
      <c r="A10454" s="134"/>
      <c r="D10454" s="68">
        <f t="shared" si="163"/>
        <v>0</v>
      </c>
    </row>
    <row r="10455" spans="1:4">
      <c r="A10455" s="134"/>
      <c r="D10455" s="68">
        <f t="shared" si="163"/>
        <v>0</v>
      </c>
    </row>
    <row r="10456" spans="1:4">
      <c r="A10456" s="134"/>
      <c r="D10456" s="68">
        <f t="shared" si="163"/>
        <v>0</v>
      </c>
    </row>
    <row r="10457" spans="1:4">
      <c r="A10457" s="134"/>
      <c r="D10457" s="68">
        <f t="shared" si="163"/>
        <v>0</v>
      </c>
    </row>
    <row r="10458" spans="1:4">
      <c r="A10458" s="134"/>
      <c r="D10458" s="68">
        <f t="shared" si="163"/>
        <v>0</v>
      </c>
    </row>
    <row r="10459" spans="1:4">
      <c r="A10459" s="134"/>
      <c r="D10459" s="68">
        <f t="shared" si="163"/>
        <v>0</v>
      </c>
    </row>
    <row r="10460" spans="1:4">
      <c r="A10460" s="134"/>
      <c r="D10460" s="68">
        <f t="shared" si="163"/>
        <v>0</v>
      </c>
    </row>
    <row r="10461" spans="1:4">
      <c r="A10461" s="134"/>
      <c r="D10461" s="68">
        <f t="shared" si="163"/>
        <v>0</v>
      </c>
    </row>
    <row r="10462" spans="1:4">
      <c r="A10462" s="134"/>
      <c r="D10462" s="68">
        <f t="shared" si="163"/>
        <v>0</v>
      </c>
    </row>
    <row r="10463" spans="1:4">
      <c r="A10463" s="134"/>
      <c r="D10463" s="68">
        <f t="shared" si="163"/>
        <v>0</v>
      </c>
    </row>
    <row r="10464" spans="1:4">
      <c r="A10464" s="134"/>
      <c r="D10464" s="68">
        <f t="shared" si="163"/>
        <v>0</v>
      </c>
    </row>
    <row r="10465" spans="1:4">
      <c r="A10465" s="134"/>
      <c r="D10465" s="68">
        <f t="shared" si="163"/>
        <v>0</v>
      </c>
    </row>
    <row r="10466" spans="1:4">
      <c r="A10466" s="134"/>
      <c r="D10466" s="68">
        <f t="shared" si="163"/>
        <v>0</v>
      </c>
    </row>
    <row r="10467" spans="1:4">
      <c r="A10467" s="134"/>
      <c r="D10467" s="68">
        <f t="shared" si="163"/>
        <v>0</v>
      </c>
    </row>
    <row r="10468" spans="1:4">
      <c r="A10468" s="134"/>
      <c r="D10468" s="68">
        <f t="shared" si="163"/>
        <v>0</v>
      </c>
    </row>
    <row r="10469" spans="1:4">
      <c r="A10469" s="134"/>
      <c r="D10469" s="68">
        <f t="shared" si="163"/>
        <v>0</v>
      </c>
    </row>
    <row r="10470" spans="1:4">
      <c r="A10470" s="134"/>
      <c r="D10470" s="68">
        <f t="shared" si="163"/>
        <v>0</v>
      </c>
    </row>
    <row r="10471" spans="1:4">
      <c r="A10471" s="134"/>
      <c r="D10471" s="68">
        <f t="shared" si="163"/>
        <v>0</v>
      </c>
    </row>
    <row r="10472" spans="1:4">
      <c r="A10472" s="134"/>
      <c r="D10472" s="68">
        <f t="shared" si="163"/>
        <v>0</v>
      </c>
    </row>
    <row r="10473" spans="1:4">
      <c r="A10473" s="134"/>
      <c r="D10473" s="68">
        <f t="shared" si="163"/>
        <v>0</v>
      </c>
    </row>
    <row r="10474" spans="1:4">
      <c r="A10474" s="134"/>
      <c r="D10474" s="68">
        <f t="shared" si="163"/>
        <v>0</v>
      </c>
    </row>
    <row r="10475" spans="1:4">
      <c r="A10475" s="134"/>
      <c r="D10475" s="68">
        <f t="shared" si="163"/>
        <v>0</v>
      </c>
    </row>
    <row r="10476" spans="1:4">
      <c r="A10476" s="134"/>
      <c r="D10476" s="68">
        <f t="shared" si="163"/>
        <v>0</v>
      </c>
    </row>
    <row r="10477" spans="1:4">
      <c r="A10477" s="134"/>
      <c r="D10477" s="68">
        <f t="shared" si="163"/>
        <v>0</v>
      </c>
    </row>
    <row r="10478" spans="1:4">
      <c r="A10478" s="134"/>
      <c r="D10478" s="68">
        <f t="shared" si="163"/>
        <v>0</v>
      </c>
    </row>
    <row r="10479" spans="1:4">
      <c r="A10479" s="134"/>
      <c r="D10479" s="68">
        <f t="shared" si="163"/>
        <v>0</v>
      </c>
    </row>
    <row r="10480" spans="1:4">
      <c r="A10480" s="134"/>
      <c r="D10480" s="68">
        <f t="shared" si="163"/>
        <v>0</v>
      </c>
    </row>
    <row r="10481" spans="1:4">
      <c r="A10481" s="134"/>
      <c r="D10481" s="68">
        <f t="shared" si="163"/>
        <v>0</v>
      </c>
    </row>
    <row r="10482" spans="1:4">
      <c r="A10482" s="134"/>
      <c r="D10482" s="68">
        <f t="shared" si="163"/>
        <v>0</v>
      </c>
    </row>
    <row r="10483" spans="1:4">
      <c r="A10483" s="134"/>
      <c r="D10483" s="68">
        <f t="shared" si="163"/>
        <v>0</v>
      </c>
    </row>
    <row r="10484" spans="1:4">
      <c r="A10484" s="134"/>
      <c r="D10484" s="68">
        <f t="shared" si="163"/>
        <v>0</v>
      </c>
    </row>
    <row r="10485" spans="1:4">
      <c r="A10485" s="134"/>
      <c r="D10485" s="68">
        <f t="shared" si="163"/>
        <v>0</v>
      </c>
    </row>
    <row r="10486" spans="1:4">
      <c r="A10486" s="134"/>
      <c r="D10486" s="68">
        <f t="shared" si="163"/>
        <v>0</v>
      </c>
    </row>
    <row r="10487" spans="1:4">
      <c r="A10487" s="134"/>
      <c r="D10487" s="68">
        <f t="shared" si="163"/>
        <v>0</v>
      </c>
    </row>
    <row r="10488" spans="1:4">
      <c r="A10488" s="134"/>
      <c r="D10488" s="68">
        <f t="shared" si="163"/>
        <v>0</v>
      </c>
    </row>
    <row r="10489" spans="1:4">
      <c r="A10489" s="134"/>
      <c r="D10489" s="68">
        <f t="shared" si="163"/>
        <v>0</v>
      </c>
    </row>
    <row r="10490" spans="1:4">
      <c r="A10490" s="134"/>
      <c r="D10490" s="68">
        <f t="shared" si="163"/>
        <v>0</v>
      </c>
    </row>
    <row r="10491" spans="1:4">
      <c r="A10491" s="134"/>
      <c r="D10491" s="68">
        <f t="shared" si="163"/>
        <v>0</v>
      </c>
    </row>
    <row r="10492" spans="1:4">
      <c r="A10492" s="134"/>
      <c r="D10492" s="68">
        <f t="shared" si="163"/>
        <v>0</v>
      </c>
    </row>
    <row r="10493" spans="1:4">
      <c r="A10493" s="134"/>
      <c r="D10493" s="68">
        <f t="shared" si="163"/>
        <v>0</v>
      </c>
    </row>
    <row r="10494" spans="1:4">
      <c r="A10494" s="134"/>
      <c r="D10494" s="68">
        <f t="shared" si="163"/>
        <v>0</v>
      </c>
    </row>
    <row r="10495" spans="1:4">
      <c r="A10495" s="134"/>
      <c r="D10495" s="68">
        <f t="shared" si="163"/>
        <v>0</v>
      </c>
    </row>
    <row r="10496" spans="1:4">
      <c r="A10496" s="134"/>
      <c r="D10496" s="68">
        <f t="shared" si="163"/>
        <v>0</v>
      </c>
    </row>
    <row r="10497" spans="1:4">
      <c r="A10497" s="134"/>
      <c r="D10497" s="68">
        <f t="shared" si="163"/>
        <v>0</v>
      </c>
    </row>
    <row r="10498" spans="1:4">
      <c r="A10498" s="134"/>
      <c r="D10498" s="68">
        <f t="shared" si="163"/>
        <v>0</v>
      </c>
    </row>
    <row r="10499" spans="1:4">
      <c r="A10499" s="134"/>
      <c r="D10499" s="68">
        <f t="shared" ref="D10499:D10562" si="164">B10499+C10499</f>
        <v>0</v>
      </c>
    </row>
    <row r="10500" spans="1:4">
      <c r="A10500" s="134"/>
      <c r="D10500" s="68">
        <f t="shared" si="164"/>
        <v>0</v>
      </c>
    </row>
    <row r="10501" spans="1:4">
      <c r="A10501" s="134"/>
      <c r="D10501" s="68">
        <f t="shared" si="164"/>
        <v>0</v>
      </c>
    </row>
    <row r="10502" spans="1:4">
      <c r="A10502" s="134"/>
      <c r="D10502" s="68">
        <f t="shared" si="164"/>
        <v>0</v>
      </c>
    </row>
    <row r="10503" spans="1:4">
      <c r="A10503" s="134"/>
      <c r="D10503" s="68">
        <f t="shared" si="164"/>
        <v>0</v>
      </c>
    </row>
    <row r="10504" spans="1:4">
      <c r="A10504" s="134"/>
      <c r="D10504" s="68">
        <f t="shared" si="164"/>
        <v>0</v>
      </c>
    </row>
    <row r="10505" spans="1:4">
      <c r="A10505" s="134"/>
      <c r="D10505" s="68">
        <f t="shared" si="164"/>
        <v>0</v>
      </c>
    </row>
    <row r="10506" spans="1:4">
      <c r="A10506" s="134"/>
      <c r="D10506" s="68">
        <f t="shared" si="164"/>
        <v>0</v>
      </c>
    </row>
    <row r="10507" spans="1:4">
      <c r="A10507" s="134"/>
      <c r="D10507" s="68">
        <f t="shared" si="164"/>
        <v>0</v>
      </c>
    </row>
    <row r="10508" spans="1:4">
      <c r="A10508" s="134"/>
      <c r="D10508" s="68">
        <f t="shared" si="164"/>
        <v>0</v>
      </c>
    </row>
    <row r="10509" spans="1:4">
      <c r="A10509" s="134"/>
      <c r="D10509" s="68">
        <f t="shared" si="164"/>
        <v>0</v>
      </c>
    </row>
    <row r="10510" spans="1:4">
      <c r="A10510" s="134"/>
      <c r="D10510" s="68">
        <f t="shared" si="164"/>
        <v>0</v>
      </c>
    </row>
    <row r="10511" spans="1:4">
      <c r="A10511" s="134"/>
      <c r="D10511" s="68">
        <f t="shared" si="164"/>
        <v>0</v>
      </c>
    </row>
    <row r="10512" spans="1:4">
      <c r="A10512" s="134"/>
      <c r="D10512" s="68">
        <f t="shared" si="164"/>
        <v>0</v>
      </c>
    </row>
    <row r="10513" spans="1:4">
      <c r="A10513" s="134"/>
      <c r="D10513" s="68">
        <f t="shared" si="164"/>
        <v>0</v>
      </c>
    </row>
    <row r="10514" spans="1:4">
      <c r="A10514" s="134"/>
      <c r="D10514" s="68">
        <f t="shared" si="164"/>
        <v>0</v>
      </c>
    </row>
    <row r="10515" spans="1:4">
      <c r="A10515" s="134"/>
      <c r="D10515" s="68">
        <f t="shared" si="164"/>
        <v>0</v>
      </c>
    </row>
    <row r="10516" spans="1:4">
      <c r="A10516" s="134"/>
      <c r="D10516" s="68">
        <f t="shared" si="164"/>
        <v>0</v>
      </c>
    </row>
    <row r="10517" spans="1:4">
      <c r="A10517" s="134"/>
      <c r="D10517" s="68">
        <f t="shared" si="164"/>
        <v>0</v>
      </c>
    </row>
    <row r="10518" spans="1:4">
      <c r="A10518" s="134"/>
      <c r="D10518" s="68">
        <f t="shared" si="164"/>
        <v>0</v>
      </c>
    </row>
    <row r="10519" spans="1:4">
      <c r="A10519" s="134"/>
      <c r="D10519" s="68">
        <f t="shared" si="164"/>
        <v>0</v>
      </c>
    </row>
    <row r="10520" spans="1:4">
      <c r="A10520" s="134"/>
      <c r="D10520" s="68">
        <f t="shared" si="164"/>
        <v>0</v>
      </c>
    </row>
    <row r="10521" spans="1:4">
      <c r="A10521" s="134"/>
      <c r="D10521" s="68">
        <f t="shared" si="164"/>
        <v>0</v>
      </c>
    </row>
    <row r="10522" spans="1:4">
      <c r="A10522" s="134"/>
      <c r="D10522" s="68">
        <f t="shared" si="164"/>
        <v>0</v>
      </c>
    </row>
    <row r="10523" spans="1:4">
      <c r="A10523" s="134"/>
      <c r="D10523" s="68">
        <f t="shared" si="164"/>
        <v>0</v>
      </c>
    </row>
    <row r="10524" spans="1:4">
      <c r="A10524" s="134"/>
      <c r="D10524" s="68">
        <f t="shared" si="164"/>
        <v>0</v>
      </c>
    </row>
    <row r="10525" spans="1:4">
      <c r="A10525" s="134"/>
      <c r="D10525" s="68">
        <f t="shared" si="164"/>
        <v>0</v>
      </c>
    </row>
    <row r="10526" spans="1:4">
      <c r="A10526" s="134"/>
      <c r="D10526" s="68">
        <f t="shared" si="164"/>
        <v>0</v>
      </c>
    </row>
    <row r="10527" spans="1:4">
      <c r="A10527" s="134"/>
      <c r="D10527" s="68">
        <f t="shared" si="164"/>
        <v>0</v>
      </c>
    </row>
    <row r="10528" spans="1:4">
      <c r="A10528" s="134"/>
      <c r="D10528" s="68">
        <f t="shared" si="164"/>
        <v>0</v>
      </c>
    </row>
    <row r="10529" spans="1:4">
      <c r="A10529" s="134"/>
      <c r="D10529" s="68">
        <f t="shared" si="164"/>
        <v>0</v>
      </c>
    </row>
    <row r="10530" spans="1:4">
      <c r="A10530" s="134"/>
      <c r="D10530" s="68">
        <f t="shared" si="164"/>
        <v>0</v>
      </c>
    </row>
    <row r="10531" spans="1:4">
      <c r="A10531" s="134"/>
      <c r="D10531" s="68">
        <f t="shared" si="164"/>
        <v>0</v>
      </c>
    </row>
    <row r="10532" spans="1:4">
      <c r="A10532" s="134"/>
      <c r="D10532" s="68">
        <f t="shared" si="164"/>
        <v>0</v>
      </c>
    </row>
    <row r="10533" spans="1:4">
      <c r="A10533" s="134"/>
      <c r="D10533" s="68">
        <f t="shared" si="164"/>
        <v>0</v>
      </c>
    </row>
    <row r="10534" spans="1:4">
      <c r="A10534" s="134"/>
      <c r="D10534" s="68">
        <f t="shared" si="164"/>
        <v>0</v>
      </c>
    </row>
    <row r="10535" spans="1:4">
      <c r="A10535" s="134"/>
      <c r="D10535" s="68">
        <f t="shared" si="164"/>
        <v>0</v>
      </c>
    </row>
    <row r="10536" spans="1:4">
      <c r="A10536" s="134"/>
      <c r="D10536" s="68">
        <f t="shared" si="164"/>
        <v>0</v>
      </c>
    </row>
    <row r="10537" spans="1:4">
      <c r="A10537" s="134"/>
      <c r="D10537" s="68">
        <f t="shared" si="164"/>
        <v>0</v>
      </c>
    </row>
    <row r="10538" spans="1:4">
      <c r="A10538" s="134"/>
      <c r="D10538" s="68">
        <f t="shared" si="164"/>
        <v>0</v>
      </c>
    </row>
    <row r="10539" spans="1:4">
      <c r="A10539" s="134"/>
      <c r="D10539" s="68">
        <f t="shared" si="164"/>
        <v>0</v>
      </c>
    </row>
    <row r="10540" spans="1:4">
      <c r="A10540" s="134"/>
      <c r="D10540" s="68">
        <f t="shared" si="164"/>
        <v>0</v>
      </c>
    </row>
    <row r="10541" spans="1:4">
      <c r="A10541" s="134"/>
      <c r="D10541" s="68">
        <f t="shared" si="164"/>
        <v>0</v>
      </c>
    </row>
    <row r="10542" spans="1:4">
      <c r="A10542" s="134"/>
      <c r="D10542" s="68">
        <f t="shared" si="164"/>
        <v>0</v>
      </c>
    </row>
    <row r="10543" spans="1:4">
      <c r="A10543" s="134"/>
      <c r="D10543" s="68">
        <f t="shared" si="164"/>
        <v>0</v>
      </c>
    </row>
    <row r="10544" spans="1:4">
      <c r="A10544" s="134"/>
      <c r="D10544" s="68">
        <f t="shared" si="164"/>
        <v>0</v>
      </c>
    </row>
    <row r="10545" spans="1:4">
      <c r="A10545" s="134"/>
      <c r="D10545" s="68">
        <f t="shared" si="164"/>
        <v>0</v>
      </c>
    </row>
    <row r="10546" spans="1:4">
      <c r="A10546" s="134"/>
      <c r="D10546" s="68">
        <f t="shared" si="164"/>
        <v>0</v>
      </c>
    </row>
    <row r="10547" spans="1:4">
      <c r="A10547" s="134"/>
      <c r="D10547" s="68">
        <f t="shared" si="164"/>
        <v>0</v>
      </c>
    </row>
    <row r="10548" spans="1:4">
      <c r="A10548" s="134"/>
      <c r="D10548" s="68">
        <f t="shared" si="164"/>
        <v>0</v>
      </c>
    </row>
    <row r="10549" spans="1:4">
      <c r="A10549" s="134"/>
      <c r="D10549" s="68">
        <f t="shared" si="164"/>
        <v>0</v>
      </c>
    </row>
    <row r="10550" spans="1:4">
      <c r="A10550" s="134"/>
      <c r="D10550" s="68">
        <f t="shared" si="164"/>
        <v>0</v>
      </c>
    </row>
    <row r="10551" spans="1:4">
      <c r="A10551" s="134"/>
      <c r="D10551" s="68">
        <f t="shared" si="164"/>
        <v>0</v>
      </c>
    </row>
    <row r="10552" spans="1:4">
      <c r="A10552" s="134"/>
      <c r="D10552" s="68">
        <f t="shared" si="164"/>
        <v>0</v>
      </c>
    </row>
    <row r="10553" spans="1:4">
      <c r="A10553" s="134"/>
      <c r="D10553" s="68">
        <f t="shared" si="164"/>
        <v>0</v>
      </c>
    </row>
    <row r="10554" spans="1:4">
      <c r="A10554" s="134"/>
      <c r="D10554" s="68">
        <f t="shared" si="164"/>
        <v>0</v>
      </c>
    </row>
    <row r="10555" spans="1:4">
      <c r="A10555" s="134"/>
      <c r="D10555" s="68">
        <f t="shared" si="164"/>
        <v>0</v>
      </c>
    </row>
    <row r="10556" spans="1:4">
      <c r="A10556" s="134"/>
      <c r="D10556" s="68">
        <f t="shared" si="164"/>
        <v>0</v>
      </c>
    </row>
    <row r="10557" spans="1:4">
      <c r="A10557" s="134"/>
      <c r="D10557" s="68">
        <f t="shared" si="164"/>
        <v>0</v>
      </c>
    </row>
    <row r="10558" spans="1:4">
      <c r="A10558" s="134"/>
      <c r="D10558" s="68">
        <f t="shared" si="164"/>
        <v>0</v>
      </c>
    </row>
    <row r="10559" spans="1:4">
      <c r="A10559" s="134"/>
      <c r="D10559" s="68">
        <f t="shared" si="164"/>
        <v>0</v>
      </c>
    </row>
    <row r="10560" spans="1:4">
      <c r="A10560" s="134"/>
      <c r="D10560" s="68">
        <f t="shared" si="164"/>
        <v>0</v>
      </c>
    </row>
    <row r="10561" spans="1:4">
      <c r="A10561" s="134"/>
      <c r="D10561" s="68">
        <f t="shared" si="164"/>
        <v>0</v>
      </c>
    </row>
    <row r="10562" spans="1:4">
      <c r="A10562" s="134"/>
      <c r="D10562" s="68">
        <f t="shared" si="164"/>
        <v>0</v>
      </c>
    </row>
    <row r="10563" spans="1:4">
      <c r="A10563" s="134"/>
      <c r="D10563" s="68">
        <f t="shared" ref="D10563:D10626" si="165">B10563+C10563</f>
        <v>0</v>
      </c>
    </row>
    <row r="10564" spans="1:4">
      <c r="A10564" s="134"/>
      <c r="D10564" s="68">
        <f t="shared" si="165"/>
        <v>0</v>
      </c>
    </row>
    <row r="10565" spans="1:4">
      <c r="A10565" s="134"/>
      <c r="D10565" s="68">
        <f t="shared" si="165"/>
        <v>0</v>
      </c>
    </row>
    <row r="10566" spans="1:4">
      <c r="A10566" s="134"/>
      <c r="D10566" s="68">
        <f t="shared" si="165"/>
        <v>0</v>
      </c>
    </row>
    <row r="10567" spans="1:4">
      <c r="A10567" s="134"/>
      <c r="D10567" s="68">
        <f t="shared" si="165"/>
        <v>0</v>
      </c>
    </row>
    <row r="10568" spans="1:4">
      <c r="A10568" s="134"/>
      <c r="D10568" s="68">
        <f t="shared" si="165"/>
        <v>0</v>
      </c>
    </row>
    <row r="10569" spans="1:4">
      <c r="A10569" s="134"/>
      <c r="D10569" s="68">
        <f t="shared" si="165"/>
        <v>0</v>
      </c>
    </row>
    <row r="10570" spans="1:4">
      <c r="A10570" s="134"/>
      <c r="D10570" s="68">
        <f t="shared" si="165"/>
        <v>0</v>
      </c>
    </row>
    <row r="10571" spans="1:4">
      <c r="A10571" s="134"/>
      <c r="D10571" s="68">
        <f t="shared" si="165"/>
        <v>0</v>
      </c>
    </row>
    <row r="10572" spans="1:4">
      <c r="A10572" s="134"/>
      <c r="D10572" s="68">
        <f t="shared" si="165"/>
        <v>0</v>
      </c>
    </row>
    <row r="10573" spans="1:4">
      <c r="A10573" s="134"/>
      <c r="D10573" s="68">
        <f t="shared" si="165"/>
        <v>0</v>
      </c>
    </row>
    <row r="10574" spans="1:4">
      <c r="A10574" s="134"/>
      <c r="D10574" s="68">
        <f t="shared" si="165"/>
        <v>0</v>
      </c>
    </row>
    <row r="10575" spans="1:4">
      <c r="A10575" s="134"/>
      <c r="D10575" s="68">
        <f t="shared" si="165"/>
        <v>0</v>
      </c>
    </row>
    <row r="10576" spans="1:4">
      <c r="A10576" s="134"/>
      <c r="D10576" s="68">
        <f t="shared" si="165"/>
        <v>0</v>
      </c>
    </row>
    <row r="10577" spans="1:4">
      <c r="A10577" s="134"/>
      <c r="D10577" s="68">
        <f t="shared" si="165"/>
        <v>0</v>
      </c>
    </row>
    <row r="10578" spans="1:4">
      <c r="A10578" s="134"/>
      <c r="D10578" s="68">
        <f t="shared" si="165"/>
        <v>0</v>
      </c>
    </row>
    <row r="10579" spans="1:4">
      <c r="A10579" s="134"/>
      <c r="D10579" s="68">
        <f t="shared" si="165"/>
        <v>0</v>
      </c>
    </row>
    <row r="10580" spans="1:4">
      <c r="A10580" s="134"/>
      <c r="D10580" s="68">
        <f t="shared" si="165"/>
        <v>0</v>
      </c>
    </row>
    <row r="10581" spans="1:4">
      <c r="A10581" s="134"/>
      <c r="D10581" s="68">
        <f t="shared" si="165"/>
        <v>0</v>
      </c>
    </row>
    <row r="10582" spans="1:4">
      <c r="A10582" s="134"/>
      <c r="D10582" s="68">
        <f t="shared" si="165"/>
        <v>0</v>
      </c>
    </row>
    <row r="10583" spans="1:4">
      <c r="A10583" s="134"/>
      <c r="D10583" s="68">
        <f t="shared" si="165"/>
        <v>0</v>
      </c>
    </row>
    <row r="10584" spans="1:4">
      <c r="A10584" s="134"/>
      <c r="D10584" s="68">
        <f t="shared" si="165"/>
        <v>0</v>
      </c>
    </row>
    <row r="10585" spans="1:4">
      <c r="A10585" s="134"/>
      <c r="D10585" s="68">
        <f t="shared" si="165"/>
        <v>0</v>
      </c>
    </row>
    <row r="10586" spans="1:4">
      <c r="A10586" s="134"/>
      <c r="D10586" s="68">
        <f t="shared" si="165"/>
        <v>0</v>
      </c>
    </row>
    <row r="10587" spans="1:4">
      <c r="A10587" s="134"/>
      <c r="D10587" s="68">
        <f t="shared" si="165"/>
        <v>0</v>
      </c>
    </row>
    <row r="10588" spans="1:4">
      <c r="A10588" s="134"/>
      <c r="D10588" s="68">
        <f t="shared" si="165"/>
        <v>0</v>
      </c>
    </row>
    <row r="10589" spans="1:4">
      <c r="A10589" s="134"/>
      <c r="D10589" s="68">
        <f t="shared" si="165"/>
        <v>0</v>
      </c>
    </row>
    <row r="10590" spans="1:4">
      <c r="A10590" s="134"/>
      <c r="D10590" s="68">
        <f t="shared" si="165"/>
        <v>0</v>
      </c>
    </row>
    <row r="10591" spans="1:4">
      <c r="A10591" s="134"/>
      <c r="D10591" s="68">
        <f t="shared" si="165"/>
        <v>0</v>
      </c>
    </row>
    <row r="10592" spans="1:4">
      <c r="A10592" s="134"/>
      <c r="D10592" s="68">
        <f t="shared" si="165"/>
        <v>0</v>
      </c>
    </row>
    <row r="10593" spans="1:4">
      <c r="A10593" s="134"/>
      <c r="D10593" s="68">
        <f t="shared" si="165"/>
        <v>0</v>
      </c>
    </row>
    <row r="10594" spans="1:4">
      <c r="A10594" s="134"/>
      <c r="D10594" s="68">
        <f t="shared" si="165"/>
        <v>0</v>
      </c>
    </row>
    <row r="10595" spans="1:4">
      <c r="A10595" s="134"/>
      <c r="D10595" s="68">
        <f t="shared" si="165"/>
        <v>0</v>
      </c>
    </row>
    <row r="10596" spans="1:4">
      <c r="A10596" s="134"/>
      <c r="D10596" s="68">
        <f t="shared" si="165"/>
        <v>0</v>
      </c>
    </row>
    <row r="10597" spans="1:4">
      <c r="A10597" s="134"/>
      <c r="D10597" s="68">
        <f t="shared" si="165"/>
        <v>0</v>
      </c>
    </row>
    <row r="10598" spans="1:4">
      <c r="A10598" s="134"/>
      <c r="D10598" s="68">
        <f t="shared" si="165"/>
        <v>0</v>
      </c>
    </row>
    <row r="10599" spans="1:4">
      <c r="A10599" s="134"/>
      <c r="D10599" s="68">
        <f t="shared" si="165"/>
        <v>0</v>
      </c>
    </row>
    <row r="10600" spans="1:4">
      <c r="A10600" s="134"/>
      <c r="D10600" s="68">
        <f t="shared" si="165"/>
        <v>0</v>
      </c>
    </row>
    <row r="10601" spans="1:4">
      <c r="A10601" s="134"/>
      <c r="D10601" s="68">
        <f t="shared" si="165"/>
        <v>0</v>
      </c>
    </row>
    <row r="10602" spans="1:4">
      <c r="A10602" s="134"/>
      <c r="D10602" s="68">
        <f t="shared" si="165"/>
        <v>0</v>
      </c>
    </row>
    <row r="10603" spans="1:4">
      <c r="A10603" s="134"/>
      <c r="D10603" s="68">
        <f t="shared" si="165"/>
        <v>0</v>
      </c>
    </row>
    <row r="10604" spans="1:4">
      <c r="A10604" s="134"/>
      <c r="D10604" s="68">
        <f t="shared" si="165"/>
        <v>0</v>
      </c>
    </row>
    <row r="10605" spans="1:4">
      <c r="A10605" s="134"/>
      <c r="D10605" s="68">
        <f t="shared" si="165"/>
        <v>0</v>
      </c>
    </row>
    <row r="10606" spans="1:4">
      <c r="A10606" s="134"/>
      <c r="D10606" s="68">
        <f t="shared" si="165"/>
        <v>0</v>
      </c>
    </row>
    <row r="10607" spans="1:4">
      <c r="A10607" s="134"/>
      <c r="D10607" s="68">
        <f t="shared" si="165"/>
        <v>0</v>
      </c>
    </row>
    <row r="10608" spans="1:4">
      <c r="A10608" s="134"/>
      <c r="D10608" s="68">
        <f t="shared" si="165"/>
        <v>0</v>
      </c>
    </row>
    <row r="10609" spans="1:4">
      <c r="A10609" s="134"/>
      <c r="D10609" s="68">
        <f t="shared" si="165"/>
        <v>0</v>
      </c>
    </row>
    <row r="10610" spans="1:4">
      <c r="A10610" s="134"/>
      <c r="D10610" s="68">
        <f t="shared" si="165"/>
        <v>0</v>
      </c>
    </row>
    <row r="10611" spans="1:4">
      <c r="A10611" s="134"/>
      <c r="D10611" s="68">
        <f t="shared" si="165"/>
        <v>0</v>
      </c>
    </row>
    <row r="10612" spans="1:4">
      <c r="A10612" s="134"/>
      <c r="D10612" s="68">
        <f t="shared" si="165"/>
        <v>0</v>
      </c>
    </row>
    <row r="10613" spans="1:4">
      <c r="A10613" s="134"/>
      <c r="D10613" s="68">
        <f t="shared" si="165"/>
        <v>0</v>
      </c>
    </row>
    <row r="10614" spans="1:4">
      <c r="A10614" s="134"/>
      <c r="D10614" s="68">
        <f t="shared" si="165"/>
        <v>0</v>
      </c>
    </row>
    <row r="10615" spans="1:4">
      <c r="A10615" s="134"/>
      <c r="D10615" s="68">
        <f t="shared" si="165"/>
        <v>0</v>
      </c>
    </row>
    <row r="10616" spans="1:4">
      <c r="A10616" s="134"/>
      <c r="D10616" s="68">
        <f t="shared" si="165"/>
        <v>0</v>
      </c>
    </row>
    <row r="10617" spans="1:4">
      <c r="A10617" s="134"/>
      <c r="D10617" s="68">
        <f t="shared" si="165"/>
        <v>0</v>
      </c>
    </row>
    <row r="10618" spans="1:4">
      <c r="A10618" s="134"/>
      <c r="D10618" s="68">
        <f t="shared" si="165"/>
        <v>0</v>
      </c>
    </row>
    <row r="10619" spans="1:4">
      <c r="A10619" s="134"/>
      <c r="D10619" s="68">
        <f t="shared" si="165"/>
        <v>0</v>
      </c>
    </row>
    <row r="10620" spans="1:4">
      <c r="A10620" s="134"/>
      <c r="D10620" s="68">
        <f t="shared" si="165"/>
        <v>0</v>
      </c>
    </row>
    <row r="10621" spans="1:4">
      <c r="A10621" s="134"/>
      <c r="D10621" s="68">
        <f t="shared" si="165"/>
        <v>0</v>
      </c>
    </row>
    <row r="10622" spans="1:4">
      <c r="A10622" s="134"/>
      <c r="D10622" s="68">
        <f t="shared" si="165"/>
        <v>0</v>
      </c>
    </row>
    <row r="10623" spans="1:4">
      <c r="A10623" s="134"/>
      <c r="D10623" s="68">
        <f t="shared" si="165"/>
        <v>0</v>
      </c>
    </row>
    <row r="10624" spans="1:4">
      <c r="A10624" s="134"/>
      <c r="D10624" s="68">
        <f t="shared" si="165"/>
        <v>0</v>
      </c>
    </row>
    <row r="10625" spans="1:4">
      <c r="A10625" s="134"/>
      <c r="D10625" s="68">
        <f t="shared" si="165"/>
        <v>0</v>
      </c>
    </row>
    <row r="10626" spans="1:4">
      <c r="A10626" s="134"/>
      <c r="D10626" s="68">
        <f t="shared" si="165"/>
        <v>0</v>
      </c>
    </row>
    <row r="10627" spans="1:4">
      <c r="A10627" s="134"/>
      <c r="D10627" s="68">
        <f t="shared" ref="D10627:D10690" si="166">B10627+C10627</f>
        <v>0</v>
      </c>
    </row>
    <row r="10628" spans="1:4">
      <c r="A10628" s="134"/>
      <c r="D10628" s="68">
        <f t="shared" si="166"/>
        <v>0</v>
      </c>
    </row>
    <row r="10629" spans="1:4">
      <c r="A10629" s="134"/>
      <c r="D10629" s="68">
        <f t="shared" si="166"/>
        <v>0</v>
      </c>
    </row>
    <row r="10630" spans="1:4">
      <c r="A10630" s="134"/>
      <c r="D10630" s="68">
        <f t="shared" si="166"/>
        <v>0</v>
      </c>
    </row>
    <row r="10631" spans="1:4">
      <c r="A10631" s="134"/>
      <c r="D10631" s="68">
        <f t="shared" si="166"/>
        <v>0</v>
      </c>
    </row>
    <row r="10632" spans="1:4">
      <c r="A10632" s="134"/>
      <c r="D10632" s="68">
        <f t="shared" si="166"/>
        <v>0</v>
      </c>
    </row>
    <row r="10633" spans="1:4">
      <c r="A10633" s="134"/>
      <c r="D10633" s="68">
        <f t="shared" si="166"/>
        <v>0</v>
      </c>
    </row>
    <row r="10634" spans="1:4">
      <c r="A10634" s="134"/>
      <c r="D10634" s="68">
        <f t="shared" si="166"/>
        <v>0</v>
      </c>
    </row>
    <row r="10635" spans="1:4">
      <c r="A10635" s="134"/>
      <c r="D10635" s="68">
        <f t="shared" si="166"/>
        <v>0</v>
      </c>
    </row>
    <row r="10636" spans="1:4">
      <c r="A10636" s="134"/>
      <c r="D10636" s="68">
        <f t="shared" si="166"/>
        <v>0</v>
      </c>
    </row>
    <row r="10637" spans="1:4">
      <c r="A10637" s="134"/>
      <c r="D10637" s="68">
        <f t="shared" si="166"/>
        <v>0</v>
      </c>
    </row>
    <row r="10638" spans="1:4">
      <c r="A10638" s="134"/>
      <c r="D10638" s="68">
        <f t="shared" si="166"/>
        <v>0</v>
      </c>
    </row>
    <row r="10639" spans="1:4">
      <c r="A10639" s="134"/>
      <c r="D10639" s="68">
        <f t="shared" si="166"/>
        <v>0</v>
      </c>
    </row>
    <row r="10640" spans="1:4">
      <c r="A10640" s="134"/>
      <c r="D10640" s="68">
        <f t="shared" si="166"/>
        <v>0</v>
      </c>
    </row>
    <row r="10641" spans="1:4">
      <c r="A10641" s="134"/>
      <c r="D10641" s="68">
        <f t="shared" si="166"/>
        <v>0</v>
      </c>
    </row>
    <row r="10642" spans="1:4">
      <c r="A10642" s="134"/>
      <c r="D10642" s="68">
        <f t="shared" si="166"/>
        <v>0</v>
      </c>
    </row>
    <row r="10643" spans="1:4">
      <c r="A10643" s="134"/>
      <c r="D10643" s="68">
        <f t="shared" si="166"/>
        <v>0</v>
      </c>
    </row>
    <row r="10644" spans="1:4">
      <c r="A10644" s="134"/>
      <c r="D10644" s="68">
        <f t="shared" si="166"/>
        <v>0</v>
      </c>
    </row>
    <row r="10645" spans="1:4">
      <c r="A10645" s="134"/>
      <c r="D10645" s="68">
        <f t="shared" si="166"/>
        <v>0</v>
      </c>
    </row>
    <row r="10646" spans="1:4">
      <c r="A10646" s="134"/>
      <c r="D10646" s="68">
        <f t="shared" si="166"/>
        <v>0</v>
      </c>
    </row>
    <row r="10647" spans="1:4">
      <c r="A10647" s="134"/>
      <c r="D10647" s="68">
        <f t="shared" si="166"/>
        <v>0</v>
      </c>
    </row>
    <row r="10648" spans="1:4">
      <c r="A10648" s="134"/>
      <c r="D10648" s="68">
        <f t="shared" si="166"/>
        <v>0</v>
      </c>
    </row>
    <row r="10649" spans="1:4">
      <c r="A10649" s="134"/>
      <c r="D10649" s="68">
        <f t="shared" si="166"/>
        <v>0</v>
      </c>
    </row>
    <row r="10650" spans="1:4">
      <c r="A10650" s="134"/>
      <c r="D10650" s="68">
        <f t="shared" si="166"/>
        <v>0</v>
      </c>
    </row>
    <row r="10651" spans="1:4">
      <c r="A10651" s="134"/>
      <c r="D10651" s="68">
        <f t="shared" si="166"/>
        <v>0</v>
      </c>
    </row>
    <row r="10652" spans="1:4">
      <c r="A10652" s="134"/>
      <c r="D10652" s="68">
        <f t="shared" si="166"/>
        <v>0</v>
      </c>
    </row>
    <row r="10653" spans="1:4">
      <c r="A10653" s="134"/>
      <c r="D10653" s="68">
        <f t="shared" si="166"/>
        <v>0</v>
      </c>
    </row>
    <row r="10654" spans="1:4">
      <c r="A10654" s="134"/>
      <c r="D10654" s="68">
        <f t="shared" si="166"/>
        <v>0</v>
      </c>
    </row>
    <row r="10655" spans="1:4">
      <c r="A10655" s="134"/>
      <c r="D10655" s="68">
        <f t="shared" si="166"/>
        <v>0</v>
      </c>
    </row>
    <row r="10656" spans="1:4">
      <c r="A10656" s="134"/>
      <c r="D10656" s="68">
        <f t="shared" si="166"/>
        <v>0</v>
      </c>
    </row>
    <row r="10657" spans="1:4">
      <c r="A10657" s="134"/>
      <c r="D10657" s="68">
        <f t="shared" si="166"/>
        <v>0</v>
      </c>
    </row>
    <row r="10658" spans="1:4">
      <c r="A10658" s="134"/>
      <c r="D10658" s="68">
        <f t="shared" si="166"/>
        <v>0</v>
      </c>
    </row>
    <row r="10659" spans="1:4">
      <c r="A10659" s="134"/>
      <c r="D10659" s="68">
        <f t="shared" si="166"/>
        <v>0</v>
      </c>
    </row>
    <row r="10660" spans="1:4">
      <c r="A10660" s="134"/>
      <c r="D10660" s="68">
        <f t="shared" si="166"/>
        <v>0</v>
      </c>
    </row>
    <row r="10661" spans="1:4">
      <c r="A10661" s="134"/>
      <c r="D10661" s="68">
        <f t="shared" si="166"/>
        <v>0</v>
      </c>
    </row>
    <row r="10662" spans="1:4">
      <c r="A10662" s="134"/>
      <c r="D10662" s="68">
        <f t="shared" si="166"/>
        <v>0</v>
      </c>
    </row>
    <row r="10663" spans="1:4">
      <c r="A10663" s="134"/>
      <c r="D10663" s="68">
        <f t="shared" si="166"/>
        <v>0</v>
      </c>
    </row>
    <row r="10664" spans="1:4">
      <c r="A10664" s="134"/>
      <c r="D10664" s="68">
        <f t="shared" si="166"/>
        <v>0</v>
      </c>
    </row>
    <row r="10665" spans="1:4">
      <c r="A10665" s="134"/>
      <c r="D10665" s="68">
        <f t="shared" si="166"/>
        <v>0</v>
      </c>
    </row>
    <row r="10666" spans="1:4">
      <c r="A10666" s="134"/>
      <c r="D10666" s="68">
        <f t="shared" si="166"/>
        <v>0</v>
      </c>
    </row>
    <row r="10667" spans="1:4">
      <c r="A10667" s="134"/>
      <c r="D10667" s="68">
        <f t="shared" si="166"/>
        <v>0</v>
      </c>
    </row>
    <row r="10668" spans="1:4">
      <c r="A10668" s="134"/>
      <c r="D10668" s="68">
        <f t="shared" si="166"/>
        <v>0</v>
      </c>
    </row>
    <row r="10669" spans="1:4">
      <c r="A10669" s="134"/>
      <c r="D10669" s="68">
        <f t="shared" si="166"/>
        <v>0</v>
      </c>
    </row>
    <row r="10670" spans="1:4">
      <c r="A10670" s="134"/>
      <c r="D10670" s="68">
        <f t="shared" si="166"/>
        <v>0</v>
      </c>
    </row>
    <row r="10671" spans="1:4">
      <c r="A10671" s="134"/>
      <c r="D10671" s="68">
        <f t="shared" si="166"/>
        <v>0</v>
      </c>
    </row>
    <row r="10672" spans="1:4">
      <c r="A10672" s="134"/>
      <c r="D10672" s="68">
        <f t="shared" si="166"/>
        <v>0</v>
      </c>
    </row>
    <row r="10673" spans="1:4">
      <c r="A10673" s="134"/>
      <c r="D10673" s="68">
        <f t="shared" si="166"/>
        <v>0</v>
      </c>
    </row>
    <row r="10674" spans="1:4">
      <c r="A10674" s="134"/>
      <c r="D10674" s="68">
        <f t="shared" si="166"/>
        <v>0</v>
      </c>
    </row>
    <row r="10675" spans="1:4">
      <c r="A10675" s="134"/>
      <c r="D10675" s="68">
        <f t="shared" si="166"/>
        <v>0</v>
      </c>
    </row>
    <row r="10676" spans="1:4">
      <c r="A10676" s="134"/>
      <c r="D10676" s="68">
        <f t="shared" si="166"/>
        <v>0</v>
      </c>
    </row>
    <row r="10677" spans="1:4">
      <c r="A10677" s="134"/>
      <c r="D10677" s="68">
        <f t="shared" si="166"/>
        <v>0</v>
      </c>
    </row>
    <row r="10678" spans="1:4">
      <c r="A10678" s="134"/>
      <c r="D10678" s="68">
        <f t="shared" si="166"/>
        <v>0</v>
      </c>
    </row>
    <row r="10679" spans="1:4">
      <c r="A10679" s="134"/>
      <c r="D10679" s="68">
        <f t="shared" si="166"/>
        <v>0</v>
      </c>
    </row>
    <row r="10680" spans="1:4">
      <c r="A10680" s="134"/>
      <c r="D10680" s="68">
        <f t="shared" si="166"/>
        <v>0</v>
      </c>
    </row>
    <row r="10681" spans="1:4">
      <c r="A10681" s="134"/>
      <c r="D10681" s="68">
        <f t="shared" si="166"/>
        <v>0</v>
      </c>
    </row>
    <row r="10682" spans="1:4">
      <c r="A10682" s="134"/>
      <c r="D10682" s="68">
        <f t="shared" si="166"/>
        <v>0</v>
      </c>
    </row>
    <row r="10683" spans="1:4">
      <c r="A10683" s="134"/>
      <c r="D10683" s="68">
        <f t="shared" si="166"/>
        <v>0</v>
      </c>
    </row>
    <row r="10684" spans="1:4">
      <c r="A10684" s="134"/>
      <c r="D10684" s="68">
        <f t="shared" si="166"/>
        <v>0</v>
      </c>
    </row>
    <row r="10685" spans="1:4">
      <c r="A10685" s="134"/>
      <c r="D10685" s="68">
        <f t="shared" si="166"/>
        <v>0</v>
      </c>
    </row>
    <row r="10686" spans="1:4">
      <c r="A10686" s="134"/>
      <c r="D10686" s="68">
        <f t="shared" si="166"/>
        <v>0</v>
      </c>
    </row>
    <row r="10687" spans="1:4">
      <c r="A10687" s="134"/>
      <c r="D10687" s="68">
        <f t="shared" si="166"/>
        <v>0</v>
      </c>
    </row>
    <row r="10688" spans="1:4">
      <c r="A10688" s="134"/>
      <c r="D10688" s="68">
        <f t="shared" si="166"/>
        <v>0</v>
      </c>
    </row>
    <row r="10689" spans="1:4">
      <c r="A10689" s="134"/>
      <c r="D10689" s="68">
        <f t="shared" si="166"/>
        <v>0</v>
      </c>
    </row>
    <row r="10690" spans="1:4">
      <c r="A10690" s="134"/>
      <c r="D10690" s="68">
        <f t="shared" si="166"/>
        <v>0</v>
      </c>
    </row>
    <row r="10691" spans="1:4">
      <c r="A10691" s="134"/>
      <c r="D10691" s="68">
        <f t="shared" ref="D10691:D10754" si="167">B10691+C10691</f>
        <v>0</v>
      </c>
    </row>
    <row r="10692" spans="1:4">
      <c r="A10692" s="134"/>
      <c r="D10692" s="68">
        <f t="shared" si="167"/>
        <v>0</v>
      </c>
    </row>
    <row r="10693" spans="1:4">
      <c r="A10693" s="134"/>
      <c r="D10693" s="68">
        <f t="shared" si="167"/>
        <v>0</v>
      </c>
    </row>
    <row r="10694" spans="1:4">
      <c r="A10694" s="134"/>
      <c r="D10694" s="68">
        <f t="shared" si="167"/>
        <v>0</v>
      </c>
    </row>
    <row r="10695" spans="1:4">
      <c r="A10695" s="134"/>
      <c r="D10695" s="68">
        <f t="shared" si="167"/>
        <v>0</v>
      </c>
    </row>
    <row r="10696" spans="1:4">
      <c r="A10696" s="134"/>
      <c r="D10696" s="68">
        <f t="shared" si="167"/>
        <v>0</v>
      </c>
    </row>
    <row r="10697" spans="1:4">
      <c r="A10697" s="134"/>
      <c r="D10697" s="68">
        <f t="shared" si="167"/>
        <v>0</v>
      </c>
    </row>
    <row r="10698" spans="1:4">
      <c r="A10698" s="134"/>
      <c r="D10698" s="68">
        <f t="shared" si="167"/>
        <v>0</v>
      </c>
    </row>
    <row r="10699" spans="1:4">
      <c r="A10699" s="134"/>
      <c r="D10699" s="68">
        <f t="shared" si="167"/>
        <v>0</v>
      </c>
    </row>
    <row r="10700" spans="1:4">
      <c r="A10700" s="134"/>
      <c r="D10700" s="68">
        <f t="shared" si="167"/>
        <v>0</v>
      </c>
    </row>
    <row r="10701" spans="1:4">
      <c r="A10701" s="134"/>
      <c r="D10701" s="68">
        <f t="shared" si="167"/>
        <v>0</v>
      </c>
    </row>
    <row r="10702" spans="1:4">
      <c r="A10702" s="134"/>
      <c r="D10702" s="68">
        <f t="shared" si="167"/>
        <v>0</v>
      </c>
    </row>
    <row r="10703" spans="1:4">
      <c r="A10703" s="134"/>
      <c r="D10703" s="68">
        <f t="shared" si="167"/>
        <v>0</v>
      </c>
    </row>
    <row r="10704" spans="1:4">
      <c r="A10704" s="134"/>
      <c r="D10704" s="68">
        <f t="shared" si="167"/>
        <v>0</v>
      </c>
    </row>
    <row r="10705" spans="1:4">
      <c r="A10705" s="134"/>
      <c r="D10705" s="68">
        <f t="shared" si="167"/>
        <v>0</v>
      </c>
    </row>
    <row r="10706" spans="1:4">
      <c r="A10706" s="134"/>
      <c r="D10706" s="68">
        <f t="shared" si="167"/>
        <v>0</v>
      </c>
    </row>
    <row r="10707" spans="1:4">
      <c r="A10707" s="134"/>
      <c r="D10707" s="68">
        <f t="shared" si="167"/>
        <v>0</v>
      </c>
    </row>
    <row r="10708" spans="1:4">
      <c r="A10708" s="134"/>
      <c r="D10708" s="68">
        <f t="shared" si="167"/>
        <v>0</v>
      </c>
    </row>
    <row r="10709" spans="1:4">
      <c r="A10709" s="134"/>
      <c r="D10709" s="68">
        <f t="shared" si="167"/>
        <v>0</v>
      </c>
    </row>
    <row r="10710" spans="1:4">
      <c r="A10710" s="134"/>
      <c r="D10710" s="68">
        <f t="shared" si="167"/>
        <v>0</v>
      </c>
    </row>
    <row r="10711" spans="1:4">
      <c r="A10711" s="134"/>
      <c r="D10711" s="68">
        <f t="shared" si="167"/>
        <v>0</v>
      </c>
    </row>
    <row r="10712" spans="1:4">
      <c r="A10712" s="134"/>
      <c r="D10712" s="68">
        <f t="shared" si="167"/>
        <v>0</v>
      </c>
    </row>
    <row r="10713" spans="1:4">
      <c r="A10713" s="134"/>
      <c r="D10713" s="68">
        <f t="shared" si="167"/>
        <v>0</v>
      </c>
    </row>
    <row r="10714" spans="1:4">
      <c r="A10714" s="134"/>
      <c r="D10714" s="68">
        <f t="shared" si="167"/>
        <v>0</v>
      </c>
    </row>
    <row r="10715" spans="1:4">
      <c r="A10715" s="134"/>
      <c r="D10715" s="68">
        <f t="shared" si="167"/>
        <v>0</v>
      </c>
    </row>
    <row r="10716" spans="1:4">
      <c r="A10716" s="134"/>
      <c r="D10716" s="68">
        <f t="shared" si="167"/>
        <v>0</v>
      </c>
    </row>
    <row r="10717" spans="1:4">
      <c r="A10717" s="134"/>
      <c r="D10717" s="68">
        <f t="shared" si="167"/>
        <v>0</v>
      </c>
    </row>
    <row r="10718" spans="1:4">
      <c r="A10718" s="134"/>
      <c r="D10718" s="68">
        <f t="shared" si="167"/>
        <v>0</v>
      </c>
    </row>
    <row r="10719" spans="1:4">
      <c r="A10719" s="134"/>
      <c r="D10719" s="68">
        <f t="shared" si="167"/>
        <v>0</v>
      </c>
    </row>
    <row r="10720" spans="1:4">
      <c r="A10720" s="134"/>
      <c r="D10720" s="68">
        <f t="shared" si="167"/>
        <v>0</v>
      </c>
    </row>
    <row r="10721" spans="1:4">
      <c r="A10721" s="134"/>
      <c r="D10721" s="68">
        <f t="shared" si="167"/>
        <v>0</v>
      </c>
    </row>
    <row r="10722" spans="1:4">
      <c r="A10722" s="134"/>
      <c r="D10722" s="68">
        <f t="shared" si="167"/>
        <v>0</v>
      </c>
    </row>
    <row r="10723" spans="1:4">
      <c r="A10723" s="134"/>
      <c r="D10723" s="68">
        <f t="shared" si="167"/>
        <v>0</v>
      </c>
    </row>
    <row r="10724" spans="1:4">
      <c r="A10724" s="134"/>
      <c r="D10724" s="68">
        <f t="shared" si="167"/>
        <v>0</v>
      </c>
    </row>
    <row r="10725" spans="1:4">
      <c r="A10725" s="134"/>
      <c r="D10725" s="68">
        <f t="shared" si="167"/>
        <v>0</v>
      </c>
    </row>
    <row r="10726" spans="1:4">
      <c r="A10726" s="134"/>
      <c r="D10726" s="68">
        <f t="shared" si="167"/>
        <v>0</v>
      </c>
    </row>
    <row r="10727" spans="1:4">
      <c r="A10727" s="134"/>
      <c r="D10727" s="68">
        <f t="shared" si="167"/>
        <v>0</v>
      </c>
    </row>
    <row r="10728" spans="1:4">
      <c r="A10728" s="134"/>
      <c r="D10728" s="68">
        <f t="shared" si="167"/>
        <v>0</v>
      </c>
    </row>
    <row r="10729" spans="1:4">
      <c r="A10729" s="134"/>
      <c r="D10729" s="68">
        <f t="shared" si="167"/>
        <v>0</v>
      </c>
    </row>
    <row r="10730" spans="1:4">
      <c r="A10730" s="134"/>
      <c r="D10730" s="68">
        <f t="shared" si="167"/>
        <v>0</v>
      </c>
    </row>
    <row r="10731" spans="1:4">
      <c r="A10731" s="134"/>
      <c r="D10731" s="68">
        <f t="shared" si="167"/>
        <v>0</v>
      </c>
    </row>
    <row r="10732" spans="1:4">
      <c r="A10732" s="134"/>
      <c r="D10732" s="68">
        <f t="shared" si="167"/>
        <v>0</v>
      </c>
    </row>
    <row r="10733" spans="1:4">
      <c r="A10733" s="134"/>
      <c r="D10733" s="68">
        <f t="shared" si="167"/>
        <v>0</v>
      </c>
    </row>
    <row r="10734" spans="1:4">
      <c r="A10734" s="134"/>
      <c r="D10734" s="68">
        <f t="shared" si="167"/>
        <v>0</v>
      </c>
    </row>
    <row r="10735" spans="1:4">
      <c r="A10735" s="134"/>
      <c r="D10735" s="68">
        <f t="shared" si="167"/>
        <v>0</v>
      </c>
    </row>
    <row r="10736" spans="1:4">
      <c r="A10736" s="134"/>
      <c r="D10736" s="68">
        <f t="shared" si="167"/>
        <v>0</v>
      </c>
    </row>
    <row r="10737" spans="1:4">
      <c r="A10737" s="134"/>
      <c r="D10737" s="68">
        <f t="shared" si="167"/>
        <v>0</v>
      </c>
    </row>
    <row r="10738" spans="1:4">
      <c r="A10738" s="134"/>
      <c r="D10738" s="68">
        <f t="shared" si="167"/>
        <v>0</v>
      </c>
    </row>
    <row r="10739" spans="1:4">
      <c r="A10739" s="134"/>
      <c r="D10739" s="68">
        <f t="shared" si="167"/>
        <v>0</v>
      </c>
    </row>
    <row r="10740" spans="1:4">
      <c r="A10740" s="134"/>
      <c r="D10740" s="68">
        <f t="shared" si="167"/>
        <v>0</v>
      </c>
    </row>
    <row r="10741" spans="1:4">
      <c r="A10741" s="134"/>
      <c r="D10741" s="68">
        <f t="shared" si="167"/>
        <v>0</v>
      </c>
    </row>
    <row r="10742" spans="1:4">
      <c r="A10742" s="134"/>
      <c r="D10742" s="68">
        <f t="shared" si="167"/>
        <v>0</v>
      </c>
    </row>
    <row r="10743" spans="1:4">
      <c r="A10743" s="134"/>
      <c r="D10743" s="68">
        <f t="shared" si="167"/>
        <v>0</v>
      </c>
    </row>
    <row r="10744" spans="1:4">
      <c r="A10744" s="134"/>
      <c r="D10744" s="68">
        <f t="shared" si="167"/>
        <v>0</v>
      </c>
    </row>
    <row r="10745" spans="1:4">
      <c r="A10745" s="134"/>
      <c r="D10745" s="68">
        <f t="shared" si="167"/>
        <v>0</v>
      </c>
    </row>
    <row r="10746" spans="1:4">
      <c r="A10746" s="134"/>
      <c r="D10746" s="68">
        <f t="shared" si="167"/>
        <v>0</v>
      </c>
    </row>
    <row r="10747" spans="1:4">
      <c r="A10747" s="134"/>
      <c r="D10747" s="68">
        <f t="shared" si="167"/>
        <v>0</v>
      </c>
    </row>
    <row r="10748" spans="1:4">
      <c r="A10748" s="134"/>
      <c r="D10748" s="68">
        <f t="shared" si="167"/>
        <v>0</v>
      </c>
    </row>
    <row r="10749" spans="1:4">
      <c r="A10749" s="134"/>
      <c r="D10749" s="68">
        <f t="shared" si="167"/>
        <v>0</v>
      </c>
    </row>
    <row r="10750" spans="1:4">
      <c r="A10750" s="134"/>
      <c r="D10750" s="68">
        <f t="shared" si="167"/>
        <v>0</v>
      </c>
    </row>
    <row r="10751" spans="1:4">
      <c r="A10751" s="134"/>
      <c r="D10751" s="68">
        <f t="shared" si="167"/>
        <v>0</v>
      </c>
    </row>
    <row r="10752" spans="1:4">
      <c r="A10752" s="134"/>
      <c r="D10752" s="68">
        <f t="shared" si="167"/>
        <v>0</v>
      </c>
    </row>
    <row r="10753" spans="1:4">
      <c r="A10753" s="134"/>
      <c r="D10753" s="68">
        <f t="shared" si="167"/>
        <v>0</v>
      </c>
    </row>
    <row r="10754" spans="1:4">
      <c r="A10754" s="134"/>
      <c r="D10754" s="68">
        <f t="shared" si="167"/>
        <v>0</v>
      </c>
    </row>
    <row r="10755" spans="1:4">
      <c r="A10755" s="134"/>
      <c r="D10755" s="68">
        <f t="shared" ref="D10755:D10818" si="168">B10755+C10755</f>
        <v>0</v>
      </c>
    </row>
    <row r="10756" spans="1:4">
      <c r="A10756" s="134"/>
      <c r="D10756" s="68">
        <f t="shared" si="168"/>
        <v>0</v>
      </c>
    </row>
    <row r="10757" spans="1:4">
      <c r="A10757" s="134"/>
      <c r="D10757" s="68">
        <f t="shared" si="168"/>
        <v>0</v>
      </c>
    </row>
    <row r="10758" spans="1:4">
      <c r="A10758" s="134"/>
      <c r="D10758" s="68">
        <f t="shared" si="168"/>
        <v>0</v>
      </c>
    </row>
    <row r="10759" spans="1:4">
      <c r="A10759" s="134"/>
      <c r="D10759" s="68">
        <f t="shared" si="168"/>
        <v>0</v>
      </c>
    </row>
    <row r="10760" spans="1:4">
      <c r="A10760" s="134"/>
      <c r="D10760" s="68">
        <f t="shared" si="168"/>
        <v>0</v>
      </c>
    </row>
    <row r="10761" spans="1:4">
      <c r="A10761" s="134"/>
      <c r="D10761" s="68">
        <f t="shared" si="168"/>
        <v>0</v>
      </c>
    </row>
    <row r="10762" spans="1:4">
      <c r="A10762" s="134"/>
      <c r="D10762" s="68">
        <f t="shared" si="168"/>
        <v>0</v>
      </c>
    </row>
    <row r="10763" spans="1:4">
      <c r="A10763" s="134"/>
      <c r="D10763" s="68">
        <f t="shared" si="168"/>
        <v>0</v>
      </c>
    </row>
    <row r="10764" spans="1:4">
      <c r="A10764" s="134"/>
      <c r="D10764" s="68">
        <f t="shared" si="168"/>
        <v>0</v>
      </c>
    </row>
    <row r="10765" spans="1:4">
      <c r="A10765" s="134"/>
      <c r="D10765" s="68">
        <f t="shared" si="168"/>
        <v>0</v>
      </c>
    </row>
    <row r="10766" spans="1:4">
      <c r="A10766" s="134"/>
      <c r="D10766" s="68">
        <f t="shared" si="168"/>
        <v>0</v>
      </c>
    </row>
    <row r="10767" spans="1:4">
      <c r="A10767" s="134"/>
      <c r="D10767" s="68">
        <f t="shared" si="168"/>
        <v>0</v>
      </c>
    </row>
    <row r="10768" spans="1:4">
      <c r="A10768" s="134"/>
      <c r="D10768" s="68">
        <f t="shared" si="168"/>
        <v>0</v>
      </c>
    </row>
    <row r="10769" spans="1:4">
      <c r="A10769" s="134"/>
      <c r="D10769" s="68">
        <f t="shared" si="168"/>
        <v>0</v>
      </c>
    </row>
    <row r="10770" spans="1:4">
      <c r="A10770" s="134"/>
      <c r="D10770" s="68">
        <f t="shared" si="168"/>
        <v>0</v>
      </c>
    </row>
    <row r="10771" spans="1:4">
      <c r="A10771" s="134"/>
      <c r="D10771" s="68">
        <f t="shared" si="168"/>
        <v>0</v>
      </c>
    </row>
    <row r="10772" spans="1:4">
      <c r="A10772" s="134"/>
      <c r="D10772" s="68">
        <f t="shared" si="168"/>
        <v>0</v>
      </c>
    </row>
    <row r="10773" spans="1:4">
      <c r="A10773" s="134"/>
      <c r="D10773" s="68">
        <f t="shared" si="168"/>
        <v>0</v>
      </c>
    </row>
    <row r="10774" spans="1:4">
      <c r="A10774" s="134"/>
      <c r="D10774" s="68">
        <f t="shared" si="168"/>
        <v>0</v>
      </c>
    </row>
    <row r="10775" spans="1:4">
      <c r="A10775" s="134"/>
      <c r="D10775" s="68">
        <f t="shared" si="168"/>
        <v>0</v>
      </c>
    </row>
    <row r="10776" spans="1:4">
      <c r="A10776" s="134"/>
      <c r="D10776" s="68">
        <f t="shared" si="168"/>
        <v>0</v>
      </c>
    </row>
    <row r="10777" spans="1:4">
      <c r="A10777" s="134"/>
      <c r="D10777" s="68">
        <f t="shared" si="168"/>
        <v>0</v>
      </c>
    </row>
    <row r="10778" spans="1:4">
      <c r="A10778" s="134"/>
      <c r="D10778" s="68">
        <f t="shared" si="168"/>
        <v>0</v>
      </c>
    </row>
    <row r="10779" spans="1:4">
      <c r="A10779" s="134"/>
      <c r="D10779" s="68">
        <f t="shared" si="168"/>
        <v>0</v>
      </c>
    </row>
    <row r="10780" spans="1:4">
      <c r="A10780" s="134"/>
      <c r="D10780" s="68">
        <f t="shared" si="168"/>
        <v>0</v>
      </c>
    </row>
    <row r="10781" spans="1:4">
      <c r="A10781" s="134"/>
      <c r="D10781" s="68">
        <f t="shared" si="168"/>
        <v>0</v>
      </c>
    </row>
    <row r="10782" spans="1:4">
      <c r="A10782" s="134"/>
      <c r="D10782" s="68">
        <f t="shared" si="168"/>
        <v>0</v>
      </c>
    </row>
    <row r="10783" spans="1:4">
      <c r="A10783" s="134"/>
      <c r="D10783" s="68">
        <f t="shared" si="168"/>
        <v>0</v>
      </c>
    </row>
    <row r="10784" spans="1:4">
      <c r="A10784" s="134"/>
      <c r="D10784" s="68">
        <f t="shared" si="168"/>
        <v>0</v>
      </c>
    </row>
    <row r="10785" spans="1:4">
      <c r="A10785" s="134"/>
      <c r="D10785" s="68">
        <f t="shared" si="168"/>
        <v>0</v>
      </c>
    </row>
    <row r="10786" spans="1:4">
      <c r="A10786" s="134"/>
      <c r="D10786" s="68">
        <f t="shared" si="168"/>
        <v>0</v>
      </c>
    </row>
    <row r="10787" spans="1:4">
      <c r="A10787" s="134"/>
      <c r="D10787" s="68">
        <f t="shared" si="168"/>
        <v>0</v>
      </c>
    </row>
    <row r="10788" spans="1:4">
      <c r="A10788" s="134"/>
      <c r="D10788" s="68">
        <f t="shared" si="168"/>
        <v>0</v>
      </c>
    </row>
    <row r="10789" spans="1:4">
      <c r="A10789" s="134"/>
      <c r="D10789" s="68">
        <f t="shared" si="168"/>
        <v>0</v>
      </c>
    </row>
    <row r="10790" spans="1:4">
      <c r="A10790" s="134"/>
      <c r="D10790" s="68">
        <f t="shared" si="168"/>
        <v>0</v>
      </c>
    </row>
    <row r="10791" spans="1:4">
      <c r="A10791" s="134"/>
      <c r="D10791" s="68">
        <f t="shared" si="168"/>
        <v>0</v>
      </c>
    </row>
    <row r="10792" spans="1:4">
      <c r="A10792" s="134"/>
      <c r="D10792" s="68">
        <f t="shared" si="168"/>
        <v>0</v>
      </c>
    </row>
    <row r="10793" spans="1:4">
      <c r="A10793" s="134"/>
      <c r="D10793" s="68">
        <f t="shared" si="168"/>
        <v>0</v>
      </c>
    </row>
    <row r="10794" spans="1:4">
      <c r="A10794" s="134"/>
      <c r="D10794" s="68">
        <f t="shared" si="168"/>
        <v>0</v>
      </c>
    </row>
    <row r="10795" spans="1:4">
      <c r="A10795" s="134"/>
      <c r="D10795" s="68">
        <f t="shared" si="168"/>
        <v>0</v>
      </c>
    </row>
    <row r="10796" spans="1:4">
      <c r="A10796" s="134"/>
      <c r="D10796" s="68">
        <f t="shared" si="168"/>
        <v>0</v>
      </c>
    </row>
    <row r="10797" spans="1:4">
      <c r="A10797" s="134"/>
      <c r="D10797" s="68">
        <f t="shared" si="168"/>
        <v>0</v>
      </c>
    </row>
    <row r="10798" spans="1:4">
      <c r="A10798" s="134"/>
      <c r="D10798" s="68">
        <f t="shared" si="168"/>
        <v>0</v>
      </c>
    </row>
    <row r="10799" spans="1:4">
      <c r="A10799" s="134"/>
      <c r="D10799" s="68">
        <f t="shared" si="168"/>
        <v>0</v>
      </c>
    </row>
    <row r="10800" spans="1:4">
      <c r="A10800" s="134"/>
      <c r="D10800" s="68">
        <f t="shared" si="168"/>
        <v>0</v>
      </c>
    </row>
    <row r="10801" spans="1:4">
      <c r="A10801" s="134"/>
      <c r="D10801" s="68">
        <f t="shared" si="168"/>
        <v>0</v>
      </c>
    </row>
    <row r="10802" spans="1:4">
      <c r="A10802" s="134"/>
      <c r="D10802" s="68">
        <f t="shared" si="168"/>
        <v>0</v>
      </c>
    </row>
    <row r="10803" spans="1:4">
      <c r="A10803" s="134"/>
      <c r="D10803" s="68">
        <f t="shared" si="168"/>
        <v>0</v>
      </c>
    </row>
    <row r="10804" spans="1:4">
      <c r="A10804" s="134"/>
      <c r="D10804" s="68">
        <f t="shared" si="168"/>
        <v>0</v>
      </c>
    </row>
    <row r="10805" spans="1:4">
      <c r="A10805" s="134"/>
      <c r="D10805" s="68">
        <f t="shared" si="168"/>
        <v>0</v>
      </c>
    </row>
    <row r="10806" spans="1:4">
      <c r="A10806" s="134"/>
      <c r="D10806" s="68">
        <f t="shared" si="168"/>
        <v>0</v>
      </c>
    </row>
    <row r="10807" spans="1:4">
      <c r="A10807" s="134"/>
      <c r="D10807" s="68">
        <f t="shared" si="168"/>
        <v>0</v>
      </c>
    </row>
    <row r="10808" spans="1:4">
      <c r="A10808" s="134"/>
      <c r="D10808" s="68">
        <f t="shared" si="168"/>
        <v>0</v>
      </c>
    </row>
    <row r="10809" spans="1:4">
      <c r="A10809" s="134"/>
      <c r="D10809" s="68">
        <f t="shared" si="168"/>
        <v>0</v>
      </c>
    </row>
    <row r="10810" spans="1:4">
      <c r="A10810" s="134"/>
      <c r="D10810" s="68">
        <f t="shared" si="168"/>
        <v>0</v>
      </c>
    </row>
    <row r="10811" spans="1:4">
      <c r="A10811" s="134"/>
      <c r="D10811" s="68">
        <f t="shared" si="168"/>
        <v>0</v>
      </c>
    </row>
    <row r="10812" spans="1:4">
      <c r="A10812" s="134"/>
      <c r="D10812" s="68">
        <f t="shared" si="168"/>
        <v>0</v>
      </c>
    </row>
    <row r="10813" spans="1:4">
      <c r="A10813" s="134"/>
      <c r="D10813" s="68">
        <f t="shared" si="168"/>
        <v>0</v>
      </c>
    </row>
    <row r="10814" spans="1:4">
      <c r="A10814" s="134"/>
      <c r="D10814" s="68">
        <f t="shared" si="168"/>
        <v>0</v>
      </c>
    </row>
    <row r="10815" spans="1:4">
      <c r="A10815" s="134"/>
      <c r="D10815" s="68">
        <f t="shared" si="168"/>
        <v>0</v>
      </c>
    </row>
    <row r="10816" spans="1:4">
      <c r="A10816" s="134"/>
      <c r="D10816" s="68">
        <f t="shared" si="168"/>
        <v>0</v>
      </c>
    </row>
    <row r="10817" spans="1:4">
      <c r="A10817" s="134"/>
      <c r="D10817" s="68">
        <f t="shared" si="168"/>
        <v>0</v>
      </c>
    </row>
    <row r="10818" spans="1:4">
      <c r="A10818" s="134"/>
      <c r="D10818" s="68">
        <f t="shared" si="168"/>
        <v>0</v>
      </c>
    </row>
    <row r="10819" spans="1:4">
      <c r="A10819" s="134"/>
      <c r="D10819" s="68">
        <f t="shared" ref="D10819:D10882" si="169">B10819+C10819</f>
        <v>0</v>
      </c>
    </row>
    <row r="10820" spans="1:4">
      <c r="A10820" s="134"/>
      <c r="D10820" s="68">
        <f t="shared" si="169"/>
        <v>0</v>
      </c>
    </row>
    <row r="10821" spans="1:4">
      <c r="A10821" s="134"/>
      <c r="D10821" s="68">
        <f t="shared" si="169"/>
        <v>0</v>
      </c>
    </row>
    <row r="10822" spans="1:4">
      <c r="A10822" s="134"/>
      <c r="D10822" s="68">
        <f t="shared" si="169"/>
        <v>0</v>
      </c>
    </row>
    <row r="10823" spans="1:4">
      <c r="A10823" s="134"/>
      <c r="D10823" s="68">
        <f t="shared" si="169"/>
        <v>0</v>
      </c>
    </row>
    <row r="10824" spans="1:4">
      <c r="A10824" s="134"/>
      <c r="D10824" s="68">
        <f t="shared" si="169"/>
        <v>0</v>
      </c>
    </row>
    <row r="10825" spans="1:4">
      <c r="A10825" s="134"/>
      <c r="D10825" s="68">
        <f t="shared" si="169"/>
        <v>0</v>
      </c>
    </row>
    <row r="10826" spans="1:4">
      <c r="A10826" s="134"/>
      <c r="D10826" s="68">
        <f t="shared" si="169"/>
        <v>0</v>
      </c>
    </row>
    <row r="10827" spans="1:4">
      <c r="A10827" s="134"/>
      <c r="D10827" s="68">
        <f t="shared" si="169"/>
        <v>0</v>
      </c>
    </row>
    <row r="10828" spans="1:4">
      <c r="A10828" s="134"/>
      <c r="D10828" s="68">
        <f t="shared" si="169"/>
        <v>0</v>
      </c>
    </row>
    <row r="10829" spans="1:4">
      <c r="A10829" s="134"/>
      <c r="D10829" s="68">
        <f t="shared" si="169"/>
        <v>0</v>
      </c>
    </row>
    <row r="10830" spans="1:4">
      <c r="A10830" s="134"/>
      <c r="D10830" s="68">
        <f t="shared" si="169"/>
        <v>0</v>
      </c>
    </row>
    <row r="10831" spans="1:4">
      <c r="A10831" s="134"/>
      <c r="D10831" s="68">
        <f t="shared" si="169"/>
        <v>0</v>
      </c>
    </row>
    <row r="10832" spans="1:4">
      <c r="A10832" s="134"/>
      <c r="D10832" s="68">
        <f t="shared" si="169"/>
        <v>0</v>
      </c>
    </row>
    <row r="10833" spans="1:4">
      <c r="A10833" s="134"/>
      <c r="D10833" s="68">
        <f t="shared" si="169"/>
        <v>0</v>
      </c>
    </row>
    <row r="10834" spans="1:4">
      <c r="A10834" s="134"/>
      <c r="D10834" s="68">
        <f t="shared" si="169"/>
        <v>0</v>
      </c>
    </row>
    <row r="10835" spans="1:4">
      <c r="A10835" s="134"/>
      <c r="D10835" s="68">
        <f t="shared" si="169"/>
        <v>0</v>
      </c>
    </row>
    <row r="10836" spans="1:4">
      <c r="A10836" s="134"/>
      <c r="D10836" s="68">
        <f t="shared" si="169"/>
        <v>0</v>
      </c>
    </row>
    <row r="10837" spans="1:4">
      <c r="A10837" s="134"/>
      <c r="D10837" s="68">
        <f t="shared" si="169"/>
        <v>0</v>
      </c>
    </row>
    <row r="10838" spans="1:4">
      <c r="A10838" s="134"/>
      <c r="D10838" s="68">
        <f t="shared" si="169"/>
        <v>0</v>
      </c>
    </row>
    <row r="10839" spans="1:4">
      <c r="A10839" s="134"/>
      <c r="D10839" s="68">
        <f t="shared" si="169"/>
        <v>0</v>
      </c>
    </row>
    <row r="10840" spans="1:4">
      <c r="A10840" s="134"/>
      <c r="D10840" s="68">
        <f t="shared" si="169"/>
        <v>0</v>
      </c>
    </row>
    <row r="10841" spans="1:4">
      <c r="A10841" s="134"/>
      <c r="D10841" s="68">
        <f t="shared" si="169"/>
        <v>0</v>
      </c>
    </row>
    <row r="10842" spans="1:4">
      <c r="A10842" s="134"/>
      <c r="D10842" s="68">
        <f t="shared" si="169"/>
        <v>0</v>
      </c>
    </row>
    <row r="10843" spans="1:4">
      <c r="A10843" s="134"/>
      <c r="D10843" s="68">
        <f t="shared" si="169"/>
        <v>0</v>
      </c>
    </row>
    <row r="10844" spans="1:4">
      <c r="A10844" s="134"/>
      <c r="D10844" s="68">
        <f t="shared" si="169"/>
        <v>0</v>
      </c>
    </row>
    <row r="10845" spans="1:4">
      <c r="A10845" s="134"/>
      <c r="D10845" s="68">
        <f t="shared" si="169"/>
        <v>0</v>
      </c>
    </row>
    <row r="10846" spans="1:4">
      <c r="A10846" s="134"/>
      <c r="D10846" s="68">
        <f t="shared" si="169"/>
        <v>0</v>
      </c>
    </row>
    <row r="10847" spans="1:4">
      <c r="A10847" s="134"/>
      <c r="D10847" s="68">
        <f t="shared" si="169"/>
        <v>0</v>
      </c>
    </row>
    <row r="10848" spans="1:4">
      <c r="A10848" s="134"/>
      <c r="D10848" s="68">
        <f t="shared" si="169"/>
        <v>0</v>
      </c>
    </row>
    <row r="10849" spans="1:4">
      <c r="A10849" s="134"/>
      <c r="D10849" s="68">
        <f t="shared" si="169"/>
        <v>0</v>
      </c>
    </row>
    <row r="10850" spans="1:4">
      <c r="A10850" s="134"/>
      <c r="D10850" s="68">
        <f t="shared" si="169"/>
        <v>0</v>
      </c>
    </row>
    <row r="10851" spans="1:4">
      <c r="A10851" s="134"/>
      <c r="D10851" s="68">
        <f t="shared" si="169"/>
        <v>0</v>
      </c>
    </row>
    <row r="10852" spans="1:4">
      <c r="A10852" s="134"/>
      <c r="D10852" s="68">
        <f t="shared" si="169"/>
        <v>0</v>
      </c>
    </row>
    <row r="10853" spans="1:4">
      <c r="A10853" s="134"/>
      <c r="D10853" s="68">
        <f t="shared" si="169"/>
        <v>0</v>
      </c>
    </row>
    <row r="10854" spans="1:4">
      <c r="A10854" s="134"/>
      <c r="D10854" s="68">
        <f t="shared" si="169"/>
        <v>0</v>
      </c>
    </row>
    <row r="10855" spans="1:4">
      <c r="A10855" s="134"/>
      <c r="D10855" s="68">
        <f t="shared" si="169"/>
        <v>0</v>
      </c>
    </row>
    <row r="10856" spans="1:4">
      <c r="A10856" s="134"/>
      <c r="D10856" s="68">
        <f t="shared" si="169"/>
        <v>0</v>
      </c>
    </row>
    <row r="10857" spans="1:4">
      <c r="A10857" s="134"/>
      <c r="D10857" s="68">
        <f t="shared" si="169"/>
        <v>0</v>
      </c>
    </row>
    <row r="10858" spans="1:4">
      <c r="A10858" s="134"/>
      <c r="D10858" s="68">
        <f t="shared" si="169"/>
        <v>0</v>
      </c>
    </row>
    <row r="10859" spans="1:4">
      <c r="A10859" s="134"/>
      <c r="D10859" s="68">
        <f t="shared" si="169"/>
        <v>0</v>
      </c>
    </row>
    <row r="10860" spans="1:4">
      <c r="A10860" s="134"/>
      <c r="D10860" s="68">
        <f t="shared" si="169"/>
        <v>0</v>
      </c>
    </row>
    <row r="10861" spans="1:4">
      <c r="A10861" s="134"/>
      <c r="D10861" s="68">
        <f t="shared" si="169"/>
        <v>0</v>
      </c>
    </row>
    <row r="10862" spans="1:4">
      <c r="A10862" s="134"/>
      <c r="D10862" s="68">
        <f t="shared" si="169"/>
        <v>0</v>
      </c>
    </row>
    <row r="10863" spans="1:4">
      <c r="A10863" s="134"/>
      <c r="D10863" s="68">
        <f t="shared" si="169"/>
        <v>0</v>
      </c>
    </row>
    <row r="10864" spans="1:4">
      <c r="A10864" s="134"/>
      <c r="D10864" s="68">
        <f t="shared" si="169"/>
        <v>0</v>
      </c>
    </row>
    <row r="10865" spans="1:4">
      <c r="A10865" s="134"/>
      <c r="D10865" s="68">
        <f t="shared" si="169"/>
        <v>0</v>
      </c>
    </row>
    <row r="10866" spans="1:4">
      <c r="A10866" s="134"/>
      <c r="D10866" s="68">
        <f t="shared" si="169"/>
        <v>0</v>
      </c>
    </row>
    <row r="10867" spans="1:4">
      <c r="A10867" s="134"/>
      <c r="D10867" s="68">
        <f t="shared" si="169"/>
        <v>0</v>
      </c>
    </row>
    <row r="10868" spans="1:4">
      <c r="A10868" s="134"/>
      <c r="D10868" s="68">
        <f t="shared" si="169"/>
        <v>0</v>
      </c>
    </row>
    <row r="10869" spans="1:4">
      <c r="A10869" s="134"/>
      <c r="D10869" s="68">
        <f t="shared" si="169"/>
        <v>0</v>
      </c>
    </row>
    <row r="10870" spans="1:4">
      <c r="A10870" s="134"/>
      <c r="D10870" s="68">
        <f t="shared" si="169"/>
        <v>0</v>
      </c>
    </row>
    <row r="10871" spans="1:4">
      <c r="A10871" s="134"/>
      <c r="D10871" s="68">
        <f t="shared" si="169"/>
        <v>0</v>
      </c>
    </row>
    <row r="10872" spans="1:4">
      <c r="A10872" s="134"/>
      <c r="D10872" s="68">
        <f t="shared" si="169"/>
        <v>0</v>
      </c>
    </row>
    <row r="10873" spans="1:4">
      <c r="A10873" s="134"/>
      <c r="D10873" s="68">
        <f t="shared" si="169"/>
        <v>0</v>
      </c>
    </row>
    <row r="10874" spans="1:4">
      <c r="A10874" s="134"/>
      <c r="D10874" s="68">
        <f t="shared" si="169"/>
        <v>0</v>
      </c>
    </row>
    <row r="10875" spans="1:4">
      <c r="A10875" s="134"/>
      <c r="D10875" s="68">
        <f t="shared" si="169"/>
        <v>0</v>
      </c>
    </row>
    <row r="10876" spans="1:4">
      <c r="A10876" s="134"/>
      <c r="D10876" s="68">
        <f t="shared" si="169"/>
        <v>0</v>
      </c>
    </row>
    <row r="10877" spans="1:4">
      <c r="A10877" s="134"/>
      <c r="D10877" s="68">
        <f t="shared" si="169"/>
        <v>0</v>
      </c>
    </row>
    <row r="10878" spans="1:4">
      <c r="A10878" s="134"/>
      <c r="D10878" s="68">
        <f t="shared" si="169"/>
        <v>0</v>
      </c>
    </row>
    <row r="10879" spans="1:4">
      <c r="A10879" s="134"/>
      <c r="D10879" s="68">
        <f t="shared" si="169"/>
        <v>0</v>
      </c>
    </row>
    <row r="10880" spans="1:4">
      <c r="A10880" s="134"/>
      <c r="D10880" s="68">
        <f t="shared" si="169"/>
        <v>0</v>
      </c>
    </row>
    <row r="10881" spans="1:4">
      <c r="A10881" s="134"/>
      <c r="D10881" s="68">
        <f t="shared" si="169"/>
        <v>0</v>
      </c>
    </row>
    <row r="10882" spans="1:4">
      <c r="A10882" s="134"/>
      <c r="D10882" s="68">
        <f t="shared" si="169"/>
        <v>0</v>
      </c>
    </row>
    <row r="10883" spans="1:4">
      <c r="A10883" s="134"/>
      <c r="D10883" s="68">
        <f t="shared" ref="D10883:D10946" si="170">B10883+C10883</f>
        <v>0</v>
      </c>
    </row>
    <row r="10884" spans="1:4">
      <c r="A10884" s="134"/>
      <c r="D10884" s="68">
        <f t="shared" si="170"/>
        <v>0</v>
      </c>
    </row>
    <row r="10885" spans="1:4">
      <c r="A10885" s="134"/>
      <c r="D10885" s="68">
        <f t="shared" si="170"/>
        <v>0</v>
      </c>
    </row>
    <row r="10886" spans="1:4">
      <c r="A10886" s="134"/>
      <c r="D10886" s="68">
        <f t="shared" si="170"/>
        <v>0</v>
      </c>
    </row>
    <row r="10887" spans="1:4">
      <c r="A10887" s="134"/>
      <c r="D10887" s="68">
        <f t="shared" si="170"/>
        <v>0</v>
      </c>
    </row>
    <row r="10888" spans="1:4">
      <c r="A10888" s="134"/>
      <c r="D10888" s="68">
        <f t="shared" si="170"/>
        <v>0</v>
      </c>
    </row>
    <row r="10889" spans="1:4">
      <c r="A10889" s="134"/>
      <c r="D10889" s="68">
        <f t="shared" si="170"/>
        <v>0</v>
      </c>
    </row>
    <row r="10890" spans="1:4">
      <c r="A10890" s="134"/>
      <c r="D10890" s="68">
        <f t="shared" si="170"/>
        <v>0</v>
      </c>
    </row>
    <row r="10891" spans="1:4">
      <c r="A10891" s="134"/>
      <c r="D10891" s="68">
        <f t="shared" si="170"/>
        <v>0</v>
      </c>
    </row>
    <row r="10892" spans="1:4">
      <c r="A10892" s="134"/>
      <c r="D10892" s="68">
        <f t="shared" si="170"/>
        <v>0</v>
      </c>
    </row>
    <row r="10893" spans="1:4">
      <c r="A10893" s="134"/>
      <c r="D10893" s="68">
        <f t="shared" si="170"/>
        <v>0</v>
      </c>
    </row>
    <row r="10894" spans="1:4">
      <c r="A10894" s="134"/>
      <c r="D10894" s="68">
        <f t="shared" si="170"/>
        <v>0</v>
      </c>
    </row>
    <row r="10895" spans="1:4">
      <c r="A10895" s="134"/>
      <c r="D10895" s="68">
        <f t="shared" si="170"/>
        <v>0</v>
      </c>
    </row>
    <row r="10896" spans="1:4">
      <c r="A10896" s="134"/>
      <c r="D10896" s="68">
        <f t="shared" si="170"/>
        <v>0</v>
      </c>
    </row>
    <row r="10897" spans="1:4">
      <c r="A10897" s="134"/>
      <c r="D10897" s="68">
        <f t="shared" si="170"/>
        <v>0</v>
      </c>
    </row>
    <row r="10898" spans="1:4">
      <c r="A10898" s="134"/>
      <c r="D10898" s="68">
        <f t="shared" si="170"/>
        <v>0</v>
      </c>
    </row>
    <row r="10899" spans="1:4">
      <c r="A10899" s="134"/>
      <c r="D10899" s="68">
        <f t="shared" si="170"/>
        <v>0</v>
      </c>
    </row>
    <row r="10900" spans="1:4">
      <c r="A10900" s="134"/>
      <c r="D10900" s="68">
        <f t="shared" si="170"/>
        <v>0</v>
      </c>
    </row>
    <row r="10901" spans="1:4">
      <c r="A10901" s="134"/>
      <c r="D10901" s="68">
        <f t="shared" si="170"/>
        <v>0</v>
      </c>
    </row>
    <row r="10902" spans="1:4">
      <c r="A10902" s="134"/>
      <c r="D10902" s="68">
        <f t="shared" si="170"/>
        <v>0</v>
      </c>
    </row>
    <row r="10903" spans="1:4">
      <c r="A10903" s="134"/>
      <c r="D10903" s="68">
        <f t="shared" si="170"/>
        <v>0</v>
      </c>
    </row>
    <row r="10904" spans="1:4">
      <c r="A10904" s="134"/>
      <c r="D10904" s="68">
        <f t="shared" si="170"/>
        <v>0</v>
      </c>
    </row>
    <row r="10905" spans="1:4">
      <c r="A10905" s="134"/>
      <c r="D10905" s="68">
        <f t="shared" si="170"/>
        <v>0</v>
      </c>
    </row>
    <row r="10906" spans="1:4">
      <c r="A10906" s="134"/>
      <c r="D10906" s="68">
        <f t="shared" si="170"/>
        <v>0</v>
      </c>
    </row>
    <row r="10907" spans="1:4">
      <c r="A10907" s="134"/>
      <c r="D10907" s="68">
        <f t="shared" si="170"/>
        <v>0</v>
      </c>
    </row>
    <row r="10908" spans="1:4">
      <c r="A10908" s="134"/>
      <c r="D10908" s="68">
        <f t="shared" si="170"/>
        <v>0</v>
      </c>
    </row>
    <row r="10909" spans="1:4">
      <c r="A10909" s="134"/>
      <c r="D10909" s="68">
        <f t="shared" si="170"/>
        <v>0</v>
      </c>
    </row>
    <row r="10910" spans="1:4">
      <c r="A10910" s="134"/>
      <c r="D10910" s="68">
        <f t="shared" si="170"/>
        <v>0</v>
      </c>
    </row>
    <row r="10911" spans="1:4">
      <c r="A10911" s="134"/>
      <c r="D10911" s="68">
        <f t="shared" si="170"/>
        <v>0</v>
      </c>
    </row>
    <row r="10912" spans="1:4">
      <c r="A10912" s="134"/>
      <c r="D10912" s="68">
        <f t="shared" si="170"/>
        <v>0</v>
      </c>
    </row>
    <row r="10913" spans="1:4">
      <c r="A10913" s="134"/>
      <c r="D10913" s="68">
        <f t="shared" si="170"/>
        <v>0</v>
      </c>
    </row>
    <row r="10914" spans="1:4">
      <c r="A10914" s="134"/>
      <c r="D10914" s="68">
        <f t="shared" si="170"/>
        <v>0</v>
      </c>
    </row>
    <row r="10915" spans="1:4">
      <c r="A10915" s="134"/>
      <c r="D10915" s="68">
        <f t="shared" si="170"/>
        <v>0</v>
      </c>
    </row>
    <row r="10916" spans="1:4">
      <c r="A10916" s="134"/>
      <c r="D10916" s="68">
        <f t="shared" si="170"/>
        <v>0</v>
      </c>
    </row>
    <row r="10917" spans="1:4">
      <c r="A10917" s="134"/>
      <c r="D10917" s="68">
        <f t="shared" si="170"/>
        <v>0</v>
      </c>
    </row>
    <row r="10918" spans="1:4">
      <c r="A10918" s="134"/>
      <c r="D10918" s="68">
        <f t="shared" si="170"/>
        <v>0</v>
      </c>
    </row>
    <row r="10919" spans="1:4">
      <c r="A10919" s="134"/>
      <c r="D10919" s="68">
        <f t="shared" si="170"/>
        <v>0</v>
      </c>
    </row>
    <row r="10920" spans="1:4">
      <c r="A10920" s="134"/>
      <c r="D10920" s="68">
        <f t="shared" si="170"/>
        <v>0</v>
      </c>
    </row>
    <row r="10921" spans="1:4">
      <c r="A10921" s="134"/>
      <c r="D10921" s="68">
        <f t="shared" si="170"/>
        <v>0</v>
      </c>
    </row>
    <row r="10922" spans="1:4">
      <c r="A10922" s="134"/>
      <c r="D10922" s="68">
        <f t="shared" si="170"/>
        <v>0</v>
      </c>
    </row>
    <row r="10923" spans="1:4">
      <c r="A10923" s="134"/>
      <c r="D10923" s="68">
        <f t="shared" si="170"/>
        <v>0</v>
      </c>
    </row>
    <row r="10924" spans="1:4">
      <c r="A10924" s="134"/>
      <c r="D10924" s="68">
        <f t="shared" si="170"/>
        <v>0</v>
      </c>
    </row>
    <row r="10925" spans="1:4">
      <c r="A10925" s="134"/>
      <c r="D10925" s="68">
        <f t="shared" si="170"/>
        <v>0</v>
      </c>
    </row>
    <row r="10926" spans="1:4">
      <c r="A10926" s="134"/>
      <c r="D10926" s="68">
        <f t="shared" si="170"/>
        <v>0</v>
      </c>
    </row>
    <row r="10927" spans="1:4">
      <c r="A10927" s="134"/>
      <c r="D10927" s="68">
        <f t="shared" si="170"/>
        <v>0</v>
      </c>
    </row>
    <row r="10928" spans="1:4">
      <c r="A10928" s="134"/>
      <c r="D10928" s="68">
        <f t="shared" si="170"/>
        <v>0</v>
      </c>
    </row>
    <row r="10929" spans="1:4">
      <c r="A10929" s="134"/>
      <c r="D10929" s="68">
        <f t="shared" si="170"/>
        <v>0</v>
      </c>
    </row>
    <row r="10930" spans="1:4">
      <c r="A10930" s="134"/>
      <c r="D10930" s="68">
        <f t="shared" si="170"/>
        <v>0</v>
      </c>
    </row>
    <row r="10931" spans="1:4">
      <c r="A10931" s="134"/>
      <c r="D10931" s="68">
        <f t="shared" si="170"/>
        <v>0</v>
      </c>
    </row>
    <row r="10932" spans="1:4">
      <c r="A10932" s="134"/>
      <c r="D10932" s="68">
        <f t="shared" si="170"/>
        <v>0</v>
      </c>
    </row>
    <row r="10933" spans="1:4">
      <c r="A10933" s="134"/>
      <c r="D10933" s="68">
        <f t="shared" si="170"/>
        <v>0</v>
      </c>
    </row>
    <row r="10934" spans="1:4">
      <c r="A10934" s="134"/>
      <c r="D10934" s="68">
        <f t="shared" si="170"/>
        <v>0</v>
      </c>
    </row>
    <row r="10935" spans="1:4">
      <c r="A10935" s="134"/>
      <c r="D10935" s="68">
        <f t="shared" si="170"/>
        <v>0</v>
      </c>
    </row>
    <row r="10936" spans="1:4">
      <c r="A10936" s="134"/>
      <c r="D10936" s="68">
        <f t="shared" si="170"/>
        <v>0</v>
      </c>
    </row>
    <row r="10937" spans="1:4">
      <c r="A10937" s="134"/>
      <c r="D10937" s="68">
        <f t="shared" si="170"/>
        <v>0</v>
      </c>
    </row>
    <row r="10938" spans="1:4">
      <c r="A10938" s="134"/>
      <c r="D10938" s="68">
        <f t="shared" si="170"/>
        <v>0</v>
      </c>
    </row>
    <row r="10939" spans="1:4">
      <c r="A10939" s="134"/>
      <c r="D10939" s="68">
        <f t="shared" si="170"/>
        <v>0</v>
      </c>
    </row>
    <row r="10940" spans="1:4">
      <c r="A10940" s="134"/>
      <c r="D10940" s="68">
        <f t="shared" si="170"/>
        <v>0</v>
      </c>
    </row>
    <row r="10941" spans="1:4">
      <c r="A10941" s="134"/>
      <c r="D10941" s="68">
        <f t="shared" si="170"/>
        <v>0</v>
      </c>
    </row>
    <row r="10942" spans="1:4">
      <c r="A10942" s="134"/>
      <c r="D10942" s="68">
        <f t="shared" si="170"/>
        <v>0</v>
      </c>
    </row>
    <row r="10943" spans="1:4">
      <c r="A10943" s="134"/>
      <c r="D10943" s="68">
        <f t="shared" si="170"/>
        <v>0</v>
      </c>
    </row>
    <row r="10944" spans="1:4">
      <c r="A10944" s="134"/>
      <c r="D10944" s="68">
        <f t="shared" si="170"/>
        <v>0</v>
      </c>
    </row>
    <row r="10945" spans="1:4">
      <c r="A10945" s="134"/>
      <c r="D10945" s="68">
        <f t="shared" si="170"/>
        <v>0</v>
      </c>
    </row>
    <row r="10946" spans="1:4">
      <c r="A10946" s="134"/>
      <c r="D10946" s="68">
        <f t="shared" si="170"/>
        <v>0</v>
      </c>
    </row>
    <row r="10947" spans="1:4">
      <c r="A10947" s="134"/>
      <c r="D10947" s="68">
        <f t="shared" ref="D10947:D11010" si="171">B10947+C10947</f>
        <v>0</v>
      </c>
    </row>
    <row r="10948" spans="1:4">
      <c r="A10948" s="134"/>
      <c r="D10948" s="68">
        <f t="shared" si="171"/>
        <v>0</v>
      </c>
    </row>
    <row r="10949" spans="1:4">
      <c r="A10949" s="134"/>
      <c r="D10949" s="68">
        <f t="shared" si="171"/>
        <v>0</v>
      </c>
    </row>
    <row r="10950" spans="1:4">
      <c r="A10950" s="134"/>
      <c r="D10950" s="68">
        <f t="shared" si="171"/>
        <v>0</v>
      </c>
    </row>
    <row r="10951" spans="1:4">
      <c r="A10951" s="134"/>
      <c r="D10951" s="68">
        <f t="shared" si="171"/>
        <v>0</v>
      </c>
    </row>
    <row r="10952" spans="1:4">
      <c r="A10952" s="134"/>
      <c r="D10952" s="68">
        <f t="shared" si="171"/>
        <v>0</v>
      </c>
    </row>
    <row r="10953" spans="1:4">
      <c r="A10953" s="134"/>
      <c r="D10953" s="68">
        <f t="shared" si="171"/>
        <v>0</v>
      </c>
    </row>
    <row r="10954" spans="1:4">
      <c r="A10954" s="134"/>
      <c r="D10954" s="68">
        <f t="shared" si="171"/>
        <v>0</v>
      </c>
    </row>
    <row r="10955" spans="1:4">
      <c r="A10955" s="134"/>
      <c r="D10955" s="68">
        <f t="shared" si="171"/>
        <v>0</v>
      </c>
    </row>
    <row r="10956" spans="1:4">
      <c r="A10956" s="134"/>
      <c r="D10956" s="68">
        <f t="shared" si="171"/>
        <v>0</v>
      </c>
    </row>
    <row r="10957" spans="1:4">
      <c r="A10957" s="134"/>
      <c r="D10957" s="68">
        <f t="shared" si="171"/>
        <v>0</v>
      </c>
    </row>
    <row r="10958" spans="1:4">
      <c r="A10958" s="134"/>
      <c r="D10958" s="68">
        <f t="shared" si="171"/>
        <v>0</v>
      </c>
    </row>
    <row r="10959" spans="1:4">
      <c r="A10959" s="134"/>
      <c r="D10959" s="68">
        <f t="shared" si="171"/>
        <v>0</v>
      </c>
    </row>
    <row r="10960" spans="1:4">
      <c r="A10960" s="134"/>
      <c r="D10960" s="68">
        <f t="shared" si="171"/>
        <v>0</v>
      </c>
    </row>
    <row r="10961" spans="1:4">
      <c r="A10961" s="134"/>
      <c r="D10961" s="68">
        <f t="shared" si="171"/>
        <v>0</v>
      </c>
    </row>
    <row r="10962" spans="1:4">
      <c r="A10962" s="134"/>
      <c r="D10962" s="68">
        <f t="shared" si="171"/>
        <v>0</v>
      </c>
    </row>
    <row r="10963" spans="1:4">
      <c r="A10963" s="134"/>
      <c r="D10963" s="68">
        <f t="shared" si="171"/>
        <v>0</v>
      </c>
    </row>
    <row r="10964" spans="1:4">
      <c r="A10964" s="134"/>
      <c r="D10964" s="68">
        <f t="shared" si="171"/>
        <v>0</v>
      </c>
    </row>
    <row r="10965" spans="1:4">
      <c r="A10965" s="134"/>
      <c r="D10965" s="68">
        <f t="shared" si="171"/>
        <v>0</v>
      </c>
    </row>
    <row r="10966" spans="1:4">
      <c r="A10966" s="134"/>
      <c r="D10966" s="68">
        <f t="shared" si="171"/>
        <v>0</v>
      </c>
    </row>
    <row r="10967" spans="1:4">
      <c r="A10967" s="134"/>
      <c r="D10967" s="68">
        <f t="shared" si="171"/>
        <v>0</v>
      </c>
    </row>
    <row r="10968" spans="1:4">
      <c r="A10968" s="134"/>
      <c r="D10968" s="68">
        <f t="shared" si="171"/>
        <v>0</v>
      </c>
    </row>
    <row r="10969" spans="1:4">
      <c r="A10969" s="134"/>
      <c r="D10969" s="68">
        <f t="shared" si="171"/>
        <v>0</v>
      </c>
    </row>
    <row r="10970" spans="1:4">
      <c r="A10970" s="134"/>
      <c r="D10970" s="68">
        <f t="shared" si="171"/>
        <v>0</v>
      </c>
    </row>
    <row r="10971" spans="1:4">
      <c r="A10971" s="134"/>
      <c r="D10971" s="68">
        <f t="shared" si="171"/>
        <v>0</v>
      </c>
    </row>
    <row r="10972" spans="1:4">
      <c r="A10972" s="134"/>
      <c r="D10972" s="68">
        <f t="shared" si="171"/>
        <v>0</v>
      </c>
    </row>
    <row r="10973" spans="1:4">
      <c r="A10973" s="134"/>
      <c r="D10973" s="68">
        <f t="shared" si="171"/>
        <v>0</v>
      </c>
    </row>
    <row r="10974" spans="1:4">
      <c r="A10974" s="134"/>
      <c r="D10974" s="68">
        <f t="shared" si="171"/>
        <v>0</v>
      </c>
    </row>
    <row r="10975" spans="1:4">
      <c r="A10975" s="134"/>
      <c r="D10975" s="68">
        <f t="shared" si="171"/>
        <v>0</v>
      </c>
    </row>
    <row r="10976" spans="1:4">
      <c r="A10976" s="134"/>
      <c r="D10976" s="68">
        <f t="shared" si="171"/>
        <v>0</v>
      </c>
    </row>
    <row r="10977" spans="1:4">
      <c r="A10977" s="134"/>
      <c r="D10977" s="68">
        <f t="shared" si="171"/>
        <v>0</v>
      </c>
    </row>
    <row r="10978" spans="1:4">
      <c r="A10978" s="134"/>
      <c r="D10978" s="68">
        <f t="shared" si="171"/>
        <v>0</v>
      </c>
    </row>
    <row r="10979" spans="1:4">
      <c r="A10979" s="134"/>
      <c r="D10979" s="68">
        <f t="shared" si="171"/>
        <v>0</v>
      </c>
    </row>
    <row r="10980" spans="1:4">
      <c r="A10980" s="134"/>
      <c r="D10980" s="68">
        <f t="shared" si="171"/>
        <v>0</v>
      </c>
    </row>
    <row r="10981" spans="1:4">
      <c r="A10981" s="134"/>
      <c r="D10981" s="68">
        <f t="shared" si="171"/>
        <v>0</v>
      </c>
    </row>
    <row r="10982" spans="1:4">
      <c r="A10982" s="134"/>
      <c r="D10982" s="68">
        <f t="shared" si="171"/>
        <v>0</v>
      </c>
    </row>
    <row r="10983" spans="1:4">
      <c r="A10983" s="134"/>
      <c r="D10983" s="68">
        <f t="shared" si="171"/>
        <v>0</v>
      </c>
    </row>
    <row r="10984" spans="1:4">
      <c r="A10984" s="134"/>
      <c r="D10984" s="68">
        <f t="shared" si="171"/>
        <v>0</v>
      </c>
    </row>
    <row r="10985" spans="1:4">
      <c r="A10985" s="134"/>
      <c r="D10985" s="68">
        <f t="shared" si="171"/>
        <v>0</v>
      </c>
    </row>
    <row r="10986" spans="1:4">
      <c r="A10986" s="134"/>
      <c r="D10986" s="68">
        <f t="shared" si="171"/>
        <v>0</v>
      </c>
    </row>
    <row r="10987" spans="1:4">
      <c r="A10987" s="134"/>
      <c r="D10987" s="68">
        <f t="shared" si="171"/>
        <v>0</v>
      </c>
    </row>
    <row r="10988" spans="1:4">
      <c r="A10988" s="134"/>
      <c r="D10988" s="68">
        <f t="shared" si="171"/>
        <v>0</v>
      </c>
    </row>
    <row r="10989" spans="1:4">
      <c r="A10989" s="134"/>
      <c r="D10989" s="68">
        <f t="shared" si="171"/>
        <v>0</v>
      </c>
    </row>
    <row r="10990" spans="1:4">
      <c r="A10990" s="134"/>
      <c r="D10990" s="68">
        <f t="shared" si="171"/>
        <v>0</v>
      </c>
    </row>
    <row r="10991" spans="1:4">
      <c r="A10991" s="134"/>
      <c r="D10991" s="68">
        <f t="shared" si="171"/>
        <v>0</v>
      </c>
    </row>
    <row r="10992" spans="1:4">
      <c r="A10992" s="134"/>
      <c r="D10992" s="68">
        <f t="shared" si="171"/>
        <v>0</v>
      </c>
    </row>
    <row r="10993" spans="1:4">
      <c r="A10993" s="134"/>
      <c r="D10993" s="68">
        <f t="shared" si="171"/>
        <v>0</v>
      </c>
    </row>
    <row r="10994" spans="1:4">
      <c r="A10994" s="134"/>
      <c r="D10994" s="68">
        <f t="shared" si="171"/>
        <v>0</v>
      </c>
    </row>
    <row r="10995" spans="1:4">
      <c r="A10995" s="134"/>
      <c r="D10995" s="68">
        <f t="shared" si="171"/>
        <v>0</v>
      </c>
    </row>
    <row r="10996" spans="1:4">
      <c r="A10996" s="134"/>
      <c r="D10996" s="68">
        <f t="shared" si="171"/>
        <v>0</v>
      </c>
    </row>
    <row r="10997" spans="1:4">
      <c r="A10997" s="134"/>
      <c r="D10997" s="68">
        <f t="shared" si="171"/>
        <v>0</v>
      </c>
    </row>
    <row r="10998" spans="1:4">
      <c r="A10998" s="134"/>
      <c r="D10998" s="68">
        <f t="shared" si="171"/>
        <v>0</v>
      </c>
    </row>
    <row r="10999" spans="1:4">
      <c r="A10999" s="134"/>
      <c r="D10999" s="68">
        <f t="shared" si="171"/>
        <v>0</v>
      </c>
    </row>
    <row r="11000" spans="1:4">
      <c r="A11000" s="134"/>
      <c r="D11000" s="68">
        <f t="shared" si="171"/>
        <v>0</v>
      </c>
    </row>
    <row r="11001" spans="1:4">
      <c r="A11001" s="134"/>
      <c r="D11001" s="68">
        <f t="shared" si="171"/>
        <v>0</v>
      </c>
    </row>
    <row r="11002" spans="1:4">
      <c r="A11002" s="134"/>
      <c r="D11002" s="68">
        <f t="shared" si="171"/>
        <v>0</v>
      </c>
    </row>
    <row r="11003" spans="1:4">
      <c r="A11003" s="134"/>
      <c r="D11003" s="68">
        <f t="shared" si="171"/>
        <v>0</v>
      </c>
    </row>
    <row r="11004" spans="1:4">
      <c r="A11004" s="134"/>
      <c r="D11004" s="68">
        <f t="shared" si="171"/>
        <v>0</v>
      </c>
    </row>
    <row r="11005" spans="1:4">
      <c r="A11005" s="134"/>
      <c r="D11005" s="68">
        <f t="shared" si="171"/>
        <v>0</v>
      </c>
    </row>
    <row r="11006" spans="1:4">
      <c r="A11006" s="134"/>
      <c r="D11006" s="68">
        <f t="shared" si="171"/>
        <v>0</v>
      </c>
    </row>
    <row r="11007" spans="1:4">
      <c r="A11007" s="134"/>
      <c r="D11007" s="68">
        <f t="shared" si="171"/>
        <v>0</v>
      </c>
    </row>
    <row r="11008" spans="1:4">
      <c r="A11008" s="134"/>
      <c r="D11008" s="68">
        <f t="shared" si="171"/>
        <v>0</v>
      </c>
    </row>
    <row r="11009" spans="1:4">
      <c r="A11009" s="134"/>
      <c r="D11009" s="68">
        <f t="shared" si="171"/>
        <v>0</v>
      </c>
    </row>
    <row r="11010" spans="1:4">
      <c r="A11010" s="134"/>
      <c r="D11010" s="68">
        <f t="shared" si="171"/>
        <v>0</v>
      </c>
    </row>
    <row r="11011" spans="1:4">
      <c r="A11011" s="134"/>
      <c r="D11011" s="68">
        <f t="shared" ref="D11011:D11074" si="172">B11011+C11011</f>
        <v>0</v>
      </c>
    </row>
    <row r="11012" spans="1:4">
      <c r="A11012" s="134"/>
      <c r="D11012" s="68">
        <f t="shared" si="172"/>
        <v>0</v>
      </c>
    </row>
    <row r="11013" spans="1:4">
      <c r="A11013" s="134"/>
      <c r="D11013" s="68">
        <f t="shared" si="172"/>
        <v>0</v>
      </c>
    </row>
    <row r="11014" spans="1:4">
      <c r="A11014" s="134"/>
      <c r="D11014" s="68">
        <f t="shared" si="172"/>
        <v>0</v>
      </c>
    </row>
    <row r="11015" spans="1:4">
      <c r="A11015" s="134"/>
      <c r="D11015" s="68">
        <f t="shared" si="172"/>
        <v>0</v>
      </c>
    </row>
    <row r="11016" spans="1:4">
      <c r="A11016" s="134"/>
      <c r="D11016" s="68">
        <f t="shared" si="172"/>
        <v>0</v>
      </c>
    </row>
    <row r="11017" spans="1:4">
      <c r="A11017" s="134"/>
      <c r="D11017" s="68">
        <f t="shared" si="172"/>
        <v>0</v>
      </c>
    </row>
    <row r="11018" spans="1:4">
      <c r="A11018" s="134"/>
      <c r="D11018" s="68">
        <f t="shared" si="172"/>
        <v>0</v>
      </c>
    </row>
    <row r="11019" spans="1:4">
      <c r="A11019" s="134"/>
      <c r="D11019" s="68">
        <f t="shared" si="172"/>
        <v>0</v>
      </c>
    </row>
    <row r="11020" spans="1:4">
      <c r="A11020" s="134"/>
      <c r="D11020" s="68">
        <f t="shared" si="172"/>
        <v>0</v>
      </c>
    </row>
    <row r="11021" spans="1:4">
      <c r="A11021" s="134"/>
      <c r="D11021" s="68">
        <f t="shared" si="172"/>
        <v>0</v>
      </c>
    </row>
    <row r="11022" spans="1:4">
      <c r="A11022" s="134"/>
      <c r="D11022" s="68">
        <f t="shared" si="172"/>
        <v>0</v>
      </c>
    </row>
    <row r="11023" spans="1:4">
      <c r="A11023" s="134"/>
      <c r="D11023" s="68">
        <f t="shared" si="172"/>
        <v>0</v>
      </c>
    </row>
    <row r="11024" spans="1:4">
      <c r="A11024" s="134"/>
      <c r="D11024" s="68">
        <f t="shared" si="172"/>
        <v>0</v>
      </c>
    </row>
    <row r="11025" spans="1:4">
      <c r="A11025" s="134"/>
      <c r="D11025" s="68">
        <f t="shared" si="172"/>
        <v>0</v>
      </c>
    </row>
    <row r="11026" spans="1:4">
      <c r="A11026" s="134"/>
      <c r="D11026" s="68">
        <f t="shared" si="172"/>
        <v>0</v>
      </c>
    </row>
    <row r="11027" spans="1:4">
      <c r="A11027" s="134"/>
      <c r="D11027" s="68">
        <f t="shared" si="172"/>
        <v>0</v>
      </c>
    </row>
    <row r="11028" spans="1:4">
      <c r="A11028" s="134"/>
      <c r="D11028" s="68">
        <f t="shared" si="172"/>
        <v>0</v>
      </c>
    </row>
    <row r="11029" spans="1:4">
      <c r="A11029" s="134"/>
      <c r="D11029" s="68">
        <f t="shared" si="172"/>
        <v>0</v>
      </c>
    </row>
    <row r="11030" spans="1:4">
      <c r="A11030" s="134"/>
      <c r="D11030" s="68">
        <f t="shared" si="172"/>
        <v>0</v>
      </c>
    </row>
    <row r="11031" spans="1:4">
      <c r="A11031" s="134"/>
      <c r="D11031" s="68">
        <f t="shared" si="172"/>
        <v>0</v>
      </c>
    </row>
    <row r="11032" spans="1:4">
      <c r="A11032" s="134"/>
      <c r="D11032" s="68">
        <f t="shared" si="172"/>
        <v>0</v>
      </c>
    </row>
    <row r="11033" spans="1:4">
      <c r="A11033" s="134"/>
      <c r="D11033" s="68">
        <f t="shared" si="172"/>
        <v>0</v>
      </c>
    </row>
    <row r="11034" spans="1:4">
      <c r="A11034" s="134"/>
      <c r="D11034" s="68">
        <f t="shared" si="172"/>
        <v>0</v>
      </c>
    </row>
    <row r="11035" spans="1:4">
      <c r="A11035" s="134"/>
      <c r="D11035" s="68">
        <f t="shared" si="172"/>
        <v>0</v>
      </c>
    </row>
    <row r="11036" spans="1:4">
      <c r="A11036" s="134"/>
      <c r="D11036" s="68">
        <f t="shared" si="172"/>
        <v>0</v>
      </c>
    </row>
    <row r="11037" spans="1:4">
      <c r="A11037" s="134"/>
      <c r="D11037" s="68">
        <f t="shared" si="172"/>
        <v>0</v>
      </c>
    </row>
    <row r="11038" spans="1:4">
      <c r="A11038" s="134"/>
      <c r="D11038" s="68">
        <f t="shared" si="172"/>
        <v>0</v>
      </c>
    </row>
    <row r="11039" spans="1:4">
      <c r="A11039" s="134"/>
      <c r="D11039" s="68">
        <f t="shared" si="172"/>
        <v>0</v>
      </c>
    </row>
    <row r="11040" spans="1:4">
      <c r="A11040" s="134"/>
      <c r="D11040" s="68">
        <f t="shared" si="172"/>
        <v>0</v>
      </c>
    </row>
    <row r="11041" spans="1:4">
      <c r="A11041" s="134"/>
      <c r="D11041" s="68">
        <f t="shared" si="172"/>
        <v>0</v>
      </c>
    </row>
    <row r="11042" spans="1:4">
      <c r="A11042" s="134"/>
      <c r="D11042" s="68">
        <f t="shared" si="172"/>
        <v>0</v>
      </c>
    </row>
    <row r="11043" spans="1:4">
      <c r="A11043" s="134"/>
      <c r="D11043" s="68">
        <f t="shared" si="172"/>
        <v>0</v>
      </c>
    </row>
    <row r="11044" spans="1:4">
      <c r="A11044" s="134"/>
      <c r="D11044" s="68">
        <f t="shared" si="172"/>
        <v>0</v>
      </c>
    </row>
    <row r="11045" spans="1:4">
      <c r="A11045" s="134"/>
      <c r="D11045" s="68">
        <f t="shared" si="172"/>
        <v>0</v>
      </c>
    </row>
    <row r="11046" spans="1:4">
      <c r="A11046" s="134"/>
      <c r="D11046" s="68">
        <f t="shared" si="172"/>
        <v>0</v>
      </c>
    </row>
    <row r="11047" spans="1:4">
      <c r="A11047" s="134"/>
      <c r="D11047" s="68">
        <f t="shared" si="172"/>
        <v>0</v>
      </c>
    </row>
    <row r="11048" spans="1:4">
      <c r="A11048" s="134"/>
      <c r="D11048" s="68">
        <f t="shared" si="172"/>
        <v>0</v>
      </c>
    </row>
    <row r="11049" spans="1:4">
      <c r="A11049" s="134"/>
      <c r="D11049" s="68">
        <f t="shared" si="172"/>
        <v>0</v>
      </c>
    </row>
    <row r="11050" spans="1:4">
      <c r="A11050" s="134"/>
      <c r="D11050" s="68">
        <f t="shared" si="172"/>
        <v>0</v>
      </c>
    </row>
    <row r="11051" spans="1:4">
      <c r="A11051" s="134"/>
      <c r="D11051" s="68">
        <f t="shared" si="172"/>
        <v>0</v>
      </c>
    </row>
    <row r="11052" spans="1:4">
      <c r="A11052" s="134"/>
      <c r="D11052" s="68">
        <f t="shared" si="172"/>
        <v>0</v>
      </c>
    </row>
    <row r="11053" spans="1:4">
      <c r="A11053" s="134"/>
      <c r="D11053" s="68">
        <f t="shared" si="172"/>
        <v>0</v>
      </c>
    </row>
    <row r="11054" spans="1:4">
      <c r="A11054" s="134"/>
      <c r="D11054" s="68">
        <f t="shared" si="172"/>
        <v>0</v>
      </c>
    </row>
    <row r="11055" spans="1:4">
      <c r="A11055" s="134"/>
      <c r="D11055" s="68">
        <f t="shared" si="172"/>
        <v>0</v>
      </c>
    </row>
    <row r="11056" spans="1:4">
      <c r="A11056" s="134"/>
      <c r="D11056" s="68">
        <f t="shared" si="172"/>
        <v>0</v>
      </c>
    </row>
    <row r="11057" spans="1:4">
      <c r="A11057" s="134"/>
      <c r="D11057" s="68">
        <f t="shared" si="172"/>
        <v>0</v>
      </c>
    </row>
    <row r="11058" spans="1:4">
      <c r="A11058" s="134"/>
      <c r="D11058" s="68">
        <f t="shared" si="172"/>
        <v>0</v>
      </c>
    </row>
    <row r="11059" spans="1:4">
      <c r="A11059" s="134"/>
      <c r="D11059" s="68">
        <f t="shared" si="172"/>
        <v>0</v>
      </c>
    </row>
    <row r="11060" spans="1:4">
      <c r="A11060" s="134"/>
      <c r="D11060" s="68">
        <f t="shared" si="172"/>
        <v>0</v>
      </c>
    </row>
    <row r="11061" spans="1:4">
      <c r="A11061" s="134"/>
      <c r="D11061" s="68">
        <f t="shared" si="172"/>
        <v>0</v>
      </c>
    </row>
    <row r="11062" spans="1:4">
      <c r="A11062" s="134"/>
      <c r="D11062" s="68">
        <f t="shared" si="172"/>
        <v>0</v>
      </c>
    </row>
    <row r="11063" spans="1:4">
      <c r="A11063" s="134"/>
      <c r="D11063" s="68">
        <f t="shared" si="172"/>
        <v>0</v>
      </c>
    </row>
    <row r="11064" spans="1:4">
      <c r="A11064" s="134"/>
      <c r="D11064" s="68">
        <f t="shared" si="172"/>
        <v>0</v>
      </c>
    </row>
    <row r="11065" spans="1:4">
      <c r="A11065" s="134"/>
      <c r="D11065" s="68">
        <f t="shared" si="172"/>
        <v>0</v>
      </c>
    </row>
    <row r="11066" spans="1:4">
      <c r="A11066" s="134"/>
      <c r="D11066" s="68">
        <f t="shared" si="172"/>
        <v>0</v>
      </c>
    </row>
    <row r="11067" spans="1:4">
      <c r="A11067" s="134"/>
      <c r="D11067" s="68">
        <f t="shared" si="172"/>
        <v>0</v>
      </c>
    </row>
    <row r="11068" spans="1:4">
      <c r="A11068" s="134"/>
      <c r="D11068" s="68">
        <f t="shared" si="172"/>
        <v>0</v>
      </c>
    </row>
    <row r="11069" spans="1:4">
      <c r="A11069" s="134"/>
      <c r="D11069" s="68">
        <f t="shared" si="172"/>
        <v>0</v>
      </c>
    </row>
    <row r="11070" spans="1:4">
      <c r="A11070" s="134"/>
      <c r="D11070" s="68">
        <f t="shared" si="172"/>
        <v>0</v>
      </c>
    </row>
    <row r="11071" spans="1:4">
      <c r="A11071" s="134"/>
      <c r="D11071" s="68">
        <f t="shared" si="172"/>
        <v>0</v>
      </c>
    </row>
    <row r="11072" spans="1:4">
      <c r="A11072" s="134"/>
      <c r="D11072" s="68">
        <f t="shared" si="172"/>
        <v>0</v>
      </c>
    </row>
    <row r="11073" spans="1:4">
      <c r="A11073" s="134"/>
      <c r="D11073" s="68">
        <f t="shared" si="172"/>
        <v>0</v>
      </c>
    </row>
    <row r="11074" spans="1:4">
      <c r="A11074" s="134"/>
      <c r="D11074" s="68">
        <f t="shared" si="172"/>
        <v>0</v>
      </c>
    </row>
    <row r="11075" spans="1:4">
      <c r="A11075" s="134"/>
      <c r="D11075" s="68">
        <f t="shared" ref="D11075:D11138" si="173">B11075+C11075</f>
        <v>0</v>
      </c>
    </row>
    <row r="11076" spans="1:4">
      <c r="A11076" s="134"/>
      <c r="D11076" s="68">
        <f t="shared" si="173"/>
        <v>0</v>
      </c>
    </row>
    <row r="11077" spans="1:4">
      <c r="A11077" s="134"/>
      <c r="D11077" s="68">
        <f t="shared" si="173"/>
        <v>0</v>
      </c>
    </row>
    <row r="11078" spans="1:4">
      <c r="A11078" s="134"/>
      <c r="D11078" s="68">
        <f t="shared" si="173"/>
        <v>0</v>
      </c>
    </row>
    <row r="11079" spans="1:4">
      <c r="A11079" s="134"/>
      <c r="D11079" s="68">
        <f t="shared" si="173"/>
        <v>0</v>
      </c>
    </row>
    <row r="11080" spans="1:4">
      <c r="A11080" s="134"/>
      <c r="D11080" s="68">
        <f t="shared" si="173"/>
        <v>0</v>
      </c>
    </row>
    <row r="11081" spans="1:4">
      <c r="A11081" s="134"/>
      <c r="D11081" s="68">
        <f t="shared" si="173"/>
        <v>0</v>
      </c>
    </row>
    <row r="11082" spans="1:4">
      <c r="A11082" s="134"/>
      <c r="D11082" s="68">
        <f t="shared" si="173"/>
        <v>0</v>
      </c>
    </row>
    <row r="11083" spans="1:4">
      <c r="A11083" s="134"/>
      <c r="D11083" s="68">
        <f t="shared" si="173"/>
        <v>0</v>
      </c>
    </row>
    <row r="11084" spans="1:4">
      <c r="A11084" s="134"/>
      <c r="D11084" s="68">
        <f t="shared" si="173"/>
        <v>0</v>
      </c>
    </row>
    <row r="11085" spans="1:4">
      <c r="A11085" s="134"/>
      <c r="D11085" s="68">
        <f t="shared" si="173"/>
        <v>0</v>
      </c>
    </row>
    <row r="11086" spans="1:4">
      <c r="A11086" s="134"/>
      <c r="D11086" s="68">
        <f t="shared" si="173"/>
        <v>0</v>
      </c>
    </row>
    <row r="11087" spans="1:4">
      <c r="A11087" s="134"/>
      <c r="D11087" s="68">
        <f t="shared" si="173"/>
        <v>0</v>
      </c>
    </row>
    <row r="11088" spans="1:4">
      <c r="A11088" s="134"/>
      <c r="D11088" s="68">
        <f t="shared" si="173"/>
        <v>0</v>
      </c>
    </row>
    <row r="11089" spans="1:4">
      <c r="A11089" s="134"/>
      <c r="D11089" s="68">
        <f t="shared" si="173"/>
        <v>0</v>
      </c>
    </row>
    <row r="11090" spans="1:4">
      <c r="A11090" s="134"/>
      <c r="D11090" s="68">
        <f t="shared" si="173"/>
        <v>0</v>
      </c>
    </row>
    <row r="11091" spans="1:4">
      <c r="A11091" s="134"/>
      <c r="D11091" s="68">
        <f t="shared" si="173"/>
        <v>0</v>
      </c>
    </row>
    <row r="11092" spans="1:4">
      <c r="A11092" s="134"/>
      <c r="D11092" s="68">
        <f t="shared" si="173"/>
        <v>0</v>
      </c>
    </row>
    <row r="11093" spans="1:4">
      <c r="A11093" s="134"/>
      <c r="D11093" s="68">
        <f t="shared" si="173"/>
        <v>0</v>
      </c>
    </row>
    <row r="11094" spans="1:4">
      <c r="A11094" s="134"/>
      <c r="D11094" s="68">
        <f t="shared" si="173"/>
        <v>0</v>
      </c>
    </row>
    <row r="11095" spans="1:4">
      <c r="A11095" s="134"/>
      <c r="D11095" s="68">
        <f t="shared" si="173"/>
        <v>0</v>
      </c>
    </row>
    <row r="11096" spans="1:4">
      <c r="A11096" s="134"/>
      <c r="D11096" s="68">
        <f t="shared" si="173"/>
        <v>0</v>
      </c>
    </row>
    <row r="11097" spans="1:4">
      <c r="A11097" s="134"/>
      <c r="D11097" s="68">
        <f t="shared" si="173"/>
        <v>0</v>
      </c>
    </row>
    <row r="11098" spans="1:4">
      <c r="A11098" s="134"/>
      <c r="D11098" s="68">
        <f t="shared" si="173"/>
        <v>0</v>
      </c>
    </row>
    <row r="11099" spans="1:4">
      <c r="A11099" s="134"/>
      <c r="D11099" s="68">
        <f t="shared" si="173"/>
        <v>0</v>
      </c>
    </row>
    <row r="11100" spans="1:4">
      <c r="A11100" s="134"/>
      <c r="D11100" s="68">
        <f t="shared" si="173"/>
        <v>0</v>
      </c>
    </row>
    <row r="11101" spans="1:4">
      <c r="A11101" s="134"/>
      <c r="D11101" s="68">
        <f t="shared" si="173"/>
        <v>0</v>
      </c>
    </row>
    <row r="11102" spans="1:4">
      <c r="A11102" s="134"/>
      <c r="D11102" s="68">
        <f t="shared" si="173"/>
        <v>0</v>
      </c>
    </row>
    <row r="11103" spans="1:4">
      <c r="A11103" s="134"/>
      <c r="D11103" s="68">
        <f t="shared" si="173"/>
        <v>0</v>
      </c>
    </row>
    <row r="11104" spans="1:4">
      <c r="A11104" s="134"/>
      <c r="D11104" s="68">
        <f t="shared" si="173"/>
        <v>0</v>
      </c>
    </row>
    <row r="11105" spans="1:4">
      <c r="A11105" s="134"/>
      <c r="D11105" s="68">
        <f t="shared" si="173"/>
        <v>0</v>
      </c>
    </row>
    <row r="11106" spans="1:4">
      <c r="A11106" s="134"/>
      <c r="D11106" s="68">
        <f t="shared" si="173"/>
        <v>0</v>
      </c>
    </row>
    <row r="11107" spans="1:4">
      <c r="A11107" s="134"/>
      <c r="D11107" s="68">
        <f t="shared" si="173"/>
        <v>0</v>
      </c>
    </row>
    <row r="11108" spans="1:4">
      <c r="A11108" s="134"/>
      <c r="D11108" s="68">
        <f t="shared" si="173"/>
        <v>0</v>
      </c>
    </row>
    <row r="11109" spans="1:4">
      <c r="A11109" s="134"/>
      <c r="D11109" s="68">
        <f t="shared" si="173"/>
        <v>0</v>
      </c>
    </row>
    <row r="11110" spans="1:4">
      <c r="A11110" s="134"/>
      <c r="D11110" s="68">
        <f t="shared" si="173"/>
        <v>0</v>
      </c>
    </row>
    <row r="11111" spans="1:4">
      <c r="A11111" s="134"/>
      <c r="D11111" s="68">
        <f t="shared" si="173"/>
        <v>0</v>
      </c>
    </row>
    <row r="11112" spans="1:4">
      <c r="A11112" s="134"/>
      <c r="D11112" s="68">
        <f t="shared" si="173"/>
        <v>0</v>
      </c>
    </row>
    <row r="11113" spans="1:4">
      <c r="A11113" s="134"/>
      <c r="D11113" s="68">
        <f t="shared" si="173"/>
        <v>0</v>
      </c>
    </row>
    <row r="11114" spans="1:4">
      <c r="A11114" s="134"/>
      <c r="D11114" s="68">
        <f t="shared" si="173"/>
        <v>0</v>
      </c>
    </row>
    <row r="11115" spans="1:4">
      <c r="A11115" s="134"/>
      <c r="D11115" s="68">
        <f t="shared" si="173"/>
        <v>0</v>
      </c>
    </row>
    <row r="11116" spans="1:4">
      <c r="A11116" s="134"/>
      <c r="D11116" s="68">
        <f t="shared" si="173"/>
        <v>0</v>
      </c>
    </row>
    <row r="11117" spans="1:4">
      <c r="A11117" s="134"/>
      <c r="D11117" s="68">
        <f t="shared" si="173"/>
        <v>0</v>
      </c>
    </row>
    <row r="11118" spans="1:4">
      <c r="A11118" s="134"/>
      <c r="D11118" s="68">
        <f t="shared" si="173"/>
        <v>0</v>
      </c>
    </row>
    <row r="11119" spans="1:4">
      <c r="A11119" s="134"/>
      <c r="D11119" s="68">
        <f t="shared" si="173"/>
        <v>0</v>
      </c>
    </row>
    <row r="11120" spans="1:4">
      <c r="A11120" s="134"/>
      <c r="D11120" s="68">
        <f t="shared" si="173"/>
        <v>0</v>
      </c>
    </row>
    <row r="11121" spans="1:4">
      <c r="A11121" s="134"/>
      <c r="D11121" s="68">
        <f t="shared" si="173"/>
        <v>0</v>
      </c>
    </row>
    <row r="11122" spans="1:4">
      <c r="A11122" s="134"/>
      <c r="D11122" s="68">
        <f t="shared" si="173"/>
        <v>0</v>
      </c>
    </row>
    <row r="11123" spans="1:4">
      <c r="A11123" s="134"/>
      <c r="D11123" s="68">
        <f t="shared" si="173"/>
        <v>0</v>
      </c>
    </row>
    <row r="11124" spans="1:4">
      <c r="A11124" s="134"/>
      <c r="D11124" s="68">
        <f t="shared" si="173"/>
        <v>0</v>
      </c>
    </row>
    <row r="11125" spans="1:4">
      <c r="A11125" s="134"/>
      <c r="D11125" s="68">
        <f t="shared" si="173"/>
        <v>0</v>
      </c>
    </row>
    <row r="11126" spans="1:4">
      <c r="A11126" s="134"/>
      <c r="D11126" s="68">
        <f t="shared" si="173"/>
        <v>0</v>
      </c>
    </row>
    <row r="11127" spans="1:4">
      <c r="A11127" s="134"/>
      <c r="D11127" s="68">
        <f t="shared" si="173"/>
        <v>0</v>
      </c>
    </row>
    <row r="11128" spans="1:4">
      <c r="A11128" s="134"/>
      <c r="D11128" s="68">
        <f t="shared" si="173"/>
        <v>0</v>
      </c>
    </row>
    <row r="11129" spans="1:4">
      <c r="A11129" s="134"/>
      <c r="D11129" s="68">
        <f t="shared" si="173"/>
        <v>0</v>
      </c>
    </row>
    <row r="11130" spans="1:4">
      <c r="A11130" s="134"/>
      <c r="D11130" s="68">
        <f t="shared" si="173"/>
        <v>0</v>
      </c>
    </row>
    <row r="11131" spans="1:4">
      <c r="A11131" s="134"/>
      <c r="D11131" s="68">
        <f t="shared" si="173"/>
        <v>0</v>
      </c>
    </row>
    <row r="11132" spans="1:4">
      <c r="A11132" s="134"/>
      <c r="D11132" s="68">
        <f t="shared" si="173"/>
        <v>0</v>
      </c>
    </row>
    <row r="11133" spans="1:4">
      <c r="A11133" s="134"/>
      <c r="D11133" s="68">
        <f t="shared" si="173"/>
        <v>0</v>
      </c>
    </row>
    <row r="11134" spans="1:4">
      <c r="A11134" s="134"/>
      <c r="D11134" s="68">
        <f t="shared" si="173"/>
        <v>0</v>
      </c>
    </row>
    <row r="11135" spans="1:4">
      <c r="A11135" s="134"/>
      <c r="D11135" s="68">
        <f t="shared" si="173"/>
        <v>0</v>
      </c>
    </row>
    <row r="11136" spans="1:4">
      <c r="A11136" s="134"/>
      <c r="D11136" s="68">
        <f t="shared" si="173"/>
        <v>0</v>
      </c>
    </row>
    <row r="11137" spans="1:4">
      <c r="A11137" s="134"/>
      <c r="D11137" s="68">
        <f t="shared" si="173"/>
        <v>0</v>
      </c>
    </row>
    <row r="11138" spans="1:4">
      <c r="A11138" s="134"/>
      <c r="D11138" s="68">
        <f t="shared" si="173"/>
        <v>0</v>
      </c>
    </row>
    <row r="11139" spans="1:4">
      <c r="A11139" s="134"/>
      <c r="D11139" s="68">
        <f t="shared" ref="D11139:D11202" si="174">B11139+C11139</f>
        <v>0</v>
      </c>
    </row>
    <row r="11140" spans="1:4">
      <c r="A11140" s="134"/>
      <c r="D11140" s="68">
        <f t="shared" si="174"/>
        <v>0</v>
      </c>
    </row>
    <row r="11141" spans="1:4">
      <c r="A11141" s="134"/>
      <c r="D11141" s="68">
        <f t="shared" si="174"/>
        <v>0</v>
      </c>
    </row>
    <row r="11142" spans="1:4">
      <c r="A11142" s="134"/>
      <c r="D11142" s="68">
        <f t="shared" si="174"/>
        <v>0</v>
      </c>
    </row>
    <row r="11143" spans="1:4">
      <c r="A11143" s="134"/>
      <c r="D11143" s="68">
        <f t="shared" si="174"/>
        <v>0</v>
      </c>
    </row>
    <row r="11144" spans="1:4">
      <c r="A11144" s="134"/>
      <c r="D11144" s="68">
        <f t="shared" si="174"/>
        <v>0</v>
      </c>
    </row>
    <row r="11145" spans="1:4">
      <c r="A11145" s="134"/>
      <c r="D11145" s="68">
        <f t="shared" si="174"/>
        <v>0</v>
      </c>
    </row>
    <row r="11146" spans="1:4">
      <c r="A11146" s="134"/>
      <c r="D11146" s="68">
        <f t="shared" si="174"/>
        <v>0</v>
      </c>
    </row>
    <row r="11147" spans="1:4">
      <c r="A11147" s="134"/>
      <c r="D11147" s="68">
        <f t="shared" si="174"/>
        <v>0</v>
      </c>
    </row>
    <row r="11148" spans="1:4">
      <c r="A11148" s="134"/>
      <c r="D11148" s="68">
        <f t="shared" si="174"/>
        <v>0</v>
      </c>
    </row>
    <row r="11149" spans="1:4">
      <c r="A11149" s="134"/>
      <c r="D11149" s="68">
        <f t="shared" si="174"/>
        <v>0</v>
      </c>
    </row>
    <row r="11150" spans="1:4">
      <c r="A11150" s="134"/>
      <c r="D11150" s="68">
        <f t="shared" si="174"/>
        <v>0</v>
      </c>
    </row>
    <row r="11151" spans="1:4">
      <c r="A11151" s="134"/>
      <c r="D11151" s="68">
        <f t="shared" si="174"/>
        <v>0</v>
      </c>
    </row>
    <row r="11152" spans="1:4">
      <c r="A11152" s="134"/>
      <c r="D11152" s="68">
        <f t="shared" si="174"/>
        <v>0</v>
      </c>
    </row>
    <row r="11153" spans="1:4">
      <c r="A11153" s="134"/>
      <c r="D11153" s="68">
        <f t="shared" si="174"/>
        <v>0</v>
      </c>
    </row>
    <row r="11154" spans="1:4">
      <c r="A11154" s="134"/>
      <c r="D11154" s="68">
        <f t="shared" si="174"/>
        <v>0</v>
      </c>
    </row>
    <row r="11155" spans="1:4">
      <c r="A11155" s="134"/>
      <c r="D11155" s="68">
        <f t="shared" si="174"/>
        <v>0</v>
      </c>
    </row>
    <row r="11156" spans="1:4">
      <c r="A11156" s="134"/>
      <c r="D11156" s="68">
        <f t="shared" si="174"/>
        <v>0</v>
      </c>
    </row>
    <row r="11157" spans="1:4">
      <c r="A11157" s="134"/>
      <c r="D11157" s="68">
        <f t="shared" si="174"/>
        <v>0</v>
      </c>
    </row>
    <row r="11158" spans="1:4">
      <c r="A11158" s="134"/>
      <c r="D11158" s="68">
        <f t="shared" si="174"/>
        <v>0</v>
      </c>
    </row>
    <row r="11159" spans="1:4">
      <c r="A11159" s="134"/>
      <c r="D11159" s="68">
        <f t="shared" si="174"/>
        <v>0</v>
      </c>
    </row>
    <row r="11160" spans="1:4">
      <c r="A11160" s="134"/>
      <c r="D11160" s="68">
        <f t="shared" si="174"/>
        <v>0</v>
      </c>
    </row>
    <row r="11161" spans="1:4">
      <c r="A11161" s="134"/>
      <c r="D11161" s="68">
        <f t="shared" si="174"/>
        <v>0</v>
      </c>
    </row>
    <row r="11162" spans="1:4">
      <c r="A11162" s="134"/>
      <c r="D11162" s="68">
        <f t="shared" si="174"/>
        <v>0</v>
      </c>
    </row>
    <row r="11163" spans="1:4">
      <c r="A11163" s="134"/>
      <c r="D11163" s="68">
        <f t="shared" si="174"/>
        <v>0</v>
      </c>
    </row>
    <row r="11164" spans="1:4">
      <c r="A11164" s="134"/>
      <c r="D11164" s="68">
        <f t="shared" si="174"/>
        <v>0</v>
      </c>
    </row>
    <row r="11165" spans="1:4">
      <c r="A11165" s="134"/>
      <c r="D11165" s="68">
        <f t="shared" si="174"/>
        <v>0</v>
      </c>
    </row>
    <row r="11166" spans="1:4">
      <c r="A11166" s="134"/>
      <c r="D11166" s="68">
        <f t="shared" si="174"/>
        <v>0</v>
      </c>
    </row>
    <row r="11167" spans="1:4">
      <c r="A11167" s="134"/>
      <c r="D11167" s="68">
        <f t="shared" si="174"/>
        <v>0</v>
      </c>
    </row>
    <row r="11168" spans="1:4">
      <c r="A11168" s="134"/>
      <c r="D11168" s="68">
        <f t="shared" si="174"/>
        <v>0</v>
      </c>
    </row>
    <row r="11169" spans="1:4">
      <c r="A11169" s="134"/>
      <c r="D11169" s="68">
        <f t="shared" si="174"/>
        <v>0</v>
      </c>
    </row>
    <row r="11170" spans="1:4">
      <c r="A11170" s="134"/>
      <c r="D11170" s="68">
        <f t="shared" si="174"/>
        <v>0</v>
      </c>
    </row>
    <row r="11171" spans="1:4">
      <c r="A11171" s="134"/>
      <c r="D11171" s="68">
        <f t="shared" si="174"/>
        <v>0</v>
      </c>
    </row>
    <row r="11172" spans="1:4">
      <c r="A11172" s="134"/>
      <c r="D11172" s="68">
        <f t="shared" si="174"/>
        <v>0</v>
      </c>
    </row>
    <row r="11173" spans="1:4">
      <c r="A11173" s="134"/>
      <c r="D11173" s="68">
        <f t="shared" si="174"/>
        <v>0</v>
      </c>
    </row>
    <row r="11174" spans="1:4">
      <c r="A11174" s="134"/>
      <c r="D11174" s="68">
        <f t="shared" si="174"/>
        <v>0</v>
      </c>
    </row>
    <row r="11175" spans="1:4">
      <c r="A11175" s="134"/>
      <c r="D11175" s="68">
        <f t="shared" si="174"/>
        <v>0</v>
      </c>
    </row>
    <row r="11176" spans="1:4">
      <c r="A11176" s="134"/>
      <c r="D11176" s="68">
        <f t="shared" si="174"/>
        <v>0</v>
      </c>
    </row>
    <row r="11177" spans="1:4">
      <c r="A11177" s="134"/>
      <c r="D11177" s="68">
        <f t="shared" si="174"/>
        <v>0</v>
      </c>
    </row>
    <row r="11178" spans="1:4">
      <c r="A11178" s="134"/>
      <c r="D11178" s="68">
        <f t="shared" si="174"/>
        <v>0</v>
      </c>
    </row>
    <row r="11179" spans="1:4">
      <c r="A11179" s="134"/>
      <c r="D11179" s="68">
        <f t="shared" si="174"/>
        <v>0</v>
      </c>
    </row>
    <row r="11180" spans="1:4">
      <c r="A11180" s="134"/>
      <c r="D11180" s="68">
        <f t="shared" si="174"/>
        <v>0</v>
      </c>
    </row>
    <row r="11181" spans="1:4">
      <c r="A11181" s="134"/>
      <c r="D11181" s="68">
        <f t="shared" si="174"/>
        <v>0</v>
      </c>
    </row>
    <row r="11182" spans="1:4">
      <c r="A11182" s="134"/>
      <c r="D11182" s="68">
        <f t="shared" si="174"/>
        <v>0</v>
      </c>
    </row>
    <row r="11183" spans="1:4">
      <c r="A11183" s="134"/>
      <c r="D11183" s="68">
        <f t="shared" si="174"/>
        <v>0</v>
      </c>
    </row>
    <row r="11184" spans="1:4">
      <c r="A11184" s="134"/>
      <c r="D11184" s="68">
        <f t="shared" si="174"/>
        <v>0</v>
      </c>
    </row>
    <row r="11185" spans="1:4">
      <c r="A11185" s="134"/>
      <c r="D11185" s="68">
        <f t="shared" si="174"/>
        <v>0</v>
      </c>
    </row>
    <row r="11186" spans="1:4">
      <c r="A11186" s="134"/>
      <c r="D11186" s="68">
        <f t="shared" si="174"/>
        <v>0</v>
      </c>
    </row>
    <row r="11187" spans="1:4">
      <c r="A11187" s="134"/>
      <c r="D11187" s="68">
        <f t="shared" si="174"/>
        <v>0</v>
      </c>
    </row>
    <row r="11188" spans="1:4">
      <c r="A11188" s="134"/>
      <c r="D11188" s="68">
        <f t="shared" si="174"/>
        <v>0</v>
      </c>
    </row>
    <row r="11189" spans="1:4">
      <c r="A11189" s="134"/>
      <c r="D11189" s="68">
        <f t="shared" si="174"/>
        <v>0</v>
      </c>
    </row>
    <row r="11190" spans="1:4">
      <c r="A11190" s="134"/>
      <c r="D11190" s="68">
        <f t="shared" si="174"/>
        <v>0</v>
      </c>
    </row>
    <row r="11191" spans="1:4">
      <c r="A11191" s="134"/>
      <c r="D11191" s="68">
        <f t="shared" si="174"/>
        <v>0</v>
      </c>
    </row>
    <row r="11192" spans="1:4">
      <c r="A11192" s="134"/>
      <c r="D11192" s="68">
        <f t="shared" si="174"/>
        <v>0</v>
      </c>
    </row>
    <row r="11193" spans="1:4">
      <c r="A11193" s="134"/>
      <c r="D11193" s="68">
        <f t="shared" si="174"/>
        <v>0</v>
      </c>
    </row>
    <row r="11194" spans="1:4">
      <c r="A11194" s="134"/>
      <c r="D11194" s="68">
        <f t="shared" si="174"/>
        <v>0</v>
      </c>
    </row>
    <row r="11195" spans="1:4">
      <c r="A11195" s="134"/>
      <c r="D11195" s="68">
        <f t="shared" si="174"/>
        <v>0</v>
      </c>
    </row>
    <row r="11196" spans="1:4">
      <c r="A11196" s="134"/>
      <c r="D11196" s="68">
        <f t="shared" si="174"/>
        <v>0</v>
      </c>
    </row>
    <row r="11197" spans="1:4">
      <c r="A11197" s="134"/>
      <c r="D11197" s="68">
        <f t="shared" si="174"/>
        <v>0</v>
      </c>
    </row>
    <row r="11198" spans="1:4">
      <c r="A11198" s="134"/>
      <c r="D11198" s="68">
        <f t="shared" si="174"/>
        <v>0</v>
      </c>
    </row>
    <row r="11199" spans="1:4">
      <c r="A11199" s="134"/>
      <c r="D11199" s="68">
        <f t="shared" si="174"/>
        <v>0</v>
      </c>
    </row>
    <row r="11200" spans="1:4">
      <c r="A11200" s="134"/>
      <c r="D11200" s="68">
        <f t="shared" si="174"/>
        <v>0</v>
      </c>
    </row>
    <row r="11201" spans="1:4">
      <c r="A11201" s="134"/>
      <c r="D11201" s="68">
        <f t="shared" si="174"/>
        <v>0</v>
      </c>
    </row>
    <row r="11202" spans="1:4">
      <c r="A11202" s="134"/>
      <c r="D11202" s="68">
        <f t="shared" si="174"/>
        <v>0</v>
      </c>
    </row>
    <row r="11203" spans="1:4">
      <c r="A11203" s="134"/>
      <c r="D11203" s="68">
        <f t="shared" ref="D11203:D11266" si="175">B11203+C11203</f>
        <v>0</v>
      </c>
    </row>
    <row r="11204" spans="1:4">
      <c r="A11204" s="134"/>
      <c r="D11204" s="68">
        <f t="shared" si="175"/>
        <v>0</v>
      </c>
    </row>
    <row r="11205" spans="1:4">
      <c r="A11205" s="134"/>
      <c r="D11205" s="68">
        <f t="shared" si="175"/>
        <v>0</v>
      </c>
    </row>
    <row r="11206" spans="1:4">
      <c r="A11206" s="134"/>
      <c r="D11206" s="68">
        <f t="shared" si="175"/>
        <v>0</v>
      </c>
    </row>
    <row r="11207" spans="1:4">
      <c r="A11207" s="134"/>
      <c r="D11207" s="68">
        <f t="shared" si="175"/>
        <v>0</v>
      </c>
    </row>
    <row r="11208" spans="1:4">
      <c r="A11208" s="134"/>
      <c r="D11208" s="68">
        <f t="shared" si="175"/>
        <v>0</v>
      </c>
    </row>
    <row r="11209" spans="1:4">
      <c r="A11209" s="134"/>
      <c r="D11209" s="68">
        <f t="shared" si="175"/>
        <v>0</v>
      </c>
    </row>
    <row r="11210" spans="1:4">
      <c r="A11210" s="134"/>
      <c r="D11210" s="68">
        <f t="shared" si="175"/>
        <v>0</v>
      </c>
    </row>
    <row r="11211" spans="1:4">
      <c r="A11211" s="134"/>
      <c r="D11211" s="68">
        <f t="shared" si="175"/>
        <v>0</v>
      </c>
    </row>
    <row r="11212" spans="1:4">
      <c r="A11212" s="134"/>
      <c r="D11212" s="68">
        <f t="shared" si="175"/>
        <v>0</v>
      </c>
    </row>
    <row r="11213" spans="1:4">
      <c r="A11213" s="134"/>
      <c r="D11213" s="68">
        <f t="shared" si="175"/>
        <v>0</v>
      </c>
    </row>
    <row r="11214" spans="1:4">
      <c r="A11214" s="134"/>
      <c r="D11214" s="68">
        <f t="shared" si="175"/>
        <v>0</v>
      </c>
    </row>
    <row r="11215" spans="1:4">
      <c r="A11215" s="134"/>
      <c r="D11215" s="68">
        <f t="shared" si="175"/>
        <v>0</v>
      </c>
    </row>
    <row r="11216" spans="1:4">
      <c r="A11216" s="134"/>
      <c r="D11216" s="68">
        <f t="shared" si="175"/>
        <v>0</v>
      </c>
    </row>
    <row r="11217" spans="1:4">
      <c r="A11217" s="134"/>
      <c r="D11217" s="68">
        <f t="shared" si="175"/>
        <v>0</v>
      </c>
    </row>
    <row r="11218" spans="1:4">
      <c r="A11218" s="134"/>
      <c r="D11218" s="68">
        <f t="shared" si="175"/>
        <v>0</v>
      </c>
    </row>
    <row r="11219" spans="1:4">
      <c r="A11219" s="134"/>
      <c r="D11219" s="68">
        <f t="shared" si="175"/>
        <v>0</v>
      </c>
    </row>
    <row r="11220" spans="1:4">
      <c r="A11220" s="134"/>
      <c r="D11220" s="68">
        <f t="shared" si="175"/>
        <v>0</v>
      </c>
    </row>
    <row r="11221" spans="1:4">
      <c r="A11221" s="134"/>
      <c r="D11221" s="68">
        <f t="shared" si="175"/>
        <v>0</v>
      </c>
    </row>
    <row r="11222" spans="1:4">
      <c r="A11222" s="134"/>
      <c r="D11222" s="68">
        <f t="shared" si="175"/>
        <v>0</v>
      </c>
    </row>
    <row r="11223" spans="1:4">
      <c r="A11223" s="134"/>
      <c r="D11223" s="68">
        <f t="shared" si="175"/>
        <v>0</v>
      </c>
    </row>
    <row r="11224" spans="1:4">
      <c r="A11224" s="134"/>
      <c r="D11224" s="68">
        <f t="shared" si="175"/>
        <v>0</v>
      </c>
    </row>
    <row r="11225" spans="1:4">
      <c r="A11225" s="134"/>
      <c r="D11225" s="68">
        <f t="shared" si="175"/>
        <v>0</v>
      </c>
    </row>
    <row r="11226" spans="1:4">
      <c r="A11226" s="134"/>
      <c r="D11226" s="68">
        <f t="shared" si="175"/>
        <v>0</v>
      </c>
    </row>
    <row r="11227" spans="1:4">
      <c r="A11227" s="134"/>
      <c r="D11227" s="68">
        <f t="shared" si="175"/>
        <v>0</v>
      </c>
    </row>
    <row r="11228" spans="1:4">
      <c r="A11228" s="134"/>
      <c r="D11228" s="68">
        <f t="shared" si="175"/>
        <v>0</v>
      </c>
    </row>
    <row r="11229" spans="1:4">
      <c r="A11229" s="134"/>
      <c r="D11229" s="68">
        <f t="shared" si="175"/>
        <v>0</v>
      </c>
    </row>
    <row r="11230" spans="1:4">
      <c r="A11230" s="134"/>
      <c r="D11230" s="68">
        <f t="shared" si="175"/>
        <v>0</v>
      </c>
    </row>
    <row r="11231" spans="1:4">
      <c r="A11231" s="134"/>
      <c r="D11231" s="68">
        <f t="shared" si="175"/>
        <v>0</v>
      </c>
    </row>
    <row r="11232" spans="1:4">
      <c r="A11232" s="134"/>
      <c r="D11232" s="68">
        <f t="shared" si="175"/>
        <v>0</v>
      </c>
    </row>
    <row r="11233" spans="1:4">
      <c r="A11233" s="134"/>
      <c r="D11233" s="68">
        <f t="shared" si="175"/>
        <v>0</v>
      </c>
    </row>
    <row r="11234" spans="1:4">
      <c r="A11234" s="134"/>
      <c r="D11234" s="68">
        <f t="shared" si="175"/>
        <v>0</v>
      </c>
    </row>
    <row r="11235" spans="1:4">
      <c r="A11235" s="134"/>
      <c r="D11235" s="68">
        <f t="shared" si="175"/>
        <v>0</v>
      </c>
    </row>
    <row r="11236" spans="1:4">
      <c r="A11236" s="134"/>
      <c r="D11236" s="68">
        <f t="shared" si="175"/>
        <v>0</v>
      </c>
    </row>
    <row r="11237" spans="1:4">
      <c r="A11237" s="134"/>
      <c r="D11237" s="68">
        <f t="shared" si="175"/>
        <v>0</v>
      </c>
    </row>
    <row r="11238" spans="1:4">
      <c r="A11238" s="134"/>
      <c r="D11238" s="68">
        <f t="shared" si="175"/>
        <v>0</v>
      </c>
    </row>
    <row r="11239" spans="1:4">
      <c r="A11239" s="134"/>
      <c r="D11239" s="68">
        <f t="shared" si="175"/>
        <v>0</v>
      </c>
    </row>
    <row r="11240" spans="1:4">
      <c r="A11240" s="134"/>
      <c r="D11240" s="68">
        <f t="shared" si="175"/>
        <v>0</v>
      </c>
    </row>
    <row r="11241" spans="1:4">
      <c r="A11241" s="134"/>
      <c r="D11241" s="68">
        <f t="shared" si="175"/>
        <v>0</v>
      </c>
    </row>
    <row r="11242" spans="1:4">
      <c r="A11242" s="134"/>
      <c r="D11242" s="68">
        <f t="shared" si="175"/>
        <v>0</v>
      </c>
    </row>
    <row r="11243" spans="1:4">
      <c r="A11243" s="134"/>
      <c r="D11243" s="68">
        <f t="shared" si="175"/>
        <v>0</v>
      </c>
    </row>
    <row r="11244" spans="1:4">
      <c r="A11244" s="134"/>
      <c r="D11244" s="68">
        <f t="shared" si="175"/>
        <v>0</v>
      </c>
    </row>
    <row r="11245" spans="1:4">
      <c r="A11245" s="134"/>
      <c r="D11245" s="68">
        <f t="shared" si="175"/>
        <v>0</v>
      </c>
    </row>
    <row r="11246" spans="1:4">
      <c r="A11246" s="134"/>
      <c r="D11246" s="68">
        <f t="shared" si="175"/>
        <v>0</v>
      </c>
    </row>
    <row r="11247" spans="1:4">
      <c r="A11247" s="134"/>
      <c r="D11247" s="68">
        <f t="shared" si="175"/>
        <v>0</v>
      </c>
    </row>
    <row r="11248" spans="1:4">
      <c r="A11248" s="134"/>
      <c r="D11248" s="68">
        <f t="shared" si="175"/>
        <v>0</v>
      </c>
    </row>
    <row r="11249" spans="1:4">
      <c r="A11249" s="134"/>
      <c r="D11249" s="68">
        <f t="shared" si="175"/>
        <v>0</v>
      </c>
    </row>
    <row r="11250" spans="1:4">
      <c r="A11250" s="134"/>
      <c r="D11250" s="68">
        <f t="shared" si="175"/>
        <v>0</v>
      </c>
    </row>
    <row r="11251" spans="1:4">
      <c r="A11251" s="134"/>
      <c r="D11251" s="68">
        <f t="shared" si="175"/>
        <v>0</v>
      </c>
    </row>
    <row r="11252" spans="1:4">
      <c r="A11252" s="134"/>
      <c r="D11252" s="68">
        <f t="shared" si="175"/>
        <v>0</v>
      </c>
    </row>
    <row r="11253" spans="1:4">
      <c r="A11253" s="134"/>
      <c r="D11253" s="68">
        <f t="shared" si="175"/>
        <v>0</v>
      </c>
    </row>
    <row r="11254" spans="1:4">
      <c r="A11254" s="134"/>
      <c r="D11254" s="68">
        <f t="shared" si="175"/>
        <v>0</v>
      </c>
    </row>
    <row r="11255" spans="1:4">
      <c r="A11255" s="134"/>
      <c r="D11255" s="68">
        <f t="shared" si="175"/>
        <v>0</v>
      </c>
    </row>
    <row r="11256" spans="1:4">
      <c r="A11256" s="134"/>
      <c r="D11256" s="68">
        <f t="shared" si="175"/>
        <v>0</v>
      </c>
    </row>
    <row r="11257" spans="1:4">
      <c r="A11257" s="134"/>
      <c r="D11257" s="68">
        <f t="shared" si="175"/>
        <v>0</v>
      </c>
    </row>
    <row r="11258" spans="1:4">
      <c r="A11258" s="134"/>
      <c r="D11258" s="68">
        <f t="shared" si="175"/>
        <v>0</v>
      </c>
    </row>
    <row r="11259" spans="1:4">
      <c r="A11259" s="134"/>
      <c r="D11259" s="68">
        <f t="shared" si="175"/>
        <v>0</v>
      </c>
    </row>
    <row r="11260" spans="1:4">
      <c r="A11260" s="134"/>
      <c r="D11260" s="68">
        <f t="shared" si="175"/>
        <v>0</v>
      </c>
    </row>
    <row r="11261" spans="1:4">
      <c r="A11261" s="134"/>
      <c r="D11261" s="68">
        <f t="shared" si="175"/>
        <v>0</v>
      </c>
    </row>
    <row r="11262" spans="1:4">
      <c r="A11262" s="134"/>
      <c r="D11262" s="68">
        <f t="shared" si="175"/>
        <v>0</v>
      </c>
    </row>
    <row r="11263" spans="1:4">
      <c r="A11263" s="134"/>
      <c r="D11263" s="68">
        <f t="shared" si="175"/>
        <v>0</v>
      </c>
    </row>
    <row r="11264" spans="1:4">
      <c r="A11264" s="134"/>
      <c r="D11264" s="68">
        <f t="shared" si="175"/>
        <v>0</v>
      </c>
    </row>
    <row r="11265" spans="1:4">
      <c r="A11265" s="134"/>
      <c r="D11265" s="68">
        <f t="shared" si="175"/>
        <v>0</v>
      </c>
    </row>
    <row r="11266" spans="1:4">
      <c r="A11266" s="134"/>
      <c r="D11266" s="68">
        <f t="shared" si="175"/>
        <v>0</v>
      </c>
    </row>
    <row r="11267" spans="1:4">
      <c r="A11267" s="134"/>
      <c r="D11267" s="68">
        <f t="shared" ref="D11267:D11330" si="176">B11267+C11267</f>
        <v>0</v>
      </c>
    </row>
    <row r="11268" spans="1:4">
      <c r="A11268" s="134"/>
      <c r="D11268" s="68">
        <f t="shared" si="176"/>
        <v>0</v>
      </c>
    </row>
    <row r="11269" spans="1:4">
      <c r="A11269" s="134"/>
      <c r="D11269" s="68">
        <f t="shared" si="176"/>
        <v>0</v>
      </c>
    </row>
    <row r="11270" spans="1:4">
      <c r="A11270" s="134"/>
      <c r="D11270" s="68">
        <f t="shared" si="176"/>
        <v>0</v>
      </c>
    </row>
    <row r="11271" spans="1:4">
      <c r="A11271" s="134"/>
      <c r="D11271" s="68">
        <f t="shared" si="176"/>
        <v>0</v>
      </c>
    </row>
    <row r="11272" spans="1:4">
      <c r="A11272" s="134"/>
      <c r="D11272" s="68">
        <f t="shared" si="176"/>
        <v>0</v>
      </c>
    </row>
    <row r="11273" spans="1:4">
      <c r="A11273" s="134"/>
      <c r="D11273" s="68">
        <f t="shared" si="176"/>
        <v>0</v>
      </c>
    </row>
    <row r="11274" spans="1:4">
      <c r="A11274" s="134"/>
      <c r="D11274" s="68">
        <f t="shared" si="176"/>
        <v>0</v>
      </c>
    </row>
    <row r="11275" spans="1:4">
      <c r="A11275" s="134"/>
      <c r="D11275" s="68">
        <f t="shared" si="176"/>
        <v>0</v>
      </c>
    </row>
    <row r="11276" spans="1:4">
      <c r="A11276" s="134"/>
      <c r="D11276" s="68">
        <f t="shared" si="176"/>
        <v>0</v>
      </c>
    </row>
    <row r="11277" spans="1:4">
      <c r="A11277" s="134"/>
      <c r="D11277" s="68">
        <f t="shared" si="176"/>
        <v>0</v>
      </c>
    </row>
    <row r="11278" spans="1:4">
      <c r="A11278" s="134"/>
      <c r="D11278" s="68">
        <f t="shared" si="176"/>
        <v>0</v>
      </c>
    </row>
    <row r="11279" spans="1:4">
      <c r="A11279" s="134"/>
      <c r="D11279" s="68">
        <f t="shared" si="176"/>
        <v>0</v>
      </c>
    </row>
    <row r="11280" spans="1:4">
      <c r="A11280" s="134"/>
      <c r="D11280" s="68">
        <f t="shared" si="176"/>
        <v>0</v>
      </c>
    </row>
    <row r="11281" spans="1:4">
      <c r="A11281" s="134"/>
      <c r="D11281" s="68">
        <f t="shared" si="176"/>
        <v>0</v>
      </c>
    </row>
    <row r="11282" spans="1:4">
      <c r="A11282" s="134"/>
      <c r="D11282" s="68">
        <f t="shared" si="176"/>
        <v>0</v>
      </c>
    </row>
    <row r="11283" spans="1:4">
      <c r="A11283" s="134"/>
      <c r="D11283" s="68">
        <f t="shared" si="176"/>
        <v>0</v>
      </c>
    </row>
    <row r="11284" spans="1:4">
      <c r="A11284" s="134"/>
      <c r="D11284" s="68">
        <f t="shared" si="176"/>
        <v>0</v>
      </c>
    </row>
    <row r="11285" spans="1:4">
      <c r="A11285" s="134"/>
      <c r="D11285" s="68">
        <f t="shared" si="176"/>
        <v>0</v>
      </c>
    </row>
    <row r="11286" spans="1:4">
      <c r="A11286" s="134"/>
      <c r="D11286" s="68">
        <f t="shared" si="176"/>
        <v>0</v>
      </c>
    </row>
    <row r="11287" spans="1:4">
      <c r="A11287" s="134"/>
      <c r="D11287" s="68">
        <f t="shared" si="176"/>
        <v>0</v>
      </c>
    </row>
    <row r="11288" spans="1:4">
      <c r="A11288" s="134"/>
      <c r="D11288" s="68">
        <f t="shared" si="176"/>
        <v>0</v>
      </c>
    </row>
    <row r="11289" spans="1:4">
      <c r="A11289" s="134"/>
      <c r="D11289" s="68">
        <f t="shared" si="176"/>
        <v>0</v>
      </c>
    </row>
    <row r="11290" spans="1:4">
      <c r="A11290" s="134"/>
      <c r="D11290" s="68">
        <f t="shared" si="176"/>
        <v>0</v>
      </c>
    </row>
    <row r="11291" spans="1:4">
      <c r="A11291" s="134"/>
      <c r="D11291" s="68">
        <f t="shared" si="176"/>
        <v>0</v>
      </c>
    </row>
    <row r="11292" spans="1:4">
      <c r="A11292" s="134"/>
      <c r="D11292" s="68">
        <f t="shared" si="176"/>
        <v>0</v>
      </c>
    </row>
    <row r="11293" spans="1:4">
      <c r="A11293" s="134"/>
      <c r="D11293" s="68">
        <f t="shared" si="176"/>
        <v>0</v>
      </c>
    </row>
    <row r="11294" spans="1:4">
      <c r="A11294" s="134"/>
      <c r="D11294" s="68">
        <f t="shared" si="176"/>
        <v>0</v>
      </c>
    </row>
    <row r="11295" spans="1:4">
      <c r="A11295" s="134"/>
      <c r="D11295" s="68">
        <f t="shared" si="176"/>
        <v>0</v>
      </c>
    </row>
    <row r="11296" spans="1:4">
      <c r="A11296" s="134"/>
      <c r="D11296" s="68">
        <f t="shared" si="176"/>
        <v>0</v>
      </c>
    </row>
    <row r="11297" spans="1:4">
      <c r="A11297" s="134"/>
      <c r="D11297" s="68">
        <f t="shared" si="176"/>
        <v>0</v>
      </c>
    </row>
    <row r="11298" spans="1:4">
      <c r="A11298" s="134"/>
      <c r="D11298" s="68">
        <f t="shared" si="176"/>
        <v>0</v>
      </c>
    </row>
    <row r="11299" spans="1:4">
      <c r="A11299" s="134"/>
      <c r="D11299" s="68">
        <f t="shared" si="176"/>
        <v>0</v>
      </c>
    </row>
    <row r="11300" spans="1:4">
      <c r="A11300" s="134"/>
      <c r="D11300" s="68">
        <f t="shared" si="176"/>
        <v>0</v>
      </c>
    </row>
    <row r="11301" spans="1:4">
      <c r="A11301" s="134"/>
      <c r="D11301" s="68">
        <f t="shared" si="176"/>
        <v>0</v>
      </c>
    </row>
    <row r="11302" spans="1:4">
      <c r="A11302" s="134"/>
      <c r="D11302" s="68">
        <f t="shared" si="176"/>
        <v>0</v>
      </c>
    </row>
    <row r="11303" spans="1:4">
      <c r="A11303" s="134"/>
      <c r="D11303" s="68">
        <f t="shared" si="176"/>
        <v>0</v>
      </c>
    </row>
    <row r="11304" spans="1:4">
      <c r="A11304" s="134"/>
      <c r="D11304" s="68">
        <f t="shared" si="176"/>
        <v>0</v>
      </c>
    </row>
    <row r="11305" spans="1:4">
      <c r="A11305" s="134"/>
      <c r="D11305" s="68">
        <f t="shared" si="176"/>
        <v>0</v>
      </c>
    </row>
    <row r="11306" spans="1:4">
      <c r="A11306" s="134"/>
      <c r="D11306" s="68">
        <f t="shared" si="176"/>
        <v>0</v>
      </c>
    </row>
    <row r="11307" spans="1:4">
      <c r="A11307" s="134"/>
      <c r="D11307" s="68">
        <f t="shared" si="176"/>
        <v>0</v>
      </c>
    </row>
    <row r="11308" spans="1:4">
      <c r="A11308" s="134"/>
      <c r="D11308" s="68">
        <f t="shared" si="176"/>
        <v>0</v>
      </c>
    </row>
    <row r="11309" spans="1:4">
      <c r="A11309" s="134"/>
      <c r="D11309" s="68">
        <f t="shared" si="176"/>
        <v>0</v>
      </c>
    </row>
    <row r="11310" spans="1:4">
      <c r="A11310" s="134"/>
      <c r="D11310" s="68">
        <f t="shared" si="176"/>
        <v>0</v>
      </c>
    </row>
    <row r="11311" spans="1:4">
      <c r="A11311" s="134"/>
      <c r="D11311" s="68">
        <f t="shared" si="176"/>
        <v>0</v>
      </c>
    </row>
    <row r="11312" spans="1:4">
      <c r="A11312" s="134"/>
      <c r="D11312" s="68">
        <f t="shared" si="176"/>
        <v>0</v>
      </c>
    </row>
    <row r="11313" spans="1:4">
      <c r="A11313" s="134"/>
      <c r="D11313" s="68">
        <f t="shared" si="176"/>
        <v>0</v>
      </c>
    </row>
    <row r="11314" spans="1:4">
      <c r="A11314" s="134"/>
      <c r="D11314" s="68">
        <f t="shared" si="176"/>
        <v>0</v>
      </c>
    </row>
    <row r="11315" spans="1:4">
      <c r="A11315" s="134"/>
      <c r="D11315" s="68">
        <f t="shared" si="176"/>
        <v>0</v>
      </c>
    </row>
    <row r="11316" spans="1:4">
      <c r="A11316" s="134"/>
      <c r="D11316" s="68">
        <f t="shared" si="176"/>
        <v>0</v>
      </c>
    </row>
    <row r="11317" spans="1:4">
      <c r="A11317" s="134"/>
      <c r="D11317" s="68">
        <f t="shared" si="176"/>
        <v>0</v>
      </c>
    </row>
    <row r="11318" spans="1:4">
      <c r="A11318" s="134"/>
      <c r="D11318" s="68">
        <f t="shared" si="176"/>
        <v>0</v>
      </c>
    </row>
    <row r="11319" spans="1:4">
      <c r="A11319" s="134"/>
      <c r="D11319" s="68">
        <f t="shared" si="176"/>
        <v>0</v>
      </c>
    </row>
    <row r="11320" spans="1:4">
      <c r="A11320" s="134"/>
      <c r="D11320" s="68">
        <f t="shared" si="176"/>
        <v>0</v>
      </c>
    </row>
    <row r="11321" spans="1:4">
      <c r="A11321" s="134"/>
      <c r="D11321" s="68">
        <f t="shared" si="176"/>
        <v>0</v>
      </c>
    </row>
    <row r="11322" spans="1:4">
      <c r="A11322" s="134"/>
      <c r="D11322" s="68">
        <f t="shared" si="176"/>
        <v>0</v>
      </c>
    </row>
    <row r="11323" spans="1:4">
      <c r="A11323" s="134"/>
      <c r="D11323" s="68">
        <f t="shared" si="176"/>
        <v>0</v>
      </c>
    </row>
    <row r="11324" spans="1:4">
      <c r="A11324" s="134"/>
      <c r="D11324" s="68">
        <f t="shared" si="176"/>
        <v>0</v>
      </c>
    </row>
    <row r="11325" spans="1:4">
      <c r="A11325" s="134"/>
      <c r="D11325" s="68">
        <f t="shared" si="176"/>
        <v>0</v>
      </c>
    </row>
    <row r="11326" spans="1:4">
      <c r="A11326" s="134"/>
      <c r="D11326" s="68">
        <f t="shared" si="176"/>
        <v>0</v>
      </c>
    </row>
    <row r="11327" spans="1:4">
      <c r="A11327" s="134"/>
      <c r="D11327" s="68">
        <f t="shared" si="176"/>
        <v>0</v>
      </c>
    </row>
    <row r="11328" spans="1:4">
      <c r="A11328" s="134"/>
      <c r="D11328" s="68">
        <f t="shared" si="176"/>
        <v>0</v>
      </c>
    </row>
    <row r="11329" spans="1:4">
      <c r="A11329" s="134"/>
      <c r="D11329" s="68">
        <f t="shared" si="176"/>
        <v>0</v>
      </c>
    </row>
    <row r="11330" spans="1:4">
      <c r="A11330" s="134"/>
      <c r="D11330" s="68">
        <f t="shared" si="176"/>
        <v>0</v>
      </c>
    </row>
    <row r="11331" spans="1:4">
      <c r="A11331" s="134"/>
      <c r="D11331" s="68">
        <f t="shared" ref="D11331:D11394" si="177">B11331+C11331</f>
        <v>0</v>
      </c>
    </row>
    <row r="11332" spans="1:4">
      <c r="A11332" s="134"/>
      <c r="D11332" s="68">
        <f t="shared" si="177"/>
        <v>0</v>
      </c>
    </row>
    <row r="11333" spans="1:4">
      <c r="A11333" s="134"/>
      <c r="D11333" s="68">
        <f t="shared" si="177"/>
        <v>0</v>
      </c>
    </row>
    <row r="11334" spans="1:4">
      <c r="A11334" s="134"/>
      <c r="D11334" s="68">
        <f t="shared" si="177"/>
        <v>0</v>
      </c>
    </row>
    <row r="11335" spans="1:4">
      <c r="A11335" s="134"/>
      <c r="D11335" s="68">
        <f t="shared" si="177"/>
        <v>0</v>
      </c>
    </row>
    <row r="11336" spans="1:4">
      <c r="A11336" s="134"/>
      <c r="D11336" s="68">
        <f t="shared" si="177"/>
        <v>0</v>
      </c>
    </row>
    <row r="11337" spans="1:4">
      <c r="A11337" s="134"/>
      <c r="D11337" s="68">
        <f t="shared" si="177"/>
        <v>0</v>
      </c>
    </row>
    <row r="11338" spans="1:4">
      <c r="A11338" s="134"/>
      <c r="D11338" s="68">
        <f t="shared" si="177"/>
        <v>0</v>
      </c>
    </row>
    <row r="11339" spans="1:4">
      <c r="A11339" s="134"/>
      <c r="D11339" s="68">
        <f t="shared" si="177"/>
        <v>0</v>
      </c>
    </row>
    <row r="11340" spans="1:4">
      <c r="A11340" s="134"/>
      <c r="D11340" s="68">
        <f t="shared" si="177"/>
        <v>0</v>
      </c>
    </row>
    <row r="11341" spans="1:4">
      <c r="A11341" s="134"/>
      <c r="D11341" s="68">
        <f t="shared" si="177"/>
        <v>0</v>
      </c>
    </row>
    <row r="11342" spans="1:4">
      <c r="A11342" s="134"/>
      <c r="D11342" s="68">
        <f t="shared" si="177"/>
        <v>0</v>
      </c>
    </row>
    <row r="11343" spans="1:4">
      <c r="A11343" s="134"/>
      <c r="D11343" s="68">
        <f t="shared" si="177"/>
        <v>0</v>
      </c>
    </row>
    <row r="11344" spans="1:4">
      <c r="A11344" s="134"/>
      <c r="D11344" s="68">
        <f t="shared" si="177"/>
        <v>0</v>
      </c>
    </row>
    <row r="11345" spans="1:4">
      <c r="A11345" s="134"/>
      <c r="D11345" s="68">
        <f t="shared" si="177"/>
        <v>0</v>
      </c>
    </row>
    <row r="11346" spans="1:4">
      <c r="A11346" s="134"/>
      <c r="D11346" s="68">
        <f t="shared" si="177"/>
        <v>0</v>
      </c>
    </row>
    <row r="11347" spans="1:4">
      <c r="A11347" s="134"/>
      <c r="D11347" s="68">
        <f t="shared" si="177"/>
        <v>0</v>
      </c>
    </row>
    <row r="11348" spans="1:4">
      <c r="A11348" s="134"/>
      <c r="D11348" s="68">
        <f t="shared" si="177"/>
        <v>0</v>
      </c>
    </row>
    <row r="11349" spans="1:4">
      <c r="A11349" s="134"/>
      <c r="D11349" s="68">
        <f t="shared" si="177"/>
        <v>0</v>
      </c>
    </row>
    <row r="11350" spans="1:4">
      <c r="A11350" s="134"/>
      <c r="D11350" s="68">
        <f t="shared" si="177"/>
        <v>0</v>
      </c>
    </row>
    <row r="11351" spans="1:4">
      <c r="A11351" s="134"/>
      <c r="D11351" s="68">
        <f t="shared" si="177"/>
        <v>0</v>
      </c>
    </row>
    <row r="11352" spans="1:4">
      <c r="A11352" s="134"/>
      <c r="D11352" s="68">
        <f t="shared" si="177"/>
        <v>0</v>
      </c>
    </row>
    <row r="11353" spans="1:4">
      <c r="A11353" s="134"/>
      <c r="D11353" s="68">
        <f t="shared" si="177"/>
        <v>0</v>
      </c>
    </row>
    <row r="11354" spans="1:4">
      <c r="A11354" s="134"/>
      <c r="D11354" s="68">
        <f t="shared" si="177"/>
        <v>0</v>
      </c>
    </row>
    <row r="11355" spans="1:4">
      <c r="A11355" s="134"/>
      <c r="D11355" s="68">
        <f t="shared" si="177"/>
        <v>0</v>
      </c>
    </row>
    <row r="11356" spans="1:4">
      <c r="A11356" s="134"/>
      <c r="D11356" s="68">
        <f t="shared" si="177"/>
        <v>0</v>
      </c>
    </row>
    <row r="11357" spans="1:4">
      <c r="A11357" s="134"/>
      <c r="D11357" s="68">
        <f t="shared" si="177"/>
        <v>0</v>
      </c>
    </row>
    <row r="11358" spans="1:4">
      <c r="A11358" s="134"/>
      <c r="D11358" s="68">
        <f t="shared" si="177"/>
        <v>0</v>
      </c>
    </row>
    <row r="11359" spans="1:4">
      <c r="A11359" s="134"/>
      <c r="D11359" s="68">
        <f t="shared" si="177"/>
        <v>0</v>
      </c>
    </row>
    <row r="11360" spans="1:4">
      <c r="A11360" s="134"/>
      <c r="D11360" s="68">
        <f t="shared" si="177"/>
        <v>0</v>
      </c>
    </row>
    <row r="11361" spans="1:4">
      <c r="A11361" s="134"/>
      <c r="D11361" s="68">
        <f t="shared" si="177"/>
        <v>0</v>
      </c>
    </row>
    <row r="11362" spans="1:4">
      <c r="A11362" s="134"/>
      <c r="D11362" s="68">
        <f t="shared" si="177"/>
        <v>0</v>
      </c>
    </row>
    <row r="11363" spans="1:4">
      <c r="A11363" s="134"/>
      <c r="D11363" s="68">
        <f t="shared" si="177"/>
        <v>0</v>
      </c>
    </row>
    <row r="11364" spans="1:4">
      <c r="A11364" s="134"/>
      <c r="D11364" s="68">
        <f t="shared" si="177"/>
        <v>0</v>
      </c>
    </row>
    <row r="11365" spans="1:4">
      <c r="A11365" s="134"/>
      <c r="D11365" s="68">
        <f t="shared" si="177"/>
        <v>0</v>
      </c>
    </row>
    <row r="11366" spans="1:4">
      <c r="A11366" s="134"/>
      <c r="D11366" s="68">
        <f t="shared" si="177"/>
        <v>0</v>
      </c>
    </row>
    <row r="11367" spans="1:4">
      <c r="A11367" s="134"/>
      <c r="D11367" s="68">
        <f t="shared" si="177"/>
        <v>0</v>
      </c>
    </row>
    <row r="11368" spans="1:4">
      <c r="A11368" s="134"/>
      <c r="D11368" s="68">
        <f t="shared" si="177"/>
        <v>0</v>
      </c>
    </row>
    <row r="11369" spans="1:4">
      <c r="A11369" s="134"/>
      <c r="D11369" s="68">
        <f t="shared" si="177"/>
        <v>0</v>
      </c>
    </row>
    <row r="11370" spans="1:4">
      <c r="A11370" s="134"/>
      <c r="D11370" s="68">
        <f t="shared" si="177"/>
        <v>0</v>
      </c>
    </row>
    <row r="11371" spans="1:4">
      <c r="A11371" s="134"/>
      <c r="D11371" s="68">
        <f t="shared" si="177"/>
        <v>0</v>
      </c>
    </row>
    <row r="11372" spans="1:4">
      <c r="A11372" s="134"/>
      <c r="D11372" s="68">
        <f t="shared" si="177"/>
        <v>0</v>
      </c>
    </row>
    <row r="11373" spans="1:4">
      <c r="A11373" s="134"/>
      <c r="D11373" s="68">
        <f t="shared" si="177"/>
        <v>0</v>
      </c>
    </row>
    <row r="11374" spans="1:4">
      <c r="A11374" s="134"/>
      <c r="D11374" s="68">
        <f t="shared" si="177"/>
        <v>0</v>
      </c>
    </row>
    <row r="11375" spans="1:4">
      <c r="A11375" s="134"/>
      <c r="D11375" s="68">
        <f t="shared" si="177"/>
        <v>0</v>
      </c>
    </row>
    <row r="11376" spans="1:4">
      <c r="A11376" s="134"/>
      <c r="D11376" s="68">
        <f t="shared" si="177"/>
        <v>0</v>
      </c>
    </row>
    <row r="11377" spans="1:4">
      <c r="A11377" s="134"/>
      <c r="D11377" s="68">
        <f t="shared" si="177"/>
        <v>0</v>
      </c>
    </row>
    <row r="11378" spans="1:4">
      <c r="A11378" s="134"/>
      <c r="D11378" s="68">
        <f t="shared" si="177"/>
        <v>0</v>
      </c>
    </row>
    <row r="11379" spans="1:4">
      <c r="A11379" s="134"/>
      <c r="D11379" s="68">
        <f t="shared" si="177"/>
        <v>0</v>
      </c>
    </row>
    <row r="11380" spans="1:4">
      <c r="A11380" s="134"/>
      <c r="D11380" s="68">
        <f t="shared" si="177"/>
        <v>0</v>
      </c>
    </row>
    <row r="11381" spans="1:4">
      <c r="A11381" s="134"/>
      <c r="D11381" s="68">
        <f t="shared" si="177"/>
        <v>0</v>
      </c>
    </row>
    <row r="11382" spans="1:4">
      <c r="A11382" s="134"/>
      <c r="D11382" s="68">
        <f t="shared" si="177"/>
        <v>0</v>
      </c>
    </row>
    <row r="11383" spans="1:4">
      <c r="A11383" s="134"/>
      <c r="D11383" s="68">
        <f t="shared" si="177"/>
        <v>0</v>
      </c>
    </row>
    <row r="11384" spans="1:4">
      <c r="A11384" s="134"/>
      <c r="D11384" s="68">
        <f t="shared" si="177"/>
        <v>0</v>
      </c>
    </row>
    <row r="11385" spans="1:4">
      <c r="A11385" s="134"/>
      <c r="D11385" s="68">
        <f t="shared" si="177"/>
        <v>0</v>
      </c>
    </row>
    <row r="11386" spans="1:4">
      <c r="A11386" s="134"/>
      <c r="D11386" s="68">
        <f t="shared" si="177"/>
        <v>0</v>
      </c>
    </row>
    <row r="11387" spans="1:4">
      <c r="A11387" s="134"/>
      <c r="D11387" s="68">
        <f t="shared" si="177"/>
        <v>0</v>
      </c>
    </row>
    <row r="11388" spans="1:4">
      <c r="A11388" s="134"/>
      <c r="D11388" s="68">
        <f t="shared" si="177"/>
        <v>0</v>
      </c>
    </row>
    <row r="11389" spans="1:4">
      <c r="A11389" s="134"/>
      <c r="D11389" s="68">
        <f t="shared" si="177"/>
        <v>0</v>
      </c>
    </row>
    <row r="11390" spans="1:4">
      <c r="A11390" s="134"/>
      <c r="D11390" s="68">
        <f t="shared" si="177"/>
        <v>0</v>
      </c>
    </row>
    <row r="11391" spans="1:4">
      <c r="A11391" s="134"/>
      <c r="D11391" s="68">
        <f t="shared" si="177"/>
        <v>0</v>
      </c>
    </row>
    <row r="11392" spans="1:4">
      <c r="A11392" s="134"/>
      <c r="D11392" s="68">
        <f t="shared" si="177"/>
        <v>0</v>
      </c>
    </row>
    <row r="11393" spans="1:4">
      <c r="A11393" s="134"/>
      <c r="D11393" s="68">
        <f t="shared" si="177"/>
        <v>0</v>
      </c>
    </row>
    <row r="11394" spans="1:4">
      <c r="A11394" s="134"/>
      <c r="D11394" s="68">
        <f t="shared" si="177"/>
        <v>0</v>
      </c>
    </row>
    <row r="11395" spans="1:4">
      <c r="A11395" s="134"/>
      <c r="D11395" s="68">
        <f t="shared" ref="D11395:D11458" si="178">B11395+C11395</f>
        <v>0</v>
      </c>
    </row>
    <row r="11396" spans="1:4">
      <c r="A11396" s="134"/>
      <c r="D11396" s="68">
        <f t="shared" si="178"/>
        <v>0</v>
      </c>
    </row>
    <row r="11397" spans="1:4">
      <c r="A11397" s="134"/>
      <c r="D11397" s="68">
        <f t="shared" si="178"/>
        <v>0</v>
      </c>
    </row>
    <row r="11398" spans="1:4">
      <c r="A11398" s="134"/>
      <c r="D11398" s="68">
        <f t="shared" si="178"/>
        <v>0</v>
      </c>
    </row>
    <row r="11399" spans="1:4">
      <c r="A11399" s="134"/>
      <c r="D11399" s="68">
        <f t="shared" si="178"/>
        <v>0</v>
      </c>
    </row>
    <row r="11400" spans="1:4">
      <c r="A11400" s="134"/>
      <c r="D11400" s="68">
        <f t="shared" si="178"/>
        <v>0</v>
      </c>
    </row>
    <row r="11401" spans="1:4">
      <c r="A11401" s="134"/>
      <c r="D11401" s="68">
        <f t="shared" si="178"/>
        <v>0</v>
      </c>
    </row>
    <row r="11402" spans="1:4">
      <c r="A11402" s="134"/>
      <c r="D11402" s="68">
        <f t="shared" si="178"/>
        <v>0</v>
      </c>
    </row>
    <row r="11403" spans="1:4">
      <c r="A11403" s="134"/>
      <c r="D11403" s="68">
        <f t="shared" si="178"/>
        <v>0</v>
      </c>
    </row>
    <row r="11404" spans="1:4">
      <c r="A11404" s="134"/>
      <c r="D11404" s="68">
        <f t="shared" si="178"/>
        <v>0</v>
      </c>
    </row>
    <row r="11405" spans="1:4">
      <c r="A11405" s="134"/>
      <c r="D11405" s="68">
        <f t="shared" si="178"/>
        <v>0</v>
      </c>
    </row>
    <row r="11406" spans="1:4">
      <c r="A11406" s="134"/>
      <c r="D11406" s="68">
        <f t="shared" si="178"/>
        <v>0</v>
      </c>
    </row>
    <row r="11407" spans="1:4">
      <c r="A11407" s="134"/>
      <c r="D11407" s="68">
        <f t="shared" si="178"/>
        <v>0</v>
      </c>
    </row>
    <row r="11408" spans="1:4">
      <c r="A11408" s="134"/>
      <c r="D11408" s="68">
        <f t="shared" si="178"/>
        <v>0</v>
      </c>
    </row>
    <row r="11409" spans="1:4">
      <c r="A11409" s="134"/>
      <c r="D11409" s="68">
        <f t="shared" si="178"/>
        <v>0</v>
      </c>
    </row>
    <row r="11410" spans="1:4">
      <c r="A11410" s="134"/>
      <c r="D11410" s="68">
        <f t="shared" si="178"/>
        <v>0</v>
      </c>
    </row>
    <row r="11411" spans="1:4">
      <c r="A11411" s="134"/>
      <c r="D11411" s="68">
        <f t="shared" si="178"/>
        <v>0</v>
      </c>
    </row>
    <row r="11412" spans="1:4">
      <c r="A11412" s="134"/>
      <c r="D11412" s="68">
        <f t="shared" si="178"/>
        <v>0</v>
      </c>
    </row>
    <row r="11413" spans="1:4">
      <c r="A11413" s="134"/>
      <c r="D11413" s="68">
        <f t="shared" si="178"/>
        <v>0</v>
      </c>
    </row>
    <row r="11414" spans="1:4">
      <c r="A11414" s="134"/>
      <c r="D11414" s="68">
        <f t="shared" si="178"/>
        <v>0</v>
      </c>
    </row>
    <row r="11415" spans="1:4">
      <c r="A11415" s="134"/>
      <c r="D11415" s="68">
        <f t="shared" si="178"/>
        <v>0</v>
      </c>
    </row>
    <row r="11416" spans="1:4">
      <c r="A11416" s="134"/>
      <c r="D11416" s="68">
        <f t="shared" si="178"/>
        <v>0</v>
      </c>
    </row>
    <row r="11417" spans="1:4">
      <c r="A11417" s="134"/>
      <c r="D11417" s="68">
        <f t="shared" si="178"/>
        <v>0</v>
      </c>
    </row>
    <row r="11418" spans="1:4">
      <c r="A11418" s="134"/>
      <c r="D11418" s="68">
        <f t="shared" si="178"/>
        <v>0</v>
      </c>
    </row>
    <row r="11419" spans="1:4">
      <c r="A11419" s="134"/>
      <c r="D11419" s="68">
        <f t="shared" si="178"/>
        <v>0</v>
      </c>
    </row>
    <row r="11420" spans="1:4">
      <c r="A11420" s="134"/>
      <c r="D11420" s="68">
        <f t="shared" si="178"/>
        <v>0</v>
      </c>
    </row>
    <row r="11421" spans="1:4">
      <c r="A11421" s="134"/>
      <c r="D11421" s="68">
        <f t="shared" si="178"/>
        <v>0</v>
      </c>
    </row>
    <row r="11422" spans="1:4">
      <c r="A11422" s="134"/>
      <c r="D11422" s="68">
        <f t="shared" si="178"/>
        <v>0</v>
      </c>
    </row>
    <row r="11423" spans="1:4">
      <c r="A11423" s="134"/>
      <c r="D11423" s="68">
        <f t="shared" si="178"/>
        <v>0</v>
      </c>
    </row>
    <row r="11424" spans="1:4">
      <c r="A11424" s="134"/>
      <c r="D11424" s="68">
        <f t="shared" si="178"/>
        <v>0</v>
      </c>
    </row>
    <row r="11425" spans="1:4">
      <c r="A11425" s="134"/>
      <c r="D11425" s="68">
        <f t="shared" si="178"/>
        <v>0</v>
      </c>
    </row>
    <row r="11426" spans="1:4">
      <c r="A11426" s="134"/>
      <c r="D11426" s="68">
        <f t="shared" si="178"/>
        <v>0</v>
      </c>
    </row>
    <row r="11427" spans="1:4">
      <c r="A11427" s="134"/>
      <c r="D11427" s="68">
        <f t="shared" si="178"/>
        <v>0</v>
      </c>
    </row>
    <row r="11428" spans="1:4">
      <c r="A11428" s="134"/>
      <c r="D11428" s="68">
        <f t="shared" si="178"/>
        <v>0</v>
      </c>
    </row>
    <row r="11429" spans="1:4">
      <c r="A11429" s="134"/>
      <c r="D11429" s="68">
        <f t="shared" si="178"/>
        <v>0</v>
      </c>
    </row>
    <row r="11430" spans="1:4">
      <c r="A11430" s="134"/>
      <c r="D11430" s="68">
        <f t="shared" si="178"/>
        <v>0</v>
      </c>
    </row>
    <row r="11431" spans="1:4">
      <c r="A11431" s="134"/>
      <c r="D11431" s="68">
        <f t="shared" si="178"/>
        <v>0</v>
      </c>
    </row>
    <row r="11432" spans="1:4">
      <c r="A11432" s="134"/>
      <c r="D11432" s="68">
        <f t="shared" si="178"/>
        <v>0</v>
      </c>
    </row>
    <row r="11433" spans="1:4">
      <c r="A11433" s="134"/>
      <c r="D11433" s="68">
        <f t="shared" si="178"/>
        <v>0</v>
      </c>
    </row>
    <row r="11434" spans="1:4">
      <c r="A11434" s="134"/>
      <c r="D11434" s="68">
        <f t="shared" si="178"/>
        <v>0</v>
      </c>
    </row>
    <row r="11435" spans="1:4">
      <c r="A11435" s="134"/>
      <c r="D11435" s="68">
        <f t="shared" si="178"/>
        <v>0</v>
      </c>
    </row>
    <row r="11436" spans="1:4">
      <c r="A11436" s="134"/>
      <c r="D11436" s="68">
        <f t="shared" si="178"/>
        <v>0</v>
      </c>
    </row>
    <row r="11437" spans="1:4">
      <c r="A11437" s="134"/>
      <c r="D11437" s="68">
        <f t="shared" si="178"/>
        <v>0</v>
      </c>
    </row>
    <row r="11438" spans="1:4">
      <c r="A11438" s="134"/>
      <c r="D11438" s="68">
        <f t="shared" si="178"/>
        <v>0</v>
      </c>
    </row>
    <row r="11439" spans="1:4">
      <c r="A11439" s="134"/>
      <c r="D11439" s="68">
        <f t="shared" si="178"/>
        <v>0</v>
      </c>
    </row>
    <row r="11440" spans="1:4">
      <c r="A11440" s="134"/>
      <c r="D11440" s="68">
        <f t="shared" si="178"/>
        <v>0</v>
      </c>
    </row>
    <row r="11441" spans="1:4">
      <c r="A11441" s="134"/>
      <c r="D11441" s="68">
        <f t="shared" si="178"/>
        <v>0</v>
      </c>
    </row>
    <row r="11442" spans="1:4">
      <c r="A11442" s="134"/>
      <c r="D11442" s="68">
        <f t="shared" si="178"/>
        <v>0</v>
      </c>
    </row>
    <row r="11443" spans="1:4">
      <c r="A11443" s="134"/>
      <c r="D11443" s="68">
        <f t="shared" si="178"/>
        <v>0</v>
      </c>
    </row>
    <row r="11444" spans="1:4">
      <c r="A11444" s="134"/>
      <c r="D11444" s="68">
        <f t="shared" si="178"/>
        <v>0</v>
      </c>
    </row>
    <row r="11445" spans="1:4">
      <c r="A11445" s="134"/>
      <c r="D11445" s="68">
        <f t="shared" si="178"/>
        <v>0</v>
      </c>
    </row>
    <row r="11446" spans="1:4">
      <c r="A11446" s="134"/>
      <c r="D11446" s="68">
        <f t="shared" si="178"/>
        <v>0</v>
      </c>
    </row>
    <row r="11447" spans="1:4">
      <c r="A11447" s="134"/>
      <c r="D11447" s="68">
        <f t="shared" si="178"/>
        <v>0</v>
      </c>
    </row>
    <row r="11448" spans="1:4">
      <c r="A11448" s="134"/>
      <c r="D11448" s="68">
        <f t="shared" si="178"/>
        <v>0</v>
      </c>
    </row>
    <row r="11449" spans="1:4">
      <c r="A11449" s="134"/>
      <c r="D11449" s="68">
        <f t="shared" si="178"/>
        <v>0</v>
      </c>
    </row>
    <row r="11450" spans="1:4">
      <c r="A11450" s="134"/>
      <c r="D11450" s="68">
        <f t="shared" si="178"/>
        <v>0</v>
      </c>
    </row>
    <row r="11451" spans="1:4">
      <c r="A11451" s="134"/>
      <c r="D11451" s="68">
        <f t="shared" si="178"/>
        <v>0</v>
      </c>
    </row>
    <row r="11452" spans="1:4">
      <c r="A11452" s="134"/>
      <c r="D11452" s="68">
        <f t="shared" si="178"/>
        <v>0</v>
      </c>
    </row>
    <row r="11453" spans="1:4">
      <c r="A11453" s="134"/>
      <c r="D11453" s="68">
        <f t="shared" si="178"/>
        <v>0</v>
      </c>
    </row>
    <row r="11454" spans="1:4">
      <c r="A11454" s="134"/>
      <c r="D11454" s="68">
        <f t="shared" si="178"/>
        <v>0</v>
      </c>
    </row>
    <row r="11455" spans="1:4">
      <c r="A11455" s="134"/>
      <c r="D11455" s="68">
        <f t="shared" si="178"/>
        <v>0</v>
      </c>
    </row>
    <row r="11456" spans="1:4">
      <c r="A11456" s="134"/>
      <c r="D11456" s="68">
        <f t="shared" si="178"/>
        <v>0</v>
      </c>
    </row>
    <row r="11457" spans="1:4">
      <c r="A11457" s="134"/>
      <c r="D11457" s="68">
        <f t="shared" si="178"/>
        <v>0</v>
      </c>
    </row>
    <row r="11458" spans="1:4">
      <c r="A11458" s="134"/>
      <c r="D11458" s="68">
        <f t="shared" si="178"/>
        <v>0</v>
      </c>
    </row>
    <row r="11459" spans="1:4">
      <c r="A11459" s="134"/>
      <c r="D11459" s="68">
        <f t="shared" ref="D11459:D11522" si="179">B11459+C11459</f>
        <v>0</v>
      </c>
    </row>
    <row r="11460" spans="1:4">
      <c r="A11460" s="134"/>
      <c r="D11460" s="68">
        <f t="shared" si="179"/>
        <v>0</v>
      </c>
    </row>
    <row r="11461" spans="1:4">
      <c r="A11461" s="134"/>
      <c r="D11461" s="68">
        <f t="shared" si="179"/>
        <v>0</v>
      </c>
    </row>
    <row r="11462" spans="1:4">
      <c r="A11462" s="134"/>
      <c r="D11462" s="68">
        <f t="shared" si="179"/>
        <v>0</v>
      </c>
    </row>
    <row r="11463" spans="1:4">
      <c r="A11463" s="134"/>
      <c r="D11463" s="68">
        <f t="shared" si="179"/>
        <v>0</v>
      </c>
    </row>
    <row r="11464" spans="1:4">
      <c r="A11464" s="134"/>
      <c r="D11464" s="68">
        <f t="shared" si="179"/>
        <v>0</v>
      </c>
    </row>
    <row r="11465" spans="1:4">
      <c r="A11465" s="134"/>
      <c r="D11465" s="68">
        <f t="shared" si="179"/>
        <v>0</v>
      </c>
    </row>
    <row r="11466" spans="1:4">
      <c r="A11466" s="134"/>
      <c r="D11466" s="68">
        <f t="shared" si="179"/>
        <v>0</v>
      </c>
    </row>
    <row r="11467" spans="1:4">
      <c r="A11467" s="134"/>
      <c r="D11467" s="68">
        <f t="shared" si="179"/>
        <v>0</v>
      </c>
    </row>
    <row r="11468" spans="1:4">
      <c r="A11468" s="134"/>
      <c r="D11468" s="68">
        <f t="shared" si="179"/>
        <v>0</v>
      </c>
    </row>
    <row r="11469" spans="1:4">
      <c r="A11469" s="134"/>
      <c r="D11469" s="68">
        <f t="shared" si="179"/>
        <v>0</v>
      </c>
    </row>
    <row r="11470" spans="1:4">
      <c r="A11470" s="134"/>
      <c r="D11470" s="68">
        <f t="shared" si="179"/>
        <v>0</v>
      </c>
    </row>
    <row r="11471" spans="1:4">
      <c r="A11471" s="134"/>
      <c r="D11471" s="68">
        <f t="shared" si="179"/>
        <v>0</v>
      </c>
    </row>
    <row r="11472" spans="1:4">
      <c r="A11472" s="134"/>
      <c r="D11472" s="68">
        <f t="shared" si="179"/>
        <v>0</v>
      </c>
    </row>
    <row r="11473" spans="1:4">
      <c r="A11473" s="134"/>
      <c r="D11473" s="68">
        <f t="shared" si="179"/>
        <v>0</v>
      </c>
    </row>
    <row r="11474" spans="1:4">
      <c r="A11474" s="134"/>
      <c r="D11474" s="68">
        <f t="shared" si="179"/>
        <v>0</v>
      </c>
    </row>
    <row r="11475" spans="1:4">
      <c r="A11475" s="134"/>
      <c r="D11475" s="68">
        <f t="shared" si="179"/>
        <v>0</v>
      </c>
    </row>
    <row r="11476" spans="1:4">
      <c r="A11476" s="134"/>
      <c r="D11476" s="68">
        <f t="shared" si="179"/>
        <v>0</v>
      </c>
    </row>
    <row r="11477" spans="1:4">
      <c r="A11477" s="134"/>
      <c r="D11477" s="68">
        <f t="shared" si="179"/>
        <v>0</v>
      </c>
    </row>
    <row r="11478" spans="1:4">
      <c r="A11478" s="134"/>
      <c r="D11478" s="68">
        <f t="shared" si="179"/>
        <v>0</v>
      </c>
    </row>
    <row r="11479" spans="1:4">
      <c r="A11479" s="134"/>
      <c r="D11479" s="68">
        <f t="shared" si="179"/>
        <v>0</v>
      </c>
    </row>
    <row r="11480" spans="1:4">
      <c r="A11480" s="134"/>
      <c r="D11480" s="68">
        <f t="shared" si="179"/>
        <v>0</v>
      </c>
    </row>
    <row r="11481" spans="1:4">
      <c r="A11481" s="134"/>
      <c r="D11481" s="68">
        <f t="shared" si="179"/>
        <v>0</v>
      </c>
    </row>
    <row r="11482" spans="1:4">
      <c r="A11482" s="134"/>
      <c r="D11482" s="68">
        <f t="shared" si="179"/>
        <v>0</v>
      </c>
    </row>
    <row r="11483" spans="1:4">
      <c r="A11483" s="134"/>
      <c r="D11483" s="68">
        <f t="shared" si="179"/>
        <v>0</v>
      </c>
    </row>
    <row r="11484" spans="1:4">
      <c r="A11484" s="134"/>
      <c r="D11484" s="68">
        <f t="shared" si="179"/>
        <v>0</v>
      </c>
    </row>
    <row r="11485" spans="1:4">
      <c r="A11485" s="134"/>
      <c r="D11485" s="68">
        <f t="shared" si="179"/>
        <v>0</v>
      </c>
    </row>
    <row r="11486" spans="1:4">
      <c r="A11486" s="134"/>
      <c r="D11486" s="68">
        <f t="shared" si="179"/>
        <v>0</v>
      </c>
    </row>
    <row r="11487" spans="1:4">
      <c r="A11487" s="134"/>
      <c r="D11487" s="68">
        <f t="shared" si="179"/>
        <v>0</v>
      </c>
    </row>
    <row r="11488" spans="1:4">
      <c r="A11488" s="134"/>
      <c r="D11488" s="68">
        <f t="shared" si="179"/>
        <v>0</v>
      </c>
    </row>
    <row r="11489" spans="1:4">
      <c r="A11489" s="134"/>
      <c r="D11489" s="68">
        <f t="shared" si="179"/>
        <v>0</v>
      </c>
    </row>
    <row r="11490" spans="1:4">
      <c r="A11490" s="134"/>
      <c r="D11490" s="68">
        <f t="shared" si="179"/>
        <v>0</v>
      </c>
    </row>
    <row r="11491" spans="1:4">
      <c r="A11491" s="134"/>
      <c r="D11491" s="68">
        <f t="shared" si="179"/>
        <v>0</v>
      </c>
    </row>
    <row r="11492" spans="1:4">
      <c r="A11492" s="134"/>
      <c r="D11492" s="68">
        <f t="shared" si="179"/>
        <v>0</v>
      </c>
    </row>
    <row r="11493" spans="1:4">
      <c r="A11493" s="134"/>
      <c r="D11493" s="68">
        <f t="shared" si="179"/>
        <v>0</v>
      </c>
    </row>
    <row r="11494" spans="1:4">
      <c r="A11494" s="134"/>
      <c r="D11494" s="68">
        <f t="shared" si="179"/>
        <v>0</v>
      </c>
    </row>
    <row r="11495" spans="1:4">
      <c r="A11495" s="134"/>
      <c r="D11495" s="68">
        <f t="shared" si="179"/>
        <v>0</v>
      </c>
    </row>
    <row r="11496" spans="1:4">
      <c r="A11496" s="134"/>
      <c r="D11496" s="68">
        <f t="shared" si="179"/>
        <v>0</v>
      </c>
    </row>
    <row r="11497" spans="1:4">
      <c r="A11497" s="134"/>
      <c r="D11497" s="68">
        <f t="shared" si="179"/>
        <v>0</v>
      </c>
    </row>
    <row r="11498" spans="1:4">
      <c r="A11498" s="134"/>
      <c r="D11498" s="68">
        <f t="shared" si="179"/>
        <v>0</v>
      </c>
    </row>
    <row r="11499" spans="1:4">
      <c r="A11499" s="134"/>
      <c r="D11499" s="68">
        <f t="shared" si="179"/>
        <v>0</v>
      </c>
    </row>
    <row r="11500" spans="1:4">
      <c r="A11500" s="134"/>
      <c r="D11500" s="68">
        <f t="shared" si="179"/>
        <v>0</v>
      </c>
    </row>
    <row r="11501" spans="1:4">
      <c r="A11501" s="134"/>
      <c r="D11501" s="68">
        <f t="shared" si="179"/>
        <v>0</v>
      </c>
    </row>
    <row r="11502" spans="1:4">
      <c r="A11502" s="134"/>
      <c r="D11502" s="68">
        <f t="shared" si="179"/>
        <v>0</v>
      </c>
    </row>
    <row r="11503" spans="1:4">
      <c r="A11503" s="134"/>
      <c r="D11503" s="68">
        <f t="shared" si="179"/>
        <v>0</v>
      </c>
    </row>
    <row r="11504" spans="1:4">
      <c r="A11504" s="134"/>
      <c r="D11504" s="68">
        <f t="shared" si="179"/>
        <v>0</v>
      </c>
    </row>
    <row r="11505" spans="1:4">
      <c r="A11505" s="134"/>
      <c r="D11505" s="68">
        <f t="shared" si="179"/>
        <v>0</v>
      </c>
    </row>
    <row r="11506" spans="1:4">
      <c r="A11506" s="134"/>
      <c r="D11506" s="68">
        <f t="shared" si="179"/>
        <v>0</v>
      </c>
    </row>
    <row r="11507" spans="1:4">
      <c r="A11507" s="134"/>
      <c r="D11507" s="68">
        <f t="shared" si="179"/>
        <v>0</v>
      </c>
    </row>
    <row r="11508" spans="1:4">
      <c r="A11508" s="134"/>
      <c r="D11508" s="68">
        <f t="shared" si="179"/>
        <v>0</v>
      </c>
    </row>
    <row r="11509" spans="1:4">
      <c r="A11509" s="134"/>
      <c r="D11509" s="68">
        <f t="shared" si="179"/>
        <v>0</v>
      </c>
    </row>
    <row r="11510" spans="1:4">
      <c r="A11510" s="134"/>
      <c r="D11510" s="68">
        <f t="shared" si="179"/>
        <v>0</v>
      </c>
    </row>
    <row r="11511" spans="1:4">
      <c r="A11511" s="134"/>
      <c r="D11511" s="68">
        <f t="shared" si="179"/>
        <v>0</v>
      </c>
    </row>
    <row r="11512" spans="1:4">
      <c r="A11512" s="134"/>
      <c r="D11512" s="68">
        <f t="shared" si="179"/>
        <v>0</v>
      </c>
    </row>
    <row r="11513" spans="1:4">
      <c r="A11513" s="134"/>
      <c r="D11513" s="68">
        <f t="shared" si="179"/>
        <v>0</v>
      </c>
    </row>
    <row r="11514" spans="1:4">
      <c r="A11514" s="134"/>
      <c r="D11514" s="68">
        <f t="shared" si="179"/>
        <v>0</v>
      </c>
    </row>
    <row r="11515" spans="1:4">
      <c r="A11515" s="134"/>
      <c r="D11515" s="68">
        <f t="shared" si="179"/>
        <v>0</v>
      </c>
    </row>
    <row r="11516" spans="1:4">
      <c r="A11516" s="134"/>
      <c r="D11516" s="68">
        <f t="shared" si="179"/>
        <v>0</v>
      </c>
    </row>
    <row r="11517" spans="1:4">
      <c r="A11517" s="134"/>
      <c r="D11517" s="68">
        <f t="shared" si="179"/>
        <v>0</v>
      </c>
    </row>
    <row r="11518" spans="1:4">
      <c r="A11518" s="134"/>
      <c r="D11518" s="68">
        <f t="shared" si="179"/>
        <v>0</v>
      </c>
    </row>
    <row r="11519" spans="1:4">
      <c r="A11519" s="134"/>
      <c r="D11519" s="68">
        <f t="shared" si="179"/>
        <v>0</v>
      </c>
    </row>
    <row r="11520" spans="1:4">
      <c r="A11520" s="134"/>
      <c r="D11520" s="68">
        <f t="shared" si="179"/>
        <v>0</v>
      </c>
    </row>
    <row r="11521" spans="1:4">
      <c r="A11521" s="134"/>
      <c r="D11521" s="68">
        <f t="shared" si="179"/>
        <v>0</v>
      </c>
    </row>
    <row r="11522" spans="1:4">
      <c r="A11522" s="134"/>
      <c r="D11522" s="68">
        <f t="shared" si="179"/>
        <v>0</v>
      </c>
    </row>
    <row r="11523" spans="1:4">
      <c r="A11523" s="134"/>
      <c r="D11523" s="68">
        <f t="shared" ref="D11523:D11586" si="180">B11523+C11523</f>
        <v>0</v>
      </c>
    </row>
    <row r="11524" spans="1:4">
      <c r="A11524" s="134"/>
      <c r="D11524" s="68">
        <f t="shared" si="180"/>
        <v>0</v>
      </c>
    </row>
    <row r="11525" spans="1:4">
      <c r="A11525" s="134"/>
      <c r="D11525" s="68">
        <f t="shared" si="180"/>
        <v>0</v>
      </c>
    </row>
    <row r="11526" spans="1:4">
      <c r="A11526" s="134"/>
      <c r="D11526" s="68">
        <f t="shared" si="180"/>
        <v>0</v>
      </c>
    </row>
    <row r="11527" spans="1:4">
      <c r="A11527" s="134"/>
      <c r="D11527" s="68">
        <f t="shared" si="180"/>
        <v>0</v>
      </c>
    </row>
    <row r="11528" spans="1:4">
      <c r="A11528" s="134"/>
      <c r="D11528" s="68">
        <f t="shared" si="180"/>
        <v>0</v>
      </c>
    </row>
    <row r="11529" spans="1:4">
      <c r="A11529" s="134"/>
      <c r="D11529" s="68">
        <f t="shared" si="180"/>
        <v>0</v>
      </c>
    </row>
    <row r="11530" spans="1:4">
      <c r="A11530" s="134"/>
      <c r="D11530" s="68">
        <f t="shared" si="180"/>
        <v>0</v>
      </c>
    </row>
    <row r="11531" spans="1:4">
      <c r="A11531" s="134"/>
      <c r="D11531" s="68">
        <f t="shared" si="180"/>
        <v>0</v>
      </c>
    </row>
    <row r="11532" spans="1:4">
      <c r="A11532" s="134"/>
      <c r="D11532" s="68">
        <f t="shared" si="180"/>
        <v>0</v>
      </c>
    </row>
    <row r="11533" spans="1:4">
      <c r="A11533" s="134"/>
      <c r="D11533" s="68">
        <f t="shared" si="180"/>
        <v>0</v>
      </c>
    </row>
    <row r="11534" spans="1:4">
      <c r="A11534" s="134"/>
      <c r="D11534" s="68">
        <f t="shared" si="180"/>
        <v>0</v>
      </c>
    </row>
    <row r="11535" spans="1:4">
      <c r="A11535" s="134"/>
      <c r="D11535" s="68">
        <f t="shared" si="180"/>
        <v>0</v>
      </c>
    </row>
    <row r="11536" spans="1:4">
      <c r="A11536" s="134"/>
      <c r="D11536" s="68">
        <f t="shared" si="180"/>
        <v>0</v>
      </c>
    </row>
    <row r="11537" spans="1:4">
      <c r="A11537" s="134"/>
      <c r="D11537" s="68">
        <f t="shared" si="180"/>
        <v>0</v>
      </c>
    </row>
    <row r="11538" spans="1:4">
      <c r="A11538" s="134"/>
      <c r="D11538" s="68">
        <f t="shared" si="180"/>
        <v>0</v>
      </c>
    </row>
    <row r="11539" spans="1:4">
      <c r="A11539" s="134"/>
      <c r="D11539" s="68">
        <f t="shared" si="180"/>
        <v>0</v>
      </c>
    </row>
    <row r="11540" spans="1:4">
      <c r="A11540" s="134"/>
      <c r="D11540" s="68">
        <f t="shared" si="180"/>
        <v>0</v>
      </c>
    </row>
    <row r="11541" spans="1:4">
      <c r="A11541" s="134"/>
      <c r="D11541" s="68">
        <f t="shared" si="180"/>
        <v>0</v>
      </c>
    </row>
    <row r="11542" spans="1:4">
      <c r="A11542" s="134"/>
      <c r="D11542" s="68">
        <f t="shared" si="180"/>
        <v>0</v>
      </c>
    </row>
    <row r="11543" spans="1:4">
      <c r="A11543" s="134"/>
      <c r="D11543" s="68">
        <f t="shared" si="180"/>
        <v>0</v>
      </c>
    </row>
    <row r="11544" spans="1:4">
      <c r="A11544" s="134"/>
      <c r="D11544" s="68">
        <f t="shared" si="180"/>
        <v>0</v>
      </c>
    </row>
    <row r="11545" spans="1:4">
      <c r="A11545" s="134"/>
      <c r="D11545" s="68">
        <f t="shared" si="180"/>
        <v>0</v>
      </c>
    </row>
    <row r="11546" spans="1:4">
      <c r="A11546" s="134"/>
      <c r="D11546" s="68">
        <f t="shared" si="180"/>
        <v>0</v>
      </c>
    </row>
    <row r="11547" spans="1:4">
      <c r="A11547" s="134"/>
      <c r="D11547" s="68">
        <f t="shared" si="180"/>
        <v>0</v>
      </c>
    </row>
    <row r="11548" spans="1:4">
      <c r="A11548" s="134"/>
      <c r="D11548" s="68">
        <f t="shared" si="180"/>
        <v>0</v>
      </c>
    </row>
    <row r="11549" spans="1:4">
      <c r="A11549" s="134"/>
      <c r="D11549" s="68">
        <f t="shared" si="180"/>
        <v>0</v>
      </c>
    </row>
    <row r="11550" spans="1:4">
      <c r="A11550" s="134"/>
      <c r="D11550" s="68">
        <f t="shared" si="180"/>
        <v>0</v>
      </c>
    </row>
    <row r="11551" spans="1:4">
      <c r="A11551" s="134"/>
      <c r="D11551" s="68">
        <f t="shared" si="180"/>
        <v>0</v>
      </c>
    </row>
    <row r="11552" spans="1:4">
      <c r="A11552" s="134"/>
      <c r="D11552" s="68">
        <f t="shared" si="180"/>
        <v>0</v>
      </c>
    </row>
    <row r="11553" spans="1:4">
      <c r="A11553" s="134"/>
      <c r="D11553" s="68">
        <f t="shared" si="180"/>
        <v>0</v>
      </c>
    </row>
    <row r="11554" spans="1:4">
      <c r="A11554" s="134"/>
      <c r="D11554" s="68">
        <f t="shared" si="180"/>
        <v>0</v>
      </c>
    </row>
    <row r="11555" spans="1:4">
      <c r="A11555" s="134"/>
      <c r="D11555" s="68">
        <f t="shared" si="180"/>
        <v>0</v>
      </c>
    </row>
    <row r="11556" spans="1:4">
      <c r="A11556" s="134"/>
      <c r="D11556" s="68">
        <f t="shared" si="180"/>
        <v>0</v>
      </c>
    </row>
    <row r="11557" spans="1:4">
      <c r="A11557" s="134"/>
      <c r="D11557" s="68">
        <f t="shared" si="180"/>
        <v>0</v>
      </c>
    </row>
    <row r="11558" spans="1:4">
      <c r="A11558" s="134"/>
      <c r="D11558" s="68">
        <f t="shared" si="180"/>
        <v>0</v>
      </c>
    </row>
    <row r="11559" spans="1:4">
      <c r="A11559" s="134"/>
      <c r="D11559" s="68">
        <f t="shared" si="180"/>
        <v>0</v>
      </c>
    </row>
    <row r="11560" spans="1:4">
      <c r="A11560" s="134"/>
      <c r="D11560" s="68">
        <f t="shared" si="180"/>
        <v>0</v>
      </c>
    </row>
    <row r="11561" spans="1:4">
      <c r="A11561" s="134"/>
      <c r="D11561" s="68">
        <f t="shared" si="180"/>
        <v>0</v>
      </c>
    </row>
    <row r="11562" spans="1:4">
      <c r="A11562" s="134"/>
      <c r="D11562" s="68">
        <f t="shared" si="180"/>
        <v>0</v>
      </c>
    </row>
    <row r="11563" spans="1:4">
      <c r="A11563" s="134"/>
      <c r="D11563" s="68">
        <f t="shared" si="180"/>
        <v>0</v>
      </c>
    </row>
    <row r="11564" spans="1:4">
      <c r="A11564" s="134"/>
      <c r="D11564" s="68">
        <f t="shared" si="180"/>
        <v>0</v>
      </c>
    </row>
    <row r="11565" spans="1:4">
      <c r="A11565" s="134"/>
      <c r="D11565" s="68">
        <f t="shared" si="180"/>
        <v>0</v>
      </c>
    </row>
    <row r="11566" spans="1:4">
      <c r="A11566" s="134"/>
      <c r="D11566" s="68">
        <f t="shared" si="180"/>
        <v>0</v>
      </c>
    </row>
    <row r="11567" spans="1:4">
      <c r="A11567" s="134"/>
      <c r="D11567" s="68">
        <f t="shared" si="180"/>
        <v>0</v>
      </c>
    </row>
    <row r="11568" spans="1:4">
      <c r="A11568" s="134"/>
      <c r="D11568" s="68">
        <f t="shared" si="180"/>
        <v>0</v>
      </c>
    </row>
    <row r="11569" spans="1:4">
      <c r="A11569" s="134"/>
      <c r="D11569" s="68">
        <f t="shared" si="180"/>
        <v>0</v>
      </c>
    </row>
    <row r="11570" spans="1:4">
      <c r="A11570" s="134"/>
      <c r="D11570" s="68">
        <f t="shared" si="180"/>
        <v>0</v>
      </c>
    </row>
    <row r="11571" spans="1:4">
      <c r="A11571" s="134"/>
      <c r="D11571" s="68">
        <f t="shared" si="180"/>
        <v>0</v>
      </c>
    </row>
    <row r="11572" spans="1:4">
      <c r="A11572" s="134"/>
      <c r="D11572" s="68">
        <f t="shared" si="180"/>
        <v>0</v>
      </c>
    </row>
    <row r="11573" spans="1:4">
      <c r="A11573" s="134"/>
      <c r="D11573" s="68">
        <f t="shared" si="180"/>
        <v>0</v>
      </c>
    </row>
    <row r="11574" spans="1:4">
      <c r="A11574" s="134"/>
      <c r="D11574" s="68">
        <f t="shared" si="180"/>
        <v>0</v>
      </c>
    </row>
    <row r="11575" spans="1:4">
      <c r="A11575" s="134"/>
      <c r="D11575" s="68">
        <f t="shared" si="180"/>
        <v>0</v>
      </c>
    </row>
    <row r="11576" spans="1:4">
      <c r="A11576" s="134"/>
      <c r="D11576" s="68">
        <f t="shared" si="180"/>
        <v>0</v>
      </c>
    </row>
    <row r="11577" spans="1:4">
      <c r="A11577" s="134"/>
      <c r="D11577" s="68">
        <f t="shared" si="180"/>
        <v>0</v>
      </c>
    </row>
    <row r="11578" spans="1:4">
      <c r="A11578" s="134"/>
      <c r="D11578" s="68">
        <f t="shared" si="180"/>
        <v>0</v>
      </c>
    </row>
    <row r="11579" spans="1:4">
      <c r="A11579" s="134"/>
      <c r="D11579" s="68">
        <f t="shared" si="180"/>
        <v>0</v>
      </c>
    </row>
    <row r="11580" spans="1:4">
      <c r="A11580" s="134"/>
      <c r="D11580" s="68">
        <f t="shared" si="180"/>
        <v>0</v>
      </c>
    </row>
    <row r="11581" spans="1:4">
      <c r="A11581" s="134"/>
      <c r="D11581" s="68">
        <f t="shared" si="180"/>
        <v>0</v>
      </c>
    </row>
    <row r="11582" spans="1:4">
      <c r="A11582" s="134"/>
      <c r="D11582" s="68">
        <f t="shared" si="180"/>
        <v>0</v>
      </c>
    </row>
    <row r="11583" spans="1:4">
      <c r="A11583" s="134"/>
      <c r="D11583" s="68">
        <f t="shared" si="180"/>
        <v>0</v>
      </c>
    </row>
    <row r="11584" spans="1:4">
      <c r="A11584" s="134"/>
      <c r="D11584" s="68">
        <f t="shared" si="180"/>
        <v>0</v>
      </c>
    </row>
    <row r="11585" spans="1:4">
      <c r="A11585" s="134"/>
      <c r="D11585" s="68">
        <f t="shared" si="180"/>
        <v>0</v>
      </c>
    </row>
    <row r="11586" spans="1:4">
      <c r="A11586" s="134"/>
      <c r="D11586" s="68">
        <f t="shared" si="180"/>
        <v>0</v>
      </c>
    </row>
    <row r="11587" spans="1:4">
      <c r="A11587" s="134"/>
      <c r="D11587" s="68">
        <f t="shared" ref="D11587:D11650" si="181">B11587+C11587</f>
        <v>0</v>
      </c>
    </row>
    <row r="11588" spans="1:4">
      <c r="A11588" s="134"/>
      <c r="D11588" s="68">
        <f t="shared" si="181"/>
        <v>0</v>
      </c>
    </row>
    <row r="11589" spans="1:4">
      <c r="A11589" s="134"/>
      <c r="D11589" s="68">
        <f t="shared" si="181"/>
        <v>0</v>
      </c>
    </row>
    <row r="11590" spans="1:4">
      <c r="A11590" s="134"/>
      <c r="D11590" s="68">
        <f t="shared" si="181"/>
        <v>0</v>
      </c>
    </row>
    <row r="11591" spans="1:4">
      <c r="A11591" s="134"/>
      <c r="D11591" s="68">
        <f t="shared" si="181"/>
        <v>0</v>
      </c>
    </row>
    <row r="11592" spans="1:4">
      <c r="A11592" s="134"/>
      <c r="D11592" s="68">
        <f t="shared" si="181"/>
        <v>0</v>
      </c>
    </row>
    <row r="11593" spans="1:4">
      <c r="A11593" s="134"/>
      <c r="D11593" s="68">
        <f t="shared" si="181"/>
        <v>0</v>
      </c>
    </row>
    <row r="11594" spans="1:4">
      <c r="A11594" s="134"/>
      <c r="D11594" s="68">
        <f t="shared" si="181"/>
        <v>0</v>
      </c>
    </row>
    <row r="11595" spans="1:4">
      <c r="A11595" s="134"/>
      <c r="D11595" s="68">
        <f t="shared" si="181"/>
        <v>0</v>
      </c>
    </row>
    <row r="11596" spans="1:4">
      <c r="A11596" s="134"/>
      <c r="D11596" s="68">
        <f t="shared" si="181"/>
        <v>0</v>
      </c>
    </row>
    <row r="11597" spans="1:4">
      <c r="A11597" s="134"/>
      <c r="D11597" s="68">
        <f t="shared" si="181"/>
        <v>0</v>
      </c>
    </row>
    <row r="11598" spans="1:4">
      <c r="A11598" s="134"/>
      <c r="D11598" s="68">
        <f t="shared" si="181"/>
        <v>0</v>
      </c>
    </row>
    <row r="11599" spans="1:4">
      <c r="A11599" s="134"/>
      <c r="D11599" s="68">
        <f t="shared" si="181"/>
        <v>0</v>
      </c>
    </row>
    <row r="11600" spans="1:4">
      <c r="A11600" s="134"/>
      <c r="D11600" s="68">
        <f t="shared" si="181"/>
        <v>0</v>
      </c>
    </row>
    <row r="11601" spans="1:4">
      <c r="A11601" s="134"/>
      <c r="D11601" s="68">
        <f t="shared" si="181"/>
        <v>0</v>
      </c>
    </row>
    <row r="11602" spans="1:4">
      <c r="A11602" s="134"/>
      <c r="D11602" s="68">
        <f t="shared" si="181"/>
        <v>0</v>
      </c>
    </row>
    <row r="11603" spans="1:4">
      <c r="A11603" s="134"/>
      <c r="D11603" s="68">
        <f t="shared" si="181"/>
        <v>0</v>
      </c>
    </row>
    <row r="11604" spans="1:4">
      <c r="A11604" s="134"/>
      <c r="D11604" s="68">
        <f t="shared" si="181"/>
        <v>0</v>
      </c>
    </row>
    <row r="11605" spans="1:4">
      <c r="A11605" s="134"/>
      <c r="D11605" s="68">
        <f t="shared" si="181"/>
        <v>0</v>
      </c>
    </row>
    <row r="11606" spans="1:4">
      <c r="A11606" s="134"/>
      <c r="D11606" s="68">
        <f t="shared" si="181"/>
        <v>0</v>
      </c>
    </row>
    <row r="11607" spans="1:4">
      <c r="A11607" s="134"/>
      <c r="D11607" s="68">
        <f t="shared" si="181"/>
        <v>0</v>
      </c>
    </row>
    <row r="11608" spans="1:4">
      <c r="A11608" s="134"/>
      <c r="D11608" s="68">
        <f t="shared" si="181"/>
        <v>0</v>
      </c>
    </row>
    <row r="11609" spans="1:4">
      <c r="A11609" s="134"/>
      <c r="D11609" s="68">
        <f t="shared" si="181"/>
        <v>0</v>
      </c>
    </row>
    <row r="11610" spans="1:4">
      <c r="A11610" s="134"/>
      <c r="D11610" s="68">
        <f t="shared" si="181"/>
        <v>0</v>
      </c>
    </row>
    <row r="11611" spans="1:4">
      <c r="A11611" s="134"/>
      <c r="D11611" s="68">
        <f t="shared" si="181"/>
        <v>0</v>
      </c>
    </row>
    <row r="11612" spans="1:4">
      <c r="A11612" s="134"/>
      <c r="D11612" s="68">
        <f t="shared" si="181"/>
        <v>0</v>
      </c>
    </row>
    <row r="11613" spans="1:4">
      <c r="A11613" s="134"/>
      <c r="D11613" s="68">
        <f t="shared" si="181"/>
        <v>0</v>
      </c>
    </row>
    <row r="11614" spans="1:4">
      <c r="A11614" s="134"/>
      <c r="D11614" s="68">
        <f t="shared" si="181"/>
        <v>0</v>
      </c>
    </row>
    <row r="11615" spans="1:4">
      <c r="A11615" s="134"/>
      <c r="D11615" s="68">
        <f t="shared" si="181"/>
        <v>0</v>
      </c>
    </row>
    <row r="11616" spans="1:4">
      <c r="A11616" s="134"/>
      <c r="D11616" s="68">
        <f t="shared" si="181"/>
        <v>0</v>
      </c>
    </row>
    <row r="11617" spans="1:4">
      <c r="A11617" s="134"/>
      <c r="D11617" s="68">
        <f t="shared" si="181"/>
        <v>0</v>
      </c>
    </row>
    <row r="11618" spans="1:4">
      <c r="A11618" s="134"/>
      <c r="D11618" s="68">
        <f t="shared" si="181"/>
        <v>0</v>
      </c>
    </row>
    <row r="11619" spans="1:4">
      <c r="A11619" s="134"/>
      <c r="D11619" s="68">
        <f t="shared" si="181"/>
        <v>0</v>
      </c>
    </row>
    <row r="11620" spans="1:4">
      <c r="A11620" s="134"/>
      <c r="D11620" s="68">
        <f t="shared" si="181"/>
        <v>0</v>
      </c>
    </row>
    <row r="11621" spans="1:4">
      <c r="A11621" s="134"/>
      <c r="D11621" s="68">
        <f t="shared" si="181"/>
        <v>0</v>
      </c>
    </row>
    <row r="11622" spans="1:4">
      <c r="A11622" s="134"/>
      <c r="D11622" s="68">
        <f t="shared" si="181"/>
        <v>0</v>
      </c>
    </row>
    <row r="11623" spans="1:4">
      <c r="A11623" s="134"/>
      <c r="D11623" s="68">
        <f t="shared" si="181"/>
        <v>0</v>
      </c>
    </row>
    <row r="11624" spans="1:4">
      <c r="A11624" s="134"/>
      <c r="D11624" s="68">
        <f t="shared" si="181"/>
        <v>0</v>
      </c>
    </row>
    <row r="11625" spans="1:4">
      <c r="A11625" s="134"/>
      <c r="D11625" s="68">
        <f t="shared" si="181"/>
        <v>0</v>
      </c>
    </row>
    <row r="11626" spans="1:4">
      <c r="A11626" s="134"/>
      <c r="D11626" s="68">
        <f t="shared" si="181"/>
        <v>0</v>
      </c>
    </row>
    <row r="11627" spans="1:4">
      <c r="A11627" s="134"/>
      <c r="D11627" s="68">
        <f t="shared" si="181"/>
        <v>0</v>
      </c>
    </row>
    <row r="11628" spans="1:4">
      <c r="A11628" s="134"/>
      <c r="D11628" s="68">
        <f t="shared" si="181"/>
        <v>0</v>
      </c>
    </row>
    <row r="11629" spans="1:4">
      <c r="A11629" s="134"/>
      <c r="D11629" s="68">
        <f t="shared" si="181"/>
        <v>0</v>
      </c>
    </row>
    <row r="11630" spans="1:4">
      <c r="A11630" s="134"/>
      <c r="D11630" s="68">
        <f t="shared" si="181"/>
        <v>0</v>
      </c>
    </row>
    <row r="11631" spans="1:4">
      <c r="A11631" s="134"/>
      <c r="D11631" s="68">
        <f t="shared" si="181"/>
        <v>0</v>
      </c>
    </row>
    <row r="11632" spans="1:4">
      <c r="A11632" s="134"/>
      <c r="D11632" s="68">
        <f t="shared" si="181"/>
        <v>0</v>
      </c>
    </row>
    <row r="11633" spans="1:4">
      <c r="A11633" s="134"/>
      <c r="D11633" s="68">
        <f t="shared" si="181"/>
        <v>0</v>
      </c>
    </row>
    <row r="11634" spans="1:4">
      <c r="A11634" s="134"/>
      <c r="D11634" s="68">
        <f t="shared" si="181"/>
        <v>0</v>
      </c>
    </row>
    <row r="11635" spans="1:4">
      <c r="A11635" s="134"/>
      <c r="D11635" s="68">
        <f t="shared" si="181"/>
        <v>0</v>
      </c>
    </row>
    <row r="11636" spans="1:4">
      <c r="A11636" s="134"/>
      <c r="D11636" s="68">
        <f t="shared" si="181"/>
        <v>0</v>
      </c>
    </row>
    <row r="11637" spans="1:4">
      <c r="A11637" s="134"/>
      <c r="D11637" s="68">
        <f t="shared" si="181"/>
        <v>0</v>
      </c>
    </row>
    <row r="11638" spans="1:4">
      <c r="A11638" s="134"/>
      <c r="D11638" s="68">
        <f t="shared" si="181"/>
        <v>0</v>
      </c>
    </row>
    <row r="11639" spans="1:4">
      <c r="A11639" s="134"/>
      <c r="D11639" s="68">
        <f t="shared" si="181"/>
        <v>0</v>
      </c>
    </row>
    <row r="11640" spans="1:4">
      <c r="A11640" s="134"/>
      <c r="D11640" s="68">
        <f t="shared" si="181"/>
        <v>0</v>
      </c>
    </row>
    <row r="11641" spans="1:4">
      <c r="A11641" s="134"/>
      <c r="D11641" s="68">
        <f t="shared" si="181"/>
        <v>0</v>
      </c>
    </row>
    <row r="11642" spans="1:4">
      <c r="A11642" s="134"/>
      <c r="D11642" s="68">
        <f t="shared" si="181"/>
        <v>0</v>
      </c>
    </row>
    <row r="11643" spans="1:4">
      <c r="A11643" s="134"/>
      <c r="D11643" s="68">
        <f t="shared" si="181"/>
        <v>0</v>
      </c>
    </row>
    <row r="11644" spans="1:4">
      <c r="A11644" s="134"/>
      <c r="D11644" s="68">
        <f t="shared" si="181"/>
        <v>0</v>
      </c>
    </row>
    <row r="11645" spans="1:4">
      <c r="A11645" s="134"/>
      <c r="D11645" s="68">
        <f t="shared" si="181"/>
        <v>0</v>
      </c>
    </row>
    <row r="11646" spans="1:4">
      <c r="A11646" s="134"/>
      <c r="D11646" s="68">
        <f t="shared" si="181"/>
        <v>0</v>
      </c>
    </row>
    <row r="11647" spans="1:4">
      <c r="A11647" s="134"/>
      <c r="D11647" s="68">
        <f t="shared" si="181"/>
        <v>0</v>
      </c>
    </row>
    <row r="11648" spans="1:4">
      <c r="A11648" s="134"/>
      <c r="D11648" s="68">
        <f t="shared" si="181"/>
        <v>0</v>
      </c>
    </row>
    <row r="11649" spans="1:4">
      <c r="A11649" s="134"/>
      <c r="D11649" s="68">
        <f t="shared" si="181"/>
        <v>0</v>
      </c>
    </row>
    <row r="11650" spans="1:4">
      <c r="A11650" s="134"/>
      <c r="D11650" s="68">
        <f t="shared" si="181"/>
        <v>0</v>
      </c>
    </row>
    <row r="11651" spans="1:4">
      <c r="A11651" s="134"/>
      <c r="D11651" s="68">
        <f t="shared" ref="D11651:D11714" si="182">B11651+C11651</f>
        <v>0</v>
      </c>
    </row>
    <row r="11652" spans="1:4">
      <c r="A11652" s="134"/>
      <c r="D11652" s="68">
        <f t="shared" si="182"/>
        <v>0</v>
      </c>
    </row>
    <row r="11653" spans="1:4">
      <c r="A11653" s="134"/>
      <c r="D11653" s="68">
        <f t="shared" si="182"/>
        <v>0</v>
      </c>
    </row>
    <row r="11654" spans="1:4">
      <c r="A11654" s="134"/>
      <c r="D11654" s="68">
        <f t="shared" si="182"/>
        <v>0</v>
      </c>
    </row>
    <row r="11655" spans="1:4">
      <c r="A11655" s="134"/>
      <c r="D11655" s="68">
        <f t="shared" si="182"/>
        <v>0</v>
      </c>
    </row>
    <row r="11656" spans="1:4">
      <c r="A11656" s="134"/>
      <c r="D11656" s="68">
        <f t="shared" si="182"/>
        <v>0</v>
      </c>
    </row>
    <row r="11657" spans="1:4">
      <c r="A11657" s="134"/>
      <c r="D11657" s="68">
        <f t="shared" si="182"/>
        <v>0</v>
      </c>
    </row>
    <row r="11658" spans="1:4">
      <c r="A11658" s="134"/>
      <c r="D11658" s="68">
        <f t="shared" si="182"/>
        <v>0</v>
      </c>
    </row>
    <row r="11659" spans="1:4">
      <c r="A11659" s="134"/>
      <c r="D11659" s="68">
        <f t="shared" si="182"/>
        <v>0</v>
      </c>
    </row>
    <row r="11660" spans="1:4">
      <c r="A11660" s="134"/>
      <c r="D11660" s="68">
        <f t="shared" si="182"/>
        <v>0</v>
      </c>
    </row>
    <row r="11661" spans="1:4">
      <c r="A11661" s="134"/>
      <c r="D11661" s="68">
        <f t="shared" si="182"/>
        <v>0</v>
      </c>
    </row>
    <row r="11662" spans="1:4">
      <c r="A11662" s="134"/>
      <c r="D11662" s="68">
        <f t="shared" si="182"/>
        <v>0</v>
      </c>
    </row>
    <row r="11663" spans="1:4">
      <c r="A11663" s="134"/>
      <c r="D11663" s="68">
        <f t="shared" si="182"/>
        <v>0</v>
      </c>
    </row>
    <row r="11664" spans="1:4">
      <c r="A11664" s="134"/>
      <c r="D11664" s="68">
        <f t="shared" si="182"/>
        <v>0</v>
      </c>
    </row>
    <row r="11665" spans="1:4">
      <c r="A11665" s="134"/>
      <c r="D11665" s="68">
        <f t="shared" si="182"/>
        <v>0</v>
      </c>
    </row>
    <row r="11666" spans="1:4">
      <c r="A11666" s="134"/>
      <c r="D11666" s="68">
        <f t="shared" si="182"/>
        <v>0</v>
      </c>
    </row>
    <row r="11667" spans="1:4">
      <c r="A11667" s="134"/>
      <c r="D11667" s="68">
        <f t="shared" si="182"/>
        <v>0</v>
      </c>
    </row>
    <row r="11668" spans="1:4">
      <c r="A11668" s="134"/>
      <c r="D11668" s="68">
        <f t="shared" si="182"/>
        <v>0</v>
      </c>
    </row>
    <row r="11669" spans="1:4">
      <c r="A11669" s="134"/>
      <c r="D11669" s="68">
        <f t="shared" si="182"/>
        <v>0</v>
      </c>
    </row>
    <row r="11670" spans="1:4">
      <c r="A11670" s="134"/>
      <c r="D11670" s="68">
        <f t="shared" si="182"/>
        <v>0</v>
      </c>
    </row>
    <row r="11671" spans="1:4">
      <c r="A11671" s="134"/>
      <c r="D11671" s="68">
        <f t="shared" si="182"/>
        <v>0</v>
      </c>
    </row>
    <row r="11672" spans="1:4">
      <c r="A11672" s="134"/>
      <c r="D11672" s="68">
        <f t="shared" si="182"/>
        <v>0</v>
      </c>
    </row>
    <row r="11673" spans="1:4">
      <c r="A11673" s="134"/>
      <c r="D11673" s="68">
        <f t="shared" si="182"/>
        <v>0</v>
      </c>
    </row>
    <row r="11674" spans="1:4">
      <c r="A11674" s="134"/>
      <c r="D11674" s="68">
        <f t="shared" si="182"/>
        <v>0</v>
      </c>
    </row>
    <row r="11675" spans="1:4">
      <c r="A11675" s="134"/>
      <c r="D11675" s="68">
        <f t="shared" si="182"/>
        <v>0</v>
      </c>
    </row>
    <row r="11676" spans="1:4">
      <c r="A11676" s="134"/>
      <c r="D11676" s="68">
        <f t="shared" si="182"/>
        <v>0</v>
      </c>
    </row>
    <row r="11677" spans="1:4">
      <c r="A11677" s="134"/>
      <c r="D11677" s="68">
        <f t="shared" si="182"/>
        <v>0</v>
      </c>
    </row>
    <row r="11678" spans="1:4">
      <c r="A11678" s="134"/>
      <c r="D11678" s="68">
        <f t="shared" si="182"/>
        <v>0</v>
      </c>
    </row>
    <row r="11679" spans="1:4">
      <c r="A11679" s="134"/>
      <c r="D11679" s="68">
        <f t="shared" si="182"/>
        <v>0</v>
      </c>
    </row>
    <row r="11680" spans="1:4">
      <c r="A11680" s="134"/>
      <c r="D11680" s="68">
        <f t="shared" si="182"/>
        <v>0</v>
      </c>
    </row>
    <row r="11681" spans="1:4">
      <c r="A11681" s="134"/>
      <c r="D11681" s="68">
        <f t="shared" si="182"/>
        <v>0</v>
      </c>
    </row>
    <row r="11682" spans="1:4">
      <c r="A11682" s="134"/>
      <c r="D11682" s="68">
        <f t="shared" si="182"/>
        <v>0</v>
      </c>
    </row>
    <row r="11683" spans="1:4">
      <c r="A11683" s="134"/>
      <c r="D11683" s="68">
        <f t="shared" si="182"/>
        <v>0</v>
      </c>
    </row>
    <row r="11684" spans="1:4">
      <c r="A11684" s="134"/>
      <c r="D11684" s="68">
        <f t="shared" si="182"/>
        <v>0</v>
      </c>
    </row>
    <row r="11685" spans="1:4">
      <c r="A11685" s="134"/>
      <c r="D11685" s="68">
        <f t="shared" si="182"/>
        <v>0</v>
      </c>
    </row>
    <row r="11686" spans="1:4">
      <c r="A11686" s="134"/>
      <c r="D11686" s="68">
        <f t="shared" si="182"/>
        <v>0</v>
      </c>
    </row>
    <row r="11687" spans="1:4">
      <c r="A11687" s="134"/>
      <c r="D11687" s="68">
        <f t="shared" si="182"/>
        <v>0</v>
      </c>
    </row>
    <row r="11688" spans="1:4">
      <c r="A11688" s="134"/>
      <c r="D11688" s="68">
        <f t="shared" si="182"/>
        <v>0</v>
      </c>
    </row>
    <row r="11689" spans="1:4">
      <c r="A11689" s="134"/>
      <c r="D11689" s="68">
        <f t="shared" si="182"/>
        <v>0</v>
      </c>
    </row>
    <row r="11690" spans="1:4">
      <c r="A11690" s="134"/>
      <c r="D11690" s="68">
        <f t="shared" si="182"/>
        <v>0</v>
      </c>
    </row>
    <row r="11691" spans="1:4">
      <c r="A11691" s="134"/>
      <c r="D11691" s="68">
        <f t="shared" si="182"/>
        <v>0</v>
      </c>
    </row>
    <row r="11692" spans="1:4">
      <c r="A11692" s="134"/>
      <c r="D11692" s="68">
        <f t="shared" si="182"/>
        <v>0</v>
      </c>
    </row>
    <row r="11693" spans="1:4">
      <c r="A11693" s="134"/>
      <c r="D11693" s="68">
        <f t="shared" si="182"/>
        <v>0</v>
      </c>
    </row>
    <row r="11694" spans="1:4">
      <c r="A11694" s="134"/>
      <c r="D11694" s="68">
        <f t="shared" si="182"/>
        <v>0</v>
      </c>
    </row>
    <row r="11695" spans="1:4">
      <c r="A11695" s="134"/>
      <c r="D11695" s="68">
        <f t="shared" si="182"/>
        <v>0</v>
      </c>
    </row>
    <row r="11696" spans="1:4">
      <c r="A11696" s="134"/>
      <c r="D11696" s="68">
        <f t="shared" si="182"/>
        <v>0</v>
      </c>
    </row>
    <row r="11697" spans="1:4">
      <c r="A11697" s="134"/>
      <c r="D11697" s="68">
        <f t="shared" si="182"/>
        <v>0</v>
      </c>
    </row>
    <row r="11698" spans="1:4">
      <c r="A11698" s="134"/>
      <c r="D11698" s="68">
        <f t="shared" si="182"/>
        <v>0</v>
      </c>
    </row>
    <row r="11699" spans="1:4">
      <c r="A11699" s="134"/>
      <c r="D11699" s="68">
        <f t="shared" si="182"/>
        <v>0</v>
      </c>
    </row>
    <row r="11700" spans="1:4">
      <c r="A11700" s="134"/>
      <c r="D11700" s="68">
        <f t="shared" si="182"/>
        <v>0</v>
      </c>
    </row>
    <row r="11701" spans="1:4">
      <c r="A11701" s="134"/>
      <c r="D11701" s="68">
        <f t="shared" si="182"/>
        <v>0</v>
      </c>
    </row>
    <row r="11702" spans="1:4">
      <c r="A11702" s="134"/>
      <c r="D11702" s="68">
        <f t="shared" si="182"/>
        <v>0</v>
      </c>
    </row>
    <row r="11703" spans="1:4">
      <c r="A11703" s="134"/>
      <c r="D11703" s="68">
        <f t="shared" si="182"/>
        <v>0</v>
      </c>
    </row>
    <row r="11704" spans="1:4">
      <c r="A11704" s="134"/>
      <c r="D11704" s="68">
        <f t="shared" si="182"/>
        <v>0</v>
      </c>
    </row>
    <row r="11705" spans="1:4">
      <c r="A11705" s="134"/>
      <c r="D11705" s="68">
        <f t="shared" si="182"/>
        <v>0</v>
      </c>
    </row>
    <row r="11706" spans="1:4">
      <c r="A11706" s="134"/>
      <c r="D11706" s="68">
        <f t="shared" si="182"/>
        <v>0</v>
      </c>
    </row>
    <row r="11707" spans="1:4">
      <c r="A11707" s="134"/>
      <c r="D11707" s="68">
        <f t="shared" si="182"/>
        <v>0</v>
      </c>
    </row>
    <row r="11708" spans="1:4">
      <c r="A11708" s="134"/>
      <c r="D11708" s="68">
        <f t="shared" si="182"/>
        <v>0</v>
      </c>
    </row>
    <row r="11709" spans="1:4">
      <c r="A11709" s="134"/>
      <c r="D11709" s="68">
        <f t="shared" si="182"/>
        <v>0</v>
      </c>
    </row>
    <row r="11710" spans="1:4">
      <c r="A11710" s="134"/>
      <c r="D11710" s="68">
        <f t="shared" si="182"/>
        <v>0</v>
      </c>
    </row>
    <row r="11711" spans="1:4">
      <c r="A11711" s="134"/>
      <c r="D11711" s="68">
        <f t="shared" si="182"/>
        <v>0</v>
      </c>
    </row>
    <row r="11712" spans="1:4">
      <c r="A11712" s="134"/>
      <c r="D11712" s="68">
        <f t="shared" si="182"/>
        <v>0</v>
      </c>
    </row>
    <row r="11713" spans="1:4">
      <c r="A11713" s="134"/>
      <c r="D11713" s="68">
        <f t="shared" si="182"/>
        <v>0</v>
      </c>
    </row>
    <row r="11714" spans="1:4">
      <c r="A11714" s="134"/>
      <c r="D11714" s="68">
        <f t="shared" si="182"/>
        <v>0</v>
      </c>
    </row>
    <row r="11715" spans="1:4">
      <c r="A11715" s="134"/>
      <c r="D11715" s="68">
        <f t="shared" ref="D11715:D11778" si="183">B11715+C11715</f>
        <v>0</v>
      </c>
    </row>
    <row r="11716" spans="1:4">
      <c r="A11716" s="134"/>
      <c r="D11716" s="68">
        <f t="shared" si="183"/>
        <v>0</v>
      </c>
    </row>
    <row r="11717" spans="1:4">
      <c r="A11717" s="134"/>
      <c r="D11717" s="68">
        <f t="shared" si="183"/>
        <v>0</v>
      </c>
    </row>
    <row r="11718" spans="1:4">
      <c r="A11718" s="134"/>
      <c r="D11718" s="68">
        <f t="shared" si="183"/>
        <v>0</v>
      </c>
    </row>
    <row r="11719" spans="1:4">
      <c r="A11719" s="134"/>
      <c r="D11719" s="68">
        <f t="shared" si="183"/>
        <v>0</v>
      </c>
    </row>
    <row r="11720" spans="1:4">
      <c r="A11720" s="134"/>
      <c r="D11720" s="68">
        <f t="shared" si="183"/>
        <v>0</v>
      </c>
    </row>
    <row r="11721" spans="1:4">
      <c r="A11721" s="134"/>
      <c r="D11721" s="68">
        <f t="shared" si="183"/>
        <v>0</v>
      </c>
    </row>
    <row r="11722" spans="1:4">
      <c r="A11722" s="134"/>
      <c r="D11722" s="68">
        <f t="shared" si="183"/>
        <v>0</v>
      </c>
    </row>
    <row r="11723" spans="1:4">
      <c r="A11723" s="134"/>
      <c r="D11723" s="68">
        <f t="shared" si="183"/>
        <v>0</v>
      </c>
    </row>
    <row r="11724" spans="1:4">
      <c r="A11724" s="134"/>
      <c r="D11724" s="68">
        <f t="shared" si="183"/>
        <v>0</v>
      </c>
    </row>
    <row r="11725" spans="1:4">
      <c r="A11725" s="134"/>
      <c r="D11725" s="68">
        <f t="shared" si="183"/>
        <v>0</v>
      </c>
    </row>
    <row r="11726" spans="1:4">
      <c r="A11726" s="134"/>
      <c r="D11726" s="68">
        <f t="shared" si="183"/>
        <v>0</v>
      </c>
    </row>
    <row r="11727" spans="1:4">
      <c r="A11727" s="134"/>
      <c r="D11727" s="68">
        <f t="shared" si="183"/>
        <v>0</v>
      </c>
    </row>
    <row r="11728" spans="1:4">
      <c r="A11728" s="134"/>
      <c r="D11728" s="68">
        <f t="shared" si="183"/>
        <v>0</v>
      </c>
    </row>
    <row r="11729" spans="1:4">
      <c r="A11729" s="134"/>
      <c r="D11729" s="68">
        <f t="shared" si="183"/>
        <v>0</v>
      </c>
    </row>
    <row r="11730" spans="1:4">
      <c r="A11730" s="134"/>
      <c r="D11730" s="68">
        <f t="shared" si="183"/>
        <v>0</v>
      </c>
    </row>
    <row r="11731" spans="1:4">
      <c r="A11731" s="134"/>
      <c r="D11731" s="68">
        <f t="shared" si="183"/>
        <v>0</v>
      </c>
    </row>
    <row r="11732" spans="1:4">
      <c r="A11732" s="134"/>
      <c r="D11732" s="68">
        <f t="shared" si="183"/>
        <v>0</v>
      </c>
    </row>
    <row r="11733" spans="1:4">
      <c r="A11733" s="134"/>
      <c r="D11733" s="68">
        <f t="shared" si="183"/>
        <v>0</v>
      </c>
    </row>
    <row r="11734" spans="1:4">
      <c r="A11734" s="134"/>
      <c r="D11734" s="68">
        <f t="shared" si="183"/>
        <v>0</v>
      </c>
    </row>
    <row r="11735" spans="1:4">
      <c r="A11735" s="134"/>
      <c r="D11735" s="68">
        <f t="shared" si="183"/>
        <v>0</v>
      </c>
    </row>
    <row r="11736" spans="1:4">
      <c r="A11736" s="134"/>
      <c r="D11736" s="68">
        <f t="shared" si="183"/>
        <v>0</v>
      </c>
    </row>
    <row r="11737" spans="1:4">
      <c r="A11737" s="134"/>
      <c r="D11737" s="68">
        <f t="shared" si="183"/>
        <v>0</v>
      </c>
    </row>
    <row r="11738" spans="1:4">
      <c r="A11738" s="134"/>
      <c r="D11738" s="68">
        <f t="shared" si="183"/>
        <v>0</v>
      </c>
    </row>
    <row r="11739" spans="1:4">
      <c r="A11739" s="134"/>
      <c r="D11739" s="68">
        <f t="shared" si="183"/>
        <v>0</v>
      </c>
    </row>
    <row r="11740" spans="1:4">
      <c r="A11740" s="134"/>
      <c r="D11740" s="68">
        <f t="shared" si="183"/>
        <v>0</v>
      </c>
    </row>
    <row r="11741" spans="1:4">
      <c r="A11741" s="134"/>
      <c r="D11741" s="68">
        <f t="shared" si="183"/>
        <v>0</v>
      </c>
    </row>
    <row r="11742" spans="1:4">
      <c r="A11742" s="134"/>
      <c r="D11742" s="68">
        <f t="shared" si="183"/>
        <v>0</v>
      </c>
    </row>
    <row r="11743" spans="1:4">
      <c r="A11743" s="134"/>
      <c r="D11743" s="68">
        <f t="shared" si="183"/>
        <v>0</v>
      </c>
    </row>
    <row r="11744" spans="1:4">
      <c r="A11744" s="134"/>
      <c r="D11744" s="68">
        <f t="shared" si="183"/>
        <v>0</v>
      </c>
    </row>
    <row r="11745" spans="1:4">
      <c r="A11745" s="134"/>
      <c r="D11745" s="68">
        <f t="shared" si="183"/>
        <v>0</v>
      </c>
    </row>
    <row r="11746" spans="1:4">
      <c r="A11746" s="134"/>
      <c r="D11746" s="68">
        <f t="shared" si="183"/>
        <v>0</v>
      </c>
    </row>
    <row r="11747" spans="1:4">
      <c r="A11747" s="134"/>
      <c r="D11747" s="68">
        <f t="shared" si="183"/>
        <v>0</v>
      </c>
    </row>
    <row r="11748" spans="1:4">
      <c r="A11748" s="134"/>
      <c r="D11748" s="68">
        <f t="shared" si="183"/>
        <v>0</v>
      </c>
    </row>
    <row r="11749" spans="1:4">
      <c r="A11749" s="134"/>
      <c r="D11749" s="68">
        <f t="shared" si="183"/>
        <v>0</v>
      </c>
    </row>
    <row r="11750" spans="1:4">
      <c r="A11750" s="134"/>
      <c r="D11750" s="68">
        <f t="shared" si="183"/>
        <v>0</v>
      </c>
    </row>
    <row r="11751" spans="1:4">
      <c r="A11751" s="134"/>
      <c r="D11751" s="68">
        <f t="shared" si="183"/>
        <v>0</v>
      </c>
    </row>
    <row r="11752" spans="1:4">
      <c r="A11752" s="134"/>
      <c r="D11752" s="68">
        <f t="shared" si="183"/>
        <v>0</v>
      </c>
    </row>
    <row r="11753" spans="1:4">
      <c r="A11753" s="134"/>
      <c r="D11753" s="68">
        <f t="shared" si="183"/>
        <v>0</v>
      </c>
    </row>
    <row r="11754" spans="1:4">
      <c r="A11754" s="134"/>
      <c r="D11754" s="68">
        <f t="shared" si="183"/>
        <v>0</v>
      </c>
    </row>
    <row r="11755" spans="1:4">
      <c r="A11755" s="134"/>
      <c r="D11755" s="68">
        <f t="shared" si="183"/>
        <v>0</v>
      </c>
    </row>
    <row r="11756" spans="1:4">
      <c r="A11756" s="134"/>
      <c r="D11756" s="68">
        <f t="shared" si="183"/>
        <v>0</v>
      </c>
    </row>
    <row r="11757" spans="1:4">
      <c r="A11757" s="134"/>
      <c r="D11757" s="68">
        <f t="shared" si="183"/>
        <v>0</v>
      </c>
    </row>
    <row r="11758" spans="1:4">
      <c r="A11758" s="134"/>
      <c r="D11758" s="68">
        <f t="shared" si="183"/>
        <v>0</v>
      </c>
    </row>
    <row r="11759" spans="1:4">
      <c r="A11759" s="134"/>
      <c r="D11759" s="68">
        <f t="shared" si="183"/>
        <v>0</v>
      </c>
    </row>
    <row r="11760" spans="1:4">
      <c r="A11760" s="134"/>
      <c r="D11760" s="68">
        <f t="shared" si="183"/>
        <v>0</v>
      </c>
    </row>
    <row r="11761" spans="1:4">
      <c r="A11761" s="134"/>
      <c r="D11761" s="68">
        <f t="shared" si="183"/>
        <v>0</v>
      </c>
    </row>
    <row r="11762" spans="1:4">
      <c r="A11762" s="134"/>
      <c r="D11762" s="68">
        <f t="shared" si="183"/>
        <v>0</v>
      </c>
    </row>
    <row r="11763" spans="1:4">
      <c r="A11763" s="134"/>
      <c r="D11763" s="68">
        <f t="shared" si="183"/>
        <v>0</v>
      </c>
    </row>
    <row r="11764" spans="1:4">
      <c r="A11764" s="134"/>
      <c r="D11764" s="68">
        <f t="shared" si="183"/>
        <v>0</v>
      </c>
    </row>
    <row r="11765" spans="1:4">
      <c r="A11765" s="134"/>
      <c r="D11765" s="68">
        <f t="shared" si="183"/>
        <v>0</v>
      </c>
    </row>
    <row r="11766" spans="1:4">
      <c r="A11766" s="134"/>
      <c r="D11766" s="68">
        <f t="shared" si="183"/>
        <v>0</v>
      </c>
    </row>
    <row r="11767" spans="1:4">
      <c r="A11767" s="134"/>
      <c r="D11767" s="68">
        <f t="shared" si="183"/>
        <v>0</v>
      </c>
    </row>
    <row r="11768" spans="1:4">
      <c r="A11768" s="134"/>
      <c r="D11768" s="68">
        <f t="shared" si="183"/>
        <v>0</v>
      </c>
    </row>
    <row r="11769" spans="1:4">
      <c r="A11769" s="134"/>
      <c r="D11769" s="68">
        <f t="shared" si="183"/>
        <v>0</v>
      </c>
    </row>
    <row r="11770" spans="1:4">
      <c r="A11770" s="134"/>
      <c r="D11770" s="68">
        <f t="shared" si="183"/>
        <v>0</v>
      </c>
    </row>
    <row r="11771" spans="1:4">
      <c r="A11771" s="134"/>
      <c r="D11771" s="68">
        <f t="shared" si="183"/>
        <v>0</v>
      </c>
    </row>
    <row r="11772" spans="1:4">
      <c r="A11772" s="134"/>
      <c r="D11772" s="68">
        <f t="shared" si="183"/>
        <v>0</v>
      </c>
    </row>
    <row r="11773" spans="1:4">
      <c r="A11773" s="134"/>
      <c r="D11773" s="68">
        <f t="shared" si="183"/>
        <v>0</v>
      </c>
    </row>
    <row r="11774" spans="1:4">
      <c r="A11774" s="134"/>
      <c r="D11774" s="68">
        <f t="shared" si="183"/>
        <v>0</v>
      </c>
    </row>
    <row r="11775" spans="1:4">
      <c r="A11775" s="134"/>
      <c r="D11775" s="68">
        <f t="shared" si="183"/>
        <v>0</v>
      </c>
    </row>
    <row r="11776" spans="1:4">
      <c r="A11776" s="134"/>
      <c r="D11776" s="68">
        <f t="shared" si="183"/>
        <v>0</v>
      </c>
    </row>
    <row r="11777" spans="1:4">
      <c r="A11777" s="134"/>
      <c r="D11777" s="68">
        <f t="shared" si="183"/>
        <v>0</v>
      </c>
    </row>
    <row r="11778" spans="1:4">
      <c r="A11778" s="134"/>
      <c r="D11778" s="68">
        <f t="shared" si="183"/>
        <v>0</v>
      </c>
    </row>
    <row r="11779" spans="1:4">
      <c r="A11779" s="134"/>
      <c r="D11779" s="68">
        <f t="shared" ref="D11779:D11842" si="184">B11779+C11779</f>
        <v>0</v>
      </c>
    </row>
    <row r="11780" spans="1:4">
      <c r="A11780" s="134"/>
      <c r="D11780" s="68">
        <f t="shared" si="184"/>
        <v>0</v>
      </c>
    </row>
    <row r="11781" spans="1:4">
      <c r="A11781" s="134"/>
      <c r="D11781" s="68">
        <f t="shared" si="184"/>
        <v>0</v>
      </c>
    </row>
    <row r="11782" spans="1:4">
      <c r="A11782" s="134"/>
      <c r="D11782" s="68">
        <f t="shared" si="184"/>
        <v>0</v>
      </c>
    </row>
    <row r="11783" spans="1:4">
      <c r="A11783" s="134"/>
      <c r="D11783" s="68">
        <f t="shared" si="184"/>
        <v>0</v>
      </c>
    </row>
    <row r="11784" spans="1:4">
      <c r="A11784" s="134"/>
      <c r="D11784" s="68">
        <f t="shared" si="184"/>
        <v>0</v>
      </c>
    </row>
    <row r="11785" spans="1:4">
      <c r="A11785" s="134"/>
      <c r="D11785" s="68">
        <f t="shared" si="184"/>
        <v>0</v>
      </c>
    </row>
    <row r="11786" spans="1:4">
      <c r="A11786" s="134"/>
      <c r="D11786" s="68">
        <f t="shared" si="184"/>
        <v>0</v>
      </c>
    </row>
    <row r="11787" spans="1:4">
      <c r="A11787" s="134"/>
      <c r="D11787" s="68">
        <f t="shared" si="184"/>
        <v>0</v>
      </c>
    </row>
    <row r="11788" spans="1:4">
      <c r="A11788" s="134"/>
      <c r="D11788" s="68">
        <f t="shared" si="184"/>
        <v>0</v>
      </c>
    </row>
    <row r="11789" spans="1:4">
      <c r="A11789" s="134"/>
      <c r="D11789" s="68">
        <f t="shared" si="184"/>
        <v>0</v>
      </c>
    </row>
    <row r="11790" spans="1:4">
      <c r="A11790" s="134"/>
      <c r="D11790" s="68">
        <f t="shared" si="184"/>
        <v>0</v>
      </c>
    </row>
    <row r="11791" spans="1:4">
      <c r="A11791" s="134"/>
      <c r="D11791" s="68">
        <f t="shared" si="184"/>
        <v>0</v>
      </c>
    </row>
    <row r="11792" spans="1:4">
      <c r="A11792" s="134"/>
      <c r="D11792" s="68">
        <f t="shared" si="184"/>
        <v>0</v>
      </c>
    </row>
    <row r="11793" spans="1:4">
      <c r="A11793" s="134"/>
      <c r="D11793" s="68">
        <f t="shared" si="184"/>
        <v>0</v>
      </c>
    </row>
    <row r="11794" spans="1:4">
      <c r="A11794" s="134"/>
      <c r="D11794" s="68">
        <f t="shared" si="184"/>
        <v>0</v>
      </c>
    </row>
    <row r="11795" spans="1:4">
      <c r="A11795" s="134"/>
      <c r="D11795" s="68">
        <f t="shared" si="184"/>
        <v>0</v>
      </c>
    </row>
    <row r="11796" spans="1:4">
      <c r="A11796" s="134"/>
      <c r="D11796" s="68">
        <f t="shared" si="184"/>
        <v>0</v>
      </c>
    </row>
    <row r="11797" spans="1:4">
      <c r="A11797" s="134"/>
      <c r="D11797" s="68">
        <f t="shared" si="184"/>
        <v>0</v>
      </c>
    </row>
    <row r="11798" spans="1:4">
      <c r="A11798" s="134"/>
      <c r="D11798" s="68">
        <f t="shared" si="184"/>
        <v>0</v>
      </c>
    </row>
    <row r="11799" spans="1:4">
      <c r="A11799" s="134"/>
      <c r="D11799" s="68">
        <f t="shared" si="184"/>
        <v>0</v>
      </c>
    </row>
    <row r="11800" spans="1:4">
      <c r="A11800" s="134"/>
      <c r="D11800" s="68">
        <f t="shared" si="184"/>
        <v>0</v>
      </c>
    </row>
    <row r="11801" spans="1:4">
      <c r="A11801" s="134"/>
      <c r="D11801" s="68">
        <f t="shared" si="184"/>
        <v>0</v>
      </c>
    </row>
    <row r="11802" spans="1:4">
      <c r="A11802" s="134"/>
      <c r="D11802" s="68">
        <f t="shared" si="184"/>
        <v>0</v>
      </c>
    </row>
    <row r="11803" spans="1:4">
      <c r="A11803" s="134"/>
      <c r="D11803" s="68">
        <f t="shared" si="184"/>
        <v>0</v>
      </c>
    </row>
    <row r="11804" spans="1:4">
      <c r="A11804" s="134"/>
      <c r="D11804" s="68">
        <f t="shared" si="184"/>
        <v>0</v>
      </c>
    </row>
    <row r="11805" spans="1:4">
      <c r="A11805" s="134"/>
      <c r="D11805" s="68">
        <f t="shared" si="184"/>
        <v>0</v>
      </c>
    </row>
    <row r="11806" spans="1:4">
      <c r="A11806" s="134"/>
      <c r="D11806" s="68">
        <f t="shared" si="184"/>
        <v>0</v>
      </c>
    </row>
    <row r="11807" spans="1:4">
      <c r="A11807" s="134"/>
      <c r="D11807" s="68">
        <f t="shared" si="184"/>
        <v>0</v>
      </c>
    </row>
    <row r="11808" spans="1:4">
      <c r="A11808" s="134"/>
      <c r="D11808" s="68">
        <f t="shared" si="184"/>
        <v>0</v>
      </c>
    </row>
    <row r="11809" spans="1:4">
      <c r="A11809" s="134"/>
      <c r="D11809" s="68">
        <f t="shared" si="184"/>
        <v>0</v>
      </c>
    </row>
    <row r="11810" spans="1:4">
      <c r="A11810" s="134"/>
      <c r="D11810" s="68">
        <f t="shared" si="184"/>
        <v>0</v>
      </c>
    </row>
    <row r="11811" spans="1:4">
      <c r="A11811" s="134"/>
      <c r="D11811" s="68">
        <f t="shared" si="184"/>
        <v>0</v>
      </c>
    </row>
    <row r="11812" spans="1:4">
      <c r="A11812" s="134"/>
      <c r="D11812" s="68">
        <f t="shared" si="184"/>
        <v>0</v>
      </c>
    </row>
    <row r="11813" spans="1:4">
      <c r="A11813" s="134"/>
      <c r="D11813" s="68">
        <f t="shared" si="184"/>
        <v>0</v>
      </c>
    </row>
    <row r="11814" spans="1:4">
      <c r="A11814" s="134"/>
      <c r="D11814" s="68">
        <f t="shared" si="184"/>
        <v>0</v>
      </c>
    </row>
    <row r="11815" spans="1:4">
      <c r="A11815" s="134"/>
      <c r="D11815" s="68">
        <f t="shared" si="184"/>
        <v>0</v>
      </c>
    </row>
    <row r="11816" spans="1:4">
      <c r="A11816" s="134"/>
      <c r="D11816" s="68">
        <f t="shared" si="184"/>
        <v>0</v>
      </c>
    </row>
    <row r="11817" spans="1:4">
      <c r="A11817" s="134"/>
      <c r="D11817" s="68">
        <f t="shared" si="184"/>
        <v>0</v>
      </c>
    </row>
    <row r="11818" spans="1:4">
      <c r="A11818" s="134"/>
      <c r="D11818" s="68">
        <f t="shared" si="184"/>
        <v>0</v>
      </c>
    </row>
    <row r="11819" spans="1:4">
      <c r="A11819" s="134"/>
      <c r="D11819" s="68">
        <f t="shared" si="184"/>
        <v>0</v>
      </c>
    </row>
    <row r="11820" spans="1:4">
      <c r="A11820" s="134"/>
      <c r="D11820" s="68">
        <f t="shared" si="184"/>
        <v>0</v>
      </c>
    </row>
    <row r="11821" spans="1:4">
      <c r="A11821" s="134"/>
      <c r="D11821" s="68">
        <f t="shared" si="184"/>
        <v>0</v>
      </c>
    </row>
    <row r="11822" spans="1:4">
      <c r="A11822" s="134"/>
      <c r="D11822" s="68">
        <f t="shared" si="184"/>
        <v>0</v>
      </c>
    </row>
    <row r="11823" spans="1:4">
      <c r="A11823" s="134"/>
      <c r="D11823" s="68">
        <f t="shared" si="184"/>
        <v>0</v>
      </c>
    </row>
    <row r="11824" spans="1:4">
      <c r="A11824" s="134"/>
      <c r="D11824" s="68">
        <f t="shared" si="184"/>
        <v>0</v>
      </c>
    </row>
    <row r="11825" spans="1:4">
      <c r="A11825" s="134"/>
      <c r="D11825" s="68">
        <f t="shared" si="184"/>
        <v>0</v>
      </c>
    </row>
    <row r="11826" spans="1:4">
      <c r="A11826" s="134"/>
      <c r="D11826" s="68">
        <f t="shared" si="184"/>
        <v>0</v>
      </c>
    </row>
    <row r="11827" spans="1:4">
      <c r="A11827" s="134"/>
      <c r="D11827" s="68">
        <f t="shared" si="184"/>
        <v>0</v>
      </c>
    </row>
    <row r="11828" spans="1:4">
      <c r="A11828" s="134"/>
      <c r="D11828" s="68">
        <f t="shared" si="184"/>
        <v>0</v>
      </c>
    </row>
    <row r="11829" spans="1:4">
      <c r="A11829" s="134"/>
      <c r="D11829" s="68">
        <f t="shared" si="184"/>
        <v>0</v>
      </c>
    </row>
    <row r="11830" spans="1:4">
      <c r="A11830" s="134"/>
      <c r="D11830" s="68">
        <f t="shared" si="184"/>
        <v>0</v>
      </c>
    </row>
    <row r="11831" spans="1:4">
      <c r="A11831" s="134"/>
      <c r="D11831" s="68">
        <f t="shared" si="184"/>
        <v>0</v>
      </c>
    </row>
    <row r="11832" spans="1:4">
      <c r="A11832" s="134"/>
      <c r="D11832" s="68">
        <f t="shared" si="184"/>
        <v>0</v>
      </c>
    </row>
    <row r="11833" spans="1:4">
      <c r="A11833" s="134"/>
      <c r="D11833" s="68">
        <f t="shared" si="184"/>
        <v>0</v>
      </c>
    </row>
    <row r="11834" spans="1:4">
      <c r="A11834" s="134"/>
      <c r="D11834" s="68">
        <f t="shared" si="184"/>
        <v>0</v>
      </c>
    </row>
    <row r="11835" spans="1:4">
      <c r="A11835" s="134"/>
      <c r="D11835" s="68">
        <f t="shared" si="184"/>
        <v>0</v>
      </c>
    </row>
    <row r="11836" spans="1:4">
      <c r="A11836" s="134"/>
      <c r="D11836" s="68">
        <f t="shared" si="184"/>
        <v>0</v>
      </c>
    </row>
    <row r="11837" spans="1:4">
      <c r="A11837" s="134"/>
      <c r="D11837" s="68">
        <f t="shared" si="184"/>
        <v>0</v>
      </c>
    </row>
    <row r="11838" spans="1:4">
      <c r="A11838" s="134"/>
      <c r="D11838" s="68">
        <f t="shared" si="184"/>
        <v>0</v>
      </c>
    </row>
    <row r="11839" spans="1:4">
      <c r="A11839" s="134"/>
      <c r="D11839" s="68">
        <f t="shared" si="184"/>
        <v>0</v>
      </c>
    </row>
    <row r="11840" spans="1:4">
      <c r="A11840" s="134"/>
      <c r="D11840" s="68">
        <f t="shared" si="184"/>
        <v>0</v>
      </c>
    </row>
    <row r="11841" spans="1:4">
      <c r="A11841" s="134"/>
      <c r="D11841" s="68">
        <f t="shared" si="184"/>
        <v>0</v>
      </c>
    </row>
    <row r="11842" spans="1:4">
      <c r="A11842" s="134"/>
      <c r="D11842" s="68">
        <f t="shared" si="184"/>
        <v>0</v>
      </c>
    </row>
    <row r="11843" spans="1:4">
      <c r="A11843" s="134"/>
      <c r="D11843" s="68">
        <f t="shared" ref="D11843:D11906" si="185">B11843+C11843</f>
        <v>0</v>
      </c>
    </row>
    <row r="11844" spans="1:4">
      <c r="A11844" s="134"/>
      <c r="D11844" s="68">
        <f t="shared" si="185"/>
        <v>0</v>
      </c>
    </row>
    <row r="11845" spans="1:4">
      <c r="A11845" s="134"/>
      <c r="D11845" s="68">
        <f t="shared" si="185"/>
        <v>0</v>
      </c>
    </row>
    <row r="11846" spans="1:4">
      <c r="A11846" s="134"/>
      <c r="D11846" s="68">
        <f t="shared" si="185"/>
        <v>0</v>
      </c>
    </row>
    <row r="11847" spans="1:4">
      <c r="A11847" s="134"/>
      <c r="D11847" s="68">
        <f t="shared" si="185"/>
        <v>0</v>
      </c>
    </row>
    <row r="11848" spans="1:4">
      <c r="A11848" s="134"/>
      <c r="D11848" s="68">
        <f t="shared" si="185"/>
        <v>0</v>
      </c>
    </row>
    <row r="11849" spans="1:4">
      <c r="A11849" s="134"/>
      <c r="D11849" s="68">
        <f t="shared" si="185"/>
        <v>0</v>
      </c>
    </row>
    <row r="11850" spans="1:4">
      <c r="A11850" s="134"/>
      <c r="D11850" s="68">
        <f t="shared" si="185"/>
        <v>0</v>
      </c>
    </row>
    <row r="11851" spans="1:4">
      <c r="A11851" s="134"/>
      <c r="D11851" s="68">
        <f t="shared" si="185"/>
        <v>0</v>
      </c>
    </row>
    <row r="11852" spans="1:4">
      <c r="A11852" s="134"/>
      <c r="D11852" s="68">
        <f t="shared" si="185"/>
        <v>0</v>
      </c>
    </row>
    <row r="11853" spans="1:4">
      <c r="A11853" s="134"/>
      <c r="D11853" s="68">
        <f t="shared" si="185"/>
        <v>0</v>
      </c>
    </row>
    <row r="11854" spans="1:4">
      <c r="A11854" s="134"/>
      <c r="D11854" s="68">
        <f t="shared" si="185"/>
        <v>0</v>
      </c>
    </row>
    <row r="11855" spans="1:4">
      <c r="A11855" s="134"/>
      <c r="D11855" s="68">
        <f t="shared" si="185"/>
        <v>0</v>
      </c>
    </row>
    <row r="11856" spans="1:4">
      <c r="A11856" s="134"/>
      <c r="D11856" s="68">
        <f t="shared" si="185"/>
        <v>0</v>
      </c>
    </row>
    <row r="11857" spans="1:4">
      <c r="A11857" s="134"/>
      <c r="D11857" s="68">
        <f t="shared" si="185"/>
        <v>0</v>
      </c>
    </row>
    <row r="11858" spans="1:4">
      <c r="A11858" s="134"/>
      <c r="D11858" s="68">
        <f t="shared" si="185"/>
        <v>0</v>
      </c>
    </row>
    <row r="11859" spans="1:4">
      <c r="A11859" s="134"/>
      <c r="D11859" s="68">
        <f t="shared" si="185"/>
        <v>0</v>
      </c>
    </row>
    <row r="11860" spans="1:4">
      <c r="A11860" s="134"/>
      <c r="D11860" s="68">
        <f t="shared" si="185"/>
        <v>0</v>
      </c>
    </row>
    <row r="11861" spans="1:4">
      <c r="A11861" s="134"/>
      <c r="D11861" s="68">
        <f t="shared" si="185"/>
        <v>0</v>
      </c>
    </row>
    <row r="11862" spans="1:4">
      <c r="A11862" s="134"/>
      <c r="D11862" s="68">
        <f t="shared" si="185"/>
        <v>0</v>
      </c>
    </row>
    <row r="11863" spans="1:4">
      <c r="A11863" s="134"/>
      <c r="D11863" s="68">
        <f t="shared" si="185"/>
        <v>0</v>
      </c>
    </row>
    <row r="11864" spans="1:4">
      <c r="A11864" s="134"/>
      <c r="D11864" s="68">
        <f t="shared" si="185"/>
        <v>0</v>
      </c>
    </row>
    <row r="11865" spans="1:4">
      <c r="A11865" s="134"/>
      <c r="D11865" s="68">
        <f t="shared" si="185"/>
        <v>0</v>
      </c>
    </row>
    <row r="11866" spans="1:4">
      <c r="A11866" s="134"/>
      <c r="D11866" s="68">
        <f t="shared" si="185"/>
        <v>0</v>
      </c>
    </row>
    <row r="11867" spans="1:4">
      <c r="A11867" s="134"/>
      <c r="D11867" s="68">
        <f t="shared" si="185"/>
        <v>0</v>
      </c>
    </row>
    <row r="11868" spans="1:4">
      <c r="A11868" s="134"/>
      <c r="D11868" s="68">
        <f t="shared" si="185"/>
        <v>0</v>
      </c>
    </row>
    <row r="11869" spans="1:4">
      <c r="A11869" s="134"/>
      <c r="D11869" s="68">
        <f t="shared" si="185"/>
        <v>0</v>
      </c>
    </row>
    <row r="11870" spans="1:4">
      <c r="A11870" s="134"/>
      <c r="D11870" s="68">
        <f t="shared" si="185"/>
        <v>0</v>
      </c>
    </row>
    <row r="11871" spans="1:4">
      <c r="A11871" s="134"/>
      <c r="D11871" s="68">
        <f t="shared" si="185"/>
        <v>0</v>
      </c>
    </row>
    <row r="11872" spans="1:4">
      <c r="A11872" s="134"/>
      <c r="D11872" s="68">
        <f t="shared" si="185"/>
        <v>0</v>
      </c>
    </row>
    <row r="11873" spans="1:4">
      <c r="A11873" s="134"/>
      <c r="D11873" s="68">
        <f t="shared" si="185"/>
        <v>0</v>
      </c>
    </row>
    <row r="11874" spans="1:4">
      <c r="A11874" s="134"/>
      <c r="D11874" s="68">
        <f t="shared" si="185"/>
        <v>0</v>
      </c>
    </row>
    <row r="11875" spans="1:4">
      <c r="A11875" s="134"/>
      <c r="D11875" s="68">
        <f t="shared" si="185"/>
        <v>0</v>
      </c>
    </row>
    <row r="11876" spans="1:4">
      <c r="A11876" s="134"/>
      <c r="D11876" s="68">
        <f t="shared" si="185"/>
        <v>0</v>
      </c>
    </row>
    <row r="11877" spans="1:4">
      <c r="A11877" s="134"/>
      <c r="D11877" s="68">
        <f t="shared" si="185"/>
        <v>0</v>
      </c>
    </row>
    <row r="11878" spans="1:4">
      <c r="A11878" s="134"/>
      <c r="D11878" s="68">
        <f t="shared" si="185"/>
        <v>0</v>
      </c>
    </row>
    <row r="11879" spans="1:4">
      <c r="A11879" s="134"/>
      <c r="D11879" s="68">
        <f t="shared" si="185"/>
        <v>0</v>
      </c>
    </row>
    <row r="11880" spans="1:4">
      <c r="A11880" s="134"/>
      <c r="D11880" s="68">
        <f t="shared" si="185"/>
        <v>0</v>
      </c>
    </row>
    <row r="11881" spans="1:4">
      <c r="A11881" s="134"/>
      <c r="D11881" s="68">
        <f t="shared" si="185"/>
        <v>0</v>
      </c>
    </row>
    <row r="11882" spans="1:4">
      <c r="A11882" s="134"/>
      <c r="D11882" s="68">
        <f t="shared" si="185"/>
        <v>0</v>
      </c>
    </row>
    <row r="11883" spans="1:4">
      <c r="A11883" s="134"/>
      <c r="D11883" s="68">
        <f t="shared" si="185"/>
        <v>0</v>
      </c>
    </row>
    <row r="11884" spans="1:4">
      <c r="A11884" s="134"/>
      <c r="D11884" s="68">
        <f t="shared" si="185"/>
        <v>0</v>
      </c>
    </row>
    <row r="11885" spans="1:4">
      <c r="A11885" s="134"/>
      <c r="D11885" s="68">
        <f t="shared" si="185"/>
        <v>0</v>
      </c>
    </row>
    <row r="11886" spans="1:4">
      <c r="A11886" s="134"/>
      <c r="D11886" s="68">
        <f t="shared" si="185"/>
        <v>0</v>
      </c>
    </row>
    <row r="11887" spans="1:4">
      <c r="A11887" s="134"/>
      <c r="D11887" s="68">
        <f t="shared" si="185"/>
        <v>0</v>
      </c>
    </row>
    <row r="11888" spans="1:4">
      <c r="A11888" s="134"/>
      <c r="D11888" s="68">
        <f t="shared" si="185"/>
        <v>0</v>
      </c>
    </row>
    <row r="11889" spans="1:4">
      <c r="A11889" s="134"/>
      <c r="D11889" s="68">
        <f t="shared" si="185"/>
        <v>0</v>
      </c>
    </row>
    <row r="11890" spans="1:4">
      <c r="A11890" s="134"/>
      <c r="D11890" s="68">
        <f t="shared" si="185"/>
        <v>0</v>
      </c>
    </row>
    <row r="11891" spans="1:4">
      <c r="A11891" s="134"/>
      <c r="D11891" s="68">
        <f t="shared" si="185"/>
        <v>0</v>
      </c>
    </row>
    <row r="11892" spans="1:4">
      <c r="A11892" s="134"/>
      <c r="D11892" s="68">
        <f t="shared" si="185"/>
        <v>0</v>
      </c>
    </row>
    <row r="11893" spans="1:4">
      <c r="A11893" s="134"/>
      <c r="D11893" s="68">
        <f t="shared" si="185"/>
        <v>0</v>
      </c>
    </row>
    <row r="11894" spans="1:4">
      <c r="A11894" s="134"/>
      <c r="D11894" s="68">
        <f t="shared" si="185"/>
        <v>0</v>
      </c>
    </row>
    <row r="11895" spans="1:4">
      <c r="A11895" s="134"/>
      <c r="D11895" s="68">
        <f t="shared" si="185"/>
        <v>0</v>
      </c>
    </row>
    <row r="11896" spans="1:4">
      <c r="A11896" s="134"/>
      <c r="D11896" s="68">
        <f t="shared" si="185"/>
        <v>0</v>
      </c>
    </row>
    <row r="11897" spans="1:4">
      <c r="A11897" s="134"/>
      <c r="D11897" s="68">
        <f t="shared" si="185"/>
        <v>0</v>
      </c>
    </row>
    <row r="11898" spans="1:4">
      <c r="A11898" s="134"/>
      <c r="D11898" s="68">
        <f t="shared" si="185"/>
        <v>0</v>
      </c>
    </row>
    <row r="11899" spans="1:4">
      <c r="A11899" s="134"/>
      <c r="D11899" s="68">
        <f t="shared" si="185"/>
        <v>0</v>
      </c>
    </row>
    <row r="11900" spans="1:4">
      <c r="A11900" s="134"/>
      <c r="D11900" s="68">
        <f t="shared" si="185"/>
        <v>0</v>
      </c>
    </row>
    <row r="11901" spans="1:4">
      <c r="A11901" s="134"/>
      <c r="D11901" s="68">
        <f t="shared" si="185"/>
        <v>0</v>
      </c>
    </row>
    <row r="11902" spans="1:4">
      <c r="A11902" s="134"/>
      <c r="D11902" s="68">
        <f t="shared" si="185"/>
        <v>0</v>
      </c>
    </row>
    <row r="11903" spans="1:4">
      <c r="A11903" s="134"/>
      <c r="D11903" s="68">
        <f t="shared" si="185"/>
        <v>0</v>
      </c>
    </row>
    <row r="11904" spans="1:4">
      <c r="A11904" s="134"/>
      <c r="D11904" s="68">
        <f t="shared" si="185"/>
        <v>0</v>
      </c>
    </row>
    <row r="11905" spans="1:4">
      <c r="A11905" s="134"/>
      <c r="D11905" s="68">
        <f t="shared" si="185"/>
        <v>0</v>
      </c>
    </row>
    <row r="11906" spans="1:4">
      <c r="A11906" s="134"/>
      <c r="D11906" s="68">
        <f t="shared" si="185"/>
        <v>0</v>
      </c>
    </row>
    <row r="11907" spans="1:4">
      <c r="A11907" s="134"/>
      <c r="D11907" s="68">
        <f t="shared" ref="D11907:D11970" si="186">B11907+C11907</f>
        <v>0</v>
      </c>
    </row>
    <row r="11908" spans="1:4">
      <c r="A11908" s="134"/>
      <c r="D11908" s="68">
        <f t="shared" si="186"/>
        <v>0</v>
      </c>
    </row>
    <row r="11909" spans="1:4">
      <c r="A11909" s="134"/>
      <c r="D11909" s="68">
        <f t="shared" si="186"/>
        <v>0</v>
      </c>
    </row>
    <row r="11910" spans="1:4">
      <c r="A11910" s="134"/>
      <c r="D11910" s="68">
        <f t="shared" si="186"/>
        <v>0</v>
      </c>
    </row>
    <row r="11911" spans="1:4">
      <c r="A11911" s="134"/>
      <c r="D11911" s="68">
        <f t="shared" si="186"/>
        <v>0</v>
      </c>
    </row>
    <row r="11912" spans="1:4">
      <c r="A11912" s="134"/>
      <c r="D11912" s="68">
        <f t="shared" si="186"/>
        <v>0</v>
      </c>
    </row>
    <row r="11913" spans="1:4">
      <c r="A11913" s="134"/>
      <c r="D11913" s="68">
        <f t="shared" si="186"/>
        <v>0</v>
      </c>
    </row>
    <row r="11914" spans="1:4">
      <c r="A11914" s="134"/>
      <c r="D11914" s="68">
        <f t="shared" si="186"/>
        <v>0</v>
      </c>
    </row>
    <row r="11915" spans="1:4">
      <c r="A11915" s="134"/>
      <c r="D11915" s="68">
        <f t="shared" si="186"/>
        <v>0</v>
      </c>
    </row>
    <row r="11916" spans="1:4">
      <c r="A11916" s="134"/>
      <c r="D11916" s="68">
        <f t="shared" si="186"/>
        <v>0</v>
      </c>
    </row>
    <row r="11917" spans="1:4">
      <c r="A11917" s="134"/>
      <c r="D11917" s="68">
        <f t="shared" si="186"/>
        <v>0</v>
      </c>
    </row>
    <row r="11918" spans="1:4">
      <c r="A11918" s="134"/>
      <c r="D11918" s="68">
        <f t="shared" si="186"/>
        <v>0</v>
      </c>
    </row>
    <row r="11919" spans="1:4">
      <c r="A11919" s="134"/>
      <c r="D11919" s="68">
        <f t="shared" si="186"/>
        <v>0</v>
      </c>
    </row>
    <row r="11920" spans="1:4">
      <c r="A11920" s="134"/>
      <c r="D11920" s="68">
        <f t="shared" si="186"/>
        <v>0</v>
      </c>
    </row>
    <row r="11921" spans="1:4">
      <c r="A11921" s="134"/>
      <c r="D11921" s="68">
        <f t="shared" si="186"/>
        <v>0</v>
      </c>
    </row>
    <row r="11922" spans="1:4">
      <c r="A11922" s="134"/>
      <c r="D11922" s="68">
        <f t="shared" si="186"/>
        <v>0</v>
      </c>
    </row>
    <row r="11923" spans="1:4">
      <c r="A11923" s="134"/>
      <c r="D11923" s="68">
        <f t="shared" si="186"/>
        <v>0</v>
      </c>
    </row>
    <row r="11924" spans="1:4">
      <c r="A11924" s="134"/>
      <c r="D11924" s="68">
        <f t="shared" si="186"/>
        <v>0</v>
      </c>
    </row>
    <row r="11925" spans="1:4">
      <c r="A11925" s="134"/>
      <c r="D11925" s="68">
        <f t="shared" si="186"/>
        <v>0</v>
      </c>
    </row>
    <row r="11926" spans="1:4">
      <c r="A11926" s="134"/>
      <c r="D11926" s="68">
        <f t="shared" si="186"/>
        <v>0</v>
      </c>
    </row>
    <row r="11927" spans="1:4">
      <c r="A11927" s="134"/>
      <c r="D11927" s="68">
        <f t="shared" si="186"/>
        <v>0</v>
      </c>
    </row>
    <row r="11928" spans="1:4">
      <c r="A11928" s="134"/>
      <c r="D11928" s="68">
        <f t="shared" si="186"/>
        <v>0</v>
      </c>
    </row>
    <row r="11929" spans="1:4">
      <c r="A11929" s="134"/>
      <c r="D11929" s="68">
        <f t="shared" si="186"/>
        <v>0</v>
      </c>
    </row>
    <row r="11930" spans="1:4">
      <c r="A11930" s="134"/>
      <c r="D11930" s="68">
        <f t="shared" si="186"/>
        <v>0</v>
      </c>
    </row>
    <row r="11931" spans="1:4">
      <c r="A11931" s="134"/>
      <c r="D11931" s="68">
        <f t="shared" si="186"/>
        <v>0</v>
      </c>
    </row>
    <row r="11932" spans="1:4">
      <c r="A11932" s="134"/>
      <c r="D11932" s="68">
        <f t="shared" si="186"/>
        <v>0</v>
      </c>
    </row>
    <row r="11933" spans="1:4">
      <c r="A11933" s="134"/>
      <c r="D11933" s="68">
        <f t="shared" si="186"/>
        <v>0</v>
      </c>
    </row>
    <row r="11934" spans="1:4">
      <c r="A11934" s="134"/>
      <c r="D11934" s="68">
        <f t="shared" si="186"/>
        <v>0</v>
      </c>
    </row>
    <row r="11935" spans="1:4">
      <c r="A11935" s="134"/>
      <c r="D11935" s="68">
        <f t="shared" si="186"/>
        <v>0</v>
      </c>
    </row>
    <row r="11936" spans="1:4">
      <c r="A11936" s="134"/>
      <c r="D11936" s="68">
        <f t="shared" si="186"/>
        <v>0</v>
      </c>
    </row>
    <row r="11937" spans="1:4">
      <c r="A11937" s="134"/>
      <c r="D11937" s="68">
        <f t="shared" si="186"/>
        <v>0</v>
      </c>
    </row>
    <row r="11938" spans="1:4">
      <c r="A11938" s="134"/>
      <c r="D11938" s="68">
        <f t="shared" si="186"/>
        <v>0</v>
      </c>
    </row>
    <row r="11939" spans="1:4">
      <c r="A11939" s="134"/>
      <c r="D11939" s="68">
        <f t="shared" si="186"/>
        <v>0</v>
      </c>
    </row>
    <row r="11940" spans="1:4">
      <c r="A11940" s="134"/>
      <c r="D11940" s="68">
        <f t="shared" si="186"/>
        <v>0</v>
      </c>
    </row>
    <row r="11941" spans="1:4">
      <c r="A11941" s="134"/>
      <c r="D11941" s="68">
        <f t="shared" si="186"/>
        <v>0</v>
      </c>
    </row>
    <row r="11942" spans="1:4">
      <c r="A11942" s="134"/>
      <c r="D11942" s="68">
        <f t="shared" si="186"/>
        <v>0</v>
      </c>
    </row>
    <row r="11943" spans="1:4">
      <c r="A11943" s="134"/>
      <c r="D11943" s="68">
        <f t="shared" si="186"/>
        <v>0</v>
      </c>
    </row>
    <row r="11944" spans="1:4">
      <c r="A11944" s="134"/>
      <c r="D11944" s="68">
        <f t="shared" si="186"/>
        <v>0</v>
      </c>
    </row>
    <row r="11945" spans="1:4">
      <c r="A11945" s="134"/>
      <c r="D11945" s="68">
        <f t="shared" si="186"/>
        <v>0</v>
      </c>
    </row>
    <row r="11946" spans="1:4">
      <c r="A11946" s="134"/>
      <c r="D11946" s="68">
        <f t="shared" si="186"/>
        <v>0</v>
      </c>
    </row>
    <row r="11947" spans="1:4">
      <c r="A11947" s="134"/>
      <c r="D11947" s="68">
        <f t="shared" si="186"/>
        <v>0</v>
      </c>
    </row>
    <row r="11948" spans="1:4">
      <c r="A11948" s="134"/>
      <c r="D11948" s="68">
        <f t="shared" si="186"/>
        <v>0</v>
      </c>
    </row>
    <row r="11949" spans="1:4">
      <c r="A11949" s="134"/>
      <c r="D11949" s="68">
        <f t="shared" si="186"/>
        <v>0</v>
      </c>
    </row>
    <row r="11950" spans="1:4">
      <c r="A11950" s="134"/>
      <c r="D11950" s="68">
        <f t="shared" si="186"/>
        <v>0</v>
      </c>
    </row>
    <row r="11951" spans="1:4">
      <c r="A11951" s="134"/>
      <c r="D11951" s="68">
        <f t="shared" si="186"/>
        <v>0</v>
      </c>
    </row>
    <row r="11952" spans="1:4">
      <c r="A11952" s="134"/>
      <c r="D11952" s="68">
        <f t="shared" si="186"/>
        <v>0</v>
      </c>
    </row>
    <row r="11953" spans="1:4">
      <c r="A11953" s="134"/>
      <c r="D11953" s="68">
        <f t="shared" si="186"/>
        <v>0</v>
      </c>
    </row>
    <row r="11954" spans="1:4">
      <c r="A11954" s="134"/>
      <c r="D11954" s="68">
        <f t="shared" si="186"/>
        <v>0</v>
      </c>
    </row>
    <row r="11955" spans="1:4">
      <c r="A11955" s="134"/>
      <c r="D11955" s="68">
        <f t="shared" si="186"/>
        <v>0</v>
      </c>
    </row>
    <row r="11956" spans="1:4">
      <c r="A11956" s="134"/>
      <c r="D11956" s="68">
        <f t="shared" si="186"/>
        <v>0</v>
      </c>
    </row>
    <row r="11957" spans="1:4">
      <c r="A11957" s="134"/>
      <c r="D11957" s="68">
        <f t="shared" si="186"/>
        <v>0</v>
      </c>
    </row>
    <row r="11958" spans="1:4">
      <c r="A11958" s="134"/>
      <c r="D11958" s="68">
        <f t="shared" si="186"/>
        <v>0</v>
      </c>
    </row>
    <row r="11959" spans="1:4">
      <c r="A11959" s="134"/>
      <c r="D11959" s="68">
        <f t="shared" si="186"/>
        <v>0</v>
      </c>
    </row>
    <row r="11960" spans="1:4">
      <c r="A11960" s="134"/>
      <c r="D11960" s="68">
        <f t="shared" si="186"/>
        <v>0</v>
      </c>
    </row>
    <row r="11961" spans="1:4">
      <c r="A11961" s="134"/>
      <c r="D11961" s="68">
        <f t="shared" si="186"/>
        <v>0</v>
      </c>
    </row>
    <row r="11962" spans="1:4">
      <c r="A11962" s="134"/>
      <c r="D11962" s="68">
        <f t="shared" si="186"/>
        <v>0</v>
      </c>
    </row>
    <row r="11963" spans="1:4">
      <c r="A11963" s="134"/>
      <c r="D11963" s="68">
        <f t="shared" si="186"/>
        <v>0</v>
      </c>
    </row>
    <row r="11964" spans="1:4">
      <c r="A11964" s="134"/>
      <c r="D11964" s="68">
        <f t="shared" si="186"/>
        <v>0</v>
      </c>
    </row>
    <row r="11965" spans="1:4">
      <c r="A11965" s="134"/>
      <c r="D11965" s="68">
        <f t="shared" si="186"/>
        <v>0</v>
      </c>
    </row>
    <row r="11966" spans="1:4">
      <c r="A11966" s="134"/>
      <c r="D11966" s="68">
        <f t="shared" si="186"/>
        <v>0</v>
      </c>
    </row>
    <row r="11967" spans="1:4">
      <c r="A11967" s="134"/>
      <c r="D11967" s="68">
        <f t="shared" si="186"/>
        <v>0</v>
      </c>
    </row>
    <row r="11968" spans="1:4">
      <c r="A11968" s="134"/>
      <c r="D11968" s="68">
        <f t="shared" si="186"/>
        <v>0</v>
      </c>
    </row>
    <row r="11969" spans="1:4">
      <c r="A11969" s="134"/>
      <c r="D11969" s="68">
        <f t="shared" si="186"/>
        <v>0</v>
      </c>
    </row>
    <row r="11970" spans="1:4">
      <c r="A11970" s="134"/>
      <c r="D11970" s="68">
        <f t="shared" si="186"/>
        <v>0</v>
      </c>
    </row>
    <row r="11971" spans="1:4">
      <c r="A11971" s="134"/>
      <c r="D11971" s="68">
        <f t="shared" ref="D11971:D12034" si="187">B11971+C11971</f>
        <v>0</v>
      </c>
    </row>
    <row r="11972" spans="1:4">
      <c r="A11972" s="134"/>
      <c r="D11972" s="68">
        <f t="shared" si="187"/>
        <v>0</v>
      </c>
    </row>
    <row r="11973" spans="1:4">
      <c r="A11973" s="134"/>
      <c r="D11973" s="68">
        <f t="shared" si="187"/>
        <v>0</v>
      </c>
    </row>
    <row r="11974" spans="1:4">
      <c r="A11974" s="134"/>
      <c r="D11974" s="68">
        <f t="shared" si="187"/>
        <v>0</v>
      </c>
    </row>
    <row r="11975" spans="1:4">
      <c r="A11975" s="134"/>
      <c r="D11975" s="68">
        <f t="shared" si="187"/>
        <v>0</v>
      </c>
    </row>
    <row r="11976" spans="1:4">
      <c r="A11976" s="134"/>
      <c r="D11976" s="68">
        <f t="shared" si="187"/>
        <v>0</v>
      </c>
    </row>
    <row r="11977" spans="1:4">
      <c r="A11977" s="134"/>
      <c r="D11977" s="68">
        <f t="shared" si="187"/>
        <v>0</v>
      </c>
    </row>
    <row r="11978" spans="1:4">
      <c r="A11978" s="134"/>
      <c r="D11978" s="68">
        <f t="shared" si="187"/>
        <v>0</v>
      </c>
    </row>
    <row r="11979" spans="1:4">
      <c r="A11979" s="134"/>
      <c r="D11979" s="68">
        <f t="shared" si="187"/>
        <v>0</v>
      </c>
    </row>
    <row r="11980" spans="1:4">
      <c r="A11980" s="134"/>
      <c r="D11980" s="68">
        <f t="shared" si="187"/>
        <v>0</v>
      </c>
    </row>
    <row r="11981" spans="1:4">
      <c r="A11981" s="134"/>
      <c r="D11981" s="68">
        <f t="shared" si="187"/>
        <v>0</v>
      </c>
    </row>
    <row r="11982" spans="1:4">
      <c r="A11982" s="134"/>
      <c r="D11982" s="68">
        <f t="shared" si="187"/>
        <v>0</v>
      </c>
    </row>
    <row r="11983" spans="1:4">
      <c r="A11983" s="134"/>
      <c r="D11983" s="68">
        <f t="shared" si="187"/>
        <v>0</v>
      </c>
    </row>
    <row r="11984" spans="1:4">
      <c r="A11984" s="134"/>
      <c r="D11984" s="68">
        <f t="shared" si="187"/>
        <v>0</v>
      </c>
    </row>
    <row r="11985" spans="1:4">
      <c r="A11985" s="134"/>
      <c r="D11985" s="68">
        <f t="shared" si="187"/>
        <v>0</v>
      </c>
    </row>
    <row r="11986" spans="1:4">
      <c r="A11986" s="134"/>
      <c r="D11986" s="68">
        <f t="shared" si="187"/>
        <v>0</v>
      </c>
    </row>
    <row r="11987" spans="1:4">
      <c r="A11987" s="134"/>
      <c r="D11987" s="68">
        <f t="shared" si="187"/>
        <v>0</v>
      </c>
    </row>
    <row r="11988" spans="1:4">
      <c r="A11988" s="134"/>
      <c r="D11988" s="68">
        <f t="shared" si="187"/>
        <v>0</v>
      </c>
    </row>
    <row r="11989" spans="1:4">
      <c r="A11989" s="134"/>
      <c r="D11989" s="68">
        <f t="shared" si="187"/>
        <v>0</v>
      </c>
    </row>
    <row r="11990" spans="1:4">
      <c r="A11990" s="134"/>
      <c r="D11990" s="68">
        <f t="shared" si="187"/>
        <v>0</v>
      </c>
    </row>
    <row r="11991" spans="1:4">
      <c r="A11991" s="134"/>
      <c r="D11991" s="68">
        <f t="shared" si="187"/>
        <v>0</v>
      </c>
    </row>
    <row r="11992" spans="1:4">
      <c r="A11992" s="134"/>
      <c r="D11992" s="68">
        <f t="shared" si="187"/>
        <v>0</v>
      </c>
    </row>
    <row r="11993" spans="1:4">
      <c r="A11993" s="134"/>
      <c r="D11993" s="68">
        <f t="shared" si="187"/>
        <v>0</v>
      </c>
    </row>
    <row r="11994" spans="1:4">
      <c r="A11994" s="134"/>
      <c r="D11994" s="68">
        <f t="shared" si="187"/>
        <v>0</v>
      </c>
    </row>
    <row r="11995" spans="1:4">
      <c r="A11995" s="134"/>
      <c r="D11995" s="68">
        <f t="shared" si="187"/>
        <v>0</v>
      </c>
    </row>
    <row r="11996" spans="1:4">
      <c r="A11996" s="134"/>
      <c r="D11996" s="68">
        <f t="shared" si="187"/>
        <v>0</v>
      </c>
    </row>
    <row r="11997" spans="1:4">
      <c r="A11997" s="134"/>
      <c r="D11997" s="68">
        <f t="shared" si="187"/>
        <v>0</v>
      </c>
    </row>
    <row r="11998" spans="1:4">
      <c r="A11998" s="134"/>
      <c r="D11998" s="68">
        <f t="shared" si="187"/>
        <v>0</v>
      </c>
    </row>
    <row r="11999" spans="1:4">
      <c r="A11999" s="134"/>
      <c r="D11999" s="68">
        <f t="shared" si="187"/>
        <v>0</v>
      </c>
    </row>
    <row r="12000" spans="1:4">
      <c r="A12000" s="134"/>
      <c r="D12000" s="68">
        <f t="shared" si="187"/>
        <v>0</v>
      </c>
    </row>
    <row r="12001" spans="1:4">
      <c r="A12001" s="134"/>
      <c r="D12001" s="68">
        <f t="shared" si="187"/>
        <v>0</v>
      </c>
    </row>
    <row r="12002" spans="1:4">
      <c r="A12002" s="134"/>
      <c r="D12002" s="68">
        <f t="shared" si="187"/>
        <v>0</v>
      </c>
    </row>
    <row r="12003" spans="1:4">
      <c r="A12003" s="134"/>
      <c r="D12003" s="68">
        <f t="shared" si="187"/>
        <v>0</v>
      </c>
    </row>
    <row r="12004" spans="1:4">
      <c r="A12004" s="134"/>
      <c r="D12004" s="68">
        <f t="shared" si="187"/>
        <v>0</v>
      </c>
    </row>
    <row r="12005" spans="1:4">
      <c r="A12005" s="134"/>
      <c r="D12005" s="68">
        <f t="shared" si="187"/>
        <v>0</v>
      </c>
    </row>
    <row r="12006" spans="1:4">
      <c r="A12006" s="134"/>
      <c r="D12006" s="68">
        <f t="shared" si="187"/>
        <v>0</v>
      </c>
    </row>
    <row r="12007" spans="1:4">
      <c r="A12007" s="134"/>
      <c r="D12007" s="68">
        <f t="shared" si="187"/>
        <v>0</v>
      </c>
    </row>
    <row r="12008" spans="1:4">
      <c r="A12008" s="134"/>
      <c r="D12008" s="68">
        <f t="shared" si="187"/>
        <v>0</v>
      </c>
    </row>
    <row r="12009" spans="1:4">
      <c r="A12009" s="134"/>
      <c r="D12009" s="68">
        <f t="shared" si="187"/>
        <v>0</v>
      </c>
    </row>
    <row r="12010" spans="1:4">
      <c r="A12010" s="134"/>
      <c r="D12010" s="68">
        <f t="shared" si="187"/>
        <v>0</v>
      </c>
    </row>
    <row r="12011" spans="1:4">
      <c r="A12011" s="134"/>
      <c r="D12011" s="68">
        <f t="shared" si="187"/>
        <v>0</v>
      </c>
    </row>
    <row r="12012" spans="1:4">
      <c r="A12012" s="134"/>
      <c r="D12012" s="68">
        <f t="shared" si="187"/>
        <v>0</v>
      </c>
    </row>
    <row r="12013" spans="1:4">
      <c r="A12013" s="134"/>
      <c r="D12013" s="68">
        <f t="shared" si="187"/>
        <v>0</v>
      </c>
    </row>
    <row r="12014" spans="1:4">
      <c r="A12014" s="134"/>
      <c r="D12014" s="68">
        <f t="shared" si="187"/>
        <v>0</v>
      </c>
    </row>
    <row r="12015" spans="1:4">
      <c r="A12015" s="134"/>
      <c r="D12015" s="68">
        <f t="shared" si="187"/>
        <v>0</v>
      </c>
    </row>
    <row r="12016" spans="1:4">
      <c r="A12016" s="134"/>
      <c r="D12016" s="68">
        <f t="shared" si="187"/>
        <v>0</v>
      </c>
    </row>
    <row r="12017" spans="1:4">
      <c r="A12017" s="134"/>
      <c r="D12017" s="68">
        <f t="shared" si="187"/>
        <v>0</v>
      </c>
    </row>
    <row r="12018" spans="1:4">
      <c r="A12018" s="134"/>
      <c r="D12018" s="68">
        <f t="shared" si="187"/>
        <v>0</v>
      </c>
    </row>
    <row r="12019" spans="1:4">
      <c r="A12019" s="134"/>
      <c r="D12019" s="68">
        <f t="shared" si="187"/>
        <v>0</v>
      </c>
    </row>
    <row r="12020" spans="1:4">
      <c r="A12020" s="134"/>
      <c r="D12020" s="68">
        <f t="shared" si="187"/>
        <v>0</v>
      </c>
    </row>
    <row r="12021" spans="1:4">
      <c r="A12021" s="134"/>
      <c r="D12021" s="68">
        <f t="shared" si="187"/>
        <v>0</v>
      </c>
    </row>
    <row r="12022" spans="1:4">
      <c r="A12022" s="134"/>
      <c r="D12022" s="68">
        <f t="shared" si="187"/>
        <v>0</v>
      </c>
    </row>
    <row r="12023" spans="1:4">
      <c r="A12023" s="134"/>
      <c r="D12023" s="68">
        <f t="shared" si="187"/>
        <v>0</v>
      </c>
    </row>
    <row r="12024" spans="1:4">
      <c r="A12024" s="134"/>
      <c r="D12024" s="68">
        <f t="shared" si="187"/>
        <v>0</v>
      </c>
    </row>
    <row r="12025" spans="1:4">
      <c r="A12025" s="134"/>
      <c r="D12025" s="68">
        <f t="shared" si="187"/>
        <v>0</v>
      </c>
    </row>
    <row r="12026" spans="1:4">
      <c r="A12026" s="134"/>
      <c r="D12026" s="68">
        <f t="shared" si="187"/>
        <v>0</v>
      </c>
    </row>
    <row r="12027" spans="1:4">
      <c r="A12027" s="134"/>
      <c r="D12027" s="68">
        <f t="shared" si="187"/>
        <v>0</v>
      </c>
    </row>
    <row r="12028" spans="1:4">
      <c r="A12028" s="134"/>
      <c r="D12028" s="68">
        <f t="shared" si="187"/>
        <v>0</v>
      </c>
    </row>
    <row r="12029" spans="1:4">
      <c r="A12029" s="134"/>
      <c r="D12029" s="68">
        <f t="shared" si="187"/>
        <v>0</v>
      </c>
    </row>
    <row r="12030" spans="1:4">
      <c r="A12030" s="134"/>
      <c r="D12030" s="68">
        <f t="shared" si="187"/>
        <v>0</v>
      </c>
    </row>
    <row r="12031" spans="1:4">
      <c r="A12031" s="134"/>
      <c r="D12031" s="68">
        <f t="shared" si="187"/>
        <v>0</v>
      </c>
    </row>
    <row r="12032" spans="1:4">
      <c r="A12032" s="134"/>
      <c r="D12032" s="68">
        <f t="shared" si="187"/>
        <v>0</v>
      </c>
    </row>
    <row r="12033" spans="1:4">
      <c r="A12033" s="134"/>
      <c r="D12033" s="68">
        <f t="shared" si="187"/>
        <v>0</v>
      </c>
    </row>
    <row r="12034" spans="1:4">
      <c r="A12034" s="134"/>
      <c r="D12034" s="68">
        <f t="shared" si="187"/>
        <v>0</v>
      </c>
    </row>
    <row r="12035" spans="1:4">
      <c r="A12035" s="134"/>
      <c r="D12035" s="68">
        <f t="shared" ref="D12035:D12098" si="188">B12035+C12035</f>
        <v>0</v>
      </c>
    </row>
    <row r="12036" spans="1:4">
      <c r="A12036" s="134"/>
      <c r="D12036" s="68">
        <f t="shared" si="188"/>
        <v>0</v>
      </c>
    </row>
    <row r="12037" spans="1:4">
      <c r="A12037" s="134"/>
      <c r="D12037" s="68">
        <f t="shared" si="188"/>
        <v>0</v>
      </c>
    </row>
    <row r="12038" spans="1:4">
      <c r="A12038" s="134"/>
      <c r="D12038" s="68">
        <f t="shared" si="188"/>
        <v>0</v>
      </c>
    </row>
    <row r="12039" spans="1:4">
      <c r="A12039" s="134"/>
      <c r="D12039" s="68">
        <f t="shared" si="188"/>
        <v>0</v>
      </c>
    </row>
    <row r="12040" spans="1:4">
      <c r="A12040" s="134"/>
      <c r="D12040" s="68">
        <f t="shared" si="188"/>
        <v>0</v>
      </c>
    </row>
    <row r="12041" spans="1:4">
      <c r="A12041" s="134"/>
      <c r="D12041" s="68">
        <f t="shared" si="188"/>
        <v>0</v>
      </c>
    </row>
    <row r="12042" spans="1:4">
      <c r="A12042" s="134"/>
      <c r="D12042" s="68">
        <f t="shared" si="188"/>
        <v>0</v>
      </c>
    </row>
    <row r="12043" spans="1:4">
      <c r="A12043" s="134"/>
      <c r="D12043" s="68">
        <f t="shared" si="188"/>
        <v>0</v>
      </c>
    </row>
    <row r="12044" spans="1:4">
      <c r="A12044" s="134"/>
      <c r="D12044" s="68">
        <f t="shared" si="188"/>
        <v>0</v>
      </c>
    </row>
    <row r="12045" spans="1:4">
      <c r="A12045" s="134"/>
      <c r="D12045" s="68">
        <f t="shared" si="188"/>
        <v>0</v>
      </c>
    </row>
    <row r="12046" spans="1:4">
      <c r="A12046" s="134"/>
      <c r="D12046" s="68">
        <f t="shared" si="188"/>
        <v>0</v>
      </c>
    </row>
    <row r="12047" spans="1:4">
      <c r="A12047" s="134"/>
      <c r="D12047" s="68">
        <f t="shared" si="188"/>
        <v>0</v>
      </c>
    </row>
    <row r="12048" spans="1:4">
      <c r="A12048" s="134"/>
      <c r="D12048" s="68">
        <f t="shared" si="188"/>
        <v>0</v>
      </c>
    </row>
    <row r="12049" spans="1:4">
      <c r="A12049" s="134"/>
      <c r="D12049" s="68">
        <f t="shared" si="188"/>
        <v>0</v>
      </c>
    </row>
    <row r="12050" spans="1:4">
      <c r="A12050" s="134"/>
      <c r="D12050" s="68">
        <f t="shared" si="188"/>
        <v>0</v>
      </c>
    </row>
    <row r="12051" spans="1:4">
      <c r="A12051" s="134"/>
      <c r="D12051" s="68">
        <f t="shared" si="188"/>
        <v>0</v>
      </c>
    </row>
    <row r="12052" spans="1:4">
      <c r="A12052" s="134"/>
      <c r="D12052" s="68">
        <f t="shared" si="188"/>
        <v>0</v>
      </c>
    </row>
    <row r="12053" spans="1:4">
      <c r="A12053" s="134"/>
      <c r="D12053" s="68">
        <f t="shared" si="188"/>
        <v>0</v>
      </c>
    </row>
    <row r="12054" spans="1:4">
      <c r="A12054" s="134"/>
      <c r="D12054" s="68">
        <f t="shared" si="188"/>
        <v>0</v>
      </c>
    </row>
    <row r="12055" spans="1:4">
      <c r="A12055" s="134"/>
      <c r="D12055" s="68">
        <f t="shared" si="188"/>
        <v>0</v>
      </c>
    </row>
    <row r="12056" spans="1:4">
      <c r="A12056" s="134"/>
      <c r="D12056" s="68">
        <f t="shared" si="188"/>
        <v>0</v>
      </c>
    </row>
    <row r="12057" spans="1:4">
      <c r="A12057" s="134"/>
      <c r="D12057" s="68">
        <f t="shared" si="188"/>
        <v>0</v>
      </c>
    </row>
    <row r="12058" spans="1:4">
      <c r="A12058" s="134"/>
      <c r="D12058" s="68">
        <f t="shared" si="188"/>
        <v>0</v>
      </c>
    </row>
    <row r="12059" spans="1:4">
      <c r="A12059" s="134"/>
      <c r="D12059" s="68">
        <f t="shared" si="188"/>
        <v>0</v>
      </c>
    </row>
    <row r="12060" spans="1:4">
      <c r="A12060" s="134"/>
      <c r="D12060" s="68">
        <f t="shared" si="188"/>
        <v>0</v>
      </c>
    </row>
    <row r="12061" spans="1:4">
      <c r="A12061" s="134"/>
      <c r="D12061" s="68">
        <f t="shared" si="188"/>
        <v>0</v>
      </c>
    </row>
    <row r="12062" spans="1:4">
      <c r="A12062" s="134"/>
      <c r="D12062" s="68">
        <f t="shared" si="188"/>
        <v>0</v>
      </c>
    </row>
    <row r="12063" spans="1:4">
      <c r="A12063" s="134"/>
      <c r="D12063" s="68">
        <f t="shared" si="188"/>
        <v>0</v>
      </c>
    </row>
    <row r="12064" spans="1:4">
      <c r="A12064" s="134"/>
      <c r="D12064" s="68">
        <f t="shared" si="188"/>
        <v>0</v>
      </c>
    </row>
    <row r="12065" spans="1:4">
      <c r="A12065" s="134"/>
      <c r="D12065" s="68">
        <f t="shared" si="188"/>
        <v>0</v>
      </c>
    </row>
    <row r="12066" spans="1:4">
      <c r="A12066" s="134"/>
      <c r="D12066" s="68">
        <f t="shared" si="188"/>
        <v>0</v>
      </c>
    </row>
    <row r="12067" spans="1:4">
      <c r="A12067" s="134"/>
      <c r="D12067" s="68">
        <f t="shared" si="188"/>
        <v>0</v>
      </c>
    </row>
    <row r="12068" spans="1:4">
      <c r="A12068" s="134"/>
      <c r="D12068" s="68">
        <f t="shared" si="188"/>
        <v>0</v>
      </c>
    </row>
    <row r="12069" spans="1:4">
      <c r="A12069" s="134"/>
      <c r="D12069" s="68">
        <f t="shared" si="188"/>
        <v>0</v>
      </c>
    </row>
    <row r="12070" spans="1:4">
      <c r="A12070" s="134"/>
      <c r="D12070" s="68">
        <f t="shared" si="188"/>
        <v>0</v>
      </c>
    </row>
    <row r="12071" spans="1:4">
      <c r="A12071" s="134"/>
      <c r="D12071" s="68">
        <f t="shared" si="188"/>
        <v>0</v>
      </c>
    </row>
    <row r="12072" spans="1:4">
      <c r="A12072" s="134"/>
      <c r="D12072" s="68">
        <f t="shared" si="188"/>
        <v>0</v>
      </c>
    </row>
    <row r="12073" spans="1:4">
      <c r="A12073" s="134"/>
      <c r="D12073" s="68">
        <f t="shared" si="188"/>
        <v>0</v>
      </c>
    </row>
    <row r="12074" spans="1:4">
      <c r="A12074" s="134"/>
      <c r="D12074" s="68">
        <f t="shared" si="188"/>
        <v>0</v>
      </c>
    </row>
    <row r="12075" spans="1:4">
      <c r="A12075" s="134"/>
      <c r="D12075" s="68">
        <f t="shared" si="188"/>
        <v>0</v>
      </c>
    </row>
    <row r="12076" spans="1:4">
      <c r="A12076" s="134"/>
      <c r="D12076" s="68">
        <f t="shared" si="188"/>
        <v>0</v>
      </c>
    </row>
    <row r="12077" spans="1:4">
      <c r="A12077" s="134"/>
      <c r="D12077" s="68">
        <f t="shared" si="188"/>
        <v>0</v>
      </c>
    </row>
    <row r="12078" spans="1:4">
      <c r="A12078" s="134"/>
      <c r="D12078" s="68">
        <f t="shared" si="188"/>
        <v>0</v>
      </c>
    </row>
    <row r="12079" spans="1:4">
      <c r="A12079" s="134"/>
      <c r="D12079" s="68">
        <f t="shared" si="188"/>
        <v>0</v>
      </c>
    </row>
    <row r="12080" spans="1:4">
      <c r="A12080" s="134"/>
      <c r="D12080" s="68">
        <f t="shared" si="188"/>
        <v>0</v>
      </c>
    </row>
    <row r="12081" spans="1:4">
      <c r="A12081" s="134"/>
      <c r="D12081" s="68">
        <f t="shared" si="188"/>
        <v>0</v>
      </c>
    </row>
    <row r="12082" spans="1:4">
      <c r="A12082" s="134"/>
      <c r="D12082" s="68">
        <f t="shared" si="188"/>
        <v>0</v>
      </c>
    </row>
    <row r="12083" spans="1:4">
      <c r="A12083" s="134"/>
      <c r="D12083" s="68">
        <f t="shared" si="188"/>
        <v>0</v>
      </c>
    </row>
    <row r="12084" spans="1:4">
      <c r="A12084" s="134"/>
      <c r="D12084" s="68">
        <f t="shared" si="188"/>
        <v>0</v>
      </c>
    </row>
    <row r="12085" spans="1:4">
      <c r="A12085" s="134"/>
      <c r="D12085" s="68">
        <f t="shared" si="188"/>
        <v>0</v>
      </c>
    </row>
    <row r="12086" spans="1:4">
      <c r="A12086" s="134"/>
      <c r="D12086" s="68">
        <f t="shared" si="188"/>
        <v>0</v>
      </c>
    </row>
    <row r="12087" spans="1:4">
      <c r="A12087" s="134"/>
      <c r="D12087" s="68">
        <f t="shared" si="188"/>
        <v>0</v>
      </c>
    </row>
    <row r="12088" spans="1:4">
      <c r="A12088" s="134"/>
      <c r="D12088" s="68">
        <f t="shared" si="188"/>
        <v>0</v>
      </c>
    </row>
    <row r="12089" spans="1:4">
      <c r="A12089" s="134"/>
      <c r="D12089" s="68">
        <f t="shared" si="188"/>
        <v>0</v>
      </c>
    </row>
    <row r="12090" spans="1:4">
      <c r="A12090" s="134"/>
      <c r="D12090" s="68">
        <f t="shared" si="188"/>
        <v>0</v>
      </c>
    </row>
    <row r="12091" spans="1:4">
      <c r="A12091" s="134"/>
      <c r="D12091" s="68">
        <f t="shared" si="188"/>
        <v>0</v>
      </c>
    </row>
    <row r="12092" spans="1:4">
      <c r="A12092" s="134"/>
      <c r="D12092" s="68">
        <f t="shared" si="188"/>
        <v>0</v>
      </c>
    </row>
    <row r="12093" spans="1:4">
      <c r="A12093" s="134"/>
      <c r="D12093" s="68">
        <f t="shared" si="188"/>
        <v>0</v>
      </c>
    </row>
    <row r="12094" spans="1:4">
      <c r="A12094" s="134"/>
      <c r="D12094" s="68">
        <f t="shared" si="188"/>
        <v>0</v>
      </c>
    </row>
    <row r="12095" spans="1:4">
      <c r="A12095" s="134"/>
      <c r="D12095" s="68">
        <f t="shared" si="188"/>
        <v>0</v>
      </c>
    </row>
    <row r="12096" spans="1:4">
      <c r="A12096" s="134"/>
      <c r="D12096" s="68">
        <f t="shared" si="188"/>
        <v>0</v>
      </c>
    </row>
    <row r="12097" spans="1:4">
      <c r="A12097" s="134"/>
      <c r="D12097" s="68">
        <f t="shared" si="188"/>
        <v>0</v>
      </c>
    </row>
    <row r="12098" spans="1:4">
      <c r="A12098" s="134"/>
      <c r="D12098" s="68">
        <f t="shared" si="188"/>
        <v>0</v>
      </c>
    </row>
    <row r="12099" spans="1:4">
      <c r="A12099" s="134"/>
      <c r="D12099" s="68">
        <f t="shared" ref="D12099:D12162" si="189">B12099+C12099</f>
        <v>0</v>
      </c>
    </row>
    <row r="12100" spans="1:4">
      <c r="A12100" s="134"/>
      <c r="D12100" s="68">
        <f t="shared" si="189"/>
        <v>0</v>
      </c>
    </row>
    <row r="12101" spans="1:4">
      <c r="A12101" s="134"/>
      <c r="D12101" s="68">
        <f t="shared" si="189"/>
        <v>0</v>
      </c>
    </row>
    <row r="12102" spans="1:4">
      <c r="A12102" s="134"/>
      <c r="D12102" s="68">
        <f t="shared" si="189"/>
        <v>0</v>
      </c>
    </row>
    <row r="12103" spans="1:4">
      <c r="A12103" s="134"/>
      <c r="D12103" s="68">
        <f t="shared" si="189"/>
        <v>0</v>
      </c>
    </row>
    <row r="12104" spans="1:4">
      <c r="A12104" s="134"/>
      <c r="D12104" s="68">
        <f t="shared" si="189"/>
        <v>0</v>
      </c>
    </row>
    <row r="12105" spans="1:4">
      <c r="A12105" s="134"/>
      <c r="D12105" s="68">
        <f t="shared" si="189"/>
        <v>0</v>
      </c>
    </row>
    <row r="12106" spans="1:4">
      <c r="A12106" s="134"/>
      <c r="D12106" s="68">
        <f t="shared" si="189"/>
        <v>0</v>
      </c>
    </row>
    <row r="12107" spans="1:4">
      <c r="A12107" s="134"/>
      <c r="D12107" s="68">
        <f t="shared" si="189"/>
        <v>0</v>
      </c>
    </row>
    <row r="12108" spans="1:4">
      <c r="A12108" s="134"/>
      <c r="D12108" s="68">
        <f t="shared" si="189"/>
        <v>0</v>
      </c>
    </row>
    <row r="12109" spans="1:4">
      <c r="A12109" s="134"/>
      <c r="D12109" s="68">
        <f t="shared" si="189"/>
        <v>0</v>
      </c>
    </row>
    <row r="12110" spans="1:4">
      <c r="A12110" s="134"/>
      <c r="D12110" s="68">
        <f t="shared" si="189"/>
        <v>0</v>
      </c>
    </row>
    <row r="12111" spans="1:4">
      <c r="A12111" s="134"/>
      <c r="D12111" s="68">
        <f t="shared" si="189"/>
        <v>0</v>
      </c>
    </row>
    <row r="12112" spans="1:4">
      <c r="A12112" s="134"/>
      <c r="D12112" s="68">
        <f t="shared" si="189"/>
        <v>0</v>
      </c>
    </row>
    <row r="12113" spans="1:4">
      <c r="A12113" s="134"/>
      <c r="D12113" s="68">
        <f t="shared" si="189"/>
        <v>0</v>
      </c>
    </row>
    <row r="12114" spans="1:4">
      <c r="A12114" s="134"/>
      <c r="D12114" s="68">
        <f t="shared" si="189"/>
        <v>0</v>
      </c>
    </row>
    <row r="12115" spans="1:4">
      <c r="A12115" s="134"/>
      <c r="D12115" s="68">
        <f t="shared" si="189"/>
        <v>0</v>
      </c>
    </row>
    <row r="12116" spans="1:4">
      <c r="A12116" s="134"/>
      <c r="D12116" s="68">
        <f t="shared" si="189"/>
        <v>0</v>
      </c>
    </row>
    <row r="12117" spans="1:4">
      <c r="A12117" s="134"/>
      <c r="D12117" s="68">
        <f t="shared" si="189"/>
        <v>0</v>
      </c>
    </row>
    <row r="12118" spans="1:4">
      <c r="A12118" s="134"/>
      <c r="D12118" s="68">
        <f t="shared" si="189"/>
        <v>0</v>
      </c>
    </row>
    <row r="12119" spans="1:4">
      <c r="A12119" s="134"/>
      <c r="D12119" s="68">
        <f t="shared" si="189"/>
        <v>0</v>
      </c>
    </row>
    <row r="12120" spans="1:4">
      <c r="A12120" s="134"/>
      <c r="D12120" s="68">
        <f t="shared" si="189"/>
        <v>0</v>
      </c>
    </row>
    <row r="12121" spans="1:4">
      <c r="A12121" s="134"/>
      <c r="D12121" s="68">
        <f t="shared" si="189"/>
        <v>0</v>
      </c>
    </row>
    <row r="12122" spans="1:4">
      <c r="A12122" s="134"/>
      <c r="D12122" s="68">
        <f t="shared" si="189"/>
        <v>0</v>
      </c>
    </row>
    <row r="12123" spans="1:4">
      <c r="A12123" s="134"/>
      <c r="D12123" s="68">
        <f t="shared" si="189"/>
        <v>0</v>
      </c>
    </row>
    <row r="12124" spans="1:4">
      <c r="A12124" s="134"/>
      <c r="D12124" s="68">
        <f t="shared" si="189"/>
        <v>0</v>
      </c>
    </row>
    <row r="12125" spans="1:4">
      <c r="A12125" s="134"/>
      <c r="D12125" s="68">
        <f t="shared" si="189"/>
        <v>0</v>
      </c>
    </row>
    <row r="12126" spans="1:4">
      <c r="A12126" s="134"/>
      <c r="D12126" s="68">
        <f t="shared" si="189"/>
        <v>0</v>
      </c>
    </row>
    <row r="12127" spans="1:4">
      <c r="A12127" s="134"/>
      <c r="D12127" s="68">
        <f t="shared" si="189"/>
        <v>0</v>
      </c>
    </row>
    <row r="12128" spans="1:4">
      <c r="A12128" s="134"/>
      <c r="D12128" s="68">
        <f t="shared" si="189"/>
        <v>0</v>
      </c>
    </row>
    <row r="12129" spans="1:4">
      <c r="A12129" s="134"/>
      <c r="D12129" s="68">
        <f t="shared" si="189"/>
        <v>0</v>
      </c>
    </row>
    <row r="12130" spans="1:4">
      <c r="A12130" s="134"/>
      <c r="D12130" s="68">
        <f t="shared" si="189"/>
        <v>0</v>
      </c>
    </row>
    <row r="12131" spans="1:4">
      <c r="A12131" s="134"/>
      <c r="D12131" s="68">
        <f t="shared" si="189"/>
        <v>0</v>
      </c>
    </row>
    <row r="12132" spans="1:4">
      <c r="A12132" s="134"/>
      <c r="D12132" s="68">
        <f t="shared" si="189"/>
        <v>0</v>
      </c>
    </row>
    <row r="12133" spans="1:4">
      <c r="A12133" s="134"/>
      <c r="D12133" s="68">
        <f t="shared" si="189"/>
        <v>0</v>
      </c>
    </row>
    <row r="12134" spans="1:4">
      <c r="A12134" s="134"/>
      <c r="D12134" s="68">
        <f t="shared" si="189"/>
        <v>0</v>
      </c>
    </row>
    <row r="12135" spans="1:4">
      <c r="A12135" s="134"/>
      <c r="D12135" s="68">
        <f t="shared" si="189"/>
        <v>0</v>
      </c>
    </row>
    <row r="12136" spans="1:4">
      <c r="A12136" s="134"/>
      <c r="D12136" s="68">
        <f t="shared" si="189"/>
        <v>0</v>
      </c>
    </row>
    <row r="12137" spans="1:4">
      <c r="A12137" s="134"/>
      <c r="D12137" s="68">
        <f t="shared" si="189"/>
        <v>0</v>
      </c>
    </row>
    <row r="12138" spans="1:4">
      <c r="A12138" s="134"/>
      <c r="D12138" s="68">
        <f t="shared" si="189"/>
        <v>0</v>
      </c>
    </row>
    <row r="12139" spans="1:4">
      <c r="A12139" s="134"/>
      <c r="D12139" s="68">
        <f t="shared" si="189"/>
        <v>0</v>
      </c>
    </row>
    <row r="12140" spans="1:4">
      <c r="A12140" s="134"/>
      <c r="D12140" s="68">
        <f t="shared" si="189"/>
        <v>0</v>
      </c>
    </row>
    <row r="12141" spans="1:4">
      <c r="A12141" s="134"/>
      <c r="D12141" s="68">
        <f t="shared" si="189"/>
        <v>0</v>
      </c>
    </row>
    <row r="12142" spans="1:4">
      <c r="A12142" s="134"/>
      <c r="D12142" s="68">
        <f t="shared" si="189"/>
        <v>0</v>
      </c>
    </row>
    <row r="12143" spans="1:4">
      <c r="A12143" s="134"/>
      <c r="D12143" s="68">
        <f t="shared" si="189"/>
        <v>0</v>
      </c>
    </row>
    <row r="12144" spans="1:4">
      <c r="A12144" s="134"/>
      <c r="D12144" s="68">
        <f t="shared" si="189"/>
        <v>0</v>
      </c>
    </row>
    <row r="12145" spans="1:4">
      <c r="A12145" s="134"/>
      <c r="D12145" s="68">
        <f t="shared" si="189"/>
        <v>0</v>
      </c>
    </row>
    <row r="12146" spans="1:4">
      <c r="A12146" s="134"/>
      <c r="D12146" s="68">
        <f t="shared" si="189"/>
        <v>0</v>
      </c>
    </row>
    <row r="12147" spans="1:4">
      <c r="A12147" s="134"/>
      <c r="D12147" s="68">
        <f t="shared" si="189"/>
        <v>0</v>
      </c>
    </row>
    <row r="12148" spans="1:4">
      <c r="A12148" s="134"/>
      <c r="D12148" s="68">
        <f t="shared" si="189"/>
        <v>0</v>
      </c>
    </row>
    <row r="12149" spans="1:4">
      <c r="A12149" s="134"/>
      <c r="D12149" s="68">
        <f t="shared" si="189"/>
        <v>0</v>
      </c>
    </row>
    <row r="12150" spans="1:4">
      <c r="A12150" s="134"/>
      <c r="D12150" s="68">
        <f t="shared" si="189"/>
        <v>0</v>
      </c>
    </row>
    <row r="12151" spans="1:4">
      <c r="A12151" s="134"/>
      <c r="D12151" s="68">
        <f t="shared" si="189"/>
        <v>0</v>
      </c>
    </row>
    <row r="12152" spans="1:4">
      <c r="A12152" s="134"/>
      <c r="D12152" s="68">
        <f t="shared" si="189"/>
        <v>0</v>
      </c>
    </row>
    <row r="12153" spans="1:4">
      <c r="A12153" s="134"/>
      <c r="D12153" s="68">
        <f t="shared" si="189"/>
        <v>0</v>
      </c>
    </row>
    <row r="12154" spans="1:4">
      <c r="A12154" s="134"/>
      <c r="D12154" s="68">
        <f t="shared" si="189"/>
        <v>0</v>
      </c>
    </row>
    <row r="12155" spans="1:4">
      <c r="A12155" s="134"/>
      <c r="D12155" s="68">
        <f t="shared" si="189"/>
        <v>0</v>
      </c>
    </row>
    <row r="12156" spans="1:4">
      <c r="A12156" s="134"/>
      <c r="D12156" s="68">
        <f t="shared" si="189"/>
        <v>0</v>
      </c>
    </row>
    <row r="12157" spans="1:4">
      <c r="A12157" s="134"/>
      <c r="D12157" s="68">
        <f t="shared" si="189"/>
        <v>0</v>
      </c>
    </row>
    <row r="12158" spans="1:4">
      <c r="A12158" s="134"/>
      <c r="D12158" s="68">
        <f t="shared" si="189"/>
        <v>0</v>
      </c>
    </row>
    <row r="12159" spans="1:4">
      <c r="A12159" s="134"/>
      <c r="D12159" s="68">
        <f t="shared" si="189"/>
        <v>0</v>
      </c>
    </row>
    <row r="12160" spans="1:4">
      <c r="A12160" s="134"/>
      <c r="D12160" s="68">
        <f t="shared" si="189"/>
        <v>0</v>
      </c>
    </row>
    <row r="12161" spans="1:4">
      <c r="A12161" s="134"/>
      <c r="D12161" s="68">
        <f t="shared" si="189"/>
        <v>0</v>
      </c>
    </row>
    <row r="12162" spans="1:4">
      <c r="A12162" s="134"/>
      <c r="D12162" s="68">
        <f t="shared" si="189"/>
        <v>0</v>
      </c>
    </row>
    <row r="12163" spans="1:4">
      <c r="A12163" s="134"/>
      <c r="D12163" s="68">
        <f t="shared" ref="D12163:D12226" si="190">B12163+C12163</f>
        <v>0</v>
      </c>
    </row>
    <row r="12164" spans="1:4">
      <c r="A12164" s="134"/>
      <c r="D12164" s="68">
        <f t="shared" si="190"/>
        <v>0</v>
      </c>
    </row>
    <row r="12165" spans="1:4">
      <c r="A12165" s="134"/>
      <c r="D12165" s="68">
        <f t="shared" si="190"/>
        <v>0</v>
      </c>
    </row>
    <row r="12166" spans="1:4">
      <c r="A12166" s="134"/>
      <c r="D12166" s="68">
        <f t="shared" si="190"/>
        <v>0</v>
      </c>
    </row>
    <row r="12167" spans="1:4">
      <c r="A12167" s="134"/>
      <c r="D12167" s="68">
        <f t="shared" si="190"/>
        <v>0</v>
      </c>
    </row>
    <row r="12168" spans="1:4">
      <c r="A12168" s="134"/>
      <c r="D12168" s="68">
        <f t="shared" si="190"/>
        <v>0</v>
      </c>
    </row>
    <row r="12169" spans="1:4">
      <c r="A12169" s="134"/>
      <c r="D12169" s="68">
        <f t="shared" si="190"/>
        <v>0</v>
      </c>
    </row>
    <row r="12170" spans="1:4">
      <c r="A12170" s="134"/>
      <c r="D12170" s="68">
        <f t="shared" si="190"/>
        <v>0</v>
      </c>
    </row>
    <row r="12171" spans="1:4">
      <c r="A12171" s="134"/>
      <c r="D12171" s="68">
        <f t="shared" si="190"/>
        <v>0</v>
      </c>
    </row>
    <row r="12172" spans="1:4">
      <c r="A12172" s="134"/>
      <c r="D12172" s="68">
        <f t="shared" si="190"/>
        <v>0</v>
      </c>
    </row>
    <row r="12173" spans="1:4">
      <c r="A12173" s="134"/>
      <c r="D12173" s="68">
        <f t="shared" si="190"/>
        <v>0</v>
      </c>
    </row>
    <row r="12174" spans="1:4">
      <c r="A12174" s="134"/>
      <c r="D12174" s="68">
        <f t="shared" si="190"/>
        <v>0</v>
      </c>
    </row>
    <row r="12175" spans="1:4">
      <c r="A12175" s="134"/>
      <c r="D12175" s="68">
        <f t="shared" si="190"/>
        <v>0</v>
      </c>
    </row>
    <row r="12176" spans="1:4">
      <c r="A12176" s="134"/>
      <c r="D12176" s="68">
        <f t="shared" si="190"/>
        <v>0</v>
      </c>
    </row>
    <row r="12177" spans="1:4">
      <c r="A12177" s="134"/>
      <c r="D12177" s="68">
        <f t="shared" si="190"/>
        <v>0</v>
      </c>
    </row>
    <row r="12178" spans="1:4">
      <c r="A12178" s="134"/>
      <c r="D12178" s="68">
        <f t="shared" si="190"/>
        <v>0</v>
      </c>
    </row>
    <row r="12179" spans="1:4">
      <c r="A12179" s="134"/>
      <c r="D12179" s="68">
        <f t="shared" si="190"/>
        <v>0</v>
      </c>
    </row>
    <row r="12180" spans="1:4">
      <c r="A12180" s="134"/>
      <c r="D12180" s="68">
        <f t="shared" si="190"/>
        <v>0</v>
      </c>
    </row>
    <row r="12181" spans="1:4">
      <c r="A12181" s="134"/>
      <c r="D12181" s="68">
        <f t="shared" si="190"/>
        <v>0</v>
      </c>
    </row>
    <row r="12182" spans="1:4">
      <c r="A12182" s="134"/>
      <c r="D12182" s="68">
        <f t="shared" si="190"/>
        <v>0</v>
      </c>
    </row>
    <row r="12183" spans="1:4">
      <c r="A12183" s="134"/>
      <c r="D12183" s="68">
        <f t="shared" si="190"/>
        <v>0</v>
      </c>
    </row>
    <row r="12184" spans="1:4">
      <c r="A12184" s="134"/>
      <c r="D12184" s="68">
        <f t="shared" si="190"/>
        <v>0</v>
      </c>
    </row>
    <row r="12185" spans="1:4">
      <c r="A12185" s="134"/>
      <c r="D12185" s="68">
        <f t="shared" si="190"/>
        <v>0</v>
      </c>
    </row>
    <row r="12186" spans="1:4">
      <c r="A12186" s="134"/>
      <c r="D12186" s="68">
        <f t="shared" si="190"/>
        <v>0</v>
      </c>
    </row>
    <row r="12187" spans="1:4">
      <c r="A12187" s="134"/>
      <c r="D12187" s="68">
        <f t="shared" si="190"/>
        <v>0</v>
      </c>
    </row>
    <row r="12188" spans="1:4">
      <c r="A12188" s="134"/>
      <c r="D12188" s="68">
        <f t="shared" si="190"/>
        <v>0</v>
      </c>
    </row>
    <row r="12189" spans="1:4">
      <c r="A12189" s="134"/>
      <c r="D12189" s="68">
        <f t="shared" si="190"/>
        <v>0</v>
      </c>
    </row>
    <row r="12190" spans="1:4">
      <c r="A12190" s="134"/>
      <c r="D12190" s="68">
        <f t="shared" si="190"/>
        <v>0</v>
      </c>
    </row>
    <row r="12191" spans="1:4">
      <c r="A12191" s="134"/>
      <c r="D12191" s="68">
        <f t="shared" si="190"/>
        <v>0</v>
      </c>
    </row>
    <row r="12192" spans="1:4">
      <c r="A12192" s="134"/>
      <c r="D12192" s="68">
        <f t="shared" si="190"/>
        <v>0</v>
      </c>
    </row>
    <row r="12193" spans="1:4">
      <c r="A12193" s="134"/>
      <c r="D12193" s="68">
        <f t="shared" si="190"/>
        <v>0</v>
      </c>
    </row>
    <row r="12194" spans="1:4">
      <c r="A12194" s="134"/>
      <c r="D12194" s="68">
        <f t="shared" si="190"/>
        <v>0</v>
      </c>
    </row>
    <row r="12195" spans="1:4">
      <c r="A12195" s="134"/>
      <c r="D12195" s="68">
        <f t="shared" si="190"/>
        <v>0</v>
      </c>
    </row>
    <row r="12196" spans="1:4">
      <c r="A12196" s="134"/>
      <c r="D12196" s="68">
        <f t="shared" si="190"/>
        <v>0</v>
      </c>
    </row>
    <row r="12197" spans="1:4">
      <c r="A12197" s="134"/>
      <c r="D12197" s="68">
        <f t="shared" si="190"/>
        <v>0</v>
      </c>
    </row>
    <row r="12198" spans="1:4">
      <c r="A12198" s="134"/>
      <c r="D12198" s="68">
        <f t="shared" si="190"/>
        <v>0</v>
      </c>
    </row>
    <row r="12199" spans="1:4">
      <c r="A12199" s="134"/>
      <c r="D12199" s="68">
        <f t="shared" si="190"/>
        <v>0</v>
      </c>
    </row>
    <row r="12200" spans="1:4">
      <c r="A12200" s="134"/>
      <c r="D12200" s="68">
        <f t="shared" si="190"/>
        <v>0</v>
      </c>
    </row>
    <row r="12201" spans="1:4">
      <c r="A12201" s="134"/>
      <c r="D12201" s="68">
        <f t="shared" si="190"/>
        <v>0</v>
      </c>
    </row>
    <row r="12202" spans="1:4">
      <c r="A12202" s="134"/>
      <c r="D12202" s="68">
        <f t="shared" si="190"/>
        <v>0</v>
      </c>
    </row>
    <row r="12203" spans="1:4">
      <c r="A12203" s="134"/>
      <c r="D12203" s="68">
        <f t="shared" si="190"/>
        <v>0</v>
      </c>
    </row>
    <row r="12204" spans="1:4">
      <c r="A12204" s="134"/>
      <c r="D12204" s="68">
        <f t="shared" si="190"/>
        <v>0</v>
      </c>
    </row>
    <row r="12205" spans="1:4">
      <c r="A12205" s="134"/>
      <c r="D12205" s="68">
        <f t="shared" si="190"/>
        <v>0</v>
      </c>
    </row>
    <row r="12206" spans="1:4">
      <c r="A12206" s="134"/>
      <c r="D12206" s="68">
        <f t="shared" si="190"/>
        <v>0</v>
      </c>
    </row>
    <row r="12207" spans="1:4">
      <c r="A12207" s="134"/>
      <c r="D12207" s="68">
        <f t="shared" si="190"/>
        <v>0</v>
      </c>
    </row>
    <row r="12208" spans="1:4">
      <c r="A12208" s="134"/>
      <c r="D12208" s="68">
        <f t="shared" si="190"/>
        <v>0</v>
      </c>
    </row>
    <row r="12209" spans="1:4">
      <c r="A12209" s="134"/>
      <c r="D12209" s="68">
        <f t="shared" si="190"/>
        <v>0</v>
      </c>
    </row>
    <row r="12210" spans="1:4">
      <c r="A12210" s="134"/>
      <c r="D12210" s="68">
        <f t="shared" si="190"/>
        <v>0</v>
      </c>
    </row>
    <row r="12211" spans="1:4">
      <c r="A12211" s="134"/>
      <c r="D12211" s="68">
        <f t="shared" si="190"/>
        <v>0</v>
      </c>
    </row>
    <row r="12212" spans="1:4">
      <c r="A12212" s="134"/>
      <c r="D12212" s="68">
        <f t="shared" si="190"/>
        <v>0</v>
      </c>
    </row>
    <row r="12213" spans="1:4">
      <c r="A12213" s="134"/>
      <c r="D12213" s="68">
        <f t="shared" si="190"/>
        <v>0</v>
      </c>
    </row>
    <row r="12214" spans="1:4">
      <c r="A12214" s="134"/>
      <c r="D12214" s="68">
        <f t="shared" si="190"/>
        <v>0</v>
      </c>
    </row>
    <row r="12215" spans="1:4">
      <c r="A12215" s="134"/>
      <c r="D12215" s="68">
        <f t="shared" si="190"/>
        <v>0</v>
      </c>
    </row>
    <row r="12216" spans="1:4">
      <c r="A12216" s="134"/>
      <c r="D12216" s="68">
        <f t="shared" si="190"/>
        <v>0</v>
      </c>
    </row>
    <row r="12217" spans="1:4">
      <c r="A12217" s="134"/>
      <c r="D12217" s="68">
        <f t="shared" si="190"/>
        <v>0</v>
      </c>
    </row>
    <row r="12218" spans="1:4">
      <c r="A12218" s="134"/>
      <c r="D12218" s="68">
        <f t="shared" si="190"/>
        <v>0</v>
      </c>
    </row>
    <row r="12219" spans="1:4">
      <c r="A12219" s="134"/>
      <c r="D12219" s="68">
        <f t="shared" si="190"/>
        <v>0</v>
      </c>
    </row>
    <row r="12220" spans="1:4">
      <c r="A12220" s="134"/>
      <c r="D12220" s="68">
        <f t="shared" si="190"/>
        <v>0</v>
      </c>
    </row>
    <row r="12221" spans="1:4">
      <c r="A12221" s="134"/>
      <c r="D12221" s="68">
        <f t="shared" si="190"/>
        <v>0</v>
      </c>
    </row>
    <row r="12222" spans="1:4">
      <c r="A12222" s="134"/>
      <c r="D12222" s="68">
        <f t="shared" si="190"/>
        <v>0</v>
      </c>
    </row>
    <row r="12223" spans="1:4">
      <c r="A12223" s="134"/>
      <c r="D12223" s="68">
        <f t="shared" si="190"/>
        <v>0</v>
      </c>
    </row>
    <row r="12224" spans="1:4">
      <c r="A12224" s="134"/>
      <c r="D12224" s="68">
        <f t="shared" si="190"/>
        <v>0</v>
      </c>
    </row>
    <row r="12225" spans="1:4">
      <c r="A12225" s="134"/>
      <c r="D12225" s="68">
        <f t="shared" si="190"/>
        <v>0</v>
      </c>
    </row>
    <row r="12226" spans="1:4">
      <c r="A12226" s="134"/>
      <c r="D12226" s="68">
        <f t="shared" si="190"/>
        <v>0</v>
      </c>
    </row>
    <row r="12227" spans="1:4">
      <c r="A12227" s="134"/>
      <c r="D12227" s="68">
        <f t="shared" ref="D12227:D12290" si="191">B12227+C12227</f>
        <v>0</v>
      </c>
    </row>
    <row r="12228" spans="1:4">
      <c r="A12228" s="134"/>
      <c r="D12228" s="68">
        <f t="shared" si="191"/>
        <v>0</v>
      </c>
    </row>
    <row r="12229" spans="1:4">
      <c r="A12229" s="134"/>
      <c r="D12229" s="68">
        <f t="shared" si="191"/>
        <v>0</v>
      </c>
    </row>
    <row r="12230" spans="1:4">
      <c r="A12230" s="134"/>
      <c r="D12230" s="68">
        <f t="shared" si="191"/>
        <v>0</v>
      </c>
    </row>
    <row r="12231" spans="1:4">
      <c r="A12231" s="134"/>
      <c r="D12231" s="68">
        <f t="shared" si="191"/>
        <v>0</v>
      </c>
    </row>
    <row r="12232" spans="1:4">
      <c r="A12232" s="134"/>
      <c r="D12232" s="68">
        <f t="shared" si="191"/>
        <v>0</v>
      </c>
    </row>
    <row r="12233" spans="1:4">
      <c r="A12233" s="134"/>
      <c r="D12233" s="68">
        <f t="shared" si="191"/>
        <v>0</v>
      </c>
    </row>
    <row r="12234" spans="1:4">
      <c r="A12234" s="134"/>
      <c r="D12234" s="68">
        <f t="shared" si="191"/>
        <v>0</v>
      </c>
    </row>
    <row r="12235" spans="1:4">
      <c r="A12235" s="134"/>
      <c r="D12235" s="68">
        <f t="shared" si="191"/>
        <v>0</v>
      </c>
    </row>
    <row r="12236" spans="1:4">
      <c r="A12236" s="134"/>
      <c r="D12236" s="68">
        <f t="shared" si="191"/>
        <v>0</v>
      </c>
    </row>
    <row r="12237" spans="1:4">
      <c r="A12237" s="134"/>
      <c r="D12237" s="68">
        <f t="shared" si="191"/>
        <v>0</v>
      </c>
    </row>
    <row r="12238" spans="1:4">
      <c r="A12238" s="134"/>
      <c r="D12238" s="68">
        <f t="shared" si="191"/>
        <v>0</v>
      </c>
    </row>
    <row r="12239" spans="1:4">
      <c r="A12239" s="134"/>
      <c r="D12239" s="68">
        <f t="shared" si="191"/>
        <v>0</v>
      </c>
    </row>
    <row r="12240" spans="1:4">
      <c r="A12240" s="134"/>
      <c r="D12240" s="68">
        <f t="shared" si="191"/>
        <v>0</v>
      </c>
    </row>
    <row r="12241" spans="1:4">
      <c r="A12241" s="134"/>
      <c r="D12241" s="68">
        <f t="shared" si="191"/>
        <v>0</v>
      </c>
    </row>
    <row r="12242" spans="1:4">
      <c r="A12242" s="134"/>
      <c r="D12242" s="68">
        <f t="shared" si="191"/>
        <v>0</v>
      </c>
    </row>
    <row r="12243" spans="1:4">
      <c r="A12243" s="134"/>
      <c r="D12243" s="68">
        <f t="shared" si="191"/>
        <v>0</v>
      </c>
    </row>
    <row r="12244" spans="1:4">
      <c r="A12244" s="134"/>
      <c r="D12244" s="68">
        <f t="shared" si="191"/>
        <v>0</v>
      </c>
    </row>
    <row r="12245" spans="1:4">
      <c r="A12245" s="134"/>
      <c r="D12245" s="68">
        <f t="shared" si="191"/>
        <v>0</v>
      </c>
    </row>
    <row r="12246" spans="1:4">
      <c r="A12246" s="134"/>
      <c r="D12246" s="68">
        <f t="shared" si="191"/>
        <v>0</v>
      </c>
    </row>
    <row r="12247" spans="1:4">
      <c r="A12247" s="134"/>
      <c r="D12247" s="68">
        <f t="shared" si="191"/>
        <v>0</v>
      </c>
    </row>
    <row r="12248" spans="1:4">
      <c r="A12248" s="134"/>
      <c r="D12248" s="68">
        <f t="shared" si="191"/>
        <v>0</v>
      </c>
    </row>
    <row r="12249" spans="1:4">
      <c r="A12249" s="134"/>
      <c r="D12249" s="68">
        <f t="shared" si="191"/>
        <v>0</v>
      </c>
    </row>
    <row r="12250" spans="1:4">
      <c r="A12250" s="134"/>
      <c r="D12250" s="68">
        <f t="shared" si="191"/>
        <v>0</v>
      </c>
    </row>
    <row r="12251" spans="1:4">
      <c r="A12251" s="134"/>
      <c r="D12251" s="68">
        <f t="shared" si="191"/>
        <v>0</v>
      </c>
    </row>
    <row r="12252" spans="1:4">
      <c r="A12252" s="134"/>
      <c r="D12252" s="68">
        <f t="shared" si="191"/>
        <v>0</v>
      </c>
    </row>
    <row r="12253" spans="1:4">
      <c r="A12253" s="134"/>
      <c r="D12253" s="68">
        <f t="shared" si="191"/>
        <v>0</v>
      </c>
    </row>
    <row r="12254" spans="1:4">
      <c r="A12254" s="134"/>
      <c r="D12254" s="68">
        <f t="shared" si="191"/>
        <v>0</v>
      </c>
    </row>
    <row r="12255" spans="1:4">
      <c r="A12255" s="134"/>
      <c r="D12255" s="68">
        <f t="shared" si="191"/>
        <v>0</v>
      </c>
    </row>
    <row r="12256" spans="1:4">
      <c r="A12256" s="134"/>
      <c r="D12256" s="68">
        <f t="shared" si="191"/>
        <v>0</v>
      </c>
    </row>
    <row r="12257" spans="1:4">
      <c r="A12257" s="134"/>
      <c r="D12257" s="68">
        <f t="shared" si="191"/>
        <v>0</v>
      </c>
    </row>
    <row r="12258" spans="1:4">
      <c r="A12258" s="134"/>
      <c r="D12258" s="68">
        <f t="shared" si="191"/>
        <v>0</v>
      </c>
    </row>
    <row r="12259" spans="1:4">
      <c r="A12259" s="134"/>
      <c r="D12259" s="68">
        <f t="shared" si="191"/>
        <v>0</v>
      </c>
    </row>
    <row r="12260" spans="1:4">
      <c r="A12260" s="134"/>
      <c r="D12260" s="68">
        <f t="shared" si="191"/>
        <v>0</v>
      </c>
    </row>
    <row r="12261" spans="1:4">
      <c r="A12261" s="134"/>
      <c r="D12261" s="68">
        <f t="shared" si="191"/>
        <v>0</v>
      </c>
    </row>
    <row r="12262" spans="1:4">
      <c r="A12262" s="134"/>
      <c r="D12262" s="68">
        <f t="shared" si="191"/>
        <v>0</v>
      </c>
    </row>
    <row r="12263" spans="1:4">
      <c r="A12263" s="134"/>
      <c r="D12263" s="68">
        <f t="shared" si="191"/>
        <v>0</v>
      </c>
    </row>
    <row r="12264" spans="1:4">
      <c r="A12264" s="134"/>
      <c r="D12264" s="68">
        <f t="shared" si="191"/>
        <v>0</v>
      </c>
    </row>
    <row r="12265" spans="1:4">
      <c r="A12265" s="134"/>
      <c r="D12265" s="68">
        <f t="shared" si="191"/>
        <v>0</v>
      </c>
    </row>
    <row r="12266" spans="1:4">
      <c r="A12266" s="134"/>
      <c r="D12266" s="68">
        <f t="shared" si="191"/>
        <v>0</v>
      </c>
    </row>
    <row r="12267" spans="1:4">
      <c r="A12267" s="134"/>
      <c r="D12267" s="68">
        <f t="shared" si="191"/>
        <v>0</v>
      </c>
    </row>
    <row r="12268" spans="1:4">
      <c r="A12268" s="134"/>
      <c r="D12268" s="68">
        <f t="shared" si="191"/>
        <v>0</v>
      </c>
    </row>
    <row r="12269" spans="1:4">
      <c r="A12269" s="134"/>
      <c r="D12269" s="68">
        <f t="shared" si="191"/>
        <v>0</v>
      </c>
    </row>
    <row r="12270" spans="1:4">
      <c r="A12270" s="134"/>
      <c r="D12270" s="68">
        <f t="shared" si="191"/>
        <v>0</v>
      </c>
    </row>
    <row r="12271" spans="1:4">
      <c r="A12271" s="134"/>
      <c r="D12271" s="68">
        <f t="shared" si="191"/>
        <v>0</v>
      </c>
    </row>
    <row r="12272" spans="1:4">
      <c r="A12272" s="134"/>
      <c r="D12272" s="68">
        <f t="shared" si="191"/>
        <v>0</v>
      </c>
    </row>
    <row r="12273" spans="1:4">
      <c r="A12273" s="134"/>
      <c r="D12273" s="68">
        <f t="shared" si="191"/>
        <v>0</v>
      </c>
    </row>
    <row r="12274" spans="1:4">
      <c r="A12274" s="134"/>
      <c r="D12274" s="68">
        <f t="shared" si="191"/>
        <v>0</v>
      </c>
    </row>
    <row r="12275" spans="1:4">
      <c r="A12275" s="134"/>
      <c r="D12275" s="68">
        <f t="shared" si="191"/>
        <v>0</v>
      </c>
    </row>
    <row r="12276" spans="1:4">
      <c r="A12276" s="134"/>
      <c r="D12276" s="68">
        <f t="shared" si="191"/>
        <v>0</v>
      </c>
    </row>
    <row r="12277" spans="1:4">
      <c r="A12277" s="134"/>
      <c r="D12277" s="68">
        <f t="shared" si="191"/>
        <v>0</v>
      </c>
    </row>
    <row r="12278" spans="1:4">
      <c r="A12278" s="134"/>
      <c r="D12278" s="68">
        <f t="shared" si="191"/>
        <v>0</v>
      </c>
    </row>
    <row r="12279" spans="1:4">
      <c r="A12279" s="134"/>
      <c r="D12279" s="68">
        <f t="shared" si="191"/>
        <v>0</v>
      </c>
    </row>
    <row r="12280" spans="1:4">
      <c r="A12280" s="134"/>
      <c r="D12280" s="68">
        <f t="shared" si="191"/>
        <v>0</v>
      </c>
    </row>
    <row r="12281" spans="1:4">
      <c r="A12281" s="134"/>
      <c r="D12281" s="68">
        <f t="shared" si="191"/>
        <v>0</v>
      </c>
    </row>
    <row r="12282" spans="1:4">
      <c r="A12282" s="134"/>
      <c r="D12282" s="68">
        <f t="shared" si="191"/>
        <v>0</v>
      </c>
    </row>
    <row r="12283" spans="1:4">
      <c r="A12283" s="134"/>
      <c r="D12283" s="68">
        <f t="shared" si="191"/>
        <v>0</v>
      </c>
    </row>
    <row r="12284" spans="1:4">
      <c r="A12284" s="134"/>
      <c r="D12284" s="68">
        <f t="shared" si="191"/>
        <v>0</v>
      </c>
    </row>
    <row r="12285" spans="1:4">
      <c r="A12285" s="134"/>
      <c r="D12285" s="68">
        <f t="shared" si="191"/>
        <v>0</v>
      </c>
    </row>
    <row r="12286" spans="1:4">
      <c r="A12286" s="134"/>
      <c r="D12286" s="68">
        <f t="shared" si="191"/>
        <v>0</v>
      </c>
    </row>
    <row r="12287" spans="1:4">
      <c r="A12287" s="134"/>
      <c r="D12287" s="68">
        <f t="shared" si="191"/>
        <v>0</v>
      </c>
    </row>
    <row r="12288" spans="1:4">
      <c r="A12288" s="134"/>
      <c r="D12288" s="68">
        <f t="shared" si="191"/>
        <v>0</v>
      </c>
    </row>
    <row r="12289" spans="1:4">
      <c r="A12289" s="134"/>
      <c r="D12289" s="68">
        <f t="shared" si="191"/>
        <v>0</v>
      </c>
    </row>
    <row r="12290" spans="1:4">
      <c r="A12290" s="134"/>
      <c r="D12290" s="68">
        <f t="shared" si="191"/>
        <v>0</v>
      </c>
    </row>
    <row r="12291" spans="1:4">
      <c r="A12291" s="134"/>
      <c r="D12291" s="68">
        <f t="shared" ref="D12291:D12354" si="192">B12291+C12291</f>
        <v>0</v>
      </c>
    </row>
    <row r="12292" spans="1:4">
      <c r="A12292" s="134"/>
      <c r="D12292" s="68">
        <f t="shared" si="192"/>
        <v>0</v>
      </c>
    </row>
    <row r="12293" spans="1:4">
      <c r="A12293" s="134"/>
      <c r="D12293" s="68">
        <f t="shared" si="192"/>
        <v>0</v>
      </c>
    </row>
    <row r="12294" spans="1:4">
      <c r="A12294" s="134"/>
      <c r="D12294" s="68">
        <f t="shared" si="192"/>
        <v>0</v>
      </c>
    </row>
    <row r="12295" spans="1:4">
      <c r="A12295" s="134"/>
      <c r="D12295" s="68">
        <f t="shared" si="192"/>
        <v>0</v>
      </c>
    </row>
    <row r="12296" spans="1:4">
      <c r="A12296" s="134"/>
      <c r="D12296" s="68">
        <f t="shared" si="192"/>
        <v>0</v>
      </c>
    </row>
    <row r="12297" spans="1:4">
      <c r="A12297" s="134"/>
      <c r="D12297" s="68">
        <f t="shared" si="192"/>
        <v>0</v>
      </c>
    </row>
    <row r="12298" spans="1:4">
      <c r="A12298" s="134"/>
      <c r="D12298" s="68">
        <f t="shared" si="192"/>
        <v>0</v>
      </c>
    </row>
    <row r="12299" spans="1:4">
      <c r="A12299" s="134"/>
      <c r="D12299" s="68">
        <f t="shared" si="192"/>
        <v>0</v>
      </c>
    </row>
    <row r="12300" spans="1:4">
      <c r="A12300" s="134"/>
      <c r="D12300" s="68">
        <f t="shared" si="192"/>
        <v>0</v>
      </c>
    </row>
    <row r="12301" spans="1:4">
      <c r="A12301" s="134"/>
      <c r="D12301" s="68">
        <f t="shared" si="192"/>
        <v>0</v>
      </c>
    </row>
    <row r="12302" spans="1:4">
      <c r="A12302" s="134"/>
      <c r="D12302" s="68">
        <f t="shared" si="192"/>
        <v>0</v>
      </c>
    </row>
    <row r="12303" spans="1:4">
      <c r="A12303" s="134"/>
      <c r="D12303" s="68">
        <f t="shared" si="192"/>
        <v>0</v>
      </c>
    </row>
    <row r="12304" spans="1:4">
      <c r="A12304" s="134"/>
      <c r="D12304" s="68">
        <f t="shared" si="192"/>
        <v>0</v>
      </c>
    </row>
    <row r="12305" spans="1:4">
      <c r="A12305" s="134"/>
      <c r="D12305" s="68">
        <f t="shared" si="192"/>
        <v>0</v>
      </c>
    </row>
    <row r="12306" spans="1:4">
      <c r="A12306" s="134"/>
      <c r="D12306" s="68">
        <f t="shared" si="192"/>
        <v>0</v>
      </c>
    </row>
    <row r="12307" spans="1:4">
      <c r="A12307" s="134"/>
      <c r="D12307" s="68">
        <f t="shared" si="192"/>
        <v>0</v>
      </c>
    </row>
    <row r="12308" spans="1:4">
      <c r="A12308" s="134"/>
      <c r="D12308" s="68">
        <f t="shared" si="192"/>
        <v>0</v>
      </c>
    </row>
    <row r="12309" spans="1:4">
      <c r="A12309" s="134"/>
      <c r="D12309" s="68">
        <f t="shared" si="192"/>
        <v>0</v>
      </c>
    </row>
    <row r="12310" spans="1:4">
      <c r="A12310" s="134"/>
      <c r="D12310" s="68">
        <f t="shared" si="192"/>
        <v>0</v>
      </c>
    </row>
    <row r="12311" spans="1:4">
      <c r="A12311" s="134"/>
      <c r="D12311" s="68">
        <f t="shared" si="192"/>
        <v>0</v>
      </c>
    </row>
    <row r="12312" spans="1:4">
      <c r="A12312" s="134"/>
      <c r="D12312" s="68">
        <f t="shared" si="192"/>
        <v>0</v>
      </c>
    </row>
    <row r="12313" spans="1:4">
      <c r="A12313" s="134"/>
      <c r="D12313" s="68">
        <f t="shared" si="192"/>
        <v>0</v>
      </c>
    </row>
    <row r="12314" spans="1:4">
      <c r="A12314" s="134"/>
      <c r="D12314" s="68">
        <f t="shared" si="192"/>
        <v>0</v>
      </c>
    </row>
    <row r="12315" spans="1:4">
      <c r="A12315" s="134"/>
      <c r="D12315" s="68">
        <f t="shared" si="192"/>
        <v>0</v>
      </c>
    </row>
    <row r="12316" spans="1:4">
      <c r="A12316" s="134"/>
      <c r="D12316" s="68">
        <f t="shared" si="192"/>
        <v>0</v>
      </c>
    </row>
    <row r="12317" spans="1:4">
      <c r="A12317" s="134"/>
      <c r="D12317" s="68">
        <f t="shared" si="192"/>
        <v>0</v>
      </c>
    </row>
    <row r="12318" spans="1:4">
      <c r="A12318" s="134"/>
      <c r="D12318" s="68">
        <f t="shared" si="192"/>
        <v>0</v>
      </c>
    </row>
    <row r="12319" spans="1:4">
      <c r="A12319" s="134"/>
      <c r="D12319" s="68">
        <f t="shared" si="192"/>
        <v>0</v>
      </c>
    </row>
    <row r="12320" spans="1:4">
      <c r="A12320" s="134"/>
      <c r="D12320" s="68">
        <f t="shared" si="192"/>
        <v>0</v>
      </c>
    </row>
    <row r="12321" spans="1:4">
      <c r="A12321" s="134"/>
      <c r="D12321" s="68">
        <f t="shared" si="192"/>
        <v>0</v>
      </c>
    </row>
    <row r="12322" spans="1:4">
      <c r="A12322" s="134"/>
      <c r="D12322" s="68">
        <f t="shared" si="192"/>
        <v>0</v>
      </c>
    </row>
    <row r="12323" spans="1:4">
      <c r="A12323" s="134"/>
      <c r="D12323" s="68">
        <f t="shared" si="192"/>
        <v>0</v>
      </c>
    </row>
    <row r="12324" spans="1:4">
      <c r="A12324" s="134"/>
      <c r="D12324" s="68">
        <f t="shared" si="192"/>
        <v>0</v>
      </c>
    </row>
    <row r="12325" spans="1:4">
      <c r="A12325" s="134"/>
      <c r="D12325" s="68">
        <f t="shared" si="192"/>
        <v>0</v>
      </c>
    </row>
    <row r="12326" spans="1:4">
      <c r="A12326" s="134"/>
      <c r="D12326" s="68">
        <f t="shared" si="192"/>
        <v>0</v>
      </c>
    </row>
    <row r="12327" spans="1:4">
      <c r="A12327" s="134"/>
      <c r="D12327" s="68">
        <f t="shared" si="192"/>
        <v>0</v>
      </c>
    </row>
    <row r="12328" spans="1:4">
      <c r="A12328" s="134"/>
      <c r="D12328" s="68">
        <f t="shared" si="192"/>
        <v>0</v>
      </c>
    </row>
    <row r="12329" spans="1:4">
      <c r="A12329" s="134"/>
      <c r="D12329" s="68">
        <f t="shared" si="192"/>
        <v>0</v>
      </c>
    </row>
    <row r="12330" spans="1:4">
      <c r="A12330" s="134"/>
      <c r="D12330" s="68">
        <f t="shared" si="192"/>
        <v>0</v>
      </c>
    </row>
    <row r="12331" spans="1:4">
      <c r="A12331" s="134"/>
      <c r="D12331" s="68">
        <f t="shared" si="192"/>
        <v>0</v>
      </c>
    </row>
    <row r="12332" spans="1:4">
      <c r="A12332" s="134"/>
      <c r="D12332" s="68">
        <f t="shared" si="192"/>
        <v>0</v>
      </c>
    </row>
    <row r="12333" spans="1:4">
      <c r="A12333" s="134"/>
      <c r="D12333" s="68">
        <f t="shared" si="192"/>
        <v>0</v>
      </c>
    </row>
    <row r="12334" spans="1:4">
      <c r="A12334" s="134"/>
      <c r="D12334" s="68">
        <f t="shared" si="192"/>
        <v>0</v>
      </c>
    </row>
    <row r="12335" spans="1:4">
      <c r="A12335" s="134"/>
      <c r="D12335" s="68">
        <f t="shared" si="192"/>
        <v>0</v>
      </c>
    </row>
    <row r="12336" spans="1:4">
      <c r="A12336" s="134"/>
      <c r="D12336" s="68">
        <f t="shared" si="192"/>
        <v>0</v>
      </c>
    </row>
    <row r="12337" spans="1:4">
      <c r="A12337" s="134"/>
      <c r="D12337" s="68">
        <f t="shared" si="192"/>
        <v>0</v>
      </c>
    </row>
    <row r="12338" spans="1:4">
      <c r="A12338" s="134"/>
      <c r="D12338" s="68">
        <f t="shared" si="192"/>
        <v>0</v>
      </c>
    </row>
    <row r="12339" spans="1:4">
      <c r="A12339" s="134"/>
      <c r="D12339" s="68">
        <f t="shared" si="192"/>
        <v>0</v>
      </c>
    </row>
    <row r="12340" spans="1:4">
      <c r="A12340" s="134"/>
      <c r="D12340" s="68">
        <f t="shared" si="192"/>
        <v>0</v>
      </c>
    </row>
    <row r="12341" spans="1:4">
      <c r="A12341" s="134"/>
      <c r="D12341" s="68">
        <f t="shared" si="192"/>
        <v>0</v>
      </c>
    </row>
    <row r="12342" spans="1:4">
      <c r="A12342" s="134"/>
      <c r="D12342" s="68">
        <f t="shared" si="192"/>
        <v>0</v>
      </c>
    </row>
    <row r="12343" spans="1:4">
      <c r="A12343" s="134"/>
      <c r="D12343" s="68">
        <f t="shared" si="192"/>
        <v>0</v>
      </c>
    </row>
    <row r="12344" spans="1:4">
      <c r="A12344" s="134"/>
      <c r="D12344" s="68">
        <f t="shared" si="192"/>
        <v>0</v>
      </c>
    </row>
    <row r="12345" spans="1:4">
      <c r="A12345" s="134"/>
      <c r="D12345" s="68">
        <f t="shared" si="192"/>
        <v>0</v>
      </c>
    </row>
    <row r="12346" spans="1:4">
      <c r="A12346" s="134"/>
      <c r="D12346" s="68">
        <f t="shared" si="192"/>
        <v>0</v>
      </c>
    </row>
    <row r="12347" spans="1:4">
      <c r="A12347" s="134"/>
      <c r="D12347" s="68">
        <f t="shared" si="192"/>
        <v>0</v>
      </c>
    </row>
    <row r="12348" spans="1:4">
      <c r="A12348" s="134"/>
      <c r="D12348" s="68">
        <f t="shared" si="192"/>
        <v>0</v>
      </c>
    </row>
    <row r="12349" spans="1:4">
      <c r="A12349" s="134"/>
      <c r="D12349" s="68">
        <f t="shared" si="192"/>
        <v>0</v>
      </c>
    </row>
    <row r="12350" spans="1:4">
      <c r="A12350" s="134"/>
      <c r="D12350" s="68">
        <f t="shared" si="192"/>
        <v>0</v>
      </c>
    </row>
    <row r="12351" spans="1:4">
      <c r="A12351" s="134"/>
      <c r="D12351" s="68">
        <f t="shared" si="192"/>
        <v>0</v>
      </c>
    </row>
    <row r="12352" spans="1:4">
      <c r="A12352" s="134"/>
      <c r="D12352" s="68">
        <f t="shared" si="192"/>
        <v>0</v>
      </c>
    </row>
    <row r="12353" spans="1:4">
      <c r="A12353" s="134"/>
      <c r="D12353" s="68">
        <f t="shared" si="192"/>
        <v>0</v>
      </c>
    </row>
    <row r="12354" spans="1:4">
      <c r="A12354" s="134"/>
      <c r="D12354" s="68">
        <f t="shared" si="192"/>
        <v>0</v>
      </c>
    </row>
    <row r="12355" spans="1:4">
      <c r="A12355" s="134"/>
      <c r="D12355" s="68">
        <f t="shared" ref="D12355:D12418" si="193">B12355+C12355</f>
        <v>0</v>
      </c>
    </row>
    <row r="12356" spans="1:4">
      <c r="A12356" s="134"/>
      <c r="D12356" s="68">
        <f t="shared" si="193"/>
        <v>0</v>
      </c>
    </row>
    <row r="12357" spans="1:4">
      <c r="A12357" s="134"/>
      <c r="D12357" s="68">
        <f t="shared" si="193"/>
        <v>0</v>
      </c>
    </row>
    <row r="12358" spans="1:4">
      <c r="A12358" s="134"/>
      <c r="D12358" s="68">
        <f t="shared" si="193"/>
        <v>0</v>
      </c>
    </row>
    <row r="12359" spans="1:4">
      <c r="A12359" s="134"/>
      <c r="D12359" s="68">
        <f t="shared" si="193"/>
        <v>0</v>
      </c>
    </row>
    <row r="12360" spans="1:4">
      <c r="A12360" s="134"/>
      <c r="D12360" s="68">
        <f t="shared" si="193"/>
        <v>0</v>
      </c>
    </row>
    <row r="12361" spans="1:4">
      <c r="A12361" s="134"/>
      <c r="D12361" s="68">
        <f t="shared" si="193"/>
        <v>0</v>
      </c>
    </row>
    <row r="12362" spans="1:4">
      <c r="A12362" s="134"/>
      <c r="D12362" s="68">
        <f t="shared" si="193"/>
        <v>0</v>
      </c>
    </row>
    <row r="12363" spans="1:4">
      <c r="A12363" s="134"/>
      <c r="D12363" s="68">
        <f t="shared" si="193"/>
        <v>0</v>
      </c>
    </row>
    <row r="12364" spans="1:4">
      <c r="A12364" s="134"/>
      <c r="D12364" s="68">
        <f t="shared" si="193"/>
        <v>0</v>
      </c>
    </row>
    <row r="12365" spans="1:4">
      <c r="A12365" s="134"/>
      <c r="D12365" s="68">
        <f t="shared" si="193"/>
        <v>0</v>
      </c>
    </row>
    <row r="12366" spans="1:4">
      <c r="A12366" s="134"/>
      <c r="D12366" s="68">
        <f t="shared" si="193"/>
        <v>0</v>
      </c>
    </row>
    <row r="12367" spans="1:4">
      <c r="A12367" s="134"/>
      <c r="D12367" s="68">
        <f t="shared" si="193"/>
        <v>0</v>
      </c>
    </row>
    <row r="12368" spans="1:4">
      <c r="A12368" s="134"/>
      <c r="D12368" s="68">
        <f t="shared" si="193"/>
        <v>0</v>
      </c>
    </row>
    <row r="12369" spans="1:4">
      <c r="A12369" s="134"/>
      <c r="D12369" s="68">
        <f t="shared" si="193"/>
        <v>0</v>
      </c>
    </row>
    <row r="12370" spans="1:4">
      <c r="A12370" s="134"/>
      <c r="D12370" s="68">
        <f t="shared" si="193"/>
        <v>0</v>
      </c>
    </row>
    <row r="12371" spans="1:4">
      <c r="A12371" s="134"/>
      <c r="D12371" s="68">
        <f t="shared" si="193"/>
        <v>0</v>
      </c>
    </row>
    <row r="12372" spans="1:4">
      <c r="A12372" s="134"/>
      <c r="D12372" s="68">
        <f t="shared" si="193"/>
        <v>0</v>
      </c>
    </row>
    <row r="12373" spans="1:4">
      <c r="A12373" s="134"/>
      <c r="D12373" s="68">
        <f t="shared" si="193"/>
        <v>0</v>
      </c>
    </row>
    <row r="12374" spans="1:4">
      <c r="A12374" s="134"/>
      <c r="D12374" s="68">
        <f t="shared" si="193"/>
        <v>0</v>
      </c>
    </row>
    <row r="12375" spans="1:4">
      <c r="A12375" s="134"/>
      <c r="D12375" s="68">
        <f t="shared" si="193"/>
        <v>0</v>
      </c>
    </row>
    <row r="12376" spans="1:4">
      <c r="A12376" s="134"/>
      <c r="D12376" s="68">
        <f t="shared" si="193"/>
        <v>0</v>
      </c>
    </row>
    <row r="12377" spans="1:4">
      <c r="A12377" s="134"/>
      <c r="D12377" s="68">
        <f t="shared" si="193"/>
        <v>0</v>
      </c>
    </row>
    <row r="12378" spans="1:4">
      <c r="A12378" s="134"/>
      <c r="D12378" s="68">
        <f t="shared" si="193"/>
        <v>0</v>
      </c>
    </row>
    <row r="12379" spans="1:4">
      <c r="A12379" s="134"/>
      <c r="D12379" s="68">
        <f t="shared" si="193"/>
        <v>0</v>
      </c>
    </row>
    <row r="12380" spans="1:4">
      <c r="A12380" s="134"/>
      <c r="D12380" s="68">
        <f t="shared" si="193"/>
        <v>0</v>
      </c>
    </row>
    <row r="12381" spans="1:4">
      <c r="A12381" s="134"/>
      <c r="D12381" s="68">
        <f t="shared" si="193"/>
        <v>0</v>
      </c>
    </row>
    <row r="12382" spans="1:4">
      <c r="A12382" s="134"/>
      <c r="D12382" s="68">
        <f t="shared" si="193"/>
        <v>0</v>
      </c>
    </row>
    <row r="12383" spans="1:4">
      <c r="A12383" s="134"/>
      <c r="D12383" s="68">
        <f t="shared" si="193"/>
        <v>0</v>
      </c>
    </row>
    <row r="12384" spans="1:4">
      <c r="A12384" s="134"/>
      <c r="D12384" s="68">
        <f t="shared" si="193"/>
        <v>0</v>
      </c>
    </row>
    <row r="12385" spans="1:4">
      <c r="A12385" s="134"/>
      <c r="D12385" s="68">
        <f t="shared" si="193"/>
        <v>0</v>
      </c>
    </row>
    <row r="12386" spans="1:4">
      <c r="A12386" s="134"/>
      <c r="D12386" s="68">
        <f t="shared" si="193"/>
        <v>0</v>
      </c>
    </row>
    <row r="12387" spans="1:4">
      <c r="A12387" s="134"/>
      <c r="D12387" s="68">
        <f t="shared" si="193"/>
        <v>0</v>
      </c>
    </row>
    <row r="12388" spans="1:4">
      <c r="A12388" s="134"/>
      <c r="D12388" s="68">
        <f t="shared" si="193"/>
        <v>0</v>
      </c>
    </row>
    <row r="12389" spans="1:4">
      <c r="A12389" s="134"/>
      <c r="D12389" s="68">
        <f t="shared" si="193"/>
        <v>0</v>
      </c>
    </row>
    <row r="12390" spans="1:4">
      <c r="A12390" s="134"/>
      <c r="D12390" s="68">
        <f t="shared" si="193"/>
        <v>0</v>
      </c>
    </row>
    <row r="12391" spans="1:4">
      <c r="A12391" s="134"/>
      <c r="D12391" s="68">
        <f t="shared" si="193"/>
        <v>0</v>
      </c>
    </row>
    <row r="12392" spans="1:4">
      <c r="A12392" s="134"/>
      <c r="D12392" s="68">
        <f t="shared" si="193"/>
        <v>0</v>
      </c>
    </row>
    <row r="12393" spans="1:4">
      <c r="A12393" s="134"/>
      <c r="D12393" s="68">
        <f t="shared" si="193"/>
        <v>0</v>
      </c>
    </row>
    <row r="12394" spans="1:4">
      <c r="A12394" s="134"/>
      <c r="D12394" s="68">
        <f t="shared" si="193"/>
        <v>0</v>
      </c>
    </row>
    <row r="12395" spans="1:4">
      <c r="A12395" s="134"/>
      <c r="D12395" s="68">
        <f t="shared" si="193"/>
        <v>0</v>
      </c>
    </row>
    <row r="12396" spans="1:4">
      <c r="A12396" s="134"/>
      <c r="D12396" s="68">
        <f t="shared" si="193"/>
        <v>0</v>
      </c>
    </row>
    <row r="12397" spans="1:4">
      <c r="A12397" s="134"/>
      <c r="D12397" s="68">
        <f t="shared" si="193"/>
        <v>0</v>
      </c>
    </row>
    <row r="12398" spans="1:4">
      <c r="A12398" s="134"/>
      <c r="D12398" s="68">
        <f t="shared" si="193"/>
        <v>0</v>
      </c>
    </row>
    <row r="12399" spans="1:4">
      <c r="A12399" s="134"/>
      <c r="D12399" s="68">
        <f t="shared" si="193"/>
        <v>0</v>
      </c>
    </row>
    <row r="12400" spans="1:4">
      <c r="A12400" s="134"/>
      <c r="D12400" s="68">
        <f t="shared" si="193"/>
        <v>0</v>
      </c>
    </row>
    <row r="12401" spans="1:4">
      <c r="A12401" s="134"/>
      <c r="D12401" s="68">
        <f t="shared" si="193"/>
        <v>0</v>
      </c>
    </row>
    <row r="12402" spans="1:4">
      <c r="A12402" s="134"/>
      <c r="D12402" s="68">
        <f t="shared" si="193"/>
        <v>0</v>
      </c>
    </row>
    <row r="12403" spans="1:4">
      <c r="A12403" s="134"/>
      <c r="D12403" s="68">
        <f t="shared" si="193"/>
        <v>0</v>
      </c>
    </row>
    <row r="12404" spans="1:4">
      <c r="A12404" s="134"/>
      <c r="D12404" s="68">
        <f t="shared" si="193"/>
        <v>0</v>
      </c>
    </row>
    <row r="12405" spans="1:4">
      <c r="A12405" s="134"/>
      <c r="D12405" s="68">
        <f t="shared" si="193"/>
        <v>0</v>
      </c>
    </row>
    <row r="12406" spans="1:4">
      <c r="A12406" s="134"/>
      <c r="D12406" s="68">
        <f t="shared" si="193"/>
        <v>0</v>
      </c>
    </row>
    <row r="12407" spans="1:4">
      <c r="A12407" s="134"/>
      <c r="D12407" s="68">
        <f t="shared" si="193"/>
        <v>0</v>
      </c>
    </row>
    <row r="12408" spans="1:4">
      <c r="A12408" s="134"/>
      <c r="D12408" s="68">
        <f t="shared" si="193"/>
        <v>0</v>
      </c>
    </row>
    <row r="12409" spans="1:4">
      <c r="A12409" s="134"/>
      <c r="D12409" s="68">
        <f t="shared" si="193"/>
        <v>0</v>
      </c>
    </row>
    <row r="12410" spans="1:4">
      <c r="A12410" s="134"/>
      <c r="D12410" s="68">
        <f t="shared" si="193"/>
        <v>0</v>
      </c>
    </row>
    <row r="12411" spans="1:4">
      <c r="A12411" s="134"/>
      <c r="D12411" s="68">
        <f t="shared" si="193"/>
        <v>0</v>
      </c>
    </row>
    <row r="12412" spans="1:4">
      <c r="A12412" s="134"/>
      <c r="D12412" s="68">
        <f t="shared" si="193"/>
        <v>0</v>
      </c>
    </row>
    <row r="12413" spans="1:4">
      <c r="A12413" s="134"/>
      <c r="D12413" s="68">
        <f t="shared" si="193"/>
        <v>0</v>
      </c>
    </row>
    <row r="12414" spans="1:4">
      <c r="A12414" s="134"/>
      <c r="D12414" s="68">
        <f t="shared" si="193"/>
        <v>0</v>
      </c>
    </row>
    <row r="12415" spans="1:4">
      <c r="A12415" s="134"/>
      <c r="D12415" s="68">
        <f t="shared" si="193"/>
        <v>0</v>
      </c>
    </row>
    <row r="12416" spans="1:4">
      <c r="A12416" s="134"/>
      <c r="D12416" s="68">
        <f t="shared" si="193"/>
        <v>0</v>
      </c>
    </row>
    <row r="12417" spans="1:4">
      <c r="A12417" s="134"/>
      <c r="D12417" s="68">
        <f t="shared" si="193"/>
        <v>0</v>
      </c>
    </row>
    <row r="12418" spans="1:4">
      <c r="A12418" s="134"/>
      <c r="D12418" s="68">
        <f t="shared" si="193"/>
        <v>0</v>
      </c>
    </row>
    <row r="12419" spans="1:4">
      <c r="A12419" s="134"/>
      <c r="D12419" s="68">
        <f t="shared" ref="D12419:D12482" si="194">B12419+C12419</f>
        <v>0</v>
      </c>
    </row>
    <row r="12420" spans="1:4">
      <c r="A12420" s="134"/>
      <c r="D12420" s="68">
        <f t="shared" si="194"/>
        <v>0</v>
      </c>
    </row>
    <row r="12421" spans="1:4">
      <c r="A12421" s="134"/>
      <c r="D12421" s="68">
        <f t="shared" si="194"/>
        <v>0</v>
      </c>
    </row>
    <row r="12422" spans="1:4">
      <c r="A12422" s="134"/>
      <c r="D12422" s="68">
        <f t="shared" si="194"/>
        <v>0</v>
      </c>
    </row>
    <row r="12423" spans="1:4">
      <c r="A12423" s="134"/>
      <c r="D12423" s="68">
        <f t="shared" si="194"/>
        <v>0</v>
      </c>
    </row>
    <row r="12424" spans="1:4">
      <c r="A12424" s="134"/>
      <c r="D12424" s="68">
        <f t="shared" si="194"/>
        <v>0</v>
      </c>
    </row>
    <row r="12425" spans="1:4">
      <c r="A12425" s="134"/>
      <c r="D12425" s="68">
        <f t="shared" si="194"/>
        <v>0</v>
      </c>
    </row>
    <row r="12426" spans="1:4">
      <c r="A12426" s="134"/>
      <c r="D12426" s="68">
        <f t="shared" si="194"/>
        <v>0</v>
      </c>
    </row>
    <row r="12427" spans="1:4">
      <c r="A12427" s="134"/>
      <c r="D12427" s="68">
        <f t="shared" si="194"/>
        <v>0</v>
      </c>
    </row>
    <row r="12428" spans="1:4">
      <c r="A12428" s="134"/>
      <c r="D12428" s="68">
        <f t="shared" si="194"/>
        <v>0</v>
      </c>
    </row>
    <row r="12429" spans="1:4">
      <c r="A12429" s="134"/>
      <c r="D12429" s="68">
        <f t="shared" si="194"/>
        <v>0</v>
      </c>
    </row>
    <row r="12430" spans="1:4">
      <c r="A12430" s="134"/>
      <c r="D12430" s="68">
        <f t="shared" si="194"/>
        <v>0</v>
      </c>
    </row>
    <row r="12431" spans="1:4">
      <c r="A12431" s="134"/>
      <c r="D12431" s="68">
        <f t="shared" si="194"/>
        <v>0</v>
      </c>
    </row>
    <row r="12432" spans="1:4">
      <c r="A12432" s="134"/>
      <c r="D12432" s="68">
        <f t="shared" si="194"/>
        <v>0</v>
      </c>
    </row>
    <row r="12433" spans="1:4">
      <c r="A12433" s="134"/>
      <c r="D12433" s="68">
        <f t="shared" si="194"/>
        <v>0</v>
      </c>
    </row>
    <row r="12434" spans="1:4">
      <c r="A12434" s="134"/>
      <c r="D12434" s="68">
        <f t="shared" si="194"/>
        <v>0</v>
      </c>
    </row>
    <row r="12435" spans="1:4">
      <c r="A12435" s="134"/>
      <c r="D12435" s="68">
        <f t="shared" si="194"/>
        <v>0</v>
      </c>
    </row>
    <row r="12436" spans="1:4">
      <c r="A12436" s="134"/>
      <c r="D12436" s="68">
        <f t="shared" si="194"/>
        <v>0</v>
      </c>
    </row>
    <row r="12437" spans="1:4">
      <c r="A12437" s="134"/>
      <c r="D12437" s="68">
        <f t="shared" si="194"/>
        <v>0</v>
      </c>
    </row>
    <row r="12438" spans="1:4">
      <c r="A12438" s="134"/>
      <c r="D12438" s="68">
        <f t="shared" si="194"/>
        <v>0</v>
      </c>
    </row>
    <row r="12439" spans="1:4">
      <c r="A12439" s="134"/>
      <c r="D12439" s="68">
        <f t="shared" si="194"/>
        <v>0</v>
      </c>
    </row>
    <row r="12440" spans="1:4">
      <c r="A12440" s="134"/>
      <c r="D12440" s="68">
        <f t="shared" si="194"/>
        <v>0</v>
      </c>
    </row>
    <row r="12441" spans="1:4">
      <c r="A12441" s="134"/>
      <c r="D12441" s="68">
        <f t="shared" si="194"/>
        <v>0</v>
      </c>
    </row>
    <row r="12442" spans="1:4">
      <c r="A12442" s="134"/>
      <c r="D12442" s="68">
        <f t="shared" si="194"/>
        <v>0</v>
      </c>
    </row>
    <row r="12443" spans="1:4">
      <c r="A12443" s="134"/>
      <c r="D12443" s="68">
        <f t="shared" si="194"/>
        <v>0</v>
      </c>
    </row>
    <row r="12444" spans="1:4">
      <c r="A12444" s="134"/>
      <c r="D12444" s="68">
        <f t="shared" si="194"/>
        <v>0</v>
      </c>
    </row>
    <row r="12445" spans="1:4">
      <c r="A12445" s="134"/>
      <c r="D12445" s="68">
        <f t="shared" si="194"/>
        <v>0</v>
      </c>
    </row>
    <row r="12446" spans="1:4">
      <c r="A12446" s="134"/>
      <c r="D12446" s="68">
        <f t="shared" si="194"/>
        <v>0</v>
      </c>
    </row>
    <row r="12447" spans="1:4">
      <c r="A12447" s="134"/>
      <c r="D12447" s="68">
        <f t="shared" si="194"/>
        <v>0</v>
      </c>
    </row>
    <row r="12448" spans="1:4">
      <c r="A12448" s="134"/>
      <c r="D12448" s="68">
        <f t="shared" si="194"/>
        <v>0</v>
      </c>
    </row>
    <row r="12449" spans="1:4">
      <c r="A12449" s="134"/>
      <c r="D12449" s="68">
        <f t="shared" si="194"/>
        <v>0</v>
      </c>
    </row>
    <row r="12450" spans="1:4">
      <c r="A12450" s="134"/>
      <c r="D12450" s="68">
        <f t="shared" si="194"/>
        <v>0</v>
      </c>
    </row>
    <row r="12451" spans="1:4">
      <c r="A12451" s="134"/>
      <c r="D12451" s="68">
        <f t="shared" si="194"/>
        <v>0</v>
      </c>
    </row>
    <row r="12452" spans="1:4">
      <c r="A12452" s="134"/>
      <c r="D12452" s="68">
        <f t="shared" si="194"/>
        <v>0</v>
      </c>
    </row>
    <row r="12453" spans="1:4">
      <c r="A12453" s="134"/>
      <c r="D12453" s="68">
        <f t="shared" si="194"/>
        <v>0</v>
      </c>
    </row>
    <row r="12454" spans="1:4">
      <c r="A12454" s="134"/>
      <c r="D12454" s="68">
        <f t="shared" si="194"/>
        <v>0</v>
      </c>
    </row>
    <row r="12455" spans="1:4">
      <c r="A12455" s="134"/>
      <c r="D12455" s="68">
        <f t="shared" si="194"/>
        <v>0</v>
      </c>
    </row>
    <row r="12456" spans="1:4">
      <c r="A12456" s="134"/>
      <c r="D12456" s="68">
        <f t="shared" si="194"/>
        <v>0</v>
      </c>
    </row>
    <row r="12457" spans="1:4">
      <c r="A12457" s="134"/>
      <c r="D12457" s="68">
        <f t="shared" si="194"/>
        <v>0</v>
      </c>
    </row>
    <row r="12458" spans="1:4">
      <c r="A12458" s="134"/>
      <c r="D12458" s="68">
        <f t="shared" si="194"/>
        <v>0</v>
      </c>
    </row>
    <row r="12459" spans="1:4">
      <c r="A12459" s="134"/>
      <c r="D12459" s="68">
        <f t="shared" si="194"/>
        <v>0</v>
      </c>
    </row>
    <row r="12460" spans="1:4">
      <c r="A12460" s="134"/>
      <c r="D12460" s="68">
        <f t="shared" si="194"/>
        <v>0</v>
      </c>
    </row>
    <row r="12461" spans="1:4">
      <c r="A12461" s="134"/>
      <c r="D12461" s="68">
        <f t="shared" si="194"/>
        <v>0</v>
      </c>
    </row>
    <row r="12462" spans="1:4">
      <c r="A12462" s="134"/>
      <c r="D12462" s="68">
        <f t="shared" si="194"/>
        <v>0</v>
      </c>
    </row>
    <row r="12463" spans="1:4">
      <c r="A12463" s="134"/>
      <c r="D12463" s="68">
        <f t="shared" si="194"/>
        <v>0</v>
      </c>
    </row>
    <row r="12464" spans="1:4">
      <c r="A12464" s="134"/>
      <c r="D12464" s="68">
        <f t="shared" si="194"/>
        <v>0</v>
      </c>
    </row>
    <row r="12465" spans="1:4">
      <c r="A12465" s="134"/>
      <c r="D12465" s="68">
        <f t="shared" si="194"/>
        <v>0</v>
      </c>
    </row>
    <row r="12466" spans="1:4">
      <c r="A12466" s="134"/>
      <c r="D12466" s="68">
        <f t="shared" si="194"/>
        <v>0</v>
      </c>
    </row>
    <row r="12467" spans="1:4">
      <c r="A12467" s="134"/>
      <c r="D12467" s="68">
        <f t="shared" si="194"/>
        <v>0</v>
      </c>
    </row>
    <row r="12468" spans="1:4">
      <c r="A12468" s="134"/>
      <c r="D12468" s="68">
        <f t="shared" si="194"/>
        <v>0</v>
      </c>
    </row>
    <row r="12469" spans="1:4">
      <c r="A12469" s="134"/>
      <c r="D12469" s="68">
        <f t="shared" si="194"/>
        <v>0</v>
      </c>
    </row>
    <row r="12470" spans="1:4">
      <c r="A12470" s="134"/>
      <c r="D12470" s="68">
        <f t="shared" si="194"/>
        <v>0</v>
      </c>
    </row>
    <row r="12471" spans="1:4">
      <c r="A12471" s="134"/>
      <c r="D12471" s="68">
        <f t="shared" si="194"/>
        <v>0</v>
      </c>
    </row>
    <row r="12472" spans="1:4">
      <c r="A12472" s="134"/>
      <c r="D12472" s="68">
        <f t="shared" si="194"/>
        <v>0</v>
      </c>
    </row>
    <row r="12473" spans="1:4">
      <c r="A12473" s="134"/>
      <c r="D12473" s="68">
        <f t="shared" si="194"/>
        <v>0</v>
      </c>
    </row>
    <row r="12474" spans="1:4">
      <c r="A12474" s="134"/>
      <c r="D12474" s="68">
        <f t="shared" si="194"/>
        <v>0</v>
      </c>
    </row>
    <row r="12475" spans="1:4">
      <c r="A12475" s="134"/>
      <c r="D12475" s="68">
        <f t="shared" si="194"/>
        <v>0</v>
      </c>
    </row>
    <row r="12476" spans="1:4">
      <c r="A12476" s="134"/>
      <c r="D12476" s="68">
        <f t="shared" si="194"/>
        <v>0</v>
      </c>
    </row>
    <row r="12477" spans="1:4">
      <c r="A12477" s="134"/>
      <c r="D12477" s="68">
        <f t="shared" si="194"/>
        <v>0</v>
      </c>
    </row>
    <row r="12478" spans="1:4">
      <c r="A12478" s="134"/>
      <c r="D12478" s="68">
        <f t="shared" si="194"/>
        <v>0</v>
      </c>
    </row>
    <row r="12479" spans="1:4">
      <c r="A12479" s="134"/>
      <c r="D12479" s="68">
        <f t="shared" si="194"/>
        <v>0</v>
      </c>
    </row>
    <row r="12480" spans="1:4">
      <c r="A12480" s="134"/>
      <c r="D12480" s="68">
        <f t="shared" si="194"/>
        <v>0</v>
      </c>
    </row>
    <row r="12481" spans="1:4">
      <c r="A12481" s="134"/>
      <c r="D12481" s="68">
        <f t="shared" si="194"/>
        <v>0</v>
      </c>
    </row>
    <row r="12482" spans="1:4">
      <c r="A12482" s="134"/>
      <c r="D12482" s="68">
        <f t="shared" si="194"/>
        <v>0</v>
      </c>
    </row>
    <row r="12483" spans="1:4">
      <c r="A12483" s="134"/>
      <c r="D12483" s="68">
        <f t="shared" ref="D12483:D12546" si="195">B12483+C12483</f>
        <v>0</v>
      </c>
    </row>
    <row r="12484" spans="1:4">
      <c r="A12484" s="134"/>
      <c r="D12484" s="68">
        <f t="shared" si="195"/>
        <v>0</v>
      </c>
    </row>
    <row r="12485" spans="1:4">
      <c r="A12485" s="134"/>
      <c r="D12485" s="68">
        <f t="shared" si="195"/>
        <v>0</v>
      </c>
    </row>
    <row r="12486" spans="1:4">
      <c r="A12486" s="134"/>
      <c r="D12486" s="68">
        <f t="shared" si="195"/>
        <v>0</v>
      </c>
    </row>
    <row r="12487" spans="1:4">
      <c r="A12487" s="134"/>
      <c r="D12487" s="68">
        <f t="shared" si="195"/>
        <v>0</v>
      </c>
    </row>
    <row r="12488" spans="1:4">
      <c r="A12488" s="134"/>
      <c r="D12488" s="68">
        <f t="shared" si="195"/>
        <v>0</v>
      </c>
    </row>
    <row r="12489" spans="1:4">
      <c r="A12489" s="134"/>
      <c r="D12489" s="68">
        <f t="shared" si="195"/>
        <v>0</v>
      </c>
    </row>
    <row r="12490" spans="1:4">
      <c r="A12490" s="134"/>
      <c r="D12490" s="68">
        <f t="shared" si="195"/>
        <v>0</v>
      </c>
    </row>
    <row r="12491" spans="1:4">
      <c r="A12491" s="134"/>
      <c r="D12491" s="68">
        <f t="shared" si="195"/>
        <v>0</v>
      </c>
    </row>
    <row r="12492" spans="1:4">
      <c r="A12492" s="134"/>
      <c r="D12492" s="68">
        <f t="shared" si="195"/>
        <v>0</v>
      </c>
    </row>
    <row r="12493" spans="1:4">
      <c r="A12493" s="134"/>
      <c r="D12493" s="68">
        <f t="shared" si="195"/>
        <v>0</v>
      </c>
    </row>
    <row r="12494" spans="1:4">
      <c r="A12494" s="134"/>
      <c r="D12494" s="68">
        <f t="shared" si="195"/>
        <v>0</v>
      </c>
    </row>
    <row r="12495" spans="1:4">
      <c r="A12495" s="134"/>
      <c r="D12495" s="68">
        <f t="shared" si="195"/>
        <v>0</v>
      </c>
    </row>
    <row r="12496" spans="1:4">
      <c r="A12496" s="134"/>
      <c r="D12496" s="68">
        <f t="shared" si="195"/>
        <v>0</v>
      </c>
    </row>
    <row r="12497" spans="1:4">
      <c r="A12497" s="134"/>
      <c r="D12497" s="68">
        <f t="shared" si="195"/>
        <v>0</v>
      </c>
    </row>
    <row r="12498" spans="1:4">
      <c r="A12498" s="134"/>
      <c r="D12498" s="68">
        <f t="shared" si="195"/>
        <v>0</v>
      </c>
    </row>
    <row r="12499" spans="1:4">
      <c r="A12499" s="134"/>
      <c r="D12499" s="68">
        <f t="shared" si="195"/>
        <v>0</v>
      </c>
    </row>
    <row r="12500" spans="1:4">
      <c r="A12500" s="134"/>
      <c r="D12500" s="68">
        <f t="shared" si="195"/>
        <v>0</v>
      </c>
    </row>
    <row r="12501" spans="1:4">
      <c r="A12501" s="134"/>
      <c r="D12501" s="68">
        <f t="shared" si="195"/>
        <v>0</v>
      </c>
    </row>
    <row r="12502" spans="1:4">
      <c r="A12502" s="134"/>
      <c r="D12502" s="68">
        <f t="shared" si="195"/>
        <v>0</v>
      </c>
    </row>
    <row r="12503" spans="1:4">
      <c r="A12503" s="134"/>
      <c r="D12503" s="68">
        <f t="shared" si="195"/>
        <v>0</v>
      </c>
    </row>
    <row r="12504" spans="1:4">
      <c r="A12504" s="134"/>
      <c r="D12504" s="68">
        <f t="shared" si="195"/>
        <v>0</v>
      </c>
    </row>
    <row r="12505" spans="1:4">
      <c r="A12505" s="134"/>
      <c r="D12505" s="68">
        <f t="shared" si="195"/>
        <v>0</v>
      </c>
    </row>
    <row r="12506" spans="1:4">
      <c r="A12506" s="134"/>
      <c r="D12506" s="68">
        <f t="shared" si="195"/>
        <v>0</v>
      </c>
    </row>
    <row r="12507" spans="1:4">
      <c r="A12507" s="134"/>
      <c r="D12507" s="68">
        <f t="shared" si="195"/>
        <v>0</v>
      </c>
    </row>
    <row r="12508" spans="1:4">
      <c r="A12508" s="134"/>
      <c r="D12508" s="68">
        <f t="shared" si="195"/>
        <v>0</v>
      </c>
    </row>
    <row r="12509" spans="1:4">
      <c r="A12509" s="134"/>
      <c r="D12509" s="68">
        <f t="shared" si="195"/>
        <v>0</v>
      </c>
    </row>
    <row r="12510" spans="1:4">
      <c r="A12510" s="134"/>
      <c r="D12510" s="68">
        <f t="shared" si="195"/>
        <v>0</v>
      </c>
    </row>
    <row r="12511" spans="1:4">
      <c r="A12511" s="134"/>
      <c r="D12511" s="68">
        <f t="shared" si="195"/>
        <v>0</v>
      </c>
    </row>
    <row r="12512" spans="1:4">
      <c r="A12512" s="134"/>
      <c r="D12512" s="68">
        <f t="shared" si="195"/>
        <v>0</v>
      </c>
    </row>
    <row r="12513" spans="1:4">
      <c r="A12513" s="134"/>
      <c r="D12513" s="68">
        <f t="shared" si="195"/>
        <v>0</v>
      </c>
    </row>
    <row r="12514" spans="1:4">
      <c r="A12514" s="134"/>
      <c r="D12514" s="68">
        <f t="shared" si="195"/>
        <v>0</v>
      </c>
    </row>
    <row r="12515" spans="1:4">
      <c r="A12515" s="134"/>
      <c r="D12515" s="68">
        <f t="shared" si="195"/>
        <v>0</v>
      </c>
    </row>
    <row r="12516" spans="1:4">
      <c r="A12516" s="134"/>
      <c r="D12516" s="68">
        <f t="shared" si="195"/>
        <v>0</v>
      </c>
    </row>
    <row r="12517" spans="1:4">
      <c r="A12517" s="134"/>
      <c r="D12517" s="68">
        <f t="shared" si="195"/>
        <v>0</v>
      </c>
    </row>
    <row r="12518" spans="1:4">
      <c r="A12518" s="134"/>
      <c r="D12518" s="68">
        <f t="shared" si="195"/>
        <v>0</v>
      </c>
    </row>
    <row r="12519" spans="1:4">
      <c r="A12519" s="134"/>
      <c r="D12519" s="68">
        <f t="shared" si="195"/>
        <v>0</v>
      </c>
    </row>
    <row r="12520" spans="1:4">
      <c r="A12520" s="134"/>
      <c r="D12520" s="68">
        <f t="shared" si="195"/>
        <v>0</v>
      </c>
    </row>
    <row r="12521" spans="1:4">
      <c r="A12521" s="134"/>
      <c r="D12521" s="68">
        <f t="shared" si="195"/>
        <v>0</v>
      </c>
    </row>
    <row r="12522" spans="1:4">
      <c r="A12522" s="134"/>
      <c r="D12522" s="68">
        <f t="shared" si="195"/>
        <v>0</v>
      </c>
    </row>
    <row r="12523" spans="1:4">
      <c r="A12523" s="134"/>
      <c r="D12523" s="68">
        <f t="shared" si="195"/>
        <v>0</v>
      </c>
    </row>
    <row r="12524" spans="1:4">
      <c r="A12524" s="134"/>
      <c r="D12524" s="68">
        <f t="shared" si="195"/>
        <v>0</v>
      </c>
    </row>
    <row r="12525" spans="1:4">
      <c r="A12525" s="134"/>
      <c r="D12525" s="68">
        <f t="shared" si="195"/>
        <v>0</v>
      </c>
    </row>
    <row r="12526" spans="1:4">
      <c r="A12526" s="134"/>
      <c r="D12526" s="68">
        <f t="shared" si="195"/>
        <v>0</v>
      </c>
    </row>
    <row r="12527" spans="1:4">
      <c r="A12527" s="134"/>
      <c r="D12527" s="68">
        <f t="shared" si="195"/>
        <v>0</v>
      </c>
    </row>
    <row r="12528" spans="1:4">
      <c r="A12528" s="134"/>
      <c r="D12528" s="68">
        <f t="shared" si="195"/>
        <v>0</v>
      </c>
    </row>
    <row r="12529" spans="1:4">
      <c r="A12529" s="134"/>
      <c r="D12529" s="68">
        <f t="shared" si="195"/>
        <v>0</v>
      </c>
    </row>
    <row r="12530" spans="1:4">
      <c r="A12530" s="134"/>
      <c r="D12530" s="68">
        <f t="shared" si="195"/>
        <v>0</v>
      </c>
    </row>
    <row r="12531" spans="1:4">
      <c r="A12531" s="134"/>
      <c r="D12531" s="68">
        <f t="shared" si="195"/>
        <v>0</v>
      </c>
    </row>
    <row r="12532" spans="1:4">
      <c r="A12532" s="134"/>
      <c r="D12532" s="68">
        <f t="shared" si="195"/>
        <v>0</v>
      </c>
    </row>
    <row r="12533" spans="1:4">
      <c r="A12533" s="134"/>
      <c r="D12533" s="68">
        <f t="shared" si="195"/>
        <v>0</v>
      </c>
    </row>
    <row r="12534" spans="1:4">
      <c r="A12534" s="134"/>
      <c r="D12534" s="68">
        <f t="shared" si="195"/>
        <v>0</v>
      </c>
    </row>
    <row r="12535" spans="1:4">
      <c r="A12535" s="134"/>
      <c r="D12535" s="68">
        <f t="shared" si="195"/>
        <v>0</v>
      </c>
    </row>
    <row r="12536" spans="1:4">
      <c r="A12536" s="134"/>
      <c r="D12536" s="68">
        <f t="shared" si="195"/>
        <v>0</v>
      </c>
    </row>
    <row r="12537" spans="1:4">
      <c r="A12537" s="134"/>
      <c r="D12537" s="68">
        <f t="shared" si="195"/>
        <v>0</v>
      </c>
    </row>
    <row r="12538" spans="1:4">
      <c r="A12538" s="134"/>
      <c r="D12538" s="68">
        <f t="shared" si="195"/>
        <v>0</v>
      </c>
    </row>
    <row r="12539" spans="1:4">
      <c r="A12539" s="134"/>
      <c r="D12539" s="68">
        <f t="shared" si="195"/>
        <v>0</v>
      </c>
    </row>
    <row r="12540" spans="1:4">
      <c r="A12540" s="134"/>
      <c r="D12540" s="68">
        <f t="shared" si="195"/>
        <v>0</v>
      </c>
    </row>
    <row r="12541" spans="1:4">
      <c r="A12541" s="134"/>
      <c r="D12541" s="68">
        <f t="shared" si="195"/>
        <v>0</v>
      </c>
    </row>
    <row r="12542" spans="1:4">
      <c r="A12542" s="134"/>
      <c r="D12542" s="68">
        <f t="shared" si="195"/>
        <v>0</v>
      </c>
    </row>
    <row r="12543" spans="1:4">
      <c r="A12543" s="134"/>
      <c r="D12543" s="68">
        <f t="shared" si="195"/>
        <v>0</v>
      </c>
    </row>
    <row r="12544" spans="1:4">
      <c r="A12544" s="134"/>
      <c r="D12544" s="68">
        <f t="shared" si="195"/>
        <v>0</v>
      </c>
    </row>
    <row r="12545" spans="1:4">
      <c r="A12545" s="134"/>
      <c r="D12545" s="68">
        <f t="shared" si="195"/>
        <v>0</v>
      </c>
    </row>
    <row r="12546" spans="1:4">
      <c r="A12546" s="134"/>
      <c r="D12546" s="68">
        <f t="shared" si="195"/>
        <v>0</v>
      </c>
    </row>
    <row r="12547" spans="1:4">
      <c r="A12547" s="134"/>
      <c r="D12547" s="68">
        <f t="shared" ref="D12547:D12610" si="196">B12547+C12547</f>
        <v>0</v>
      </c>
    </row>
    <row r="12548" spans="1:4">
      <c r="A12548" s="134"/>
      <c r="D12548" s="68">
        <f t="shared" si="196"/>
        <v>0</v>
      </c>
    </row>
    <row r="12549" spans="1:4">
      <c r="A12549" s="134"/>
      <c r="D12549" s="68">
        <f t="shared" si="196"/>
        <v>0</v>
      </c>
    </row>
    <row r="12550" spans="1:4">
      <c r="A12550" s="134"/>
      <c r="D12550" s="68">
        <f t="shared" si="196"/>
        <v>0</v>
      </c>
    </row>
    <row r="12551" spans="1:4">
      <c r="A12551" s="134"/>
      <c r="D12551" s="68">
        <f t="shared" si="196"/>
        <v>0</v>
      </c>
    </row>
    <row r="12552" spans="1:4">
      <c r="A12552" s="134"/>
      <c r="D12552" s="68">
        <f t="shared" si="196"/>
        <v>0</v>
      </c>
    </row>
    <row r="12553" spans="1:4">
      <c r="A12553" s="134"/>
      <c r="D12553" s="68">
        <f t="shared" si="196"/>
        <v>0</v>
      </c>
    </row>
    <row r="12554" spans="1:4">
      <c r="A12554" s="134"/>
      <c r="D12554" s="68">
        <f t="shared" si="196"/>
        <v>0</v>
      </c>
    </row>
    <row r="12555" spans="1:4">
      <c r="A12555" s="134"/>
      <c r="D12555" s="68">
        <f t="shared" si="196"/>
        <v>0</v>
      </c>
    </row>
    <row r="12556" spans="1:4">
      <c r="A12556" s="134"/>
      <c r="D12556" s="68">
        <f t="shared" si="196"/>
        <v>0</v>
      </c>
    </row>
    <row r="12557" spans="1:4">
      <c r="A12557" s="134"/>
      <c r="D12557" s="68">
        <f t="shared" si="196"/>
        <v>0</v>
      </c>
    </row>
    <row r="12558" spans="1:4">
      <c r="A12558" s="134"/>
      <c r="D12558" s="68">
        <f t="shared" si="196"/>
        <v>0</v>
      </c>
    </row>
    <row r="12559" spans="1:4">
      <c r="A12559" s="134"/>
      <c r="D12559" s="68">
        <f t="shared" si="196"/>
        <v>0</v>
      </c>
    </row>
    <row r="12560" spans="1:4">
      <c r="A12560" s="134"/>
      <c r="D12560" s="68">
        <f t="shared" si="196"/>
        <v>0</v>
      </c>
    </row>
    <row r="12561" spans="1:4">
      <c r="A12561" s="134"/>
      <c r="D12561" s="68">
        <f t="shared" si="196"/>
        <v>0</v>
      </c>
    </row>
    <row r="12562" spans="1:4">
      <c r="A12562" s="134"/>
      <c r="D12562" s="68">
        <f t="shared" si="196"/>
        <v>0</v>
      </c>
    </row>
    <row r="12563" spans="1:4">
      <c r="A12563" s="134"/>
      <c r="D12563" s="68">
        <f t="shared" si="196"/>
        <v>0</v>
      </c>
    </row>
    <row r="12564" spans="1:4">
      <c r="A12564" s="134"/>
      <c r="D12564" s="68">
        <f t="shared" si="196"/>
        <v>0</v>
      </c>
    </row>
    <row r="12565" spans="1:4">
      <c r="A12565" s="134"/>
      <c r="D12565" s="68">
        <f t="shared" si="196"/>
        <v>0</v>
      </c>
    </row>
    <row r="12566" spans="1:4">
      <c r="A12566" s="134"/>
      <c r="D12566" s="68">
        <f t="shared" si="196"/>
        <v>0</v>
      </c>
    </row>
    <row r="12567" spans="1:4">
      <c r="A12567" s="134"/>
      <c r="D12567" s="68">
        <f t="shared" si="196"/>
        <v>0</v>
      </c>
    </row>
    <row r="12568" spans="1:4">
      <c r="A12568" s="134"/>
      <c r="D12568" s="68">
        <f t="shared" si="196"/>
        <v>0</v>
      </c>
    </row>
    <row r="12569" spans="1:4">
      <c r="A12569" s="134"/>
      <c r="D12569" s="68">
        <f t="shared" si="196"/>
        <v>0</v>
      </c>
    </row>
    <row r="12570" spans="1:4">
      <c r="A12570" s="134"/>
      <c r="D12570" s="68">
        <f t="shared" si="196"/>
        <v>0</v>
      </c>
    </row>
    <row r="12571" spans="1:4">
      <c r="A12571" s="134"/>
      <c r="D12571" s="68">
        <f t="shared" si="196"/>
        <v>0</v>
      </c>
    </row>
    <row r="12572" spans="1:4">
      <c r="A12572" s="134"/>
      <c r="D12572" s="68">
        <f t="shared" si="196"/>
        <v>0</v>
      </c>
    </row>
    <row r="12573" spans="1:4">
      <c r="A12573" s="134"/>
      <c r="D12573" s="68">
        <f t="shared" si="196"/>
        <v>0</v>
      </c>
    </row>
    <row r="12574" spans="1:4">
      <c r="A12574" s="134"/>
      <c r="D12574" s="68">
        <f t="shared" si="196"/>
        <v>0</v>
      </c>
    </row>
    <row r="12575" spans="1:4">
      <c r="A12575" s="134"/>
      <c r="D12575" s="68">
        <f t="shared" si="196"/>
        <v>0</v>
      </c>
    </row>
    <row r="12576" spans="1:4">
      <c r="A12576" s="134"/>
      <c r="D12576" s="68">
        <f t="shared" si="196"/>
        <v>0</v>
      </c>
    </row>
    <row r="12577" spans="1:4">
      <c r="A12577" s="134"/>
      <c r="D12577" s="68">
        <f t="shared" si="196"/>
        <v>0</v>
      </c>
    </row>
    <row r="12578" spans="1:4">
      <c r="A12578" s="134"/>
      <c r="D12578" s="68">
        <f t="shared" si="196"/>
        <v>0</v>
      </c>
    </row>
    <row r="12579" spans="1:4">
      <c r="A12579" s="134"/>
      <c r="D12579" s="68">
        <f t="shared" si="196"/>
        <v>0</v>
      </c>
    </row>
    <row r="12580" spans="1:4">
      <c r="A12580" s="134"/>
      <c r="D12580" s="68">
        <f t="shared" si="196"/>
        <v>0</v>
      </c>
    </row>
    <row r="12581" spans="1:4">
      <c r="A12581" s="134"/>
      <c r="D12581" s="68">
        <f t="shared" si="196"/>
        <v>0</v>
      </c>
    </row>
    <row r="12582" spans="1:4">
      <c r="A12582" s="134"/>
      <c r="D12582" s="68">
        <f t="shared" si="196"/>
        <v>0</v>
      </c>
    </row>
    <row r="12583" spans="1:4">
      <c r="A12583" s="134"/>
      <c r="D12583" s="68">
        <f t="shared" si="196"/>
        <v>0</v>
      </c>
    </row>
    <row r="12584" spans="1:4">
      <c r="A12584" s="134"/>
      <c r="D12584" s="68">
        <f t="shared" si="196"/>
        <v>0</v>
      </c>
    </row>
    <row r="12585" spans="1:4">
      <c r="A12585" s="134"/>
      <c r="D12585" s="68">
        <f t="shared" si="196"/>
        <v>0</v>
      </c>
    </row>
    <row r="12586" spans="1:4">
      <c r="A12586" s="134"/>
      <c r="D12586" s="68">
        <f t="shared" si="196"/>
        <v>0</v>
      </c>
    </row>
    <row r="12587" spans="1:4">
      <c r="A12587" s="134"/>
      <c r="D12587" s="68">
        <f t="shared" si="196"/>
        <v>0</v>
      </c>
    </row>
    <row r="12588" spans="1:4">
      <c r="A12588" s="134"/>
      <c r="D12588" s="68">
        <f t="shared" si="196"/>
        <v>0</v>
      </c>
    </row>
    <row r="12589" spans="1:4">
      <c r="A12589" s="134"/>
      <c r="D12589" s="68">
        <f t="shared" si="196"/>
        <v>0</v>
      </c>
    </row>
    <row r="12590" spans="1:4">
      <c r="A12590" s="134"/>
      <c r="D12590" s="68">
        <f t="shared" si="196"/>
        <v>0</v>
      </c>
    </row>
    <row r="12591" spans="1:4">
      <c r="A12591" s="134"/>
      <c r="D12591" s="68">
        <f t="shared" si="196"/>
        <v>0</v>
      </c>
    </row>
    <row r="12592" spans="1:4">
      <c r="A12592" s="134"/>
      <c r="D12592" s="68">
        <f t="shared" si="196"/>
        <v>0</v>
      </c>
    </row>
    <row r="12593" spans="1:4">
      <c r="A12593" s="134"/>
      <c r="D12593" s="68">
        <f t="shared" si="196"/>
        <v>0</v>
      </c>
    </row>
    <row r="12594" spans="1:4">
      <c r="A12594" s="134"/>
      <c r="D12594" s="68">
        <f t="shared" si="196"/>
        <v>0</v>
      </c>
    </row>
    <row r="12595" spans="1:4">
      <c r="A12595" s="134"/>
      <c r="D12595" s="68">
        <f t="shared" si="196"/>
        <v>0</v>
      </c>
    </row>
    <row r="12596" spans="1:4">
      <c r="A12596" s="134"/>
      <c r="D12596" s="68">
        <f t="shared" si="196"/>
        <v>0</v>
      </c>
    </row>
    <row r="12597" spans="1:4">
      <c r="A12597" s="134"/>
      <c r="D12597" s="68">
        <f t="shared" si="196"/>
        <v>0</v>
      </c>
    </row>
    <row r="12598" spans="1:4">
      <c r="A12598" s="134"/>
      <c r="D12598" s="68">
        <f t="shared" si="196"/>
        <v>0</v>
      </c>
    </row>
    <row r="12599" spans="1:4">
      <c r="A12599" s="134"/>
      <c r="D12599" s="68">
        <f t="shared" si="196"/>
        <v>0</v>
      </c>
    </row>
    <row r="12600" spans="1:4">
      <c r="A12600" s="134"/>
      <c r="D12600" s="68">
        <f t="shared" si="196"/>
        <v>0</v>
      </c>
    </row>
    <row r="12601" spans="1:4">
      <c r="A12601" s="134"/>
      <c r="D12601" s="68">
        <f t="shared" si="196"/>
        <v>0</v>
      </c>
    </row>
    <row r="12602" spans="1:4">
      <c r="A12602" s="134"/>
      <c r="D12602" s="68">
        <f t="shared" si="196"/>
        <v>0</v>
      </c>
    </row>
    <row r="12603" spans="1:4">
      <c r="A12603" s="134"/>
      <c r="D12603" s="68">
        <f t="shared" si="196"/>
        <v>0</v>
      </c>
    </row>
    <row r="12604" spans="1:4">
      <c r="A12604" s="134"/>
      <c r="D12604" s="68">
        <f t="shared" si="196"/>
        <v>0</v>
      </c>
    </row>
    <row r="12605" spans="1:4">
      <c r="A12605" s="134"/>
      <c r="D12605" s="68">
        <f t="shared" si="196"/>
        <v>0</v>
      </c>
    </row>
    <row r="12606" spans="1:4">
      <c r="A12606" s="134"/>
      <c r="D12606" s="68">
        <f t="shared" si="196"/>
        <v>0</v>
      </c>
    </row>
    <row r="12607" spans="1:4">
      <c r="A12607" s="134"/>
      <c r="D12607" s="68">
        <f t="shared" si="196"/>
        <v>0</v>
      </c>
    </row>
    <row r="12608" spans="1:4">
      <c r="A12608" s="134"/>
      <c r="D12608" s="68">
        <f t="shared" si="196"/>
        <v>0</v>
      </c>
    </row>
    <row r="12609" spans="1:4">
      <c r="A12609" s="134"/>
      <c r="D12609" s="68">
        <f t="shared" si="196"/>
        <v>0</v>
      </c>
    </row>
    <row r="12610" spans="1:4">
      <c r="A12610" s="134"/>
      <c r="D12610" s="68">
        <f t="shared" si="196"/>
        <v>0</v>
      </c>
    </row>
    <row r="12611" spans="1:4">
      <c r="A12611" s="134"/>
      <c r="D12611" s="68">
        <f t="shared" ref="D12611:D12674" si="197">B12611+C12611</f>
        <v>0</v>
      </c>
    </row>
    <row r="12612" spans="1:4">
      <c r="A12612" s="134"/>
      <c r="D12612" s="68">
        <f t="shared" si="197"/>
        <v>0</v>
      </c>
    </row>
    <row r="12613" spans="1:4">
      <c r="A12613" s="134"/>
      <c r="D12613" s="68">
        <f t="shared" si="197"/>
        <v>0</v>
      </c>
    </row>
    <row r="12614" spans="1:4">
      <c r="A12614" s="134"/>
      <c r="D12614" s="68">
        <f t="shared" si="197"/>
        <v>0</v>
      </c>
    </row>
    <row r="12615" spans="1:4">
      <c r="A12615" s="134"/>
      <c r="D12615" s="68">
        <f t="shared" si="197"/>
        <v>0</v>
      </c>
    </row>
    <row r="12616" spans="1:4">
      <c r="A12616" s="134"/>
      <c r="D12616" s="68">
        <f t="shared" si="197"/>
        <v>0</v>
      </c>
    </row>
    <row r="12617" spans="1:4">
      <c r="A12617" s="134"/>
      <c r="D12617" s="68">
        <f t="shared" si="197"/>
        <v>0</v>
      </c>
    </row>
    <row r="12618" spans="1:4">
      <c r="A12618" s="134"/>
      <c r="D12618" s="68">
        <f t="shared" si="197"/>
        <v>0</v>
      </c>
    </row>
    <row r="12619" spans="1:4">
      <c r="A12619" s="134"/>
      <c r="D12619" s="68">
        <f t="shared" si="197"/>
        <v>0</v>
      </c>
    </row>
    <row r="12620" spans="1:4">
      <c r="A12620" s="134"/>
      <c r="D12620" s="68">
        <f t="shared" si="197"/>
        <v>0</v>
      </c>
    </row>
    <row r="12621" spans="1:4">
      <c r="A12621" s="134"/>
      <c r="D12621" s="68">
        <f t="shared" si="197"/>
        <v>0</v>
      </c>
    </row>
    <row r="12622" spans="1:4">
      <c r="A12622" s="134"/>
      <c r="D12622" s="68">
        <f t="shared" si="197"/>
        <v>0</v>
      </c>
    </row>
    <row r="12623" spans="1:4">
      <c r="A12623" s="134"/>
      <c r="D12623" s="68">
        <f t="shared" si="197"/>
        <v>0</v>
      </c>
    </row>
    <row r="12624" spans="1:4">
      <c r="A12624" s="134"/>
      <c r="D12624" s="68">
        <f t="shared" si="197"/>
        <v>0</v>
      </c>
    </row>
    <row r="12625" spans="1:4">
      <c r="A12625" s="134"/>
      <c r="D12625" s="68">
        <f t="shared" si="197"/>
        <v>0</v>
      </c>
    </row>
    <row r="12626" spans="1:4">
      <c r="A12626" s="134"/>
      <c r="D12626" s="68">
        <f t="shared" si="197"/>
        <v>0</v>
      </c>
    </row>
    <row r="12627" spans="1:4">
      <c r="A12627" s="134"/>
      <c r="D12627" s="68">
        <f t="shared" si="197"/>
        <v>0</v>
      </c>
    </row>
    <row r="12628" spans="1:4">
      <c r="A12628" s="134"/>
      <c r="D12628" s="68">
        <f t="shared" si="197"/>
        <v>0</v>
      </c>
    </row>
    <row r="12629" spans="1:4">
      <c r="A12629" s="134"/>
      <c r="D12629" s="68">
        <f t="shared" si="197"/>
        <v>0</v>
      </c>
    </row>
    <row r="12630" spans="1:4">
      <c r="A12630" s="134"/>
      <c r="D12630" s="68">
        <f t="shared" si="197"/>
        <v>0</v>
      </c>
    </row>
    <row r="12631" spans="1:4">
      <c r="A12631" s="134"/>
      <c r="D12631" s="68">
        <f t="shared" si="197"/>
        <v>0</v>
      </c>
    </row>
    <row r="12632" spans="1:4">
      <c r="A12632" s="134"/>
      <c r="D12632" s="68">
        <f t="shared" si="197"/>
        <v>0</v>
      </c>
    </row>
    <row r="12633" spans="1:4">
      <c r="A12633" s="134"/>
      <c r="D12633" s="68">
        <f t="shared" si="197"/>
        <v>0</v>
      </c>
    </row>
    <row r="12634" spans="1:4">
      <c r="A12634" s="134"/>
      <c r="D12634" s="68">
        <f t="shared" si="197"/>
        <v>0</v>
      </c>
    </row>
    <row r="12635" spans="1:4">
      <c r="A12635" s="134"/>
      <c r="D12635" s="68">
        <f t="shared" si="197"/>
        <v>0</v>
      </c>
    </row>
    <row r="12636" spans="1:4">
      <c r="A12636" s="134"/>
      <c r="D12636" s="68">
        <f t="shared" si="197"/>
        <v>0</v>
      </c>
    </row>
    <row r="12637" spans="1:4">
      <c r="A12637" s="134"/>
      <c r="D12637" s="68">
        <f t="shared" si="197"/>
        <v>0</v>
      </c>
    </row>
    <row r="12638" spans="1:4">
      <c r="A12638" s="134"/>
      <c r="D12638" s="68">
        <f t="shared" si="197"/>
        <v>0</v>
      </c>
    </row>
    <row r="12639" spans="1:4">
      <c r="A12639" s="134"/>
      <c r="D12639" s="68">
        <f t="shared" si="197"/>
        <v>0</v>
      </c>
    </row>
    <row r="12640" spans="1:4">
      <c r="A12640" s="134"/>
      <c r="D12640" s="68">
        <f t="shared" si="197"/>
        <v>0</v>
      </c>
    </row>
    <row r="12641" spans="1:4">
      <c r="A12641" s="134"/>
      <c r="D12641" s="68">
        <f t="shared" si="197"/>
        <v>0</v>
      </c>
    </row>
    <row r="12642" spans="1:4">
      <c r="A12642" s="134"/>
      <c r="D12642" s="68">
        <f t="shared" si="197"/>
        <v>0</v>
      </c>
    </row>
    <row r="12643" spans="1:4">
      <c r="A12643" s="134"/>
      <c r="D12643" s="68">
        <f t="shared" si="197"/>
        <v>0</v>
      </c>
    </row>
    <row r="12644" spans="1:4">
      <c r="A12644" s="134"/>
      <c r="D12644" s="68">
        <f t="shared" si="197"/>
        <v>0</v>
      </c>
    </row>
    <row r="12645" spans="1:4">
      <c r="A12645" s="134"/>
      <c r="D12645" s="68">
        <f t="shared" si="197"/>
        <v>0</v>
      </c>
    </row>
    <row r="12646" spans="1:4">
      <c r="A12646" s="134"/>
      <c r="D12646" s="68">
        <f t="shared" si="197"/>
        <v>0</v>
      </c>
    </row>
    <row r="12647" spans="1:4">
      <c r="A12647" s="134"/>
      <c r="D12647" s="68">
        <f t="shared" si="197"/>
        <v>0</v>
      </c>
    </row>
    <row r="12648" spans="1:4">
      <c r="A12648" s="134"/>
      <c r="D12648" s="68">
        <f t="shared" si="197"/>
        <v>0</v>
      </c>
    </row>
    <row r="12649" spans="1:4">
      <c r="A12649" s="134"/>
      <c r="D12649" s="68">
        <f t="shared" si="197"/>
        <v>0</v>
      </c>
    </row>
    <row r="12650" spans="1:4">
      <c r="A12650" s="134"/>
      <c r="D12650" s="68">
        <f t="shared" si="197"/>
        <v>0</v>
      </c>
    </row>
    <row r="12651" spans="1:4">
      <c r="A12651" s="134"/>
      <c r="D12651" s="68">
        <f t="shared" si="197"/>
        <v>0</v>
      </c>
    </row>
    <row r="12652" spans="1:4">
      <c r="A12652" s="134"/>
      <c r="D12652" s="68">
        <f t="shared" si="197"/>
        <v>0</v>
      </c>
    </row>
    <row r="12653" spans="1:4">
      <c r="A12653" s="134"/>
      <c r="D12653" s="68">
        <f t="shared" si="197"/>
        <v>0</v>
      </c>
    </row>
    <row r="12654" spans="1:4">
      <c r="A12654" s="134"/>
      <c r="D12654" s="68">
        <f t="shared" si="197"/>
        <v>0</v>
      </c>
    </row>
    <row r="12655" spans="1:4">
      <c r="A12655" s="134"/>
      <c r="D12655" s="68">
        <f t="shared" si="197"/>
        <v>0</v>
      </c>
    </row>
    <row r="12656" spans="1:4">
      <c r="A12656" s="134"/>
      <c r="D12656" s="68">
        <f t="shared" si="197"/>
        <v>0</v>
      </c>
    </row>
    <row r="12657" spans="1:4">
      <c r="A12657" s="134"/>
      <c r="D12657" s="68">
        <f t="shared" si="197"/>
        <v>0</v>
      </c>
    </row>
    <row r="12658" spans="1:4">
      <c r="A12658" s="134"/>
      <c r="D12658" s="68">
        <f t="shared" si="197"/>
        <v>0</v>
      </c>
    </row>
    <row r="12659" spans="1:4">
      <c r="A12659" s="134"/>
      <c r="D12659" s="68">
        <f t="shared" si="197"/>
        <v>0</v>
      </c>
    </row>
    <row r="12660" spans="1:4">
      <c r="A12660" s="134"/>
      <c r="D12660" s="68">
        <f t="shared" si="197"/>
        <v>0</v>
      </c>
    </row>
    <row r="12661" spans="1:4">
      <c r="A12661" s="134"/>
      <c r="D12661" s="68">
        <f t="shared" si="197"/>
        <v>0</v>
      </c>
    </row>
    <row r="12662" spans="1:4">
      <c r="A12662" s="134"/>
      <c r="D12662" s="68">
        <f t="shared" si="197"/>
        <v>0</v>
      </c>
    </row>
    <row r="12663" spans="1:4">
      <c r="A12663" s="134"/>
      <c r="D12663" s="68">
        <f t="shared" si="197"/>
        <v>0</v>
      </c>
    </row>
    <row r="12664" spans="1:4">
      <c r="A12664" s="134"/>
      <c r="D12664" s="68">
        <f t="shared" si="197"/>
        <v>0</v>
      </c>
    </row>
    <row r="12665" spans="1:4">
      <c r="A12665" s="134"/>
      <c r="D12665" s="68">
        <f t="shared" si="197"/>
        <v>0</v>
      </c>
    </row>
    <row r="12666" spans="1:4">
      <c r="A12666" s="134"/>
      <c r="D12666" s="68">
        <f t="shared" si="197"/>
        <v>0</v>
      </c>
    </row>
    <row r="12667" spans="1:4">
      <c r="A12667" s="134"/>
      <c r="D12667" s="68">
        <f t="shared" si="197"/>
        <v>0</v>
      </c>
    </row>
    <row r="12668" spans="1:4">
      <c r="A12668" s="134"/>
      <c r="D12668" s="68">
        <f t="shared" si="197"/>
        <v>0</v>
      </c>
    </row>
    <row r="12669" spans="1:4">
      <c r="A12669" s="134"/>
      <c r="D12669" s="68">
        <f t="shared" si="197"/>
        <v>0</v>
      </c>
    </row>
    <row r="12670" spans="1:4">
      <c r="A12670" s="134"/>
      <c r="D12670" s="68">
        <f t="shared" si="197"/>
        <v>0</v>
      </c>
    </row>
    <row r="12671" spans="1:4">
      <c r="A12671" s="134"/>
      <c r="D12671" s="68">
        <f t="shared" si="197"/>
        <v>0</v>
      </c>
    </row>
    <row r="12672" spans="1:4">
      <c r="A12672" s="134"/>
      <c r="D12672" s="68">
        <f t="shared" si="197"/>
        <v>0</v>
      </c>
    </row>
    <row r="12673" spans="1:4">
      <c r="A12673" s="134"/>
      <c r="D12673" s="68">
        <f t="shared" si="197"/>
        <v>0</v>
      </c>
    </row>
    <row r="12674" spans="1:4">
      <c r="A12674" s="134"/>
      <c r="D12674" s="68">
        <f t="shared" si="197"/>
        <v>0</v>
      </c>
    </row>
    <row r="12675" spans="1:4">
      <c r="A12675" s="134"/>
      <c r="D12675" s="68">
        <f t="shared" ref="D12675:D12738" si="198">B12675+C12675</f>
        <v>0</v>
      </c>
    </row>
    <row r="12676" spans="1:4">
      <c r="A12676" s="134"/>
      <c r="D12676" s="68">
        <f t="shared" si="198"/>
        <v>0</v>
      </c>
    </row>
    <row r="12677" spans="1:4">
      <c r="A12677" s="134"/>
      <c r="D12677" s="68">
        <f t="shared" si="198"/>
        <v>0</v>
      </c>
    </row>
    <row r="12678" spans="1:4">
      <c r="A12678" s="134"/>
      <c r="D12678" s="68">
        <f t="shared" si="198"/>
        <v>0</v>
      </c>
    </row>
    <row r="12679" spans="1:4">
      <c r="A12679" s="134"/>
      <c r="D12679" s="68">
        <f t="shared" si="198"/>
        <v>0</v>
      </c>
    </row>
    <row r="12680" spans="1:4">
      <c r="A12680" s="134"/>
      <c r="D12680" s="68">
        <f t="shared" si="198"/>
        <v>0</v>
      </c>
    </row>
    <row r="12681" spans="1:4">
      <c r="A12681" s="134"/>
      <c r="D12681" s="68">
        <f t="shared" si="198"/>
        <v>0</v>
      </c>
    </row>
    <row r="12682" spans="1:4">
      <c r="A12682" s="134"/>
      <c r="D12682" s="68">
        <f t="shared" si="198"/>
        <v>0</v>
      </c>
    </row>
    <row r="12683" spans="1:4">
      <c r="A12683" s="134"/>
      <c r="D12683" s="68">
        <f t="shared" si="198"/>
        <v>0</v>
      </c>
    </row>
    <row r="12684" spans="1:4">
      <c r="A12684" s="134"/>
      <c r="D12684" s="68">
        <f t="shared" si="198"/>
        <v>0</v>
      </c>
    </row>
    <row r="12685" spans="1:4">
      <c r="A12685" s="134"/>
      <c r="D12685" s="68">
        <f t="shared" si="198"/>
        <v>0</v>
      </c>
    </row>
    <row r="12686" spans="1:4">
      <c r="A12686" s="134"/>
      <c r="D12686" s="68">
        <f t="shared" si="198"/>
        <v>0</v>
      </c>
    </row>
    <row r="12687" spans="1:4">
      <c r="A12687" s="134"/>
      <c r="D12687" s="68">
        <f t="shared" si="198"/>
        <v>0</v>
      </c>
    </row>
    <row r="12688" spans="1:4">
      <c r="A12688" s="134"/>
      <c r="D12688" s="68">
        <f t="shared" si="198"/>
        <v>0</v>
      </c>
    </row>
    <row r="12689" spans="1:4">
      <c r="A12689" s="134"/>
      <c r="D12689" s="68">
        <f t="shared" si="198"/>
        <v>0</v>
      </c>
    </row>
    <row r="12690" spans="1:4">
      <c r="A12690" s="134"/>
      <c r="D12690" s="68">
        <f t="shared" si="198"/>
        <v>0</v>
      </c>
    </row>
    <row r="12691" spans="1:4">
      <c r="A12691" s="134"/>
      <c r="D12691" s="68">
        <f t="shared" si="198"/>
        <v>0</v>
      </c>
    </row>
    <row r="12692" spans="1:4">
      <c r="A12692" s="134"/>
      <c r="D12692" s="68">
        <f t="shared" si="198"/>
        <v>0</v>
      </c>
    </row>
    <row r="12693" spans="1:4">
      <c r="A12693" s="134"/>
      <c r="D12693" s="68">
        <f t="shared" si="198"/>
        <v>0</v>
      </c>
    </row>
    <row r="12694" spans="1:4">
      <c r="A12694" s="134"/>
      <c r="D12694" s="68">
        <f t="shared" si="198"/>
        <v>0</v>
      </c>
    </row>
    <row r="12695" spans="1:4">
      <c r="A12695" s="134"/>
      <c r="D12695" s="68">
        <f t="shared" si="198"/>
        <v>0</v>
      </c>
    </row>
    <row r="12696" spans="1:4">
      <c r="A12696" s="134"/>
      <c r="D12696" s="68">
        <f t="shared" si="198"/>
        <v>0</v>
      </c>
    </row>
    <row r="12697" spans="1:4">
      <c r="A12697" s="134"/>
      <c r="D12697" s="68">
        <f t="shared" si="198"/>
        <v>0</v>
      </c>
    </row>
    <row r="12698" spans="1:4">
      <c r="A12698" s="134"/>
      <c r="D12698" s="68">
        <f t="shared" si="198"/>
        <v>0</v>
      </c>
    </row>
    <row r="12699" spans="1:4">
      <c r="A12699" s="134"/>
      <c r="D12699" s="68">
        <f t="shared" si="198"/>
        <v>0</v>
      </c>
    </row>
    <row r="12700" spans="1:4">
      <c r="A12700" s="134"/>
      <c r="D12700" s="68">
        <f t="shared" si="198"/>
        <v>0</v>
      </c>
    </row>
    <row r="12701" spans="1:4">
      <c r="A12701" s="134"/>
      <c r="D12701" s="68">
        <f t="shared" si="198"/>
        <v>0</v>
      </c>
    </row>
    <row r="12702" spans="1:4">
      <c r="A12702" s="134"/>
      <c r="D12702" s="68">
        <f t="shared" si="198"/>
        <v>0</v>
      </c>
    </row>
    <row r="12703" spans="1:4">
      <c r="A12703" s="134"/>
      <c r="D12703" s="68">
        <f t="shared" si="198"/>
        <v>0</v>
      </c>
    </row>
    <row r="12704" spans="1:4">
      <c r="A12704" s="134"/>
      <c r="D12704" s="68">
        <f t="shared" si="198"/>
        <v>0</v>
      </c>
    </row>
    <row r="12705" spans="1:4">
      <c r="A12705" s="134"/>
      <c r="D12705" s="68">
        <f t="shared" si="198"/>
        <v>0</v>
      </c>
    </row>
    <row r="12706" spans="1:4">
      <c r="A12706" s="134"/>
      <c r="D12706" s="68">
        <f t="shared" si="198"/>
        <v>0</v>
      </c>
    </row>
    <row r="12707" spans="1:4">
      <c r="A12707" s="134"/>
      <c r="D12707" s="68">
        <f t="shared" si="198"/>
        <v>0</v>
      </c>
    </row>
    <row r="12708" spans="1:4">
      <c r="A12708" s="134"/>
      <c r="D12708" s="68">
        <f t="shared" si="198"/>
        <v>0</v>
      </c>
    </row>
    <row r="12709" spans="1:4">
      <c r="A12709" s="134"/>
      <c r="D12709" s="68">
        <f t="shared" si="198"/>
        <v>0</v>
      </c>
    </row>
    <row r="12710" spans="1:4">
      <c r="A12710" s="134"/>
      <c r="D12710" s="68">
        <f t="shared" si="198"/>
        <v>0</v>
      </c>
    </row>
    <row r="12711" spans="1:4">
      <c r="A12711" s="134"/>
      <c r="D12711" s="68">
        <f t="shared" si="198"/>
        <v>0</v>
      </c>
    </row>
    <row r="12712" spans="1:4">
      <c r="A12712" s="134"/>
      <c r="D12712" s="68">
        <f t="shared" si="198"/>
        <v>0</v>
      </c>
    </row>
    <row r="12713" spans="1:4">
      <c r="A12713" s="134"/>
      <c r="D12713" s="68">
        <f t="shared" si="198"/>
        <v>0</v>
      </c>
    </row>
    <row r="12714" spans="1:4">
      <c r="A12714" s="134"/>
      <c r="D12714" s="68">
        <f t="shared" si="198"/>
        <v>0</v>
      </c>
    </row>
    <row r="12715" spans="1:4">
      <c r="A12715" s="134"/>
      <c r="D12715" s="68">
        <f t="shared" si="198"/>
        <v>0</v>
      </c>
    </row>
    <row r="12716" spans="1:4">
      <c r="A12716" s="134"/>
      <c r="D12716" s="68">
        <f t="shared" si="198"/>
        <v>0</v>
      </c>
    </row>
    <row r="12717" spans="1:4">
      <c r="A12717" s="134"/>
      <c r="D12717" s="68">
        <f t="shared" si="198"/>
        <v>0</v>
      </c>
    </row>
    <row r="12718" spans="1:4">
      <c r="A12718" s="134"/>
      <c r="D12718" s="68">
        <f t="shared" si="198"/>
        <v>0</v>
      </c>
    </row>
    <row r="12719" spans="1:4">
      <c r="A12719" s="134"/>
      <c r="D12719" s="68">
        <f t="shared" si="198"/>
        <v>0</v>
      </c>
    </row>
    <row r="12720" spans="1:4">
      <c r="A12720" s="134"/>
      <c r="D12720" s="68">
        <f t="shared" si="198"/>
        <v>0</v>
      </c>
    </row>
    <row r="12721" spans="1:4">
      <c r="A12721" s="134"/>
      <c r="D12721" s="68">
        <f t="shared" si="198"/>
        <v>0</v>
      </c>
    </row>
    <row r="12722" spans="1:4">
      <c r="A12722" s="134"/>
      <c r="D12722" s="68">
        <f t="shared" si="198"/>
        <v>0</v>
      </c>
    </row>
    <row r="12723" spans="1:4">
      <c r="A12723" s="134"/>
      <c r="D12723" s="68">
        <f t="shared" si="198"/>
        <v>0</v>
      </c>
    </row>
    <row r="12724" spans="1:4">
      <c r="A12724" s="134"/>
      <c r="D12724" s="68">
        <f t="shared" si="198"/>
        <v>0</v>
      </c>
    </row>
    <row r="12725" spans="1:4">
      <c r="A12725" s="134"/>
      <c r="D12725" s="68">
        <f t="shared" si="198"/>
        <v>0</v>
      </c>
    </row>
    <row r="12726" spans="1:4">
      <c r="A12726" s="134"/>
      <c r="D12726" s="68">
        <f t="shared" si="198"/>
        <v>0</v>
      </c>
    </row>
    <row r="12727" spans="1:4">
      <c r="A12727" s="134"/>
      <c r="D12727" s="68">
        <f t="shared" si="198"/>
        <v>0</v>
      </c>
    </row>
    <row r="12728" spans="1:4">
      <c r="A12728" s="134"/>
      <c r="D12728" s="68">
        <f t="shared" si="198"/>
        <v>0</v>
      </c>
    </row>
    <row r="12729" spans="1:4">
      <c r="A12729" s="134"/>
      <c r="D12729" s="68">
        <f t="shared" si="198"/>
        <v>0</v>
      </c>
    </row>
    <row r="12730" spans="1:4">
      <c r="A12730" s="134"/>
      <c r="D12730" s="68">
        <f t="shared" si="198"/>
        <v>0</v>
      </c>
    </row>
    <row r="12731" spans="1:4">
      <c r="A12731" s="134"/>
      <c r="D12731" s="68">
        <f t="shared" si="198"/>
        <v>0</v>
      </c>
    </row>
    <row r="12732" spans="1:4">
      <c r="A12732" s="134"/>
      <c r="D12732" s="68">
        <f t="shared" si="198"/>
        <v>0</v>
      </c>
    </row>
    <row r="12733" spans="1:4">
      <c r="A12733" s="134"/>
      <c r="D12733" s="68">
        <f t="shared" si="198"/>
        <v>0</v>
      </c>
    </row>
    <row r="12734" spans="1:4">
      <c r="A12734" s="134"/>
      <c r="D12734" s="68">
        <f t="shared" si="198"/>
        <v>0</v>
      </c>
    </row>
    <row r="12735" spans="1:4">
      <c r="A12735" s="134"/>
      <c r="D12735" s="68">
        <f t="shared" si="198"/>
        <v>0</v>
      </c>
    </row>
    <row r="12736" spans="1:4">
      <c r="A12736" s="134"/>
      <c r="D12736" s="68">
        <f t="shared" si="198"/>
        <v>0</v>
      </c>
    </row>
    <row r="12737" spans="1:4">
      <c r="A12737" s="134"/>
      <c r="D12737" s="68">
        <f t="shared" si="198"/>
        <v>0</v>
      </c>
    </row>
    <row r="12738" spans="1:4">
      <c r="A12738" s="134"/>
      <c r="D12738" s="68">
        <f t="shared" si="198"/>
        <v>0</v>
      </c>
    </row>
    <row r="12739" spans="1:4">
      <c r="A12739" s="134"/>
      <c r="D12739" s="68">
        <f t="shared" ref="D12739:D12802" si="199">B12739+C12739</f>
        <v>0</v>
      </c>
    </row>
    <row r="12740" spans="1:4">
      <c r="A12740" s="134"/>
      <c r="D12740" s="68">
        <f t="shared" si="199"/>
        <v>0</v>
      </c>
    </row>
    <row r="12741" spans="1:4">
      <c r="A12741" s="134"/>
      <c r="D12741" s="68">
        <f t="shared" si="199"/>
        <v>0</v>
      </c>
    </row>
    <row r="12742" spans="1:4">
      <c r="A12742" s="134"/>
      <c r="D12742" s="68">
        <f t="shared" si="199"/>
        <v>0</v>
      </c>
    </row>
    <row r="12743" spans="1:4">
      <c r="A12743" s="134"/>
      <c r="D12743" s="68">
        <f t="shared" si="199"/>
        <v>0</v>
      </c>
    </row>
    <row r="12744" spans="1:4">
      <c r="A12744" s="134"/>
      <c r="D12744" s="68">
        <f t="shared" si="199"/>
        <v>0</v>
      </c>
    </row>
    <row r="12745" spans="1:4">
      <c r="A12745" s="134"/>
      <c r="D12745" s="68">
        <f t="shared" si="199"/>
        <v>0</v>
      </c>
    </row>
    <row r="12746" spans="1:4">
      <c r="A12746" s="134"/>
      <c r="D12746" s="68">
        <f t="shared" si="199"/>
        <v>0</v>
      </c>
    </row>
    <row r="12747" spans="1:4">
      <c r="A12747" s="134"/>
      <c r="D12747" s="68">
        <f t="shared" si="199"/>
        <v>0</v>
      </c>
    </row>
    <row r="12748" spans="1:4">
      <c r="A12748" s="134"/>
      <c r="D12748" s="68">
        <f t="shared" si="199"/>
        <v>0</v>
      </c>
    </row>
    <row r="12749" spans="1:4">
      <c r="A12749" s="134"/>
      <c r="D12749" s="68">
        <f t="shared" si="199"/>
        <v>0</v>
      </c>
    </row>
    <row r="12750" spans="1:4">
      <c r="A12750" s="134"/>
      <c r="D12750" s="68">
        <f t="shared" si="199"/>
        <v>0</v>
      </c>
    </row>
    <row r="12751" spans="1:4">
      <c r="A12751" s="134"/>
      <c r="D12751" s="68">
        <f t="shared" si="199"/>
        <v>0</v>
      </c>
    </row>
    <row r="12752" spans="1:4">
      <c r="A12752" s="134"/>
      <c r="D12752" s="68">
        <f t="shared" si="199"/>
        <v>0</v>
      </c>
    </row>
    <row r="12753" spans="1:4">
      <c r="A12753" s="134"/>
      <c r="D12753" s="68">
        <f t="shared" si="199"/>
        <v>0</v>
      </c>
    </row>
    <row r="12754" spans="1:4">
      <c r="A12754" s="134"/>
      <c r="D12754" s="68">
        <f t="shared" si="199"/>
        <v>0</v>
      </c>
    </row>
    <row r="12755" spans="1:4">
      <c r="A12755" s="134"/>
      <c r="D12755" s="68">
        <f t="shared" si="199"/>
        <v>0</v>
      </c>
    </row>
    <row r="12756" spans="1:4">
      <c r="A12756" s="134"/>
      <c r="D12756" s="68">
        <f t="shared" si="199"/>
        <v>0</v>
      </c>
    </row>
    <row r="12757" spans="1:4">
      <c r="A12757" s="134"/>
      <c r="D12757" s="68">
        <f t="shared" si="199"/>
        <v>0</v>
      </c>
    </row>
    <row r="12758" spans="1:4">
      <c r="A12758" s="134"/>
      <c r="D12758" s="68">
        <f t="shared" si="199"/>
        <v>0</v>
      </c>
    </row>
    <row r="12759" spans="1:4">
      <c r="A12759" s="134"/>
      <c r="D12759" s="68">
        <f t="shared" si="199"/>
        <v>0</v>
      </c>
    </row>
    <row r="12760" spans="1:4">
      <c r="A12760" s="134"/>
      <c r="D12760" s="68">
        <f t="shared" si="199"/>
        <v>0</v>
      </c>
    </row>
    <row r="12761" spans="1:4">
      <c r="A12761" s="134"/>
      <c r="D12761" s="68">
        <f t="shared" si="199"/>
        <v>0</v>
      </c>
    </row>
    <row r="12762" spans="1:4">
      <c r="A12762" s="134"/>
      <c r="D12762" s="68">
        <f t="shared" si="199"/>
        <v>0</v>
      </c>
    </row>
    <row r="12763" spans="1:4">
      <c r="A12763" s="134"/>
      <c r="D12763" s="68">
        <f t="shared" si="199"/>
        <v>0</v>
      </c>
    </row>
    <row r="12764" spans="1:4">
      <c r="A12764" s="134"/>
      <c r="D12764" s="68">
        <f t="shared" si="199"/>
        <v>0</v>
      </c>
    </row>
    <row r="12765" spans="1:4">
      <c r="A12765" s="134"/>
      <c r="D12765" s="68">
        <f t="shared" si="199"/>
        <v>0</v>
      </c>
    </row>
    <row r="12766" spans="1:4">
      <c r="A12766" s="134"/>
      <c r="D12766" s="68">
        <f t="shared" si="199"/>
        <v>0</v>
      </c>
    </row>
    <row r="12767" spans="1:4">
      <c r="A12767" s="134"/>
      <c r="D12767" s="68">
        <f t="shared" si="199"/>
        <v>0</v>
      </c>
    </row>
    <row r="12768" spans="1:4">
      <c r="A12768" s="134"/>
      <c r="D12768" s="68">
        <f t="shared" si="199"/>
        <v>0</v>
      </c>
    </row>
    <row r="12769" spans="1:4">
      <c r="A12769" s="134"/>
      <c r="D12769" s="68">
        <f t="shared" si="199"/>
        <v>0</v>
      </c>
    </row>
    <row r="12770" spans="1:4">
      <c r="A12770" s="134"/>
      <c r="D12770" s="68">
        <f t="shared" si="199"/>
        <v>0</v>
      </c>
    </row>
    <row r="12771" spans="1:4">
      <c r="A12771" s="134"/>
      <c r="D12771" s="68">
        <f t="shared" si="199"/>
        <v>0</v>
      </c>
    </row>
    <row r="12772" spans="1:4">
      <c r="A12772" s="134"/>
      <c r="D12772" s="68">
        <f t="shared" si="199"/>
        <v>0</v>
      </c>
    </row>
    <row r="12773" spans="1:4">
      <c r="A12773" s="134"/>
      <c r="D12773" s="68">
        <f t="shared" si="199"/>
        <v>0</v>
      </c>
    </row>
    <row r="12774" spans="1:4">
      <c r="A12774" s="134"/>
      <c r="D12774" s="68">
        <f t="shared" si="199"/>
        <v>0</v>
      </c>
    </row>
    <row r="12775" spans="1:4">
      <c r="A12775" s="134"/>
      <c r="D12775" s="68">
        <f t="shared" si="199"/>
        <v>0</v>
      </c>
    </row>
    <row r="12776" spans="1:4">
      <c r="A12776" s="134"/>
      <c r="D12776" s="68">
        <f t="shared" si="199"/>
        <v>0</v>
      </c>
    </row>
    <row r="12777" spans="1:4">
      <c r="A12777" s="134"/>
      <c r="D12777" s="68">
        <f t="shared" si="199"/>
        <v>0</v>
      </c>
    </row>
    <row r="12778" spans="1:4">
      <c r="A12778" s="134"/>
      <c r="D12778" s="68">
        <f t="shared" si="199"/>
        <v>0</v>
      </c>
    </row>
    <row r="12779" spans="1:4">
      <c r="A12779" s="134"/>
      <c r="D12779" s="68">
        <f t="shared" si="199"/>
        <v>0</v>
      </c>
    </row>
    <row r="12780" spans="1:4">
      <c r="A12780" s="134"/>
      <c r="D12780" s="68">
        <f t="shared" si="199"/>
        <v>0</v>
      </c>
    </row>
    <row r="12781" spans="1:4">
      <c r="A12781" s="134"/>
      <c r="D12781" s="68">
        <f t="shared" si="199"/>
        <v>0</v>
      </c>
    </row>
    <row r="12782" spans="1:4">
      <c r="A12782" s="134"/>
      <c r="D12782" s="68">
        <f t="shared" si="199"/>
        <v>0</v>
      </c>
    </row>
    <row r="12783" spans="1:4">
      <c r="A12783" s="134"/>
      <c r="D12783" s="68">
        <f t="shared" si="199"/>
        <v>0</v>
      </c>
    </row>
    <row r="12784" spans="1:4">
      <c r="A12784" s="134"/>
      <c r="D12784" s="68">
        <f t="shared" si="199"/>
        <v>0</v>
      </c>
    </row>
    <row r="12785" spans="1:4">
      <c r="A12785" s="134"/>
      <c r="D12785" s="68">
        <f t="shared" si="199"/>
        <v>0</v>
      </c>
    </row>
    <row r="12786" spans="1:4">
      <c r="A12786" s="134"/>
      <c r="D12786" s="68">
        <f t="shared" si="199"/>
        <v>0</v>
      </c>
    </row>
    <row r="12787" spans="1:4">
      <c r="A12787" s="134"/>
      <c r="D12787" s="68">
        <f t="shared" si="199"/>
        <v>0</v>
      </c>
    </row>
    <row r="12788" spans="1:4">
      <c r="A12788" s="134"/>
      <c r="D12788" s="68">
        <f t="shared" si="199"/>
        <v>0</v>
      </c>
    </row>
    <row r="12789" spans="1:4">
      <c r="A12789" s="134"/>
      <c r="D12789" s="68">
        <f t="shared" si="199"/>
        <v>0</v>
      </c>
    </row>
    <row r="12790" spans="1:4">
      <c r="A12790" s="134"/>
      <c r="D12790" s="68">
        <f t="shared" si="199"/>
        <v>0</v>
      </c>
    </row>
    <row r="12791" spans="1:4">
      <c r="A12791" s="134"/>
      <c r="D12791" s="68">
        <f t="shared" si="199"/>
        <v>0</v>
      </c>
    </row>
    <row r="12792" spans="1:4">
      <c r="A12792" s="134"/>
      <c r="D12792" s="68">
        <f t="shared" si="199"/>
        <v>0</v>
      </c>
    </row>
    <row r="12793" spans="1:4">
      <c r="A12793" s="134"/>
      <c r="D12793" s="68">
        <f t="shared" si="199"/>
        <v>0</v>
      </c>
    </row>
    <row r="12794" spans="1:4">
      <c r="A12794" s="134"/>
      <c r="D12794" s="68">
        <f t="shared" si="199"/>
        <v>0</v>
      </c>
    </row>
    <row r="12795" spans="1:4">
      <c r="A12795" s="134"/>
      <c r="D12795" s="68">
        <f t="shared" si="199"/>
        <v>0</v>
      </c>
    </row>
    <row r="12796" spans="1:4">
      <c r="A12796" s="134"/>
      <c r="D12796" s="68">
        <f t="shared" si="199"/>
        <v>0</v>
      </c>
    </row>
    <row r="12797" spans="1:4">
      <c r="A12797" s="134"/>
      <c r="D12797" s="68">
        <f t="shared" si="199"/>
        <v>0</v>
      </c>
    </row>
    <row r="12798" spans="1:4">
      <c r="A12798" s="134"/>
      <c r="D12798" s="68">
        <f t="shared" si="199"/>
        <v>0</v>
      </c>
    </row>
    <row r="12799" spans="1:4">
      <c r="A12799" s="134"/>
      <c r="D12799" s="68">
        <f t="shared" si="199"/>
        <v>0</v>
      </c>
    </row>
    <row r="12800" spans="1:4">
      <c r="A12800" s="134"/>
      <c r="D12800" s="68">
        <f t="shared" si="199"/>
        <v>0</v>
      </c>
    </row>
    <row r="12801" spans="1:4">
      <c r="A12801" s="134"/>
      <c r="D12801" s="68">
        <f t="shared" si="199"/>
        <v>0</v>
      </c>
    </row>
    <row r="12802" spans="1:4">
      <c r="A12802" s="134"/>
      <c r="D12802" s="68">
        <f t="shared" si="199"/>
        <v>0</v>
      </c>
    </row>
    <row r="12803" spans="1:4">
      <c r="A12803" s="134"/>
      <c r="D12803" s="68">
        <f t="shared" ref="D12803:D12866" si="200">B12803+C12803</f>
        <v>0</v>
      </c>
    </row>
    <row r="12804" spans="1:4">
      <c r="A12804" s="134"/>
      <c r="D12804" s="68">
        <f t="shared" si="200"/>
        <v>0</v>
      </c>
    </row>
    <row r="12805" spans="1:4">
      <c r="A12805" s="134"/>
      <c r="D12805" s="68">
        <f t="shared" si="200"/>
        <v>0</v>
      </c>
    </row>
    <row r="12806" spans="1:4">
      <c r="A12806" s="134"/>
      <c r="D12806" s="68">
        <f t="shared" si="200"/>
        <v>0</v>
      </c>
    </row>
    <row r="12807" spans="1:4">
      <c r="A12807" s="134"/>
      <c r="D12807" s="68">
        <f t="shared" si="200"/>
        <v>0</v>
      </c>
    </row>
    <row r="12808" spans="1:4">
      <c r="A12808" s="134"/>
      <c r="D12808" s="68">
        <f t="shared" si="200"/>
        <v>0</v>
      </c>
    </row>
    <row r="12809" spans="1:4">
      <c r="A12809" s="134"/>
      <c r="D12809" s="68">
        <f t="shared" si="200"/>
        <v>0</v>
      </c>
    </row>
    <row r="12810" spans="1:4">
      <c r="A12810" s="134"/>
      <c r="D12810" s="68">
        <f t="shared" si="200"/>
        <v>0</v>
      </c>
    </row>
    <row r="12811" spans="1:4">
      <c r="A12811" s="134"/>
      <c r="D12811" s="68">
        <f t="shared" si="200"/>
        <v>0</v>
      </c>
    </row>
    <row r="12812" spans="1:4">
      <c r="A12812" s="134"/>
      <c r="D12812" s="68">
        <f t="shared" si="200"/>
        <v>0</v>
      </c>
    </row>
    <row r="12813" spans="1:4">
      <c r="A12813" s="134"/>
      <c r="D12813" s="68">
        <f t="shared" si="200"/>
        <v>0</v>
      </c>
    </row>
    <row r="12814" spans="1:4">
      <c r="A12814" s="134"/>
      <c r="D12814" s="68">
        <f t="shared" si="200"/>
        <v>0</v>
      </c>
    </row>
    <row r="12815" spans="1:4">
      <c r="A12815" s="134"/>
      <c r="D12815" s="68">
        <f t="shared" si="200"/>
        <v>0</v>
      </c>
    </row>
    <row r="12816" spans="1:4">
      <c r="A12816" s="134"/>
      <c r="D12816" s="68">
        <f t="shared" si="200"/>
        <v>0</v>
      </c>
    </row>
    <row r="12817" spans="1:4">
      <c r="A12817" s="134"/>
      <c r="D12817" s="68">
        <f t="shared" si="200"/>
        <v>0</v>
      </c>
    </row>
    <row r="12818" spans="1:4">
      <c r="A12818" s="134"/>
      <c r="D12818" s="68">
        <f t="shared" si="200"/>
        <v>0</v>
      </c>
    </row>
    <row r="12819" spans="1:4">
      <c r="A12819" s="134"/>
      <c r="D12819" s="68">
        <f t="shared" si="200"/>
        <v>0</v>
      </c>
    </row>
    <row r="12820" spans="1:4">
      <c r="A12820" s="134"/>
      <c r="D12820" s="68">
        <f t="shared" si="200"/>
        <v>0</v>
      </c>
    </row>
    <row r="12821" spans="1:4">
      <c r="A12821" s="134"/>
      <c r="D12821" s="68">
        <f t="shared" si="200"/>
        <v>0</v>
      </c>
    </row>
    <row r="12822" spans="1:4">
      <c r="A12822" s="134"/>
      <c r="D12822" s="68">
        <f t="shared" si="200"/>
        <v>0</v>
      </c>
    </row>
    <row r="12823" spans="1:4">
      <c r="A12823" s="134"/>
      <c r="D12823" s="68">
        <f t="shared" si="200"/>
        <v>0</v>
      </c>
    </row>
    <row r="12824" spans="1:4">
      <c r="A12824" s="134"/>
      <c r="D12824" s="68">
        <f t="shared" si="200"/>
        <v>0</v>
      </c>
    </row>
    <row r="12825" spans="1:4">
      <c r="A12825" s="134"/>
      <c r="D12825" s="68">
        <f t="shared" si="200"/>
        <v>0</v>
      </c>
    </row>
    <row r="12826" spans="1:4">
      <c r="A12826" s="134"/>
      <c r="D12826" s="68">
        <f t="shared" si="200"/>
        <v>0</v>
      </c>
    </row>
    <row r="12827" spans="1:4">
      <c r="A12827" s="134"/>
      <c r="D12827" s="68">
        <f t="shared" si="200"/>
        <v>0</v>
      </c>
    </row>
    <row r="12828" spans="1:4">
      <c r="A12828" s="134"/>
      <c r="D12828" s="68">
        <f t="shared" si="200"/>
        <v>0</v>
      </c>
    </row>
    <row r="12829" spans="1:4">
      <c r="A12829" s="134"/>
      <c r="D12829" s="68">
        <f t="shared" si="200"/>
        <v>0</v>
      </c>
    </row>
    <row r="12830" spans="1:4">
      <c r="A12830" s="134"/>
      <c r="D12830" s="68">
        <f t="shared" si="200"/>
        <v>0</v>
      </c>
    </row>
    <row r="12831" spans="1:4">
      <c r="A12831" s="134"/>
      <c r="D12831" s="68">
        <f t="shared" si="200"/>
        <v>0</v>
      </c>
    </row>
    <row r="12832" spans="1:4">
      <c r="A12832" s="134"/>
      <c r="D12832" s="68">
        <f t="shared" si="200"/>
        <v>0</v>
      </c>
    </row>
    <row r="12833" spans="1:4">
      <c r="A12833" s="134"/>
      <c r="D12833" s="68">
        <f t="shared" si="200"/>
        <v>0</v>
      </c>
    </row>
    <row r="12834" spans="1:4">
      <c r="A12834" s="134"/>
      <c r="D12834" s="68">
        <f t="shared" si="200"/>
        <v>0</v>
      </c>
    </row>
    <row r="12835" spans="1:4">
      <c r="A12835" s="134"/>
      <c r="D12835" s="68">
        <f t="shared" si="200"/>
        <v>0</v>
      </c>
    </row>
    <row r="12836" spans="1:4">
      <c r="A12836" s="134"/>
      <c r="D12836" s="68">
        <f t="shared" si="200"/>
        <v>0</v>
      </c>
    </row>
    <row r="12837" spans="1:4">
      <c r="A12837" s="134"/>
      <c r="D12837" s="68">
        <f t="shared" si="200"/>
        <v>0</v>
      </c>
    </row>
    <row r="12838" spans="1:4">
      <c r="A12838" s="134"/>
      <c r="D12838" s="68">
        <f t="shared" si="200"/>
        <v>0</v>
      </c>
    </row>
    <row r="12839" spans="1:4">
      <c r="A12839" s="134"/>
      <c r="D12839" s="68">
        <f t="shared" si="200"/>
        <v>0</v>
      </c>
    </row>
    <row r="12840" spans="1:4">
      <c r="A12840" s="134"/>
      <c r="D12840" s="68">
        <f t="shared" si="200"/>
        <v>0</v>
      </c>
    </row>
    <row r="12841" spans="1:4">
      <c r="A12841" s="134"/>
      <c r="D12841" s="68">
        <f t="shared" si="200"/>
        <v>0</v>
      </c>
    </row>
    <row r="12842" spans="1:4">
      <c r="A12842" s="134"/>
      <c r="D12842" s="68">
        <f t="shared" si="200"/>
        <v>0</v>
      </c>
    </row>
    <row r="12843" spans="1:4">
      <c r="A12843" s="134"/>
      <c r="D12843" s="68">
        <f t="shared" si="200"/>
        <v>0</v>
      </c>
    </row>
    <row r="12844" spans="1:4">
      <c r="A12844" s="134"/>
      <c r="D12844" s="68">
        <f t="shared" si="200"/>
        <v>0</v>
      </c>
    </row>
    <row r="12845" spans="1:4">
      <c r="A12845" s="134"/>
      <c r="D12845" s="68">
        <f t="shared" si="200"/>
        <v>0</v>
      </c>
    </row>
    <row r="12846" spans="1:4">
      <c r="A12846" s="134"/>
      <c r="D12846" s="68">
        <f t="shared" si="200"/>
        <v>0</v>
      </c>
    </row>
    <row r="12847" spans="1:4">
      <c r="A12847" s="134"/>
      <c r="D12847" s="68">
        <f t="shared" si="200"/>
        <v>0</v>
      </c>
    </row>
    <row r="12848" spans="1:4">
      <c r="A12848" s="134"/>
      <c r="D12848" s="68">
        <f t="shared" si="200"/>
        <v>0</v>
      </c>
    </row>
    <row r="12849" spans="1:4">
      <c r="A12849" s="134"/>
      <c r="D12849" s="68">
        <f t="shared" si="200"/>
        <v>0</v>
      </c>
    </row>
    <row r="12850" spans="1:4">
      <c r="A12850" s="134"/>
      <c r="D12850" s="68">
        <f t="shared" si="200"/>
        <v>0</v>
      </c>
    </row>
    <row r="12851" spans="1:4">
      <c r="A12851" s="134"/>
      <c r="D12851" s="68">
        <f t="shared" si="200"/>
        <v>0</v>
      </c>
    </row>
    <row r="12852" spans="1:4">
      <c r="A12852" s="134"/>
      <c r="D12852" s="68">
        <f t="shared" si="200"/>
        <v>0</v>
      </c>
    </row>
    <row r="12853" spans="1:4">
      <c r="A12853" s="134"/>
      <c r="D12853" s="68">
        <f t="shared" si="200"/>
        <v>0</v>
      </c>
    </row>
    <row r="12854" spans="1:4">
      <c r="A12854" s="134"/>
      <c r="D12854" s="68">
        <f t="shared" si="200"/>
        <v>0</v>
      </c>
    </row>
    <row r="12855" spans="1:4">
      <c r="A12855" s="134"/>
      <c r="D12855" s="68">
        <f t="shared" si="200"/>
        <v>0</v>
      </c>
    </row>
    <row r="12856" spans="1:4">
      <c r="A12856" s="134"/>
      <c r="D12856" s="68">
        <f t="shared" si="200"/>
        <v>0</v>
      </c>
    </row>
    <row r="12857" spans="1:4">
      <c r="A12857" s="134"/>
      <c r="D12857" s="68">
        <f t="shared" si="200"/>
        <v>0</v>
      </c>
    </row>
    <row r="12858" spans="1:4">
      <c r="A12858" s="134"/>
      <c r="D12858" s="68">
        <f t="shared" si="200"/>
        <v>0</v>
      </c>
    </row>
    <row r="12859" spans="1:4">
      <c r="A12859" s="134"/>
      <c r="D12859" s="68">
        <f t="shared" si="200"/>
        <v>0</v>
      </c>
    </row>
    <row r="12860" spans="1:4">
      <c r="A12860" s="134"/>
      <c r="D12860" s="68">
        <f t="shared" si="200"/>
        <v>0</v>
      </c>
    </row>
    <row r="12861" spans="1:4">
      <c r="A12861" s="134"/>
      <c r="D12861" s="68">
        <f t="shared" si="200"/>
        <v>0</v>
      </c>
    </row>
    <row r="12862" spans="1:4">
      <c r="A12862" s="134"/>
      <c r="D12862" s="68">
        <f t="shared" si="200"/>
        <v>0</v>
      </c>
    </row>
    <row r="12863" spans="1:4">
      <c r="A12863" s="134"/>
      <c r="D12863" s="68">
        <f t="shared" si="200"/>
        <v>0</v>
      </c>
    </row>
    <row r="12864" spans="1:4">
      <c r="A12864" s="134"/>
      <c r="D12864" s="68">
        <f t="shared" si="200"/>
        <v>0</v>
      </c>
    </row>
    <row r="12865" spans="1:4">
      <c r="A12865" s="134"/>
      <c r="D12865" s="68">
        <f t="shared" si="200"/>
        <v>0</v>
      </c>
    </row>
    <row r="12866" spans="1:4">
      <c r="A12866" s="134"/>
      <c r="D12866" s="68">
        <f t="shared" si="200"/>
        <v>0</v>
      </c>
    </row>
    <row r="12867" spans="1:4">
      <c r="A12867" s="134"/>
      <c r="D12867" s="68">
        <f t="shared" ref="D12867:D12930" si="201">B12867+C12867</f>
        <v>0</v>
      </c>
    </row>
    <row r="12868" spans="1:4">
      <c r="A12868" s="134"/>
      <c r="D12868" s="68">
        <f t="shared" si="201"/>
        <v>0</v>
      </c>
    </row>
    <row r="12869" spans="1:4">
      <c r="A12869" s="134"/>
      <c r="D12869" s="68">
        <f t="shared" si="201"/>
        <v>0</v>
      </c>
    </row>
    <row r="12870" spans="1:4">
      <c r="A12870" s="134"/>
      <c r="D12870" s="68">
        <f t="shared" si="201"/>
        <v>0</v>
      </c>
    </row>
    <row r="12871" spans="1:4">
      <c r="A12871" s="134"/>
      <c r="D12871" s="68">
        <f t="shared" si="201"/>
        <v>0</v>
      </c>
    </row>
    <row r="12872" spans="1:4">
      <c r="A12872" s="134"/>
      <c r="D12872" s="68">
        <f t="shared" si="201"/>
        <v>0</v>
      </c>
    </row>
    <row r="12873" spans="1:4">
      <c r="A12873" s="134"/>
      <c r="D12873" s="68">
        <f t="shared" si="201"/>
        <v>0</v>
      </c>
    </row>
    <row r="12874" spans="1:4">
      <c r="A12874" s="134"/>
      <c r="D12874" s="68">
        <f t="shared" si="201"/>
        <v>0</v>
      </c>
    </row>
    <row r="12875" spans="1:4">
      <c r="A12875" s="134"/>
      <c r="D12875" s="68">
        <f t="shared" si="201"/>
        <v>0</v>
      </c>
    </row>
    <row r="12876" spans="1:4">
      <c r="A12876" s="134"/>
      <c r="D12876" s="68">
        <f t="shared" si="201"/>
        <v>0</v>
      </c>
    </row>
    <row r="12877" spans="1:4">
      <c r="A12877" s="134"/>
      <c r="D12877" s="68">
        <f t="shared" si="201"/>
        <v>0</v>
      </c>
    </row>
    <row r="12878" spans="1:4">
      <c r="A12878" s="134"/>
      <c r="D12878" s="68">
        <f t="shared" si="201"/>
        <v>0</v>
      </c>
    </row>
    <row r="12879" spans="1:4">
      <c r="A12879" s="134"/>
      <c r="D12879" s="68">
        <f t="shared" si="201"/>
        <v>0</v>
      </c>
    </row>
    <row r="12880" spans="1:4">
      <c r="A12880" s="134"/>
      <c r="D12880" s="68">
        <f t="shared" si="201"/>
        <v>0</v>
      </c>
    </row>
    <row r="12881" spans="1:4">
      <c r="A12881" s="134"/>
      <c r="D12881" s="68">
        <f t="shared" si="201"/>
        <v>0</v>
      </c>
    </row>
    <row r="12882" spans="1:4">
      <c r="A12882" s="134"/>
      <c r="D12882" s="68">
        <f t="shared" si="201"/>
        <v>0</v>
      </c>
    </row>
    <row r="12883" spans="1:4">
      <c r="A12883" s="134"/>
      <c r="D12883" s="68">
        <f t="shared" si="201"/>
        <v>0</v>
      </c>
    </row>
    <row r="12884" spans="1:4">
      <c r="A12884" s="134"/>
      <c r="D12884" s="68">
        <f t="shared" si="201"/>
        <v>0</v>
      </c>
    </row>
    <row r="12885" spans="1:4">
      <c r="A12885" s="134"/>
      <c r="D12885" s="68">
        <f t="shared" si="201"/>
        <v>0</v>
      </c>
    </row>
    <row r="12886" spans="1:4">
      <c r="A12886" s="134"/>
      <c r="D12886" s="68">
        <f t="shared" si="201"/>
        <v>0</v>
      </c>
    </row>
    <row r="12887" spans="1:4">
      <c r="A12887" s="134"/>
      <c r="D12887" s="68">
        <f t="shared" si="201"/>
        <v>0</v>
      </c>
    </row>
    <row r="12888" spans="1:4">
      <c r="A12888" s="134"/>
      <c r="D12888" s="68">
        <f t="shared" si="201"/>
        <v>0</v>
      </c>
    </row>
    <row r="12889" spans="1:4">
      <c r="A12889" s="134"/>
      <c r="D12889" s="68">
        <f t="shared" si="201"/>
        <v>0</v>
      </c>
    </row>
    <row r="12890" spans="1:4">
      <c r="A12890" s="134"/>
      <c r="D12890" s="68">
        <f t="shared" si="201"/>
        <v>0</v>
      </c>
    </row>
    <row r="12891" spans="1:4">
      <c r="A12891" s="134"/>
      <c r="D12891" s="68">
        <f t="shared" si="201"/>
        <v>0</v>
      </c>
    </row>
    <row r="12892" spans="1:4">
      <c r="A12892" s="134"/>
      <c r="D12892" s="68">
        <f t="shared" si="201"/>
        <v>0</v>
      </c>
    </row>
    <row r="12893" spans="1:4">
      <c r="A12893" s="134"/>
      <c r="D12893" s="68">
        <f t="shared" si="201"/>
        <v>0</v>
      </c>
    </row>
    <row r="12894" spans="1:4">
      <c r="A12894" s="134"/>
      <c r="D12894" s="68">
        <f t="shared" si="201"/>
        <v>0</v>
      </c>
    </row>
    <row r="12895" spans="1:4">
      <c r="A12895" s="134"/>
      <c r="D12895" s="68">
        <f t="shared" si="201"/>
        <v>0</v>
      </c>
    </row>
    <row r="12896" spans="1:4">
      <c r="A12896" s="134"/>
      <c r="D12896" s="68">
        <f t="shared" si="201"/>
        <v>0</v>
      </c>
    </row>
    <row r="12897" spans="1:4">
      <c r="A12897" s="134"/>
      <c r="D12897" s="68">
        <f t="shared" si="201"/>
        <v>0</v>
      </c>
    </row>
    <row r="12898" spans="1:4">
      <c r="A12898" s="134"/>
      <c r="D12898" s="68">
        <f t="shared" si="201"/>
        <v>0</v>
      </c>
    </row>
    <row r="12899" spans="1:4">
      <c r="A12899" s="134"/>
      <c r="D12899" s="68">
        <f t="shared" si="201"/>
        <v>0</v>
      </c>
    </row>
    <row r="12900" spans="1:4">
      <c r="A12900" s="134"/>
      <c r="D12900" s="68">
        <f t="shared" si="201"/>
        <v>0</v>
      </c>
    </row>
    <row r="12901" spans="1:4">
      <c r="A12901" s="134"/>
      <c r="D12901" s="68">
        <f t="shared" si="201"/>
        <v>0</v>
      </c>
    </row>
    <row r="12902" spans="1:4">
      <c r="A12902" s="134"/>
      <c r="D12902" s="68">
        <f t="shared" si="201"/>
        <v>0</v>
      </c>
    </row>
    <row r="12903" spans="1:4">
      <c r="A12903" s="134"/>
      <c r="D12903" s="68">
        <f t="shared" si="201"/>
        <v>0</v>
      </c>
    </row>
    <row r="12904" spans="1:4">
      <c r="A12904" s="134"/>
      <c r="D12904" s="68">
        <f t="shared" si="201"/>
        <v>0</v>
      </c>
    </row>
    <row r="12905" spans="1:4">
      <c r="A12905" s="134"/>
      <c r="D12905" s="68">
        <f t="shared" si="201"/>
        <v>0</v>
      </c>
    </row>
    <row r="12906" spans="1:4">
      <c r="A12906" s="134"/>
      <c r="D12906" s="68">
        <f t="shared" si="201"/>
        <v>0</v>
      </c>
    </row>
    <row r="12907" spans="1:4">
      <c r="A12907" s="134"/>
      <c r="D12907" s="68">
        <f t="shared" si="201"/>
        <v>0</v>
      </c>
    </row>
    <row r="12908" spans="1:4">
      <c r="A12908" s="134"/>
      <c r="D12908" s="68">
        <f t="shared" si="201"/>
        <v>0</v>
      </c>
    </row>
    <row r="12909" spans="1:4">
      <c r="A12909" s="134"/>
      <c r="D12909" s="68">
        <f t="shared" si="201"/>
        <v>0</v>
      </c>
    </row>
    <row r="12910" spans="1:4">
      <c r="A12910" s="134"/>
      <c r="D12910" s="68">
        <f t="shared" si="201"/>
        <v>0</v>
      </c>
    </row>
    <row r="12911" spans="1:4">
      <c r="A12911" s="134"/>
      <c r="D12911" s="68">
        <f t="shared" si="201"/>
        <v>0</v>
      </c>
    </row>
    <row r="12912" spans="1:4">
      <c r="A12912" s="134"/>
      <c r="D12912" s="68">
        <f t="shared" si="201"/>
        <v>0</v>
      </c>
    </row>
    <row r="12913" spans="1:4">
      <c r="A12913" s="134"/>
      <c r="D12913" s="68">
        <f t="shared" si="201"/>
        <v>0</v>
      </c>
    </row>
    <row r="12914" spans="1:4">
      <c r="A12914" s="134"/>
      <c r="D12914" s="68">
        <f t="shared" si="201"/>
        <v>0</v>
      </c>
    </row>
    <row r="12915" spans="1:4">
      <c r="A12915" s="134"/>
      <c r="D12915" s="68">
        <f t="shared" si="201"/>
        <v>0</v>
      </c>
    </row>
    <row r="12916" spans="1:4">
      <c r="A12916" s="134"/>
      <c r="D12916" s="68">
        <f t="shared" si="201"/>
        <v>0</v>
      </c>
    </row>
    <row r="12917" spans="1:4">
      <c r="A12917" s="134"/>
      <c r="D12917" s="68">
        <f t="shared" si="201"/>
        <v>0</v>
      </c>
    </row>
    <row r="12918" spans="1:4">
      <c r="A12918" s="134"/>
      <c r="D12918" s="68">
        <f t="shared" si="201"/>
        <v>0</v>
      </c>
    </row>
    <row r="12919" spans="1:4">
      <c r="A12919" s="134"/>
      <c r="D12919" s="68">
        <f t="shared" si="201"/>
        <v>0</v>
      </c>
    </row>
    <row r="12920" spans="1:4">
      <c r="A12920" s="134"/>
      <c r="D12920" s="68">
        <f t="shared" si="201"/>
        <v>0</v>
      </c>
    </row>
    <row r="12921" spans="1:4">
      <c r="A12921" s="134"/>
      <c r="D12921" s="68">
        <f t="shared" si="201"/>
        <v>0</v>
      </c>
    </row>
    <row r="12922" spans="1:4">
      <c r="A12922" s="134"/>
      <c r="D12922" s="68">
        <f t="shared" si="201"/>
        <v>0</v>
      </c>
    </row>
    <row r="12923" spans="1:4">
      <c r="A12923" s="134"/>
      <c r="D12923" s="68">
        <f t="shared" si="201"/>
        <v>0</v>
      </c>
    </row>
    <row r="12924" spans="1:4">
      <c r="A12924" s="134"/>
      <c r="D12924" s="68">
        <f t="shared" si="201"/>
        <v>0</v>
      </c>
    </row>
    <row r="12925" spans="1:4">
      <c r="A12925" s="134"/>
      <c r="D12925" s="68">
        <f t="shared" si="201"/>
        <v>0</v>
      </c>
    </row>
    <row r="12926" spans="1:4">
      <c r="A12926" s="134"/>
      <c r="D12926" s="68">
        <f t="shared" si="201"/>
        <v>0</v>
      </c>
    </row>
    <row r="12927" spans="1:4">
      <c r="A12927" s="134"/>
      <c r="D12927" s="68">
        <f t="shared" si="201"/>
        <v>0</v>
      </c>
    </row>
    <row r="12928" spans="1:4">
      <c r="A12928" s="134"/>
      <c r="D12928" s="68">
        <f t="shared" si="201"/>
        <v>0</v>
      </c>
    </row>
    <row r="12929" spans="1:4">
      <c r="A12929" s="134"/>
      <c r="D12929" s="68">
        <f t="shared" si="201"/>
        <v>0</v>
      </c>
    </row>
    <row r="12930" spans="1:4">
      <c r="A12930" s="134"/>
      <c r="D12930" s="68">
        <f t="shared" si="201"/>
        <v>0</v>
      </c>
    </row>
    <row r="12931" spans="1:4">
      <c r="A12931" s="134"/>
      <c r="D12931" s="68">
        <f t="shared" ref="D12931:D12994" si="202">B12931+C12931</f>
        <v>0</v>
      </c>
    </row>
    <row r="12932" spans="1:4">
      <c r="A12932" s="134"/>
      <c r="D12932" s="68">
        <f t="shared" si="202"/>
        <v>0</v>
      </c>
    </row>
    <row r="12933" spans="1:4">
      <c r="A12933" s="134"/>
      <c r="D12933" s="68">
        <f t="shared" si="202"/>
        <v>0</v>
      </c>
    </row>
    <row r="12934" spans="1:4">
      <c r="A12934" s="134"/>
      <c r="D12934" s="68">
        <f t="shared" si="202"/>
        <v>0</v>
      </c>
    </row>
    <row r="12935" spans="1:4">
      <c r="A12935" s="134"/>
      <c r="D12935" s="68">
        <f t="shared" si="202"/>
        <v>0</v>
      </c>
    </row>
    <row r="12936" spans="1:4">
      <c r="A12936" s="134"/>
      <c r="D12936" s="68">
        <f t="shared" si="202"/>
        <v>0</v>
      </c>
    </row>
    <row r="12937" spans="1:4">
      <c r="A12937" s="134"/>
      <c r="D12937" s="68">
        <f t="shared" si="202"/>
        <v>0</v>
      </c>
    </row>
    <row r="12938" spans="1:4">
      <c r="A12938" s="134"/>
      <c r="D12938" s="68">
        <f t="shared" si="202"/>
        <v>0</v>
      </c>
    </row>
    <row r="12939" spans="1:4">
      <c r="A12939" s="134"/>
      <c r="D12939" s="68">
        <f t="shared" si="202"/>
        <v>0</v>
      </c>
    </row>
    <row r="12940" spans="1:4">
      <c r="A12940" s="134"/>
      <c r="D12940" s="68">
        <f t="shared" si="202"/>
        <v>0</v>
      </c>
    </row>
    <row r="12941" spans="1:4">
      <c r="A12941" s="134"/>
      <c r="D12941" s="68">
        <f t="shared" si="202"/>
        <v>0</v>
      </c>
    </row>
    <row r="12942" spans="1:4">
      <c r="A12942" s="134"/>
      <c r="D12942" s="68">
        <f t="shared" si="202"/>
        <v>0</v>
      </c>
    </row>
    <row r="12943" spans="1:4">
      <c r="A12943" s="134"/>
      <c r="D12943" s="68">
        <f t="shared" si="202"/>
        <v>0</v>
      </c>
    </row>
    <row r="12944" spans="1:4">
      <c r="A12944" s="134"/>
      <c r="D12944" s="68">
        <f t="shared" si="202"/>
        <v>0</v>
      </c>
    </row>
    <row r="12945" spans="1:4">
      <c r="A12945" s="134"/>
      <c r="D12945" s="68">
        <f t="shared" si="202"/>
        <v>0</v>
      </c>
    </row>
    <row r="12946" spans="1:4">
      <c r="A12946" s="134"/>
      <c r="D12946" s="68">
        <f t="shared" si="202"/>
        <v>0</v>
      </c>
    </row>
    <row r="12947" spans="1:4">
      <c r="A12947" s="134"/>
      <c r="D12947" s="68">
        <f t="shared" si="202"/>
        <v>0</v>
      </c>
    </row>
    <row r="12948" spans="1:4">
      <c r="A12948" s="134"/>
      <c r="D12948" s="68">
        <f t="shared" si="202"/>
        <v>0</v>
      </c>
    </row>
    <row r="12949" spans="1:4">
      <c r="A12949" s="134"/>
      <c r="D12949" s="68">
        <f t="shared" si="202"/>
        <v>0</v>
      </c>
    </row>
    <row r="12950" spans="1:4">
      <c r="A12950" s="134"/>
      <c r="D12950" s="68">
        <f t="shared" si="202"/>
        <v>0</v>
      </c>
    </row>
    <row r="12951" spans="1:4">
      <c r="A12951" s="134"/>
      <c r="D12951" s="68">
        <f t="shared" si="202"/>
        <v>0</v>
      </c>
    </row>
    <row r="12952" spans="1:4">
      <c r="A12952" s="134"/>
      <c r="D12952" s="68">
        <f t="shared" si="202"/>
        <v>0</v>
      </c>
    </row>
    <row r="12953" spans="1:4">
      <c r="A12953" s="134"/>
      <c r="D12953" s="68">
        <f t="shared" si="202"/>
        <v>0</v>
      </c>
    </row>
    <row r="12954" spans="1:4">
      <c r="A12954" s="134"/>
      <c r="D12954" s="68">
        <f t="shared" si="202"/>
        <v>0</v>
      </c>
    </row>
    <row r="12955" spans="1:4">
      <c r="A12955" s="134"/>
      <c r="D12955" s="68">
        <f t="shared" si="202"/>
        <v>0</v>
      </c>
    </row>
    <row r="12956" spans="1:4">
      <c r="A12956" s="134"/>
      <c r="D12956" s="68">
        <f t="shared" si="202"/>
        <v>0</v>
      </c>
    </row>
    <row r="12957" spans="1:4">
      <c r="A12957" s="134"/>
      <c r="D12957" s="68">
        <f t="shared" si="202"/>
        <v>0</v>
      </c>
    </row>
    <row r="12958" spans="1:4">
      <c r="A12958" s="134"/>
      <c r="D12958" s="68">
        <f t="shared" si="202"/>
        <v>0</v>
      </c>
    </row>
    <row r="12959" spans="1:4">
      <c r="A12959" s="134"/>
      <c r="D12959" s="68">
        <f t="shared" si="202"/>
        <v>0</v>
      </c>
    </row>
    <row r="12960" spans="1:4">
      <c r="A12960" s="134"/>
      <c r="D12960" s="68">
        <f t="shared" si="202"/>
        <v>0</v>
      </c>
    </row>
    <row r="12961" spans="1:4">
      <c r="A12961" s="134"/>
      <c r="D12961" s="68">
        <f t="shared" si="202"/>
        <v>0</v>
      </c>
    </row>
    <row r="12962" spans="1:4">
      <c r="A12962" s="134"/>
      <c r="D12962" s="68">
        <f t="shared" si="202"/>
        <v>0</v>
      </c>
    </row>
    <row r="12963" spans="1:4">
      <c r="A12963" s="134"/>
      <c r="D12963" s="68">
        <f t="shared" si="202"/>
        <v>0</v>
      </c>
    </row>
    <row r="12964" spans="1:4">
      <c r="A12964" s="134"/>
      <c r="D12964" s="68">
        <f t="shared" si="202"/>
        <v>0</v>
      </c>
    </row>
    <row r="12965" spans="1:4">
      <c r="A12965" s="134"/>
      <c r="D12965" s="68">
        <f t="shared" si="202"/>
        <v>0</v>
      </c>
    </row>
    <row r="12966" spans="1:4">
      <c r="A12966" s="134"/>
      <c r="D12966" s="68">
        <f t="shared" si="202"/>
        <v>0</v>
      </c>
    </row>
    <row r="12967" spans="1:4">
      <c r="A12967" s="134"/>
      <c r="D12967" s="68">
        <f t="shared" si="202"/>
        <v>0</v>
      </c>
    </row>
    <row r="12968" spans="1:4">
      <c r="A12968" s="134"/>
      <c r="D12968" s="68">
        <f t="shared" si="202"/>
        <v>0</v>
      </c>
    </row>
    <row r="12969" spans="1:4">
      <c r="A12969" s="134"/>
      <c r="D12969" s="68">
        <f t="shared" si="202"/>
        <v>0</v>
      </c>
    </row>
    <row r="12970" spans="1:4">
      <c r="A12970" s="134"/>
      <c r="D12970" s="68">
        <f t="shared" si="202"/>
        <v>0</v>
      </c>
    </row>
    <row r="12971" spans="1:4">
      <c r="A12971" s="134"/>
      <c r="D12971" s="68">
        <f t="shared" si="202"/>
        <v>0</v>
      </c>
    </row>
    <row r="12972" spans="1:4">
      <c r="A12972" s="134"/>
      <c r="D12972" s="68">
        <f t="shared" si="202"/>
        <v>0</v>
      </c>
    </row>
    <row r="12973" spans="1:4">
      <c r="A12973" s="134"/>
      <c r="D12973" s="68">
        <f t="shared" si="202"/>
        <v>0</v>
      </c>
    </row>
    <row r="12974" spans="1:4">
      <c r="A12974" s="134"/>
      <c r="D12974" s="68">
        <f t="shared" si="202"/>
        <v>0</v>
      </c>
    </row>
    <row r="12975" spans="1:4">
      <c r="A12975" s="134"/>
      <c r="D12975" s="68">
        <f t="shared" si="202"/>
        <v>0</v>
      </c>
    </row>
    <row r="12976" spans="1:4">
      <c r="A12976" s="134"/>
      <c r="D12976" s="68">
        <f t="shared" si="202"/>
        <v>0</v>
      </c>
    </row>
    <row r="12977" spans="1:4">
      <c r="A12977" s="134"/>
      <c r="D12977" s="68">
        <f t="shared" si="202"/>
        <v>0</v>
      </c>
    </row>
    <row r="12978" spans="1:4">
      <c r="A12978" s="134"/>
      <c r="D12978" s="68">
        <f t="shared" si="202"/>
        <v>0</v>
      </c>
    </row>
    <row r="12979" spans="1:4">
      <c r="A12979" s="134"/>
      <c r="D12979" s="68">
        <f t="shared" si="202"/>
        <v>0</v>
      </c>
    </row>
    <row r="12980" spans="1:4">
      <c r="A12980" s="134"/>
      <c r="D12980" s="68">
        <f t="shared" si="202"/>
        <v>0</v>
      </c>
    </row>
    <row r="12981" spans="1:4">
      <c r="A12981" s="134"/>
      <c r="D12981" s="68">
        <f t="shared" si="202"/>
        <v>0</v>
      </c>
    </row>
    <row r="12982" spans="1:4">
      <c r="A12982" s="134"/>
      <c r="D12982" s="68">
        <f t="shared" si="202"/>
        <v>0</v>
      </c>
    </row>
    <row r="12983" spans="1:4">
      <c r="A12983" s="134"/>
      <c r="D12983" s="68">
        <f t="shared" si="202"/>
        <v>0</v>
      </c>
    </row>
    <row r="12984" spans="1:4">
      <c r="A12984" s="134"/>
      <c r="D12984" s="68">
        <f t="shared" si="202"/>
        <v>0</v>
      </c>
    </row>
    <row r="12985" spans="1:4">
      <c r="A12985" s="134"/>
      <c r="D12985" s="68">
        <f t="shared" si="202"/>
        <v>0</v>
      </c>
    </row>
    <row r="12986" spans="1:4">
      <c r="A12986" s="134"/>
      <c r="D12986" s="68">
        <f t="shared" si="202"/>
        <v>0</v>
      </c>
    </row>
    <row r="12987" spans="1:4">
      <c r="A12987" s="134"/>
      <c r="D12987" s="68">
        <f t="shared" si="202"/>
        <v>0</v>
      </c>
    </row>
    <row r="12988" spans="1:4">
      <c r="A12988" s="134"/>
      <c r="D12988" s="68">
        <f t="shared" si="202"/>
        <v>0</v>
      </c>
    </row>
    <row r="12989" spans="1:4">
      <c r="A12989" s="134"/>
      <c r="D12989" s="68">
        <f t="shared" si="202"/>
        <v>0</v>
      </c>
    </row>
    <row r="12990" spans="1:4">
      <c r="A12990" s="134"/>
      <c r="D12990" s="68">
        <f t="shared" si="202"/>
        <v>0</v>
      </c>
    </row>
    <row r="12991" spans="1:4">
      <c r="A12991" s="134"/>
      <c r="D12991" s="68">
        <f t="shared" si="202"/>
        <v>0</v>
      </c>
    </row>
    <row r="12992" spans="1:4">
      <c r="A12992" s="134"/>
      <c r="D12992" s="68">
        <f t="shared" si="202"/>
        <v>0</v>
      </c>
    </row>
    <row r="12993" spans="1:4">
      <c r="A12993" s="134"/>
      <c r="D12993" s="68">
        <f t="shared" si="202"/>
        <v>0</v>
      </c>
    </row>
    <row r="12994" spans="1:4">
      <c r="A12994" s="134"/>
      <c r="D12994" s="68">
        <f t="shared" si="202"/>
        <v>0</v>
      </c>
    </row>
    <row r="12995" spans="1:4">
      <c r="A12995" s="134"/>
      <c r="D12995" s="68">
        <f t="shared" ref="D12995:D13058" si="203">B12995+C12995</f>
        <v>0</v>
      </c>
    </row>
    <row r="12996" spans="1:4">
      <c r="A12996" s="134"/>
      <c r="D12996" s="68">
        <f t="shared" si="203"/>
        <v>0</v>
      </c>
    </row>
    <row r="12997" spans="1:4">
      <c r="A12997" s="134"/>
      <c r="D12997" s="68">
        <f t="shared" si="203"/>
        <v>0</v>
      </c>
    </row>
    <row r="12998" spans="1:4">
      <c r="A12998" s="134"/>
      <c r="D12998" s="68">
        <f t="shared" si="203"/>
        <v>0</v>
      </c>
    </row>
    <row r="12999" spans="1:4">
      <c r="A12999" s="134"/>
      <c r="D12999" s="68">
        <f t="shared" si="203"/>
        <v>0</v>
      </c>
    </row>
    <row r="13000" spans="1:4">
      <c r="A13000" s="134"/>
      <c r="D13000" s="68">
        <f t="shared" si="203"/>
        <v>0</v>
      </c>
    </row>
    <row r="13001" spans="1:4">
      <c r="A13001" s="134"/>
      <c r="D13001" s="68">
        <f t="shared" si="203"/>
        <v>0</v>
      </c>
    </row>
    <row r="13002" spans="1:4">
      <c r="A13002" s="134"/>
      <c r="D13002" s="68">
        <f t="shared" si="203"/>
        <v>0</v>
      </c>
    </row>
    <row r="13003" spans="1:4">
      <c r="A13003" s="134"/>
      <c r="D13003" s="68">
        <f t="shared" si="203"/>
        <v>0</v>
      </c>
    </row>
    <row r="13004" spans="1:4">
      <c r="A13004" s="134"/>
      <c r="D13004" s="68">
        <f t="shared" si="203"/>
        <v>0</v>
      </c>
    </row>
    <row r="13005" spans="1:4">
      <c r="A13005" s="134"/>
      <c r="D13005" s="68">
        <f t="shared" si="203"/>
        <v>0</v>
      </c>
    </row>
    <row r="13006" spans="1:4">
      <c r="A13006" s="134"/>
      <c r="D13006" s="68">
        <f t="shared" si="203"/>
        <v>0</v>
      </c>
    </row>
    <row r="13007" spans="1:4">
      <c r="A13007" s="134"/>
      <c r="D13007" s="68">
        <f t="shared" si="203"/>
        <v>0</v>
      </c>
    </row>
    <row r="13008" spans="1:4">
      <c r="A13008" s="134"/>
      <c r="D13008" s="68">
        <f t="shared" si="203"/>
        <v>0</v>
      </c>
    </row>
    <row r="13009" spans="1:4">
      <c r="A13009" s="134"/>
      <c r="D13009" s="68">
        <f t="shared" si="203"/>
        <v>0</v>
      </c>
    </row>
    <row r="13010" spans="1:4">
      <c r="A13010" s="134"/>
      <c r="D13010" s="68">
        <f t="shared" si="203"/>
        <v>0</v>
      </c>
    </row>
    <row r="13011" spans="1:4">
      <c r="A13011" s="134"/>
      <c r="D13011" s="68">
        <f t="shared" si="203"/>
        <v>0</v>
      </c>
    </row>
    <row r="13012" spans="1:4">
      <c r="A13012" s="134"/>
      <c r="D13012" s="68">
        <f t="shared" si="203"/>
        <v>0</v>
      </c>
    </row>
    <row r="13013" spans="1:4">
      <c r="A13013" s="134"/>
      <c r="D13013" s="68">
        <f t="shared" si="203"/>
        <v>0</v>
      </c>
    </row>
    <row r="13014" spans="1:4">
      <c r="A13014" s="134"/>
      <c r="D13014" s="68">
        <f t="shared" si="203"/>
        <v>0</v>
      </c>
    </row>
    <row r="13015" spans="1:4">
      <c r="A13015" s="134"/>
      <c r="D13015" s="68">
        <f t="shared" si="203"/>
        <v>0</v>
      </c>
    </row>
    <row r="13016" spans="1:4">
      <c r="A13016" s="134"/>
      <c r="D13016" s="68">
        <f t="shared" si="203"/>
        <v>0</v>
      </c>
    </row>
    <row r="13017" spans="1:4">
      <c r="A13017" s="134"/>
      <c r="D13017" s="68">
        <f t="shared" si="203"/>
        <v>0</v>
      </c>
    </row>
    <row r="13018" spans="1:4">
      <c r="A13018" s="134"/>
      <c r="D13018" s="68">
        <f t="shared" si="203"/>
        <v>0</v>
      </c>
    </row>
    <row r="13019" spans="1:4">
      <c r="A13019" s="134"/>
      <c r="D13019" s="68">
        <f t="shared" si="203"/>
        <v>0</v>
      </c>
    </row>
    <row r="13020" spans="1:4">
      <c r="A13020" s="134"/>
      <c r="D13020" s="68">
        <f t="shared" si="203"/>
        <v>0</v>
      </c>
    </row>
    <row r="13021" spans="1:4">
      <c r="A13021" s="134"/>
      <c r="D13021" s="68">
        <f t="shared" si="203"/>
        <v>0</v>
      </c>
    </row>
    <row r="13022" spans="1:4">
      <c r="A13022" s="134"/>
      <c r="D13022" s="68">
        <f t="shared" si="203"/>
        <v>0</v>
      </c>
    </row>
    <row r="13023" spans="1:4">
      <c r="A13023" s="134"/>
      <c r="D13023" s="68">
        <f t="shared" si="203"/>
        <v>0</v>
      </c>
    </row>
    <row r="13024" spans="1:4">
      <c r="A13024" s="134"/>
      <c r="D13024" s="68">
        <f t="shared" si="203"/>
        <v>0</v>
      </c>
    </row>
    <row r="13025" spans="1:4">
      <c r="A13025" s="134"/>
      <c r="D13025" s="68">
        <f t="shared" si="203"/>
        <v>0</v>
      </c>
    </row>
    <row r="13026" spans="1:4">
      <c r="A13026" s="134"/>
      <c r="D13026" s="68">
        <f t="shared" si="203"/>
        <v>0</v>
      </c>
    </row>
    <row r="13027" spans="1:4">
      <c r="A13027" s="134"/>
      <c r="D13027" s="68">
        <f t="shared" si="203"/>
        <v>0</v>
      </c>
    </row>
    <row r="13028" spans="1:4">
      <c r="A13028" s="134"/>
      <c r="D13028" s="68">
        <f t="shared" si="203"/>
        <v>0</v>
      </c>
    </row>
    <row r="13029" spans="1:4">
      <c r="A13029" s="134"/>
      <c r="D13029" s="68">
        <f t="shared" si="203"/>
        <v>0</v>
      </c>
    </row>
    <row r="13030" spans="1:4">
      <c r="A13030" s="134"/>
      <c r="D13030" s="68">
        <f t="shared" si="203"/>
        <v>0</v>
      </c>
    </row>
    <row r="13031" spans="1:4">
      <c r="A13031" s="134"/>
      <c r="D13031" s="68">
        <f t="shared" si="203"/>
        <v>0</v>
      </c>
    </row>
    <row r="13032" spans="1:4">
      <c r="A13032" s="134"/>
      <c r="D13032" s="68">
        <f t="shared" si="203"/>
        <v>0</v>
      </c>
    </row>
    <row r="13033" spans="1:4">
      <c r="A13033" s="134"/>
      <c r="D13033" s="68">
        <f t="shared" si="203"/>
        <v>0</v>
      </c>
    </row>
    <row r="13034" spans="1:4">
      <c r="A13034" s="134"/>
      <c r="D13034" s="68">
        <f t="shared" si="203"/>
        <v>0</v>
      </c>
    </row>
    <row r="13035" spans="1:4">
      <c r="A13035" s="134"/>
      <c r="D13035" s="68">
        <f t="shared" si="203"/>
        <v>0</v>
      </c>
    </row>
    <row r="13036" spans="1:4">
      <c r="A13036" s="134"/>
      <c r="D13036" s="68">
        <f t="shared" si="203"/>
        <v>0</v>
      </c>
    </row>
    <row r="13037" spans="1:4">
      <c r="A13037" s="134"/>
      <c r="D13037" s="68">
        <f t="shared" si="203"/>
        <v>0</v>
      </c>
    </row>
    <row r="13038" spans="1:4">
      <c r="A13038" s="134"/>
      <c r="D13038" s="68">
        <f t="shared" si="203"/>
        <v>0</v>
      </c>
    </row>
    <row r="13039" spans="1:4">
      <c r="A13039" s="134"/>
      <c r="D13039" s="68">
        <f t="shared" si="203"/>
        <v>0</v>
      </c>
    </row>
    <row r="13040" spans="1:4">
      <c r="A13040" s="134"/>
      <c r="D13040" s="68">
        <f t="shared" si="203"/>
        <v>0</v>
      </c>
    </row>
    <row r="13041" spans="1:4">
      <c r="A13041" s="134"/>
      <c r="D13041" s="68">
        <f t="shared" si="203"/>
        <v>0</v>
      </c>
    </row>
    <row r="13042" spans="1:4">
      <c r="A13042" s="134"/>
      <c r="D13042" s="68">
        <f t="shared" si="203"/>
        <v>0</v>
      </c>
    </row>
    <row r="13043" spans="1:4">
      <c r="A13043" s="134"/>
      <c r="D13043" s="68">
        <f t="shared" si="203"/>
        <v>0</v>
      </c>
    </row>
    <row r="13044" spans="1:4">
      <c r="A13044" s="134"/>
      <c r="D13044" s="68">
        <f t="shared" si="203"/>
        <v>0</v>
      </c>
    </row>
    <row r="13045" spans="1:4">
      <c r="A13045" s="134"/>
      <c r="D13045" s="68">
        <f t="shared" si="203"/>
        <v>0</v>
      </c>
    </row>
    <row r="13046" spans="1:4">
      <c r="A13046" s="134"/>
      <c r="D13046" s="68">
        <f t="shared" si="203"/>
        <v>0</v>
      </c>
    </row>
    <row r="13047" spans="1:4">
      <c r="A13047" s="134"/>
      <c r="D13047" s="68">
        <f t="shared" si="203"/>
        <v>0</v>
      </c>
    </row>
    <row r="13048" spans="1:4">
      <c r="A13048" s="134"/>
      <c r="D13048" s="68">
        <f t="shared" si="203"/>
        <v>0</v>
      </c>
    </row>
    <row r="13049" spans="1:4">
      <c r="A13049" s="134"/>
      <c r="D13049" s="68">
        <f t="shared" si="203"/>
        <v>0</v>
      </c>
    </row>
    <row r="13050" spans="1:4">
      <c r="A13050" s="134"/>
      <c r="D13050" s="68">
        <f t="shared" si="203"/>
        <v>0</v>
      </c>
    </row>
    <row r="13051" spans="1:4">
      <c r="A13051" s="134"/>
      <c r="D13051" s="68">
        <f t="shared" si="203"/>
        <v>0</v>
      </c>
    </row>
    <row r="13052" spans="1:4">
      <c r="A13052" s="134"/>
      <c r="D13052" s="68">
        <f t="shared" si="203"/>
        <v>0</v>
      </c>
    </row>
    <row r="13053" spans="1:4">
      <c r="A13053" s="134"/>
      <c r="D13053" s="68">
        <f t="shared" si="203"/>
        <v>0</v>
      </c>
    </row>
    <row r="13054" spans="1:4">
      <c r="A13054" s="134"/>
      <c r="D13054" s="68">
        <f t="shared" si="203"/>
        <v>0</v>
      </c>
    </row>
    <row r="13055" spans="1:4">
      <c r="A13055" s="134"/>
      <c r="D13055" s="68">
        <f t="shared" si="203"/>
        <v>0</v>
      </c>
    </row>
    <row r="13056" spans="1:4">
      <c r="A13056" s="134"/>
      <c r="D13056" s="68">
        <f t="shared" si="203"/>
        <v>0</v>
      </c>
    </row>
    <row r="13057" spans="1:4">
      <c r="A13057" s="134"/>
      <c r="D13057" s="68">
        <f t="shared" si="203"/>
        <v>0</v>
      </c>
    </row>
    <row r="13058" spans="1:4">
      <c r="A13058" s="134"/>
      <c r="D13058" s="68">
        <f t="shared" si="203"/>
        <v>0</v>
      </c>
    </row>
    <row r="13059" spans="1:4">
      <c r="A13059" s="134"/>
      <c r="D13059" s="68">
        <f t="shared" ref="D13059:D13122" si="204">B13059+C13059</f>
        <v>0</v>
      </c>
    </row>
    <row r="13060" spans="1:4">
      <c r="A13060" s="134"/>
      <c r="D13060" s="68">
        <f t="shared" si="204"/>
        <v>0</v>
      </c>
    </row>
    <row r="13061" spans="1:4">
      <c r="A13061" s="134"/>
      <c r="D13061" s="68">
        <f t="shared" si="204"/>
        <v>0</v>
      </c>
    </row>
    <row r="13062" spans="1:4">
      <c r="A13062" s="134"/>
      <c r="D13062" s="68">
        <f t="shared" si="204"/>
        <v>0</v>
      </c>
    </row>
    <row r="13063" spans="1:4">
      <c r="A13063" s="134"/>
      <c r="D13063" s="68">
        <f t="shared" si="204"/>
        <v>0</v>
      </c>
    </row>
    <row r="13064" spans="1:4">
      <c r="A13064" s="134"/>
      <c r="D13064" s="68">
        <f t="shared" si="204"/>
        <v>0</v>
      </c>
    </row>
    <row r="13065" spans="1:4">
      <c r="A13065" s="134"/>
      <c r="D13065" s="68">
        <f t="shared" si="204"/>
        <v>0</v>
      </c>
    </row>
    <row r="13066" spans="1:4">
      <c r="A13066" s="134"/>
      <c r="D13066" s="68">
        <f t="shared" si="204"/>
        <v>0</v>
      </c>
    </row>
    <row r="13067" spans="1:4">
      <c r="A13067" s="134"/>
      <c r="D13067" s="68">
        <f t="shared" si="204"/>
        <v>0</v>
      </c>
    </row>
    <row r="13068" spans="1:4">
      <c r="A13068" s="134"/>
      <c r="D13068" s="68">
        <f t="shared" si="204"/>
        <v>0</v>
      </c>
    </row>
    <row r="13069" spans="1:4">
      <c r="A13069" s="134"/>
      <c r="D13069" s="68">
        <f t="shared" si="204"/>
        <v>0</v>
      </c>
    </row>
    <row r="13070" spans="1:4">
      <c r="A13070" s="134"/>
      <c r="D13070" s="68">
        <f t="shared" si="204"/>
        <v>0</v>
      </c>
    </row>
    <row r="13071" spans="1:4">
      <c r="A13071" s="134"/>
      <c r="D13071" s="68">
        <f t="shared" si="204"/>
        <v>0</v>
      </c>
    </row>
    <row r="13072" spans="1:4">
      <c r="A13072" s="134"/>
      <c r="D13072" s="68">
        <f t="shared" si="204"/>
        <v>0</v>
      </c>
    </row>
    <row r="13073" spans="1:4">
      <c r="A13073" s="134"/>
      <c r="D13073" s="68">
        <f t="shared" si="204"/>
        <v>0</v>
      </c>
    </row>
    <row r="13074" spans="1:4">
      <c r="A13074" s="134"/>
      <c r="D13074" s="68">
        <f t="shared" si="204"/>
        <v>0</v>
      </c>
    </row>
    <row r="13075" spans="1:4">
      <c r="A13075" s="134"/>
      <c r="D13075" s="68">
        <f t="shared" si="204"/>
        <v>0</v>
      </c>
    </row>
    <row r="13076" spans="1:4">
      <c r="A13076" s="134"/>
      <c r="D13076" s="68">
        <f t="shared" si="204"/>
        <v>0</v>
      </c>
    </row>
    <row r="13077" spans="1:4">
      <c r="A13077" s="134"/>
      <c r="D13077" s="68">
        <f t="shared" si="204"/>
        <v>0</v>
      </c>
    </row>
    <row r="13078" spans="1:4">
      <c r="A13078" s="134"/>
      <c r="D13078" s="68">
        <f t="shared" si="204"/>
        <v>0</v>
      </c>
    </row>
    <row r="13079" spans="1:4">
      <c r="A13079" s="134"/>
      <c r="D13079" s="68">
        <f t="shared" si="204"/>
        <v>0</v>
      </c>
    </row>
    <row r="13080" spans="1:4">
      <c r="A13080" s="134"/>
      <c r="D13080" s="68">
        <f t="shared" si="204"/>
        <v>0</v>
      </c>
    </row>
    <row r="13081" spans="1:4">
      <c r="A13081" s="134"/>
      <c r="D13081" s="68">
        <f t="shared" si="204"/>
        <v>0</v>
      </c>
    </row>
    <row r="13082" spans="1:4">
      <c r="A13082" s="134"/>
      <c r="D13082" s="68">
        <f t="shared" si="204"/>
        <v>0</v>
      </c>
    </row>
    <row r="13083" spans="1:4">
      <c r="A13083" s="134"/>
      <c r="D13083" s="68">
        <f t="shared" si="204"/>
        <v>0</v>
      </c>
    </row>
    <row r="13084" spans="1:4">
      <c r="A13084" s="134"/>
      <c r="D13084" s="68">
        <f t="shared" si="204"/>
        <v>0</v>
      </c>
    </row>
    <row r="13085" spans="1:4">
      <c r="A13085" s="134"/>
      <c r="D13085" s="68">
        <f t="shared" si="204"/>
        <v>0</v>
      </c>
    </row>
    <row r="13086" spans="1:4">
      <c r="A13086" s="134"/>
      <c r="D13086" s="68">
        <f t="shared" si="204"/>
        <v>0</v>
      </c>
    </row>
    <row r="13087" spans="1:4">
      <c r="A13087" s="134"/>
      <c r="D13087" s="68">
        <f t="shared" si="204"/>
        <v>0</v>
      </c>
    </row>
    <row r="13088" spans="1:4">
      <c r="A13088" s="134"/>
      <c r="D13088" s="68">
        <f t="shared" si="204"/>
        <v>0</v>
      </c>
    </row>
    <row r="13089" spans="1:4">
      <c r="A13089" s="134"/>
      <c r="D13089" s="68">
        <f t="shared" si="204"/>
        <v>0</v>
      </c>
    </row>
    <row r="13090" spans="1:4">
      <c r="A13090" s="134"/>
      <c r="D13090" s="68">
        <f t="shared" si="204"/>
        <v>0</v>
      </c>
    </row>
    <row r="13091" spans="1:4">
      <c r="A13091" s="134"/>
      <c r="D13091" s="68">
        <f t="shared" si="204"/>
        <v>0</v>
      </c>
    </row>
    <row r="13092" spans="1:4">
      <c r="A13092" s="134"/>
      <c r="D13092" s="68">
        <f t="shared" si="204"/>
        <v>0</v>
      </c>
    </row>
    <row r="13093" spans="1:4">
      <c r="A13093" s="134"/>
      <c r="D13093" s="68">
        <f t="shared" si="204"/>
        <v>0</v>
      </c>
    </row>
    <row r="13094" spans="1:4">
      <c r="A13094" s="134"/>
      <c r="D13094" s="68">
        <f t="shared" si="204"/>
        <v>0</v>
      </c>
    </row>
    <row r="13095" spans="1:4">
      <c r="A13095" s="134"/>
      <c r="D13095" s="68">
        <f t="shared" si="204"/>
        <v>0</v>
      </c>
    </row>
    <row r="13096" spans="1:4">
      <c r="A13096" s="134"/>
      <c r="D13096" s="68">
        <f t="shared" si="204"/>
        <v>0</v>
      </c>
    </row>
    <row r="13097" spans="1:4">
      <c r="A13097" s="134"/>
      <c r="D13097" s="68">
        <f t="shared" si="204"/>
        <v>0</v>
      </c>
    </row>
    <row r="13098" spans="1:4">
      <c r="A13098" s="134"/>
      <c r="D13098" s="68">
        <f t="shared" si="204"/>
        <v>0</v>
      </c>
    </row>
    <row r="13099" spans="1:4">
      <c r="A13099" s="134"/>
      <c r="D13099" s="68">
        <f t="shared" si="204"/>
        <v>0</v>
      </c>
    </row>
    <row r="13100" spans="1:4">
      <c r="A13100" s="134"/>
      <c r="D13100" s="68">
        <f t="shared" si="204"/>
        <v>0</v>
      </c>
    </row>
    <row r="13101" spans="1:4">
      <c r="A13101" s="134"/>
      <c r="D13101" s="68">
        <f t="shared" si="204"/>
        <v>0</v>
      </c>
    </row>
    <row r="13102" spans="1:4">
      <c r="A13102" s="134"/>
      <c r="D13102" s="68">
        <f t="shared" si="204"/>
        <v>0</v>
      </c>
    </row>
    <row r="13103" spans="1:4">
      <c r="A13103" s="134"/>
      <c r="D13103" s="68">
        <f t="shared" si="204"/>
        <v>0</v>
      </c>
    </row>
    <row r="13104" spans="1:4">
      <c r="A13104" s="134"/>
      <c r="D13104" s="68">
        <f t="shared" si="204"/>
        <v>0</v>
      </c>
    </row>
    <row r="13105" spans="1:4">
      <c r="A13105" s="134"/>
      <c r="D13105" s="68">
        <f t="shared" si="204"/>
        <v>0</v>
      </c>
    </row>
    <row r="13106" spans="1:4">
      <c r="A13106" s="134"/>
      <c r="D13106" s="68">
        <f t="shared" si="204"/>
        <v>0</v>
      </c>
    </row>
    <row r="13107" spans="1:4">
      <c r="A13107" s="134"/>
      <c r="D13107" s="68">
        <f t="shared" si="204"/>
        <v>0</v>
      </c>
    </row>
    <row r="13108" spans="1:4">
      <c r="A13108" s="134"/>
      <c r="D13108" s="68">
        <f t="shared" si="204"/>
        <v>0</v>
      </c>
    </row>
    <row r="13109" spans="1:4">
      <c r="A13109" s="134"/>
      <c r="D13109" s="68">
        <f t="shared" si="204"/>
        <v>0</v>
      </c>
    </row>
    <row r="13110" spans="1:4">
      <c r="A13110" s="134"/>
      <c r="D13110" s="68">
        <f t="shared" si="204"/>
        <v>0</v>
      </c>
    </row>
    <row r="13111" spans="1:4">
      <c r="A13111" s="134"/>
      <c r="D13111" s="68">
        <f t="shared" si="204"/>
        <v>0</v>
      </c>
    </row>
    <row r="13112" spans="1:4">
      <c r="A13112" s="134"/>
      <c r="D13112" s="68">
        <f t="shared" si="204"/>
        <v>0</v>
      </c>
    </row>
    <row r="13113" spans="1:4">
      <c r="A13113" s="134"/>
      <c r="D13113" s="68">
        <f t="shared" si="204"/>
        <v>0</v>
      </c>
    </row>
    <row r="13114" spans="1:4">
      <c r="A13114" s="134"/>
      <c r="D13114" s="68">
        <f t="shared" si="204"/>
        <v>0</v>
      </c>
    </row>
    <row r="13115" spans="1:4">
      <c r="A13115" s="134"/>
      <c r="D13115" s="68">
        <f t="shared" si="204"/>
        <v>0</v>
      </c>
    </row>
    <row r="13116" spans="1:4">
      <c r="A13116" s="134"/>
      <c r="D13116" s="68">
        <f t="shared" si="204"/>
        <v>0</v>
      </c>
    </row>
    <row r="13117" spans="1:4">
      <c r="A13117" s="134"/>
      <c r="D13117" s="68">
        <f t="shared" si="204"/>
        <v>0</v>
      </c>
    </row>
    <row r="13118" spans="1:4">
      <c r="A13118" s="134"/>
      <c r="D13118" s="68">
        <f t="shared" si="204"/>
        <v>0</v>
      </c>
    </row>
    <row r="13119" spans="1:4">
      <c r="A13119" s="134"/>
      <c r="D13119" s="68">
        <f t="shared" si="204"/>
        <v>0</v>
      </c>
    </row>
    <row r="13120" spans="1:4">
      <c r="A13120" s="134"/>
      <c r="D13120" s="68">
        <f t="shared" si="204"/>
        <v>0</v>
      </c>
    </row>
    <row r="13121" spans="1:4">
      <c r="A13121" s="134"/>
      <c r="D13121" s="68">
        <f t="shared" si="204"/>
        <v>0</v>
      </c>
    </row>
    <row r="13122" spans="1:4">
      <c r="A13122" s="134"/>
      <c r="D13122" s="68">
        <f t="shared" si="204"/>
        <v>0</v>
      </c>
    </row>
    <row r="13123" spans="1:4">
      <c r="A13123" s="134"/>
      <c r="D13123" s="68">
        <f t="shared" ref="D13123:D13186" si="205">B13123+C13123</f>
        <v>0</v>
      </c>
    </row>
    <row r="13124" spans="1:4">
      <c r="A13124" s="134"/>
      <c r="D13124" s="68">
        <f t="shared" si="205"/>
        <v>0</v>
      </c>
    </row>
    <row r="13125" spans="1:4">
      <c r="A13125" s="134"/>
      <c r="D13125" s="68">
        <f t="shared" si="205"/>
        <v>0</v>
      </c>
    </row>
    <row r="13126" spans="1:4">
      <c r="A13126" s="134"/>
      <c r="D13126" s="68">
        <f t="shared" si="205"/>
        <v>0</v>
      </c>
    </row>
    <row r="13127" spans="1:4">
      <c r="A13127" s="134"/>
      <c r="D13127" s="68">
        <f t="shared" si="205"/>
        <v>0</v>
      </c>
    </row>
    <row r="13128" spans="1:4">
      <c r="A13128" s="134"/>
      <c r="D13128" s="68">
        <f t="shared" si="205"/>
        <v>0</v>
      </c>
    </row>
    <row r="13129" spans="1:4">
      <c r="A13129" s="134"/>
      <c r="D13129" s="68">
        <f t="shared" si="205"/>
        <v>0</v>
      </c>
    </row>
    <row r="13130" spans="1:4">
      <c r="A13130" s="134"/>
      <c r="D13130" s="68">
        <f t="shared" si="205"/>
        <v>0</v>
      </c>
    </row>
    <row r="13131" spans="1:4">
      <c r="A13131" s="134"/>
      <c r="D13131" s="68">
        <f t="shared" si="205"/>
        <v>0</v>
      </c>
    </row>
    <row r="13132" spans="1:4">
      <c r="A13132" s="134"/>
      <c r="D13132" s="68">
        <f t="shared" si="205"/>
        <v>0</v>
      </c>
    </row>
    <row r="13133" spans="1:4">
      <c r="A13133" s="134"/>
      <c r="D13133" s="68">
        <f t="shared" si="205"/>
        <v>0</v>
      </c>
    </row>
    <row r="13134" spans="1:4">
      <c r="A13134" s="134"/>
      <c r="D13134" s="68">
        <f t="shared" si="205"/>
        <v>0</v>
      </c>
    </row>
    <row r="13135" spans="1:4">
      <c r="A13135" s="134"/>
      <c r="D13135" s="68">
        <f t="shared" si="205"/>
        <v>0</v>
      </c>
    </row>
    <row r="13136" spans="1:4">
      <c r="A13136" s="134"/>
      <c r="D13136" s="68">
        <f t="shared" si="205"/>
        <v>0</v>
      </c>
    </row>
    <row r="13137" spans="1:4">
      <c r="A13137" s="134"/>
      <c r="D13137" s="68">
        <f t="shared" si="205"/>
        <v>0</v>
      </c>
    </row>
    <row r="13138" spans="1:4">
      <c r="A13138" s="134"/>
      <c r="D13138" s="68">
        <f t="shared" si="205"/>
        <v>0</v>
      </c>
    </row>
    <row r="13139" spans="1:4">
      <c r="A13139" s="134"/>
      <c r="D13139" s="68">
        <f t="shared" si="205"/>
        <v>0</v>
      </c>
    </row>
    <row r="13140" spans="1:4">
      <c r="A13140" s="134"/>
      <c r="D13140" s="68">
        <f t="shared" si="205"/>
        <v>0</v>
      </c>
    </row>
    <row r="13141" spans="1:4">
      <c r="A13141" s="134"/>
      <c r="D13141" s="68">
        <f t="shared" si="205"/>
        <v>0</v>
      </c>
    </row>
    <row r="13142" spans="1:4">
      <c r="A13142" s="134"/>
      <c r="D13142" s="68">
        <f t="shared" si="205"/>
        <v>0</v>
      </c>
    </row>
    <row r="13143" spans="1:4">
      <c r="A13143" s="134"/>
      <c r="D13143" s="68">
        <f t="shared" si="205"/>
        <v>0</v>
      </c>
    </row>
    <row r="13144" spans="1:4">
      <c r="A13144" s="134"/>
      <c r="D13144" s="68">
        <f t="shared" si="205"/>
        <v>0</v>
      </c>
    </row>
    <row r="13145" spans="1:4">
      <c r="A13145" s="134"/>
      <c r="D13145" s="68">
        <f t="shared" si="205"/>
        <v>0</v>
      </c>
    </row>
    <row r="13146" spans="1:4">
      <c r="A13146" s="134"/>
      <c r="D13146" s="68">
        <f t="shared" si="205"/>
        <v>0</v>
      </c>
    </row>
    <row r="13147" spans="1:4">
      <c r="A13147" s="134"/>
      <c r="D13147" s="68">
        <f t="shared" si="205"/>
        <v>0</v>
      </c>
    </row>
    <row r="13148" spans="1:4">
      <c r="A13148" s="134"/>
      <c r="D13148" s="68">
        <f t="shared" si="205"/>
        <v>0</v>
      </c>
    </row>
    <row r="13149" spans="1:4">
      <c r="A13149" s="134"/>
      <c r="D13149" s="68">
        <f t="shared" si="205"/>
        <v>0</v>
      </c>
    </row>
    <row r="13150" spans="1:4">
      <c r="A13150" s="134"/>
      <c r="D13150" s="68">
        <f t="shared" si="205"/>
        <v>0</v>
      </c>
    </row>
    <row r="13151" spans="1:4">
      <c r="A13151" s="134"/>
      <c r="D13151" s="68">
        <f t="shared" si="205"/>
        <v>0</v>
      </c>
    </row>
    <row r="13152" spans="1:4">
      <c r="A13152" s="134"/>
      <c r="D13152" s="68">
        <f t="shared" si="205"/>
        <v>0</v>
      </c>
    </row>
    <row r="13153" spans="1:4">
      <c r="A13153" s="134"/>
      <c r="D13153" s="68">
        <f t="shared" si="205"/>
        <v>0</v>
      </c>
    </row>
    <row r="13154" spans="1:4">
      <c r="A13154" s="134"/>
      <c r="D13154" s="68">
        <f t="shared" si="205"/>
        <v>0</v>
      </c>
    </row>
    <row r="13155" spans="1:4">
      <c r="A13155" s="134"/>
      <c r="D13155" s="68">
        <f t="shared" si="205"/>
        <v>0</v>
      </c>
    </row>
    <row r="13156" spans="1:4">
      <c r="A13156" s="134"/>
      <c r="D13156" s="68">
        <f t="shared" si="205"/>
        <v>0</v>
      </c>
    </row>
    <row r="13157" spans="1:4">
      <c r="A13157" s="134"/>
      <c r="D13157" s="68">
        <f t="shared" si="205"/>
        <v>0</v>
      </c>
    </row>
    <row r="13158" spans="1:4">
      <c r="A13158" s="134"/>
      <c r="D13158" s="68">
        <f t="shared" si="205"/>
        <v>0</v>
      </c>
    </row>
    <row r="13159" spans="1:4">
      <c r="A13159" s="134"/>
      <c r="D13159" s="68">
        <f t="shared" si="205"/>
        <v>0</v>
      </c>
    </row>
    <row r="13160" spans="1:4">
      <c r="A13160" s="134"/>
      <c r="D13160" s="68">
        <f t="shared" si="205"/>
        <v>0</v>
      </c>
    </row>
    <row r="13161" spans="1:4">
      <c r="A13161" s="134"/>
      <c r="D13161" s="68">
        <f t="shared" si="205"/>
        <v>0</v>
      </c>
    </row>
    <row r="13162" spans="1:4">
      <c r="A13162" s="134"/>
      <c r="D13162" s="68">
        <f t="shared" si="205"/>
        <v>0</v>
      </c>
    </row>
    <row r="13163" spans="1:4">
      <c r="A13163" s="134"/>
      <c r="D13163" s="68">
        <f t="shared" si="205"/>
        <v>0</v>
      </c>
    </row>
    <row r="13164" spans="1:4">
      <c r="A13164" s="134"/>
      <c r="D13164" s="68">
        <f t="shared" si="205"/>
        <v>0</v>
      </c>
    </row>
    <row r="13165" spans="1:4">
      <c r="A13165" s="134"/>
      <c r="D13165" s="68">
        <f t="shared" si="205"/>
        <v>0</v>
      </c>
    </row>
    <row r="13166" spans="1:4">
      <c r="A13166" s="134"/>
      <c r="D13166" s="68">
        <f t="shared" si="205"/>
        <v>0</v>
      </c>
    </row>
    <row r="13167" spans="1:4">
      <c r="A13167" s="134"/>
      <c r="D13167" s="68">
        <f t="shared" si="205"/>
        <v>0</v>
      </c>
    </row>
    <row r="13168" spans="1:4">
      <c r="A13168" s="134"/>
      <c r="D13168" s="68">
        <f t="shared" si="205"/>
        <v>0</v>
      </c>
    </row>
    <row r="13169" spans="1:4">
      <c r="A13169" s="134"/>
      <c r="D13169" s="68">
        <f t="shared" si="205"/>
        <v>0</v>
      </c>
    </row>
    <row r="13170" spans="1:4">
      <c r="A13170" s="134"/>
      <c r="D13170" s="68">
        <f t="shared" si="205"/>
        <v>0</v>
      </c>
    </row>
    <row r="13171" spans="1:4">
      <c r="A13171" s="134"/>
      <c r="D13171" s="68">
        <f t="shared" si="205"/>
        <v>0</v>
      </c>
    </row>
    <row r="13172" spans="1:4">
      <c r="A13172" s="134"/>
      <c r="D13172" s="68">
        <f t="shared" si="205"/>
        <v>0</v>
      </c>
    </row>
    <row r="13173" spans="1:4">
      <c r="A13173" s="134"/>
      <c r="D13173" s="68">
        <f t="shared" si="205"/>
        <v>0</v>
      </c>
    </row>
    <row r="13174" spans="1:4">
      <c r="A13174" s="134"/>
      <c r="D13174" s="68">
        <f t="shared" si="205"/>
        <v>0</v>
      </c>
    </row>
    <row r="13175" spans="1:4">
      <c r="A13175" s="134"/>
      <c r="D13175" s="68">
        <f t="shared" si="205"/>
        <v>0</v>
      </c>
    </row>
    <row r="13176" spans="1:4">
      <c r="A13176" s="134"/>
      <c r="D13176" s="68">
        <f t="shared" si="205"/>
        <v>0</v>
      </c>
    </row>
    <row r="13177" spans="1:4">
      <c r="A13177" s="134"/>
      <c r="D13177" s="68">
        <f t="shared" si="205"/>
        <v>0</v>
      </c>
    </row>
    <row r="13178" spans="1:4">
      <c r="A13178" s="134"/>
      <c r="D13178" s="68">
        <f t="shared" si="205"/>
        <v>0</v>
      </c>
    </row>
    <row r="13179" spans="1:4">
      <c r="A13179" s="134"/>
      <c r="D13179" s="68">
        <f t="shared" si="205"/>
        <v>0</v>
      </c>
    </row>
    <row r="13180" spans="1:4">
      <c r="A13180" s="134"/>
      <c r="D13180" s="68">
        <f t="shared" si="205"/>
        <v>0</v>
      </c>
    </row>
    <row r="13181" spans="1:4">
      <c r="A13181" s="134"/>
      <c r="D13181" s="68">
        <f t="shared" si="205"/>
        <v>0</v>
      </c>
    </row>
    <row r="13182" spans="1:4">
      <c r="A13182" s="134"/>
      <c r="D13182" s="68">
        <f t="shared" si="205"/>
        <v>0</v>
      </c>
    </row>
    <row r="13183" spans="1:4">
      <c r="A13183" s="134"/>
      <c r="D13183" s="68">
        <f t="shared" si="205"/>
        <v>0</v>
      </c>
    </row>
    <row r="13184" spans="1:4">
      <c r="A13184" s="134"/>
      <c r="D13184" s="68">
        <f t="shared" si="205"/>
        <v>0</v>
      </c>
    </row>
    <row r="13185" spans="1:4">
      <c r="A13185" s="134"/>
      <c r="D13185" s="68">
        <f t="shared" si="205"/>
        <v>0</v>
      </c>
    </row>
    <row r="13186" spans="1:4">
      <c r="A13186" s="134"/>
      <c r="D13186" s="68">
        <f t="shared" si="205"/>
        <v>0</v>
      </c>
    </row>
    <row r="13187" spans="1:4">
      <c r="A13187" s="134"/>
      <c r="D13187" s="68">
        <f t="shared" ref="D13187:D13250" si="206">B13187+C13187</f>
        <v>0</v>
      </c>
    </row>
    <row r="13188" spans="1:4">
      <c r="A13188" s="134"/>
      <c r="D13188" s="68">
        <f t="shared" si="206"/>
        <v>0</v>
      </c>
    </row>
    <row r="13189" spans="1:4">
      <c r="A13189" s="134"/>
      <c r="D13189" s="68">
        <f t="shared" si="206"/>
        <v>0</v>
      </c>
    </row>
    <row r="13190" spans="1:4">
      <c r="A13190" s="134"/>
      <c r="D13190" s="68">
        <f t="shared" si="206"/>
        <v>0</v>
      </c>
    </row>
    <row r="13191" spans="1:4">
      <c r="A13191" s="134"/>
      <c r="D13191" s="68">
        <f t="shared" si="206"/>
        <v>0</v>
      </c>
    </row>
    <row r="13192" spans="1:4">
      <c r="A13192" s="134"/>
      <c r="D13192" s="68">
        <f t="shared" si="206"/>
        <v>0</v>
      </c>
    </row>
    <row r="13193" spans="1:4">
      <c r="A13193" s="134"/>
      <c r="D13193" s="68">
        <f t="shared" si="206"/>
        <v>0</v>
      </c>
    </row>
    <row r="13194" spans="1:4">
      <c r="A13194" s="134"/>
      <c r="D13194" s="68">
        <f t="shared" si="206"/>
        <v>0</v>
      </c>
    </row>
    <row r="13195" spans="1:4">
      <c r="A13195" s="134"/>
      <c r="D13195" s="68">
        <f t="shared" si="206"/>
        <v>0</v>
      </c>
    </row>
    <row r="13196" spans="1:4">
      <c r="A13196" s="134"/>
      <c r="D13196" s="68">
        <f t="shared" si="206"/>
        <v>0</v>
      </c>
    </row>
    <row r="13197" spans="1:4">
      <c r="A13197" s="134"/>
      <c r="D13197" s="68">
        <f t="shared" si="206"/>
        <v>0</v>
      </c>
    </row>
    <row r="13198" spans="1:4">
      <c r="A13198" s="134"/>
      <c r="D13198" s="68">
        <f t="shared" si="206"/>
        <v>0</v>
      </c>
    </row>
    <row r="13199" spans="1:4">
      <c r="A13199" s="134"/>
      <c r="D13199" s="68">
        <f t="shared" si="206"/>
        <v>0</v>
      </c>
    </row>
    <row r="13200" spans="1:4">
      <c r="A13200" s="134"/>
      <c r="D13200" s="68">
        <f t="shared" si="206"/>
        <v>0</v>
      </c>
    </row>
    <row r="13201" spans="1:4">
      <c r="A13201" s="134"/>
      <c r="D13201" s="68">
        <f t="shared" si="206"/>
        <v>0</v>
      </c>
    </row>
    <row r="13202" spans="1:4">
      <c r="A13202" s="134"/>
      <c r="D13202" s="68">
        <f t="shared" si="206"/>
        <v>0</v>
      </c>
    </row>
    <row r="13203" spans="1:4">
      <c r="A13203" s="134"/>
      <c r="D13203" s="68">
        <f t="shared" si="206"/>
        <v>0</v>
      </c>
    </row>
    <row r="13204" spans="1:4">
      <c r="A13204" s="134"/>
      <c r="D13204" s="68">
        <f t="shared" si="206"/>
        <v>0</v>
      </c>
    </row>
    <row r="13205" spans="1:4">
      <c r="A13205" s="134"/>
      <c r="D13205" s="68">
        <f t="shared" si="206"/>
        <v>0</v>
      </c>
    </row>
    <row r="13206" spans="1:4">
      <c r="A13206" s="134"/>
      <c r="D13206" s="68">
        <f t="shared" si="206"/>
        <v>0</v>
      </c>
    </row>
    <row r="13207" spans="1:4">
      <c r="A13207" s="134"/>
      <c r="D13207" s="68">
        <f t="shared" si="206"/>
        <v>0</v>
      </c>
    </row>
    <row r="13208" spans="1:4">
      <c r="A13208" s="134"/>
      <c r="D13208" s="68">
        <f t="shared" si="206"/>
        <v>0</v>
      </c>
    </row>
    <row r="13209" spans="1:4">
      <c r="A13209" s="134"/>
      <c r="D13209" s="68">
        <f t="shared" si="206"/>
        <v>0</v>
      </c>
    </row>
    <row r="13210" spans="1:4">
      <c r="A13210" s="134"/>
      <c r="D13210" s="68">
        <f t="shared" si="206"/>
        <v>0</v>
      </c>
    </row>
    <row r="13211" spans="1:4">
      <c r="A13211" s="134"/>
      <c r="D13211" s="68">
        <f t="shared" si="206"/>
        <v>0</v>
      </c>
    </row>
    <row r="13212" spans="1:4">
      <c r="A13212" s="134"/>
      <c r="D13212" s="68">
        <f t="shared" si="206"/>
        <v>0</v>
      </c>
    </row>
    <row r="13213" spans="1:4">
      <c r="A13213" s="134"/>
      <c r="D13213" s="68">
        <f t="shared" si="206"/>
        <v>0</v>
      </c>
    </row>
    <row r="13214" spans="1:4">
      <c r="A13214" s="134"/>
      <c r="D13214" s="68">
        <f t="shared" si="206"/>
        <v>0</v>
      </c>
    </row>
    <row r="13215" spans="1:4">
      <c r="A13215" s="134"/>
      <c r="D13215" s="68">
        <f t="shared" si="206"/>
        <v>0</v>
      </c>
    </row>
    <row r="13216" spans="1:4">
      <c r="A13216" s="134"/>
      <c r="D13216" s="68">
        <f t="shared" si="206"/>
        <v>0</v>
      </c>
    </row>
    <row r="13217" spans="1:4">
      <c r="A13217" s="134"/>
      <c r="D13217" s="68">
        <f t="shared" si="206"/>
        <v>0</v>
      </c>
    </row>
    <row r="13218" spans="1:4">
      <c r="A13218" s="134"/>
      <c r="D13218" s="68">
        <f t="shared" si="206"/>
        <v>0</v>
      </c>
    </row>
    <row r="13219" spans="1:4">
      <c r="A13219" s="134"/>
      <c r="D13219" s="68">
        <f t="shared" si="206"/>
        <v>0</v>
      </c>
    </row>
    <row r="13220" spans="1:4">
      <c r="A13220" s="134"/>
      <c r="D13220" s="68">
        <f t="shared" si="206"/>
        <v>0</v>
      </c>
    </row>
    <row r="13221" spans="1:4">
      <c r="A13221" s="134"/>
      <c r="D13221" s="68">
        <f t="shared" si="206"/>
        <v>0</v>
      </c>
    </row>
    <row r="13222" spans="1:4">
      <c r="A13222" s="134"/>
      <c r="D13222" s="68">
        <f t="shared" si="206"/>
        <v>0</v>
      </c>
    </row>
    <row r="13223" spans="1:4">
      <c r="A13223" s="134"/>
      <c r="D13223" s="68">
        <f t="shared" si="206"/>
        <v>0</v>
      </c>
    </row>
    <row r="13224" spans="1:4">
      <c r="A13224" s="134"/>
      <c r="D13224" s="68">
        <f t="shared" si="206"/>
        <v>0</v>
      </c>
    </row>
    <row r="13225" spans="1:4">
      <c r="A13225" s="134"/>
      <c r="D13225" s="68">
        <f t="shared" si="206"/>
        <v>0</v>
      </c>
    </row>
    <row r="13226" spans="1:4">
      <c r="A13226" s="134"/>
      <c r="D13226" s="68">
        <f t="shared" si="206"/>
        <v>0</v>
      </c>
    </row>
    <row r="13227" spans="1:4">
      <c r="A13227" s="134"/>
      <c r="D13227" s="68">
        <f t="shared" si="206"/>
        <v>0</v>
      </c>
    </row>
    <row r="13228" spans="1:4">
      <c r="A13228" s="134"/>
      <c r="D13228" s="68">
        <f t="shared" si="206"/>
        <v>0</v>
      </c>
    </row>
    <row r="13229" spans="1:4">
      <c r="A13229" s="134"/>
      <c r="D13229" s="68">
        <f t="shared" si="206"/>
        <v>0</v>
      </c>
    </row>
    <row r="13230" spans="1:4">
      <c r="A13230" s="134"/>
      <c r="D13230" s="68">
        <f t="shared" si="206"/>
        <v>0</v>
      </c>
    </row>
    <row r="13231" spans="1:4">
      <c r="A13231" s="134"/>
      <c r="D13231" s="68">
        <f t="shared" si="206"/>
        <v>0</v>
      </c>
    </row>
    <row r="13232" spans="1:4">
      <c r="A13232" s="134"/>
      <c r="D13232" s="68">
        <f t="shared" si="206"/>
        <v>0</v>
      </c>
    </row>
    <row r="13233" spans="1:4">
      <c r="A13233" s="134"/>
      <c r="D13233" s="68">
        <f t="shared" si="206"/>
        <v>0</v>
      </c>
    </row>
    <row r="13234" spans="1:4">
      <c r="A13234" s="134"/>
      <c r="D13234" s="68">
        <f t="shared" si="206"/>
        <v>0</v>
      </c>
    </row>
    <row r="13235" spans="1:4">
      <c r="A13235" s="134"/>
      <c r="D13235" s="68">
        <f t="shared" si="206"/>
        <v>0</v>
      </c>
    </row>
    <row r="13236" spans="1:4">
      <c r="A13236" s="134"/>
      <c r="D13236" s="68">
        <f t="shared" si="206"/>
        <v>0</v>
      </c>
    </row>
    <row r="13237" spans="1:4">
      <c r="A13237" s="134"/>
      <c r="D13237" s="68">
        <f t="shared" si="206"/>
        <v>0</v>
      </c>
    </row>
    <row r="13238" spans="1:4">
      <c r="A13238" s="134"/>
      <c r="D13238" s="68">
        <f t="shared" si="206"/>
        <v>0</v>
      </c>
    </row>
    <row r="13239" spans="1:4">
      <c r="A13239" s="134"/>
      <c r="D13239" s="68">
        <f t="shared" si="206"/>
        <v>0</v>
      </c>
    </row>
    <row r="13240" spans="1:4">
      <c r="A13240" s="134"/>
      <c r="D13240" s="68">
        <f t="shared" si="206"/>
        <v>0</v>
      </c>
    </row>
    <row r="13241" spans="1:4">
      <c r="A13241" s="134"/>
      <c r="D13241" s="68">
        <f t="shared" si="206"/>
        <v>0</v>
      </c>
    </row>
    <row r="13242" spans="1:4">
      <c r="A13242" s="134"/>
      <c r="D13242" s="68">
        <f t="shared" si="206"/>
        <v>0</v>
      </c>
    </row>
    <row r="13243" spans="1:4">
      <c r="A13243" s="134"/>
      <c r="D13243" s="68">
        <f t="shared" si="206"/>
        <v>0</v>
      </c>
    </row>
    <row r="13244" spans="1:4">
      <c r="A13244" s="134"/>
      <c r="D13244" s="68">
        <f t="shared" si="206"/>
        <v>0</v>
      </c>
    </row>
    <row r="13245" spans="1:4">
      <c r="A13245" s="134"/>
      <c r="D13245" s="68">
        <f t="shared" si="206"/>
        <v>0</v>
      </c>
    </row>
    <row r="13246" spans="1:4">
      <c r="A13246" s="134"/>
      <c r="D13246" s="68">
        <f t="shared" si="206"/>
        <v>0</v>
      </c>
    </row>
    <row r="13247" spans="1:4">
      <c r="A13247" s="134"/>
      <c r="D13247" s="68">
        <f t="shared" si="206"/>
        <v>0</v>
      </c>
    </row>
    <row r="13248" spans="1:4">
      <c r="A13248" s="134"/>
      <c r="D13248" s="68">
        <f t="shared" si="206"/>
        <v>0</v>
      </c>
    </row>
    <row r="13249" spans="1:4">
      <c r="A13249" s="134"/>
      <c r="D13249" s="68">
        <f t="shared" si="206"/>
        <v>0</v>
      </c>
    </row>
    <row r="13250" spans="1:4">
      <c r="A13250" s="134"/>
      <c r="D13250" s="68">
        <f t="shared" si="206"/>
        <v>0</v>
      </c>
    </row>
    <row r="13251" spans="1:4">
      <c r="A13251" s="134"/>
      <c r="D13251" s="68">
        <f t="shared" ref="D13251:D13314" si="207">B13251+C13251</f>
        <v>0</v>
      </c>
    </row>
    <row r="13252" spans="1:4">
      <c r="A13252" s="134"/>
      <c r="D13252" s="68">
        <f t="shared" si="207"/>
        <v>0</v>
      </c>
    </row>
    <row r="13253" spans="1:4">
      <c r="A13253" s="134"/>
      <c r="D13253" s="68">
        <f t="shared" si="207"/>
        <v>0</v>
      </c>
    </row>
    <row r="13254" spans="1:4">
      <c r="A13254" s="134"/>
      <c r="D13254" s="68">
        <f t="shared" si="207"/>
        <v>0</v>
      </c>
    </row>
    <row r="13255" spans="1:4">
      <c r="A13255" s="134"/>
      <c r="D13255" s="68">
        <f t="shared" si="207"/>
        <v>0</v>
      </c>
    </row>
    <row r="13256" spans="1:4">
      <c r="A13256" s="134"/>
      <c r="D13256" s="68">
        <f t="shared" si="207"/>
        <v>0</v>
      </c>
    </row>
    <row r="13257" spans="1:4">
      <c r="A13257" s="134"/>
      <c r="D13257" s="68">
        <f t="shared" si="207"/>
        <v>0</v>
      </c>
    </row>
    <row r="13258" spans="1:4">
      <c r="A13258" s="134"/>
      <c r="D13258" s="68">
        <f t="shared" si="207"/>
        <v>0</v>
      </c>
    </row>
    <row r="13259" spans="1:4">
      <c r="A13259" s="134"/>
      <c r="D13259" s="68">
        <f t="shared" si="207"/>
        <v>0</v>
      </c>
    </row>
    <row r="13260" spans="1:4">
      <c r="A13260" s="134"/>
      <c r="D13260" s="68">
        <f t="shared" si="207"/>
        <v>0</v>
      </c>
    </row>
    <row r="13261" spans="1:4">
      <c r="A13261" s="134"/>
      <c r="D13261" s="68">
        <f t="shared" si="207"/>
        <v>0</v>
      </c>
    </row>
    <row r="13262" spans="1:4">
      <c r="A13262" s="134"/>
      <c r="D13262" s="68">
        <f t="shared" si="207"/>
        <v>0</v>
      </c>
    </row>
    <row r="13263" spans="1:4">
      <c r="A13263" s="134"/>
      <c r="D13263" s="68">
        <f t="shared" si="207"/>
        <v>0</v>
      </c>
    </row>
    <row r="13264" spans="1:4">
      <c r="A13264" s="134"/>
      <c r="D13264" s="68">
        <f t="shared" si="207"/>
        <v>0</v>
      </c>
    </row>
    <row r="13265" spans="1:4">
      <c r="A13265" s="134"/>
      <c r="D13265" s="68">
        <f t="shared" si="207"/>
        <v>0</v>
      </c>
    </row>
    <row r="13266" spans="1:4">
      <c r="A13266" s="134"/>
      <c r="D13266" s="68">
        <f t="shared" si="207"/>
        <v>0</v>
      </c>
    </row>
    <row r="13267" spans="1:4">
      <c r="A13267" s="134"/>
      <c r="D13267" s="68">
        <f t="shared" si="207"/>
        <v>0</v>
      </c>
    </row>
    <row r="13268" spans="1:4">
      <c r="A13268" s="134"/>
      <c r="D13268" s="68">
        <f t="shared" si="207"/>
        <v>0</v>
      </c>
    </row>
    <row r="13269" spans="1:4">
      <c r="A13269" s="134"/>
      <c r="D13269" s="68">
        <f t="shared" si="207"/>
        <v>0</v>
      </c>
    </row>
    <row r="13270" spans="1:4">
      <c r="A13270" s="134"/>
      <c r="D13270" s="68">
        <f t="shared" si="207"/>
        <v>0</v>
      </c>
    </row>
    <row r="13271" spans="1:4">
      <c r="A13271" s="134"/>
      <c r="D13271" s="68">
        <f t="shared" si="207"/>
        <v>0</v>
      </c>
    </row>
    <row r="13272" spans="1:4">
      <c r="A13272" s="134"/>
      <c r="D13272" s="68">
        <f t="shared" si="207"/>
        <v>0</v>
      </c>
    </row>
    <row r="13273" spans="1:4">
      <c r="A13273" s="134"/>
      <c r="D13273" s="68">
        <f t="shared" si="207"/>
        <v>0</v>
      </c>
    </row>
    <row r="13274" spans="1:4">
      <c r="A13274" s="134"/>
      <c r="D13274" s="68">
        <f t="shared" si="207"/>
        <v>0</v>
      </c>
    </row>
    <row r="13275" spans="1:4">
      <c r="A13275" s="134"/>
      <c r="D13275" s="68">
        <f t="shared" si="207"/>
        <v>0</v>
      </c>
    </row>
    <row r="13276" spans="1:4">
      <c r="A13276" s="134"/>
      <c r="D13276" s="68">
        <f t="shared" si="207"/>
        <v>0</v>
      </c>
    </row>
    <row r="13277" spans="1:4">
      <c r="A13277" s="134"/>
      <c r="D13277" s="68">
        <f t="shared" si="207"/>
        <v>0</v>
      </c>
    </row>
    <row r="13278" spans="1:4">
      <c r="A13278" s="134"/>
      <c r="D13278" s="68">
        <f t="shared" si="207"/>
        <v>0</v>
      </c>
    </row>
    <row r="13279" spans="1:4">
      <c r="A13279" s="134"/>
      <c r="D13279" s="68">
        <f t="shared" si="207"/>
        <v>0</v>
      </c>
    </row>
    <row r="13280" spans="1:4">
      <c r="A13280" s="134"/>
      <c r="D13280" s="68">
        <f t="shared" si="207"/>
        <v>0</v>
      </c>
    </row>
    <row r="13281" spans="1:4">
      <c r="A13281" s="134"/>
      <c r="D13281" s="68">
        <f t="shared" si="207"/>
        <v>0</v>
      </c>
    </row>
    <row r="13282" spans="1:4">
      <c r="A13282" s="134"/>
      <c r="D13282" s="68">
        <f t="shared" si="207"/>
        <v>0</v>
      </c>
    </row>
    <row r="13283" spans="1:4">
      <c r="A13283" s="134"/>
      <c r="D13283" s="68">
        <f t="shared" si="207"/>
        <v>0</v>
      </c>
    </row>
    <row r="13284" spans="1:4">
      <c r="A13284" s="134"/>
      <c r="D13284" s="68">
        <f t="shared" si="207"/>
        <v>0</v>
      </c>
    </row>
    <row r="13285" spans="1:4">
      <c r="A13285" s="134"/>
      <c r="D13285" s="68">
        <f t="shared" si="207"/>
        <v>0</v>
      </c>
    </row>
    <row r="13286" spans="1:4">
      <c r="A13286" s="134"/>
      <c r="D13286" s="68">
        <f t="shared" si="207"/>
        <v>0</v>
      </c>
    </row>
    <row r="13287" spans="1:4">
      <c r="A13287" s="134"/>
      <c r="D13287" s="68">
        <f t="shared" si="207"/>
        <v>0</v>
      </c>
    </row>
    <row r="13288" spans="1:4">
      <c r="A13288" s="134"/>
      <c r="D13288" s="68">
        <f t="shared" si="207"/>
        <v>0</v>
      </c>
    </row>
    <row r="13289" spans="1:4">
      <c r="A13289" s="134"/>
      <c r="D13289" s="68">
        <f t="shared" si="207"/>
        <v>0</v>
      </c>
    </row>
    <row r="13290" spans="1:4">
      <c r="A13290" s="134"/>
      <c r="D13290" s="68">
        <f t="shared" si="207"/>
        <v>0</v>
      </c>
    </row>
    <row r="13291" spans="1:4">
      <c r="A13291" s="134"/>
      <c r="D13291" s="68">
        <f t="shared" si="207"/>
        <v>0</v>
      </c>
    </row>
    <row r="13292" spans="1:4">
      <c r="A13292" s="134"/>
      <c r="D13292" s="68">
        <f t="shared" si="207"/>
        <v>0</v>
      </c>
    </row>
    <row r="13293" spans="1:4">
      <c r="A13293" s="134"/>
      <c r="D13293" s="68">
        <f t="shared" si="207"/>
        <v>0</v>
      </c>
    </row>
    <row r="13294" spans="1:4">
      <c r="A13294" s="134"/>
      <c r="D13294" s="68">
        <f t="shared" si="207"/>
        <v>0</v>
      </c>
    </row>
    <row r="13295" spans="1:4">
      <c r="A13295" s="134"/>
      <c r="D13295" s="68">
        <f t="shared" si="207"/>
        <v>0</v>
      </c>
    </row>
    <row r="13296" spans="1:4">
      <c r="A13296" s="134"/>
      <c r="D13296" s="68">
        <f t="shared" si="207"/>
        <v>0</v>
      </c>
    </row>
    <row r="13297" spans="1:4">
      <c r="A13297" s="134"/>
      <c r="D13297" s="68">
        <f t="shared" si="207"/>
        <v>0</v>
      </c>
    </row>
    <row r="13298" spans="1:4">
      <c r="A13298" s="134"/>
      <c r="D13298" s="68">
        <f t="shared" si="207"/>
        <v>0</v>
      </c>
    </row>
    <row r="13299" spans="1:4">
      <c r="A13299" s="134"/>
      <c r="D13299" s="68">
        <f t="shared" si="207"/>
        <v>0</v>
      </c>
    </row>
    <row r="13300" spans="1:4">
      <c r="A13300" s="134"/>
      <c r="D13300" s="68">
        <f t="shared" si="207"/>
        <v>0</v>
      </c>
    </row>
    <row r="13301" spans="1:4">
      <c r="A13301" s="134"/>
      <c r="D13301" s="68">
        <f t="shared" si="207"/>
        <v>0</v>
      </c>
    </row>
    <row r="13302" spans="1:4">
      <c r="A13302" s="134"/>
      <c r="D13302" s="68">
        <f t="shared" si="207"/>
        <v>0</v>
      </c>
    </row>
    <row r="13303" spans="1:4">
      <c r="A13303" s="134"/>
      <c r="D13303" s="68">
        <f t="shared" si="207"/>
        <v>0</v>
      </c>
    </row>
    <row r="13304" spans="1:4">
      <c r="A13304" s="134"/>
      <c r="D13304" s="68">
        <f t="shared" si="207"/>
        <v>0</v>
      </c>
    </row>
    <row r="13305" spans="1:4">
      <c r="A13305" s="134"/>
      <c r="D13305" s="68">
        <f t="shared" si="207"/>
        <v>0</v>
      </c>
    </row>
    <row r="13306" spans="1:4">
      <c r="A13306" s="134"/>
      <c r="D13306" s="68">
        <f t="shared" si="207"/>
        <v>0</v>
      </c>
    </row>
    <row r="13307" spans="1:4">
      <c r="A13307" s="134"/>
      <c r="D13307" s="68">
        <f t="shared" si="207"/>
        <v>0</v>
      </c>
    </row>
    <row r="13308" spans="1:4">
      <c r="A13308" s="134"/>
      <c r="D13308" s="68">
        <f t="shared" si="207"/>
        <v>0</v>
      </c>
    </row>
    <row r="13309" spans="1:4">
      <c r="A13309" s="134"/>
      <c r="D13309" s="68">
        <f t="shared" si="207"/>
        <v>0</v>
      </c>
    </row>
    <row r="13310" spans="1:4">
      <c r="A13310" s="134"/>
      <c r="D13310" s="68">
        <f t="shared" si="207"/>
        <v>0</v>
      </c>
    </row>
    <row r="13311" spans="1:4">
      <c r="A13311" s="134"/>
      <c r="D13311" s="68">
        <f t="shared" si="207"/>
        <v>0</v>
      </c>
    </row>
    <row r="13312" spans="1:4">
      <c r="A13312" s="134"/>
      <c r="D13312" s="68">
        <f t="shared" si="207"/>
        <v>0</v>
      </c>
    </row>
    <row r="13313" spans="1:4">
      <c r="A13313" s="134"/>
      <c r="D13313" s="68">
        <f t="shared" si="207"/>
        <v>0</v>
      </c>
    </row>
    <row r="13314" spans="1:4">
      <c r="A13314" s="134"/>
      <c r="D13314" s="68">
        <f t="shared" si="207"/>
        <v>0</v>
      </c>
    </row>
    <row r="13315" spans="1:4">
      <c r="A13315" s="134"/>
      <c r="D13315" s="68">
        <f t="shared" ref="D13315:D13378" si="208">B13315+C13315</f>
        <v>0</v>
      </c>
    </row>
    <row r="13316" spans="1:4">
      <c r="A13316" s="134"/>
      <c r="D13316" s="68">
        <f t="shared" si="208"/>
        <v>0</v>
      </c>
    </row>
    <row r="13317" spans="1:4">
      <c r="A13317" s="134"/>
      <c r="D13317" s="68">
        <f t="shared" si="208"/>
        <v>0</v>
      </c>
    </row>
    <row r="13318" spans="1:4">
      <c r="A13318" s="134"/>
      <c r="D13318" s="68">
        <f t="shared" si="208"/>
        <v>0</v>
      </c>
    </row>
    <row r="13319" spans="1:4">
      <c r="A13319" s="134"/>
      <c r="D13319" s="68">
        <f t="shared" si="208"/>
        <v>0</v>
      </c>
    </row>
    <row r="13320" spans="1:4">
      <c r="A13320" s="134"/>
      <c r="D13320" s="68">
        <f t="shared" si="208"/>
        <v>0</v>
      </c>
    </row>
    <row r="13321" spans="1:4">
      <c r="A13321" s="134"/>
      <c r="D13321" s="68">
        <f t="shared" si="208"/>
        <v>0</v>
      </c>
    </row>
    <row r="13322" spans="1:4">
      <c r="A13322" s="134"/>
      <c r="D13322" s="68">
        <f t="shared" si="208"/>
        <v>0</v>
      </c>
    </row>
    <row r="13323" spans="1:4">
      <c r="A13323" s="134"/>
      <c r="D13323" s="68">
        <f t="shared" si="208"/>
        <v>0</v>
      </c>
    </row>
    <row r="13324" spans="1:4">
      <c r="A13324" s="134"/>
      <c r="D13324" s="68">
        <f t="shared" si="208"/>
        <v>0</v>
      </c>
    </row>
    <row r="13325" spans="1:4">
      <c r="A13325" s="134"/>
      <c r="D13325" s="68">
        <f t="shared" si="208"/>
        <v>0</v>
      </c>
    </row>
    <row r="13326" spans="1:4">
      <c r="A13326" s="134"/>
      <c r="D13326" s="68">
        <f t="shared" si="208"/>
        <v>0</v>
      </c>
    </row>
    <row r="13327" spans="1:4">
      <c r="A13327" s="134"/>
      <c r="D13327" s="68">
        <f t="shared" si="208"/>
        <v>0</v>
      </c>
    </row>
    <row r="13328" spans="1:4">
      <c r="A13328" s="134"/>
      <c r="D13328" s="68">
        <f t="shared" si="208"/>
        <v>0</v>
      </c>
    </row>
    <row r="13329" spans="1:4">
      <c r="A13329" s="134"/>
      <c r="D13329" s="68">
        <f t="shared" si="208"/>
        <v>0</v>
      </c>
    </row>
    <row r="13330" spans="1:4">
      <c r="A13330" s="134"/>
      <c r="D13330" s="68">
        <f t="shared" si="208"/>
        <v>0</v>
      </c>
    </row>
    <row r="13331" spans="1:4">
      <c r="A13331" s="134"/>
      <c r="D13331" s="68">
        <f t="shared" si="208"/>
        <v>0</v>
      </c>
    </row>
    <row r="13332" spans="1:4">
      <c r="A13332" s="134"/>
      <c r="D13332" s="68">
        <f t="shared" si="208"/>
        <v>0</v>
      </c>
    </row>
    <row r="13333" spans="1:4">
      <c r="A13333" s="134"/>
      <c r="D13333" s="68">
        <f t="shared" si="208"/>
        <v>0</v>
      </c>
    </row>
    <row r="13334" spans="1:4">
      <c r="A13334" s="134"/>
      <c r="D13334" s="68">
        <f t="shared" si="208"/>
        <v>0</v>
      </c>
    </row>
    <row r="13335" spans="1:4">
      <c r="A13335" s="134"/>
      <c r="D13335" s="68">
        <f t="shared" si="208"/>
        <v>0</v>
      </c>
    </row>
    <row r="13336" spans="1:4">
      <c r="A13336" s="134"/>
      <c r="D13336" s="68">
        <f t="shared" si="208"/>
        <v>0</v>
      </c>
    </row>
    <row r="13337" spans="1:4">
      <c r="A13337" s="134"/>
      <c r="D13337" s="68">
        <f t="shared" si="208"/>
        <v>0</v>
      </c>
    </row>
    <row r="13338" spans="1:4">
      <c r="A13338" s="134"/>
      <c r="D13338" s="68">
        <f t="shared" si="208"/>
        <v>0</v>
      </c>
    </row>
    <row r="13339" spans="1:4">
      <c r="A13339" s="134"/>
      <c r="D13339" s="68">
        <f t="shared" si="208"/>
        <v>0</v>
      </c>
    </row>
    <row r="13340" spans="1:4">
      <c r="A13340" s="134"/>
      <c r="D13340" s="68">
        <f t="shared" si="208"/>
        <v>0</v>
      </c>
    </row>
    <row r="13341" spans="1:4">
      <c r="A13341" s="134"/>
      <c r="D13341" s="68">
        <f t="shared" si="208"/>
        <v>0</v>
      </c>
    </row>
    <row r="13342" spans="1:4">
      <c r="A13342" s="134"/>
      <c r="D13342" s="68">
        <f t="shared" si="208"/>
        <v>0</v>
      </c>
    </row>
    <row r="13343" spans="1:4">
      <c r="A13343" s="134"/>
      <c r="D13343" s="68">
        <f t="shared" si="208"/>
        <v>0</v>
      </c>
    </row>
    <row r="13344" spans="1:4">
      <c r="A13344" s="134"/>
      <c r="D13344" s="68">
        <f t="shared" si="208"/>
        <v>0</v>
      </c>
    </row>
    <row r="13345" spans="1:4">
      <c r="A13345" s="134"/>
      <c r="D13345" s="68">
        <f t="shared" si="208"/>
        <v>0</v>
      </c>
    </row>
    <row r="13346" spans="1:4">
      <c r="A13346" s="134"/>
      <c r="D13346" s="68">
        <f t="shared" si="208"/>
        <v>0</v>
      </c>
    </row>
    <row r="13347" spans="1:4">
      <c r="A13347" s="134"/>
      <c r="D13347" s="68">
        <f t="shared" si="208"/>
        <v>0</v>
      </c>
    </row>
    <row r="13348" spans="1:4">
      <c r="A13348" s="134"/>
      <c r="D13348" s="68">
        <f t="shared" si="208"/>
        <v>0</v>
      </c>
    </row>
    <row r="13349" spans="1:4">
      <c r="A13349" s="134"/>
      <c r="D13349" s="68">
        <f t="shared" si="208"/>
        <v>0</v>
      </c>
    </row>
    <row r="13350" spans="1:4">
      <c r="A13350" s="134"/>
      <c r="D13350" s="68">
        <f t="shared" si="208"/>
        <v>0</v>
      </c>
    </row>
    <row r="13351" spans="1:4">
      <c r="A13351" s="134"/>
      <c r="D13351" s="68">
        <f t="shared" si="208"/>
        <v>0</v>
      </c>
    </row>
    <row r="13352" spans="1:4">
      <c r="A13352" s="134"/>
      <c r="D13352" s="68">
        <f t="shared" si="208"/>
        <v>0</v>
      </c>
    </row>
    <row r="13353" spans="1:4">
      <c r="A13353" s="134"/>
      <c r="D13353" s="68">
        <f t="shared" si="208"/>
        <v>0</v>
      </c>
    </row>
    <row r="13354" spans="1:4">
      <c r="A13354" s="134"/>
      <c r="D13354" s="68">
        <f t="shared" si="208"/>
        <v>0</v>
      </c>
    </row>
    <row r="13355" spans="1:4">
      <c r="A13355" s="134"/>
      <c r="D13355" s="68">
        <f t="shared" si="208"/>
        <v>0</v>
      </c>
    </row>
    <row r="13356" spans="1:4">
      <c r="A13356" s="134"/>
      <c r="D13356" s="68">
        <f t="shared" si="208"/>
        <v>0</v>
      </c>
    </row>
    <row r="13357" spans="1:4">
      <c r="A13357" s="134"/>
      <c r="D13357" s="68">
        <f t="shared" si="208"/>
        <v>0</v>
      </c>
    </row>
    <row r="13358" spans="1:4">
      <c r="A13358" s="134"/>
      <c r="D13358" s="68">
        <f t="shared" si="208"/>
        <v>0</v>
      </c>
    </row>
    <row r="13359" spans="1:4">
      <c r="A13359" s="134"/>
      <c r="D13359" s="68">
        <f t="shared" si="208"/>
        <v>0</v>
      </c>
    </row>
    <row r="13360" spans="1:4">
      <c r="A13360" s="134"/>
      <c r="D13360" s="68">
        <f t="shared" si="208"/>
        <v>0</v>
      </c>
    </row>
    <row r="13361" spans="1:4">
      <c r="A13361" s="134"/>
      <c r="D13361" s="68">
        <f t="shared" si="208"/>
        <v>0</v>
      </c>
    </row>
    <row r="13362" spans="1:4">
      <c r="A13362" s="134"/>
      <c r="D13362" s="68">
        <f t="shared" si="208"/>
        <v>0</v>
      </c>
    </row>
    <row r="13363" spans="1:4">
      <c r="A13363" s="134"/>
      <c r="D13363" s="68">
        <f t="shared" si="208"/>
        <v>0</v>
      </c>
    </row>
    <row r="13364" spans="1:4">
      <c r="A13364" s="134"/>
      <c r="D13364" s="68">
        <f t="shared" si="208"/>
        <v>0</v>
      </c>
    </row>
    <row r="13365" spans="1:4">
      <c r="A13365" s="134"/>
      <c r="D13365" s="68">
        <f t="shared" si="208"/>
        <v>0</v>
      </c>
    </row>
    <row r="13366" spans="1:4">
      <c r="A13366" s="134"/>
      <c r="D13366" s="68">
        <f t="shared" si="208"/>
        <v>0</v>
      </c>
    </row>
    <row r="13367" spans="1:4">
      <c r="A13367" s="134"/>
      <c r="D13367" s="68">
        <f t="shared" si="208"/>
        <v>0</v>
      </c>
    </row>
    <row r="13368" spans="1:4">
      <c r="A13368" s="134"/>
      <c r="D13368" s="68">
        <f t="shared" si="208"/>
        <v>0</v>
      </c>
    </row>
    <row r="13369" spans="1:4">
      <c r="A13369" s="134"/>
      <c r="D13369" s="68">
        <f t="shared" si="208"/>
        <v>0</v>
      </c>
    </row>
    <row r="13370" spans="1:4">
      <c r="A13370" s="134"/>
      <c r="D13370" s="68">
        <f t="shared" si="208"/>
        <v>0</v>
      </c>
    </row>
    <row r="13371" spans="1:4">
      <c r="A13371" s="134"/>
      <c r="D13371" s="68">
        <f t="shared" si="208"/>
        <v>0</v>
      </c>
    </row>
    <row r="13372" spans="1:4">
      <c r="A13372" s="134"/>
      <c r="D13372" s="68">
        <f t="shared" si="208"/>
        <v>0</v>
      </c>
    </row>
    <row r="13373" spans="1:4">
      <c r="A13373" s="134"/>
      <c r="D13373" s="68">
        <f t="shared" si="208"/>
        <v>0</v>
      </c>
    </row>
    <row r="13374" spans="1:4">
      <c r="A13374" s="134"/>
      <c r="D13374" s="68">
        <f t="shared" si="208"/>
        <v>0</v>
      </c>
    </row>
    <row r="13375" spans="1:4">
      <c r="A13375" s="134"/>
      <c r="D13375" s="68">
        <f t="shared" si="208"/>
        <v>0</v>
      </c>
    </row>
    <row r="13376" spans="1:4">
      <c r="A13376" s="134"/>
      <c r="D13376" s="68">
        <f t="shared" si="208"/>
        <v>0</v>
      </c>
    </row>
    <row r="13377" spans="1:4">
      <c r="A13377" s="134"/>
      <c r="D13377" s="68">
        <f t="shared" si="208"/>
        <v>0</v>
      </c>
    </row>
    <row r="13378" spans="1:4">
      <c r="A13378" s="134"/>
      <c r="D13378" s="68">
        <f t="shared" si="208"/>
        <v>0</v>
      </c>
    </row>
    <row r="13379" spans="1:4">
      <c r="A13379" s="134"/>
      <c r="D13379" s="68">
        <f t="shared" ref="D13379:D13442" si="209">B13379+C13379</f>
        <v>0</v>
      </c>
    </row>
    <row r="13380" spans="1:4">
      <c r="A13380" s="134"/>
      <c r="D13380" s="68">
        <f t="shared" si="209"/>
        <v>0</v>
      </c>
    </row>
    <row r="13381" spans="1:4">
      <c r="A13381" s="134"/>
      <c r="D13381" s="68">
        <f t="shared" si="209"/>
        <v>0</v>
      </c>
    </row>
    <row r="13382" spans="1:4">
      <c r="A13382" s="134"/>
      <c r="D13382" s="68">
        <f t="shared" si="209"/>
        <v>0</v>
      </c>
    </row>
    <row r="13383" spans="1:4">
      <c r="A13383" s="134"/>
      <c r="D13383" s="68">
        <f t="shared" si="209"/>
        <v>0</v>
      </c>
    </row>
    <row r="13384" spans="1:4">
      <c r="A13384" s="134"/>
      <c r="D13384" s="68">
        <f t="shared" si="209"/>
        <v>0</v>
      </c>
    </row>
    <row r="13385" spans="1:4">
      <c r="A13385" s="134"/>
      <c r="D13385" s="68">
        <f t="shared" si="209"/>
        <v>0</v>
      </c>
    </row>
    <row r="13386" spans="1:4">
      <c r="A13386" s="134"/>
      <c r="D13386" s="68">
        <f t="shared" si="209"/>
        <v>0</v>
      </c>
    </row>
    <row r="13387" spans="1:4">
      <c r="A13387" s="134"/>
      <c r="D13387" s="68">
        <f t="shared" si="209"/>
        <v>0</v>
      </c>
    </row>
    <row r="13388" spans="1:4">
      <c r="A13388" s="134"/>
      <c r="D13388" s="68">
        <f t="shared" si="209"/>
        <v>0</v>
      </c>
    </row>
    <row r="13389" spans="1:4">
      <c r="A13389" s="134"/>
      <c r="D13389" s="68">
        <f t="shared" si="209"/>
        <v>0</v>
      </c>
    </row>
    <row r="13390" spans="1:4">
      <c r="A13390" s="134"/>
      <c r="D13390" s="68">
        <f t="shared" si="209"/>
        <v>0</v>
      </c>
    </row>
    <row r="13391" spans="1:4">
      <c r="A13391" s="134"/>
      <c r="D13391" s="68">
        <f t="shared" si="209"/>
        <v>0</v>
      </c>
    </row>
    <row r="13392" spans="1:4">
      <c r="A13392" s="134"/>
      <c r="D13392" s="68">
        <f t="shared" si="209"/>
        <v>0</v>
      </c>
    </row>
    <row r="13393" spans="1:4">
      <c r="A13393" s="134"/>
      <c r="D13393" s="68">
        <f t="shared" si="209"/>
        <v>0</v>
      </c>
    </row>
    <row r="13394" spans="1:4">
      <c r="A13394" s="134"/>
      <c r="D13394" s="68">
        <f t="shared" si="209"/>
        <v>0</v>
      </c>
    </row>
    <row r="13395" spans="1:4">
      <c r="A13395" s="134"/>
      <c r="D13395" s="68">
        <f t="shared" si="209"/>
        <v>0</v>
      </c>
    </row>
    <row r="13396" spans="1:4">
      <c r="A13396" s="134"/>
      <c r="D13396" s="68">
        <f t="shared" si="209"/>
        <v>0</v>
      </c>
    </row>
    <row r="13397" spans="1:4">
      <c r="A13397" s="134"/>
      <c r="D13397" s="68">
        <f t="shared" si="209"/>
        <v>0</v>
      </c>
    </row>
    <row r="13398" spans="1:4">
      <c r="A13398" s="134"/>
      <c r="D13398" s="68">
        <f t="shared" si="209"/>
        <v>0</v>
      </c>
    </row>
    <row r="13399" spans="1:4">
      <c r="A13399" s="134"/>
      <c r="D13399" s="68">
        <f t="shared" si="209"/>
        <v>0</v>
      </c>
    </row>
    <row r="13400" spans="1:4">
      <c r="A13400" s="134"/>
      <c r="D13400" s="68">
        <f t="shared" si="209"/>
        <v>0</v>
      </c>
    </row>
    <row r="13401" spans="1:4">
      <c r="A13401" s="134"/>
      <c r="D13401" s="68">
        <f t="shared" si="209"/>
        <v>0</v>
      </c>
    </row>
    <row r="13402" spans="1:4">
      <c r="A13402" s="134"/>
      <c r="D13402" s="68">
        <f t="shared" si="209"/>
        <v>0</v>
      </c>
    </row>
    <row r="13403" spans="1:4">
      <c r="A13403" s="134"/>
      <c r="D13403" s="68">
        <f t="shared" si="209"/>
        <v>0</v>
      </c>
    </row>
    <row r="13404" spans="1:4">
      <c r="A13404" s="134"/>
      <c r="D13404" s="68">
        <f t="shared" si="209"/>
        <v>0</v>
      </c>
    </row>
    <row r="13405" spans="1:4">
      <c r="A13405" s="134"/>
      <c r="D13405" s="68">
        <f t="shared" si="209"/>
        <v>0</v>
      </c>
    </row>
    <row r="13406" spans="1:4">
      <c r="A13406" s="134"/>
      <c r="D13406" s="68">
        <f t="shared" si="209"/>
        <v>0</v>
      </c>
    </row>
    <row r="13407" spans="1:4">
      <c r="A13407" s="134"/>
      <c r="D13407" s="68">
        <f t="shared" si="209"/>
        <v>0</v>
      </c>
    </row>
    <row r="13408" spans="1:4">
      <c r="A13408" s="134"/>
      <c r="D13408" s="68">
        <f t="shared" si="209"/>
        <v>0</v>
      </c>
    </row>
    <row r="13409" spans="1:4">
      <c r="A13409" s="134"/>
      <c r="D13409" s="68">
        <f t="shared" si="209"/>
        <v>0</v>
      </c>
    </row>
    <row r="13410" spans="1:4">
      <c r="A13410" s="134"/>
      <c r="D13410" s="68">
        <f t="shared" si="209"/>
        <v>0</v>
      </c>
    </row>
    <row r="13411" spans="1:4">
      <c r="A13411" s="134"/>
      <c r="D13411" s="68">
        <f t="shared" si="209"/>
        <v>0</v>
      </c>
    </row>
    <row r="13412" spans="1:4">
      <c r="A13412" s="134"/>
      <c r="D13412" s="68">
        <f t="shared" si="209"/>
        <v>0</v>
      </c>
    </row>
    <row r="13413" spans="1:4">
      <c r="A13413" s="134"/>
      <c r="D13413" s="68">
        <f t="shared" si="209"/>
        <v>0</v>
      </c>
    </row>
    <row r="13414" spans="1:4">
      <c r="A13414" s="134"/>
      <c r="D13414" s="68">
        <f t="shared" si="209"/>
        <v>0</v>
      </c>
    </row>
    <row r="13415" spans="1:4">
      <c r="A13415" s="134"/>
      <c r="D13415" s="68">
        <f t="shared" si="209"/>
        <v>0</v>
      </c>
    </row>
    <row r="13416" spans="1:4">
      <c r="A13416" s="134"/>
      <c r="D13416" s="68">
        <f t="shared" si="209"/>
        <v>0</v>
      </c>
    </row>
    <row r="13417" spans="1:4">
      <c r="A13417" s="134"/>
      <c r="D13417" s="68">
        <f t="shared" si="209"/>
        <v>0</v>
      </c>
    </row>
    <row r="13418" spans="1:4">
      <c r="A13418" s="134"/>
      <c r="D13418" s="68">
        <f t="shared" si="209"/>
        <v>0</v>
      </c>
    </row>
    <row r="13419" spans="1:4">
      <c r="A13419" s="134"/>
      <c r="D13419" s="68">
        <f t="shared" si="209"/>
        <v>0</v>
      </c>
    </row>
    <row r="13420" spans="1:4">
      <c r="A13420" s="134"/>
      <c r="D13420" s="68">
        <f t="shared" si="209"/>
        <v>0</v>
      </c>
    </row>
    <row r="13421" spans="1:4">
      <c r="A13421" s="134"/>
      <c r="D13421" s="68">
        <f t="shared" si="209"/>
        <v>0</v>
      </c>
    </row>
    <row r="13422" spans="1:4">
      <c r="A13422" s="134"/>
      <c r="D13422" s="68">
        <f t="shared" si="209"/>
        <v>0</v>
      </c>
    </row>
    <row r="13423" spans="1:4">
      <c r="A13423" s="134"/>
      <c r="D13423" s="68">
        <f t="shared" si="209"/>
        <v>0</v>
      </c>
    </row>
    <row r="13424" spans="1:4">
      <c r="A13424" s="134"/>
      <c r="D13424" s="68">
        <f t="shared" si="209"/>
        <v>0</v>
      </c>
    </row>
    <row r="13425" spans="1:4">
      <c r="A13425" s="134"/>
      <c r="D13425" s="68">
        <f t="shared" si="209"/>
        <v>0</v>
      </c>
    </row>
    <row r="13426" spans="1:4">
      <c r="A13426" s="134"/>
      <c r="D13426" s="68">
        <f t="shared" si="209"/>
        <v>0</v>
      </c>
    </row>
    <row r="13427" spans="1:4">
      <c r="A13427" s="134"/>
      <c r="D13427" s="68">
        <f t="shared" si="209"/>
        <v>0</v>
      </c>
    </row>
    <row r="13428" spans="1:4">
      <c r="A13428" s="134"/>
      <c r="D13428" s="68">
        <f t="shared" si="209"/>
        <v>0</v>
      </c>
    </row>
    <row r="13429" spans="1:4">
      <c r="A13429" s="134"/>
      <c r="D13429" s="68">
        <f t="shared" si="209"/>
        <v>0</v>
      </c>
    </row>
    <row r="13430" spans="1:4">
      <c r="A13430" s="134"/>
      <c r="D13430" s="68">
        <f t="shared" si="209"/>
        <v>0</v>
      </c>
    </row>
    <row r="13431" spans="1:4">
      <c r="A13431" s="134"/>
      <c r="D13431" s="68">
        <f t="shared" si="209"/>
        <v>0</v>
      </c>
    </row>
    <row r="13432" spans="1:4">
      <c r="A13432" s="134"/>
      <c r="D13432" s="68">
        <f t="shared" si="209"/>
        <v>0</v>
      </c>
    </row>
    <row r="13433" spans="1:4">
      <c r="A13433" s="134"/>
      <c r="D13433" s="68">
        <f t="shared" si="209"/>
        <v>0</v>
      </c>
    </row>
    <row r="13434" spans="1:4">
      <c r="A13434" s="134"/>
      <c r="D13434" s="68">
        <f t="shared" si="209"/>
        <v>0</v>
      </c>
    </row>
    <row r="13435" spans="1:4">
      <c r="A13435" s="134"/>
      <c r="D13435" s="68">
        <f t="shared" si="209"/>
        <v>0</v>
      </c>
    </row>
    <row r="13436" spans="1:4">
      <c r="A13436" s="134"/>
      <c r="D13436" s="68">
        <f t="shared" si="209"/>
        <v>0</v>
      </c>
    </row>
    <row r="13437" spans="1:4">
      <c r="A13437" s="134"/>
      <c r="D13437" s="68">
        <f t="shared" si="209"/>
        <v>0</v>
      </c>
    </row>
    <row r="13438" spans="1:4">
      <c r="A13438" s="134"/>
      <c r="D13438" s="68">
        <f t="shared" si="209"/>
        <v>0</v>
      </c>
    </row>
    <row r="13439" spans="1:4">
      <c r="A13439" s="134"/>
      <c r="D13439" s="68">
        <f t="shared" si="209"/>
        <v>0</v>
      </c>
    </row>
    <row r="13440" spans="1:4">
      <c r="A13440" s="134"/>
      <c r="D13440" s="68">
        <f t="shared" si="209"/>
        <v>0</v>
      </c>
    </row>
    <row r="13441" spans="1:4">
      <c r="A13441" s="134"/>
      <c r="D13441" s="68">
        <f t="shared" si="209"/>
        <v>0</v>
      </c>
    </row>
    <row r="13442" spans="1:4">
      <c r="A13442" s="134"/>
      <c r="D13442" s="68">
        <f t="shared" si="209"/>
        <v>0</v>
      </c>
    </row>
    <row r="13443" spans="1:4">
      <c r="A13443" s="134"/>
      <c r="D13443" s="68">
        <f t="shared" ref="D13443:D13506" si="210">B13443+C13443</f>
        <v>0</v>
      </c>
    </row>
    <row r="13444" spans="1:4">
      <c r="A13444" s="134"/>
      <c r="D13444" s="68">
        <f t="shared" si="210"/>
        <v>0</v>
      </c>
    </row>
    <row r="13445" spans="1:4">
      <c r="A13445" s="134"/>
      <c r="D13445" s="68">
        <f t="shared" si="210"/>
        <v>0</v>
      </c>
    </row>
    <row r="13446" spans="1:4">
      <c r="A13446" s="134"/>
      <c r="D13446" s="68">
        <f t="shared" si="210"/>
        <v>0</v>
      </c>
    </row>
    <row r="13447" spans="1:4">
      <c r="A13447" s="134"/>
      <c r="D13447" s="68">
        <f t="shared" si="210"/>
        <v>0</v>
      </c>
    </row>
    <row r="13448" spans="1:4">
      <c r="A13448" s="134"/>
      <c r="D13448" s="68">
        <f t="shared" si="210"/>
        <v>0</v>
      </c>
    </row>
    <row r="13449" spans="1:4">
      <c r="A13449" s="134"/>
      <c r="D13449" s="68">
        <f t="shared" si="210"/>
        <v>0</v>
      </c>
    </row>
    <row r="13450" spans="1:4">
      <c r="A13450" s="134"/>
      <c r="D13450" s="68">
        <f t="shared" si="210"/>
        <v>0</v>
      </c>
    </row>
    <row r="13451" spans="1:4">
      <c r="A13451" s="134"/>
      <c r="D13451" s="68">
        <f t="shared" si="210"/>
        <v>0</v>
      </c>
    </row>
    <row r="13452" spans="1:4">
      <c r="A13452" s="134"/>
      <c r="D13452" s="68">
        <f t="shared" si="210"/>
        <v>0</v>
      </c>
    </row>
    <row r="13453" spans="1:4">
      <c r="A13453" s="134"/>
      <c r="D13453" s="68">
        <f t="shared" si="210"/>
        <v>0</v>
      </c>
    </row>
    <row r="13454" spans="1:4">
      <c r="A13454" s="134"/>
      <c r="D13454" s="68">
        <f t="shared" si="210"/>
        <v>0</v>
      </c>
    </row>
    <row r="13455" spans="1:4">
      <c r="A13455" s="134"/>
      <c r="D13455" s="68">
        <f t="shared" si="210"/>
        <v>0</v>
      </c>
    </row>
    <row r="13456" spans="1:4">
      <c r="A13456" s="134"/>
      <c r="D13456" s="68">
        <f t="shared" si="210"/>
        <v>0</v>
      </c>
    </row>
    <row r="13457" spans="1:4">
      <c r="A13457" s="134"/>
      <c r="D13457" s="68">
        <f t="shared" si="210"/>
        <v>0</v>
      </c>
    </row>
    <row r="13458" spans="1:4">
      <c r="A13458" s="134"/>
      <c r="D13458" s="68">
        <f t="shared" si="210"/>
        <v>0</v>
      </c>
    </row>
    <row r="13459" spans="1:4">
      <c r="A13459" s="134"/>
      <c r="D13459" s="68">
        <f t="shared" si="210"/>
        <v>0</v>
      </c>
    </row>
    <row r="13460" spans="1:4">
      <c r="A13460" s="134"/>
      <c r="D13460" s="68">
        <f t="shared" si="210"/>
        <v>0</v>
      </c>
    </row>
    <row r="13461" spans="1:4">
      <c r="A13461" s="134"/>
      <c r="D13461" s="68">
        <f t="shared" si="210"/>
        <v>0</v>
      </c>
    </row>
    <row r="13462" spans="1:4">
      <c r="A13462" s="134"/>
      <c r="D13462" s="68">
        <f t="shared" si="210"/>
        <v>0</v>
      </c>
    </row>
    <row r="13463" spans="1:4">
      <c r="A13463" s="134"/>
      <c r="D13463" s="68">
        <f t="shared" si="210"/>
        <v>0</v>
      </c>
    </row>
    <row r="13464" spans="1:4">
      <c r="A13464" s="134"/>
      <c r="D13464" s="68">
        <f t="shared" si="210"/>
        <v>0</v>
      </c>
    </row>
    <row r="13465" spans="1:4">
      <c r="A13465" s="134"/>
      <c r="D13465" s="68">
        <f t="shared" si="210"/>
        <v>0</v>
      </c>
    </row>
    <row r="13466" spans="1:4">
      <c r="A13466" s="134"/>
      <c r="D13466" s="68">
        <f t="shared" si="210"/>
        <v>0</v>
      </c>
    </row>
    <row r="13467" spans="1:4">
      <c r="A13467" s="134"/>
      <c r="D13467" s="68">
        <f t="shared" si="210"/>
        <v>0</v>
      </c>
    </row>
    <row r="13468" spans="1:4">
      <c r="A13468" s="134"/>
      <c r="D13468" s="68">
        <f t="shared" si="210"/>
        <v>0</v>
      </c>
    </row>
    <row r="13469" spans="1:4">
      <c r="A13469" s="134"/>
      <c r="D13469" s="68">
        <f t="shared" si="210"/>
        <v>0</v>
      </c>
    </row>
    <row r="13470" spans="1:4">
      <c r="A13470" s="134"/>
      <c r="D13470" s="68">
        <f t="shared" si="210"/>
        <v>0</v>
      </c>
    </row>
    <row r="13471" spans="1:4">
      <c r="A13471" s="134"/>
      <c r="D13471" s="68">
        <f t="shared" si="210"/>
        <v>0</v>
      </c>
    </row>
    <row r="13472" spans="1:4">
      <c r="A13472" s="134"/>
      <c r="D13472" s="68">
        <f t="shared" si="210"/>
        <v>0</v>
      </c>
    </row>
    <row r="13473" spans="1:4">
      <c r="A13473" s="134"/>
      <c r="D13473" s="68">
        <f t="shared" si="210"/>
        <v>0</v>
      </c>
    </row>
    <row r="13474" spans="1:4">
      <c r="A13474" s="134"/>
      <c r="D13474" s="68">
        <f t="shared" si="210"/>
        <v>0</v>
      </c>
    </row>
    <row r="13475" spans="1:4">
      <c r="A13475" s="134"/>
      <c r="D13475" s="68">
        <f t="shared" si="210"/>
        <v>0</v>
      </c>
    </row>
    <row r="13476" spans="1:4">
      <c r="A13476" s="134"/>
      <c r="D13476" s="68">
        <f t="shared" si="210"/>
        <v>0</v>
      </c>
    </row>
    <row r="13477" spans="1:4">
      <c r="A13477" s="134"/>
      <c r="D13477" s="68">
        <f t="shared" si="210"/>
        <v>0</v>
      </c>
    </row>
    <row r="13478" spans="1:4">
      <c r="A13478" s="134"/>
      <c r="D13478" s="68">
        <f t="shared" si="210"/>
        <v>0</v>
      </c>
    </row>
    <row r="13479" spans="1:4">
      <c r="A13479" s="134"/>
      <c r="D13479" s="68">
        <f t="shared" si="210"/>
        <v>0</v>
      </c>
    </row>
    <row r="13480" spans="1:4">
      <c r="A13480" s="134"/>
      <c r="D13480" s="68">
        <f t="shared" si="210"/>
        <v>0</v>
      </c>
    </row>
    <row r="13481" spans="1:4">
      <c r="A13481" s="134"/>
      <c r="D13481" s="68">
        <f t="shared" si="210"/>
        <v>0</v>
      </c>
    </row>
    <row r="13482" spans="1:4">
      <c r="A13482" s="134"/>
      <c r="D13482" s="68">
        <f t="shared" si="210"/>
        <v>0</v>
      </c>
    </row>
    <row r="13483" spans="1:4">
      <c r="A13483" s="134"/>
      <c r="D13483" s="68">
        <f t="shared" si="210"/>
        <v>0</v>
      </c>
    </row>
    <row r="13484" spans="1:4">
      <c r="A13484" s="134"/>
      <c r="D13484" s="68">
        <f t="shared" si="210"/>
        <v>0</v>
      </c>
    </row>
    <row r="13485" spans="1:4">
      <c r="A13485" s="134"/>
      <c r="D13485" s="68">
        <f t="shared" si="210"/>
        <v>0</v>
      </c>
    </row>
    <row r="13486" spans="1:4">
      <c r="A13486" s="134"/>
      <c r="D13486" s="68">
        <f t="shared" si="210"/>
        <v>0</v>
      </c>
    </row>
    <row r="13487" spans="1:4">
      <c r="A13487" s="134"/>
      <c r="D13487" s="68">
        <f t="shared" si="210"/>
        <v>0</v>
      </c>
    </row>
    <row r="13488" spans="1:4">
      <c r="A13488" s="134"/>
      <c r="D13488" s="68">
        <f t="shared" si="210"/>
        <v>0</v>
      </c>
    </row>
    <row r="13489" spans="1:4">
      <c r="A13489" s="134"/>
      <c r="D13489" s="68">
        <f t="shared" si="210"/>
        <v>0</v>
      </c>
    </row>
    <row r="13490" spans="1:4">
      <c r="A13490" s="134"/>
      <c r="D13490" s="68">
        <f t="shared" si="210"/>
        <v>0</v>
      </c>
    </row>
    <row r="13491" spans="1:4">
      <c r="A13491" s="134"/>
      <c r="D13491" s="68">
        <f t="shared" si="210"/>
        <v>0</v>
      </c>
    </row>
    <row r="13492" spans="1:4">
      <c r="A13492" s="134"/>
      <c r="D13492" s="68">
        <f t="shared" si="210"/>
        <v>0</v>
      </c>
    </row>
    <row r="13493" spans="1:4">
      <c r="A13493" s="134"/>
      <c r="D13493" s="68">
        <f t="shared" si="210"/>
        <v>0</v>
      </c>
    </row>
    <row r="13494" spans="1:4">
      <c r="A13494" s="134"/>
      <c r="D13494" s="68">
        <f t="shared" si="210"/>
        <v>0</v>
      </c>
    </row>
    <row r="13495" spans="1:4">
      <c r="A13495" s="134"/>
      <c r="D13495" s="68">
        <f t="shared" si="210"/>
        <v>0</v>
      </c>
    </row>
    <row r="13496" spans="1:4">
      <c r="A13496" s="134"/>
      <c r="D13496" s="68">
        <f t="shared" si="210"/>
        <v>0</v>
      </c>
    </row>
    <row r="13497" spans="1:4">
      <c r="A13497" s="134"/>
      <c r="D13497" s="68">
        <f t="shared" si="210"/>
        <v>0</v>
      </c>
    </row>
    <row r="13498" spans="1:4">
      <c r="A13498" s="134"/>
      <c r="D13498" s="68">
        <f t="shared" si="210"/>
        <v>0</v>
      </c>
    </row>
    <row r="13499" spans="1:4">
      <c r="A13499" s="134"/>
      <c r="D13499" s="68">
        <f t="shared" si="210"/>
        <v>0</v>
      </c>
    </row>
    <row r="13500" spans="1:4">
      <c r="A13500" s="134"/>
      <c r="D13500" s="68">
        <f t="shared" si="210"/>
        <v>0</v>
      </c>
    </row>
    <row r="13501" spans="1:4">
      <c r="A13501" s="134"/>
      <c r="D13501" s="68">
        <f t="shared" si="210"/>
        <v>0</v>
      </c>
    </row>
    <row r="13502" spans="1:4">
      <c r="A13502" s="134"/>
      <c r="D13502" s="68">
        <f t="shared" si="210"/>
        <v>0</v>
      </c>
    </row>
    <row r="13503" spans="1:4">
      <c r="A13503" s="134"/>
      <c r="D13503" s="68">
        <f t="shared" si="210"/>
        <v>0</v>
      </c>
    </row>
    <row r="13504" spans="1:4">
      <c r="A13504" s="134"/>
      <c r="D13504" s="68">
        <f t="shared" si="210"/>
        <v>0</v>
      </c>
    </row>
    <row r="13505" spans="1:4">
      <c r="A13505" s="134"/>
      <c r="D13505" s="68">
        <f t="shared" si="210"/>
        <v>0</v>
      </c>
    </row>
    <row r="13506" spans="1:4">
      <c r="A13506" s="134"/>
      <c r="D13506" s="68">
        <f t="shared" si="210"/>
        <v>0</v>
      </c>
    </row>
    <row r="13507" spans="1:4">
      <c r="A13507" s="134"/>
      <c r="D13507" s="68">
        <f t="shared" ref="D13507:D13570" si="211">B13507+C13507</f>
        <v>0</v>
      </c>
    </row>
    <row r="13508" spans="1:4">
      <c r="A13508" s="134"/>
      <c r="D13508" s="68">
        <f t="shared" si="211"/>
        <v>0</v>
      </c>
    </row>
    <row r="13509" spans="1:4">
      <c r="A13509" s="134"/>
      <c r="D13509" s="68">
        <f t="shared" si="211"/>
        <v>0</v>
      </c>
    </row>
    <row r="13510" spans="1:4">
      <c r="A13510" s="134"/>
      <c r="D13510" s="68">
        <f t="shared" si="211"/>
        <v>0</v>
      </c>
    </row>
    <row r="13511" spans="1:4">
      <c r="A13511" s="134"/>
      <c r="D13511" s="68">
        <f t="shared" si="211"/>
        <v>0</v>
      </c>
    </row>
    <row r="13512" spans="1:4">
      <c r="A13512" s="134"/>
      <c r="D13512" s="68">
        <f t="shared" si="211"/>
        <v>0</v>
      </c>
    </row>
    <row r="13513" spans="1:4">
      <c r="A13513" s="134"/>
      <c r="D13513" s="68">
        <f t="shared" si="211"/>
        <v>0</v>
      </c>
    </row>
    <row r="13514" spans="1:4">
      <c r="A13514" s="134"/>
      <c r="D13514" s="68">
        <f t="shared" si="211"/>
        <v>0</v>
      </c>
    </row>
    <row r="13515" spans="1:4">
      <c r="A13515" s="134"/>
      <c r="D13515" s="68">
        <f t="shared" si="211"/>
        <v>0</v>
      </c>
    </row>
    <row r="13516" spans="1:4">
      <c r="A13516" s="134"/>
      <c r="D13516" s="68">
        <f t="shared" si="211"/>
        <v>0</v>
      </c>
    </row>
    <row r="13517" spans="1:4">
      <c r="A13517" s="134"/>
      <c r="D13517" s="68">
        <f t="shared" si="211"/>
        <v>0</v>
      </c>
    </row>
    <row r="13518" spans="1:4">
      <c r="A13518" s="134"/>
      <c r="D13518" s="68">
        <f t="shared" si="211"/>
        <v>0</v>
      </c>
    </row>
    <row r="13519" spans="1:4">
      <c r="A13519" s="134"/>
      <c r="D13519" s="68">
        <f t="shared" si="211"/>
        <v>0</v>
      </c>
    </row>
    <row r="13520" spans="1:4">
      <c r="A13520" s="134"/>
      <c r="D13520" s="68">
        <f t="shared" si="211"/>
        <v>0</v>
      </c>
    </row>
    <row r="13521" spans="1:4">
      <c r="A13521" s="134"/>
      <c r="D13521" s="68">
        <f t="shared" si="211"/>
        <v>0</v>
      </c>
    </row>
    <row r="13522" spans="1:4">
      <c r="A13522" s="134"/>
      <c r="D13522" s="68">
        <f t="shared" si="211"/>
        <v>0</v>
      </c>
    </row>
    <row r="13523" spans="1:4">
      <c r="A13523" s="134"/>
      <c r="D13523" s="68">
        <f t="shared" si="211"/>
        <v>0</v>
      </c>
    </row>
    <row r="13524" spans="1:4">
      <c r="A13524" s="134"/>
      <c r="D13524" s="68">
        <f t="shared" si="211"/>
        <v>0</v>
      </c>
    </row>
    <row r="13525" spans="1:4">
      <c r="A13525" s="134"/>
      <c r="D13525" s="68">
        <f t="shared" si="211"/>
        <v>0</v>
      </c>
    </row>
    <row r="13526" spans="1:4">
      <c r="A13526" s="134"/>
      <c r="D13526" s="68">
        <f t="shared" si="211"/>
        <v>0</v>
      </c>
    </row>
    <row r="13527" spans="1:4">
      <c r="A13527" s="134"/>
      <c r="D13527" s="68">
        <f t="shared" si="211"/>
        <v>0</v>
      </c>
    </row>
    <row r="13528" spans="1:4">
      <c r="A13528" s="134"/>
      <c r="D13528" s="68">
        <f t="shared" si="211"/>
        <v>0</v>
      </c>
    </row>
    <row r="13529" spans="1:4">
      <c r="A13529" s="134"/>
      <c r="D13529" s="68">
        <f t="shared" si="211"/>
        <v>0</v>
      </c>
    </row>
    <row r="13530" spans="1:4">
      <c r="A13530" s="134"/>
      <c r="D13530" s="68">
        <f t="shared" si="211"/>
        <v>0</v>
      </c>
    </row>
    <row r="13531" spans="1:4">
      <c r="A13531" s="134"/>
      <c r="D13531" s="68">
        <f t="shared" si="211"/>
        <v>0</v>
      </c>
    </row>
    <row r="13532" spans="1:4">
      <c r="A13532" s="134"/>
      <c r="D13532" s="68">
        <f t="shared" si="211"/>
        <v>0</v>
      </c>
    </row>
    <row r="13533" spans="1:4">
      <c r="A13533" s="134"/>
      <c r="D13533" s="68">
        <f t="shared" si="211"/>
        <v>0</v>
      </c>
    </row>
    <row r="13534" spans="1:4">
      <c r="A13534" s="134"/>
      <c r="D13534" s="68">
        <f t="shared" si="211"/>
        <v>0</v>
      </c>
    </row>
    <row r="13535" spans="1:4">
      <c r="A13535" s="134"/>
      <c r="D13535" s="68">
        <f t="shared" si="211"/>
        <v>0</v>
      </c>
    </row>
    <row r="13536" spans="1:4">
      <c r="A13536" s="134"/>
      <c r="D13536" s="68">
        <f t="shared" si="211"/>
        <v>0</v>
      </c>
    </row>
    <row r="13537" spans="1:4">
      <c r="A13537" s="134"/>
      <c r="D13537" s="68">
        <f t="shared" si="211"/>
        <v>0</v>
      </c>
    </row>
    <row r="13538" spans="1:4">
      <c r="A13538" s="134"/>
      <c r="D13538" s="68">
        <f t="shared" si="211"/>
        <v>0</v>
      </c>
    </row>
    <row r="13539" spans="1:4">
      <c r="A13539" s="134"/>
      <c r="D13539" s="68">
        <f t="shared" si="211"/>
        <v>0</v>
      </c>
    </row>
    <row r="13540" spans="1:4">
      <c r="A13540" s="134"/>
      <c r="D13540" s="68">
        <f t="shared" si="211"/>
        <v>0</v>
      </c>
    </row>
    <row r="13541" spans="1:4">
      <c r="A13541" s="134"/>
      <c r="D13541" s="68">
        <f t="shared" si="211"/>
        <v>0</v>
      </c>
    </row>
    <row r="13542" spans="1:4">
      <c r="A13542" s="134"/>
      <c r="D13542" s="68">
        <f t="shared" si="211"/>
        <v>0</v>
      </c>
    </row>
    <row r="13543" spans="1:4">
      <c r="A13543" s="134"/>
      <c r="D13543" s="68">
        <f t="shared" si="211"/>
        <v>0</v>
      </c>
    </row>
    <row r="13544" spans="1:4">
      <c r="A13544" s="134"/>
      <c r="D13544" s="68">
        <f t="shared" si="211"/>
        <v>0</v>
      </c>
    </row>
    <row r="13545" spans="1:4">
      <c r="A13545" s="134"/>
      <c r="D13545" s="68">
        <f t="shared" si="211"/>
        <v>0</v>
      </c>
    </row>
    <row r="13546" spans="1:4">
      <c r="A13546" s="134"/>
      <c r="D13546" s="68">
        <f t="shared" si="211"/>
        <v>0</v>
      </c>
    </row>
    <row r="13547" spans="1:4">
      <c r="A13547" s="134"/>
      <c r="D13547" s="68">
        <f t="shared" si="211"/>
        <v>0</v>
      </c>
    </row>
    <row r="13548" spans="1:4">
      <c r="A13548" s="134"/>
      <c r="D13548" s="68">
        <f t="shared" si="211"/>
        <v>0</v>
      </c>
    </row>
    <row r="13549" spans="1:4">
      <c r="A13549" s="134"/>
      <c r="D13549" s="68">
        <f t="shared" si="211"/>
        <v>0</v>
      </c>
    </row>
    <row r="13550" spans="1:4">
      <c r="A13550" s="134"/>
      <c r="D13550" s="68">
        <f t="shared" si="211"/>
        <v>0</v>
      </c>
    </row>
    <row r="13551" spans="1:4">
      <c r="A13551" s="134"/>
      <c r="D13551" s="68">
        <f t="shared" si="211"/>
        <v>0</v>
      </c>
    </row>
    <row r="13552" spans="1:4">
      <c r="A13552" s="134"/>
      <c r="D13552" s="68">
        <f t="shared" si="211"/>
        <v>0</v>
      </c>
    </row>
    <row r="13553" spans="1:4">
      <c r="A13553" s="134"/>
      <c r="D13553" s="68">
        <f t="shared" si="211"/>
        <v>0</v>
      </c>
    </row>
    <row r="13554" spans="1:4">
      <c r="A13554" s="134"/>
      <c r="D13554" s="68">
        <f t="shared" si="211"/>
        <v>0</v>
      </c>
    </row>
    <row r="13555" spans="1:4">
      <c r="A13555" s="134"/>
      <c r="D13555" s="68">
        <f t="shared" si="211"/>
        <v>0</v>
      </c>
    </row>
    <row r="13556" spans="1:4">
      <c r="A13556" s="134"/>
      <c r="D13556" s="68">
        <f t="shared" si="211"/>
        <v>0</v>
      </c>
    </row>
    <row r="13557" spans="1:4">
      <c r="A13557" s="134"/>
      <c r="D13557" s="68">
        <f t="shared" si="211"/>
        <v>0</v>
      </c>
    </row>
    <row r="13558" spans="1:4">
      <c r="A13558" s="134"/>
      <c r="D13558" s="68">
        <f t="shared" si="211"/>
        <v>0</v>
      </c>
    </row>
    <row r="13559" spans="1:4">
      <c r="A13559" s="134"/>
      <c r="D13559" s="68">
        <f t="shared" si="211"/>
        <v>0</v>
      </c>
    </row>
    <row r="13560" spans="1:4">
      <c r="A13560" s="134"/>
      <c r="D13560" s="68">
        <f t="shared" si="211"/>
        <v>0</v>
      </c>
    </row>
    <row r="13561" spans="1:4">
      <c r="A13561" s="134"/>
      <c r="D13561" s="68">
        <f t="shared" si="211"/>
        <v>0</v>
      </c>
    </row>
    <row r="13562" spans="1:4">
      <c r="A13562" s="134"/>
      <c r="D13562" s="68">
        <f t="shared" si="211"/>
        <v>0</v>
      </c>
    </row>
    <row r="13563" spans="1:4">
      <c r="A13563" s="134"/>
      <c r="D13563" s="68">
        <f t="shared" si="211"/>
        <v>0</v>
      </c>
    </row>
    <row r="13564" spans="1:4">
      <c r="A13564" s="134"/>
      <c r="D13564" s="68">
        <f t="shared" si="211"/>
        <v>0</v>
      </c>
    </row>
    <row r="13565" spans="1:4">
      <c r="A13565" s="134"/>
      <c r="D13565" s="68">
        <f t="shared" si="211"/>
        <v>0</v>
      </c>
    </row>
    <row r="13566" spans="1:4">
      <c r="A13566" s="134"/>
      <c r="D13566" s="68">
        <f t="shared" si="211"/>
        <v>0</v>
      </c>
    </row>
    <row r="13567" spans="1:4">
      <c r="A13567" s="134"/>
      <c r="D13567" s="68">
        <f t="shared" si="211"/>
        <v>0</v>
      </c>
    </row>
    <row r="13568" spans="1:4">
      <c r="A13568" s="134"/>
      <c r="D13568" s="68">
        <f t="shared" si="211"/>
        <v>0</v>
      </c>
    </row>
    <row r="13569" spans="1:4">
      <c r="A13569" s="134"/>
      <c r="D13569" s="68">
        <f t="shared" si="211"/>
        <v>0</v>
      </c>
    </row>
    <row r="13570" spans="1:4">
      <c r="A13570" s="134"/>
      <c r="D13570" s="68">
        <f t="shared" si="211"/>
        <v>0</v>
      </c>
    </row>
    <row r="13571" spans="1:4">
      <c r="A13571" s="134"/>
      <c r="D13571" s="68">
        <f t="shared" ref="D13571:D13634" si="212">B13571+C13571</f>
        <v>0</v>
      </c>
    </row>
    <row r="13572" spans="1:4">
      <c r="A13572" s="134"/>
      <c r="D13572" s="68">
        <f t="shared" si="212"/>
        <v>0</v>
      </c>
    </row>
    <row r="13573" spans="1:4">
      <c r="A13573" s="134"/>
      <c r="D13573" s="68">
        <f t="shared" si="212"/>
        <v>0</v>
      </c>
    </row>
    <row r="13574" spans="1:4">
      <c r="A13574" s="134"/>
      <c r="D13574" s="68">
        <f t="shared" si="212"/>
        <v>0</v>
      </c>
    </row>
    <row r="13575" spans="1:4">
      <c r="A13575" s="134"/>
      <c r="D13575" s="68">
        <f t="shared" si="212"/>
        <v>0</v>
      </c>
    </row>
    <row r="13576" spans="1:4">
      <c r="A13576" s="134"/>
      <c r="D13576" s="68">
        <f t="shared" si="212"/>
        <v>0</v>
      </c>
    </row>
    <row r="13577" spans="1:4">
      <c r="A13577" s="134"/>
      <c r="D13577" s="68">
        <f t="shared" si="212"/>
        <v>0</v>
      </c>
    </row>
    <row r="13578" spans="1:4">
      <c r="A13578" s="134"/>
      <c r="D13578" s="68">
        <f t="shared" si="212"/>
        <v>0</v>
      </c>
    </row>
    <row r="13579" spans="1:4">
      <c r="A13579" s="134"/>
      <c r="D13579" s="68">
        <f t="shared" si="212"/>
        <v>0</v>
      </c>
    </row>
    <row r="13580" spans="1:4">
      <c r="A13580" s="134"/>
      <c r="D13580" s="68">
        <f t="shared" si="212"/>
        <v>0</v>
      </c>
    </row>
    <row r="13581" spans="1:4">
      <c r="A13581" s="134"/>
      <c r="D13581" s="68">
        <f t="shared" si="212"/>
        <v>0</v>
      </c>
    </row>
    <row r="13582" spans="1:4">
      <c r="A13582" s="134"/>
      <c r="D13582" s="68">
        <f t="shared" si="212"/>
        <v>0</v>
      </c>
    </row>
    <row r="13583" spans="1:4">
      <c r="A13583" s="134"/>
      <c r="D13583" s="68">
        <f t="shared" si="212"/>
        <v>0</v>
      </c>
    </row>
    <row r="13584" spans="1:4">
      <c r="A13584" s="134"/>
      <c r="D13584" s="68">
        <f t="shared" si="212"/>
        <v>0</v>
      </c>
    </row>
    <row r="13585" spans="1:4">
      <c r="A13585" s="134"/>
      <c r="D13585" s="68">
        <f t="shared" si="212"/>
        <v>0</v>
      </c>
    </row>
    <row r="13586" spans="1:4">
      <c r="A13586" s="134"/>
      <c r="D13586" s="68">
        <f t="shared" si="212"/>
        <v>0</v>
      </c>
    </row>
    <row r="13587" spans="1:4">
      <c r="A13587" s="134"/>
      <c r="D13587" s="68">
        <f t="shared" si="212"/>
        <v>0</v>
      </c>
    </row>
    <row r="13588" spans="1:4">
      <c r="A13588" s="134"/>
      <c r="D13588" s="68">
        <f t="shared" si="212"/>
        <v>0</v>
      </c>
    </row>
    <row r="13589" spans="1:4">
      <c r="A13589" s="134"/>
      <c r="D13589" s="68">
        <f t="shared" si="212"/>
        <v>0</v>
      </c>
    </row>
    <row r="13590" spans="1:4">
      <c r="A13590" s="134"/>
      <c r="D13590" s="68">
        <f t="shared" si="212"/>
        <v>0</v>
      </c>
    </row>
    <row r="13591" spans="1:4">
      <c r="A13591" s="134"/>
      <c r="D13591" s="68">
        <f t="shared" si="212"/>
        <v>0</v>
      </c>
    </row>
    <row r="13592" spans="1:4">
      <c r="A13592" s="134"/>
      <c r="D13592" s="68">
        <f t="shared" si="212"/>
        <v>0</v>
      </c>
    </row>
    <row r="13593" spans="1:4">
      <c r="A13593" s="134"/>
      <c r="D13593" s="68">
        <f t="shared" si="212"/>
        <v>0</v>
      </c>
    </row>
    <row r="13594" spans="1:4">
      <c r="A13594" s="134"/>
      <c r="D13594" s="68">
        <f t="shared" si="212"/>
        <v>0</v>
      </c>
    </row>
    <row r="13595" spans="1:4">
      <c r="A13595" s="134"/>
      <c r="D13595" s="68">
        <f t="shared" si="212"/>
        <v>0</v>
      </c>
    </row>
    <row r="13596" spans="1:4">
      <c r="A13596" s="134"/>
      <c r="D13596" s="68">
        <f t="shared" si="212"/>
        <v>0</v>
      </c>
    </row>
    <row r="13597" spans="1:4">
      <c r="A13597" s="134"/>
      <c r="D13597" s="68">
        <f t="shared" si="212"/>
        <v>0</v>
      </c>
    </row>
    <row r="13598" spans="1:4">
      <c r="A13598" s="134"/>
      <c r="D13598" s="68">
        <f t="shared" si="212"/>
        <v>0</v>
      </c>
    </row>
    <row r="13599" spans="1:4">
      <c r="A13599" s="134"/>
      <c r="D13599" s="68">
        <f t="shared" si="212"/>
        <v>0</v>
      </c>
    </row>
    <row r="13600" spans="1:4">
      <c r="A13600" s="134"/>
      <c r="D13600" s="68">
        <f t="shared" si="212"/>
        <v>0</v>
      </c>
    </row>
    <row r="13601" spans="1:4">
      <c r="A13601" s="134"/>
      <c r="D13601" s="68">
        <f t="shared" si="212"/>
        <v>0</v>
      </c>
    </row>
    <row r="13602" spans="1:4">
      <c r="A13602" s="134"/>
      <c r="D13602" s="68">
        <f t="shared" si="212"/>
        <v>0</v>
      </c>
    </row>
    <row r="13603" spans="1:4">
      <c r="A13603" s="134"/>
      <c r="D13603" s="68">
        <f t="shared" si="212"/>
        <v>0</v>
      </c>
    </row>
    <row r="13604" spans="1:4">
      <c r="A13604" s="134"/>
      <c r="D13604" s="68">
        <f t="shared" si="212"/>
        <v>0</v>
      </c>
    </row>
    <row r="13605" spans="1:4">
      <c r="A13605" s="134"/>
      <c r="D13605" s="68">
        <f t="shared" si="212"/>
        <v>0</v>
      </c>
    </row>
    <row r="13606" spans="1:4">
      <c r="A13606" s="134"/>
      <c r="D13606" s="68">
        <f t="shared" si="212"/>
        <v>0</v>
      </c>
    </row>
    <row r="13607" spans="1:4">
      <c r="A13607" s="134"/>
      <c r="D13607" s="68">
        <f t="shared" si="212"/>
        <v>0</v>
      </c>
    </row>
    <row r="13608" spans="1:4">
      <c r="A13608" s="134"/>
      <c r="D13608" s="68">
        <f t="shared" si="212"/>
        <v>0</v>
      </c>
    </row>
    <row r="13609" spans="1:4">
      <c r="A13609" s="134"/>
      <c r="D13609" s="68">
        <f t="shared" si="212"/>
        <v>0</v>
      </c>
    </row>
    <row r="13610" spans="1:4">
      <c r="A13610" s="134"/>
      <c r="D13610" s="68">
        <f t="shared" si="212"/>
        <v>0</v>
      </c>
    </row>
    <row r="13611" spans="1:4">
      <c r="A13611" s="134"/>
      <c r="D13611" s="68">
        <f t="shared" si="212"/>
        <v>0</v>
      </c>
    </row>
    <row r="13612" spans="1:4">
      <c r="A13612" s="134"/>
      <c r="D13612" s="68">
        <f t="shared" si="212"/>
        <v>0</v>
      </c>
    </row>
    <row r="13613" spans="1:4">
      <c r="A13613" s="134"/>
      <c r="D13613" s="68">
        <f t="shared" si="212"/>
        <v>0</v>
      </c>
    </row>
    <row r="13614" spans="1:4">
      <c r="A13614" s="134"/>
      <c r="D13614" s="68">
        <f t="shared" si="212"/>
        <v>0</v>
      </c>
    </row>
    <row r="13615" spans="1:4">
      <c r="A13615" s="134"/>
      <c r="D13615" s="68">
        <f t="shared" si="212"/>
        <v>0</v>
      </c>
    </row>
    <row r="13616" spans="1:4">
      <c r="A13616" s="134"/>
      <c r="D13616" s="68">
        <f t="shared" si="212"/>
        <v>0</v>
      </c>
    </row>
    <row r="13617" spans="1:4">
      <c r="A13617" s="134"/>
      <c r="D13617" s="68">
        <f t="shared" si="212"/>
        <v>0</v>
      </c>
    </row>
    <row r="13618" spans="1:4">
      <c r="A13618" s="134"/>
      <c r="D13618" s="68">
        <f t="shared" si="212"/>
        <v>0</v>
      </c>
    </row>
    <row r="13619" spans="1:4">
      <c r="A13619" s="134"/>
      <c r="D13619" s="68">
        <f t="shared" si="212"/>
        <v>0</v>
      </c>
    </row>
    <row r="13620" spans="1:4">
      <c r="A13620" s="134"/>
      <c r="D13620" s="68">
        <f t="shared" si="212"/>
        <v>0</v>
      </c>
    </row>
    <row r="13621" spans="1:4">
      <c r="A13621" s="134"/>
      <c r="D13621" s="68">
        <f t="shared" si="212"/>
        <v>0</v>
      </c>
    </row>
    <row r="13622" spans="1:4">
      <c r="A13622" s="134"/>
      <c r="D13622" s="68">
        <f t="shared" si="212"/>
        <v>0</v>
      </c>
    </row>
    <row r="13623" spans="1:4">
      <c r="A13623" s="134"/>
      <c r="D13623" s="68">
        <f t="shared" si="212"/>
        <v>0</v>
      </c>
    </row>
    <row r="13624" spans="1:4">
      <c r="A13624" s="134"/>
      <c r="D13624" s="68">
        <f t="shared" si="212"/>
        <v>0</v>
      </c>
    </row>
    <row r="13625" spans="1:4">
      <c r="A13625" s="134"/>
      <c r="D13625" s="68">
        <f t="shared" si="212"/>
        <v>0</v>
      </c>
    </row>
    <row r="13626" spans="1:4">
      <c r="A13626" s="134"/>
      <c r="D13626" s="68">
        <f t="shared" si="212"/>
        <v>0</v>
      </c>
    </row>
    <row r="13627" spans="1:4">
      <c r="A13627" s="134"/>
      <c r="D13627" s="68">
        <f t="shared" si="212"/>
        <v>0</v>
      </c>
    </row>
    <row r="13628" spans="1:4">
      <c r="A13628" s="134"/>
      <c r="D13628" s="68">
        <f t="shared" si="212"/>
        <v>0</v>
      </c>
    </row>
    <row r="13629" spans="1:4">
      <c r="A13629" s="134"/>
      <c r="D13629" s="68">
        <f t="shared" si="212"/>
        <v>0</v>
      </c>
    </row>
    <row r="13630" spans="1:4">
      <c r="A13630" s="134"/>
      <c r="D13630" s="68">
        <f t="shared" si="212"/>
        <v>0</v>
      </c>
    </row>
    <row r="13631" spans="1:4">
      <c r="A13631" s="134"/>
      <c r="D13631" s="68">
        <f t="shared" si="212"/>
        <v>0</v>
      </c>
    </row>
    <row r="13632" spans="1:4">
      <c r="A13632" s="134"/>
      <c r="D13632" s="68">
        <f t="shared" si="212"/>
        <v>0</v>
      </c>
    </row>
    <row r="13633" spans="1:4">
      <c r="A13633" s="134"/>
      <c r="D13633" s="68">
        <f t="shared" si="212"/>
        <v>0</v>
      </c>
    </row>
    <row r="13634" spans="1:4">
      <c r="A13634" s="134"/>
      <c r="D13634" s="68">
        <f t="shared" si="212"/>
        <v>0</v>
      </c>
    </row>
    <row r="13635" spans="1:4">
      <c r="A13635" s="134"/>
      <c r="D13635" s="68">
        <f t="shared" ref="D13635:D13698" si="213">B13635+C13635</f>
        <v>0</v>
      </c>
    </row>
    <row r="13636" spans="1:4">
      <c r="A13636" s="134"/>
      <c r="D13636" s="68">
        <f t="shared" si="213"/>
        <v>0</v>
      </c>
    </row>
    <row r="13637" spans="1:4">
      <c r="A13637" s="134"/>
      <c r="D13637" s="68">
        <f t="shared" si="213"/>
        <v>0</v>
      </c>
    </row>
    <row r="13638" spans="1:4">
      <c r="A13638" s="134"/>
      <c r="D13638" s="68">
        <f t="shared" si="213"/>
        <v>0</v>
      </c>
    </row>
    <row r="13639" spans="1:4">
      <c r="A13639" s="134"/>
      <c r="D13639" s="68">
        <f t="shared" si="213"/>
        <v>0</v>
      </c>
    </row>
    <row r="13640" spans="1:4">
      <c r="A13640" s="134"/>
      <c r="D13640" s="68">
        <f t="shared" si="213"/>
        <v>0</v>
      </c>
    </row>
    <row r="13641" spans="1:4">
      <c r="A13641" s="134"/>
      <c r="D13641" s="68">
        <f t="shared" si="213"/>
        <v>0</v>
      </c>
    </row>
    <row r="13642" spans="1:4">
      <c r="A13642" s="134"/>
      <c r="D13642" s="68">
        <f t="shared" si="213"/>
        <v>0</v>
      </c>
    </row>
    <row r="13643" spans="1:4">
      <c r="A13643" s="134"/>
      <c r="D13643" s="68">
        <f t="shared" si="213"/>
        <v>0</v>
      </c>
    </row>
    <row r="13644" spans="1:4">
      <c r="A13644" s="134"/>
      <c r="D13644" s="68">
        <f t="shared" si="213"/>
        <v>0</v>
      </c>
    </row>
    <row r="13645" spans="1:4">
      <c r="A13645" s="134"/>
      <c r="D13645" s="68">
        <f t="shared" si="213"/>
        <v>0</v>
      </c>
    </row>
    <row r="13646" spans="1:4">
      <c r="A13646" s="134"/>
      <c r="D13646" s="68">
        <f t="shared" si="213"/>
        <v>0</v>
      </c>
    </row>
    <row r="13647" spans="1:4">
      <c r="A13647" s="134"/>
      <c r="D13647" s="68">
        <f t="shared" si="213"/>
        <v>0</v>
      </c>
    </row>
    <row r="13648" spans="1:4">
      <c r="A13648" s="134"/>
      <c r="D13648" s="68">
        <f t="shared" si="213"/>
        <v>0</v>
      </c>
    </row>
    <row r="13649" spans="1:4">
      <c r="A13649" s="134"/>
      <c r="D13649" s="68">
        <f t="shared" si="213"/>
        <v>0</v>
      </c>
    </row>
    <row r="13650" spans="1:4">
      <c r="A13650" s="134"/>
      <c r="D13650" s="68">
        <f t="shared" si="213"/>
        <v>0</v>
      </c>
    </row>
    <row r="13651" spans="1:4">
      <c r="A13651" s="134"/>
      <c r="D13651" s="68">
        <f t="shared" si="213"/>
        <v>0</v>
      </c>
    </row>
    <row r="13652" spans="1:4">
      <c r="A13652" s="134"/>
      <c r="D13652" s="68">
        <f t="shared" si="213"/>
        <v>0</v>
      </c>
    </row>
    <row r="13653" spans="1:4">
      <c r="A13653" s="134"/>
      <c r="D13653" s="68">
        <f t="shared" si="213"/>
        <v>0</v>
      </c>
    </row>
    <row r="13654" spans="1:4">
      <c r="A13654" s="134"/>
      <c r="D13654" s="68">
        <f t="shared" si="213"/>
        <v>0</v>
      </c>
    </row>
    <row r="13655" spans="1:4">
      <c r="A13655" s="134"/>
      <c r="D13655" s="68">
        <f t="shared" si="213"/>
        <v>0</v>
      </c>
    </row>
    <row r="13656" spans="1:4">
      <c r="A13656" s="134"/>
      <c r="D13656" s="68">
        <f t="shared" si="213"/>
        <v>0</v>
      </c>
    </row>
    <row r="13657" spans="1:4">
      <c r="A13657" s="134"/>
      <c r="D13657" s="68">
        <f t="shared" si="213"/>
        <v>0</v>
      </c>
    </row>
    <row r="13658" spans="1:4">
      <c r="A13658" s="134"/>
      <c r="D13658" s="68">
        <f t="shared" si="213"/>
        <v>0</v>
      </c>
    </row>
    <row r="13659" spans="1:4">
      <c r="A13659" s="134"/>
      <c r="D13659" s="68">
        <f t="shared" si="213"/>
        <v>0</v>
      </c>
    </row>
    <row r="13660" spans="1:4">
      <c r="A13660" s="134"/>
      <c r="D13660" s="68">
        <f t="shared" si="213"/>
        <v>0</v>
      </c>
    </row>
    <row r="13661" spans="1:4">
      <c r="A13661" s="134"/>
      <c r="D13661" s="68">
        <f t="shared" si="213"/>
        <v>0</v>
      </c>
    </row>
    <row r="13662" spans="1:4">
      <c r="A13662" s="134"/>
      <c r="D13662" s="68">
        <f t="shared" si="213"/>
        <v>0</v>
      </c>
    </row>
    <row r="13663" spans="1:4">
      <c r="A13663" s="134"/>
      <c r="D13663" s="68">
        <f t="shared" si="213"/>
        <v>0</v>
      </c>
    </row>
    <row r="13664" spans="1:4">
      <c r="A13664" s="134"/>
      <c r="D13664" s="68">
        <f t="shared" si="213"/>
        <v>0</v>
      </c>
    </row>
    <row r="13665" spans="1:4">
      <c r="A13665" s="134"/>
      <c r="D13665" s="68">
        <f t="shared" si="213"/>
        <v>0</v>
      </c>
    </row>
    <row r="13666" spans="1:4">
      <c r="A13666" s="134"/>
      <c r="D13666" s="68">
        <f t="shared" si="213"/>
        <v>0</v>
      </c>
    </row>
    <row r="13667" spans="1:4">
      <c r="A13667" s="134"/>
      <c r="D13667" s="68">
        <f t="shared" si="213"/>
        <v>0</v>
      </c>
    </row>
    <row r="13668" spans="1:4">
      <c r="A13668" s="134"/>
      <c r="D13668" s="68">
        <f t="shared" si="213"/>
        <v>0</v>
      </c>
    </row>
    <row r="13669" spans="1:4">
      <c r="A13669" s="134"/>
      <c r="D13669" s="68">
        <f t="shared" si="213"/>
        <v>0</v>
      </c>
    </row>
    <row r="13670" spans="1:4">
      <c r="A13670" s="134"/>
      <c r="D13670" s="68">
        <f t="shared" si="213"/>
        <v>0</v>
      </c>
    </row>
    <row r="13671" spans="1:4">
      <c r="A13671" s="134"/>
      <c r="D13671" s="68">
        <f t="shared" si="213"/>
        <v>0</v>
      </c>
    </row>
    <row r="13672" spans="1:4">
      <c r="A13672" s="134"/>
      <c r="D13672" s="68">
        <f t="shared" si="213"/>
        <v>0</v>
      </c>
    </row>
    <row r="13673" spans="1:4">
      <c r="A13673" s="134"/>
      <c r="D13673" s="68">
        <f t="shared" si="213"/>
        <v>0</v>
      </c>
    </row>
    <row r="13674" spans="1:4">
      <c r="A13674" s="134"/>
      <c r="D13674" s="68">
        <f t="shared" si="213"/>
        <v>0</v>
      </c>
    </row>
    <row r="13675" spans="1:4">
      <c r="A13675" s="134"/>
      <c r="D13675" s="68">
        <f t="shared" si="213"/>
        <v>0</v>
      </c>
    </row>
    <row r="13676" spans="1:4">
      <c r="A13676" s="134"/>
      <c r="D13676" s="68">
        <f t="shared" si="213"/>
        <v>0</v>
      </c>
    </row>
    <row r="13677" spans="1:4">
      <c r="A13677" s="134"/>
      <c r="D13677" s="68">
        <f t="shared" si="213"/>
        <v>0</v>
      </c>
    </row>
    <row r="13678" spans="1:4">
      <c r="A13678" s="134"/>
      <c r="D13678" s="68">
        <f t="shared" si="213"/>
        <v>0</v>
      </c>
    </row>
    <row r="13679" spans="1:4">
      <c r="A13679" s="134"/>
      <c r="D13679" s="68">
        <f t="shared" si="213"/>
        <v>0</v>
      </c>
    </row>
    <row r="13680" spans="1:4">
      <c r="A13680" s="134"/>
      <c r="D13680" s="68">
        <f t="shared" si="213"/>
        <v>0</v>
      </c>
    </row>
    <row r="13681" spans="1:4">
      <c r="A13681" s="134"/>
      <c r="D13681" s="68">
        <f t="shared" si="213"/>
        <v>0</v>
      </c>
    </row>
    <row r="13682" spans="1:4">
      <c r="A13682" s="134"/>
      <c r="D13682" s="68">
        <f t="shared" si="213"/>
        <v>0</v>
      </c>
    </row>
    <row r="13683" spans="1:4">
      <c r="A13683" s="134"/>
      <c r="D13683" s="68">
        <f t="shared" si="213"/>
        <v>0</v>
      </c>
    </row>
    <row r="13684" spans="1:4">
      <c r="A13684" s="134"/>
      <c r="D13684" s="68">
        <f t="shared" si="213"/>
        <v>0</v>
      </c>
    </row>
    <row r="13685" spans="1:4">
      <c r="A13685" s="134"/>
      <c r="D13685" s="68">
        <f t="shared" si="213"/>
        <v>0</v>
      </c>
    </row>
    <row r="13686" spans="1:4">
      <c r="A13686" s="134"/>
      <c r="D13686" s="68">
        <f t="shared" si="213"/>
        <v>0</v>
      </c>
    </row>
    <row r="13687" spans="1:4">
      <c r="A13687" s="134"/>
      <c r="D13687" s="68">
        <f t="shared" si="213"/>
        <v>0</v>
      </c>
    </row>
    <row r="13688" spans="1:4">
      <c r="A13688" s="134"/>
      <c r="D13688" s="68">
        <f t="shared" si="213"/>
        <v>0</v>
      </c>
    </row>
    <row r="13689" spans="1:4">
      <c r="A13689" s="134"/>
      <c r="D13689" s="68">
        <f t="shared" si="213"/>
        <v>0</v>
      </c>
    </row>
    <row r="13690" spans="1:4">
      <c r="A13690" s="134"/>
      <c r="D13690" s="68">
        <f t="shared" si="213"/>
        <v>0</v>
      </c>
    </row>
    <row r="13691" spans="1:4">
      <c r="A13691" s="134"/>
      <c r="D13691" s="68">
        <f t="shared" si="213"/>
        <v>0</v>
      </c>
    </row>
    <row r="13692" spans="1:4">
      <c r="A13692" s="134"/>
      <c r="D13692" s="68">
        <f t="shared" si="213"/>
        <v>0</v>
      </c>
    </row>
    <row r="13693" spans="1:4">
      <c r="A13693" s="134"/>
      <c r="D13693" s="68">
        <f t="shared" si="213"/>
        <v>0</v>
      </c>
    </row>
    <row r="13694" spans="1:4">
      <c r="A13694" s="134"/>
      <c r="D13694" s="68">
        <f t="shared" si="213"/>
        <v>0</v>
      </c>
    </row>
    <row r="13695" spans="1:4">
      <c r="A13695" s="134"/>
      <c r="D13695" s="68">
        <f t="shared" si="213"/>
        <v>0</v>
      </c>
    </row>
    <row r="13696" spans="1:4">
      <c r="A13696" s="134"/>
      <c r="D13696" s="68">
        <f t="shared" si="213"/>
        <v>0</v>
      </c>
    </row>
    <row r="13697" spans="1:4">
      <c r="A13697" s="134"/>
      <c r="D13697" s="68">
        <f t="shared" si="213"/>
        <v>0</v>
      </c>
    </row>
    <row r="13698" spans="1:4">
      <c r="A13698" s="134"/>
      <c r="D13698" s="68">
        <f t="shared" si="213"/>
        <v>0</v>
      </c>
    </row>
    <row r="13699" spans="1:4">
      <c r="A13699" s="134"/>
      <c r="D13699" s="68">
        <f t="shared" ref="D13699:D13762" si="214">B13699+C13699</f>
        <v>0</v>
      </c>
    </row>
    <row r="13700" spans="1:4">
      <c r="A13700" s="134"/>
      <c r="D13700" s="68">
        <f t="shared" si="214"/>
        <v>0</v>
      </c>
    </row>
    <row r="13701" spans="1:4">
      <c r="A13701" s="134"/>
      <c r="D13701" s="68">
        <f t="shared" si="214"/>
        <v>0</v>
      </c>
    </row>
    <row r="13702" spans="1:4">
      <c r="A13702" s="134"/>
      <c r="D13702" s="68">
        <f t="shared" si="214"/>
        <v>0</v>
      </c>
    </row>
    <row r="13703" spans="1:4">
      <c r="A13703" s="134"/>
      <c r="D13703" s="68">
        <f t="shared" si="214"/>
        <v>0</v>
      </c>
    </row>
    <row r="13704" spans="1:4">
      <c r="A13704" s="134"/>
      <c r="D13704" s="68">
        <f t="shared" si="214"/>
        <v>0</v>
      </c>
    </row>
    <row r="13705" spans="1:4">
      <c r="A13705" s="134"/>
      <c r="D13705" s="68">
        <f t="shared" si="214"/>
        <v>0</v>
      </c>
    </row>
    <row r="13706" spans="1:4">
      <c r="A13706" s="134"/>
      <c r="D13706" s="68">
        <f t="shared" si="214"/>
        <v>0</v>
      </c>
    </row>
    <row r="13707" spans="1:4">
      <c r="A13707" s="134"/>
      <c r="D13707" s="68">
        <f t="shared" si="214"/>
        <v>0</v>
      </c>
    </row>
    <row r="13708" spans="1:4">
      <c r="A13708" s="134"/>
      <c r="D13708" s="68">
        <f t="shared" si="214"/>
        <v>0</v>
      </c>
    </row>
    <row r="13709" spans="1:4">
      <c r="A13709" s="134"/>
      <c r="D13709" s="68">
        <f t="shared" si="214"/>
        <v>0</v>
      </c>
    </row>
    <row r="13710" spans="1:4">
      <c r="A13710" s="134"/>
      <c r="D13710" s="68">
        <f t="shared" si="214"/>
        <v>0</v>
      </c>
    </row>
    <row r="13711" spans="1:4">
      <c r="A13711" s="134"/>
      <c r="D13711" s="68">
        <f t="shared" si="214"/>
        <v>0</v>
      </c>
    </row>
    <row r="13712" spans="1:4">
      <c r="A13712" s="134"/>
      <c r="D13712" s="68">
        <f t="shared" si="214"/>
        <v>0</v>
      </c>
    </row>
    <row r="13713" spans="1:4">
      <c r="A13713" s="134"/>
      <c r="D13713" s="68">
        <f t="shared" si="214"/>
        <v>0</v>
      </c>
    </row>
    <row r="13714" spans="1:4">
      <c r="A13714" s="134"/>
      <c r="D13714" s="68">
        <f t="shared" si="214"/>
        <v>0</v>
      </c>
    </row>
    <row r="13715" spans="1:4">
      <c r="A13715" s="134"/>
      <c r="D13715" s="68">
        <f t="shared" si="214"/>
        <v>0</v>
      </c>
    </row>
    <row r="13716" spans="1:4">
      <c r="A13716" s="134"/>
      <c r="D13716" s="68">
        <f t="shared" si="214"/>
        <v>0</v>
      </c>
    </row>
    <row r="13717" spans="1:4">
      <c r="A13717" s="134"/>
      <c r="D13717" s="68">
        <f t="shared" si="214"/>
        <v>0</v>
      </c>
    </row>
    <row r="13718" spans="1:4">
      <c r="A13718" s="134"/>
      <c r="D13718" s="68">
        <f t="shared" si="214"/>
        <v>0</v>
      </c>
    </row>
    <row r="13719" spans="1:4">
      <c r="A13719" s="134"/>
      <c r="D13719" s="68">
        <f t="shared" si="214"/>
        <v>0</v>
      </c>
    </row>
    <row r="13720" spans="1:4">
      <c r="A13720" s="134"/>
      <c r="D13720" s="68">
        <f t="shared" si="214"/>
        <v>0</v>
      </c>
    </row>
    <row r="13721" spans="1:4">
      <c r="A13721" s="134"/>
      <c r="D13721" s="68">
        <f t="shared" si="214"/>
        <v>0</v>
      </c>
    </row>
    <row r="13722" spans="1:4">
      <c r="A13722" s="134"/>
      <c r="D13722" s="68">
        <f t="shared" si="214"/>
        <v>0</v>
      </c>
    </row>
    <row r="13723" spans="1:4">
      <c r="A13723" s="134"/>
      <c r="D13723" s="68">
        <f t="shared" si="214"/>
        <v>0</v>
      </c>
    </row>
    <row r="13724" spans="1:4">
      <c r="A13724" s="134"/>
      <c r="D13724" s="68">
        <f t="shared" si="214"/>
        <v>0</v>
      </c>
    </row>
    <row r="13725" spans="1:4">
      <c r="A13725" s="134"/>
      <c r="D13725" s="68">
        <f t="shared" si="214"/>
        <v>0</v>
      </c>
    </row>
    <row r="13726" spans="1:4">
      <c r="A13726" s="134"/>
      <c r="D13726" s="68">
        <f t="shared" si="214"/>
        <v>0</v>
      </c>
    </row>
    <row r="13727" spans="1:4">
      <c r="A13727" s="134"/>
      <c r="D13727" s="68">
        <f t="shared" si="214"/>
        <v>0</v>
      </c>
    </row>
    <row r="13728" spans="1:4">
      <c r="A13728" s="134"/>
      <c r="D13728" s="68">
        <f t="shared" si="214"/>
        <v>0</v>
      </c>
    </row>
    <row r="13729" spans="1:4">
      <c r="A13729" s="134"/>
      <c r="D13729" s="68">
        <f t="shared" si="214"/>
        <v>0</v>
      </c>
    </row>
    <row r="13730" spans="1:4">
      <c r="A13730" s="134"/>
      <c r="D13730" s="68">
        <f t="shared" si="214"/>
        <v>0</v>
      </c>
    </row>
    <row r="13731" spans="1:4">
      <c r="A13731" s="134"/>
      <c r="D13731" s="68">
        <f t="shared" si="214"/>
        <v>0</v>
      </c>
    </row>
    <row r="13732" spans="1:4">
      <c r="A13732" s="134"/>
      <c r="D13732" s="68">
        <f t="shared" si="214"/>
        <v>0</v>
      </c>
    </row>
    <row r="13733" spans="1:4">
      <c r="A13733" s="134"/>
      <c r="D13733" s="68">
        <f t="shared" si="214"/>
        <v>0</v>
      </c>
    </row>
    <row r="13734" spans="1:4">
      <c r="A13734" s="134"/>
      <c r="D13734" s="68">
        <f t="shared" si="214"/>
        <v>0</v>
      </c>
    </row>
    <row r="13735" spans="1:4">
      <c r="A13735" s="134"/>
      <c r="D13735" s="68">
        <f t="shared" si="214"/>
        <v>0</v>
      </c>
    </row>
    <row r="13736" spans="1:4">
      <c r="A13736" s="134"/>
      <c r="D13736" s="68">
        <f t="shared" si="214"/>
        <v>0</v>
      </c>
    </row>
    <row r="13737" spans="1:4">
      <c r="A13737" s="134"/>
      <c r="D13737" s="68">
        <f t="shared" si="214"/>
        <v>0</v>
      </c>
    </row>
    <row r="13738" spans="1:4">
      <c r="A13738" s="134"/>
      <c r="D13738" s="68">
        <f t="shared" si="214"/>
        <v>0</v>
      </c>
    </row>
    <row r="13739" spans="1:4">
      <c r="A13739" s="134"/>
      <c r="D13739" s="68">
        <f t="shared" si="214"/>
        <v>0</v>
      </c>
    </row>
    <row r="13740" spans="1:4">
      <c r="A13740" s="134"/>
      <c r="D13740" s="68">
        <f t="shared" si="214"/>
        <v>0</v>
      </c>
    </row>
    <row r="13741" spans="1:4">
      <c r="A13741" s="134"/>
      <c r="D13741" s="68">
        <f t="shared" si="214"/>
        <v>0</v>
      </c>
    </row>
    <row r="13742" spans="1:4">
      <c r="A13742" s="134"/>
      <c r="D13742" s="68">
        <f t="shared" si="214"/>
        <v>0</v>
      </c>
    </row>
    <row r="13743" spans="1:4">
      <c r="A13743" s="134"/>
      <c r="D13743" s="68">
        <f t="shared" si="214"/>
        <v>0</v>
      </c>
    </row>
    <row r="13744" spans="1:4">
      <c r="A13744" s="134"/>
      <c r="D13744" s="68">
        <f t="shared" si="214"/>
        <v>0</v>
      </c>
    </row>
    <row r="13745" spans="1:4">
      <c r="A13745" s="134"/>
      <c r="D13745" s="68">
        <f t="shared" si="214"/>
        <v>0</v>
      </c>
    </row>
    <row r="13746" spans="1:4">
      <c r="A13746" s="134"/>
      <c r="D13746" s="68">
        <f t="shared" si="214"/>
        <v>0</v>
      </c>
    </row>
    <row r="13747" spans="1:4">
      <c r="A13747" s="134"/>
      <c r="D13747" s="68">
        <f t="shared" si="214"/>
        <v>0</v>
      </c>
    </row>
    <row r="13748" spans="1:4">
      <c r="A13748" s="134"/>
      <c r="D13748" s="68">
        <f t="shared" si="214"/>
        <v>0</v>
      </c>
    </row>
    <row r="13749" spans="1:4">
      <c r="A13749" s="134"/>
      <c r="D13749" s="68">
        <f t="shared" si="214"/>
        <v>0</v>
      </c>
    </row>
    <row r="13750" spans="1:4">
      <c r="A13750" s="134"/>
      <c r="D13750" s="68">
        <f t="shared" si="214"/>
        <v>0</v>
      </c>
    </row>
    <row r="13751" spans="1:4">
      <c r="A13751" s="134"/>
      <c r="D13751" s="68">
        <f t="shared" si="214"/>
        <v>0</v>
      </c>
    </row>
    <row r="13752" spans="1:4">
      <c r="A13752" s="134"/>
      <c r="D13752" s="68">
        <f t="shared" si="214"/>
        <v>0</v>
      </c>
    </row>
    <row r="13753" spans="1:4">
      <c r="A13753" s="134"/>
      <c r="D13753" s="68">
        <f t="shared" si="214"/>
        <v>0</v>
      </c>
    </row>
    <row r="13754" spans="1:4">
      <c r="A13754" s="134"/>
      <c r="D13754" s="68">
        <f t="shared" si="214"/>
        <v>0</v>
      </c>
    </row>
    <row r="13755" spans="1:4">
      <c r="A13755" s="134"/>
      <c r="D13755" s="68">
        <f t="shared" si="214"/>
        <v>0</v>
      </c>
    </row>
    <row r="13756" spans="1:4">
      <c r="A13756" s="134"/>
      <c r="D13756" s="68">
        <f t="shared" si="214"/>
        <v>0</v>
      </c>
    </row>
    <row r="13757" spans="1:4">
      <c r="A13757" s="134"/>
      <c r="D13757" s="68">
        <f t="shared" si="214"/>
        <v>0</v>
      </c>
    </row>
    <row r="13758" spans="1:4">
      <c r="A13758" s="134"/>
      <c r="D13758" s="68">
        <f t="shared" si="214"/>
        <v>0</v>
      </c>
    </row>
    <row r="13759" spans="1:4">
      <c r="A13759" s="134"/>
      <c r="D13759" s="68">
        <f t="shared" si="214"/>
        <v>0</v>
      </c>
    </row>
    <row r="13760" spans="1:4">
      <c r="A13760" s="134"/>
      <c r="D13760" s="68">
        <f t="shared" si="214"/>
        <v>0</v>
      </c>
    </row>
    <row r="13761" spans="1:4">
      <c r="A13761" s="134"/>
      <c r="D13761" s="68">
        <f t="shared" si="214"/>
        <v>0</v>
      </c>
    </row>
    <row r="13762" spans="1:4">
      <c r="A13762" s="134"/>
      <c r="D13762" s="68">
        <f t="shared" si="214"/>
        <v>0</v>
      </c>
    </row>
    <row r="13763" spans="1:4">
      <c r="A13763" s="134"/>
      <c r="D13763" s="68">
        <f t="shared" ref="D13763:D13826" si="215">B13763+C13763</f>
        <v>0</v>
      </c>
    </row>
    <row r="13764" spans="1:4">
      <c r="A13764" s="134"/>
      <c r="D13764" s="68">
        <f t="shared" si="215"/>
        <v>0</v>
      </c>
    </row>
    <row r="13765" spans="1:4">
      <c r="A13765" s="134"/>
      <c r="D13765" s="68">
        <f t="shared" si="215"/>
        <v>0</v>
      </c>
    </row>
    <row r="13766" spans="1:4">
      <c r="A13766" s="134"/>
      <c r="D13766" s="68">
        <f t="shared" si="215"/>
        <v>0</v>
      </c>
    </row>
    <row r="13767" spans="1:4">
      <c r="A13767" s="134"/>
      <c r="D13767" s="68">
        <f t="shared" si="215"/>
        <v>0</v>
      </c>
    </row>
    <row r="13768" spans="1:4">
      <c r="A13768" s="134"/>
      <c r="D13768" s="68">
        <f t="shared" si="215"/>
        <v>0</v>
      </c>
    </row>
    <row r="13769" spans="1:4">
      <c r="A13769" s="134"/>
      <c r="D13769" s="68">
        <f t="shared" si="215"/>
        <v>0</v>
      </c>
    </row>
    <row r="13770" spans="1:4">
      <c r="A13770" s="134"/>
      <c r="D13770" s="68">
        <f t="shared" si="215"/>
        <v>0</v>
      </c>
    </row>
    <row r="13771" spans="1:4">
      <c r="A13771" s="134"/>
      <c r="D13771" s="68">
        <f t="shared" si="215"/>
        <v>0</v>
      </c>
    </row>
    <row r="13772" spans="1:4">
      <c r="A13772" s="134"/>
      <c r="D13772" s="68">
        <f t="shared" si="215"/>
        <v>0</v>
      </c>
    </row>
    <row r="13773" spans="1:4">
      <c r="A13773" s="134"/>
      <c r="D13773" s="68">
        <f t="shared" si="215"/>
        <v>0</v>
      </c>
    </row>
    <row r="13774" spans="1:4">
      <c r="A13774" s="134"/>
      <c r="D13774" s="68">
        <f t="shared" si="215"/>
        <v>0</v>
      </c>
    </row>
    <row r="13775" spans="1:4">
      <c r="A13775" s="134"/>
      <c r="D13775" s="68">
        <f t="shared" si="215"/>
        <v>0</v>
      </c>
    </row>
    <row r="13776" spans="1:4">
      <c r="A13776" s="134"/>
      <c r="D13776" s="68">
        <f t="shared" si="215"/>
        <v>0</v>
      </c>
    </row>
    <row r="13777" spans="1:4">
      <c r="A13777" s="134"/>
      <c r="D13777" s="68">
        <f t="shared" si="215"/>
        <v>0</v>
      </c>
    </row>
    <row r="13778" spans="1:4">
      <c r="A13778" s="134"/>
      <c r="D13778" s="68">
        <f t="shared" si="215"/>
        <v>0</v>
      </c>
    </row>
    <row r="13779" spans="1:4">
      <c r="A13779" s="134"/>
      <c r="D13779" s="68">
        <f t="shared" si="215"/>
        <v>0</v>
      </c>
    </row>
    <row r="13780" spans="1:4">
      <c r="A13780" s="134"/>
      <c r="D13780" s="68">
        <f t="shared" si="215"/>
        <v>0</v>
      </c>
    </row>
    <row r="13781" spans="1:4">
      <c r="A13781" s="134"/>
      <c r="D13781" s="68">
        <f t="shared" si="215"/>
        <v>0</v>
      </c>
    </row>
    <row r="13782" spans="1:4">
      <c r="A13782" s="134"/>
      <c r="D13782" s="68">
        <f t="shared" si="215"/>
        <v>0</v>
      </c>
    </row>
    <row r="13783" spans="1:4">
      <c r="A13783" s="134"/>
      <c r="D13783" s="68">
        <f t="shared" si="215"/>
        <v>0</v>
      </c>
    </row>
    <row r="13784" spans="1:4">
      <c r="A13784" s="134"/>
      <c r="D13784" s="68">
        <f t="shared" si="215"/>
        <v>0</v>
      </c>
    </row>
    <row r="13785" spans="1:4">
      <c r="A13785" s="134"/>
      <c r="D13785" s="68">
        <f t="shared" si="215"/>
        <v>0</v>
      </c>
    </row>
    <row r="13786" spans="1:4">
      <c r="A13786" s="134"/>
      <c r="D13786" s="68">
        <f t="shared" si="215"/>
        <v>0</v>
      </c>
    </row>
    <row r="13787" spans="1:4">
      <c r="A13787" s="134"/>
      <c r="D13787" s="68">
        <f t="shared" si="215"/>
        <v>0</v>
      </c>
    </row>
    <row r="13788" spans="1:4">
      <c r="A13788" s="134"/>
      <c r="D13788" s="68">
        <f t="shared" si="215"/>
        <v>0</v>
      </c>
    </row>
    <row r="13789" spans="1:4">
      <c r="A13789" s="134"/>
      <c r="D13789" s="68">
        <f t="shared" si="215"/>
        <v>0</v>
      </c>
    </row>
    <row r="13790" spans="1:4">
      <c r="A13790" s="134"/>
      <c r="D13790" s="68">
        <f t="shared" si="215"/>
        <v>0</v>
      </c>
    </row>
    <row r="13791" spans="1:4">
      <c r="A13791" s="134"/>
      <c r="D13791" s="68">
        <f t="shared" si="215"/>
        <v>0</v>
      </c>
    </row>
    <row r="13792" spans="1:4">
      <c r="A13792" s="134"/>
      <c r="D13792" s="68">
        <f t="shared" si="215"/>
        <v>0</v>
      </c>
    </row>
    <row r="13793" spans="1:4">
      <c r="A13793" s="134"/>
      <c r="D13793" s="68">
        <f t="shared" si="215"/>
        <v>0</v>
      </c>
    </row>
    <row r="13794" spans="1:4">
      <c r="A13794" s="134"/>
      <c r="D13794" s="68">
        <f t="shared" si="215"/>
        <v>0</v>
      </c>
    </row>
    <row r="13795" spans="1:4">
      <c r="A13795" s="134"/>
      <c r="D13795" s="68">
        <f t="shared" si="215"/>
        <v>0</v>
      </c>
    </row>
    <row r="13796" spans="1:4">
      <c r="A13796" s="134"/>
      <c r="D13796" s="68">
        <f t="shared" si="215"/>
        <v>0</v>
      </c>
    </row>
    <row r="13797" spans="1:4">
      <c r="A13797" s="134"/>
      <c r="D13797" s="68">
        <f t="shared" si="215"/>
        <v>0</v>
      </c>
    </row>
    <row r="13798" spans="1:4">
      <c r="A13798" s="134"/>
      <c r="D13798" s="68">
        <f t="shared" si="215"/>
        <v>0</v>
      </c>
    </row>
    <row r="13799" spans="1:4">
      <c r="A13799" s="134"/>
      <c r="D13799" s="68">
        <f t="shared" si="215"/>
        <v>0</v>
      </c>
    </row>
    <row r="13800" spans="1:4">
      <c r="A13800" s="134"/>
      <c r="D13800" s="68">
        <f t="shared" si="215"/>
        <v>0</v>
      </c>
    </row>
    <row r="13801" spans="1:4">
      <c r="A13801" s="134"/>
      <c r="D13801" s="68">
        <f t="shared" si="215"/>
        <v>0</v>
      </c>
    </row>
    <row r="13802" spans="1:4">
      <c r="A13802" s="134"/>
      <c r="D13802" s="68">
        <f t="shared" si="215"/>
        <v>0</v>
      </c>
    </row>
    <row r="13803" spans="1:4">
      <c r="A13803" s="134"/>
      <c r="D13803" s="68">
        <f t="shared" si="215"/>
        <v>0</v>
      </c>
    </row>
    <row r="13804" spans="1:4">
      <c r="A13804" s="134"/>
      <c r="D13804" s="68">
        <f t="shared" si="215"/>
        <v>0</v>
      </c>
    </row>
    <row r="13805" spans="1:4">
      <c r="A13805" s="134"/>
      <c r="D13805" s="68">
        <f t="shared" si="215"/>
        <v>0</v>
      </c>
    </row>
    <row r="13806" spans="1:4">
      <c r="A13806" s="134"/>
      <c r="D13806" s="68">
        <f t="shared" si="215"/>
        <v>0</v>
      </c>
    </row>
    <row r="13807" spans="1:4">
      <c r="A13807" s="134"/>
      <c r="D13807" s="68">
        <f t="shared" si="215"/>
        <v>0</v>
      </c>
    </row>
    <row r="13808" spans="1:4">
      <c r="A13808" s="134"/>
      <c r="D13808" s="68">
        <f t="shared" si="215"/>
        <v>0</v>
      </c>
    </row>
    <row r="13809" spans="1:4">
      <c r="A13809" s="134"/>
      <c r="D13809" s="68">
        <f t="shared" si="215"/>
        <v>0</v>
      </c>
    </row>
    <row r="13810" spans="1:4">
      <c r="A13810" s="134"/>
      <c r="D13810" s="68">
        <f t="shared" si="215"/>
        <v>0</v>
      </c>
    </row>
    <row r="13811" spans="1:4">
      <c r="A13811" s="134"/>
      <c r="D13811" s="68">
        <f t="shared" si="215"/>
        <v>0</v>
      </c>
    </row>
    <row r="13812" spans="1:4">
      <c r="A13812" s="134"/>
      <c r="D13812" s="68">
        <f t="shared" si="215"/>
        <v>0</v>
      </c>
    </row>
    <row r="13813" spans="1:4">
      <c r="A13813" s="134"/>
      <c r="D13813" s="68">
        <f t="shared" si="215"/>
        <v>0</v>
      </c>
    </row>
    <row r="13814" spans="1:4">
      <c r="A13814" s="134"/>
      <c r="D13814" s="68">
        <f t="shared" si="215"/>
        <v>0</v>
      </c>
    </row>
    <row r="13815" spans="1:4">
      <c r="A13815" s="134"/>
      <c r="D13815" s="68">
        <f t="shared" si="215"/>
        <v>0</v>
      </c>
    </row>
    <row r="13816" spans="1:4">
      <c r="A13816" s="134"/>
      <c r="D13816" s="68">
        <f t="shared" si="215"/>
        <v>0</v>
      </c>
    </row>
    <row r="13817" spans="1:4">
      <c r="A13817" s="134"/>
      <c r="D13817" s="68">
        <f t="shared" si="215"/>
        <v>0</v>
      </c>
    </row>
    <row r="13818" spans="1:4">
      <c r="A13818" s="134"/>
      <c r="D13818" s="68">
        <f t="shared" si="215"/>
        <v>0</v>
      </c>
    </row>
    <row r="13819" spans="1:4">
      <c r="A13819" s="134"/>
      <c r="D13819" s="68">
        <f t="shared" si="215"/>
        <v>0</v>
      </c>
    </row>
    <row r="13820" spans="1:4">
      <c r="A13820" s="134"/>
      <c r="D13820" s="68">
        <f t="shared" si="215"/>
        <v>0</v>
      </c>
    </row>
    <row r="13821" spans="1:4">
      <c r="A13821" s="134"/>
      <c r="D13821" s="68">
        <f t="shared" si="215"/>
        <v>0</v>
      </c>
    </row>
    <row r="13822" spans="1:4">
      <c r="A13822" s="134"/>
      <c r="D13822" s="68">
        <f t="shared" si="215"/>
        <v>0</v>
      </c>
    </row>
    <row r="13823" spans="1:4">
      <c r="A13823" s="134"/>
      <c r="D13823" s="68">
        <f t="shared" si="215"/>
        <v>0</v>
      </c>
    </row>
    <row r="13824" spans="1:4">
      <c r="A13824" s="134"/>
      <c r="D13824" s="68">
        <f t="shared" si="215"/>
        <v>0</v>
      </c>
    </row>
    <row r="13825" spans="1:4">
      <c r="A13825" s="134"/>
      <c r="D13825" s="68">
        <f t="shared" si="215"/>
        <v>0</v>
      </c>
    </row>
    <row r="13826" spans="1:4">
      <c r="A13826" s="134"/>
      <c r="D13826" s="68">
        <f t="shared" si="215"/>
        <v>0</v>
      </c>
    </row>
    <row r="13827" spans="1:4">
      <c r="A13827" s="134"/>
      <c r="D13827" s="68">
        <f t="shared" ref="D13827:D13890" si="216">B13827+C13827</f>
        <v>0</v>
      </c>
    </row>
    <row r="13828" spans="1:4">
      <c r="A13828" s="134"/>
      <c r="D13828" s="68">
        <f t="shared" si="216"/>
        <v>0</v>
      </c>
    </row>
    <row r="13829" spans="1:4">
      <c r="A13829" s="134"/>
      <c r="D13829" s="68">
        <f t="shared" si="216"/>
        <v>0</v>
      </c>
    </row>
    <row r="13830" spans="1:4">
      <c r="A13830" s="134"/>
      <c r="D13830" s="68">
        <f t="shared" si="216"/>
        <v>0</v>
      </c>
    </row>
    <row r="13831" spans="1:4">
      <c r="A13831" s="134"/>
      <c r="D13831" s="68">
        <f t="shared" si="216"/>
        <v>0</v>
      </c>
    </row>
    <row r="13832" spans="1:4">
      <c r="A13832" s="134"/>
      <c r="D13832" s="68">
        <f t="shared" si="216"/>
        <v>0</v>
      </c>
    </row>
    <row r="13833" spans="1:4">
      <c r="A13833" s="134"/>
      <c r="D13833" s="68">
        <f t="shared" si="216"/>
        <v>0</v>
      </c>
    </row>
    <row r="13834" spans="1:4">
      <c r="A13834" s="134"/>
      <c r="D13834" s="68">
        <f t="shared" si="216"/>
        <v>0</v>
      </c>
    </row>
    <row r="13835" spans="1:4">
      <c r="A13835" s="134"/>
      <c r="D13835" s="68">
        <f t="shared" si="216"/>
        <v>0</v>
      </c>
    </row>
    <row r="13836" spans="1:4">
      <c r="A13836" s="134"/>
      <c r="D13836" s="68">
        <f t="shared" si="216"/>
        <v>0</v>
      </c>
    </row>
    <row r="13837" spans="1:4">
      <c r="A13837" s="134"/>
      <c r="D13837" s="68">
        <f t="shared" si="216"/>
        <v>0</v>
      </c>
    </row>
    <row r="13838" spans="1:4">
      <c r="A13838" s="134"/>
      <c r="D13838" s="68">
        <f t="shared" si="216"/>
        <v>0</v>
      </c>
    </row>
    <row r="13839" spans="1:4">
      <c r="A13839" s="134"/>
      <c r="D13839" s="68">
        <f t="shared" si="216"/>
        <v>0</v>
      </c>
    </row>
    <row r="13840" spans="1:4">
      <c r="A13840" s="134"/>
      <c r="D13840" s="68">
        <f t="shared" si="216"/>
        <v>0</v>
      </c>
    </row>
    <row r="13841" spans="1:4">
      <c r="A13841" s="134"/>
      <c r="D13841" s="68">
        <f t="shared" si="216"/>
        <v>0</v>
      </c>
    </row>
    <row r="13842" spans="1:4">
      <c r="A13842" s="134"/>
      <c r="D13842" s="68">
        <f t="shared" si="216"/>
        <v>0</v>
      </c>
    </row>
    <row r="13843" spans="1:4">
      <c r="A13843" s="134"/>
      <c r="D13843" s="68">
        <f t="shared" si="216"/>
        <v>0</v>
      </c>
    </row>
    <row r="13844" spans="1:4">
      <c r="A13844" s="134"/>
      <c r="D13844" s="68">
        <f t="shared" si="216"/>
        <v>0</v>
      </c>
    </row>
    <row r="13845" spans="1:4">
      <c r="A13845" s="134"/>
      <c r="D13845" s="68">
        <f t="shared" si="216"/>
        <v>0</v>
      </c>
    </row>
    <row r="13846" spans="1:4">
      <c r="A13846" s="134"/>
      <c r="D13846" s="68">
        <f t="shared" si="216"/>
        <v>0</v>
      </c>
    </row>
    <row r="13847" spans="1:4">
      <c r="A13847" s="134"/>
      <c r="D13847" s="68">
        <f t="shared" si="216"/>
        <v>0</v>
      </c>
    </row>
    <row r="13848" spans="1:4">
      <c r="A13848" s="134"/>
      <c r="D13848" s="68">
        <f t="shared" si="216"/>
        <v>0</v>
      </c>
    </row>
    <row r="13849" spans="1:4">
      <c r="A13849" s="134"/>
      <c r="D13849" s="68">
        <f t="shared" si="216"/>
        <v>0</v>
      </c>
    </row>
    <row r="13850" spans="1:4">
      <c r="A13850" s="134"/>
      <c r="D13850" s="68">
        <f t="shared" si="216"/>
        <v>0</v>
      </c>
    </row>
    <row r="13851" spans="1:4">
      <c r="A13851" s="134"/>
      <c r="D13851" s="68">
        <f t="shared" si="216"/>
        <v>0</v>
      </c>
    </row>
    <row r="13852" spans="1:4">
      <c r="A13852" s="134"/>
      <c r="D13852" s="68">
        <f t="shared" si="216"/>
        <v>0</v>
      </c>
    </row>
    <row r="13853" spans="1:4">
      <c r="A13853" s="134"/>
      <c r="D13853" s="68">
        <f t="shared" si="216"/>
        <v>0</v>
      </c>
    </row>
    <row r="13854" spans="1:4">
      <c r="A13854" s="134"/>
      <c r="D13854" s="68">
        <f t="shared" si="216"/>
        <v>0</v>
      </c>
    </row>
    <row r="13855" spans="1:4">
      <c r="A13855" s="134"/>
      <c r="D13855" s="68">
        <f t="shared" si="216"/>
        <v>0</v>
      </c>
    </row>
    <row r="13856" spans="1:4">
      <c r="A13856" s="134"/>
      <c r="D13856" s="68">
        <f t="shared" si="216"/>
        <v>0</v>
      </c>
    </row>
    <row r="13857" spans="1:4">
      <c r="A13857" s="134"/>
      <c r="D13857" s="68">
        <f t="shared" si="216"/>
        <v>0</v>
      </c>
    </row>
    <row r="13858" spans="1:4">
      <c r="A13858" s="134"/>
      <c r="D13858" s="68">
        <f t="shared" si="216"/>
        <v>0</v>
      </c>
    </row>
    <row r="13859" spans="1:4">
      <c r="A13859" s="134"/>
      <c r="D13859" s="68">
        <f t="shared" si="216"/>
        <v>0</v>
      </c>
    </row>
    <row r="13860" spans="1:4">
      <c r="A13860" s="134"/>
      <c r="D13860" s="68">
        <f t="shared" si="216"/>
        <v>0</v>
      </c>
    </row>
    <row r="13861" spans="1:4">
      <c r="A13861" s="134"/>
      <c r="D13861" s="68">
        <f t="shared" si="216"/>
        <v>0</v>
      </c>
    </row>
    <row r="13862" spans="1:4">
      <c r="A13862" s="134"/>
      <c r="D13862" s="68">
        <f t="shared" si="216"/>
        <v>0</v>
      </c>
    </row>
    <row r="13863" spans="1:4">
      <c r="A13863" s="134"/>
      <c r="D13863" s="68">
        <f t="shared" si="216"/>
        <v>0</v>
      </c>
    </row>
    <row r="13864" spans="1:4">
      <c r="A13864" s="134"/>
      <c r="D13864" s="68">
        <f t="shared" si="216"/>
        <v>0</v>
      </c>
    </row>
    <row r="13865" spans="1:4">
      <c r="A13865" s="134"/>
      <c r="D13865" s="68">
        <f t="shared" si="216"/>
        <v>0</v>
      </c>
    </row>
    <row r="13866" spans="1:4">
      <c r="A13866" s="134"/>
      <c r="D13866" s="68">
        <f t="shared" si="216"/>
        <v>0</v>
      </c>
    </row>
    <row r="13867" spans="1:4">
      <c r="A13867" s="134"/>
      <c r="D13867" s="68">
        <f t="shared" si="216"/>
        <v>0</v>
      </c>
    </row>
    <row r="13868" spans="1:4">
      <c r="A13868" s="134"/>
      <c r="D13868" s="68">
        <f t="shared" si="216"/>
        <v>0</v>
      </c>
    </row>
    <row r="13869" spans="1:4">
      <c r="A13869" s="134"/>
      <c r="D13869" s="68">
        <f t="shared" si="216"/>
        <v>0</v>
      </c>
    </row>
    <row r="13870" spans="1:4">
      <c r="A13870" s="134"/>
      <c r="D13870" s="68">
        <f t="shared" si="216"/>
        <v>0</v>
      </c>
    </row>
    <row r="13871" spans="1:4">
      <c r="A13871" s="134"/>
      <c r="D13871" s="68">
        <f t="shared" si="216"/>
        <v>0</v>
      </c>
    </row>
    <row r="13872" spans="1:4">
      <c r="A13872" s="134"/>
      <c r="D13872" s="68">
        <f t="shared" si="216"/>
        <v>0</v>
      </c>
    </row>
    <row r="13873" spans="1:4">
      <c r="A13873" s="134"/>
      <c r="D13873" s="68">
        <f t="shared" si="216"/>
        <v>0</v>
      </c>
    </row>
    <row r="13874" spans="1:4">
      <c r="A13874" s="134"/>
      <c r="D13874" s="68">
        <f t="shared" si="216"/>
        <v>0</v>
      </c>
    </row>
    <row r="13875" spans="1:4">
      <c r="A13875" s="134"/>
      <c r="D13875" s="68">
        <f t="shared" si="216"/>
        <v>0</v>
      </c>
    </row>
    <row r="13876" spans="1:4">
      <c r="A13876" s="134"/>
      <c r="D13876" s="68">
        <f t="shared" si="216"/>
        <v>0</v>
      </c>
    </row>
    <row r="13877" spans="1:4">
      <c r="A13877" s="134"/>
      <c r="D13877" s="68">
        <f t="shared" si="216"/>
        <v>0</v>
      </c>
    </row>
    <row r="13878" spans="1:4">
      <c r="A13878" s="134"/>
      <c r="D13878" s="68">
        <f t="shared" si="216"/>
        <v>0</v>
      </c>
    </row>
    <row r="13879" spans="1:4">
      <c r="A13879" s="134"/>
      <c r="D13879" s="68">
        <f t="shared" si="216"/>
        <v>0</v>
      </c>
    </row>
    <row r="13880" spans="1:4">
      <c r="A13880" s="134"/>
      <c r="D13880" s="68">
        <f t="shared" si="216"/>
        <v>0</v>
      </c>
    </row>
    <row r="13881" spans="1:4">
      <c r="A13881" s="134"/>
      <c r="D13881" s="68">
        <f t="shared" si="216"/>
        <v>0</v>
      </c>
    </row>
    <row r="13882" spans="1:4">
      <c r="A13882" s="134"/>
      <c r="D13882" s="68">
        <f t="shared" si="216"/>
        <v>0</v>
      </c>
    </row>
    <row r="13883" spans="1:4">
      <c r="A13883" s="134"/>
      <c r="D13883" s="68">
        <f t="shared" si="216"/>
        <v>0</v>
      </c>
    </row>
    <row r="13884" spans="1:4">
      <c r="A13884" s="134"/>
      <c r="D13884" s="68">
        <f t="shared" si="216"/>
        <v>0</v>
      </c>
    </row>
    <row r="13885" spans="1:4">
      <c r="A13885" s="134"/>
      <c r="D13885" s="68">
        <f t="shared" si="216"/>
        <v>0</v>
      </c>
    </row>
    <row r="13886" spans="1:4">
      <c r="A13886" s="134"/>
      <c r="D13886" s="68">
        <f t="shared" si="216"/>
        <v>0</v>
      </c>
    </row>
    <row r="13887" spans="1:4">
      <c r="A13887" s="134"/>
      <c r="D13887" s="68">
        <f t="shared" si="216"/>
        <v>0</v>
      </c>
    </row>
    <row r="13888" spans="1:4">
      <c r="A13888" s="134"/>
      <c r="D13888" s="68">
        <f t="shared" si="216"/>
        <v>0</v>
      </c>
    </row>
    <row r="13889" spans="1:4">
      <c r="A13889" s="134"/>
      <c r="D13889" s="68">
        <f t="shared" si="216"/>
        <v>0</v>
      </c>
    </row>
    <row r="13890" spans="1:4">
      <c r="A13890" s="134"/>
      <c r="D13890" s="68">
        <f t="shared" si="216"/>
        <v>0</v>
      </c>
    </row>
    <row r="13891" spans="1:4">
      <c r="A13891" s="134"/>
      <c r="D13891" s="68">
        <f t="shared" ref="D13891:D13954" si="217">B13891+C13891</f>
        <v>0</v>
      </c>
    </row>
    <row r="13892" spans="1:4">
      <c r="A13892" s="134"/>
      <c r="D13892" s="68">
        <f t="shared" si="217"/>
        <v>0</v>
      </c>
    </row>
    <row r="13893" spans="1:4">
      <c r="A13893" s="134"/>
      <c r="D13893" s="68">
        <f t="shared" si="217"/>
        <v>0</v>
      </c>
    </row>
    <row r="13894" spans="1:4">
      <c r="A13894" s="134"/>
      <c r="D13894" s="68">
        <f t="shared" si="217"/>
        <v>0</v>
      </c>
    </row>
    <row r="13895" spans="1:4">
      <c r="A13895" s="134"/>
      <c r="D13895" s="68">
        <f t="shared" si="217"/>
        <v>0</v>
      </c>
    </row>
    <row r="13896" spans="1:4">
      <c r="A13896" s="134"/>
      <c r="D13896" s="68">
        <f t="shared" si="217"/>
        <v>0</v>
      </c>
    </row>
    <row r="13897" spans="1:4">
      <c r="A13897" s="134"/>
      <c r="D13897" s="68">
        <f t="shared" si="217"/>
        <v>0</v>
      </c>
    </row>
    <row r="13898" spans="1:4">
      <c r="A13898" s="134"/>
      <c r="D13898" s="68">
        <f t="shared" si="217"/>
        <v>0</v>
      </c>
    </row>
    <row r="13899" spans="1:4">
      <c r="A13899" s="134"/>
      <c r="D13899" s="68">
        <f t="shared" si="217"/>
        <v>0</v>
      </c>
    </row>
    <row r="13900" spans="1:4">
      <c r="A13900" s="134"/>
      <c r="D13900" s="68">
        <f t="shared" si="217"/>
        <v>0</v>
      </c>
    </row>
    <row r="13901" spans="1:4">
      <c r="A13901" s="134"/>
      <c r="D13901" s="68">
        <f t="shared" si="217"/>
        <v>0</v>
      </c>
    </row>
    <row r="13902" spans="1:4">
      <c r="A13902" s="134"/>
      <c r="D13902" s="68">
        <f t="shared" si="217"/>
        <v>0</v>
      </c>
    </row>
    <row r="13903" spans="1:4">
      <c r="A13903" s="134"/>
      <c r="D13903" s="68">
        <f t="shared" si="217"/>
        <v>0</v>
      </c>
    </row>
    <row r="13904" spans="1:4">
      <c r="A13904" s="134"/>
      <c r="D13904" s="68">
        <f t="shared" si="217"/>
        <v>0</v>
      </c>
    </row>
    <row r="13905" spans="1:4">
      <c r="A13905" s="134"/>
      <c r="D13905" s="68">
        <f t="shared" si="217"/>
        <v>0</v>
      </c>
    </row>
    <row r="13906" spans="1:4">
      <c r="A13906" s="134"/>
      <c r="D13906" s="68">
        <f t="shared" si="217"/>
        <v>0</v>
      </c>
    </row>
    <row r="13907" spans="1:4">
      <c r="A13907" s="134"/>
      <c r="D13907" s="68">
        <f t="shared" si="217"/>
        <v>0</v>
      </c>
    </row>
    <row r="13908" spans="1:4">
      <c r="A13908" s="134"/>
      <c r="D13908" s="68">
        <f t="shared" si="217"/>
        <v>0</v>
      </c>
    </row>
    <row r="13909" spans="1:4">
      <c r="A13909" s="134"/>
      <c r="D13909" s="68">
        <f t="shared" si="217"/>
        <v>0</v>
      </c>
    </row>
    <row r="13910" spans="1:4">
      <c r="A13910" s="134"/>
      <c r="D13910" s="68">
        <f t="shared" si="217"/>
        <v>0</v>
      </c>
    </row>
    <row r="13911" spans="1:4">
      <c r="A13911" s="134"/>
      <c r="D13911" s="68">
        <f t="shared" si="217"/>
        <v>0</v>
      </c>
    </row>
    <row r="13912" spans="1:4">
      <c r="A13912" s="134"/>
      <c r="D13912" s="68">
        <f t="shared" si="217"/>
        <v>0</v>
      </c>
    </row>
    <row r="13913" spans="1:4">
      <c r="A13913" s="134"/>
      <c r="D13913" s="68">
        <f t="shared" si="217"/>
        <v>0</v>
      </c>
    </row>
    <row r="13914" spans="1:4">
      <c r="A13914" s="134"/>
      <c r="D13914" s="68">
        <f t="shared" si="217"/>
        <v>0</v>
      </c>
    </row>
    <row r="13915" spans="1:4">
      <c r="A13915" s="134"/>
      <c r="D13915" s="68">
        <f t="shared" si="217"/>
        <v>0</v>
      </c>
    </row>
    <row r="13916" spans="1:4">
      <c r="A13916" s="134"/>
      <c r="D13916" s="68">
        <f t="shared" si="217"/>
        <v>0</v>
      </c>
    </row>
    <row r="13917" spans="1:4">
      <c r="A13917" s="134"/>
      <c r="D13917" s="68">
        <f t="shared" si="217"/>
        <v>0</v>
      </c>
    </row>
    <row r="13918" spans="1:4">
      <c r="A13918" s="134"/>
      <c r="D13918" s="68">
        <f t="shared" si="217"/>
        <v>0</v>
      </c>
    </row>
    <row r="13919" spans="1:4">
      <c r="A13919" s="134"/>
      <c r="D13919" s="68">
        <f t="shared" si="217"/>
        <v>0</v>
      </c>
    </row>
    <row r="13920" spans="1:4">
      <c r="A13920" s="134"/>
      <c r="D13920" s="68">
        <f t="shared" si="217"/>
        <v>0</v>
      </c>
    </row>
    <row r="13921" spans="1:4">
      <c r="A13921" s="134"/>
      <c r="D13921" s="68">
        <f t="shared" si="217"/>
        <v>0</v>
      </c>
    </row>
    <row r="13922" spans="1:4">
      <c r="A13922" s="134"/>
      <c r="D13922" s="68">
        <f t="shared" si="217"/>
        <v>0</v>
      </c>
    </row>
    <row r="13923" spans="1:4">
      <c r="A13923" s="134"/>
      <c r="D13923" s="68">
        <f t="shared" si="217"/>
        <v>0</v>
      </c>
    </row>
    <row r="13924" spans="1:4">
      <c r="A13924" s="134"/>
      <c r="D13924" s="68">
        <f t="shared" si="217"/>
        <v>0</v>
      </c>
    </row>
    <row r="13925" spans="1:4">
      <c r="A13925" s="134"/>
      <c r="D13925" s="68">
        <f t="shared" si="217"/>
        <v>0</v>
      </c>
    </row>
    <row r="13926" spans="1:4">
      <c r="A13926" s="134"/>
      <c r="D13926" s="68">
        <f t="shared" si="217"/>
        <v>0</v>
      </c>
    </row>
    <row r="13927" spans="1:4">
      <c r="A13927" s="134"/>
      <c r="D13927" s="68">
        <f t="shared" si="217"/>
        <v>0</v>
      </c>
    </row>
    <row r="13928" spans="1:4">
      <c r="A13928" s="134"/>
      <c r="D13928" s="68">
        <f t="shared" si="217"/>
        <v>0</v>
      </c>
    </row>
    <row r="13929" spans="1:4">
      <c r="A13929" s="134"/>
      <c r="D13929" s="68">
        <f t="shared" si="217"/>
        <v>0</v>
      </c>
    </row>
    <row r="13930" spans="1:4">
      <c r="A13930" s="134"/>
      <c r="D13930" s="68">
        <f t="shared" si="217"/>
        <v>0</v>
      </c>
    </row>
    <row r="13931" spans="1:4">
      <c r="A13931" s="134"/>
      <c r="D13931" s="68">
        <f t="shared" si="217"/>
        <v>0</v>
      </c>
    </row>
    <row r="13932" spans="1:4">
      <c r="A13932" s="134"/>
      <c r="D13932" s="68">
        <f t="shared" si="217"/>
        <v>0</v>
      </c>
    </row>
    <row r="13933" spans="1:4">
      <c r="A13933" s="134"/>
      <c r="D13933" s="68">
        <f t="shared" si="217"/>
        <v>0</v>
      </c>
    </row>
    <row r="13934" spans="1:4">
      <c r="A13934" s="134"/>
      <c r="D13934" s="68">
        <f t="shared" si="217"/>
        <v>0</v>
      </c>
    </row>
    <row r="13935" spans="1:4">
      <c r="A13935" s="134"/>
      <c r="D13935" s="68">
        <f t="shared" si="217"/>
        <v>0</v>
      </c>
    </row>
    <row r="13936" spans="1:4">
      <c r="A13936" s="134"/>
      <c r="D13936" s="68">
        <f t="shared" si="217"/>
        <v>0</v>
      </c>
    </row>
    <row r="13937" spans="1:4">
      <c r="A13937" s="134"/>
      <c r="D13937" s="68">
        <f t="shared" si="217"/>
        <v>0</v>
      </c>
    </row>
    <row r="13938" spans="1:4">
      <c r="A13938" s="134"/>
      <c r="D13938" s="68">
        <f t="shared" si="217"/>
        <v>0</v>
      </c>
    </row>
    <row r="13939" spans="1:4">
      <c r="A13939" s="134"/>
      <c r="D13939" s="68">
        <f t="shared" si="217"/>
        <v>0</v>
      </c>
    </row>
    <row r="13940" spans="1:4">
      <c r="A13940" s="134"/>
      <c r="D13940" s="68">
        <f t="shared" si="217"/>
        <v>0</v>
      </c>
    </row>
    <row r="13941" spans="1:4">
      <c r="A13941" s="134"/>
      <c r="D13941" s="68">
        <f t="shared" si="217"/>
        <v>0</v>
      </c>
    </row>
    <row r="13942" spans="1:4">
      <c r="A13942" s="134"/>
      <c r="D13942" s="68">
        <f t="shared" si="217"/>
        <v>0</v>
      </c>
    </row>
    <row r="13943" spans="1:4">
      <c r="A13943" s="134"/>
      <c r="D13943" s="68">
        <f t="shared" si="217"/>
        <v>0</v>
      </c>
    </row>
    <row r="13944" spans="1:4">
      <c r="A13944" s="134"/>
      <c r="D13944" s="68">
        <f t="shared" si="217"/>
        <v>0</v>
      </c>
    </row>
    <row r="13945" spans="1:4">
      <c r="A13945" s="134"/>
      <c r="D13945" s="68">
        <f t="shared" si="217"/>
        <v>0</v>
      </c>
    </row>
    <row r="13946" spans="1:4">
      <c r="A13946" s="134"/>
      <c r="D13946" s="68">
        <f t="shared" si="217"/>
        <v>0</v>
      </c>
    </row>
    <row r="13947" spans="1:4">
      <c r="A13947" s="134"/>
      <c r="D13947" s="68">
        <f t="shared" si="217"/>
        <v>0</v>
      </c>
    </row>
    <row r="13948" spans="1:4">
      <c r="A13948" s="134"/>
      <c r="D13948" s="68">
        <f t="shared" si="217"/>
        <v>0</v>
      </c>
    </row>
    <row r="13949" spans="1:4">
      <c r="A13949" s="134"/>
      <c r="D13949" s="68">
        <f t="shared" si="217"/>
        <v>0</v>
      </c>
    </row>
    <row r="13950" spans="1:4">
      <c r="A13950" s="134"/>
      <c r="D13950" s="68">
        <f t="shared" si="217"/>
        <v>0</v>
      </c>
    </row>
    <row r="13951" spans="1:4">
      <c r="A13951" s="134"/>
      <c r="D13951" s="68">
        <f t="shared" si="217"/>
        <v>0</v>
      </c>
    </row>
    <row r="13952" spans="1:4">
      <c r="A13952" s="134"/>
      <c r="D13952" s="68">
        <f t="shared" si="217"/>
        <v>0</v>
      </c>
    </row>
    <row r="13953" spans="1:4">
      <c r="A13953" s="134"/>
      <c r="D13953" s="68">
        <f t="shared" si="217"/>
        <v>0</v>
      </c>
    </row>
    <row r="13954" spans="1:4">
      <c r="A13954" s="134"/>
      <c r="D13954" s="68">
        <f t="shared" si="217"/>
        <v>0</v>
      </c>
    </row>
    <row r="13955" spans="1:4">
      <c r="A13955" s="134"/>
      <c r="D13955" s="68">
        <f t="shared" ref="D13955:D14018" si="218">B13955+C13955</f>
        <v>0</v>
      </c>
    </row>
    <row r="13956" spans="1:4">
      <c r="A13956" s="134"/>
      <c r="D13956" s="68">
        <f t="shared" si="218"/>
        <v>0</v>
      </c>
    </row>
    <row r="13957" spans="1:4">
      <c r="A13957" s="134"/>
      <c r="D13957" s="68">
        <f t="shared" si="218"/>
        <v>0</v>
      </c>
    </row>
    <row r="13958" spans="1:4">
      <c r="A13958" s="134"/>
      <c r="D13958" s="68">
        <f t="shared" si="218"/>
        <v>0</v>
      </c>
    </row>
    <row r="13959" spans="1:4">
      <c r="A13959" s="134"/>
      <c r="D13959" s="68">
        <f t="shared" si="218"/>
        <v>0</v>
      </c>
    </row>
    <row r="13960" spans="1:4">
      <c r="A13960" s="134"/>
      <c r="D13960" s="68">
        <f t="shared" si="218"/>
        <v>0</v>
      </c>
    </row>
    <row r="13961" spans="1:4">
      <c r="A13961" s="134"/>
      <c r="D13961" s="68">
        <f t="shared" si="218"/>
        <v>0</v>
      </c>
    </row>
    <row r="13962" spans="1:4">
      <c r="A13962" s="134"/>
      <c r="D13962" s="68">
        <f t="shared" si="218"/>
        <v>0</v>
      </c>
    </row>
    <row r="13963" spans="1:4">
      <c r="A13963" s="134"/>
      <c r="D13963" s="68">
        <f t="shared" si="218"/>
        <v>0</v>
      </c>
    </row>
    <row r="13964" spans="1:4">
      <c r="A13964" s="134"/>
      <c r="D13964" s="68">
        <f t="shared" si="218"/>
        <v>0</v>
      </c>
    </row>
    <row r="13965" spans="1:4">
      <c r="A13965" s="134"/>
      <c r="D13965" s="68">
        <f t="shared" si="218"/>
        <v>0</v>
      </c>
    </row>
    <row r="13966" spans="1:4">
      <c r="A13966" s="134"/>
      <c r="D13966" s="68">
        <f t="shared" si="218"/>
        <v>0</v>
      </c>
    </row>
    <row r="13967" spans="1:4">
      <c r="A13967" s="134"/>
      <c r="D13967" s="68">
        <f t="shared" si="218"/>
        <v>0</v>
      </c>
    </row>
    <row r="13968" spans="1:4">
      <c r="A13968" s="134"/>
      <c r="D13968" s="68">
        <f t="shared" si="218"/>
        <v>0</v>
      </c>
    </row>
    <row r="13969" spans="1:4">
      <c r="A13969" s="134"/>
      <c r="D13969" s="68">
        <f t="shared" si="218"/>
        <v>0</v>
      </c>
    </row>
    <row r="13970" spans="1:4">
      <c r="A13970" s="134"/>
      <c r="D13970" s="68">
        <f t="shared" si="218"/>
        <v>0</v>
      </c>
    </row>
    <row r="13971" spans="1:4">
      <c r="A13971" s="134"/>
      <c r="D13971" s="68">
        <f t="shared" si="218"/>
        <v>0</v>
      </c>
    </row>
    <row r="13972" spans="1:4">
      <c r="A13972" s="134"/>
      <c r="D13972" s="68">
        <f t="shared" si="218"/>
        <v>0</v>
      </c>
    </row>
    <row r="13973" spans="1:4">
      <c r="A13973" s="134"/>
      <c r="D13973" s="68">
        <f t="shared" si="218"/>
        <v>0</v>
      </c>
    </row>
    <row r="13974" spans="1:4">
      <c r="A13974" s="134"/>
      <c r="D13974" s="68">
        <f t="shared" si="218"/>
        <v>0</v>
      </c>
    </row>
    <row r="13975" spans="1:4">
      <c r="A13975" s="134"/>
      <c r="D13975" s="68">
        <f t="shared" si="218"/>
        <v>0</v>
      </c>
    </row>
    <row r="13976" spans="1:4">
      <c r="A13976" s="134"/>
      <c r="D13976" s="68">
        <f t="shared" si="218"/>
        <v>0</v>
      </c>
    </row>
    <row r="13977" spans="1:4">
      <c r="A13977" s="134"/>
      <c r="D13977" s="68">
        <f t="shared" si="218"/>
        <v>0</v>
      </c>
    </row>
    <row r="13978" spans="1:4">
      <c r="A13978" s="134"/>
      <c r="D13978" s="68">
        <f t="shared" si="218"/>
        <v>0</v>
      </c>
    </row>
    <row r="13979" spans="1:4">
      <c r="A13979" s="134"/>
      <c r="D13979" s="68">
        <f t="shared" si="218"/>
        <v>0</v>
      </c>
    </row>
    <row r="13980" spans="1:4">
      <c r="A13980" s="134"/>
      <c r="D13980" s="68">
        <f t="shared" si="218"/>
        <v>0</v>
      </c>
    </row>
    <row r="13981" spans="1:4">
      <c r="A13981" s="134"/>
      <c r="D13981" s="68">
        <f t="shared" si="218"/>
        <v>0</v>
      </c>
    </row>
    <row r="13982" spans="1:4">
      <c r="A13982" s="134"/>
      <c r="D13982" s="68">
        <f t="shared" si="218"/>
        <v>0</v>
      </c>
    </row>
    <row r="13983" spans="1:4">
      <c r="A13983" s="134"/>
      <c r="D13983" s="68">
        <f t="shared" si="218"/>
        <v>0</v>
      </c>
    </row>
    <row r="13984" spans="1:4">
      <c r="A13984" s="134"/>
      <c r="D13984" s="68">
        <f t="shared" si="218"/>
        <v>0</v>
      </c>
    </row>
    <row r="13985" spans="1:4">
      <c r="A13985" s="134"/>
      <c r="D13985" s="68">
        <f t="shared" si="218"/>
        <v>0</v>
      </c>
    </row>
    <row r="13986" spans="1:4">
      <c r="A13986" s="134"/>
      <c r="D13986" s="68">
        <f t="shared" si="218"/>
        <v>0</v>
      </c>
    </row>
    <row r="13987" spans="1:4">
      <c r="A13987" s="134"/>
      <c r="D13987" s="68">
        <f t="shared" si="218"/>
        <v>0</v>
      </c>
    </row>
    <row r="13988" spans="1:4">
      <c r="A13988" s="134"/>
      <c r="D13988" s="68">
        <f t="shared" si="218"/>
        <v>0</v>
      </c>
    </row>
    <row r="13989" spans="1:4">
      <c r="A13989" s="134"/>
      <c r="D13989" s="68">
        <f t="shared" si="218"/>
        <v>0</v>
      </c>
    </row>
    <row r="13990" spans="1:4">
      <c r="A13990" s="134"/>
      <c r="D13990" s="68">
        <f t="shared" si="218"/>
        <v>0</v>
      </c>
    </row>
    <row r="13991" spans="1:4">
      <c r="A13991" s="134"/>
      <c r="D13991" s="68">
        <f t="shared" si="218"/>
        <v>0</v>
      </c>
    </row>
    <row r="13992" spans="1:4">
      <c r="A13992" s="134"/>
      <c r="D13992" s="68">
        <f t="shared" si="218"/>
        <v>0</v>
      </c>
    </row>
    <row r="13993" spans="1:4">
      <c r="A13993" s="134"/>
      <c r="D13993" s="68">
        <f t="shared" si="218"/>
        <v>0</v>
      </c>
    </row>
    <row r="13994" spans="1:4">
      <c r="A13994" s="134"/>
      <c r="D13994" s="68">
        <f t="shared" si="218"/>
        <v>0</v>
      </c>
    </row>
    <row r="13995" spans="1:4">
      <c r="A13995" s="134"/>
      <c r="D13995" s="68">
        <f t="shared" si="218"/>
        <v>0</v>
      </c>
    </row>
    <row r="13996" spans="1:4">
      <c r="A13996" s="134"/>
      <c r="D13996" s="68">
        <f t="shared" si="218"/>
        <v>0</v>
      </c>
    </row>
    <row r="13997" spans="1:4">
      <c r="A13997" s="134"/>
      <c r="D13997" s="68">
        <f t="shared" si="218"/>
        <v>0</v>
      </c>
    </row>
    <row r="13998" spans="1:4">
      <c r="A13998" s="134"/>
      <c r="D13998" s="68">
        <f t="shared" si="218"/>
        <v>0</v>
      </c>
    </row>
    <row r="13999" spans="1:4">
      <c r="A13999" s="134"/>
      <c r="D13999" s="68">
        <f t="shared" si="218"/>
        <v>0</v>
      </c>
    </row>
    <row r="14000" spans="1:4">
      <c r="A14000" s="134"/>
      <c r="D14000" s="68">
        <f t="shared" si="218"/>
        <v>0</v>
      </c>
    </row>
    <row r="14001" spans="1:4">
      <c r="A14001" s="134"/>
      <c r="D14001" s="68">
        <f t="shared" si="218"/>
        <v>0</v>
      </c>
    </row>
    <row r="14002" spans="1:4">
      <c r="A14002" s="134"/>
      <c r="D14002" s="68">
        <f t="shared" si="218"/>
        <v>0</v>
      </c>
    </row>
    <row r="14003" spans="1:4">
      <c r="A14003" s="134"/>
      <c r="D14003" s="68">
        <f t="shared" si="218"/>
        <v>0</v>
      </c>
    </row>
    <row r="14004" spans="1:4">
      <c r="A14004" s="134"/>
      <c r="D14004" s="68">
        <f t="shared" si="218"/>
        <v>0</v>
      </c>
    </row>
    <row r="14005" spans="1:4">
      <c r="A14005" s="134"/>
      <c r="D14005" s="68">
        <f t="shared" si="218"/>
        <v>0</v>
      </c>
    </row>
    <row r="14006" spans="1:4">
      <c r="A14006" s="134"/>
      <c r="D14006" s="68">
        <f t="shared" si="218"/>
        <v>0</v>
      </c>
    </row>
    <row r="14007" spans="1:4">
      <c r="A14007" s="134"/>
      <c r="D14007" s="68">
        <f t="shared" si="218"/>
        <v>0</v>
      </c>
    </row>
    <row r="14008" spans="1:4">
      <c r="A14008" s="134"/>
      <c r="D14008" s="68">
        <f t="shared" si="218"/>
        <v>0</v>
      </c>
    </row>
    <row r="14009" spans="1:4">
      <c r="A14009" s="134"/>
      <c r="D14009" s="68">
        <f t="shared" si="218"/>
        <v>0</v>
      </c>
    </row>
    <row r="14010" spans="1:4">
      <c r="A14010" s="134"/>
      <c r="D14010" s="68">
        <f t="shared" si="218"/>
        <v>0</v>
      </c>
    </row>
    <row r="14011" spans="1:4">
      <c r="A14011" s="134"/>
      <c r="D14011" s="68">
        <f t="shared" si="218"/>
        <v>0</v>
      </c>
    </row>
    <row r="14012" spans="1:4">
      <c r="A14012" s="134"/>
      <c r="D14012" s="68">
        <f t="shared" si="218"/>
        <v>0</v>
      </c>
    </row>
    <row r="14013" spans="1:4">
      <c r="A14013" s="134"/>
      <c r="D14013" s="68">
        <f t="shared" si="218"/>
        <v>0</v>
      </c>
    </row>
    <row r="14014" spans="1:4">
      <c r="A14014" s="134"/>
      <c r="D14014" s="68">
        <f t="shared" si="218"/>
        <v>0</v>
      </c>
    </row>
    <row r="14015" spans="1:4">
      <c r="A14015" s="134"/>
      <c r="D14015" s="68">
        <f t="shared" si="218"/>
        <v>0</v>
      </c>
    </row>
    <row r="14016" spans="1:4">
      <c r="A14016" s="134"/>
      <c r="D14016" s="68">
        <f t="shared" si="218"/>
        <v>0</v>
      </c>
    </row>
    <row r="14017" spans="1:4">
      <c r="A14017" s="134"/>
      <c r="D14017" s="68">
        <f t="shared" si="218"/>
        <v>0</v>
      </c>
    </row>
    <row r="14018" spans="1:4">
      <c r="A14018" s="134"/>
      <c r="D14018" s="68">
        <f t="shared" si="218"/>
        <v>0</v>
      </c>
    </row>
    <row r="14019" spans="1:4">
      <c r="A14019" s="134"/>
      <c r="D14019" s="68">
        <f t="shared" ref="D14019:D14082" si="219">B14019+C14019</f>
        <v>0</v>
      </c>
    </row>
    <row r="14020" spans="1:4">
      <c r="A14020" s="134"/>
      <c r="D14020" s="68">
        <f t="shared" si="219"/>
        <v>0</v>
      </c>
    </row>
    <row r="14021" spans="1:4">
      <c r="A14021" s="134"/>
      <c r="D14021" s="68">
        <f t="shared" si="219"/>
        <v>0</v>
      </c>
    </row>
    <row r="14022" spans="1:4">
      <c r="A14022" s="134"/>
      <c r="D14022" s="68">
        <f t="shared" si="219"/>
        <v>0</v>
      </c>
    </row>
    <row r="14023" spans="1:4">
      <c r="A14023" s="134"/>
      <c r="D14023" s="68">
        <f t="shared" si="219"/>
        <v>0</v>
      </c>
    </row>
    <row r="14024" spans="1:4">
      <c r="A14024" s="134"/>
      <c r="D14024" s="68">
        <f t="shared" si="219"/>
        <v>0</v>
      </c>
    </row>
    <row r="14025" spans="1:4">
      <c r="A14025" s="134"/>
      <c r="D14025" s="68">
        <f t="shared" si="219"/>
        <v>0</v>
      </c>
    </row>
    <row r="14026" spans="1:4">
      <c r="A14026" s="134"/>
      <c r="D14026" s="68">
        <f t="shared" si="219"/>
        <v>0</v>
      </c>
    </row>
    <row r="14027" spans="1:4">
      <c r="A14027" s="134"/>
      <c r="D14027" s="68">
        <f t="shared" si="219"/>
        <v>0</v>
      </c>
    </row>
    <row r="14028" spans="1:4">
      <c r="A14028" s="134"/>
      <c r="D14028" s="68">
        <f t="shared" si="219"/>
        <v>0</v>
      </c>
    </row>
    <row r="14029" spans="1:4">
      <c r="A14029" s="134"/>
      <c r="D14029" s="68">
        <f t="shared" si="219"/>
        <v>0</v>
      </c>
    </row>
    <row r="14030" spans="1:4">
      <c r="A14030" s="134"/>
      <c r="D14030" s="68">
        <f t="shared" si="219"/>
        <v>0</v>
      </c>
    </row>
    <row r="14031" spans="1:4">
      <c r="A14031" s="134"/>
      <c r="D14031" s="68">
        <f t="shared" si="219"/>
        <v>0</v>
      </c>
    </row>
    <row r="14032" spans="1:4">
      <c r="A14032" s="134"/>
      <c r="D14032" s="68">
        <f t="shared" si="219"/>
        <v>0</v>
      </c>
    </row>
    <row r="14033" spans="1:4">
      <c r="A14033" s="134"/>
      <c r="D14033" s="68">
        <f t="shared" si="219"/>
        <v>0</v>
      </c>
    </row>
    <row r="14034" spans="1:4">
      <c r="A14034" s="134"/>
      <c r="D14034" s="68">
        <f t="shared" si="219"/>
        <v>0</v>
      </c>
    </row>
    <row r="14035" spans="1:4">
      <c r="A14035" s="134"/>
      <c r="D14035" s="68">
        <f t="shared" si="219"/>
        <v>0</v>
      </c>
    </row>
    <row r="14036" spans="1:4">
      <c r="A14036" s="134"/>
      <c r="D14036" s="68">
        <f t="shared" si="219"/>
        <v>0</v>
      </c>
    </row>
    <row r="14037" spans="1:4">
      <c r="A14037" s="134"/>
      <c r="D14037" s="68">
        <f t="shared" si="219"/>
        <v>0</v>
      </c>
    </row>
    <row r="14038" spans="1:4">
      <c r="A14038" s="134"/>
      <c r="D14038" s="68">
        <f t="shared" si="219"/>
        <v>0</v>
      </c>
    </row>
    <row r="14039" spans="1:4">
      <c r="A14039" s="134"/>
      <c r="D14039" s="68">
        <f t="shared" si="219"/>
        <v>0</v>
      </c>
    </row>
    <row r="14040" spans="1:4">
      <c r="A14040" s="134"/>
      <c r="D14040" s="68">
        <f t="shared" si="219"/>
        <v>0</v>
      </c>
    </row>
    <row r="14041" spans="1:4">
      <c r="A14041" s="134"/>
      <c r="D14041" s="68">
        <f t="shared" si="219"/>
        <v>0</v>
      </c>
    </row>
    <row r="14042" spans="1:4">
      <c r="A14042" s="134"/>
      <c r="D14042" s="68">
        <f t="shared" si="219"/>
        <v>0</v>
      </c>
    </row>
    <row r="14043" spans="1:4">
      <c r="A14043" s="134"/>
      <c r="D14043" s="68">
        <f t="shared" si="219"/>
        <v>0</v>
      </c>
    </row>
    <row r="14044" spans="1:4">
      <c r="A14044" s="134"/>
      <c r="D14044" s="68">
        <f t="shared" si="219"/>
        <v>0</v>
      </c>
    </row>
    <row r="14045" spans="1:4">
      <c r="A14045" s="134"/>
      <c r="D14045" s="68">
        <f t="shared" si="219"/>
        <v>0</v>
      </c>
    </row>
    <row r="14046" spans="1:4">
      <c r="A14046" s="134"/>
      <c r="D14046" s="68">
        <f t="shared" si="219"/>
        <v>0</v>
      </c>
    </row>
    <row r="14047" spans="1:4">
      <c r="A14047" s="134"/>
      <c r="D14047" s="68">
        <f t="shared" si="219"/>
        <v>0</v>
      </c>
    </row>
    <row r="14048" spans="1:4">
      <c r="A14048" s="134"/>
      <c r="D14048" s="68">
        <f t="shared" si="219"/>
        <v>0</v>
      </c>
    </row>
    <row r="14049" spans="1:4">
      <c r="A14049" s="134"/>
      <c r="D14049" s="68">
        <f t="shared" si="219"/>
        <v>0</v>
      </c>
    </row>
    <row r="14050" spans="1:4">
      <c r="A14050" s="134"/>
      <c r="D14050" s="68">
        <f t="shared" si="219"/>
        <v>0</v>
      </c>
    </row>
    <row r="14051" spans="1:4">
      <c r="A14051" s="134"/>
      <c r="D14051" s="68">
        <f t="shared" si="219"/>
        <v>0</v>
      </c>
    </row>
    <row r="14052" spans="1:4">
      <c r="A14052" s="134"/>
      <c r="D14052" s="68">
        <f t="shared" si="219"/>
        <v>0</v>
      </c>
    </row>
    <row r="14053" spans="1:4">
      <c r="A14053" s="134"/>
      <c r="D14053" s="68">
        <f t="shared" si="219"/>
        <v>0</v>
      </c>
    </row>
    <row r="14054" spans="1:4">
      <c r="A14054" s="134"/>
      <c r="D14054" s="68">
        <f t="shared" si="219"/>
        <v>0</v>
      </c>
    </row>
    <row r="14055" spans="1:4">
      <c r="A14055" s="134"/>
      <c r="D14055" s="68">
        <f t="shared" si="219"/>
        <v>0</v>
      </c>
    </row>
    <row r="14056" spans="1:4">
      <c r="A14056" s="134"/>
      <c r="D14056" s="68">
        <f t="shared" si="219"/>
        <v>0</v>
      </c>
    </row>
    <row r="14057" spans="1:4">
      <c r="A14057" s="134"/>
      <c r="D14057" s="68">
        <f t="shared" si="219"/>
        <v>0</v>
      </c>
    </row>
    <row r="14058" spans="1:4">
      <c r="A14058" s="134"/>
      <c r="D14058" s="68">
        <f t="shared" si="219"/>
        <v>0</v>
      </c>
    </row>
    <row r="14059" spans="1:4">
      <c r="A14059" s="134"/>
      <c r="D14059" s="68">
        <f t="shared" si="219"/>
        <v>0</v>
      </c>
    </row>
    <row r="14060" spans="1:4">
      <c r="A14060" s="134"/>
      <c r="D14060" s="68">
        <f t="shared" si="219"/>
        <v>0</v>
      </c>
    </row>
    <row r="14061" spans="1:4">
      <c r="A14061" s="134"/>
      <c r="D14061" s="68">
        <f t="shared" si="219"/>
        <v>0</v>
      </c>
    </row>
    <row r="14062" spans="1:4">
      <c r="A14062" s="134"/>
      <c r="D14062" s="68">
        <f t="shared" si="219"/>
        <v>0</v>
      </c>
    </row>
    <row r="14063" spans="1:4">
      <c r="A14063" s="134"/>
      <c r="D14063" s="68">
        <f t="shared" si="219"/>
        <v>0</v>
      </c>
    </row>
    <row r="14064" spans="1:4">
      <c r="A14064" s="134"/>
      <c r="D14064" s="68">
        <f t="shared" si="219"/>
        <v>0</v>
      </c>
    </row>
    <row r="14065" spans="1:4">
      <c r="A14065" s="134"/>
      <c r="D14065" s="68">
        <f t="shared" si="219"/>
        <v>0</v>
      </c>
    </row>
    <row r="14066" spans="1:4">
      <c r="A14066" s="134"/>
      <c r="D14066" s="68">
        <f t="shared" si="219"/>
        <v>0</v>
      </c>
    </row>
    <row r="14067" spans="1:4">
      <c r="A14067" s="134"/>
      <c r="D14067" s="68">
        <f t="shared" si="219"/>
        <v>0</v>
      </c>
    </row>
    <row r="14068" spans="1:4">
      <c r="A14068" s="134"/>
      <c r="D14068" s="68">
        <f t="shared" si="219"/>
        <v>0</v>
      </c>
    </row>
    <row r="14069" spans="1:4">
      <c r="A14069" s="134"/>
      <c r="D14069" s="68">
        <f t="shared" si="219"/>
        <v>0</v>
      </c>
    </row>
    <row r="14070" spans="1:4">
      <c r="A14070" s="134"/>
      <c r="D14070" s="68">
        <f t="shared" si="219"/>
        <v>0</v>
      </c>
    </row>
    <row r="14071" spans="1:4">
      <c r="A14071" s="134"/>
      <c r="D14071" s="68">
        <f t="shared" si="219"/>
        <v>0</v>
      </c>
    </row>
    <row r="14072" spans="1:4">
      <c r="A14072" s="134"/>
      <c r="D14072" s="68">
        <f t="shared" si="219"/>
        <v>0</v>
      </c>
    </row>
    <row r="14073" spans="1:4">
      <c r="A14073" s="134"/>
      <c r="D14073" s="68">
        <f t="shared" si="219"/>
        <v>0</v>
      </c>
    </row>
    <row r="14074" spans="1:4">
      <c r="A14074" s="134"/>
      <c r="D14074" s="68">
        <f t="shared" si="219"/>
        <v>0</v>
      </c>
    </row>
    <row r="14075" spans="1:4">
      <c r="A14075" s="134"/>
      <c r="D14075" s="68">
        <f t="shared" si="219"/>
        <v>0</v>
      </c>
    </row>
    <row r="14076" spans="1:4">
      <c r="A14076" s="134"/>
      <c r="D14076" s="68">
        <f t="shared" si="219"/>
        <v>0</v>
      </c>
    </row>
    <row r="14077" spans="1:4">
      <c r="A14077" s="134"/>
      <c r="D14077" s="68">
        <f t="shared" si="219"/>
        <v>0</v>
      </c>
    </row>
    <row r="14078" spans="1:4">
      <c r="A14078" s="134"/>
      <c r="D14078" s="68">
        <f t="shared" si="219"/>
        <v>0</v>
      </c>
    </row>
    <row r="14079" spans="1:4">
      <c r="A14079" s="134"/>
      <c r="D14079" s="68">
        <f t="shared" si="219"/>
        <v>0</v>
      </c>
    </row>
    <row r="14080" spans="1:4">
      <c r="A14080" s="134"/>
      <c r="D14080" s="68">
        <f t="shared" si="219"/>
        <v>0</v>
      </c>
    </row>
    <row r="14081" spans="1:4">
      <c r="A14081" s="134"/>
      <c r="D14081" s="68">
        <f t="shared" si="219"/>
        <v>0</v>
      </c>
    </row>
    <row r="14082" spans="1:4">
      <c r="A14082" s="134"/>
      <c r="D14082" s="68">
        <f t="shared" si="219"/>
        <v>0</v>
      </c>
    </row>
    <row r="14083" spans="1:4">
      <c r="A14083" s="134"/>
      <c r="D14083" s="68">
        <f t="shared" ref="D14083:D14146" si="220">B14083+C14083</f>
        <v>0</v>
      </c>
    </row>
    <row r="14084" spans="1:4">
      <c r="A14084" s="134"/>
      <c r="D14084" s="68">
        <f t="shared" si="220"/>
        <v>0</v>
      </c>
    </row>
    <row r="14085" spans="1:4">
      <c r="A14085" s="134"/>
      <c r="D14085" s="68">
        <f t="shared" si="220"/>
        <v>0</v>
      </c>
    </row>
    <row r="14086" spans="1:4">
      <c r="A14086" s="134"/>
      <c r="D14086" s="68">
        <f t="shared" si="220"/>
        <v>0</v>
      </c>
    </row>
    <row r="14087" spans="1:4">
      <c r="A14087" s="134"/>
      <c r="D14087" s="68">
        <f t="shared" si="220"/>
        <v>0</v>
      </c>
    </row>
    <row r="14088" spans="1:4">
      <c r="A14088" s="134"/>
      <c r="D14088" s="68">
        <f t="shared" si="220"/>
        <v>0</v>
      </c>
    </row>
    <row r="14089" spans="1:4">
      <c r="A14089" s="134"/>
      <c r="D14089" s="68">
        <f t="shared" si="220"/>
        <v>0</v>
      </c>
    </row>
    <row r="14090" spans="1:4">
      <c r="A14090" s="134"/>
      <c r="D14090" s="68">
        <f t="shared" si="220"/>
        <v>0</v>
      </c>
    </row>
    <row r="14091" spans="1:4">
      <c r="A14091" s="134"/>
      <c r="D14091" s="68">
        <f t="shared" si="220"/>
        <v>0</v>
      </c>
    </row>
    <row r="14092" spans="1:4">
      <c r="A14092" s="134"/>
      <c r="D14092" s="68">
        <f t="shared" si="220"/>
        <v>0</v>
      </c>
    </row>
    <row r="14093" spans="1:4">
      <c r="A14093" s="134"/>
      <c r="D14093" s="68">
        <f t="shared" si="220"/>
        <v>0</v>
      </c>
    </row>
    <row r="14094" spans="1:4">
      <c r="A14094" s="134"/>
      <c r="D14094" s="68">
        <f t="shared" si="220"/>
        <v>0</v>
      </c>
    </row>
    <row r="14095" spans="1:4">
      <c r="A14095" s="134"/>
      <c r="D14095" s="68">
        <f t="shared" si="220"/>
        <v>0</v>
      </c>
    </row>
    <row r="14096" spans="1:4">
      <c r="A14096" s="134"/>
      <c r="D14096" s="68">
        <f t="shared" si="220"/>
        <v>0</v>
      </c>
    </row>
    <row r="14097" spans="1:4">
      <c r="A14097" s="134"/>
      <c r="D14097" s="68">
        <f t="shared" si="220"/>
        <v>0</v>
      </c>
    </row>
    <row r="14098" spans="1:4">
      <c r="A14098" s="134"/>
      <c r="D14098" s="68">
        <f t="shared" si="220"/>
        <v>0</v>
      </c>
    </row>
    <row r="14099" spans="1:4">
      <c r="A14099" s="134"/>
      <c r="D14099" s="68">
        <f t="shared" si="220"/>
        <v>0</v>
      </c>
    </row>
    <row r="14100" spans="1:4">
      <c r="A14100" s="134"/>
      <c r="D14100" s="68">
        <f t="shared" si="220"/>
        <v>0</v>
      </c>
    </row>
    <row r="14101" spans="1:4">
      <c r="A14101" s="134"/>
      <c r="D14101" s="68">
        <f t="shared" si="220"/>
        <v>0</v>
      </c>
    </row>
    <row r="14102" spans="1:4">
      <c r="A14102" s="134"/>
      <c r="D14102" s="68">
        <f t="shared" si="220"/>
        <v>0</v>
      </c>
    </row>
    <row r="14103" spans="1:4">
      <c r="A14103" s="134"/>
      <c r="D14103" s="68">
        <f t="shared" si="220"/>
        <v>0</v>
      </c>
    </row>
    <row r="14104" spans="1:4">
      <c r="A14104" s="134"/>
      <c r="D14104" s="68">
        <f t="shared" si="220"/>
        <v>0</v>
      </c>
    </row>
    <row r="14105" spans="1:4">
      <c r="A14105" s="134"/>
      <c r="D14105" s="68">
        <f t="shared" si="220"/>
        <v>0</v>
      </c>
    </row>
    <row r="14106" spans="1:4">
      <c r="A14106" s="134"/>
      <c r="D14106" s="68">
        <f t="shared" si="220"/>
        <v>0</v>
      </c>
    </row>
    <row r="14107" spans="1:4">
      <c r="A14107" s="134"/>
      <c r="D14107" s="68">
        <f t="shared" si="220"/>
        <v>0</v>
      </c>
    </row>
    <row r="14108" spans="1:4">
      <c r="A14108" s="134"/>
      <c r="D14108" s="68">
        <f t="shared" si="220"/>
        <v>0</v>
      </c>
    </row>
    <row r="14109" spans="1:4">
      <c r="A14109" s="134"/>
      <c r="D14109" s="68">
        <f t="shared" si="220"/>
        <v>0</v>
      </c>
    </row>
    <row r="14110" spans="1:4">
      <c r="A14110" s="134"/>
      <c r="D14110" s="68">
        <f t="shared" si="220"/>
        <v>0</v>
      </c>
    </row>
    <row r="14111" spans="1:4">
      <c r="A14111" s="134"/>
      <c r="D14111" s="68">
        <f t="shared" si="220"/>
        <v>0</v>
      </c>
    </row>
    <row r="14112" spans="1:4">
      <c r="A14112" s="134"/>
      <c r="D14112" s="68">
        <f t="shared" si="220"/>
        <v>0</v>
      </c>
    </row>
    <row r="14113" spans="1:4">
      <c r="A14113" s="134"/>
      <c r="D14113" s="68">
        <f t="shared" si="220"/>
        <v>0</v>
      </c>
    </row>
    <row r="14114" spans="1:4">
      <c r="A14114" s="134"/>
      <c r="D14114" s="68">
        <f t="shared" si="220"/>
        <v>0</v>
      </c>
    </row>
    <row r="14115" spans="1:4">
      <c r="A14115" s="134"/>
      <c r="D14115" s="68">
        <f t="shared" si="220"/>
        <v>0</v>
      </c>
    </row>
    <row r="14116" spans="1:4">
      <c r="A14116" s="134"/>
      <c r="D14116" s="68">
        <f t="shared" si="220"/>
        <v>0</v>
      </c>
    </row>
    <row r="14117" spans="1:4">
      <c r="A14117" s="134"/>
      <c r="D14117" s="68">
        <f t="shared" si="220"/>
        <v>0</v>
      </c>
    </row>
    <row r="14118" spans="1:4">
      <c r="A14118" s="134"/>
      <c r="D14118" s="68">
        <f t="shared" si="220"/>
        <v>0</v>
      </c>
    </row>
    <row r="14119" spans="1:4">
      <c r="A14119" s="134"/>
      <c r="D14119" s="68">
        <f t="shared" si="220"/>
        <v>0</v>
      </c>
    </row>
    <row r="14120" spans="1:4">
      <c r="A14120" s="134"/>
      <c r="D14120" s="68">
        <f t="shared" si="220"/>
        <v>0</v>
      </c>
    </row>
    <row r="14121" spans="1:4">
      <c r="A14121" s="134"/>
      <c r="D14121" s="68">
        <f t="shared" si="220"/>
        <v>0</v>
      </c>
    </row>
    <row r="14122" spans="1:4">
      <c r="A14122" s="134"/>
      <c r="D14122" s="68">
        <f t="shared" si="220"/>
        <v>0</v>
      </c>
    </row>
    <row r="14123" spans="1:4">
      <c r="A14123" s="134"/>
      <c r="D14123" s="68">
        <f t="shared" si="220"/>
        <v>0</v>
      </c>
    </row>
    <row r="14124" spans="1:4">
      <c r="A14124" s="134"/>
      <c r="D14124" s="68">
        <f t="shared" si="220"/>
        <v>0</v>
      </c>
    </row>
    <row r="14125" spans="1:4">
      <c r="A14125" s="134"/>
      <c r="D14125" s="68">
        <f t="shared" si="220"/>
        <v>0</v>
      </c>
    </row>
    <row r="14126" spans="1:4">
      <c r="A14126" s="134"/>
      <c r="D14126" s="68">
        <f t="shared" si="220"/>
        <v>0</v>
      </c>
    </row>
    <row r="14127" spans="1:4">
      <c r="A14127" s="134"/>
      <c r="D14127" s="68">
        <f t="shared" si="220"/>
        <v>0</v>
      </c>
    </row>
    <row r="14128" spans="1:4">
      <c r="A14128" s="134"/>
      <c r="D14128" s="68">
        <f t="shared" si="220"/>
        <v>0</v>
      </c>
    </row>
    <row r="14129" spans="1:4">
      <c r="A14129" s="134"/>
      <c r="D14129" s="68">
        <f t="shared" si="220"/>
        <v>0</v>
      </c>
    </row>
    <row r="14130" spans="1:4">
      <c r="A14130" s="134"/>
      <c r="D14130" s="68">
        <f t="shared" si="220"/>
        <v>0</v>
      </c>
    </row>
    <row r="14131" spans="1:4">
      <c r="A14131" s="134"/>
      <c r="D14131" s="68">
        <f t="shared" si="220"/>
        <v>0</v>
      </c>
    </row>
    <row r="14132" spans="1:4">
      <c r="A14132" s="134"/>
      <c r="D14132" s="68">
        <f t="shared" si="220"/>
        <v>0</v>
      </c>
    </row>
    <row r="14133" spans="1:4">
      <c r="A14133" s="134"/>
      <c r="D14133" s="68">
        <f t="shared" si="220"/>
        <v>0</v>
      </c>
    </row>
    <row r="14134" spans="1:4">
      <c r="A14134" s="134"/>
      <c r="D14134" s="68">
        <f t="shared" si="220"/>
        <v>0</v>
      </c>
    </row>
    <row r="14135" spans="1:4">
      <c r="A14135" s="134"/>
      <c r="D14135" s="68">
        <f t="shared" si="220"/>
        <v>0</v>
      </c>
    </row>
    <row r="14136" spans="1:4">
      <c r="A14136" s="134"/>
      <c r="D14136" s="68">
        <f t="shared" si="220"/>
        <v>0</v>
      </c>
    </row>
    <row r="14137" spans="1:4">
      <c r="A14137" s="134"/>
      <c r="D14137" s="68">
        <f t="shared" si="220"/>
        <v>0</v>
      </c>
    </row>
    <row r="14138" spans="1:4">
      <c r="A14138" s="134"/>
      <c r="D14138" s="68">
        <f t="shared" si="220"/>
        <v>0</v>
      </c>
    </row>
    <row r="14139" spans="1:4">
      <c r="A14139" s="134"/>
      <c r="D14139" s="68">
        <f t="shared" si="220"/>
        <v>0</v>
      </c>
    </row>
    <row r="14140" spans="1:4">
      <c r="A14140" s="134"/>
      <c r="D14140" s="68">
        <f t="shared" si="220"/>
        <v>0</v>
      </c>
    </row>
    <row r="14141" spans="1:4">
      <c r="A14141" s="134"/>
      <c r="D14141" s="68">
        <f t="shared" si="220"/>
        <v>0</v>
      </c>
    </row>
    <row r="14142" spans="1:4">
      <c r="A14142" s="134"/>
      <c r="D14142" s="68">
        <f t="shared" si="220"/>
        <v>0</v>
      </c>
    </row>
    <row r="14143" spans="1:4">
      <c r="A14143" s="134"/>
      <c r="D14143" s="68">
        <f t="shared" si="220"/>
        <v>0</v>
      </c>
    </row>
    <row r="14144" spans="1:4">
      <c r="A14144" s="134"/>
      <c r="D14144" s="68">
        <f t="shared" si="220"/>
        <v>0</v>
      </c>
    </row>
    <row r="14145" spans="1:4">
      <c r="A14145" s="134"/>
      <c r="D14145" s="68">
        <f t="shared" si="220"/>
        <v>0</v>
      </c>
    </row>
    <row r="14146" spans="1:4">
      <c r="A14146" s="134"/>
      <c r="D14146" s="68">
        <f t="shared" si="220"/>
        <v>0</v>
      </c>
    </row>
    <row r="14147" spans="1:4">
      <c r="A14147" s="134"/>
      <c r="D14147" s="68">
        <f t="shared" ref="D14147:D14210" si="221">B14147+C14147</f>
        <v>0</v>
      </c>
    </row>
    <row r="14148" spans="1:4">
      <c r="A14148" s="134"/>
      <c r="D14148" s="68">
        <f t="shared" si="221"/>
        <v>0</v>
      </c>
    </row>
    <row r="14149" spans="1:4">
      <c r="A14149" s="134"/>
      <c r="D14149" s="68">
        <f t="shared" si="221"/>
        <v>0</v>
      </c>
    </row>
    <row r="14150" spans="1:4">
      <c r="A14150" s="134"/>
      <c r="D14150" s="68">
        <f t="shared" si="221"/>
        <v>0</v>
      </c>
    </row>
    <row r="14151" spans="1:4">
      <c r="A14151" s="134"/>
      <c r="D14151" s="68">
        <f t="shared" si="221"/>
        <v>0</v>
      </c>
    </row>
    <row r="14152" spans="1:4">
      <c r="A14152" s="134"/>
      <c r="D14152" s="68">
        <f t="shared" si="221"/>
        <v>0</v>
      </c>
    </row>
    <row r="14153" spans="1:4">
      <c r="A14153" s="134"/>
      <c r="D14153" s="68">
        <f t="shared" si="221"/>
        <v>0</v>
      </c>
    </row>
    <row r="14154" spans="1:4">
      <c r="A14154" s="134"/>
      <c r="D14154" s="68">
        <f t="shared" si="221"/>
        <v>0</v>
      </c>
    </row>
    <row r="14155" spans="1:4">
      <c r="A14155" s="134"/>
      <c r="D14155" s="68">
        <f t="shared" si="221"/>
        <v>0</v>
      </c>
    </row>
    <row r="14156" spans="1:4">
      <c r="A14156" s="134"/>
      <c r="D14156" s="68">
        <f t="shared" si="221"/>
        <v>0</v>
      </c>
    </row>
    <row r="14157" spans="1:4">
      <c r="A14157" s="134"/>
      <c r="D14157" s="68">
        <f t="shared" si="221"/>
        <v>0</v>
      </c>
    </row>
    <row r="14158" spans="1:4">
      <c r="A14158" s="134"/>
      <c r="D14158" s="68">
        <f t="shared" si="221"/>
        <v>0</v>
      </c>
    </row>
    <row r="14159" spans="1:4">
      <c r="A14159" s="134"/>
      <c r="D14159" s="68">
        <f t="shared" si="221"/>
        <v>0</v>
      </c>
    </row>
    <row r="14160" spans="1:4">
      <c r="A14160" s="134"/>
      <c r="D14160" s="68">
        <f t="shared" si="221"/>
        <v>0</v>
      </c>
    </row>
    <row r="14161" spans="1:4">
      <c r="A14161" s="134"/>
      <c r="D14161" s="68">
        <f t="shared" si="221"/>
        <v>0</v>
      </c>
    </row>
    <row r="14162" spans="1:4">
      <c r="A14162" s="134"/>
      <c r="D14162" s="68">
        <f t="shared" si="221"/>
        <v>0</v>
      </c>
    </row>
    <row r="14163" spans="1:4">
      <c r="A14163" s="134"/>
      <c r="D14163" s="68">
        <f t="shared" si="221"/>
        <v>0</v>
      </c>
    </row>
    <row r="14164" spans="1:4">
      <c r="A14164" s="134"/>
      <c r="D14164" s="68">
        <f t="shared" si="221"/>
        <v>0</v>
      </c>
    </row>
    <row r="14165" spans="1:4">
      <c r="A14165" s="134"/>
      <c r="D14165" s="68">
        <f t="shared" si="221"/>
        <v>0</v>
      </c>
    </row>
    <row r="14166" spans="1:4">
      <c r="A14166" s="134"/>
      <c r="D14166" s="68">
        <f t="shared" si="221"/>
        <v>0</v>
      </c>
    </row>
    <row r="14167" spans="1:4">
      <c r="A14167" s="134"/>
      <c r="D14167" s="68">
        <f t="shared" si="221"/>
        <v>0</v>
      </c>
    </row>
    <row r="14168" spans="1:4">
      <c r="A14168" s="134"/>
      <c r="D14168" s="68">
        <f t="shared" si="221"/>
        <v>0</v>
      </c>
    </row>
    <row r="14169" spans="1:4">
      <c r="A14169" s="134"/>
      <c r="D14169" s="68">
        <f t="shared" si="221"/>
        <v>0</v>
      </c>
    </row>
    <row r="14170" spans="1:4">
      <c r="A14170" s="134"/>
      <c r="D14170" s="68">
        <f t="shared" si="221"/>
        <v>0</v>
      </c>
    </row>
    <row r="14171" spans="1:4">
      <c r="A14171" s="134"/>
      <c r="D14171" s="68">
        <f t="shared" si="221"/>
        <v>0</v>
      </c>
    </row>
    <row r="14172" spans="1:4">
      <c r="A14172" s="134"/>
      <c r="D14172" s="68">
        <f t="shared" si="221"/>
        <v>0</v>
      </c>
    </row>
    <row r="14173" spans="1:4">
      <c r="A14173" s="134"/>
      <c r="D14173" s="68">
        <f t="shared" si="221"/>
        <v>0</v>
      </c>
    </row>
    <row r="14174" spans="1:4">
      <c r="A14174" s="134"/>
      <c r="D14174" s="68">
        <f t="shared" si="221"/>
        <v>0</v>
      </c>
    </row>
    <row r="14175" spans="1:4">
      <c r="A14175" s="134"/>
      <c r="D14175" s="68">
        <f t="shared" si="221"/>
        <v>0</v>
      </c>
    </row>
    <row r="14176" spans="1:4">
      <c r="A14176" s="134"/>
      <c r="D14176" s="68">
        <f t="shared" si="221"/>
        <v>0</v>
      </c>
    </row>
    <row r="14177" spans="1:4">
      <c r="A14177" s="134"/>
      <c r="D14177" s="68">
        <f t="shared" si="221"/>
        <v>0</v>
      </c>
    </row>
    <row r="14178" spans="1:4">
      <c r="A14178" s="134"/>
      <c r="D14178" s="68">
        <f t="shared" si="221"/>
        <v>0</v>
      </c>
    </row>
    <row r="14179" spans="1:4">
      <c r="A14179" s="134"/>
      <c r="D14179" s="68">
        <f t="shared" si="221"/>
        <v>0</v>
      </c>
    </row>
    <row r="14180" spans="1:4">
      <c r="A14180" s="134"/>
      <c r="D14180" s="68">
        <f t="shared" si="221"/>
        <v>0</v>
      </c>
    </row>
    <row r="14181" spans="1:4">
      <c r="A14181" s="134"/>
      <c r="D14181" s="68">
        <f t="shared" si="221"/>
        <v>0</v>
      </c>
    </row>
    <row r="14182" spans="1:4">
      <c r="A14182" s="134"/>
      <c r="D14182" s="68">
        <f t="shared" si="221"/>
        <v>0</v>
      </c>
    </row>
    <row r="14183" spans="1:4">
      <c r="A14183" s="134"/>
      <c r="D14183" s="68">
        <f t="shared" si="221"/>
        <v>0</v>
      </c>
    </row>
    <row r="14184" spans="1:4">
      <c r="A14184" s="134"/>
      <c r="D14184" s="68">
        <f t="shared" si="221"/>
        <v>0</v>
      </c>
    </row>
    <row r="14185" spans="1:4">
      <c r="A14185" s="134"/>
      <c r="D14185" s="68">
        <f t="shared" si="221"/>
        <v>0</v>
      </c>
    </row>
    <row r="14186" spans="1:4">
      <c r="A14186" s="134"/>
      <c r="D14186" s="68">
        <f t="shared" si="221"/>
        <v>0</v>
      </c>
    </row>
    <row r="14187" spans="1:4">
      <c r="A14187" s="134"/>
      <c r="D14187" s="68">
        <f t="shared" si="221"/>
        <v>0</v>
      </c>
    </row>
    <row r="14188" spans="1:4">
      <c r="A14188" s="134"/>
      <c r="D14188" s="68">
        <f t="shared" si="221"/>
        <v>0</v>
      </c>
    </row>
    <row r="14189" spans="1:4">
      <c r="A14189" s="134"/>
      <c r="D14189" s="68">
        <f t="shared" si="221"/>
        <v>0</v>
      </c>
    </row>
    <row r="14190" spans="1:4">
      <c r="A14190" s="134"/>
      <c r="D14190" s="68">
        <f t="shared" si="221"/>
        <v>0</v>
      </c>
    </row>
    <row r="14191" spans="1:4">
      <c r="A14191" s="134"/>
      <c r="D14191" s="68">
        <f t="shared" si="221"/>
        <v>0</v>
      </c>
    </row>
    <row r="14192" spans="1:4">
      <c r="A14192" s="134"/>
      <c r="D14192" s="68">
        <f t="shared" si="221"/>
        <v>0</v>
      </c>
    </row>
    <row r="14193" spans="1:4">
      <c r="A14193" s="134"/>
      <c r="D14193" s="68">
        <f t="shared" si="221"/>
        <v>0</v>
      </c>
    </row>
    <row r="14194" spans="1:4">
      <c r="A14194" s="134"/>
      <c r="D14194" s="68">
        <f t="shared" si="221"/>
        <v>0</v>
      </c>
    </row>
    <row r="14195" spans="1:4">
      <c r="A14195" s="134"/>
      <c r="D14195" s="68">
        <f t="shared" si="221"/>
        <v>0</v>
      </c>
    </row>
    <row r="14196" spans="1:4">
      <c r="A14196" s="134"/>
      <c r="D14196" s="68">
        <f t="shared" si="221"/>
        <v>0</v>
      </c>
    </row>
    <row r="14197" spans="1:4">
      <c r="A14197" s="134"/>
      <c r="D14197" s="68">
        <f t="shared" si="221"/>
        <v>0</v>
      </c>
    </row>
    <row r="14198" spans="1:4">
      <c r="A14198" s="134"/>
      <c r="D14198" s="68">
        <f t="shared" si="221"/>
        <v>0</v>
      </c>
    </row>
    <row r="14199" spans="1:4">
      <c r="A14199" s="134"/>
      <c r="D14199" s="68">
        <f t="shared" si="221"/>
        <v>0</v>
      </c>
    </row>
    <row r="14200" spans="1:4">
      <c r="A14200" s="134"/>
      <c r="D14200" s="68">
        <f t="shared" si="221"/>
        <v>0</v>
      </c>
    </row>
    <row r="14201" spans="1:4">
      <c r="A14201" s="134"/>
      <c r="D14201" s="68">
        <f t="shared" si="221"/>
        <v>0</v>
      </c>
    </row>
    <row r="14202" spans="1:4">
      <c r="A14202" s="134"/>
      <c r="D14202" s="68">
        <f t="shared" si="221"/>
        <v>0</v>
      </c>
    </row>
    <row r="14203" spans="1:4">
      <c r="A14203" s="134"/>
      <c r="D14203" s="68">
        <f t="shared" si="221"/>
        <v>0</v>
      </c>
    </row>
    <row r="14204" spans="1:4">
      <c r="A14204" s="134"/>
      <c r="D14204" s="68">
        <f t="shared" si="221"/>
        <v>0</v>
      </c>
    </row>
    <row r="14205" spans="1:4">
      <c r="A14205" s="134"/>
      <c r="D14205" s="68">
        <f t="shared" si="221"/>
        <v>0</v>
      </c>
    </row>
    <row r="14206" spans="1:4">
      <c r="A14206" s="134"/>
      <c r="D14206" s="68">
        <f t="shared" si="221"/>
        <v>0</v>
      </c>
    </row>
    <row r="14207" spans="1:4">
      <c r="A14207" s="134"/>
      <c r="D14207" s="68">
        <f t="shared" si="221"/>
        <v>0</v>
      </c>
    </row>
    <row r="14208" spans="1:4">
      <c r="A14208" s="134"/>
      <c r="D14208" s="68">
        <f t="shared" si="221"/>
        <v>0</v>
      </c>
    </row>
    <row r="14209" spans="1:4">
      <c r="A14209" s="134"/>
      <c r="D14209" s="68">
        <f t="shared" si="221"/>
        <v>0</v>
      </c>
    </row>
    <row r="14210" spans="1:4">
      <c r="A14210" s="134"/>
      <c r="D14210" s="68">
        <f t="shared" si="221"/>
        <v>0</v>
      </c>
    </row>
    <row r="14211" spans="1:4">
      <c r="A14211" s="134"/>
      <c r="D14211" s="68">
        <f t="shared" ref="D14211:D14274" si="222">B14211+C14211</f>
        <v>0</v>
      </c>
    </row>
    <row r="14212" spans="1:4">
      <c r="A14212" s="134"/>
      <c r="D14212" s="68">
        <f t="shared" si="222"/>
        <v>0</v>
      </c>
    </row>
    <row r="14213" spans="1:4">
      <c r="A14213" s="134"/>
      <c r="D14213" s="68">
        <f t="shared" si="222"/>
        <v>0</v>
      </c>
    </row>
    <row r="14214" spans="1:4">
      <c r="A14214" s="134"/>
      <c r="D14214" s="68">
        <f t="shared" si="222"/>
        <v>0</v>
      </c>
    </row>
    <row r="14215" spans="1:4">
      <c r="A14215" s="134"/>
      <c r="D14215" s="68">
        <f t="shared" si="222"/>
        <v>0</v>
      </c>
    </row>
    <row r="14216" spans="1:4">
      <c r="A14216" s="134"/>
      <c r="D14216" s="68">
        <f t="shared" si="222"/>
        <v>0</v>
      </c>
    </row>
    <row r="14217" spans="1:4">
      <c r="A14217" s="134"/>
      <c r="D14217" s="68">
        <f t="shared" si="222"/>
        <v>0</v>
      </c>
    </row>
    <row r="14218" spans="1:4">
      <c r="A14218" s="134"/>
      <c r="D14218" s="68">
        <f t="shared" si="222"/>
        <v>0</v>
      </c>
    </row>
    <row r="14219" spans="1:4">
      <c r="A14219" s="134"/>
      <c r="D14219" s="68">
        <f t="shared" si="222"/>
        <v>0</v>
      </c>
    </row>
    <row r="14220" spans="1:4">
      <c r="A14220" s="134"/>
      <c r="D14220" s="68">
        <f t="shared" si="222"/>
        <v>0</v>
      </c>
    </row>
    <row r="14221" spans="1:4">
      <c r="A14221" s="134"/>
      <c r="D14221" s="68">
        <f t="shared" si="222"/>
        <v>0</v>
      </c>
    </row>
    <row r="14222" spans="1:4">
      <c r="A14222" s="134"/>
      <c r="D14222" s="68">
        <f t="shared" si="222"/>
        <v>0</v>
      </c>
    </row>
    <row r="14223" spans="1:4">
      <c r="A14223" s="134"/>
      <c r="D14223" s="68">
        <f t="shared" si="222"/>
        <v>0</v>
      </c>
    </row>
    <row r="14224" spans="1:4">
      <c r="A14224" s="134"/>
      <c r="D14224" s="68">
        <f t="shared" si="222"/>
        <v>0</v>
      </c>
    </row>
    <row r="14225" spans="1:4">
      <c r="A14225" s="134"/>
      <c r="D14225" s="68">
        <f t="shared" si="222"/>
        <v>0</v>
      </c>
    </row>
    <row r="14226" spans="1:4">
      <c r="A14226" s="134"/>
      <c r="D14226" s="68">
        <f t="shared" si="222"/>
        <v>0</v>
      </c>
    </row>
    <row r="14227" spans="1:4">
      <c r="A14227" s="134"/>
      <c r="D14227" s="68">
        <f t="shared" si="222"/>
        <v>0</v>
      </c>
    </row>
    <row r="14228" spans="1:4">
      <c r="A14228" s="134"/>
      <c r="D14228" s="68">
        <f t="shared" si="222"/>
        <v>0</v>
      </c>
    </row>
    <row r="14229" spans="1:4">
      <c r="A14229" s="134"/>
      <c r="D14229" s="68">
        <f t="shared" si="222"/>
        <v>0</v>
      </c>
    </row>
    <row r="14230" spans="1:4">
      <c r="A14230" s="134"/>
      <c r="D14230" s="68">
        <f t="shared" si="222"/>
        <v>0</v>
      </c>
    </row>
    <row r="14231" spans="1:4">
      <c r="A14231" s="134"/>
      <c r="D14231" s="68">
        <f t="shared" si="222"/>
        <v>0</v>
      </c>
    </row>
    <row r="14232" spans="1:4">
      <c r="A14232" s="134"/>
      <c r="D14232" s="68">
        <f t="shared" si="222"/>
        <v>0</v>
      </c>
    </row>
    <row r="14233" spans="1:4">
      <c r="A14233" s="134"/>
      <c r="D14233" s="68">
        <f t="shared" si="222"/>
        <v>0</v>
      </c>
    </row>
    <row r="14234" spans="1:4">
      <c r="A14234" s="134"/>
      <c r="D14234" s="68">
        <f t="shared" si="222"/>
        <v>0</v>
      </c>
    </row>
    <row r="14235" spans="1:4">
      <c r="A14235" s="134"/>
      <c r="D14235" s="68">
        <f t="shared" si="222"/>
        <v>0</v>
      </c>
    </row>
    <row r="14236" spans="1:4">
      <c r="A14236" s="134"/>
      <c r="D14236" s="68">
        <f t="shared" si="222"/>
        <v>0</v>
      </c>
    </row>
    <row r="14237" spans="1:4">
      <c r="A14237" s="134"/>
      <c r="D14237" s="68">
        <f t="shared" si="222"/>
        <v>0</v>
      </c>
    </row>
    <row r="14238" spans="1:4">
      <c r="A14238" s="134"/>
      <c r="D14238" s="68">
        <f t="shared" si="222"/>
        <v>0</v>
      </c>
    </row>
    <row r="14239" spans="1:4">
      <c r="A14239" s="134"/>
      <c r="D14239" s="68">
        <f t="shared" si="222"/>
        <v>0</v>
      </c>
    </row>
    <row r="14240" spans="1:4">
      <c r="A14240" s="134"/>
      <c r="D14240" s="68">
        <f t="shared" si="222"/>
        <v>0</v>
      </c>
    </row>
    <row r="14241" spans="1:4">
      <c r="A14241" s="134"/>
      <c r="D14241" s="68">
        <f t="shared" si="222"/>
        <v>0</v>
      </c>
    </row>
    <row r="14242" spans="1:4">
      <c r="A14242" s="134"/>
      <c r="D14242" s="68">
        <f t="shared" si="222"/>
        <v>0</v>
      </c>
    </row>
    <row r="14243" spans="1:4">
      <c r="A14243" s="134"/>
      <c r="D14243" s="68">
        <f t="shared" si="222"/>
        <v>0</v>
      </c>
    </row>
    <row r="14244" spans="1:4">
      <c r="A14244" s="134"/>
      <c r="D14244" s="68">
        <f t="shared" si="222"/>
        <v>0</v>
      </c>
    </row>
    <row r="14245" spans="1:4">
      <c r="A14245" s="134"/>
      <c r="D14245" s="68">
        <f t="shared" si="222"/>
        <v>0</v>
      </c>
    </row>
    <row r="14246" spans="1:4">
      <c r="A14246" s="134"/>
      <c r="D14246" s="68">
        <f t="shared" si="222"/>
        <v>0</v>
      </c>
    </row>
    <row r="14247" spans="1:4">
      <c r="A14247" s="134"/>
      <c r="D14247" s="68">
        <f t="shared" si="222"/>
        <v>0</v>
      </c>
    </row>
    <row r="14248" spans="1:4">
      <c r="A14248" s="134"/>
      <c r="D14248" s="68">
        <f t="shared" si="222"/>
        <v>0</v>
      </c>
    </row>
    <row r="14249" spans="1:4">
      <c r="A14249" s="134"/>
      <c r="D14249" s="68">
        <f t="shared" si="222"/>
        <v>0</v>
      </c>
    </row>
    <row r="14250" spans="1:4">
      <c r="A14250" s="134"/>
      <c r="D14250" s="68">
        <f t="shared" si="222"/>
        <v>0</v>
      </c>
    </row>
    <row r="14251" spans="1:4">
      <c r="A14251" s="134"/>
      <c r="D14251" s="68">
        <f t="shared" si="222"/>
        <v>0</v>
      </c>
    </row>
    <row r="14252" spans="1:4">
      <c r="A14252" s="134"/>
      <c r="D14252" s="68">
        <f t="shared" si="222"/>
        <v>0</v>
      </c>
    </row>
    <row r="14253" spans="1:4">
      <c r="A14253" s="134"/>
      <c r="D14253" s="68">
        <f t="shared" si="222"/>
        <v>0</v>
      </c>
    </row>
    <row r="14254" spans="1:4">
      <c r="A14254" s="134"/>
      <c r="D14254" s="68">
        <f t="shared" si="222"/>
        <v>0</v>
      </c>
    </row>
    <row r="14255" spans="1:4">
      <c r="A14255" s="134"/>
      <c r="D14255" s="68">
        <f t="shared" si="222"/>
        <v>0</v>
      </c>
    </row>
    <row r="14256" spans="1:4">
      <c r="A14256" s="134"/>
      <c r="D14256" s="68">
        <f t="shared" si="222"/>
        <v>0</v>
      </c>
    </row>
    <row r="14257" spans="1:4">
      <c r="A14257" s="134"/>
      <c r="D14257" s="68">
        <f t="shared" si="222"/>
        <v>0</v>
      </c>
    </row>
    <row r="14258" spans="1:4">
      <c r="A14258" s="134"/>
      <c r="D14258" s="68">
        <f t="shared" si="222"/>
        <v>0</v>
      </c>
    </row>
    <row r="14259" spans="1:4">
      <c r="A14259" s="134"/>
      <c r="D14259" s="68">
        <f t="shared" si="222"/>
        <v>0</v>
      </c>
    </row>
    <row r="14260" spans="1:4">
      <c r="A14260" s="134"/>
      <c r="D14260" s="68">
        <f t="shared" si="222"/>
        <v>0</v>
      </c>
    </row>
    <row r="14261" spans="1:4">
      <c r="A14261" s="134"/>
      <c r="D14261" s="68">
        <f t="shared" si="222"/>
        <v>0</v>
      </c>
    </row>
    <row r="14262" spans="1:4">
      <c r="A14262" s="134"/>
      <c r="D14262" s="68">
        <f t="shared" si="222"/>
        <v>0</v>
      </c>
    </row>
    <row r="14263" spans="1:4">
      <c r="A14263" s="134"/>
      <c r="D14263" s="68">
        <f t="shared" si="222"/>
        <v>0</v>
      </c>
    </row>
    <row r="14264" spans="1:4">
      <c r="A14264" s="134"/>
      <c r="D14264" s="68">
        <f t="shared" si="222"/>
        <v>0</v>
      </c>
    </row>
    <row r="14265" spans="1:4">
      <c r="A14265" s="134"/>
      <c r="D14265" s="68">
        <f t="shared" si="222"/>
        <v>0</v>
      </c>
    </row>
    <row r="14266" spans="1:4">
      <c r="A14266" s="134"/>
      <c r="D14266" s="68">
        <f t="shared" si="222"/>
        <v>0</v>
      </c>
    </row>
    <row r="14267" spans="1:4">
      <c r="A14267" s="134"/>
      <c r="D14267" s="68">
        <f t="shared" si="222"/>
        <v>0</v>
      </c>
    </row>
    <row r="14268" spans="1:4">
      <c r="A14268" s="134"/>
      <c r="D14268" s="68">
        <f t="shared" si="222"/>
        <v>0</v>
      </c>
    </row>
    <row r="14269" spans="1:4">
      <c r="A14269" s="134"/>
      <c r="D14269" s="68">
        <f t="shared" si="222"/>
        <v>0</v>
      </c>
    </row>
    <row r="14270" spans="1:4">
      <c r="A14270" s="134"/>
      <c r="D14270" s="68">
        <f t="shared" si="222"/>
        <v>0</v>
      </c>
    </row>
    <row r="14271" spans="1:4">
      <c r="A14271" s="134"/>
      <c r="D14271" s="68">
        <f t="shared" si="222"/>
        <v>0</v>
      </c>
    </row>
    <row r="14272" spans="1:4">
      <c r="A14272" s="134"/>
      <c r="D14272" s="68">
        <f t="shared" si="222"/>
        <v>0</v>
      </c>
    </row>
    <row r="14273" spans="1:4">
      <c r="A14273" s="134"/>
      <c r="D14273" s="68">
        <f t="shared" si="222"/>
        <v>0</v>
      </c>
    </row>
    <row r="14274" spans="1:4">
      <c r="A14274" s="134"/>
      <c r="D14274" s="68">
        <f t="shared" si="222"/>
        <v>0</v>
      </c>
    </row>
    <row r="14275" spans="1:4">
      <c r="A14275" s="134"/>
      <c r="D14275" s="68">
        <f t="shared" ref="D14275:D14338" si="223">B14275+C14275</f>
        <v>0</v>
      </c>
    </row>
    <row r="14276" spans="1:4">
      <c r="A14276" s="134"/>
      <c r="D14276" s="68">
        <f t="shared" si="223"/>
        <v>0</v>
      </c>
    </row>
    <row r="14277" spans="1:4">
      <c r="A14277" s="134"/>
      <c r="D14277" s="68">
        <f t="shared" si="223"/>
        <v>0</v>
      </c>
    </row>
    <row r="14278" spans="1:4">
      <c r="A14278" s="134"/>
      <c r="D14278" s="68">
        <f t="shared" si="223"/>
        <v>0</v>
      </c>
    </row>
    <row r="14279" spans="1:4">
      <c r="A14279" s="134"/>
      <c r="D14279" s="68">
        <f t="shared" si="223"/>
        <v>0</v>
      </c>
    </row>
    <row r="14280" spans="1:4">
      <c r="A14280" s="134"/>
      <c r="D14280" s="68">
        <f t="shared" si="223"/>
        <v>0</v>
      </c>
    </row>
    <row r="14281" spans="1:4">
      <c r="A14281" s="134"/>
      <c r="D14281" s="68">
        <f t="shared" si="223"/>
        <v>0</v>
      </c>
    </row>
    <row r="14282" spans="1:4">
      <c r="A14282" s="134"/>
      <c r="D14282" s="68">
        <f t="shared" si="223"/>
        <v>0</v>
      </c>
    </row>
    <row r="14283" spans="1:4">
      <c r="A14283" s="134"/>
      <c r="D14283" s="68">
        <f t="shared" si="223"/>
        <v>0</v>
      </c>
    </row>
    <row r="14284" spans="1:4">
      <c r="A14284" s="134"/>
      <c r="D14284" s="68">
        <f t="shared" si="223"/>
        <v>0</v>
      </c>
    </row>
    <row r="14285" spans="1:4">
      <c r="A14285" s="134"/>
      <c r="D14285" s="68">
        <f t="shared" si="223"/>
        <v>0</v>
      </c>
    </row>
    <row r="14286" spans="1:4">
      <c r="A14286" s="134"/>
      <c r="D14286" s="68">
        <f t="shared" si="223"/>
        <v>0</v>
      </c>
    </row>
    <row r="14287" spans="1:4">
      <c r="A14287" s="134"/>
      <c r="D14287" s="68">
        <f t="shared" si="223"/>
        <v>0</v>
      </c>
    </row>
    <row r="14288" spans="1:4">
      <c r="A14288" s="134"/>
      <c r="D14288" s="68">
        <f t="shared" si="223"/>
        <v>0</v>
      </c>
    </row>
    <row r="14289" spans="1:4">
      <c r="A14289" s="134"/>
      <c r="D14289" s="68">
        <f t="shared" si="223"/>
        <v>0</v>
      </c>
    </row>
    <row r="14290" spans="1:4">
      <c r="A14290" s="134"/>
      <c r="D14290" s="68">
        <f t="shared" si="223"/>
        <v>0</v>
      </c>
    </row>
    <row r="14291" spans="1:4">
      <c r="A14291" s="134"/>
      <c r="D14291" s="68">
        <f t="shared" si="223"/>
        <v>0</v>
      </c>
    </row>
    <row r="14292" spans="1:4">
      <c r="A14292" s="134"/>
      <c r="D14292" s="68">
        <f t="shared" si="223"/>
        <v>0</v>
      </c>
    </row>
    <row r="14293" spans="1:4">
      <c r="A14293" s="134"/>
      <c r="D14293" s="68">
        <f t="shared" si="223"/>
        <v>0</v>
      </c>
    </row>
    <row r="14294" spans="1:4">
      <c r="A14294" s="134"/>
      <c r="D14294" s="68">
        <f t="shared" si="223"/>
        <v>0</v>
      </c>
    </row>
    <row r="14295" spans="1:4">
      <c r="A14295" s="134"/>
      <c r="D14295" s="68">
        <f t="shared" si="223"/>
        <v>0</v>
      </c>
    </row>
    <row r="14296" spans="1:4">
      <c r="A14296" s="134"/>
      <c r="D14296" s="68">
        <f t="shared" si="223"/>
        <v>0</v>
      </c>
    </row>
    <row r="14297" spans="1:4">
      <c r="A14297" s="134"/>
      <c r="D14297" s="68">
        <f t="shared" si="223"/>
        <v>0</v>
      </c>
    </row>
    <row r="14298" spans="1:4">
      <c r="A14298" s="134"/>
      <c r="D14298" s="68">
        <f t="shared" si="223"/>
        <v>0</v>
      </c>
    </row>
    <row r="14299" spans="1:4">
      <c r="A14299" s="134"/>
      <c r="D14299" s="68">
        <f t="shared" si="223"/>
        <v>0</v>
      </c>
    </row>
    <row r="14300" spans="1:4">
      <c r="A14300" s="134"/>
      <c r="D14300" s="68">
        <f t="shared" si="223"/>
        <v>0</v>
      </c>
    </row>
    <row r="14301" spans="1:4">
      <c r="A14301" s="134"/>
      <c r="D14301" s="68">
        <f t="shared" si="223"/>
        <v>0</v>
      </c>
    </row>
    <row r="14302" spans="1:4">
      <c r="A14302" s="134"/>
      <c r="D14302" s="68">
        <f t="shared" si="223"/>
        <v>0</v>
      </c>
    </row>
    <row r="14303" spans="1:4">
      <c r="A14303" s="134"/>
      <c r="D14303" s="68">
        <f t="shared" si="223"/>
        <v>0</v>
      </c>
    </row>
    <row r="14304" spans="1:4">
      <c r="A14304" s="134"/>
      <c r="D14304" s="68">
        <f t="shared" si="223"/>
        <v>0</v>
      </c>
    </row>
    <row r="14305" spans="1:4">
      <c r="A14305" s="134"/>
      <c r="D14305" s="68">
        <f t="shared" si="223"/>
        <v>0</v>
      </c>
    </row>
    <row r="14306" spans="1:4">
      <c r="A14306" s="134"/>
      <c r="D14306" s="68">
        <f t="shared" si="223"/>
        <v>0</v>
      </c>
    </row>
    <row r="14307" spans="1:4">
      <c r="A14307" s="134"/>
      <c r="D14307" s="68">
        <f t="shared" si="223"/>
        <v>0</v>
      </c>
    </row>
    <row r="14308" spans="1:4">
      <c r="A14308" s="134"/>
      <c r="D14308" s="68">
        <f t="shared" si="223"/>
        <v>0</v>
      </c>
    </row>
    <row r="14309" spans="1:4">
      <c r="A14309" s="134"/>
      <c r="D14309" s="68">
        <f t="shared" si="223"/>
        <v>0</v>
      </c>
    </row>
    <row r="14310" spans="1:4">
      <c r="A14310" s="134"/>
      <c r="D14310" s="68">
        <f t="shared" si="223"/>
        <v>0</v>
      </c>
    </row>
    <row r="14311" spans="1:4">
      <c r="A14311" s="134"/>
      <c r="D14311" s="68">
        <f t="shared" si="223"/>
        <v>0</v>
      </c>
    </row>
    <row r="14312" spans="1:4">
      <c r="A14312" s="134"/>
      <c r="D14312" s="68">
        <f t="shared" si="223"/>
        <v>0</v>
      </c>
    </row>
    <row r="14313" spans="1:4">
      <c r="A14313" s="134"/>
      <c r="D14313" s="68">
        <f t="shared" si="223"/>
        <v>0</v>
      </c>
    </row>
    <row r="14314" spans="1:4">
      <c r="A14314" s="134"/>
      <c r="D14314" s="68">
        <f t="shared" si="223"/>
        <v>0</v>
      </c>
    </row>
    <row r="14315" spans="1:4">
      <c r="A14315" s="134"/>
      <c r="D14315" s="68">
        <f t="shared" si="223"/>
        <v>0</v>
      </c>
    </row>
    <row r="14316" spans="1:4">
      <c r="A14316" s="134"/>
      <c r="D14316" s="68">
        <f t="shared" si="223"/>
        <v>0</v>
      </c>
    </row>
    <row r="14317" spans="1:4">
      <c r="A14317" s="134"/>
      <c r="D14317" s="68">
        <f t="shared" si="223"/>
        <v>0</v>
      </c>
    </row>
    <row r="14318" spans="1:4">
      <c r="A14318" s="134"/>
      <c r="D14318" s="68">
        <f t="shared" si="223"/>
        <v>0</v>
      </c>
    </row>
    <row r="14319" spans="1:4">
      <c r="A14319" s="134"/>
      <c r="D14319" s="68">
        <f t="shared" si="223"/>
        <v>0</v>
      </c>
    </row>
    <row r="14320" spans="1:4">
      <c r="A14320" s="134"/>
      <c r="D14320" s="68">
        <f t="shared" si="223"/>
        <v>0</v>
      </c>
    </row>
    <row r="14321" spans="1:4">
      <c r="A14321" s="134"/>
      <c r="D14321" s="68">
        <f t="shared" si="223"/>
        <v>0</v>
      </c>
    </row>
    <row r="14322" spans="1:4">
      <c r="A14322" s="134"/>
      <c r="D14322" s="68">
        <f t="shared" si="223"/>
        <v>0</v>
      </c>
    </row>
    <row r="14323" spans="1:4">
      <c r="A14323" s="134"/>
      <c r="D14323" s="68">
        <f t="shared" si="223"/>
        <v>0</v>
      </c>
    </row>
    <row r="14324" spans="1:4">
      <c r="A14324" s="134"/>
      <c r="D14324" s="68">
        <f t="shared" si="223"/>
        <v>0</v>
      </c>
    </row>
    <row r="14325" spans="1:4">
      <c r="A14325" s="134"/>
      <c r="D14325" s="68">
        <f t="shared" si="223"/>
        <v>0</v>
      </c>
    </row>
    <row r="14326" spans="1:4">
      <c r="A14326" s="134"/>
      <c r="D14326" s="68">
        <f t="shared" si="223"/>
        <v>0</v>
      </c>
    </row>
    <row r="14327" spans="1:4">
      <c r="A14327" s="134"/>
      <c r="D14327" s="68">
        <f t="shared" si="223"/>
        <v>0</v>
      </c>
    </row>
    <row r="14328" spans="1:4">
      <c r="A14328" s="134"/>
      <c r="D14328" s="68">
        <f t="shared" si="223"/>
        <v>0</v>
      </c>
    </row>
    <row r="14329" spans="1:4">
      <c r="A14329" s="134"/>
      <c r="D14329" s="68">
        <f t="shared" si="223"/>
        <v>0</v>
      </c>
    </row>
    <row r="14330" spans="1:4">
      <c r="A14330" s="134"/>
      <c r="D14330" s="68">
        <f t="shared" si="223"/>
        <v>0</v>
      </c>
    </row>
    <row r="14331" spans="1:4">
      <c r="A14331" s="134"/>
      <c r="D14331" s="68">
        <f t="shared" si="223"/>
        <v>0</v>
      </c>
    </row>
    <row r="14332" spans="1:4">
      <c r="A14332" s="134"/>
      <c r="D14332" s="68">
        <f t="shared" si="223"/>
        <v>0</v>
      </c>
    </row>
    <row r="14333" spans="1:4">
      <c r="A14333" s="134"/>
      <c r="D14333" s="68">
        <f t="shared" si="223"/>
        <v>0</v>
      </c>
    </row>
    <row r="14334" spans="1:4">
      <c r="A14334" s="134"/>
      <c r="D14334" s="68">
        <f t="shared" si="223"/>
        <v>0</v>
      </c>
    </row>
    <row r="14335" spans="1:4">
      <c r="A14335" s="134"/>
      <c r="D14335" s="68">
        <f t="shared" si="223"/>
        <v>0</v>
      </c>
    </row>
    <row r="14336" spans="1:4">
      <c r="A14336" s="134"/>
      <c r="D14336" s="68">
        <f t="shared" si="223"/>
        <v>0</v>
      </c>
    </row>
    <row r="14337" spans="1:4">
      <c r="A14337" s="134"/>
      <c r="D14337" s="68">
        <f t="shared" si="223"/>
        <v>0</v>
      </c>
    </row>
    <row r="14338" spans="1:4">
      <c r="A14338" s="134"/>
      <c r="D14338" s="68">
        <f t="shared" si="223"/>
        <v>0</v>
      </c>
    </row>
    <row r="14339" spans="1:4">
      <c r="A14339" s="134"/>
      <c r="D14339" s="68">
        <f t="shared" ref="D14339:D14402" si="224">B14339+C14339</f>
        <v>0</v>
      </c>
    </row>
    <row r="14340" spans="1:4">
      <c r="A14340" s="134"/>
      <c r="D14340" s="68">
        <f t="shared" si="224"/>
        <v>0</v>
      </c>
    </row>
    <row r="14341" spans="1:4">
      <c r="A14341" s="134"/>
      <c r="D14341" s="68">
        <f t="shared" si="224"/>
        <v>0</v>
      </c>
    </row>
    <row r="14342" spans="1:4">
      <c r="A14342" s="134"/>
      <c r="D14342" s="68">
        <f t="shared" si="224"/>
        <v>0</v>
      </c>
    </row>
    <row r="14343" spans="1:4">
      <c r="A14343" s="134"/>
      <c r="D14343" s="68">
        <f t="shared" si="224"/>
        <v>0</v>
      </c>
    </row>
    <row r="14344" spans="1:4">
      <c r="A14344" s="134"/>
      <c r="D14344" s="68">
        <f t="shared" si="224"/>
        <v>0</v>
      </c>
    </row>
    <row r="14345" spans="1:4">
      <c r="A14345" s="134"/>
      <c r="D14345" s="68">
        <f t="shared" si="224"/>
        <v>0</v>
      </c>
    </row>
    <row r="14346" spans="1:4">
      <c r="A14346" s="134"/>
      <c r="D14346" s="68">
        <f t="shared" si="224"/>
        <v>0</v>
      </c>
    </row>
    <row r="14347" spans="1:4">
      <c r="A14347" s="134"/>
      <c r="D14347" s="68">
        <f t="shared" si="224"/>
        <v>0</v>
      </c>
    </row>
    <row r="14348" spans="1:4">
      <c r="A14348" s="134"/>
      <c r="D14348" s="68">
        <f t="shared" si="224"/>
        <v>0</v>
      </c>
    </row>
    <row r="14349" spans="1:4">
      <c r="A14349" s="134"/>
      <c r="D14349" s="68">
        <f t="shared" si="224"/>
        <v>0</v>
      </c>
    </row>
    <row r="14350" spans="1:4">
      <c r="A14350" s="134"/>
      <c r="D14350" s="68">
        <f t="shared" si="224"/>
        <v>0</v>
      </c>
    </row>
    <row r="14351" spans="1:4">
      <c r="A14351" s="134"/>
      <c r="D14351" s="68">
        <f t="shared" si="224"/>
        <v>0</v>
      </c>
    </row>
    <row r="14352" spans="1:4">
      <c r="A14352" s="134"/>
      <c r="D14352" s="68">
        <f t="shared" si="224"/>
        <v>0</v>
      </c>
    </row>
    <row r="14353" spans="1:4">
      <c r="A14353" s="134"/>
      <c r="D14353" s="68">
        <f t="shared" si="224"/>
        <v>0</v>
      </c>
    </row>
    <row r="14354" spans="1:4">
      <c r="A14354" s="134"/>
      <c r="D14354" s="68">
        <f t="shared" si="224"/>
        <v>0</v>
      </c>
    </row>
    <row r="14355" spans="1:4">
      <c r="A14355" s="134"/>
      <c r="D14355" s="68">
        <f t="shared" si="224"/>
        <v>0</v>
      </c>
    </row>
    <row r="14356" spans="1:4">
      <c r="A14356" s="134"/>
      <c r="D14356" s="68">
        <f t="shared" si="224"/>
        <v>0</v>
      </c>
    </row>
    <row r="14357" spans="1:4">
      <c r="A14357" s="134"/>
      <c r="D14357" s="68">
        <f t="shared" si="224"/>
        <v>0</v>
      </c>
    </row>
    <row r="14358" spans="1:4">
      <c r="A14358" s="134"/>
      <c r="D14358" s="68">
        <f t="shared" si="224"/>
        <v>0</v>
      </c>
    </row>
    <row r="14359" spans="1:4">
      <c r="A14359" s="134"/>
      <c r="D14359" s="68">
        <f t="shared" si="224"/>
        <v>0</v>
      </c>
    </row>
    <row r="14360" spans="1:4">
      <c r="A14360" s="134"/>
      <c r="D14360" s="68">
        <f t="shared" si="224"/>
        <v>0</v>
      </c>
    </row>
    <row r="14361" spans="1:4">
      <c r="A14361" s="134"/>
      <c r="D14361" s="68">
        <f t="shared" si="224"/>
        <v>0</v>
      </c>
    </row>
    <row r="14362" spans="1:4">
      <c r="A14362" s="134"/>
      <c r="D14362" s="68">
        <f t="shared" si="224"/>
        <v>0</v>
      </c>
    </row>
    <row r="14363" spans="1:4">
      <c r="A14363" s="134"/>
      <c r="D14363" s="68">
        <f t="shared" si="224"/>
        <v>0</v>
      </c>
    </row>
    <row r="14364" spans="1:4">
      <c r="A14364" s="134"/>
      <c r="D14364" s="68">
        <f t="shared" si="224"/>
        <v>0</v>
      </c>
    </row>
    <row r="14365" spans="1:4">
      <c r="A14365" s="134"/>
      <c r="D14365" s="68">
        <f t="shared" si="224"/>
        <v>0</v>
      </c>
    </row>
    <row r="14366" spans="1:4">
      <c r="A14366" s="134"/>
      <c r="D14366" s="68">
        <f t="shared" si="224"/>
        <v>0</v>
      </c>
    </row>
    <row r="14367" spans="1:4">
      <c r="A14367" s="134"/>
      <c r="D14367" s="68">
        <f t="shared" si="224"/>
        <v>0</v>
      </c>
    </row>
    <row r="14368" spans="1:4">
      <c r="A14368" s="134"/>
      <c r="D14368" s="68">
        <f t="shared" si="224"/>
        <v>0</v>
      </c>
    </row>
    <row r="14369" spans="1:4">
      <c r="A14369" s="134"/>
      <c r="D14369" s="68">
        <f t="shared" si="224"/>
        <v>0</v>
      </c>
    </row>
    <row r="14370" spans="1:4">
      <c r="A14370" s="134"/>
      <c r="D14370" s="68">
        <f t="shared" si="224"/>
        <v>0</v>
      </c>
    </row>
    <row r="14371" spans="1:4">
      <c r="A14371" s="134"/>
      <c r="D14371" s="68">
        <f t="shared" si="224"/>
        <v>0</v>
      </c>
    </row>
    <row r="14372" spans="1:4">
      <c r="A14372" s="134"/>
      <c r="D14372" s="68">
        <f t="shared" si="224"/>
        <v>0</v>
      </c>
    </row>
    <row r="14373" spans="1:4">
      <c r="A14373" s="134"/>
      <c r="D14373" s="68">
        <f t="shared" si="224"/>
        <v>0</v>
      </c>
    </row>
    <row r="14374" spans="1:4">
      <c r="A14374" s="134"/>
      <c r="D14374" s="68">
        <f t="shared" si="224"/>
        <v>0</v>
      </c>
    </row>
    <row r="14375" spans="1:4">
      <c r="A14375" s="134"/>
      <c r="D14375" s="68">
        <f t="shared" si="224"/>
        <v>0</v>
      </c>
    </row>
    <row r="14376" spans="1:4">
      <c r="A14376" s="134"/>
      <c r="D14376" s="68">
        <f t="shared" si="224"/>
        <v>0</v>
      </c>
    </row>
    <row r="14377" spans="1:4">
      <c r="A14377" s="134"/>
      <c r="D14377" s="68">
        <f t="shared" si="224"/>
        <v>0</v>
      </c>
    </row>
    <row r="14378" spans="1:4">
      <c r="A14378" s="134"/>
      <c r="D14378" s="68">
        <f t="shared" si="224"/>
        <v>0</v>
      </c>
    </row>
    <row r="14379" spans="1:4">
      <c r="A14379" s="134"/>
      <c r="D14379" s="68">
        <f t="shared" si="224"/>
        <v>0</v>
      </c>
    </row>
    <row r="14380" spans="1:4">
      <c r="A14380" s="134"/>
      <c r="D14380" s="68">
        <f t="shared" si="224"/>
        <v>0</v>
      </c>
    </row>
    <row r="14381" spans="1:4">
      <c r="A14381" s="134"/>
      <c r="D14381" s="68">
        <f t="shared" si="224"/>
        <v>0</v>
      </c>
    </row>
    <row r="14382" spans="1:4">
      <c r="A14382" s="134"/>
      <c r="D14382" s="68">
        <f t="shared" si="224"/>
        <v>0</v>
      </c>
    </row>
    <row r="14383" spans="1:4">
      <c r="A14383" s="134"/>
      <c r="D14383" s="68">
        <f t="shared" si="224"/>
        <v>0</v>
      </c>
    </row>
    <row r="14384" spans="1:4">
      <c r="A14384" s="134"/>
      <c r="D14384" s="68">
        <f t="shared" si="224"/>
        <v>0</v>
      </c>
    </row>
    <row r="14385" spans="1:4">
      <c r="A14385" s="134"/>
      <c r="D14385" s="68">
        <f t="shared" si="224"/>
        <v>0</v>
      </c>
    </row>
    <row r="14386" spans="1:4">
      <c r="A14386" s="134"/>
      <c r="D14386" s="68">
        <f t="shared" si="224"/>
        <v>0</v>
      </c>
    </row>
    <row r="14387" spans="1:4">
      <c r="A14387" s="134"/>
      <c r="D14387" s="68">
        <f t="shared" si="224"/>
        <v>0</v>
      </c>
    </row>
    <row r="14388" spans="1:4">
      <c r="A14388" s="134"/>
      <c r="D14388" s="68">
        <f t="shared" si="224"/>
        <v>0</v>
      </c>
    </row>
    <row r="14389" spans="1:4">
      <c r="A14389" s="134"/>
      <c r="D14389" s="68">
        <f t="shared" si="224"/>
        <v>0</v>
      </c>
    </row>
    <row r="14390" spans="1:4">
      <c r="A14390" s="134"/>
      <c r="D14390" s="68">
        <f t="shared" si="224"/>
        <v>0</v>
      </c>
    </row>
    <row r="14391" spans="1:4">
      <c r="A14391" s="134"/>
      <c r="D14391" s="68">
        <f t="shared" si="224"/>
        <v>0</v>
      </c>
    </row>
    <row r="14392" spans="1:4">
      <c r="A14392" s="134"/>
      <c r="D14392" s="68">
        <f t="shared" si="224"/>
        <v>0</v>
      </c>
    </row>
    <row r="14393" spans="1:4">
      <c r="A14393" s="134"/>
      <c r="D14393" s="68">
        <f t="shared" si="224"/>
        <v>0</v>
      </c>
    </row>
    <row r="14394" spans="1:4">
      <c r="A14394" s="134"/>
      <c r="D14394" s="68">
        <f t="shared" si="224"/>
        <v>0</v>
      </c>
    </row>
    <row r="14395" spans="1:4">
      <c r="A14395" s="134"/>
      <c r="D14395" s="68">
        <f t="shared" si="224"/>
        <v>0</v>
      </c>
    </row>
    <row r="14396" spans="1:4">
      <c r="A14396" s="134"/>
      <c r="D14396" s="68">
        <f t="shared" si="224"/>
        <v>0</v>
      </c>
    </row>
    <row r="14397" spans="1:4">
      <c r="A14397" s="134"/>
      <c r="D14397" s="68">
        <f t="shared" si="224"/>
        <v>0</v>
      </c>
    </row>
    <row r="14398" spans="1:4">
      <c r="A14398" s="134"/>
      <c r="D14398" s="68">
        <f t="shared" si="224"/>
        <v>0</v>
      </c>
    </row>
    <row r="14399" spans="1:4">
      <c r="A14399" s="134"/>
      <c r="D14399" s="68">
        <f t="shared" si="224"/>
        <v>0</v>
      </c>
    </row>
    <row r="14400" spans="1:4">
      <c r="A14400" s="134"/>
      <c r="D14400" s="68">
        <f t="shared" si="224"/>
        <v>0</v>
      </c>
    </row>
    <row r="14401" spans="1:4">
      <c r="A14401" s="134"/>
      <c r="D14401" s="68">
        <f t="shared" si="224"/>
        <v>0</v>
      </c>
    </row>
    <row r="14402" spans="1:4">
      <c r="A14402" s="134"/>
      <c r="D14402" s="68">
        <f t="shared" si="224"/>
        <v>0</v>
      </c>
    </row>
    <row r="14403" spans="1:4">
      <c r="A14403" s="134"/>
      <c r="D14403" s="68">
        <f t="shared" ref="D14403:D14466" si="225">B14403+C14403</f>
        <v>0</v>
      </c>
    </row>
    <row r="14404" spans="1:4">
      <c r="A14404" s="134"/>
      <c r="D14404" s="68">
        <f t="shared" si="225"/>
        <v>0</v>
      </c>
    </row>
    <row r="14405" spans="1:4">
      <c r="A14405" s="134"/>
      <c r="D14405" s="68">
        <f t="shared" si="225"/>
        <v>0</v>
      </c>
    </row>
    <row r="14406" spans="1:4">
      <c r="A14406" s="134"/>
      <c r="D14406" s="68">
        <f t="shared" si="225"/>
        <v>0</v>
      </c>
    </row>
    <row r="14407" spans="1:4">
      <c r="A14407" s="134"/>
      <c r="D14407" s="68">
        <f t="shared" si="225"/>
        <v>0</v>
      </c>
    </row>
    <row r="14408" spans="1:4">
      <c r="A14408" s="134"/>
      <c r="D14408" s="68">
        <f t="shared" si="225"/>
        <v>0</v>
      </c>
    </row>
    <row r="14409" spans="1:4">
      <c r="A14409" s="134"/>
      <c r="D14409" s="68">
        <f t="shared" si="225"/>
        <v>0</v>
      </c>
    </row>
    <row r="14410" spans="1:4">
      <c r="A14410" s="134"/>
      <c r="D14410" s="68">
        <f t="shared" si="225"/>
        <v>0</v>
      </c>
    </row>
    <row r="14411" spans="1:4">
      <c r="A14411" s="134"/>
      <c r="D14411" s="68">
        <f t="shared" si="225"/>
        <v>0</v>
      </c>
    </row>
    <row r="14412" spans="1:4">
      <c r="A14412" s="134"/>
      <c r="D14412" s="68">
        <f t="shared" si="225"/>
        <v>0</v>
      </c>
    </row>
    <row r="14413" spans="1:4">
      <c r="A14413" s="134"/>
      <c r="D14413" s="68">
        <f t="shared" si="225"/>
        <v>0</v>
      </c>
    </row>
    <row r="14414" spans="1:4">
      <c r="A14414" s="134"/>
      <c r="D14414" s="68">
        <f t="shared" si="225"/>
        <v>0</v>
      </c>
    </row>
    <row r="14415" spans="1:4">
      <c r="A14415" s="134"/>
      <c r="D14415" s="68">
        <f t="shared" si="225"/>
        <v>0</v>
      </c>
    </row>
    <row r="14416" spans="1:4">
      <c r="A14416" s="134"/>
      <c r="D14416" s="68">
        <f t="shared" si="225"/>
        <v>0</v>
      </c>
    </row>
    <row r="14417" spans="1:4">
      <c r="A14417" s="134"/>
      <c r="D14417" s="68">
        <f t="shared" si="225"/>
        <v>0</v>
      </c>
    </row>
    <row r="14418" spans="1:4">
      <c r="A14418" s="134"/>
      <c r="D14418" s="68">
        <f t="shared" si="225"/>
        <v>0</v>
      </c>
    </row>
    <row r="14419" spans="1:4">
      <c r="A14419" s="134"/>
      <c r="D14419" s="68">
        <f t="shared" si="225"/>
        <v>0</v>
      </c>
    </row>
    <row r="14420" spans="1:4">
      <c r="A14420" s="134"/>
      <c r="D14420" s="68">
        <f t="shared" si="225"/>
        <v>0</v>
      </c>
    </row>
    <row r="14421" spans="1:4">
      <c r="A14421" s="134"/>
      <c r="D14421" s="68">
        <f t="shared" si="225"/>
        <v>0</v>
      </c>
    </row>
    <row r="14422" spans="1:4">
      <c r="A14422" s="134"/>
      <c r="D14422" s="68">
        <f t="shared" si="225"/>
        <v>0</v>
      </c>
    </row>
    <row r="14423" spans="1:4">
      <c r="A14423" s="134"/>
      <c r="D14423" s="68">
        <f t="shared" si="225"/>
        <v>0</v>
      </c>
    </row>
    <row r="14424" spans="1:4">
      <c r="A14424" s="134"/>
      <c r="D14424" s="68">
        <f t="shared" si="225"/>
        <v>0</v>
      </c>
    </row>
    <row r="14425" spans="1:4">
      <c r="A14425" s="134"/>
      <c r="D14425" s="68">
        <f t="shared" si="225"/>
        <v>0</v>
      </c>
    </row>
    <row r="14426" spans="1:4">
      <c r="A14426" s="134"/>
      <c r="D14426" s="68">
        <f t="shared" si="225"/>
        <v>0</v>
      </c>
    </row>
    <row r="14427" spans="1:4">
      <c r="A14427" s="134"/>
      <c r="D14427" s="68">
        <f t="shared" si="225"/>
        <v>0</v>
      </c>
    </row>
    <row r="14428" spans="1:4">
      <c r="A14428" s="134"/>
      <c r="D14428" s="68">
        <f t="shared" si="225"/>
        <v>0</v>
      </c>
    </row>
    <row r="14429" spans="1:4">
      <c r="A14429" s="134"/>
      <c r="D14429" s="68">
        <f t="shared" si="225"/>
        <v>0</v>
      </c>
    </row>
    <row r="14430" spans="1:4">
      <c r="A14430" s="134"/>
      <c r="D14430" s="68">
        <f t="shared" si="225"/>
        <v>0</v>
      </c>
    </row>
    <row r="14431" spans="1:4">
      <c r="A14431" s="134"/>
      <c r="D14431" s="68">
        <f t="shared" si="225"/>
        <v>0</v>
      </c>
    </row>
    <row r="14432" spans="1:4">
      <c r="A14432" s="134"/>
      <c r="D14432" s="68">
        <f t="shared" si="225"/>
        <v>0</v>
      </c>
    </row>
    <row r="14433" spans="1:4">
      <c r="A14433" s="134"/>
      <c r="D14433" s="68">
        <f t="shared" si="225"/>
        <v>0</v>
      </c>
    </row>
    <row r="14434" spans="1:4">
      <c r="A14434" s="134"/>
      <c r="D14434" s="68">
        <f t="shared" si="225"/>
        <v>0</v>
      </c>
    </row>
    <row r="14435" spans="1:4">
      <c r="A14435" s="134"/>
      <c r="D14435" s="68">
        <f t="shared" si="225"/>
        <v>0</v>
      </c>
    </row>
    <row r="14436" spans="1:4">
      <c r="A14436" s="134"/>
      <c r="D14436" s="68">
        <f t="shared" si="225"/>
        <v>0</v>
      </c>
    </row>
    <row r="14437" spans="1:4">
      <c r="A14437" s="134"/>
      <c r="D14437" s="68">
        <f t="shared" si="225"/>
        <v>0</v>
      </c>
    </row>
    <row r="14438" spans="1:4">
      <c r="A14438" s="134"/>
      <c r="D14438" s="68">
        <f t="shared" si="225"/>
        <v>0</v>
      </c>
    </row>
    <row r="14439" spans="1:4">
      <c r="A14439" s="134"/>
      <c r="D14439" s="68">
        <f t="shared" si="225"/>
        <v>0</v>
      </c>
    </row>
    <row r="14440" spans="1:4">
      <c r="A14440" s="134"/>
      <c r="D14440" s="68">
        <f t="shared" si="225"/>
        <v>0</v>
      </c>
    </row>
    <row r="14441" spans="1:4">
      <c r="A14441" s="134"/>
      <c r="D14441" s="68">
        <f t="shared" si="225"/>
        <v>0</v>
      </c>
    </row>
    <row r="14442" spans="1:4">
      <c r="A14442" s="134"/>
      <c r="D14442" s="68">
        <f t="shared" si="225"/>
        <v>0</v>
      </c>
    </row>
    <row r="14443" spans="1:4">
      <c r="A14443" s="134"/>
      <c r="D14443" s="68">
        <f t="shared" si="225"/>
        <v>0</v>
      </c>
    </row>
    <row r="14444" spans="1:4">
      <c r="A14444" s="134"/>
      <c r="D14444" s="68">
        <f t="shared" si="225"/>
        <v>0</v>
      </c>
    </row>
    <row r="14445" spans="1:4">
      <c r="A14445" s="134"/>
      <c r="D14445" s="68">
        <f t="shared" si="225"/>
        <v>0</v>
      </c>
    </row>
    <row r="14446" spans="1:4">
      <c r="A14446" s="134"/>
      <c r="D14446" s="68">
        <f t="shared" si="225"/>
        <v>0</v>
      </c>
    </row>
    <row r="14447" spans="1:4">
      <c r="A14447" s="134"/>
      <c r="D14447" s="68">
        <f t="shared" si="225"/>
        <v>0</v>
      </c>
    </row>
    <row r="14448" spans="1:4">
      <c r="A14448" s="134"/>
      <c r="D14448" s="68">
        <f t="shared" si="225"/>
        <v>0</v>
      </c>
    </row>
    <row r="14449" spans="1:4">
      <c r="A14449" s="134"/>
      <c r="D14449" s="68">
        <f t="shared" si="225"/>
        <v>0</v>
      </c>
    </row>
    <row r="14450" spans="1:4">
      <c r="A14450" s="134"/>
      <c r="D14450" s="68">
        <f t="shared" si="225"/>
        <v>0</v>
      </c>
    </row>
    <row r="14451" spans="1:4">
      <c r="A14451" s="134"/>
      <c r="D14451" s="68">
        <f t="shared" si="225"/>
        <v>0</v>
      </c>
    </row>
    <row r="14452" spans="1:4">
      <c r="A14452" s="134"/>
      <c r="D14452" s="68">
        <f t="shared" si="225"/>
        <v>0</v>
      </c>
    </row>
    <row r="14453" spans="1:4">
      <c r="A14453" s="134"/>
      <c r="D14453" s="68">
        <f t="shared" si="225"/>
        <v>0</v>
      </c>
    </row>
    <row r="14454" spans="1:4">
      <c r="A14454" s="134"/>
      <c r="D14454" s="68">
        <f t="shared" si="225"/>
        <v>0</v>
      </c>
    </row>
    <row r="14455" spans="1:4">
      <c r="A14455" s="134"/>
      <c r="D14455" s="68">
        <f t="shared" si="225"/>
        <v>0</v>
      </c>
    </row>
    <row r="14456" spans="1:4">
      <c r="A14456" s="134"/>
      <c r="D14456" s="68">
        <f t="shared" si="225"/>
        <v>0</v>
      </c>
    </row>
    <row r="14457" spans="1:4">
      <c r="A14457" s="134"/>
      <c r="D14457" s="68">
        <f t="shared" si="225"/>
        <v>0</v>
      </c>
    </row>
    <row r="14458" spans="1:4">
      <c r="A14458" s="134"/>
      <c r="D14458" s="68">
        <f t="shared" si="225"/>
        <v>0</v>
      </c>
    </row>
    <row r="14459" spans="1:4">
      <c r="A14459" s="134"/>
      <c r="D14459" s="68">
        <f t="shared" si="225"/>
        <v>0</v>
      </c>
    </row>
    <row r="14460" spans="1:4">
      <c r="A14460" s="134"/>
      <c r="D14460" s="68">
        <f t="shared" si="225"/>
        <v>0</v>
      </c>
    </row>
    <row r="14461" spans="1:4">
      <c r="A14461" s="134"/>
      <c r="D14461" s="68">
        <f t="shared" si="225"/>
        <v>0</v>
      </c>
    </row>
    <row r="14462" spans="1:4">
      <c r="A14462" s="134"/>
      <c r="D14462" s="68">
        <f t="shared" si="225"/>
        <v>0</v>
      </c>
    </row>
    <row r="14463" spans="1:4">
      <c r="A14463" s="134"/>
      <c r="D14463" s="68">
        <f t="shared" si="225"/>
        <v>0</v>
      </c>
    </row>
    <row r="14464" spans="1:4">
      <c r="A14464" s="134"/>
      <c r="D14464" s="68">
        <f t="shared" si="225"/>
        <v>0</v>
      </c>
    </row>
    <row r="14465" spans="1:4">
      <c r="A14465" s="134"/>
      <c r="D14465" s="68">
        <f t="shared" si="225"/>
        <v>0</v>
      </c>
    </row>
    <row r="14466" spans="1:4">
      <c r="A14466" s="134"/>
      <c r="D14466" s="68">
        <f t="shared" si="225"/>
        <v>0</v>
      </c>
    </row>
    <row r="14467" spans="1:4">
      <c r="A14467" s="134"/>
      <c r="D14467" s="68">
        <f t="shared" ref="D14467:D14530" si="226">B14467+C14467</f>
        <v>0</v>
      </c>
    </row>
    <row r="14468" spans="1:4">
      <c r="A14468" s="134"/>
      <c r="D14468" s="68">
        <f t="shared" si="226"/>
        <v>0</v>
      </c>
    </row>
    <row r="14469" spans="1:4">
      <c r="A14469" s="134"/>
      <c r="D14469" s="68">
        <f t="shared" si="226"/>
        <v>0</v>
      </c>
    </row>
    <row r="14470" spans="1:4">
      <c r="A14470" s="134"/>
      <c r="D14470" s="68">
        <f t="shared" si="226"/>
        <v>0</v>
      </c>
    </row>
    <row r="14471" spans="1:4">
      <c r="A14471" s="134"/>
      <c r="D14471" s="68">
        <f t="shared" si="226"/>
        <v>0</v>
      </c>
    </row>
    <row r="14472" spans="1:4">
      <c r="A14472" s="134"/>
      <c r="D14472" s="68">
        <f t="shared" si="226"/>
        <v>0</v>
      </c>
    </row>
    <row r="14473" spans="1:4">
      <c r="A14473" s="134"/>
      <c r="D14473" s="68">
        <f t="shared" si="226"/>
        <v>0</v>
      </c>
    </row>
    <row r="14474" spans="1:4">
      <c r="A14474" s="134"/>
      <c r="D14474" s="68">
        <f t="shared" si="226"/>
        <v>0</v>
      </c>
    </row>
    <row r="14475" spans="1:4">
      <c r="A14475" s="134"/>
      <c r="D14475" s="68">
        <f t="shared" si="226"/>
        <v>0</v>
      </c>
    </row>
    <row r="14476" spans="1:4">
      <c r="A14476" s="134"/>
      <c r="D14476" s="68">
        <f t="shared" si="226"/>
        <v>0</v>
      </c>
    </row>
    <row r="14477" spans="1:4">
      <c r="A14477" s="134"/>
      <c r="D14477" s="68">
        <f t="shared" si="226"/>
        <v>0</v>
      </c>
    </row>
    <row r="14478" spans="1:4">
      <c r="A14478" s="134"/>
      <c r="D14478" s="68">
        <f t="shared" si="226"/>
        <v>0</v>
      </c>
    </row>
    <row r="14479" spans="1:4">
      <c r="A14479" s="134"/>
      <c r="D14479" s="68">
        <f t="shared" si="226"/>
        <v>0</v>
      </c>
    </row>
    <row r="14480" spans="1:4">
      <c r="A14480" s="134"/>
      <c r="D14480" s="68">
        <f t="shared" si="226"/>
        <v>0</v>
      </c>
    </row>
    <row r="14481" spans="1:4">
      <c r="A14481" s="134"/>
      <c r="D14481" s="68">
        <f t="shared" si="226"/>
        <v>0</v>
      </c>
    </row>
    <row r="14482" spans="1:4">
      <c r="A14482" s="134"/>
      <c r="D14482" s="68">
        <f t="shared" si="226"/>
        <v>0</v>
      </c>
    </row>
    <row r="14483" spans="1:4">
      <c r="A14483" s="134"/>
      <c r="D14483" s="68">
        <f t="shared" si="226"/>
        <v>0</v>
      </c>
    </row>
    <row r="14484" spans="1:4">
      <c r="A14484" s="134"/>
      <c r="D14484" s="68">
        <f t="shared" si="226"/>
        <v>0</v>
      </c>
    </row>
    <row r="14485" spans="1:4">
      <c r="A14485" s="134"/>
      <c r="D14485" s="68">
        <f t="shared" si="226"/>
        <v>0</v>
      </c>
    </row>
    <row r="14486" spans="1:4">
      <c r="A14486" s="134"/>
      <c r="D14486" s="68">
        <f t="shared" si="226"/>
        <v>0</v>
      </c>
    </row>
    <row r="14487" spans="1:4">
      <c r="A14487" s="134"/>
      <c r="D14487" s="68">
        <f t="shared" si="226"/>
        <v>0</v>
      </c>
    </row>
    <row r="14488" spans="1:4">
      <c r="A14488" s="134"/>
      <c r="D14488" s="68">
        <f t="shared" si="226"/>
        <v>0</v>
      </c>
    </row>
    <row r="14489" spans="1:4">
      <c r="A14489" s="134"/>
      <c r="D14489" s="68">
        <f t="shared" si="226"/>
        <v>0</v>
      </c>
    </row>
    <row r="14490" spans="1:4">
      <c r="A14490" s="134"/>
      <c r="D14490" s="68">
        <f t="shared" si="226"/>
        <v>0</v>
      </c>
    </row>
    <row r="14491" spans="1:4">
      <c r="A14491" s="134"/>
      <c r="D14491" s="68">
        <f t="shared" si="226"/>
        <v>0</v>
      </c>
    </row>
    <row r="14492" spans="1:4">
      <c r="A14492" s="134"/>
      <c r="D14492" s="68">
        <f t="shared" si="226"/>
        <v>0</v>
      </c>
    </row>
    <row r="14493" spans="1:4">
      <c r="A14493" s="134"/>
      <c r="D14493" s="68">
        <f t="shared" si="226"/>
        <v>0</v>
      </c>
    </row>
    <row r="14494" spans="1:4">
      <c r="A14494" s="134"/>
      <c r="D14494" s="68">
        <f t="shared" si="226"/>
        <v>0</v>
      </c>
    </row>
    <row r="14495" spans="1:4">
      <c r="A14495" s="134"/>
      <c r="D14495" s="68">
        <f t="shared" si="226"/>
        <v>0</v>
      </c>
    </row>
    <row r="14496" spans="1:4">
      <c r="A14496" s="134"/>
      <c r="D14496" s="68">
        <f t="shared" si="226"/>
        <v>0</v>
      </c>
    </row>
    <row r="14497" spans="1:4">
      <c r="A14497" s="134"/>
      <c r="D14497" s="68">
        <f t="shared" si="226"/>
        <v>0</v>
      </c>
    </row>
    <row r="14498" spans="1:4">
      <c r="A14498" s="134"/>
      <c r="D14498" s="68">
        <f t="shared" si="226"/>
        <v>0</v>
      </c>
    </row>
    <row r="14499" spans="1:4">
      <c r="A14499" s="134"/>
      <c r="D14499" s="68">
        <f t="shared" si="226"/>
        <v>0</v>
      </c>
    </row>
    <row r="14500" spans="1:4">
      <c r="A14500" s="134"/>
      <c r="D14500" s="68">
        <f t="shared" si="226"/>
        <v>0</v>
      </c>
    </row>
    <row r="14501" spans="1:4">
      <c r="A14501" s="134"/>
      <c r="D14501" s="68">
        <f t="shared" si="226"/>
        <v>0</v>
      </c>
    </row>
    <row r="14502" spans="1:4">
      <c r="A14502" s="134"/>
      <c r="D14502" s="68">
        <f t="shared" si="226"/>
        <v>0</v>
      </c>
    </row>
    <row r="14503" spans="1:4">
      <c r="A14503" s="134"/>
      <c r="D14503" s="68">
        <f t="shared" si="226"/>
        <v>0</v>
      </c>
    </row>
    <row r="14504" spans="1:4">
      <c r="A14504" s="134"/>
      <c r="D14504" s="68">
        <f t="shared" si="226"/>
        <v>0</v>
      </c>
    </row>
    <row r="14505" spans="1:4">
      <c r="A14505" s="134"/>
      <c r="D14505" s="68">
        <f t="shared" si="226"/>
        <v>0</v>
      </c>
    </row>
    <row r="14506" spans="1:4">
      <c r="A14506" s="134"/>
      <c r="D14506" s="68">
        <f t="shared" si="226"/>
        <v>0</v>
      </c>
    </row>
    <row r="14507" spans="1:4">
      <c r="A14507" s="134"/>
      <c r="D14507" s="68">
        <f t="shared" si="226"/>
        <v>0</v>
      </c>
    </row>
    <row r="14508" spans="1:4">
      <c r="A14508" s="134"/>
      <c r="D14508" s="68">
        <f t="shared" si="226"/>
        <v>0</v>
      </c>
    </row>
    <row r="14509" spans="1:4">
      <c r="A14509" s="134"/>
      <c r="D14509" s="68">
        <f t="shared" si="226"/>
        <v>0</v>
      </c>
    </row>
    <row r="14510" spans="1:4">
      <c r="A14510" s="134"/>
      <c r="D14510" s="68">
        <f t="shared" si="226"/>
        <v>0</v>
      </c>
    </row>
    <row r="14511" spans="1:4">
      <c r="A14511" s="134"/>
      <c r="D14511" s="68">
        <f t="shared" si="226"/>
        <v>0</v>
      </c>
    </row>
    <row r="14512" spans="1:4">
      <c r="A14512" s="134"/>
      <c r="D14512" s="68">
        <f t="shared" si="226"/>
        <v>0</v>
      </c>
    </row>
    <row r="14513" spans="1:4">
      <c r="A14513" s="134"/>
      <c r="D14513" s="68">
        <f t="shared" si="226"/>
        <v>0</v>
      </c>
    </row>
    <row r="14514" spans="1:4">
      <c r="A14514" s="134"/>
      <c r="D14514" s="68">
        <f t="shared" si="226"/>
        <v>0</v>
      </c>
    </row>
    <row r="14515" spans="1:4">
      <c r="A14515" s="134"/>
      <c r="D14515" s="68">
        <f t="shared" si="226"/>
        <v>0</v>
      </c>
    </row>
    <row r="14516" spans="1:4">
      <c r="A14516" s="134"/>
      <c r="D14516" s="68">
        <f t="shared" si="226"/>
        <v>0</v>
      </c>
    </row>
    <row r="14517" spans="1:4">
      <c r="A14517" s="134"/>
      <c r="D14517" s="68">
        <f t="shared" si="226"/>
        <v>0</v>
      </c>
    </row>
    <row r="14518" spans="1:4">
      <c r="A14518" s="134"/>
      <c r="D14518" s="68">
        <f t="shared" si="226"/>
        <v>0</v>
      </c>
    </row>
    <row r="14519" spans="1:4">
      <c r="A14519" s="134"/>
      <c r="D14519" s="68">
        <f t="shared" si="226"/>
        <v>0</v>
      </c>
    </row>
    <row r="14520" spans="1:4">
      <c r="A14520" s="134"/>
      <c r="D14520" s="68">
        <f t="shared" si="226"/>
        <v>0</v>
      </c>
    </row>
    <row r="14521" spans="1:4">
      <c r="A14521" s="134"/>
      <c r="D14521" s="68">
        <f t="shared" si="226"/>
        <v>0</v>
      </c>
    </row>
    <row r="14522" spans="1:4">
      <c r="A14522" s="134"/>
      <c r="D14522" s="68">
        <f t="shared" si="226"/>
        <v>0</v>
      </c>
    </row>
    <row r="14523" spans="1:4">
      <c r="A14523" s="134"/>
      <c r="D14523" s="68">
        <f t="shared" si="226"/>
        <v>0</v>
      </c>
    </row>
    <row r="14524" spans="1:4">
      <c r="A14524" s="134"/>
      <c r="D14524" s="68">
        <f t="shared" si="226"/>
        <v>0</v>
      </c>
    </row>
    <row r="14525" spans="1:4">
      <c r="A14525" s="134"/>
      <c r="D14525" s="68">
        <f t="shared" si="226"/>
        <v>0</v>
      </c>
    </row>
    <row r="14526" spans="1:4">
      <c r="A14526" s="134"/>
      <c r="D14526" s="68">
        <f t="shared" si="226"/>
        <v>0</v>
      </c>
    </row>
    <row r="14527" spans="1:4">
      <c r="A14527" s="134"/>
      <c r="D14527" s="68">
        <f t="shared" si="226"/>
        <v>0</v>
      </c>
    </row>
    <row r="14528" spans="1:4">
      <c r="A14528" s="134"/>
      <c r="D14528" s="68">
        <f t="shared" si="226"/>
        <v>0</v>
      </c>
    </row>
    <row r="14529" spans="1:4">
      <c r="A14529" s="134"/>
      <c r="D14529" s="68">
        <f t="shared" si="226"/>
        <v>0</v>
      </c>
    </row>
    <row r="14530" spans="1:4">
      <c r="A14530" s="134"/>
      <c r="D14530" s="68">
        <f t="shared" si="226"/>
        <v>0</v>
      </c>
    </row>
    <row r="14531" spans="1:4">
      <c r="A14531" s="134"/>
      <c r="D14531" s="68">
        <f t="shared" ref="D14531:D14594" si="227">B14531+C14531</f>
        <v>0</v>
      </c>
    </row>
    <row r="14532" spans="1:4">
      <c r="A14532" s="134"/>
      <c r="D14532" s="68">
        <f t="shared" si="227"/>
        <v>0</v>
      </c>
    </row>
    <row r="14533" spans="1:4">
      <c r="A14533" s="134"/>
      <c r="D14533" s="68">
        <f t="shared" si="227"/>
        <v>0</v>
      </c>
    </row>
    <row r="14534" spans="1:4">
      <c r="A14534" s="134"/>
      <c r="D14534" s="68">
        <f t="shared" si="227"/>
        <v>0</v>
      </c>
    </row>
    <row r="14535" spans="1:4">
      <c r="A14535" s="134"/>
      <c r="D14535" s="68">
        <f t="shared" si="227"/>
        <v>0</v>
      </c>
    </row>
    <row r="14536" spans="1:4">
      <c r="A14536" s="134"/>
      <c r="D14536" s="68">
        <f t="shared" si="227"/>
        <v>0</v>
      </c>
    </row>
    <row r="14537" spans="1:4">
      <c r="A14537" s="134"/>
      <c r="D14537" s="68">
        <f t="shared" si="227"/>
        <v>0</v>
      </c>
    </row>
    <row r="14538" spans="1:4">
      <c r="A14538" s="134"/>
      <c r="D14538" s="68">
        <f t="shared" si="227"/>
        <v>0</v>
      </c>
    </row>
    <row r="14539" spans="1:4">
      <c r="A14539" s="134"/>
      <c r="D14539" s="68">
        <f t="shared" si="227"/>
        <v>0</v>
      </c>
    </row>
    <row r="14540" spans="1:4">
      <c r="A14540" s="134"/>
      <c r="D14540" s="68">
        <f t="shared" si="227"/>
        <v>0</v>
      </c>
    </row>
    <row r="14541" spans="1:4">
      <c r="A14541" s="134"/>
      <c r="D14541" s="68">
        <f t="shared" si="227"/>
        <v>0</v>
      </c>
    </row>
    <row r="14542" spans="1:4">
      <c r="A14542" s="134"/>
      <c r="D14542" s="68">
        <f t="shared" si="227"/>
        <v>0</v>
      </c>
    </row>
    <row r="14543" spans="1:4">
      <c r="A14543" s="134"/>
      <c r="D14543" s="68">
        <f t="shared" si="227"/>
        <v>0</v>
      </c>
    </row>
    <row r="14544" spans="1:4">
      <c r="A14544" s="134"/>
      <c r="D14544" s="68">
        <f t="shared" si="227"/>
        <v>0</v>
      </c>
    </row>
    <row r="14545" spans="1:4">
      <c r="A14545" s="134"/>
      <c r="D14545" s="68">
        <f t="shared" si="227"/>
        <v>0</v>
      </c>
    </row>
    <row r="14546" spans="1:4">
      <c r="A14546" s="134"/>
      <c r="D14546" s="68">
        <f t="shared" si="227"/>
        <v>0</v>
      </c>
    </row>
    <row r="14547" spans="1:4">
      <c r="A14547" s="134"/>
      <c r="D14547" s="68">
        <f t="shared" si="227"/>
        <v>0</v>
      </c>
    </row>
    <row r="14548" spans="1:4">
      <c r="A14548" s="134"/>
      <c r="D14548" s="68">
        <f t="shared" si="227"/>
        <v>0</v>
      </c>
    </row>
    <row r="14549" spans="1:4">
      <c r="A14549" s="134"/>
      <c r="D14549" s="68">
        <f t="shared" si="227"/>
        <v>0</v>
      </c>
    </row>
    <row r="14550" spans="1:4">
      <c r="A14550" s="134"/>
      <c r="D14550" s="68">
        <f t="shared" si="227"/>
        <v>0</v>
      </c>
    </row>
    <row r="14551" spans="1:4">
      <c r="A14551" s="134"/>
      <c r="D14551" s="68">
        <f t="shared" si="227"/>
        <v>0</v>
      </c>
    </row>
    <row r="14552" spans="1:4">
      <c r="A14552" s="134"/>
      <c r="D14552" s="68">
        <f t="shared" si="227"/>
        <v>0</v>
      </c>
    </row>
    <row r="14553" spans="1:4">
      <c r="A14553" s="134"/>
      <c r="D14553" s="68">
        <f t="shared" si="227"/>
        <v>0</v>
      </c>
    </row>
    <row r="14554" spans="1:4">
      <c r="A14554" s="134"/>
      <c r="D14554" s="68">
        <f t="shared" si="227"/>
        <v>0</v>
      </c>
    </row>
    <row r="14555" spans="1:4">
      <c r="A14555" s="134"/>
      <c r="D14555" s="68">
        <f t="shared" si="227"/>
        <v>0</v>
      </c>
    </row>
    <row r="14556" spans="1:4">
      <c r="A14556" s="134"/>
      <c r="D14556" s="68">
        <f t="shared" si="227"/>
        <v>0</v>
      </c>
    </row>
    <row r="14557" spans="1:4">
      <c r="A14557" s="134"/>
      <c r="D14557" s="68">
        <f t="shared" si="227"/>
        <v>0</v>
      </c>
    </row>
    <row r="14558" spans="1:4">
      <c r="A14558" s="134"/>
      <c r="D14558" s="68">
        <f t="shared" si="227"/>
        <v>0</v>
      </c>
    </row>
    <row r="14559" spans="1:4">
      <c r="A14559" s="134"/>
      <c r="D14559" s="68">
        <f t="shared" si="227"/>
        <v>0</v>
      </c>
    </row>
    <row r="14560" spans="1:4">
      <c r="A14560" s="134"/>
      <c r="D14560" s="68">
        <f t="shared" si="227"/>
        <v>0</v>
      </c>
    </row>
    <row r="14561" spans="1:4">
      <c r="A14561" s="134"/>
      <c r="D14561" s="68">
        <f t="shared" si="227"/>
        <v>0</v>
      </c>
    </row>
    <row r="14562" spans="1:4">
      <c r="A14562" s="134"/>
      <c r="D14562" s="68">
        <f t="shared" si="227"/>
        <v>0</v>
      </c>
    </row>
    <row r="14563" spans="1:4">
      <c r="A14563" s="134"/>
      <c r="D14563" s="68">
        <f t="shared" si="227"/>
        <v>0</v>
      </c>
    </row>
    <row r="14564" spans="1:4">
      <c r="A14564" s="134"/>
      <c r="D14564" s="68">
        <f t="shared" si="227"/>
        <v>0</v>
      </c>
    </row>
    <row r="14565" spans="1:4">
      <c r="A14565" s="134"/>
      <c r="D14565" s="68">
        <f t="shared" si="227"/>
        <v>0</v>
      </c>
    </row>
    <row r="14566" spans="1:4">
      <c r="A14566" s="134"/>
      <c r="D14566" s="68">
        <f t="shared" si="227"/>
        <v>0</v>
      </c>
    </row>
    <row r="14567" spans="1:4">
      <c r="A14567" s="134"/>
      <c r="D14567" s="68">
        <f t="shared" si="227"/>
        <v>0</v>
      </c>
    </row>
    <row r="14568" spans="1:4">
      <c r="A14568" s="134"/>
      <c r="D14568" s="68">
        <f t="shared" si="227"/>
        <v>0</v>
      </c>
    </row>
    <row r="14569" spans="1:4">
      <c r="A14569" s="134"/>
      <c r="D14569" s="68">
        <f t="shared" si="227"/>
        <v>0</v>
      </c>
    </row>
    <row r="14570" spans="1:4">
      <c r="A14570" s="134"/>
      <c r="D14570" s="68">
        <f t="shared" si="227"/>
        <v>0</v>
      </c>
    </row>
    <row r="14571" spans="1:4">
      <c r="A14571" s="134"/>
      <c r="D14571" s="68">
        <f t="shared" si="227"/>
        <v>0</v>
      </c>
    </row>
    <row r="14572" spans="1:4">
      <c r="A14572" s="134"/>
      <c r="D14572" s="68">
        <f t="shared" si="227"/>
        <v>0</v>
      </c>
    </row>
    <row r="14573" spans="1:4">
      <c r="A14573" s="134"/>
      <c r="D14573" s="68">
        <f t="shared" si="227"/>
        <v>0</v>
      </c>
    </row>
    <row r="14574" spans="1:4">
      <c r="A14574" s="134"/>
      <c r="D14574" s="68">
        <f t="shared" si="227"/>
        <v>0</v>
      </c>
    </row>
    <row r="14575" spans="1:4">
      <c r="A14575" s="134"/>
      <c r="D14575" s="68">
        <f t="shared" si="227"/>
        <v>0</v>
      </c>
    </row>
    <row r="14576" spans="1:4">
      <c r="A14576" s="134"/>
      <c r="D14576" s="68">
        <f t="shared" si="227"/>
        <v>0</v>
      </c>
    </row>
    <row r="14577" spans="1:4">
      <c r="A14577" s="134"/>
      <c r="D14577" s="68">
        <f t="shared" si="227"/>
        <v>0</v>
      </c>
    </row>
    <row r="14578" spans="1:4">
      <c r="A14578" s="134"/>
      <c r="D14578" s="68">
        <f t="shared" si="227"/>
        <v>0</v>
      </c>
    </row>
    <row r="14579" spans="1:4">
      <c r="A14579" s="134"/>
      <c r="D14579" s="68">
        <f t="shared" si="227"/>
        <v>0</v>
      </c>
    </row>
    <row r="14580" spans="1:4">
      <c r="A14580" s="134"/>
      <c r="D14580" s="68">
        <f t="shared" si="227"/>
        <v>0</v>
      </c>
    </row>
    <row r="14581" spans="1:4">
      <c r="A14581" s="134"/>
      <c r="D14581" s="68">
        <f t="shared" si="227"/>
        <v>0</v>
      </c>
    </row>
    <row r="14582" spans="1:4">
      <c r="A14582" s="134"/>
      <c r="D14582" s="68">
        <f t="shared" si="227"/>
        <v>0</v>
      </c>
    </row>
    <row r="14583" spans="1:4">
      <c r="A14583" s="134"/>
      <c r="D14583" s="68">
        <f t="shared" si="227"/>
        <v>0</v>
      </c>
    </row>
    <row r="14584" spans="1:4">
      <c r="A14584" s="134"/>
      <c r="D14584" s="68">
        <f t="shared" si="227"/>
        <v>0</v>
      </c>
    </row>
    <row r="14585" spans="1:4">
      <c r="A14585" s="134"/>
      <c r="D14585" s="68">
        <f t="shared" si="227"/>
        <v>0</v>
      </c>
    </row>
    <row r="14586" spans="1:4">
      <c r="A14586" s="134"/>
      <c r="D14586" s="68">
        <f t="shared" si="227"/>
        <v>0</v>
      </c>
    </row>
    <row r="14587" spans="1:4">
      <c r="A14587" s="134"/>
      <c r="D14587" s="68">
        <f t="shared" si="227"/>
        <v>0</v>
      </c>
    </row>
    <row r="14588" spans="1:4">
      <c r="A14588" s="134"/>
      <c r="D14588" s="68">
        <f t="shared" si="227"/>
        <v>0</v>
      </c>
    </row>
    <row r="14589" spans="1:4">
      <c r="A14589" s="134"/>
      <c r="D14589" s="68">
        <f t="shared" si="227"/>
        <v>0</v>
      </c>
    </row>
    <row r="14590" spans="1:4">
      <c r="A14590" s="134"/>
      <c r="D14590" s="68">
        <f t="shared" si="227"/>
        <v>0</v>
      </c>
    </row>
    <row r="14591" spans="1:4">
      <c r="A14591" s="134"/>
      <c r="D14591" s="68">
        <f t="shared" si="227"/>
        <v>0</v>
      </c>
    </row>
    <row r="14592" spans="1:4">
      <c r="A14592" s="134"/>
      <c r="D14592" s="68">
        <f t="shared" si="227"/>
        <v>0</v>
      </c>
    </row>
    <row r="14593" spans="1:4">
      <c r="A14593" s="134"/>
      <c r="D14593" s="68">
        <f t="shared" si="227"/>
        <v>0</v>
      </c>
    </row>
    <row r="14594" spans="1:4">
      <c r="A14594" s="134"/>
      <c r="D14594" s="68">
        <f t="shared" si="227"/>
        <v>0</v>
      </c>
    </row>
    <row r="14595" spans="1:4">
      <c r="A14595" s="134"/>
      <c r="D14595" s="68">
        <f t="shared" ref="D14595:D14658" si="228">B14595+C14595</f>
        <v>0</v>
      </c>
    </row>
    <row r="14596" spans="1:4">
      <c r="A14596" s="134"/>
      <c r="D14596" s="68">
        <f t="shared" si="228"/>
        <v>0</v>
      </c>
    </row>
    <row r="14597" spans="1:4">
      <c r="A14597" s="134"/>
      <c r="D14597" s="68">
        <f t="shared" si="228"/>
        <v>0</v>
      </c>
    </row>
    <row r="14598" spans="1:4">
      <c r="A14598" s="134"/>
      <c r="D14598" s="68">
        <f t="shared" si="228"/>
        <v>0</v>
      </c>
    </row>
    <row r="14599" spans="1:4">
      <c r="A14599" s="134"/>
      <c r="D14599" s="68">
        <f t="shared" si="228"/>
        <v>0</v>
      </c>
    </row>
    <row r="14600" spans="1:4">
      <c r="A14600" s="134"/>
      <c r="D14600" s="68">
        <f t="shared" si="228"/>
        <v>0</v>
      </c>
    </row>
    <row r="14601" spans="1:4">
      <c r="A14601" s="134"/>
      <c r="D14601" s="68">
        <f t="shared" si="228"/>
        <v>0</v>
      </c>
    </row>
    <row r="14602" spans="1:4">
      <c r="A14602" s="134"/>
      <c r="D14602" s="68">
        <f t="shared" si="228"/>
        <v>0</v>
      </c>
    </row>
    <row r="14603" spans="1:4">
      <c r="A14603" s="134"/>
      <c r="D14603" s="68">
        <f t="shared" si="228"/>
        <v>0</v>
      </c>
    </row>
    <row r="14604" spans="1:4">
      <c r="A14604" s="134"/>
      <c r="D14604" s="68">
        <f t="shared" si="228"/>
        <v>0</v>
      </c>
    </row>
    <row r="14605" spans="1:4">
      <c r="A14605" s="134"/>
      <c r="D14605" s="68">
        <f t="shared" si="228"/>
        <v>0</v>
      </c>
    </row>
    <row r="14606" spans="1:4">
      <c r="A14606" s="134"/>
      <c r="D14606" s="68">
        <f t="shared" si="228"/>
        <v>0</v>
      </c>
    </row>
    <row r="14607" spans="1:4">
      <c r="A14607" s="134"/>
      <c r="D14607" s="68">
        <f t="shared" si="228"/>
        <v>0</v>
      </c>
    </row>
    <row r="14608" spans="1:4">
      <c r="A14608" s="134"/>
      <c r="D14608" s="68">
        <f t="shared" si="228"/>
        <v>0</v>
      </c>
    </row>
    <row r="14609" spans="1:4">
      <c r="A14609" s="134"/>
      <c r="D14609" s="68">
        <f t="shared" si="228"/>
        <v>0</v>
      </c>
    </row>
    <row r="14610" spans="1:4">
      <c r="A14610" s="134"/>
      <c r="D14610" s="68">
        <f t="shared" si="228"/>
        <v>0</v>
      </c>
    </row>
    <row r="14611" spans="1:4">
      <c r="A14611" s="134"/>
      <c r="D14611" s="68">
        <f t="shared" si="228"/>
        <v>0</v>
      </c>
    </row>
    <row r="14612" spans="1:4">
      <c r="A14612" s="134"/>
      <c r="D14612" s="68">
        <f t="shared" si="228"/>
        <v>0</v>
      </c>
    </row>
    <row r="14613" spans="1:4">
      <c r="A14613" s="134"/>
      <c r="D14613" s="68">
        <f t="shared" si="228"/>
        <v>0</v>
      </c>
    </row>
    <row r="14614" spans="1:4">
      <c r="A14614" s="134"/>
      <c r="D14614" s="68">
        <f t="shared" si="228"/>
        <v>0</v>
      </c>
    </row>
    <row r="14615" spans="1:4">
      <c r="A14615" s="134"/>
      <c r="D14615" s="68">
        <f t="shared" si="228"/>
        <v>0</v>
      </c>
    </row>
    <row r="14616" spans="1:4">
      <c r="A14616" s="134"/>
      <c r="D14616" s="68">
        <f t="shared" si="228"/>
        <v>0</v>
      </c>
    </row>
    <row r="14617" spans="1:4">
      <c r="A14617" s="134"/>
      <c r="D14617" s="68">
        <f t="shared" si="228"/>
        <v>0</v>
      </c>
    </row>
    <row r="14618" spans="1:4">
      <c r="A14618" s="134"/>
      <c r="D14618" s="68">
        <f t="shared" si="228"/>
        <v>0</v>
      </c>
    </row>
    <row r="14619" spans="1:4">
      <c r="A14619" s="134"/>
      <c r="D14619" s="68">
        <f t="shared" si="228"/>
        <v>0</v>
      </c>
    </row>
    <row r="14620" spans="1:4">
      <c r="A14620" s="134"/>
      <c r="D14620" s="68">
        <f t="shared" si="228"/>
        <v>0</v>
      </c>
    </row>
    <row r="14621" spans="1:4">
      <c r="A14621" s="134"/>
      <c r="D14621" s="68">
        <f t="shared" si="228"/>
        <v>0</v>
      </c>
    </row>
    <row r="14622" spans="1:4">
      <c r="A14622" s="134"/>
      <c r="D14622" s="68">
        <f t="shared" si="228"/>
        <v>0</v>
      </c>
    </row>
    <row r="14623" spans="1:4">
      <c r="A14623" s="134"/>
      <c r="D14623" s="68">
        <f t="shared" si="228"/>
        <v>0</v>
      </c>
    </row>
    <row r="14624" spans="1:4">
      <c r="A14624" s="134"/>
      <c r="D14624" s="68">
        <f t="shared" si="228"/>
        <v>0</v>
      </c>
    </row>
    <row r="14625" spans="1:4">
      <c r="A14625" s="134"/>
      <c r="D14625" s="68">
        <f t="shared" si="228"/>
        <v>0</v>
      </c>
    </row>
    <row r="14626" spans="1:4">
      <c r="A14626" s="134"/>
      <c r="D14626" s="68">
        <f t="shared" si="228"/>
        <v>0</v>
      </c>
    </row>
    <row r="14627" spans="1:4">
      <c r="A14627" s="134"/>
      <c r="D14627" s="68">
        <f t="shared" si="228"/>
        <v>0</v>
      </c>
    </row>
    <row r="14628" spans="1:4">
      <c r="A14628" s="134"/>
      <c r="D14628" s="68">
        <f t="shared" si="228"/>
        <v>0</v>
      </c>
    </row>
    <row r="14629" spans="1:4">
      <c r="A14629" s="134"/>
      <c r="D14629" s="68">
        <f t="shared" si="228"/>
        <v>0</v>
      </c>
    </row>
    <row r="14630" spans="1:4">
      <c r="A14630" s="134"/>
      <c r="D14630" s="68">
        <f t="shared" si="228"/>
        <v>0</v>
      </c>
    </row>
    <row r="14631" spans="1:4">
      <c r="A14631" s="134"/>
      <c r="D14631" s="68">
        <f t="shared" si="228"/>
        <v>0</v>
      </c>
    </row>
    <row r="14632" spans="1:4">
      <c r="A14632" s="134"/>
      <c r="D14632" s="68">
        <f t="shared" si="228"/>
        <v>0</v>
      </c>
    </row>
    <row r="14633" spans="1:4">
      <c r="A14633" s="134"/>
      <c r="D14633" s="68">
        <f t="shared" si="228"/>
        <v>0</v>
      </c>
    </row>
    <row r="14634" spans="1:4">
      <c r="A14634" s="134"/>
      <c r="D14634" s="68">
        <f t="shared" si="228"/>
        <v>0</v>
      </c>
    </row>
    <row r="14635" spans="1:4">
      <c r="A14635" s="134"/>
      <c r="D14635" s="68">
        <f t="shared" si="228"/>
        <v>0</v>
      </c>
    </row>
    <row r="14636" spans="1:4">
      <c r="A14636" s="134"/>
      <c r="D14636" s="68">
        <f t="shared" si="228"/>
        <v>0</v>
      </c>
    </row>
    <row r="14637" spans="1:4">
      <c r="A14637" s="134"/>
      <c r="D14637" s="68">
        <f t="shared" si="228"/>
        <v>0</v>
      </c>
    </row>
    <row r="14638" spans="1:4">
      <c r="A14638" s="134"/>
      <c r="D14638" s="68">
        <f t="shared" si="228"/>
        <v>0</v>
      </c>
    </row>
    <row r="14639" spans="1:4">
      <c r="A14639" s="134"/>
      <c r="D14639" s="68">
        <f t="shared" si="228"/>
        <v>0</v>
      </c>
    </row>
    <row r="14640" spans="1:4">
      <c r="A14640" s="134"/>
      <c r="D14640" s="68">
        <f t="shared" si="228"/>
        <v>0</v>
      </c>
    </row>
    <row r="14641" spans="1:4">
      <c r="A14641" s="134"/>
      <c r="D14641" s="68">
        <f t="shared" si="228"/>
        <v>0</v>
      </c>
    </row>
    <row r="14642" spans="1:4">
      <c r="A14642" s="134"/>
      <c r="D14642" s="68">
        <f t="shared" si="228"/>
        <v>0</v>
      </c>
    </row>
    <row r="14643" spans="1:4">
      <c r="A14643" s="134"/>
      <c r="D14643" s="68">
        <f t="shared" si="228"/>
        <v>0</v>
      </c>
    </row>
    <row r="14644" spans="1:4">
      <c r="A14644" s="134"/>
      <c r="D14644" s="68">
        <f t="shared" si="228"/>
        <v>0</v>
      </c>
    </row>
    <row r="14645" spans="1:4">
      <c r="A14645" s="134"/>
      <c r="D14645" s="68">
        <f t="shared" si="228"/>
        <v>0</v>
      </c>
    </row>
    <row r="14646" spans="1:4">
      <c r="A14646" s="134"/>
      <c r="D14646" s="68">
        <f t="shared" si="228"/>
        <v>0</v>
      </c>
    </row>
    <row r="14647" spans="1:4">
      <c r="A14647" s="134"/>
      <c r="D14647" s="68">
        <f t="shared" si="228"/>
        <v>0</v>
      </c>
    </row>
    <row r="14648" spans="1:4">
      <c r="A14648" s="134"/>
      <c r="D14648" s="68">
        <f t="shared" si="228"/>
        <v>0</v>
      </c>
    </row>
    <row r="14649" spans="1:4">
      <c r="A14649" s="134"/>
      <c r="D14649" s="68">
        <f t="shared" si="228"/>
        <v>0</v>
      </c>
    </row>
    <row r="14650" spans="1:4">
      <c r="A14650" s="134"/>
      <c r="D14650" s="68">
        <f t="shared" si="228"/>
        <v>0</v>
      </c>
    </row>
    <row r="14651" spans="1:4">
      <c r="A14651" s="134"/>
      <c r="D14651" s="68">
        <f t="shared" si="228"/>
        <v>0</v>
      </c>
    </row>
    <row r="14652" spans="1:4">
      <c r="A14652" s="134"/>
      <c r="D14652" s="68">
        <f t="shared" si="228"/>
        <v>0</v>
      </c>
    </row>
    <row r="14653" spans="1:4">
      <c r="A14653" s="134"/>
      <c r="D14653" s="68">
        <f t="shared" si="228"/>
        <v>0</v>
      </c>
    </row>
    <row r="14654" spans="1:4">
      <c r="A14654" s="134"/>
      <c r="D14654" s="68">
        <f t="shared" si="228"/>
        <v>0</v>
      </c>
    </row>
    <row r="14655" spans="1:4">
      <c r="A14655" s="134"/>
      <c r="D14655" s="68">
        <f t="shared" si="228"/>
        <v>0</v>
      </c>
    </row>
    <row r="14656" spans="1:4">
      <c r="A14656" s="134"/>
      <c r="D14656" s="68">
        <f t="shared" si="228"/>
        <v>0</v>
      </c>
    </row>
    <row r="14657" spans="1:4">
      <c r="A14657" s="134"/>
      <c r="D14657" s="68">
        <f t="shared" si="228"/>
        <v>0</v>
      </c>
    </row>
    <row r="14658" spans="1:4">
      <c r="A14658" s="134"/>
      <c r="D14658" s="68">
        <f t="shared" si="228"/>
        <v>0</v>
      </c>
    </row>
    <row r="14659" spans="1:4">
      <c r="A14659" s="134"/>
      <c r="D14659" s="68">
        <f t="shared" ref="D14659:D14722" si="229">B14659+C14659</f>
        <v>0</v>
      </c>
    </row>
    <row r="14660" spans="1:4">
      <c r="A14660" s="134"/>
      <c r="D14660" s="68">
        <f t="shared" si="229"/>
        <v>0</v>
      </c>
    </row>
    <row r="14661" spans="1:4">
      <c r="A14661" s="134"/>
      <c r="D14661" s="68">
        <f t="shared" si="229"/>
        <v>0</v>
      </c>
    </row>
    <row r="14662" spans="1:4">
      <c r="A14662" s="134"/>
      <c r="D14662" s="68">
        <f t="shared" si="229"/>
        <v>0</v>
      </c>
    </row>
    <row r="14663" spans="1:4">
      <c r="A14663" s="134"/>
      <c r="D14663" s="68">
        <f t="shared" si="229"/>
        <v>0</v>
      </c>
    </row>
    <row r="14664" spans="1:4">
      <c r="A14664" s="134"/>
      <c r="D14664" s="68">
        <f t="shared" si="229"/>
        <v>0</v>
      </c>
    </row>
    <row r="14665" spans="1:4">
      <c r="A14665" s="134"/>
      <c r="D14665" s="68">
        <f t="shared" si="229"/>
        <v>0</v>
      </c>
    </row>
    <row r="14666" spans="1:4">
      <c r="A14666" s="134"/>
      <c r="D14666" s="68">
        <f t="shared" si="229"/>
        <v>0</v>
      </c>
    </row>
    <row r="14667" spans="1:4">
      <c r="A14667" s="134"/>
      <c r="D14667" s="68">
        <f t="shared" si="229"/>
        <v>0</v>
      </c>
    </row>
    <row r="14668" spans="1:4">
      <c r="A14668" s="134"/>
      <c r="D14668" s="68">
        <f t="shared" si="229"/>
        <v>0</v>
      </c>
    </row>
    <row r="14669" spans="1:4">
      <c r="A14669" s="134"/>
      <c r="D14669" s="68">
        <f t="shared" si="229"/>
        <v>0</v>
      </c>
    </row>
    <row r="14670" spans="1:4">
      <c r="A14670" s="134"/>
      <c r="D14670" s="68">
        <f t="shared" si="229"/>
        <v>0</v>
      </c>
    </row>
    <row r="14671" spans="1:4">
      <c r="A14671" s="134"/>
      <c r="D14671" s="68">
        <f t="shared" si="229"/>
        <v>0</v>
      </c>
    </row>
    <row r="14672" spans="1:4">
      <c r="A14672" s="134"/>
      <c r="D14672" s="68">
        <f t="shared" si="229"/>
        <v>0</v>
      </c>
    </row>
    <row r="14673" spans="1:4">
      <c r="A14673" s="134"/>
      <c r="D14673" s="68">
        <f t="shared" si="229"/>
        <v>0</v>
      </c>
    </row>
    <row r="14674" spans="1:4">
      <c r="A14674" s="134"/>
      <c r="D14674" s="68">
        <f t="shared" si="229"/>
        <v>0</v>
      </c>
    </row>
    <row r="14675" spans="1:4">
      <c r="A14675" s="134"/>
      <c r="D14675" s="68">
        <f t="shared" si="229"/>
        <v>0</v>
      </c>
    </row>
    <row r="14676" spans="1:4">
      <c r="A14676" s="134"/>
      <c r="D14676" s="68">
        <f t="shared" si="229"/>
        <v>0</v>
      </c>
    </row>
    <row r="14677" spans="1:4">
      <c r="A14677" s="134"/>
      <c r="D14677" s="68">
        <f t="shared" si="229"/>
        <v>0</v>
      </c>
    </row>
    <row r="14678" spans="1:4">
      <c r="A14678" s="134"/>
      <c r="D14678" s="68">
        <f t="shared" si="229"/>
        <v>0</v>
      </c>
    </row>
    <row r="14679" spans="1:4">
      <c r="A14679" s="134"/>
      <c r="D14679" s="68">
        <f t="shared" si="229"/>
        <v>0</v>
      </c>
    </row>
    <row r="14680" spans="1:4">
      <c r="A14680" s="134"/>
      <c r="D14680" s="68">
        <f t="shared" si="229"/>
        <v>0</v>
      </c>
    </row>
    <row r="14681" spans="1:4">
      <c r="A14681" s="134"/>
      <c r="D14681" s="68">
        <f t="shared" si="229"/>
        <v>0</v>
      </c>
    </row>
    <row r="14682" spans="1:4">
      <c r="A14682" s="134"/>
      <c r="D14682" s="68">
        <f t="shared" si="229"/>
        <v>0</v>
      </c>
    </row>
    <row r="14683" spans="1:4">
      <c r="A14683" s="134"/>
      <c r="D14683" s="68">
        <f t="shared" si="229"/>
        <v>0</v>
      </c>
    </row>
    <row r="14684" spans="1:4">
      <c r="A14684" s="134"/>
      <c r="D14684" s="68">
        <f t="shared" si="229"/>
        <v>0</v>
      </c>
    </row>
    <row r="14685" spans="1:4">
      <c r="A14685" s="134"/>
      <c r="D14685" s="68">
        <f t="shared" si="229"/>
        <v>0</v>
      </c>
    </row>
    <row r="14686" spans="1:4">
      <c r="A14686" s="134"/>
      <c r="D14686" s="68">
        <f t="shared" si="229"/>
        <v>0</v>
      </c>
    </row>
    <row r="14687" spans="1:4">
      <c r="A14687" s="134"/>
      <c r="D14687" s="68">
        <f t="shared" si="229"/>
        <v>0</v>
      </c>
    </row>
    <row r="14688" spans="1:4">
      <c r="A14688" s="134"/>
      <c r="D14688" s="68">
        <f t="shared" si="229"/>
        <v>0</v>
      </c>
    </row>
    <row r="14689" spans="1:4">
      <c r="A14689" s="134"/>
      <c r="D14689" s="68">
        <f t="shared" si="229"/>
        <v>0</v>
      </c>
    </row>
    <row r="14690" spans="1:4">
      <c r="A14690" s="134"/>
      <c r="D14690" s="68">
        <f t="shared" si="229"/>
        <v>0</v>
      </c>
    </row>
    <row r="14691" spans="1:4">
      <c r="A14691" s="134"/>
      <c r="D14691" s="68">
        <f t="shared" si="229"/>
        <v>0</v>
      </c>
    </row>
    <row r="14692" spans="1:4">
      <c r="A14692" s="134"/>
      <c r="D14692" s="68">
        <f t="shared" si="229"/>
        <v>0</v>
      </c>
    </row>
    <row r="14693" spans="1:4">
      <c r="A14693" s="134"/>
      <c r="D14693" s="68">
        <f t="shared" si="229"/>
        <v>0</v>
      </c>
    </row>
    <row r="14694" spans="1:4">
      <c r="A14694" s="134"/>
      <c r="D14694" s="68">
        <f t="shared" si="229"/>
        <v>0</v>
      </c>
    </row>
    <row r="14695" spans="1:4">
      <c r="A14695" s="134"/>
      <c r="D14695" s="68">
        <f t="shared" si="229"/>
        <v>0</v>
      </c>
    </row>
    <row r="14696" spans="1:4">
      <c r="A14696" s="134"/>
      <c r="D14696" s="68">
        <f t="shared" si="229"/>
        <v>0</v>
      </c>
    </row>
    <row r="14697" spans="1:4">
      <c r="A14697" s="134"/>
      <c r="D14697" s="68">
        <f t="shared" si="229"/>
        <v>0</v>
      </c>
    </row>
    <row r="14698" spans="1:4">
      <c r="A14698" s="134"/>
      <c r="D14698" s="68">
        <f t="shared" si="229"/>
        <v>0</v>
      </c>
    </row>
    <row r="14699" spans="1:4">
      <c r="A14699" s="134"/>
      <c r="D14699" s="68">
        <f t="shared" si="229"/>
        <v>0</v>
      </c>
    </row>
    <row r="14700" spans="1:4">
      <c r="A14700" s="134"/>
      <c r="D14700" s="68">
        <f t="shared" si="229"/>
        <v>0</v>
      </c>
    </row>
    <row r="14701" spans="1:4">
      <c r="A14701" s="134"/>
      <c r="D14701" s="68">
        <f t="shared" si="229"/>
        <v>0</v>
      </c>
    </row>
    <row r="14702" spans="1:4">
      <c r="A14702" s="134"/>
      <c r="D14702" s="68">
        <f t="shared" si="229"/>
        <v>0</v>
      </c>
    </row>
    <row r="14703" spans="1:4">
      <c r="A14703" s="134"/>
      <c r="D14703" s="68">
        <f t="shared" si="229"/>
        <v>0</v>
      </c>
    </row>
    <row r="14704" spans="1:4">
      <c r="A14704" s="134"/>
      <c r="D14704" s="68">
        <f t="shared" si="229"/>
        <v>0</v>
      </c>
    </row>
    <row r="14705" spans="1:4">
      <c r="A14705" s="134"/>
      <c r="D14705" s="68">
        <f t="shared" si="229"/>
        <v>0</v>
      </c>
    </row>
    <row r="14706" spans="1:4">
      <c r="A14706" s="134"/>
      <c r="D14706" s="68">
        <f t="shared" si="229"/>
        <v>0</v>
      </c>
    </row>
    <row r="14707" spans="1:4">
      <c r="A14707" s="134"/>
      <c r="D14707" s="68">
        <f t="shared" si="229"/>
        <v>0</v>
      </c>
    </row>
    <row r="14708" spans="1:4">
      <c r="A14708" s="134"/>
      <c r="D14708" s="68">
        <f t="shared" si="229"/>
        <v>0</v>
      </c>
    </row>
    <row r="14709" spans="1:4">
      <c r="A14709" s="134"/>
      <c r="D14709" s="68">
        <f t="shared" si="229"/>
        <v>0</v>
      </c>
    </row>
    <row r="14710" spans="1:4">
      <c r="A14710" s="134"/>
      <c r="D14710" s="68">
        <f t="shared" si="229"/>
        <v>0</v>
      </c>
    </row>
    <row r="14711" spans="1:4">
      <c r="A14711" s="134"/>
      <c r="D14711" s="68">
        <f t="shared" si="229"/>
        <v>0</v>
      </c>
    </row>
    <row r="14712" spans="1:4">
      <c r="A14712" s="134"/>
      <c r="D14712" s="68">
        <f t="shared" si="229"/>
        <v>0</v>
      </c>
    </row>
    <row r="14713" spans="1:4">
      <c r="A14713" s="134"/>
      <c r="D14713" s="68">
        <f t="shared" si="229"/>
        <v>0</v>
      </c>
    </row>
    <row r="14714" spans="1:4">
      <c r="A14714" s="134"/>
      <c r="D14714" s="68">
        <f t="shared" si="229"/>
        <v>0</v>
      </c>
    </row>
    <row r="14715" spans="1:4">
      <c r="A14715" s="134"/>
      <c r="D14715" s="68">
        <f t="shared" si="229"/>
        <v>0</v>
      </c>
    </row>
    <row r="14716" spans="1:4">
      <c r="A14716" s="134"/>
      <c r="D14716" s="68">
        <f t="shared" si="229"/>
        <v>0</v>
      </c>
    </row>
    <row r="14717" spans="1:4">
      <c r="A14717" s="134"/>
      <c r="D14717" s="68">
        <f t="shared" si="229"/>
        <v>0</v>
      </c>
    </row>
    <row r="14718" spans="1:4">
      <c r="A14718" s="134"/>
      <c r="D14718" s="68">
        <f t="shared" si="229"/>
        <v>0</v>
      </c>
    </row>
    <row r="14719" spans="1:4">
      <c r="A14719" s="134"/>
      <c r="D14719" s="68">
        <f t="shared" si="229"/>
        <v>0</v>
      </c>
    </row>
    <row r="14720" spans="1:4">
      <c r="A14720" s="134"/>
      <c r="D14720" s="68">
        <f t="shared" si="229"/>
        <v>0</v>
      </c>
    </row>
    <row r="14721" spans="1:4">
      <c r="A14721" s="134"/>
      <c r="D14721" s="68">
        <f t="shared" si="229"/>
        <v>0</v>
      </c>
    </row>
    <row r="14722" spans="1:4">
      <c r="A14722" s="134"/>
      <c r="D14722" s="68">
        <f t="shared" si="229"/>
        <v>0</v>
      </c>
    </row>
    <row r="14723" spans="1:4">
      <c r="A14723" s="134"/>
      <c r="D14723" s="68">
        <f t="shared" ref="D14723:D14786" si="230">B14723+C14723</f>
        <v>0</v>
      </c>
    </row>
    <row r="14724" spans="1:4">
      <c r="A14724" s="134"/>
      <c r="D14724" s="68">
        <f t="shared" si="230"/>
        <v>0</v>
      </c>
    </row>
    <row r="14725" spans="1:4">
      <c r="A14725" s="134"/>
      <c r="D14725" s="68">
        <f t="shared" si="230"/>
        <v>0</v>
      </c>
    </row>
    <row r="14726" spans="1:4">
      <c r="A14726" s="134"/>
      <c r="D14726" s="68">
        <f t="shared" si="230"/>
        <v>0</v>
      </c>
    </row>
    <row r="14727" spans="1:4">
      <c r="A14727" s="134"/>
      <c r="D14727" s="68">
        <f t="shared" si="230"/>
        <v>0</v>
      </c>
    </row>
    <row r="14728" spans="1:4">
      <c r="A14728" s="134"/>
      <c r="D14728" s="68">
        <f t="shared" si="230"/>
        <v>0</v>
      </c>
    </row>
    <row r="14729" spans="1:4">
      <c r="A14729" s="134"/>
      <c r="D14729" s="68">
        <f t="shared" si="230"/>
        <v>0</v>
      </c>
    </row>
    <row r="14730" spans="1:4">
      <c r="A14730" s="134"/>
      <c r="D14730" s="68">
        <f t="shared" si="230"/>
        <v>0</v>
      </c>
    </row>
    <row r="14731" spans="1:4">
      <c r="A14731" s="134"/>
      <c r="D14731" s="68">
        <f t="shared" si="230"/>
        <v>0</v>
      </c>
    </row>
    <row r="14732" spans="1:4">
      <c r="A14732" s="134"/>
      <c r="D14732" s="68">
        <f t="shared" si="230"/>
        <v>0</v>
      </c>
    </row>
    <row r="14733" spans="1:4">
      <c r="A14733" s="134"/>
      <c r="D14733" s="68">
        <f t="shared" si="230"/>
        <v>0</v>
      </c>
    </row>
    <row r="14734" spans="1:4">
      <c r="A14734" s="134"/>
      <c r="D14734" s="68">
        <f t="shared" si="230"/>
        <v>0</v>
      </c>
    </row>
    <row r="14735" spans="1:4">
      <c r="A14735" s="134"/>
      <c r="D14735" s="68">
        <f t="shared" si="230"/>
        <v>0</v>
      </c>
    </row>
    <row r="14736" spans="1:4">
      <c r="A14736" s="134"/>
      <c r="D14736" s="68">
        <f t="shared" si="230"/>
        <v>0</v>
      </c>
    </row>
    <row r="14737" spans="1:4">
      <c r="A14737" s="134"/>
      <c r="D14737" s="68">
        <f t="shared" si="230"/>
        <v>0</v>
      </c>
    </row>
    <row r="14738" spans="1:4">
      <c r="A14738" s="134"/>
      <c r="D14738" s="68">
        <f t="shared" si="230"/>
        <v>0</v>
      </c>
    </row>
    <row r="14739" spans="1:4">
      <c r="A14739" s="134"/>
      <c r="D14739" s="68">
        <f t="shared" si="230"/>
        <v>0</v>
      </c>
    </row>
    <row r="14740" spans="1:4">
      <c r="A14740" s="134"/>
      <c r="D14740" s="68">
        <f t="shared" si="230"/>
        <v>0</v>
      </c>
    </row>
    <row r="14741" spans="1:4">
      <c r="A14741" s="134"/>
      <c r="D14741" s="68">
        <f t="shared" si="230"/>
        <v>0</v>
      </c>
    </row>
    <row r="14742" spans="1:4">
      <c r="A14742" s="134"/>
      <c r="D14742" s="68">
        <f t="shared" si="230"/>
        <v>0</v>
      </c>
    </row>
    <row r="14743" spans="1:4">
      <c r="A14743" s="134"/>
      <c r="D14743" s="68">
        <f t="shared" si="230"/>
        <v>0</v>
      </c>
    </row>
    <row r="14744" spans="1:4">
      <c r="A14744" s="134"/>
      <c r="D14744" s="68">
        <f t="shared" si="230"/>
        <v>0</v>
      </c>
    </row>
    <row r="14745" spans="1:4">
      <c r="A14745" s="134"/>
      <c r="D14745" s="68">
        <f t="shared" si="230"/>
        <v>0</v>
      </c>
    </row>
    <row r="14746" spans="1:4">
      <c r="A14746" s="134"/>
      <c r="D14746" s="68">
        <f t="shared" si="230"/>
        <v>0</v>
      </c>
    </row>
    <row r="14747" spans="1:4">
      <c r="A14747" s="134"/>
      <c r="D14747" s="68">
        <f t="shared" si="230"/>
        <v>0</v>
      </c>
    </row>
    <row r="14748" spans="1:4">
      <c r="A14748" s="134"/>
      <c r="D14748" s="68">
        <f t="shared" si="230"/>
        <v>0</v>
      </c>
    </row>
    <row r="14749" spans="1:4">
      <c r="A14749" s="134"/>
      <c r="D14749" s="68">
        <f t="shared" si="230"/>
        <v>0</v>
      </c>
    </row>
    <row r="14750" spans="1:4">
      <c r="A14750" s="134"/>
      <c r="D14750" s="68">
        <f t="shared" si="230"/>
        <v>0</v>
      </c>
    </row>
    <row r="14751" spans="1:4">
      <c r="A14751" s="134"/>
      <c r="D14751" s="68">
        <f t="shared" si="230"/>
        <v>0</v>
      </c>
    </row>
    <row r="14752" spans="1:4">
      <c r="A14752" s="134"/>
      <c r="D14752" s="68">
        <f t="shared" si="230"/>
        <v>0</v>
      </c>
    </row>
    <row r="14753" spans="1:4">
      <c r="A14753" s="134"/>
      <c r="D14753" s="68">
        <f t="shared" si="230"/>
        <v>0</v>
      </c>
    </row>
    <row r="14754" spans="1:4">
      <c r="A14754" s="134"/>
      <c r="D14754" s="68">
        <f t="shared" si="230"/>
        <v>0</v>
      </c>
    </row>
    <row r="14755" spans="1:4">
      <c r="A14755" s="134"/>
      <c r="D14755" s="68">
        <f t="shared" si="230"/>
        <v>0</v>
      </c>
    </row>
    <row r="14756" spans="1:4">
      <c r="A14756" s="134"/>
      <c r="D14756" s="68">
        <f t="shared" si="230"/>
        <v>0</v>
      </c>
    </row>
    <row r="14757" spans="1:4">
      <c r="A14757" s="134"/>
      <c r="D14757" s="68">
        <f t="shared" si="230"/>
        <v>0</v>
      </c>
    </row>
    <row r="14758" spans="1:4">
      <c r="A14758" s="134"/>
      <c r="D14758" s="68">
        <f t="shared" si="230"/>
        <v>0</v>
      </c>
    </row>
    <row r="14759" spans="1:4">
      <c r="A14759" s="134"/>
      <c r="D14759" s="68">
        <f t="shared" si="230"/>
        <v>0</v>
      </c>
    </row>
    <row r="14760" spans="1:4">
      <c r="A14760" s="134"/>
      <c r="D14760" s="68">
        <f t="shared" si="230"/>
        <v>0</v>
      </c>
    </row>
    <row r="14761" spans="1:4">
      <c r="A14761" s="134"/>
      <c r="D14761" s="68">
        <f t="shared" si="230"/>
        <v>0</v>
      </c>
    </row>
    <row r="14762" spans="1:4">
      <c r="A14762" s="134"/>
      <c r="D14762" s="68">
        <f t="shared" si="230"/>
        <v>0</v>
      </c>
    </row>
    <row r="14763" spans="1:4">
      <c r="A14763" s="134"/>
      <c r="D14763" s="68">
        <f t="shared" si="230"/>
        <v>0</v>
      </c>
    </row>
    <row r="14764" spans="1:4">
      <c r="A14764" s="134"/>
      <c r="D14764" s="68">
        <f t="shared" si="230"/>
        <v>0</v>
      </c>
    </row>
    <row r="14765" spans="1:4">
      <c r="A14765" s="134"/>
      <c r="D14765" s="68">
        <f t="shared" si="230"/>
        <v>0</v>
      </c>
    </row>
    <row r="14766" spans="1:4">
      <c r="A14766" s="134"/>
      <c r="D14766" s="68">
        <f t="shared" si="230"/>
        <v>0</v>
      </c>
    </row>
    <row r="14767" spans="1:4">
      <c r="A14767" s="134"/>
      <c r="D14767" s="68">
        <f t="shared" si="230"/>
        <v>0</v>
      </c>
    </row>
    <row r="14768" spans="1:4">
      <c r="A14768" s="134"/>
      <c r="D14768" s="68">
        <f t="shared" si="230"/>
        <v>0</v>
      </c>
    </row>
    <row r="14769" spans="1:4">
      <c r="A14769" s="134"/>
      <c r="D14769" s="68">
        <f t="shared" si="230"/>
        <v>0</v>
      </c>
    </row>
    <row r="14770" spans="1:4">
      <c r="A14770" s="134"/>
      <c r="D14770" s="68">
        <f t="shared" si="230"/>
        <v>0</v>
      </c>
    </row>
    <row r="14771" spans="1:4">
      <c r="A14771" s="134"/>
      <c r="D14771" s="68">
        <f t="shared" si="230"/>
        <v>0</v>
      </c>
    </row>
    <row r="14772" spans="1:4">
      <c r="A14772" s="134"/>
      <c r="D14772" s="68">
        <f t="shared" si="230"/>
        <v>0</v>
      </c>
    </row>
    <row r="14773" spans="1:4">
      <c r="A14773" s="134"/>
      <c r="D14773" s="68">
        <f t="shared" si="230"/>
        <v>0</v>
      </c>
    </row>
    <row r="14774" spans="1:4">
      <c r="A14774" s="134"/>
      <c r="D14774" s="68">
        <f t="shared" si="230"/>
        <v>0</v>
      </c>
    </row>
    <row r="14775" spans="1:4">
      <c r="A14775" s="134"/>
      <c r="D14775" s="68">
        <f t="shared" si="230"/>
        <v>0</v>
      </c>
    </row>
    <row r="14776" spans="1:4">
      <c r="A14776" s="134"/>
      <c r="D14776" s="68">
        <f t="shared" si="230"/>
        <v>0</v>
      </c>
    </row>
    <row r="14777" spans="1:4">
      <c r="A14777" s="134"/>
      <c r="D14777" s="68">
        <f t="shared" si="230"/>
        <v>0</v>
      </c>
    </row>
    <row r="14778" spans="1:4">
      <c r="A14778" s="134"/>
      <c r="D14778" s="68">
        <f t="shared" si="230"/>
        <v>0</v>
      </c>
    </row>
    <row r="14779" spans="1:4">
      <c r="A14779" s="134"/>
      <c r="D14779" s="68">
        <f t="shared" si="230"/>
        <v>0</v>
      </c>
    </row>
    <row r="14780" spans="1:4">
      <c r="A14780" s="134"/>
      <c r="D14780" s="68">
        <f t="shared" si="230"/>
        <v>0</v>
      </c>
    </row>
    <row r="14781" spans="1:4">
      <c r="A14781" s="134"/>
      <c r="D14781" s="68">
        <f t="shared" si="230"/>
        <v>0</v>
      </c>
    </row>
    <row r="14782" spans="1:4">
      <c r="A14782" s="134"/>
      <c r="D14782" s="68">
        <f t="shared" si="230"/>
        <v>0</v>
      </c>
    </row>
    <row r="14783" spans="1:4">
      <c r="A14783" s="134"/>
      <c r="D14783" s="68">
        <f t="shared" si="230"/>
        <v>0</v>
      </c>
    </row>
    <row r="14784" spans="1:4">
      <c r="A14784" s="134"/>
      <c r="D14784" s="68">
        <f t="shared" si="230"/>
        <v>0</v>
      </c>
    </row>
    <row r="14785" spans="1:4">
      <c r="A14785" s="134"/>
      <c r="D14785" s="68">
        <f t="shared" si="230"/>
        <v>0</v>
      </c>
    </row>
    <row r="14786" spans="1:4">
      <c r="A14786" s="134"/>
      <c r="D14786" s="68">
        <f t="shared" si="230"/>
        <v>0</v>
      </c>
    </row>
    <row r="14787" spans="1:4">
      <c r="A14787" s="134"/>
      <c r="D14787" s="68">
        <f t="shared" ref="D14787:D14850" si="231">B14787+C14787</f>
        <v>0</v>
      </c>
    </row>
    <row r="14788" spans="1:4">
      <c r="A14788" s="134"/>
      <c r="D14788" s="68">
        <f t="shared" si="231"/>
        <v>0</v>
      </c>
    </row>
    <row r="14789" spans="1:4">
      <c r="A14789" s="134"/>
      <c r="D14789" s="68">
        <f t="shared" si="231"/>
        <v>0</v>
      </c>
    </row>
    <row r="14790" spans="1:4">
      <c r="A14790" s="134"/>
      <c r="D14790" s="68">
        <f t="shared" si="231"/>
        <v>0</v>
      </c>
    </row>
    <row r="14791" spans="1:4">
      <c r="A14791" s="134"/>
      <c r="D14791" s="68">
        <f t="shared" si="231"/>
        <v>0</v>
      </c>
    </row>
    <row r="14792" spans="1:4">
      <c r="A14792" s="134"/>
      <c r="D14792" s="68">
        <f t="shared" si="231"/>
        <v>0</v>
      </c>
    </row>
    <row r="14793" spans="1:4">
      <c r="A14793" s="134"/>
      <c r="D14793" s="68">
        <f t="shared" si="231"/>
        <v>0</v>
      </c>
    </row>
    <row r="14794" spans="1:4">
      <c r="A14794" s="134"/>
      <c r="D14794" s="68">
        <f t="shared" si="231"/>
        <v>0</v>
      </c>
    </row>
    <row r="14795" spans="1:4">
      <c r="A14795" s="134"/>
      <c r="D14795" s="68">
        <f t="shared" si="231"/>
        <v>0</v>
      </c>
    </row>
    <row r="14796" spans="1:4">
      <c r="A14796" s="134"/>
      <c r="D14796" s="68">
        <f t="shared" si="231"/>
        <v>0</v>
      </c>
    </row>
    <row r="14797" spans="1:4">
      <c r="A14797" s="134"/>
      <c r="D14797" s="68">
        <f t="shared" si="231"/>
        <v>0</v>
      </c>
    </row>
    <row r="14798" spans="1:4">
      <c r="A14798" s="134"/>
      <c r="D14798" s="68">
        <f t="shared" si="231"/>
        <v>0</v>
      </c>
    </row>
    <row r="14799" spans="1:4">
      <c r="A14799" s="134"/>
      <c r="D14799" s="68">
        <f t="shared" si="231"/>
        <v>0</v>
      </c>
    </row>
    <row r="14800" spans="1:4">
      <c r="A14800" s="134"/>
      <c r="D14800" s="68">
        <f t="shared" si="231"/>
        <v>0</v>
      </c>
    </row>
    <row r="14801" spans="1:4">
      <c r="A14801" s="134"/>
      <c r="D14801" s="68">
        <f t="shared" si="231"/>
        <v>0</v>
      </c>
    </row>
    <row r="14802" spans="1:4">
      <c r="A14802" s="134"/>
      <c r="D14802" s="68">
        <f t="shared" si="231"/>
        <v>0</v>
      </c>
    </row>
    <row r="14803" spans="1:4">
      <c r="A14803" s="134"/>
      <c r="D14803" s="68">
        <f t="shared" si="231"/>
        <v>0</v>
      </c>
    </row>
    <row r="14804" spans="1:4">
      <c r="A14804" s="134"/>
      <c r="D14804" s="68">
        <f t="shared" si="231"/>
        <v>0</v>
      </c>
    </row>
    <row r="14805" spans="1:4">
      <c r="A14805" s="134"/>
      <c r="D14805" s="68">
        <f t="shared" si="231"/>
        <v>0</v>
      </c>
    </row>
    <row r="14806" spans="1:4">
      <c r="A14806" s="134"/>
      <c r="D14806" s="68">
        <f t="shared" si="231"/>
        <v>0</v>
      </c>
    </row>
    <row r="14807" spans="1:4">
      <c r="A14807" s="134"/>
      <c r="D14807" s="68">
        <f t="shared" si="231"/>
        <v>0</v>
      </c>
    </row>
    <row r="14808" spans="1:4">
      <c r="A14808" s="134"/>
      <c r="D14808" s="68">
        <f t="shared" si="231"/>
        <v>0</v>
      </c>
    </row>
    <row r="14809" spans="1:4">
      <c r="A14809" s="134"/>
      <c r="D14809" s="68">
        <f t="shared" si="231"/>
        <v>0</v>
      </c>
    </row>
    <row r="14810" spans="1:4">
      <c r="A14810" s="134"/>
      <c r="D14810" s="68">
        <f t="shared" si="231"/>
        <v>0</v>
      </c>
    </row>
    <row r="14811" spans="1:4">
      <c r="A14811" s="134"/>
      <c r="D14811" s="68">
        <f t="shared" si="231"/>
        <v>0</v>
      </c>
    </row>
    <row r="14812" spans="1:4">
      <c r="A14812" s="134"/>
      <c r="D14812" s="68">
        <f t="shared" si="231"/>
        <v>0</v>
      </c>
    </row>
    <row r="14813" spans="1:4">
      <c r="A14813" s="134"/>
      <c r="D14813" s="68">
        <f t="shared" si="231"/>
        <v>0</v>
      </c>
    </row>
    <row r="14814" spans="1:4">
      <c r="A14814" s="134"/>
      <c r="D14814" s="68">
        <f t="shared" si="231"/>
        <v>0</v>
      </c>
    </row>
    <row r="14815" spans="1:4">
      <c r="A14815" s="134"/>
      <c r="D14815" s="68">
        <f t="shared" si="231"/>
        <v>0</v>
      </c>
    </row>
    <row r="14816" spans="1:4">
      <c r="A14816" s="134"/>
      <c r="D14816" s="68">
        <f t="shared" si="231"/>
        <v>0</v>
      </c>
    </row>
    <row r="14817" spans="1:4">
      <c r="A14817" s="134"/>
      <c r="D14817" s="68">
        <f t="shared" si="231"/>
        <v>0</v>
      </c>
    </row>
    <row r="14818" spans="1:4">
      <c r="A14818" s="134"/>
      <c r="D14818" s="68">
        <f t="shared" si="231"/>
        <v>0</v>
      </c>
    </row>
    <row r="14819" spans="1:4">
      <c r="A14819" s="134"/>
      <c r="D14819" s="68">
        <f t="shared" si="231"/>
        <v>0</v>
      </c>
    </row>
    <row r="14820" spans="1:4">
      <c r="A14820" s="134"/>
      <c r="D14820" s="68">
        <f t="shared" si="231"/>
        <v>0</v>
      </c>
    </row>
    <row r="14821" spans="1:4">
      <c r="A14821" s="134"/>
      <c r="D14821" s="68">
        <f t="shared" si="231"/>
        <v>0</v>
      </c>
    </row>
    <row r="14822" spans="1:4">
      <c r="A14822" s="134"/>
      <c r="D14822" s="68">
        <f t="shared" si="231"/>
        <v>0</v>
      </c>
    </row>
    <row r="14823" spans="1:4">
      <c r="A14823" s="134"/>
      <c r="D14823" s="68">
        <f t="shared" si="231"/>
        <v>0</v>
      </c>
    </row>
    <row r="14824" spans="1:4">
      <c r="A14824" s="134"/>
      <c r="D14824" s="68">
        <f t="shared" si="231"/>
        <v>0</v>
      </c>
    </row>
    <row r="14825" spans="1:4">
      <c r="A14825" s="134"/>
      <c r="D14825" s="68">
        <f t="shared" si="231"/>
        <v>0</v>
      </c>
    </row>
    <row r="14826" spans="1:4">
      <c r="A14826" s="134"/>
      <c r="D14826" s="68">
        <f t="shared" si="231"/>
        <v>0</v>
      </c>
    </row>
    <row r="14827" spans="1:4">
      <c r="A14827" s="134"/>
      <c r="D14827" s="68">
        <f t="shared" si="231"/>
        <v>0</v>
      </c>
    </row>
    <row r="14828" spans="1:4">
      <c r="A14828" s="134"/>
      <c r="D14828" s="68">
        <f t="shared" si="231"/>
        <v>0</v>
      </c>
    </row>
    <row r="14829" spans="1:4">
      <c r="A14829" s="134"/>
      <c r="D14829" s="68">
        <f t="shared" si="231"/>
        <v>0</v>
      </c>
    </row>
    <row r="14830" spans="1:4">
      <c r="A14830" s="134"/>
      <c r="D14830" s="68">
        <f t="shared" si="231"/>
        <v>0</v>
      </c>
    </row>
    <row r="14831" spans="1:4">
      <c r="A14831" s="134"/>
      <c r="D14831" s="68">
        <f t="shared" si="231"/>
        <v>0</v>
      </c>
    </row>
    <row r="14832" spans="1:4">
      <c r="A14832" s="134"/>
      <c r="D14832" s="68">
        <f t="shared" si="231"/>
        <v>0</v>
      </c>
    </row>
    <row r="14833" spans="1:4">
      <c r="A14833" s="134"/>
      <c r="D14833" s="68">
        <f t="shared" si="231"/>
        <v>0</v>
      </c>
    </row>
    <row r="14834" spans="1:4">
      <c r="A14834" s="134"/>
      <c r="D14834" s="68">
        <f t="shared" si="231"/>
        <v>0</v>
      </c>
    </row>
    <row r="14835" spans="1:4">
      <c r="A14835" s="134"/>
      <c r="D14835" s="68">
        <f t="shared" si="231"/>
        <v>0</v>
      </c>
    </row>
    <row r="14836" spans="1:4">
      <c r="A14836" s="134"/>
      <c r="D14836" s="68">
        <f t="shared" si="231"/>
        <v>0</v>
      </c>
    </row>
    <row r="14837" spans="1:4">
      <c r="A14837" s="134"/>
      <c r="D14837" s="68">
        <f t="shared" si="231"/>
        <v>0</v>
      </c>
    </row>
    <row r="14838" spans="1:4">
      <c r="A14838" s="134"/>
      <c r="D14838" s="68">
        <f t="shared" si="231"/>
        <v>0</v>
      </c>
    </row>
    <row r="14839" spans="1:4">
      <c r="A14839" s="134"/>
      <c r="D14839" s="68">
        <f t="shared" si="231"/>
        <v>0</v>
      </c>
    </row>
    <row r="14840" spans="1:4">
      <c r="A14840" s="134"/>
      <c r="D14840" s="68">
        <f t="shared" si="231"/>
        <v>0</v>
      </c>
    </row>
    <row r="14841" spans="1:4">
      <c r="A14841" s="134"/>
      <c r="D14841" s="68">
        <f t="shared" si="231"/>
        <v>0</v>
      </c>
    </row>
    <row r="14842" spans="1:4">
      <c r="A14842" s="134"/>
      <c r="D14842" s="68">
        <f t="shared" si="231"/>
        <v>0</v>
      </c>
    </row>
    <row r="14843" spans="1:4">
      <c r="A14843" s="134"/>
      <c r="D14843" s="68">
        <f t="shared" si="231"/>
        <v>0</v>
      </c>
    </row>
    <row r="14844" spans="1:4">
      <c r="A14844" s="134"/>
      <c r="D14844" s="68">
        <f t="shared" si="231"/>
        <v>0</v>
      </c>
    </row>
    <row r="14845" spans="1:4">
      <c r="A14845" s="134"/>
      <c r="D14845" s="68">
        <f t="shared" si="231"/>
        <v>0</v>
      </c>
    </row>
    <row r="14846" spans="1:4">
      <c r="A14846" s="134"/>
      <c r="D14846" s="68">
        <f t="shared" si="231"/>
        <v>0</v>
      </c>
    </row>
    <row r="14847" spans="1:4">
      <c r="A14847" s="134"/>
      <c r="D14847" s="68">
        <f t="shared" si="231"/>
        <v>0</v>
      </c>
    </row>
    <row r="14848" spans="1:4">
      <c r="A14848" s="134"/>
      <c r="D14848" s="68">
        <f t="shared" si="231"/>
        <v>0</v>
      </c>
    </row>
    <row r="14849" spans="1:4">
      <c r="A14849" s="134"/>
      <c r="D14849" s="68">
        <f t="shared" si="231"/>
        <v>0</v>
      </c>
    </row>
    <row r="14850" spans="1:4">
      <c r="A14850" s="134"/>
      <c r="D14850" s="68">
        <f t="shared" si="231"/>
        <v>0</v>
      </c>
    </row>
    <row r="14851" spans="1:4">
      <c r="A14851" s="134"/>
      <c r="D14851" s="68">
        <f t="shared" ref="D14851:D14914" si="232">B14851+C14851</f>
        <v>0</v>
      </c>
    </row>
    <row r="14852" spans="1:4">
      <c r="A14852" s="134"/>
      <c r="D14852" s="68">
        <f t="shared" si="232"/>
        <v>0</v>
      </c>
    </row>
    <row r="14853" spans="1:4">
      <c r="A14853" s="134"/>
      <c r="D14853" s="68">
        <f t="shared" si="232"/>
        <v>0</v>
      </c>
    </row>
    <row r="14854" spans="1:4">
      <c r="A14854" s="134"/>
      <c r="D14854" s="68">
        <f t="shared" si="232"/>
        <v>0</v>
      </c>
    </row>
    <row r="14855" spans="1:4">
      <c r="A14855" s="134"/>
      <c r="D14855" s="68">
        <f t="shared" si="232"/>
        <v>0</v>
      </c>
    </row>
    <row r="14856" spans="1:4">
      <c r="A14856" s="134"/>
      <c r="D14856" s="68">
        <f t="shared" si="232"/>
        <v>0</v>
      </c>
    </row>
    <row r="14857" spans="1:4">
      <c r="A14857" s="134"/>
      <c r="D14857" s="68">
        <f t="shared" si="232"/>
        <v>0</v>
      </c>
    </row>
    <row r="14858" spans="1:4">
      <c r="A14858" s="134"/>
      <c r="D14858" s="68">
        <f t="shared" si="232"/>
        <v>0</v>
      </c>
    </row>
    <row r="14859" spans="1:4">
      <c r="A14859" s="134"/>
      <c r="D14859" s="68">
        <f t="shared" si="232"/>
        <v>0</v>
      </c>
    </row>
    <row r="14860" spans="1:4">
      <c r="A14860" s="134"/>
      <c r="D14860" s="68">
        <f t="shared" si="232"/>
        <v>0</v>
      </c>
    </row>
    <row r="14861" spans="1:4">
      <c r="A14861" s="134"/>
      <c r="D14861" s="68">
        <f t="shared" si="232"/>
        <v>0</v>
      </c>
    </row>
    <row r="14862" spans="1:4">
      <c r="A14862" s="134"/>
      <c r="D14862" s="68">
        <f t="shared" si="232"/>
        <v>0</v>
      </c>
    </row>
    <row r="14863" spans="1:4">
      <c r="A14863" s="134"/>
      <c r="D14863" s="68">
        <f t="shared" si="232"/>
        <v>0</v>
      </c>
    </row>
    <row r="14864" spans="1:4">
      <c r="A14864" s="134"/>
      <c r="D14864" s="68">
        <f t="shared" si="232"/>
        <v>0</v>
      </c>
    </row>
    <row r="14865" spans="1:4">
      <c r="A14865" s="134"/>
      <c r="D14865" s="68">
        <f t="shared" si="232"/>
        <v>0</v>
      </c>
    </row>
    <row r="14866" spans="1:4">
      <c r="A14866" s="134"/>
      <c r="D14866" s="68">
        <f t="shared" si="232"/>
        <v>0</v>
      </c>
    </row>
    <row r="14867" spans="1:4">
      <c r="A14867" s="134"/>
      <c r="D14867" s="68">
        <f t="shared" si="232"/>
        <v>0</v>
      </c>
    </row>
    <row r="14868" spans="1:4">
      <c r="A14868" s="134"/>
      <c r="D14868" s="68">
        <f t="shared" si="232"/>
        <v>0</v>
      </c>
    </row>
    <row r="14869" spans="1:4">
      <c r="A14869" s="134"/>
      <c r="D14869" s="68">
        <f t="shared" si="232"/>
        <v>0</v>
      </c>
    </row>
    <row r="14870" spans="1:4">
      <c r="A14870" s="134"/>
      <c r="D14870" s="68">
        <f t="shared" si="232"/>
        <v>0</v>
      </c>
    </row>
    <row r="14871" spans="1:4">
      <c r="A14871" s="134"/>
      <c r="D14871" s="68">
        <f t="shared" si="232"/>
        <v>0</v>
      </c>
    </row>
    <row r="14872" spans="1:4">
      <c r="A14872" s="134"/>
      <c r="D14872" s="68">
        <f t="shared" si="232"/>
        <v>0</v>
      </c>
    </row>
    <row r="14873" spans="1:4">
      <c r="A14873" s="134"/>
      <c r="D14873" s="68">
        <f t="shared" si="232"/>
        <v>0</v>
      </c>
    </row>
    <row r="14874" spans="1:4">
      <c r="A14874" s="134"/>
      <c r="D14874" s="68">
        <f t="shared" si="232"/>
        <v>0</v>
      </c>
    </row>
    <row r="14875" spans="1:4">
      <c r="A14875" s="134"/>
      <c r="D14875" s="68">
        <f t="shared" si="232"/>
        <v>0</v>
      </c>
    </row>
    <row r="14876" spans="1:4">
      <c r="A14876" s="134"/>
      <c r="D14876" s="68">
        <f t="shared" si="232"/>
        <v>0</v>
      </c>
    </row>
    <row r="14877" spans="1:4">
      <c r="A14877" s="134"/>
      <c r="D14877" s="68">
        <f t="shared" si="232"/>
        <v>0</v>
      </c>
    </row>
    <row r="14878" spans="1:4">
      <c r="A14878" s="134"/>
      <c r="D14878" s="68">
        <f t="shared" si="232"/>
        <v>0</v>
      </c>
    </row>
    <row r="14879" spans="1:4">
      <c r="A14879" s="134"/>
      <c r="D14879" s="68">
        <f t="shared" si="232"/>
        <v>0</v>
      </c>
    </row>
    <row r="14880" spans="1:4">
      <c r="A14880" s="134"/>
      <c r="D14880" s="68">
        <f t="shared" si="232"/>
        <v>0</v>
      </c>
    </row>
    <row r="14881" spans="1:4">
      <c r="A14881" s="134"/>
      <c r="D14881" s="68">
        <f t="shared" si="232"/>
        <v>0</v>
      </c>
    </row>
    <row r="14882" spans="1:4">
      <c r="A14882" s="134"/>
      <c r="D14882" s="68">
        <f t="shared" si="232"/>
        <v>0</v>
      </c>
    </row>
    <row r="14883" spans="1:4">
      <c r="A14883" s="134"/>
      <c r="D14883" s="68">
        <f t="shared" si="232"/>
        <v>0</v>
      </c>
    </row>
    <row r="14884" spans="1:4">
      <c r="A14884" s="134"/>
      <c r="D14884" s="68">
        <f t="shared" si="232"/>
        <v>0</v>
      </c>
    </row>
    <row r="14885" spans="1:4">
      <c r="A14885" s="134"/>
      <c r="D14885" s="68">
        <f t="shared" si="232"/>
        <v>0</v>
      </c>
    </row>
    <row r="14886" spans="1:4">
      <c r="A14886" s="134"/>
      <c r="D14886" s="68">
        <f t="shared" si="232"/>
        <v>0</v>
      </c>
    </row>
    <row r="14887" spans="1:4">
      <c r="A14887" s="134"/>
      <c r="D14887" s="68">
        <f t="shared" si="232"/>
        <v>0</v>
      </c>
    </row>
    <row r="14888" spans="1:4">
      <c r="A14888" s="134"/>
      <c r="D14888" s="68">
        <f t="shared" si="232"/>
        <v>0</v>
      </c>
    </row>
    <row r="14889" spans="1:4">
      <c r="A14889" s="134"/>
      <c r="D14889" s="68">
        <f t="shared" si="232"/>
        <v>0</v>
      </c>
    </row>
    <row r="14890" spans="1:4">
      <c r="A14890" s="134"/>
      <c r="D14890" s="68">
        <f t="shared" si="232"/>
        <v>0</v>
      </c>
    </row>
    <row r="14891" spans="1:4">
      <c r="A14891" s="134"/>
      <c r="D14891" s="68">
        <f t="shared" si="232"/>
        <v>0</v>
      </c>
    </row>
    <row r="14892" spans="1:4">
      <c r="A14892" s="134"/>
      <c r="D14892" s="68">
        <f t="shared" si="232"/>
        <v>0</v>
      </c>
    </row>
    <row r="14893" spans="1:4">
      <c r="A14893" s="134"/>
      <c r="D14893" s="68">
        <f t="shared" si="232"/>
        <v>0</v>
      </c>
    </row>
    <row r="14894" spans="1:4">
      <c r="A14894" s="134"/>
      <c r="D14894" s="68">
        <f t="shared" si="232"/>
        <v>0</v>
      </c>
    </row>
    <row r="14895" spans="1:4">
      <c r="A14895" s="134"/>
      <c r="D14895" s="68">
        <f t="shared" si="232"/>
        <v>0</v>
      </c>
    </row>
    <row r="14896" spans="1:4">
      <c r="A14896" s="134"/>
      <c r="D14896" s="68">
        <f t="shared" si="232"/>
        <v>0</v>
      </c>
    </row>
    <row r="14897" spans="1:4">
      <c r="A14897" s="134"/>
      <c r="D14897" s="68">
        <f t="shared" si="232"/>
        <v>0</v>
      </c>
    </row>
    <row r="14898" spans="1:4">
      <c r="A14898" s="134"/>
      <c r="D14898" s="68">
        <f t="shared" si="232"/>
        <v>0</v>
      </c>
    </row>
    <row r="14899" spans="1:4">
      <c r="A14899" s="134"/>
      <c r="D14899" s="68">
        <f t="shared" si="232"/>
        <v>0</v>
      </c>
    </row>
    <row r="14900" spans="1:4">
      <c r="A14900" s="134"/>
      <c r="D14900" s="68">
        <f t="shared" si="232"/>
        <v>0</v>
      </c>
    </row>
    <row r="14901" spans="1:4">
      <c r="A14901" s="134"/>
      <c r="D14901" s="68">
        <f t="shared" si="232"/>
        <v>0</v>
      </c>
    </row>
    <row r="14902" spans="1:4">
      <c r="A14902" s="134"/>
      <c r="D14902" s="68">
        <f t="shared" si="232"/>
        <v>0</v>
      </c>
    </row>
    <row r="14903" spans="1:4">
      <c r="A14903" s="134"/>
      <c r="D14903" s="68">
        <f t="shared" si="232"/>
        <v>0</v>
      </c>
    </row>
    <row r="14904" spans="1:4">
      <c r="A14904" s="134"/>
      <c r="D14904" s="68">
        <f t="shared" si="232"/>
        <v>0</v>
      </c>
    </row>
    <row r="14905" spans="1:4">
      <c r="A14905" s="134"/>
      <c r="D14905" s="68">
        <f t="shared" si="232"/>
        <v>0</v>
      </c>
    </row>
    <row r="14906" spans="1:4">
      <c r="A14906" s="134"/>
      <c r="D14906" s="68">
        <f t="shared" si="232"/>
        <v>0</v>
      </c>
    </row>
    <row r="14907" spans="1:4">
      <c r="A14907" s="134"/>
      <c r="D14907" s="68">
        <f t="shared" si="232"/>
        <v>0</v>
      </c>
    </row>
    <row r="14908" spans="1:4">
      <c r="A14908" s="134"/>
      <c r="D14908" s="68">
        <f t="shared" si="232"/>
        <v>0</v>
      </c>
    </row>
    <row r="14909" spans="1:4">
      <c r="A14909" s="134"/>
      <c r="D14909" s="68">
        <f t="shared" si="232"/>
        <v>0</v>
      </c>
    </row>
    <row r="14910" spans="1:4">
      <c r="A14910" s="134"/>
      <c r="D14910" s="68">
        <f t="shared" si="232"/>
        <v>0</v>
      </c>
    </row>
    <row r="14911" spans="1:4">
      <c r="A14911" s="134"/>
      <c r="D14911" s="68">
        <f t="shared" si="232"/>
        <v>0</v>
      </c>
    </row>
    <row r="14912" spans="1:4">
      <c r="A14912" s="134"/>
      <c r="D14912" s="68">
        <f t="shared" si="232"/>
        <v>0</v>
      </c>
    </row>
    <row r="14913" spans="1:4">
      <c r="A14913" s="134"/>
      <c r="D14913" s="68">
        <f t="shared" si="232"/>
        <v>0</v>
      </c>
    </row>
    <row r="14914" spans="1:4">
      <c r="A14914" s="134"/>
      <c r="D14914" s="68">
        <f t="shared" si="232"/>
        <v>0</v>
      </c>
    </row>
    <row r="14915" spans="1:4">
      <c r="A14915" s="134"/>
      <c r="D14915" s="68">
        <f t="shared" ref="D14915:D14978" si="233">B14915+C14915</f>
        <v>0</v>
      </c>
    </row>
    <row r="14916" spans="1:4">
      <c r="A14916" s="134"/>
      <c r="D14916" s="68">
        <f t="shared" si="233"/>
        <v>0</v>
      </c>
    </row>
    <row r="14917" spans="1:4">
      <c r="A14917" s="134"/>
      <c r="D14917" s="68">
        <f t="shared" si="233"/>
        <v>0</v>
      </c>
    </row>
    <row r="14918" spans="1:4">
      <c r="A14918" s="134"/>
      <c r="D14918" s="68">
        <f t="shared" si="233"/>
        <v>0</v>
      </c>
    </row>
    <row r="14919" spans="1:4">
      <c r="A14919" s="134"/>
      <c r="D14919" s="68">
        <f t="shared" si="233"/>
        <v>0</v>
      </c>
    </row>
    <row r="14920" spans="1:4">
      <c r="A14920" s="134"/>
      <c r="D14920" s="68">
        <f t="shared" si="233"/>
        <v>0</v>
      </c>
    </row>
    <row r="14921" spans="1:4">
      <c r="A14921" s="134"/>
      <c r="D14921" s="68">
        <f t="shared" si="233"/>
        <v>0</v>
      </c>
    </row>
    <row r="14922" spans="1:4">
      <c r="A14922" s="134"/>
      <c r="D14922" s="68">
        <f t="shared" si="233"/>
        <v>0</v>
      </c>
    </row>
    <row r="14923" spans="1:4">
      <c r="A14923" s="134"/>
      <c r="D14923" s="68">
        <f t="shared" si="233"/>
        <v>0</v>
      </c>
    </row>
    <row r="14924" spans="1:4">
      <c r="A14924" s="134"/>
      <c r="D14924" s="68">
        <f t="shared" si="233"/>
        <v>0</v>
      </c>
    </row>
    <row r="14925" spans="1:4">
      <c r="A14925" s="134"/>
      <c r="D14925" s="68">
        <f t="shared" si="233"/>
        <v>0</v>
      </c>
    </row>
    <row r="14926" spans="1:4">
      <c r="A14926" s="134"/>
      <c r="D14926" s="68">
        <f t="shared" si="233"/>
        <v>0</v>
      </c>
    </row>
    <row r="14927" spans="1:4">
      <c r="A14927" s="134"/>
      <c r="D14927" s="68">
        <f t="shared" si="233"/>
        <v>0</v>
      </c>
    </row>
    <row r="14928" spans="1:4">
      <c r="A14928" s="134"/>
      <c r="D14928" s="68">
        <f t="shared" si="233"/>
        <v>0</v>
      </c>
    </row>
    <row r="14929" spans="1:4">
      <c r="A14929" s="134"/>
      <c r="D14929" s="68">
        <f t="shared" si="233"/>
        <v>0</v>
      </c>
    </row>
    <row r="14930" spans="1:4">
      <c r="A14930" s="134"/>
      <c r="D14930" s="68">
        <f t="shared" si="233"/>
        <v>0</v>
      </c>
    </row>
    <row r="14931" spans="1:4">
      <c r="A14931" s="134"/>
      <c r="D14931" s="68">
        <f t="shared" si="233"/>
        <v>0</v>
      </c>
    </row>
    <row r="14932" spans="1:4">
      <c r="A14932" s="134"/>
      <c r="D14932" s="68">
        <f t="shared" si="233"/>
        <v>0</v>
      </c>
    </row>
    <row r="14933" spans="1:4">
      <c r="A14933" s="134"/>
      <c r="D14933" s="68">
        <f t="shared" si="233"/>
        <v>0</v>
      </c>
    </row>
    <row r="14934" spans="1:4">
      <c r="A14934" s="134"/>
      <c r="D14934" s="68">
        <f t="shared" si="233"/>
        <v>0</v>
      </c>
    </row>
    <row r="14935" spans="1:4">
      <c r="A14935" s="134"/>
      <c r="D14935" s="68">
        <f t="shared" si="233"/>
        <v>0</v>
      </c>
    </row>
    <row r="14936" spans="1:4">
      <c r="A14936" s="134"/>
      <c r="D14936" s="68">
        <f t="shared" si="233"/>
        <v>0</v>
      </c>
    </row>
    <row r="14937" spans="1:4">
      <c r="A14937" s="134"/>
      <c r="D14937" s="68">
        <f t="shared" si="233"/>
        <v>0</v>
      </c>
    </row>
    <row r="14938" spans="1:4">
      <c r="A14938" s="134"/>
      <c r="D14938" s="68">
        <f t="shared" si="233"/>
        <v>0</v>
      </c>
    </row>
    <row r="14939" spans="1:4">
      <c r="A14939" s="134"/>
      <c r="D14939" s="68">
        <f t="shared" si="233"/>
        <v>0</v>
      </c>
    </row>
    <row r="14940" spans="1:4">
      <c r="A14940" s="134"/>
      <c r="D14940" s="68">
        <f t="shared" si="233"/>
        <v>0</v>
      </c>
    </row>
    <row r="14941" spans="1:4">
      <c r="A14941" s="134"/>
      <c r="D14941" s="68">
        <f t="shared" si="233"/>
        <v>0</v>
      </c>
    </row>
    <row r="14942" spans="1:4">
      <c r="A14942" s="134"/>
      <c r="D14942" s="68">
        <f t="shared" si="233"/>
        <v>0</v>
      </c>
    </row>
    <row r="14943" spans="1:4">
      <c r="A14943" s="134"/>
      <c r="D14943" s="68">
        <f t="shared" si="233"/>
        <v>0</v>
      </c>
    </row>
    <row r="14944" spans="1:4">
      <c r="A14944" s="134"/>
      <c r="D14944" s="68">
        <f t="shared" si="233"/>
        <v>0</v>
      </c>
    </row>
    <row r="14945" spans="1:4">
      <c r="A14945" s="134"/>
      <c r="D14945" s="68">
        <f t="shared" si="233"/>
        <v>0</v>
      </c>
    </row>
    <row r="14946" spans="1:4">
      <c r="A14946" s="134"/>
      <c r="D14946" s="68">
        <f t="shared" si="233"/>
        <v>0</v>
      </c>
    </row>
    <row r="14947" spans="1:4">
      <c r="A14947" s="134"/>
      <c r="D14947" s="68">
        <f t="shared" si="233"/>
        <v>0</v>
      </c>
    </row>
    <row r="14948" spans="1:4">
      <c r="A14948" s="134"/>
      <c r="D14948" s="68">
        <f t="shared" si="233"/>
        <v>0</v>
      </c>
    </row>
    <row r="14949" spans="1:4">
      <c r="A14949" s="134"/>
      <c r="D14949" s="68">
        <f t="shared" si="233"/>
        <v>0</v>
      </c>
    </row>
    <row r="14950" spans="1:4">
      <c r="A14950" s="134"/>
      <c r="D14950" s="68">
        <f t="shared" si="233"/>
        <v>0</v>
      </c>
    </row>
    <row r="14951" spans="1:4">
      <c r="A14951" s="134"/>
      <c r="D14951" s="68">
        <f t="shared" si="233"/>
        <v>0</v>
      </c>
    </row>
    <row r="14952" spans="1:4">
      <c r="A14952" s="134"/>
      <c r="D14952" s="68">
        <f t="shared" si="233"/>
        <v>0</v>
      </c>
    </row>
    <row r="14953" spans="1:4">
      <c r="A14953" s="134"/>
      <c r="D14953" s="68">
        <f t="shared" si="233"/>
        <v>0</v>
      </c>
    </row>
    <row r="14954" spans="1:4">
      <c r="A14954" s="134"/>
      <c r="D14954" s="68">
        <f t="shared" si="233"/>
        <v>0</v>
      </c>
    </row>
    <row r="14955" spans="1:4">
      <c r="A14955" s="134"/>
      <c r="D14955" s="68">
        <f t="shared" si="233"/>
        <v>0</v>
      </c>
    </row>
    <row r="14956" spans="1:4">
      <c r="A14956" s="134"/>
      <c r="D14956" s="68">
        <f t="shared" si="233"/>
        <v>0</v>
      </c>
    </row>
    <row r="14957" spans="1:4">
      <c r="A14957" s="134"/>
      <c r="D14957" s="68">
        <f t="shared" si="233"/>
        <v>0</v>
      </c>
    </row>
    <row r="14958" spans="1:4">
      <c r="A14958" s="134"/>
      <c r="D14958" s="68">
        <f t="shared" si="233"/>
        <v>0</v>
      </c>
    </row>
    <row r="14959" spans="1:4">
      <c r="A14959" s="134"/>
      <c r="D14959" s="68">
        <f t="shared" si="233"/>
        <v>0</v>
      </c>
    </row>
    <row r="14960" spans="1:4">
      <c r="A14960" s="134"/>
      <c r="D14960" s="68">
        <f t="shared" si="233"/>
        <v>0</v>
      </c>
    </row>
    <row r="14961" spans="1:4">
      <c r="A14961" s="134"/>
      <c r="D14961" s="68">
        <f t="shared" si="233"/>
        <v>0</v>
      </c>
    </row>
    <row r="14962" spans="1:4">
      <c r="A14962" s="134"/>
      <c r="D14962" s="68">
        <f t="shared" si="233"/>
        <v>0</v>
      </c>
    </row>
    <row r="14963" spans="1:4">
      <c r="A14963" s="134"/>
      <c r="D14963" s="68">
        <f t="shared" si="233"/>
        <v>0</v>
      </c>
    </row>
    <row r="14964" spans="1:4">
      <c r="A14964" s="134"/>
      <c r="D14964" s="68">
        <f t="shared" si="233"/>
        <v>0</v>
      </c>
    </row>
    <row r="14965" spans="1:4">
      <c r="A14965" s="134"/>
      <c r="D14965" s="68">
        <f t="shared" si="233"/>
        <v>0</v>
      </c>
    </row>
    <row r="14966" spans="1:4">
      <c r="A14966" s="134"/>
      <c r="D14966" s="68">
        <f t="shared" si="233"/>
        <v>0</v>
      </c>
    </row>
    <row r="14967" spans="1:4">
      <c r="A14967" s="134"/>
      <c r="D14967" s="68">
        <f t="shared" si="233"/>
        <v>0</v>
      </c>
    </row>
    <row r="14968" spans="1:4">
      <c r="A14968" s="134"/>
      <c r="D14968" s="68">
        <f t="shared" si="233"/>
        <v>0</v>
      </c>
    </row>
    <row r="14969" spans="1:4">
      <c r="A14969" s="134"/>
      <c r="D14969" s="68">
        <f t="shared" si="233"/>
        <v>0</v>
      </c>
    </row>
    <row r="14970" spans="1:4">
      <c r="A14970" s="134"/>
      <c r="D14970" s="68">
        <f t="shared" si="233"/>
        <v>0</v>
      </c>
    </row>
    <row r="14971" spans="1:4">
      <c r="A14971" s="134"/>
      <c r="D14971" s="68">
        <f t="shared" si="233"/>
        <v>0</v>
      </c>
    </row>
    <row r="14972" spans="1:4">
      <c r="A14972" s="134"/>
      <c r="D14972" s="68">
        <f t="shared" si="233"/>
        <v>0</v>
      </c>
    </row>
    <row r="14973" spans="1:4">
      <c r="A14973" s="134"/>
      <c r="D14973" s="68">
        <f t="shared" si="233"/>
        <v>0</v>
      </c>
    </row>
    <row r="14974" spans="1:4">
      <c r="A14974" s="134"/>
      <c r="D14974" s="68">
        <f t="shared" si="233"/>
        <v>0</v>
      </c>
    </row>
    <row r="14975" spans="1:4">
      <c r="A14975" s="134"/>
      <c r="D14975" s="68">
        <f t="shared" si="233"/>
        <v>0</v>
      </c>
    </row>
    <row r="14976" spans="1:4">
      <c r="A14976" s="134"/>
      <c r="D14976" s="68">
        <f t="shared" si="233"/>
        <v>0</v>
      </c>
    </row>
    <row r="14977" spans="1:4">
      <c r="A14977" s="134"/>
      <c r="D14977" s="68">
        <f t="shared" si="233"/>
        <v>0</v>
      </c>
    </row>
    <row r="14978" spans="1:4">
      <c r="A14978" s="134"/>
      <c r="D14978" s="68">
        <f t="shared" si="233"/>
        <v>0</v>
      </c>
    </row>
    <row r="14979" spans="1:4">
      <c r="A14979" s="134"/>
      <c r="D14979" s="68">
        <f t="shared" ref="D14979:D15042" si="234">B14979+C14979</f>
        <v>0</v>
      </c>
    </row>
    <row r="14980" spans="1:4">
      <c r="A14980" s="134"/>
      <c r="D14980" s="68">
        <f t="shared" si="234"/>
        <v>0</v>
      </c>
    </row>
    <row r="14981" spans="1:4">
      <c r="A14981" s="134"/>
      <c r="D14981" s="68">
        <f t="shared" si="234"/>
        <v>0</v>
      </c>
    </row>
    <row r="14982" spans="1:4">
      <c r="A14982" s="134"/>
      <c r="D14982" s="68">
        <f t="shared" si="234"/>
        <v>0</v>
      </c>
    </row>
    <row r="14983" spans="1:4">
      <c r="A14983" s="134"/>
      <c r="D14983" s="68">
        <f t="shared" si="234"/>
        <v>0</v>
      </c>
    </row>
    <row r="14984" spans="1:4">
      <c r="A14984" s="134"/>
      <c r="D14984" s="68">
        <f t="shared" si="234"/>
        <v>0</v>
      </c>
    </row>
    <row r="14985" spans="1:4">
      <c r="A14985" s="134"/>
      <c r="D14985" s="68">
        <f t="shared" si="234"/>
        <v>0</v>
      </c>
    </row>
    <row r="14986" spans="1:4">
      <c r="A14986" s="134"/>
      <c r="D14986" s="68">
        <f t="shared" si="234"/>
        <v>0</v>
      </c>
    </row>
    <row r="14987" spans="1:4">
      <c r="A14987" s="134"/>
      <c r="D14987" s="68">
        <f t="shared" si="234"/>
        <v>0</v>
      </c>
    </row>
    <row r="14988" spans="1:4">
      <c r="A14988" s="134"/>
      <c r="D14988" s="68">
        <f t="shared" si="234"/>
        <v>0</v>
      </c>
    </row>
    <row r="14989" spans="1:4">
      <c r="A14989" s="134"/>
      <c r="D14989" s="68">
        <f t="shared" si="234"/>
        <v>0</v>
      </c>
    </row>
    <row r="14990" spans="1:4">
      <c r="A14990" s="134"/>
      <c r="D14990" s="68">
        <f t="shared" si="234"/>
        <v>0</v>
      </c>
    </row>
    <row r="14991" spans="1:4">
      <c r="A14991" s="134"/>
      <c r="D14991" s="68">
        <f t="shared" si="234"/>
        <v>0</v>
      </c>
    </row>
    <row r="14992" spans="1:4">
      <c r="A14992" s="134"/>
      <c r="D14992" s="68">
        <f t="shared" si="234"/>
        <v>0</v>
      </c>
    </row>
    <row r="14993" spans="1:4">
      <c r="A14993" s="134"/>
      <c r="D14993" s="68">
        <f t="shared" si="234"/>
        <v>0</v>
      </c>
    </row>
    <row r="14994" spans="1:4">
      <c r="A14994" s="134"/>
      <c r="D14994" s="68">
        <f t="shared" si="234"/>
        <v>0</v>
      </c>
    </row>
    <row r="14995" spans="1:4">
      <c r="A14995" s="134"/>
      <c r="D14995" s="68">
        <f t="shared" si="234"/>
        <v>0</v>
      </c>
    </row>
    <row r="14996" spans="1:4">
      <c r="A14996" s="134"/>
      <c r="D14996" s="68">
        <f t="shared" si="234"/>
        <v>0</v>
      </c>
    </row>
    <row r="14997" spans="1:4">
      <c r="A14997" s="134"/>
      <c r="D14997" s="68">
        <f t="shared" si="234"/>
        <v>0</v>
      </c>
    </row>
    <row r="14998" spans="1:4">
      <c r="A14998" s="134"/>
      <c r="D14998" s="68">
        <f t="shared" si="234"/>
        <v>0</v>
      </c>
    </row>
    <row r="14999" spans="1:4">
      <c r="A14999" s="134"/>
      <c r="D14999" s="68">
        <f t="shared" si="234"/>
        <v>0</v>
      </c>
    </row>
    <row r="15000" spans="1:4">
      <c r="A15000" s="134"/>
      <c r="D15000" s="68">
        <f t="shared" si="234"/>
        <v>0</v>
      </c>
    </row>
    <row r="15001" spans="1:4">
      <c r="A15001" s="134"/>
      <c r="D15001" s="68">
        <f t="shared" si="234"/>
        <v>0</v>
      </c>
    </row>
    <row r="15002" spans="1:4">
      <c r="A15002" s="134"/>
      <c r="D15002" s="68">
        <f t="shared" si="234"/>
        <v>0</v>
      </c>
    </row>
    <row r="15003" spans="1:4">
      <c r="A15003" s="134"/>
      <c r="D15003" s="68">
        <f t="shared" si="234"/>
        <v>0</v>
      </c>
    </row>
    <row r="15004" spans="1:4">
      <c r="A15004" s="134"/>
      <c r="D15004" s="68">
        <f t="shared" si="234"/>
        <v>0</v>
      </c>
    </row>
    <row r="15005" spans="1:4">
      <c r="A15005" s="134"/>
      <c r="D15005" s="68">
        <f t="shared" si="234"/>
        <v>0</v>
      </c>
    </row>
    <row r="15006" spans="1:4">
      <c r="A15006" s="134"/>
      <c r="D15006" s="68">
        <f t="shared" si="234"/>
        <v>0</v>
      </c>
    </row>
    <row r="15007" spans="1:4">
      <c r="A15007" s="134"/>
      <c r="D15007" s="68">
        <f t="shared" si="234"/>
        <v>0</v>
      </c>
    </row>
    <row r="15008" spans="1:4">
      <c r="A15008" s="134"/>
      <c r="D15008" s="68">
        <f t="shared" si="234"/>
        <v>0</v>
      </c>
    </row>
    <row r="15009" spans="1:4">
      <c r="A15009" s="134"/>
      <c r="D15009" s="68">
        <f t="shared" si="234"/>
        <v>0</v>
      </c>
    </row>
    <row r="15010" spans="1:4">
      <c r="A15010" s="134"/>
      <c r="D15010" s="68">
        <f t="shared" si="234"/>
        <v>0</v>
      </c>
    </row>
    <row r="15011" spans="1:4">
      <c r="A15011" s="134"/>
      <c r="D15011" s="68">
        <f t="shared" si="234"/>
        <v>0</v>
      </c>
    </row>
    <row r="15012" spans="1:4">
      <c r="A15012" s="134"/>
      <c r="D15012" s="68">
        <f t="shared" si="234"/>
        <v>0</v>
      </c>
    </row>
    <row r="15013" spans="1:4">
      <c r="A15013" s="134"/>
      <c r="D15013" s="68">
        <f t="shared" si="234"/>
        <v>0</v>
      </c>
    </row>
    <row r="15014" spans="1:4">
      <c r="A15014" s="134"/>
      <c r="D15014" s="68">
        <f t="shared" si="234"/>
        <v>0</v>
      </c>
    </row>
    <row r="15015" spans="1:4">
      <c r="A15015" s="134"/>
      <c r="D15015" s="68">
        <f t="shared" si="234"/>
        <v>0</v>
      </c>
    </row>
    <row r="15016" spans="1:4">
      <c r="A15016" s="134"/>
      <c r="D15016" s="68">
        <f t="shared" si="234"/>
        <v>0</v>
      </c>
    </row>
    <row r="15017" spans="1:4">
      <c r="A15017" s="134"/>
      <c r="D15017" s="68">
        <f t="shared" si="234"/>
        <v>0</v>
      </c>
    </row>
    <row r="15018" spans="1:4">
      <c r="A15018" s="134"/>
      <c r="D15018" s="68">
        <f t="shared" si="234"/>
        <v>0</v>
      </c>
    </row>
    <row r="15019" spans="1:4">
      <c r="A15019" s="134"/>
      <c r="D15019" s="68">
        <f t="shared" si="234"/>
        <v>0</v>
      </c>
    </row>
    <row r="15020" spans="1:4">
      <c r="A15020" s="134"/>
      <c r="D15020" s="68">
        <f t="shared" si="234"/>
        <v>0</v>
      </c>
    </row>
    <row r="15021" spans="1:4">
      <c r="A15021" s="134"/>
      <c r="D15021" s="68">
        <f t="shared" si="234"/>
        <v>0</v>
      </c>
    </row>
    <row r="15022" spans="1:4">
      <c r="A15022" s="134"/>
      <c r="D15022" s="68">
        <f t="shared" si="234"/>
        <v>0</v>
      </c>
    </row>
    <row r="15023" spans="1:4">
      <c r="A15023" s="134"/>
      <c r="D15023" s="68">
        <f t="shared" si="234"/>
        <v>0</v>
      </c>
    </row>
    <row r="15024" spans="1:4">
      <c r="A15024" s="134"/>
      <c r="D15024" s="68">
        <f t="shared" si="234"/>
        <v>0</v>
      </c>
    </row>
    <row r="15025" spans="1:4">
      <c r="A15025" s="134"/>
      <c r="D15025" s="68">
        <f t="shared" si="234"/>
        <v>0</v>
      </c>
    </row>
    <row r="15026" spans="1:4">
      <c r="A15026" s="134"/>
      <c r="D15026" s="68">
        <f t="shared" si="234"/>
        <v>0</v>
      </c>
    </row>
    <row r="15027" spans="1:4">
      <c r="A15027" s="134"/>
      <c r="D15027" s="68">
        <f t="shared" si="234"/>
        <v>0</v>
      </c>
    </row>
    <row r="15028" spans="1:4">
      <c r="A15028" s="134"/>
      <c r="D15028" s="68">
        <f t="shared" si="234"/>
        <v>0</v>
      </c>
    </row>
    <row r="15029" spans="1:4">
      <c r="A15029" s="134"/>
      <c r="D15029" s="68">
        <f t="shared" si="234"/>
        <v>0</v>
      </c>
    </row>
    <row r="15030" spans="1:4">
      <c r="A15030" s="134"/>
      <c r="D15030" s="68">
        <f t="shared" si="234"/>
        <v>0</v>
      </c>
    </row>
    <row r="15031" spans="1:4">
      <c r="A15031" s="134"/>
      <c r="D15031" s="68">
        <f t="shared" si="234"/>
        <v>0</v>
      </c>
    </row>
    <row r="15032" spans="1:4">
      <c r="A15032" s="134"/>
      <c r="D15032" s="68">
        <f t="shared" si="234"/>
        <v>0</v>
      </c>
    </row>
    <row r="15033" spans="1:4">
      <c r="A15033" s="134"/>
      <c r="D15033" s="68">
        <f t="shared" si="234"/>
        <v>0</v>
      </c>
    </row>
    <row r="15034" spans="1:4">
      <c r="A15034" s="134"/>
      <c r="D15034" s="68">
        <f t="shared" si="234"/>
        <v>0</v>
      </c>
    </row>
    <row r="15035" spans="1:4">
      <c r="A15035" s="134"/>
      <c r="D15035" s="68">
        <f t="shared" si="234"/>
        <v>0</v>
      </c>
    </row>
    <row r="15036" spans="1:4">
      <c r="A15036" s="134"/>
      <c r="D15036" s="68">
        <f t="shared" si="234"/>
        <v>0</v>
      </c>
    </row>
    <row r="15037" spans="1:4">
      <c r="A15037" s="134"/>
      <c r="D15037" s="68">
        <f t="shared" si="234"/>
        <v>0</v>
      </c>
    </row>
    <row r="15038" spans="1:4">
      <c r="A15038" s="134"/>
      <c r="D15038" s="68">
        <f t="shared" si="234"/>
        <v>0</v>
      </c>
    </row>
    <row r="15039" spans="1:4">
      <c r="A15039" s="134"/>
      <c r="D15039" s="68">
        <f t="shared" si="234"/>
        <v>0</v>
      </c>
    </row>
    <row r="15040" spans="1:4">
      <c r="A15040" s="134"/>
      <c r="D15040" s="68">
        <f t="shared" si="234"/>
        <v>0</v>
      </c>
    </row>
    <row r="15041" spans="1:4">
      <c r="A15041" s="134"/>
      <c r="D15041" s="68">
        <f t="shared" si="234"/>
        <v>0</v>
      </c>
    </row>
    <row r="15042" spans="1:4">
      <c r="A15042" s="134"/>
      <c r="D15042" s="68">
        <f t="shared" si="234"/>
        <v>0</v>
      </c>
    </row>
    <row r="15043" spans="1:4">
      <c r="A15043" s="134"/>
      <c r="D15043" s="68">
        <f t="shared" ref="D15043:D15106" si="235">B15043+C15043</f>
        <v>0</v>
      </c>
    </row>
    <row r="15044" spans="1:4">
      <c r="A15044" s="134"/>
      <c r="D15044" s="68">
        <f t="shared" si="235"/>
        <v>0</v>
      </c>
    </row>
    <row r="15045" spans="1:4">
      <c r="A15045" s="134"/>
      <c r="D15045" s="68">
        <f t="shared" si="235"/>
        <v>0</v>
      </c>
    </row>
    <row r="15046" spans="1:4">
      <c r="A15046" s="134"/>
      <c r="D15046" s="68">
        <f t="shared" si="235"/>
        <v>0</v>
      </c>
    </row>
    <row r="15047" spans="1:4">
      <c r="A15047" s="134"/>
      <c r="D15047" s="68">
        <f t="shared" si="235"/>
        <v>0</v>
      </c>
    </row>
    <row r="15048" spans="1:4">
      <c r="A15048" s="134"/>
      <c r="D15048" s="68">
        <f t="shared" si="235"/>
        <v>0</v>
      </c>
    </row>
    <row r="15049" spans="1:4">
      <c r="A15049" s="134"/>
      <c r="D15049" s="68">
        <f t="shared" si="235"/>
        <v>0</v>
      </c>
    </row>
    <row r="15050" spans="1:4">
      <c r="A15050" s="134"/>
      <c r="D15050" s="68">
        <f t="shared" si="235"/>
        <v>0</v>
      </c>
    </row>
    <row r="15051" spans="1:4">
      <c r="A15051" s="134"/>
      <c r="D15051" s="68">
        <f t="shared" si="235"/>
        <v>0</v>
      </c>
    </row>
    <row r="15052" spans="1:4">
      <c r="A15052" s="134"/>
      <c r="D15052" s="68">
        <f t="shared" si="235"/>
        <v>0</v>
      </c>
    </row>
    <row r="15053" spans="1:4">
      <c r="A15053" s="134"/>
      <c r="D15053" s="68">
        <f t="shared" si="235"/>
        <v>0</v>
      </c>
    </row>
    <row r="15054" spans="1:4">
      <c r="A15054" s="134"/>
      <c r="D15054" s="68">
        <f t="shared" si="235"/>
        <v>0</v>
      </c>
    </row>
    <row r="15055" spans="1:4">
      <c r="A15055" s="134"/>
      <c r="D15055" s="68">
        <f t="shared" si="235"/>
        <v>0</v>
      </c>
    </row>
    <row r="15056" spans="1:4">
      <c r="A15056" s="134"/>
      <c r="D15056" s="68">
        <f t="shared" si="235"/>
        <v>0</v>
      </c>
    </row>
    <row r="15057" spans="1:4">
      <c r="A15057" s="134"/>
      <c r="D15057" s="68">
        <f t="shared" si="235"/>
        <v>0</v>
      </c>
    </row>
    <row r="15058" spans="1:4">
      <c r="A15058" s="134"/>
      <c r="D15058" s="68">
        <f t="shared" si="235"/>
        <v>0</v>
      </c>
    </row>
    <row r="15059" spans="1:4">
      <c r="A15059" s="134"/>
      <c r="D15059" s="68">
        <f t="shared" si="235"/>
        <v>0</v>
      </c>
    </row>
    <row r="15060" spans="1:4">
      <c r="A15060" s="134"/>
      <c r="D15060" s="68">
        <f t="shared" si="235"/>
        <v>0</v>
      </c>
    </row>
    <row r="15061" spans="1:4">
      <c r="A15061" s="134"/>
      <c r="D15061" s="68">
        <f t="shared" si="235"/>
        <v>0</v>
      </c>
    </row>
    <row r="15062" spans="1:4">
      <c r="A15062" s="134"/>
      <c r="D15062" s="68">
        <f t="shared" si="235"/>
        <v>0</v>
      </c>
    </row>
    <row r="15063" spans="1:4">
      <c r="A15063" s="134"/>
      <c r="D15063" s="68">
        <f t="shared" si="235"/>
        <v>0</v>
      </c>
    </row>
    <row r="15064" spans="1:4">
      <c r="A15064" s="134"/>
      <c r="D15064" s="68">
        <f t="shared" si="235"/>
        <v>0</v>
      </c>
    </row>
    <row r="15065" spans="1:4">
      <c r="A15065" s="134"/>
      <c r="D15065" s="68">
        <f t="shared" si="235"/>
        <v>0</v>
      </c>
    </row>
    <row r="15066" spans="1:4">
      <c r="A15066" s="134"/>
      <c r="D15066" s="68">
        <f t="shared" si="235"/>
        <v>0</v>
      </c>
    </row>
    <row r="15067" spans="1:4">
      <c r="A15067" s="134"/>
      <c r="D15067" s="68">
        <f t="shared" si="235"/>
        <v>0</v>
      </c>
    </row>
    <row r="15068" spans="1:4">
      <c r="A15068" s="134"/>
      <c r="D15068" s="68">
        <f t="shared" si="235"/>
        <v>0</v>
      </c>
    </row>
    <row r="15069" spans="1:4">
      <c r="A15069" s="134"/>
      <c r="D15069" s="68">
        <f t="shared" si="235"/>
        <v>0</v>
      </c>
    </row>
    <row r="15070" spans="1:4">
      <c r="A15070" s="134"/>
      <c r="D15070" s="68">
        <f t="shared" si="235"/>
        <v>0</v>
      </c>
    </row>
    <row r="15071" spans="1:4">
      <c r="A15071" s="134"/>
      <c r="D15071" s="68">
        <f t="shared" si="235"/>
        <v>0</v>
      </c>
    </row>
    <row r="15072" spans="1:4">
      <c r="A15072" s="134"/>
      <c r="D15072" s="68">
        <f t="shared" si="235"/>
        <v>0</v>
      </c>
    </row>
    <row r="15073" spans="1:4">
      <c r="A15073" s="134"/>
      <c r="D15073" s="68">
        <f t="shared" si="235"/>
        <v>0</v>
      </c>
    </row>
    <row r="15074" spans="1:4">
      <c r="A15074" s="134"/>
      <c r="D15074" s="68">
        <f t="shared" si="235"/>
        <v>0</v>
      </c>
    </row>
    <row r="15075" spans="1:4">
      <c r="A15075" s="134"/>
      <c r="D15075" s="68">
        <f t="shared" si="235"/>
        <v>0</v>
      </c>
    </row>
    <row r="15076" spans="1:4">
      <c r="A15076" s="134"/>
      <c r="D15076" s="68">
        <f t="shared" si="235"/>
        <v>0</v>
      </c>
    </row>
    <row r="15077" spans="1:4">
      <c r="A15077" s="134"/>
      <c r="D15077" s="68">
        <f t="shared" si="235"/>
        <v>0</v>
      </c>
    </row>
    <row r="15078" spans="1:4">
      <c r="A15078" s="134"/>
      <c r="D15078" s="68">
        <f t="shared" si="235"/>
        <v>0</v>
      </c>
    </row>
    <row r="15079" spans="1:4">
      <c r="A15079" s="134"/>
      <c r="D15079" s="68">
        <f t="shared" si="235"/>
        <v>0</v>
      </c>
    </row>
    <row r="15080" spans="1:4">
      <c r="A15080" s="134"/>
      <c r="D15080" s="68">
        <f t="shared" si="235"/>
        <v>0</v>
      </c>
    </row>
    <row r="15081" spans="1:4">
      <c r="A15081" s="134"/>
      <c r="D15081" s="68">
        <f t="shared" si="235"/>
        <v>0</v>
      </c>
    </row>
    <row r="15082" spans="1:4">
      <c r="A15082" s="134"/>
      <c r="D15082" s="68">
        <f t="shared" si="235"/>
        <v>0</v>
      </c>
    </row>
    <row r="15083" spans="1:4">
      <c r="A15083" s="134"/>
      <c r="D15083" s="68">
        <f t="shared" si="235"/>
        <v>0</v>
      </c>
    </row>
    <row r="15084" spans="1:4">
      <c r="A15084" s="134"/>
      <c r="D15084" s="68">
        <f t="shared" si="235"/>
        <v>0</v>
      </c>
    </row>
    <row r="15085" spans="1:4">
      <c r="A15085" s="134"/>
      <c r="D15085" s="68">
        <f t="shared" si="235"/>
        <v>0</v>
      </c>
    </row>
    <row r="15086" spans="1:4">
      <c r="A15086" s="134"/>
      <c r="D15086" s="68">
        <f t="shared" si="235"/>
        <v>0</v>
      </c>
    </row>
    <row r="15087" spans="1:4">
      <c r="A15087" s="134"/>
      <c r="D15087" s="68">
        <f t="shared" si="235"/>
        <v>0</v>
      </c>
    </row>
    <row r="15088" spans="1:4">
      <c r="A15088" s="134"/>
      <c r="D15088" s="68">
        <f t="shared" si="235"/>
        <v>0</v>
      </c>
    </row>
    <row r="15089" spans="1:4">
      <c r="A15089" s="134"/>
      <c r="D15089" s="68">
        <f t="shared" si="235"/>
        <v>0</v>
      </c>
    </row>
    <row r="15090" spans="1:4">
      <c r="A15090" s="134"/>
      <c r="D15090" s="68">
        <f t="shared" si="235"/>
        <v>0</v>
      </c>
    </row>
    <row r="15091" spans="1:4">
      <c r="A15091" s="134"/>
      <c r="D15091" s="68">
        <f t="shared" si="235"/>
        <v>0</v>
      </c>
    </row>
    <row r="15092" spans="1:4">
      <c r="A15092" s="134"/>
      <c r="D15092" s="68">
        <f t="shared" si="235"/>
        <v>0</v>
      </c>
    </row>
    <row r="15093" spans="1:4">
      <c r="A15093" s="134"/>
      <c r="D15093" s="68">
        <f t="shared" si="235"/>
        <v>0</v>
      </c>
    </row>
    <row r="15094" spans="1:4">
      <c r="A15094" s="134"/>
      <c r="D15094" s="68">
        <f t="shared" si="235"/>
        <v>0</v>
      </c>
    </row>
    <row r="15095" spans="1:4">
      <c r="A15095" s="134"/>
      <c r="D15095" s="68">
        <f t="shared" si="235"/>
        <v>0</v>
      </c>
    </row>
    <row r="15096" spans="1:4">
      <c r="A15096" s="134"/>
      <c r="D15096" s="68">
        <f t="shared" si="235"/>
        <v>0</v>
      </c>
    </row>
    <row r="15097" spans="1:4">
      <c r="A15097" s="134"/>
      <c r="D15097" s="68">
        <f t="shared" si="235"/>
        <v>0</v>
      </c>
    </row>
    <row r="15098" spans="1:4">
      <c r="A15098" s="134"/>
      <c r="D15098" s="68">
        <f t="shared" si="235"/>
        <v>0</v>
      </c>
    </row>
    <row r="15099" spans="1:4">
      <c r="A15099" s="134"/>
      <c r="D15099" s="68">
        <f t="shared" si="235"/>
        <v>0</v>
      </c>
    </row>
    <row r="15100" spans="1:4">
      <c r="A15100" s="134"/>
      <c r="D15100" s="68">
        <f t="shared" si="235"/>
        <v>0</v>
      </c>
    </row>
    <row r="15101" spans="1:4">
      <c r="A15101" s="134"/>
      <c r="D15101" s="68">
        <f t="shared" si="235"/>
        <v>0</v>
      </c>
    </row>
    <row r="15102" spans="1:4">
      <c r="A15102" s="134"/>
      <c r="D15102" s="68">
        <f t="shared" si="235"/>
        <v>0</v>
      </c>
    </row>
    <row r="15103" spans="1:4">
      <c r="A15103" s="134"/>
      <c r="D15103" s="68">
        <f t="shared" si="235"/>
        <v>0</v>
      </c>
    </row>
    <row r="15104" spans="1:4">
      <c r="A15104" s="134"/>
      <c r="D15104" s="68">
        <f t="shared" si="235"/>
        <v>0</v>
      </c>
    </row>
    <row r="15105" spans="1:4">
      <c r="A15105" s="134"/>
      <c r="D15105" s="68">
        <f t="shared" si="235"/>
        <v>0</v>
      </c>
    </row>
    <row r="15106" spans="1:4">
      <c r="A15106" s="134"/>
      <c r="D15106" s="68">
        <f t="shared" si="235"/>
        <v>0</v>
      </c>
    </row>
    <row r="15107" spans="1:4">
      <c r="A15107" s="134"/>
      <c r="D15107" s="68">
        <f t="shared" ref="D15107:D15170" si="236">B15107+C15107</f>
        <v>0</v>
      </c>
    </row>
    <row r="15108" spans="1:4">
      <c r="A15108" s="134"/>
      <c r="D15108" s="68">
        <f t="shared" si="236"/>
        <v>0</v>
      </c>
    </row>
    <row r="15109" spans="1:4">
      <c r="A15109" s="134"/>
      <c r="D15109" s="68">
        <f t="shared" si="236"/>
        <v>0</v>
      </c>
    </row>
    <row r="15110" spans="1:4">
      <c r="A15110" s="134"/>
      <c r="D15110" s="68">
        <f t="shared" si="236"/>
        <v>0</v>
      </c>
    </row>
    <row r="15111" spans="1:4">
      <c r="A15111" s="134"/>
      <c r="D15111" s="68">
        <f t="shared" si="236"/>
        <v>0</v>
      </c>
    </row>
    <row r="15112" spans="1:4">
      <c r="A15112" s="134"/>
      <c r="D15112" s="68">
        <f t="shared" si="236"/>
        <v>0</v>
      </c>
    </row>
    <row r="15113" spans="1:4">
      <c r="A15113" s="134"/>
      <c r="D15113" s="68">
        <f t="shared" si="236"/>
        <v>0</v>
      </c>
    </row>
    <row r="15114" spans="1:4">
      <c r="A15114" s="134"/>
      <c r="D15114" s="68">
        <f t="shared" si="236"/>
        <v>0</v>
      </c>
    </row>
    <row r="15115" spans="1:4">
      <c r="A15115" s="134"/>
      <c r="D15115" s="68">
        <f t="shared" si="236"/>
        <v>0</v>
      </c>
    </row>
    <row r="15116" spans="1:4">
      <c r="A15116" s="134"/>
      <c r="D15116" s="68">
        <f t="shared" si="236"/>
        <v>0</v>
      </c>
    </row>
    <row r="15117" spans="1:4">
      <c r="A15117" s="134"/>
      <c r="D15117" s="68">
        <f t="shared" si="236"/>
        <v>0</v>
      </c>
    </row>
    <row r="15118" spans="1:4">
      <c r="A15118" s="134"/>
      <c r="D15118" s="68">
        <f t="shared" si="236"/>
        <v>0</v>
      </c>
    </row>
    <row r="15119" spans="1:4">
      <c r="A15119" s="134"/>
      <c r="D15119" s="68">
        <f t="shared" si="236"/>
        <v>0</v>
      </c>
    </row>
    <row r="15120" spans="1:4">
      <c r="A15120" s="134"/>
      <c r="D15120" s="68">
        <f t="shared" si="236"/>
        <v>0</v>
      </c>
    </row>
    <row r="15121" spans="1:4">
      <c r="A15121" s="134"/>
      <c r="D15121" s="68">
        <f t="shared" si="236"/>
        <v>0</v>
      </c>
    </row>
    <row r="15122" spans="1:4">
      <c r="A15122" s="134"/>
      <c r="D15122" s="68">
        <f t="shared" si="236"/>
        <v>0</v>
      </c>
    </row>
    <row r="15123" spans="1:4">
      <c r="A15123" s="134"/>
      <c r="D15123" s="68">
        <f t="shared" si="236"/>
        <v>0</v>
      </c>
    </row>
    <row r="15124" spans="1:4">
      <c r="A15124" s="134"/>
      <c r="D15124" s="68">
        <f t="shared" si="236"/>
        <v>0</v>
      </c>
    </row>
    <row r="15125" spans="1:4">
      <c r="A15125" s="134"/>
      <c r="D15125" s="68">
        <f t="shared" si="236"/>
        <v>0</v>
      </c>
    </row>
    <row r="15126" spans="1:4">
      <c r="A15126" s="134"/>
      <c r="D15126" s="68">
        <f t="shared" si="236"/>
        <v>0</v>
      </c>
    </row>
    <row r="15127" spans="1:4">
      <c r="A15127" s="134"/>
      <c r="D15127" s="68">
        <f t="shared" si="236"/>
        <v>0</v>
      </c>
    </row>
    <row r="15128" spans="1:4">
      <c r="A15128" s="134"/>
      <c r="D15128" s="68">
        <f t="shared" si="236"/>
        <v>0</v>
      </c>
    </row>
    <row r="15129" spans="1:4">
      <c r="A15129" s="134"/>
      <c r="D15129" s="68">
        <f t="shared" si="236"/>
        <v>0</v>
      </c>
    </row>
    <row r="15130" spans="1:4">
      <c r="A15130" s="134"/>
      <c r="D15130" s="68">
        <f t="shared" si="236"/>
        <v>0</v>
      </c>
    </row>
    <row r="15131" spans="1:4">
      <c r="A15131" s="134"/>
      <c r="D15131" s="68">
        <f t="shared" si="236"/>
        <v>0</v>
      </c>
    </row>
    <row r="15132" spans="1:4">
      <c r="A15132" s="134"/>
      <c r="D15132" s="68">
        <f t="shared" si="236"/>
        <v>0</v>
      </c>
    </row>
    <row r="15133" spans="1:4">
      <c r="A15133" s="134"/>
      <c r="D15133" s="68">
        <f t="shared" si="236"/>
        <v>0</v>
      </c>
    </row>
    <row r="15134" spans="1:4">
      <c r="A15134" s="134"/>
      <c r="D15134" s="68">
        <f t="shared" si="236"/>
        <v>0</v>
      </c>
    </row>
    <row r="15135" spans="1:4">
      <c r="A15135" s="134"/>
      <c r="D15135" s="68">
        <f t="shared" si="236"/>
        <v>0</v>
      </c>
    </row>
    <row r="15136" spans="1:4">
      <c r="A15136" s="134"/>
      <c r="D15136" s="68">
        <f t="shared" si="236"/>
        <v>0</v>
      </c>
    </row>
    <row r="15137" spans="1:4">
      <c r="A15137" s="134"/>
      <c r="D15137" s="68">
        <f t="shared" si="236"/>
        <v>0</v>
      </c>
    </row>
    <row r="15138" spans="1:4">
      <c r="A15138" s="134"/>
      <c r="D15138" s="68">
        <f t="shared" si="236"/>
        <v>0</v>
      </c>
    </row>
    <row r="15139" spans="1:4">
      <c r="A15139" s="134"/>
      <c r="D15139" s="68">
        <f t="shared" si="236"/>
        <v>0</v>
      </c>
    </row>
    <row r="15140" spans="1:4">
      <c r="A15140" s="134"/>
      <c r="D15140" s="68">
        <f t="shared" si="236"/>
        <v>0</v>
      </c>
    </row>
    <row r="15141" spans="1:4">
      <c r="A15141" s="134"/>
      <c r="D15141" s="68">
        <f t="shared" si="236"/>
        <v>0</v>
      </c>
    </row>
    <row r="15142" spans="1:4">
      <c r="A15142" s="134"/>
      <c r="D15142" s="68">
        <f t="shared" si="236"/>
        <v>0</v>
      </c>
    </row>
    <row r="15143" spans="1:4">
      <c r="A15143" s="134"/>
      <c r="D15143" s="68">
        <f t="shared" si="236"/>
        <v>0</v>
      </c>
    </row>
    <row r="15144" spans="1:4">
      <c r="A15144" s="134"/>
      <c r="D15144" s="68">
        <f t="shared" si="236"/>
        <v>0</v>
      </c>
    </row>
    <row r="15145" spans="1:4">
      <c r="A15145" s="134"/>
      <c r="D15145" s="68">
        <f t="shared" si="236"/>
        <v>0</v>
      </c>
    </row>
    <row r="15146" spans="1:4">
      <c r="A15146" s="134"/>
      <c r="D15146" s="68">
        <f t="shared" si="236"/>
        <v>0</v>
      </c>
    </row>
    <row r="15147" spans="1:4">
      <c r="A15147" s="134"/>
      <c r="D15147" s="68">
        <f t="shared" si="236"/>
        <v>0</v>
      </c>
    </row>
    <row r="15148" spans="1:4">
      <c r="A15148" s="134"/>
      <c r="D15148" s="68">
        <f t="shared" si="236"/>
        <v>0</v>
      </c>
    </row>
    <row r="15149" spans="1:4">
      <c r="A15149" s="134"/>
      <c r="D15149" s="68">
        <f t="shared" si="236"/>
        <v>0</v>
      </c>
    </row>
    <row r="15150" spans="1:4">
      <c r="A15150" s="134"/>
      <c r="D15150" s="68">
        <f t="shared" si="236"/>
        <v>0</v>
      </c>
    </row>
    <row r="15151" spans="1:4">
      <c r="A15151" s="134"/>
      <c r="D15151" s="68">
        <f t="shared" si="236"/>
        <v>0</v>
      </c>
    </row>
    <row r="15152" spans="1:4">
      <c r="A15152" s="134"/>
      <c r="D15152" s="68">
        <f t="shared" si="236"/>
        <v>0</v>
      </c>
    </row>
    <row r="15153" spans="1:4">
      <c r="A15153" s="134"/>
      <c r="D15153" s="68">
        <f t="shared" si="236"/>
        <v>0</v>
      </c>
    </row>
    <row r="15154" spans="1:4">
      <c r="A15154" s="134"/>
      <c r="D15154" s="68">
        <f t="shared" si="236"/>
        <v>0</v>
      </c>
    </row>
    <row r="15155" spans="1:4">
      <c r="A15155" s="134"/>
      <c r="D15155" s="68">
        <f t="shared" si="236"/>
        <v>0</v>
      </c>
    </row>
    <row r="15156" spans="1:4">
      <c r="A15156" s="134"/>
      <c r="D15156" s="68">
        <f t="shared" si="236"/>
        <v>0</v>
      </c>
    </row>
    <row r="15157" spans="1:4">
      <c r="A15157" s="134"/>
      <c r="D15157" s="68">
        <f t="shared" si="236"/>
        <v>0</v>
      </c>
    </row>
    <row r="15158" spans="1:4">
      <c r="A15158" s="134"/>
      <c r="D15158" s="68">
        <f t="shared" si="236"/>
        <v>0</v>
      </c>
    </row>
    <row r="15159" spans="1:4">
      <c r="A15159" s="134"/>
      <c r="D15159" s="68">
        <f t="shared" si="236"/>
        <v>0</v>
      </c>
    </row>
    <row r="15160" spans="1:4">
      <c r="A15160" s="134"/>
      <c r="D15160" s="68">
        <f t="shared" si="236"/>
        <v>0</v>
      </c>
    </row>
    <row r="15161" spans="1:4">
      <c r="A15161" s="134"/>
      <c r="D15161" s="68">
        <f t="shared" si="236"/>
        <v>0</v>
      </c>
    </row>
    <row r="15162" spans="1:4">
      <c r="A15162" s="134"/>
      <c r="D15162" s="68">
        <f t="shared" si="236"/>
        <v>0</v>
      </c>
    </row>
    <row r="15163" spans="1:4">
      <c r="A15163" s="134"/>
      <c r="D15163" s="68">
        <f t="shared" si="236"/>
        <v>0</v>
      </c>
    </row>
    <row r="15164" spans="1:4">
      <c r="A15164" s="134"/>
      <c r="D15164" s="68">
        <f t="shared" si="236"/>
        <v>0</v>
      </c>
    </row>
    <row r="15165" spans="1:4">
      <c r="A15165" s="134"/>
      <c r="D15165" s="68">
        <f t="shared" si="236"/>
        <v>0</v>
      </c>
    </row>
    <row r="15166" spans="1:4">
      <c r="A15166" s="134"/>
      <c r="D15166" s="68">
        <f t="shared" si="236"/>
        <v>0</v>
      </c>
    </row>
    <row r="15167" spans="1:4">
      <c r="A15167" s="134"/>
      <c r="D15167" s="68">
        <f t="shared" si="236"/>
        <v>0</v>
      </c>
    </row>
    <row r="15168" spans="1:4">
      <c r="A15168" s="134"/>
      <c r="D15168" s="68">
        <f t="shared" si="236"/>
        <v>0</v>
      </c>
    </row>
    <row r="15169" spans="1:4">
      <c r="A15169" s="134"/>
      <c r="D15169" s="68">
        <f t="shared" si="236"/>
        <v>0</v>
      </c>
    </row>
    <row r="15170" spans="1:4">
      <c r="A15170" s="134"/>
      <c r="D15170" s="68">
        <f t="shared" si="236"/>
        <v>0</v>
      </c>
    </row>
    <row r="15171" spans="1:4">
      <c r="A15171" s="134"/>
      <c r="D15171" s="68">
        <f t="shared" ref="D15171:D15234" si="237">B15171+C15171</f>
        <v>0</v>
      </c>
    </row>
    <row r="15172" spans="1:4">
      <c r="A15172" s="134"/>
      <c r="D15172" s="68">
        <f t="shared" si="237"/>
        <v>0</v>
      </c>
    </row>
    <row r="15173" spans="1:4">
      <c r="A15173" s="134"/>
      <c r="D15173" s="68">
        <f t="shared" si="237"/>
        <v>0</v>
      </c>
    </row>
    <row r="15174" spans="1:4">
      <c r="A15174" s="134"/>
      <c r="D15174" s="68">
        <f t="shared" si="237"/>
        <v>0</v>
      </c>
    </row>
    <row r="15175" spans="1:4">
      <c r="A15175" s="134"/>
      <c r="D15175" s="68">
        <f t="shared" si="237"/>
        <v>0</v>
      </c>
    </row>
    <row r="15176" spans="1:4">
      <c r="A15176" s="134"/>
      <c r="D15176" s="68">
        <f t="shared" si="237"/>
        <v>0</v>
      </c>
    </row>
    <row r="15177" spans="1:4">
      <c r="A15177" s="134"/>
      <c r="D15177" s="68">
        <f t="shared" si="237"/>
        <v>0</v>
      </c>
    </row>
    <row r="15178" spans="1:4">
      <c r="A15178" s="134"/>
      <c r="D15178" s="68">
        <f t="shared" si="237"/>
        <v>0</v>
      </c>
    </row>
    <row r="15179" spans="1:4">
      <c r="A15179" s="134"/>
      <c r="D15179" s="68">
        <f t="shared" si="237"/>
        <v>0</v>
      </c>
    </row>
    <row r="15180" spans="1:4">
      <c r="A15180" s="134"/>
      <c r="D15180" s="68">
        <f t="shared" si="237"/>
        <v>0</v>
      </c>
    </row>
    <row r="15181" spans="1:4">
      <c r="A15181" s="134"/>
      <c r="D15181" s="68">
        <f t="shared" si="237"/>
        <v>0</v>
      </c>
    </row>
    <row r="15182" spans="1:4">
      <c r="A15182" s="134"/>
      <c r="D15182" s="68">
        <f t="shared" si="237"/>
        <v>0</v>
      </c>
    </row>
    <row r="15183" spans="1:4">
      <c r="A15183" s="134"/>
      <c r="D15183" s="68">
        <f t="shared" si="237"/>
        <v>0</v>
      </c>
    </row>
    <row r="15184" spans="1:4">
      <c r="A15184" s="134"/>
      <c r="D15184" s="68">
        <f t="shared" si="237"/>
        <v>0</v>
      </c>
    </row>
    <row r="15185" spans="1:4">
      <c r="A15185" s="134"/>
      <c r="D15185" s="68">
        <f t="shared" si="237"/>
        <v>0</v>
      </c>
    </row>
    <row r="15186" spans="1:4">
      <c r="A15186" s="134"/>
      <c r="D15186" s="68">
        <f t="shared" si="237"/>
        <v>0</v>
      </c>
    </row>
    <row r="15187" spans="1:4">
      <c r="A15187" s="134"/>
      <c r="D15187" s="68">
        <f t="shared" si="237"/>
        <v>0</v>
      </c>
    </row>
    <row r="15188" spans="1:4">
      <c r="A15188" s="134"/>
      <c r="D15188" s="68">
        <f t="shared" si="237"/>
        <v>0</v>
      </c>
    </row>
    <row r="15189" spans="1:4">
      <c r="A15189" s="134"/>
      <c r="D15189" s="68">
        <f t="shared" si="237"/>
        <v>0</v>
      </c>
    </row>
    <row r="15190" spans="1:4">
      <c r="A15190" s="134"/>
      <c r="D15190" s="68">
        <f t="shared" si="237"/>
        <v>0</v>
      </c>
    </row>
    <row r="15191" spans="1:4">
      <c r="A15191" s="134"/>
      <c r="D15191" s="68">
        <f t="shared" si="237"/>
        <v>0</v>
      </c>
    </row>
    <row r="15192" spans="1:4">
      <c r="A15192" s="134"/>
      <c r="D15192" s="68">
        <f t="shared" si="237"/>
        <v>0</v>
      </c>
    </row>
    <row r="15193" spans="1:4">
      <c r="A15193" s="134"/>
      <c r="D15193" s="68">
        <f t="shared" si="237"/>
        <v>0</v>
      </c>
    </row>
    <row r="15194" spans="1:4">
      <c r="A15194" s="134"/>
      <c r="D15194" s="68">
        <f t="shared" si="237"/>
        <v>0</v>
      </c>
    </row>
    <row r="15195" spans="1:4">
      <c r="A15195" s="134"/>
      <c r="D15195" s="68">
        <f t="shared" si="237"/>
        <v>0</v>
      </c>
    </row>
    <row r="15196" spans="1:4">
      <c r="A15196" s="134"/>
      <c r="D15196" s="68">
        <f t="shared" si="237"/>
        <v>0</v>
      </c>
    </row>
    <row r="15197" spans="1:4">
      <c r="A15197" s="134"/>
      <c r="D15197" s="68">
        <f t="shared" si="237"/>
        <v>0</v>
      </c>
    </row>
    <row r="15198" spans="1:4">
      <c r="A15198" s="134"/>
      <c r="D15198" s="68">
        <f t="shared" si="237"/>
        <v>0</v>
      </c>
    </row>
    <row r="15199" spans="1:4">
      <c r="A15199" s="134"/>
      <c r="D15199" s="68">
        <f t="shared" si="237"/>
        <v>0</v>
      </c>
    </row>
    <row r="15200" spans="1:4">
      <c r="A15200" s="134"/>
      <c r="D15200" s="68">
        <f t="shared" si="237"/>
        <v>0</v>
      </c>
    </row>
    <row r="15201" spans="1:4">
      <c r="A15201" s="134"/>
      <c r="D15201" s="68">
        <f t="shared" si="237"/>
        <v>0</v>
      </c>
    </row>
    <row r="15202" spans="1:4">
      <c r="A15202" s="134"/>
      <c r="D15202" s="68">
        <f t="shared" si="237"/>
        <v>0</v>
      </c>
    </row>
    <row r="15203" spans="1:4">
      <c r="A15203" s="134"/>
      <c r="D15203" s="68">
        <f t="shared" si="237"/>
        <v>0</v>
      </c>
    </row>
    <row r="15204" spans="1:4">
      <c r="A15204" s="134"/>
      <c r="D15204" s="68">
        <f t="shared" si="237"/>
        <v>0</v>
      </c>
    </row>
    <row r="15205" spans="1:4">
      <c r="A15205" s="134"/>
      <c r="D15205" s="68">
        <f t="shared" si="237"/>
        <v>0</v>
      </c>
    </row>
    <row r="15206" spans="1:4">
      <c r="A15206" s="134"/>
      <c r="D15206" s="68">
        <f t="shared" si="237"/>
        <v>0</v>
      </c>
    </row>
    <row r="15207" spans="1:4">
      <c r="A15207" s="134"/>
      <c r="D15207" s="68">
        <f t="shared" si="237"/>
        <v>0</v>
      </c>
    </row>
    <row r="15208" spans="1:4">
      <c r="A15208" s="134"/>
      <c r="D15208" s="68">
        <f t="shared" si="237"/>
        <v>0</v>
      </c>
    </row>
    <row r="15209" spans="1:4">
      <c r="A15209" s="134"/>
      <c r="D15209" s="68">
        <f t="shared" si="237"/>
        <v>0</v>
      </c>
    </row>
    <row r="15210" spans="1:4">
      <c r="A15210" s="134"/>
      <c r="D15210" s="68">
        <f t="shared" si="237"/>
        <v>0</v>
      </c>
    </row>
    <row r="15211" spans="1:4">
      <c r="A15211" s="134"/>
      <c r="D15211" s="68">
        <f t="shared" si="237"/>
        <v>0</v>
      </c>
    </row>
    <row r="15212" spans="1:4">
      <c r="A15212" s="134"/>
      <c r="D15212" s="68">
        <f t="shared" si="237"/>
        <v>0</v>
      </c>
    </row>
    <row r="15213" spans="1:4">
      <c r="A15213" s="134"/>
      <c r="D15213" s="68">
        <f t="shared" si="237"/>
        <v>0</v>
      </c>
    </row>
    <row r="15214" spans="1:4">
      <c r="A15214" s="134"/>
      <c r="D15214" s="68">
        <f t="shared" si="237"/>
        <v>0</v>
      </c>
    </row>
    <row r="15215" spans="1:4">
      <c r="A15215" s="134"/>
      <c r="D15215" s="68">
        <f t="shared" si="237"/>
        <v>0</v>
      </c>
    </row>
    <row r="15216" spans="1:4">
      <c r="A15216" s="134"/>
      <c r="D15216" s="68">
        <f t="shared" si="237"/>
        <v>0</v>
      </c>
    </row>
    <row r="15217" spans="1:4">
      <c r="A15217" s="134"/>
      <c r="D15217" s="68">
        <f t="shared" si="237"/>
        <v>0</v>
      </c>
    </row>
    <row r="15218" spans="1:4">
      <c r="A15218" s="134"/>
      <c r="D15218" s="68">
        <f t="shared" si="237"/>
        <v>0</v>
      </c>
    </row>
    <row r="15219" spans="1:4">
      <c r="A15219" s="134"/>
      <c r="D15219" s="68">
        <f t="shared" si="237"/>
        <v>0</v>
      </c>
    </row>
    <row r="15220" spans="1:4">
      <c r="A15220" s="134"/>
      <c r="D15220" s="68">
        <f t="shared" si="237"/>
        <v>0</v>
      </c>
    </row>
    <row r="15221" spans="1:4">
      <c r="A15221" s="134"/>
      <c r="D15221" s="68">
        <f t="shared" si="237"/>
        <v>0</v>
      </c>
    </row>
    <row r="15222" spans="1:4">
      <c r="A15222" s="134"/>
      <c r="D15222" s="68">
        <f t="shared" si="237"/>
        <v>0</v>
      </c>
    </row>
    <row r="15223" spans="1:4">
      <c r="A15223" s="134"/>
      <c r="D15223" s="68">
        <f t="shared" si="237"/>
        <v>0</v>
      </c>
    </row>
    <row r="15224" spans="1:4">
      <c r="A15224" s="134"/>
      <c r="D15224" s="68">
        <f t="shared" si="237"/>
        <v>0</v>
      </c>
    </row>
    <row r="15225" spans="1:4">
      <c r="A15225" s="134"/>
      <c r="D15225" s="68">
        <f t="shared" si="237"/>
        <v>0</v>
      </c>
    </row>
    <row r="15226" spans="1:4">
      <c r="A15226" s="134"/>
      <c r="D15226" s="68">
        <f t="shared" si="237"/>
        <v>0</v>
      </c>
    </row>
    <row r="15227" spans="1:4">
      <c r="A15227" s="134"/>
      <c r="D15227" s="68">
        <f t="shared" si="237"/>
        <v>0</v>
      </c>
    </row>
    <row r="15228" spans="1:4">
      <c r="A15228" s="134"/>
      <c r="D15228" s="68">
        <f t="shared" si="237"/>
        <v>0</v>
      </c>
    </row>
    <row r="15229" spans="1:4">
      <c r="A15229" s="134"/>
      <c r="D15229" s="68">
        <f t="shared" si="237"/>
        <v>0</v>
      </c>
    </row>
    <row r="15230" spans="1:4">
      <c r="A15230" s="134"/>
      <c r="D15230" s="68">
        <f t="shared" si="237"/>
        <v>0</v>
      </c>
    </row>
    <row r="15231" spans="1:4">
      <c r="A15231" s="134"/>
      <c r="D15231" s="68">
        <f t="shared" si="237"/>
        <v>0</v>
      </c>
    </row>
    <row r="15232" spans="1:4">
      <c r="A15232" s="134"/>
      <c r="D15232" s="68">
        <f t="shared" si="237"/>
        <v>0</v>
      </c>
    </row>
    <row r="15233" spans="1:4">
      <c r="A15233" s="134"/>
      <c r="D15233" s="68">
        <f t="shared" si="237"/>
        <v>0</v>
      </c>
    </row>
    <row r="15234" spans="1:4">
      <c r="A15234" s="134"/>
      <c r="D15234" s="68">
        <f t="shared" si="237"/>
        <v>0</v>
      </c>
    </row>
    <row r="15235" spans="1:4">
      <c r="A15235" s="134"/>
      <c r="D15235" s="68">
        <f t="shared" ref="D15235:D15298" si="238">B15235+C15235</f>
        <v>0</v>
      </c>
    </row>
    <row r="15236" spans="1:4">
      <c r="A15236" s="134"/>
      <c r="D15236" s="68">
        <f t="shared" si="238"/>
        <v>0</v>
      </c>
    </row>
    <row r="15237" spans="1:4">
      <c r="A15237" s="134"/>
      <c r="D15237" s="68">
        <f t="shared" si="238"/>
        <v>0</v>
      </c>
    </row>
    <row r="15238" spans="1:4">
      <c r="A15238" s="134"/>
      <c r="D15238" s="68">
        <f t="shared" si="238"/>
        <v>0</v>
      </c>
    </row>
    <row r="15239" spans="1:4">
      <c r="A15239" s="134"/>
      <c r="D15239" s="68">
        <f t="shared" si="238"/>
        <v>0</v>
      </c>
    </row>
    <row r="15240" spans="1:4">
      <c r="A15240" s="134"/>
      <c r="D15240" s="68">
        <f t="shared" si="238"/>
        <v>0</v>
      </c>
    </row>
    <row r="15241" spans="1:4">
      <c r="A15241" s="134"/>
      <c r="D15241" s="68">
        <f t="shared" si="238"/>
        <v>0</v>
      </c>
    </row>
    <row r="15242" spans="1:4">
      <c r="A15242" s="134"/>
      <c r="D15242" s="68">
        <f t="shared" si="238"/>
        <v>0</v>
      </c>
    </row>
    <row r="15243" spans="1:4">
      <c r="A15243" s="134"/>
      <c r="D15243" s="68">
        <f t="shared" si="238"/>
        <v>0</v>
      </c>
    </row>
    <row r="15244" spans="1:4">
      <c r="A15244" s="134"/>
      <c r="D15244" s="68">
        <f t="shared" si="238"/>
        <v>0</v>
      </c>
    </row>
    <row r="15245" spans="1:4">
      <c r="A15245" s="134"/>
      <c r="D15245" s="68">
        <f t="shared" si="238"/>
        <v>0</v>
      </c>
    </row>
    <row r="15246" spans="1:4">
      <c r="A15246" s="134"/>
      <c r="D15246" s="68">
        <f t="shared" si="238"/>
        <v>0</v>
      </c>
    </row>
    <row r="15247" spans="1:4">
      <c r="A15247" s="134"/>
      <c r="D15247" s="68">
        <f t="shared" si="238"/>
        <v>0</v>
      </c>
    </row>
    <row r="15248" spans="1:4">
      <c r="A15248" s="134"/>
      <c r="D15248" s="68">
        <f t="shared" si="238"/>
        <v>0</v>
      </c>
    </row>
    <row r="15249" spans="1:4">
      <c r="A15249" s="134"/>
      <c r="D15249" s="68">
        <f t="shared" si="238"/>
        <v>0</v>
      </c>
    </row>
    <row r="15250" spans="1:4">
      <c r="A15250" s="134"/>
      <c r="D15250" s="68">
        <f t="shared" si="238"/>
        <v>0</v>
      </c>
    </row>
    <row r="15251" spans="1:4">
      <c r="A15251" s="134"/>
      <c r="D15251" s="68">
        <f t="shared" si="238"/>
        <v>0</v>
      </c>
    </row>
    <row r="15252" spans="1:4">
      <c r="A15252" s="134"/>
      <c r="D15252" s="68">
        <f t="shared" si="238"/>
        <v>0</v>
      </c>
    </row>
    <row r="15253" spans="1:4">
      <c r="A15253" s="134"/>
      <c r="D15253" s="68">
        <f t="shared" si="238"/>
        <v>0</v>
      </c>
    </row>
    <row r="15254" spans="1:4">
      <c r="A15254" s="134"/>
      <c r="D15254" s="68">
        <f t="shared" si="238"/>
        <v>0</v>
      </c>
    </row>
    <row r="15255" spans="1:4">
      <c r="A15255" s="134"/>
      <c r="D15255" s="68">
        <f t="shared" si="238"/>
        <v>0</v>
      </c>
    </row>
    <row r="15256" spans="1:4">
      <c r="A15256" s="134"/>
      <c r="D15256" s="68">
        <f t="shared" si="238"/>
        <v>0</v>
      </c>
    </row>
    <row r="15257" spans="1:4">
      <c r="A15257" s="134"/>
      <c r="D15257" s="68">
        <f t="shared" si="238"/>
        <v>0</v>
      </c>
    </row>
    <row r="15258" spans="1:4">
      <c r="A15258" s="134"/>
      <c r="D15258" s="68">
        <f t="shared" si="238"/>
        <v>0</v>
      </c>
    </row>
    <row r="15259" spans="1:4">
      <c r="A15259" s="134"/>
      <c r="D15259" s="68">
        <f t="shared" si="238"/>
        <v>0</v>
      </c>
    </row>
    <row r="15260" spans="1:4">
      <c r="A15260" s="134"/>
      <c r="D15260" s="68">
        <f t="shared" si="238"/>
        <v>0</v>
      </c>
    </row>
    <row r="15261" spans="1:4">
      <c r="A15261" s="134"/>
      <c r="D15261" s="68">
        <f t="shared" si="238"/>
        <v>0</v>
      </c>
    </row>
    <row r="15262" spans="1:4">
      <c r="A15262" s="134"/>
      <c r="D15262" s="68">
        <f t="shared" si="238"/>
        <v>0</v>
      </c>
    </row>
    <row r="15263" spans="1:4">
      <c r="A15263" s="134"/>
      <c r="D15263" s="68">
        <f t="shared" si="238"/>
        <v>0</v>
      </c>
    </row>
    <row r="15264" spans="1:4">
      <c r="A15264" s="134"/>
      <c r="D15264" s="68">
        <f t="shared" si="238"/>
        <v>0</v>
      </c>
    </row>
    <row r="15265" spans="1:4">
      <c r="A15265" s="134"/>
      <c r="D15265" s="68">
        <f t="shared" si="238"/>
        <v>0</v>
      </c>
    </row>
    <row r="15266" spans="1:4">
      <c r="A15266" s="134"/>
      <c r="D15266" s="68">
        <f t="shared" si="238"/>
        <v>0</v>
      </c>
    </row>
    <row r="15267" spans="1:4">
      <c r="A15267" s="134"/>
      <c r="D15267" s="68">
        <f t="shared" si="238"/>
        <v>0</v>
      </c>
    </row>
    <row r="15268" spans="1:4">
      <c r="A15268" s="134"/>
      <c r="D15268" s="68">
        <f t="shared" si="238"/>
        <v>0</v>
      </c>
    </row>
    <row r="15269" spans="1:4">
      <c r="A15269" s="134"/>
      <c r="D15269" s="68">
        <f t="shared" si="238"/>
        <v>0</v>
      </c>
    </row>
    <row r="15270" spans="1:4">
      <c r="A15270" s="134"/>
      <c r="D15270" s="68">
        <f t="shared" si="238"/>
        <v>0</v>
      </c>
    </row>
    <row r="15271" spans="1:4">
      <c r="A15271" s="134"/>
      <c r="D15271" s="68">
        <f t="shared" si="238"/>
        <v>0</v>
      </c>
    </row>
    <row r="15272" spans="1:4">
      <c r="A15272" s="134"/>
      <c r="D15272" s="68">
        <f t="shared" si="238"/>
        <v>0</v>
      </c>
    </row>
    <row r="15273" spans="1:4">
      <c r="A15273" s="134"/>
      <c r="D15273" s="68">
        <f t="shared" si="238"/>
        <v>0</v>
      </c>
    </row>
    <row r="15274" spans="1:4">
      <c r="A15274" s="134"/>
      <c r="D15274" s="68">
        <f t="shared" si="238"/>
        <v>0</v>
      </c>
    </row>
    <row r="15275" spans="1:4">
      <c r="A15275" s="134"/>
      <c r="D15275" s="68">
        <f t="shared" si="238"/>
        <v>0</v>
      </c>
    </row>
    <row r="15276" spans="1:4">
      <c r="A15276" s="134"/>
      <c r="D15276" s="68">
        <f t="shared" si="238"/>
        <v>0</v>
      </c>
    </row>
    <row r="15277" spans="1:4">
      <c r="A15277" s="134"/>
      <c r="D15277" s="68">
        <f t="shared" si="238"/>
        <v>0</v>
      </c>
    </row>
    <row r="15278" spans="1:4">
      <c r="A15278" s="134"/>
      <c r="D15278" s="68">
        <f t="shared" si="238"/>
        <v>0</v>
      </c>
    </row>
    <row r="15279" spans="1:4">
      <c r="A15279" s="134"/>
      <c r="D15279" s="68">
        <f t="shared" si="238"/>
        <v>0</v>
      </c>
    </row>
    <row r="15280" spans="1:4">
      <c r="A15280" s="134"/>
      <c r="D15280" s="68">
        <f t="shared" si="238"/>
        <v>0</v>
      </c>
    </row>
    <row r="15281" spans="1:4">
      <c r="A15281" s="134"/>
      <c r="D15281" s="68">
        <f t="shared" si="238"/>
        <v>0</v>
      </c>
    </row>
    <row r="15282" spans="1:4">
      <c r="A15282" s="134"/>
      <c r="D15282" s="68">
        <f t="shared" si="238"/>
        <v>0</v>
      </c>
    </row>
    <row r="15283" spans="1:4">
      <c r="A15283" s="134"/>
      <c r="D15283" s="68">
        <f t="shared" si="238"/>
        <v>0</v>
      </c>
    </row>
    <row r="15284" spans="1:4">
      <c r="A15284" s="134"/>
      <c r="D15284" s="68">
        <f t="shared" si="238"/>
        <v>0</v>
      </c>
    </row>
    <row r="15285" spans="1:4">
      <c r="A15285" s="134"/>
      <c r="D15285" s="68">
        <f t="shared" si="238"/>
        <v>0</v>
      </c>
    </row>
    <row r="15286" spans="1:4">
      <c r="A15286" s="134"/>
      <c r="D15286" s="68">
        <f t="shared" si="238"/>
        <v>0</v>
      </c>
    </row>
    <row r="15287" spans="1:4">
      <c r="A15287" s="134"/>
      <c r="D15287" s="68">
        <f t="shared" si="238"/>
        <v>0</v>
      </c>
    </row>
    <row r="15288" spans="1:4">
      <c r="A15288" s="134"/>
      <c r="D15288" s="68">
        <f t="shared" si="238"/>
        <v>0</v>
      </c>
    </row>
    <row r="15289" spans="1:4">
      <c r="A15289" s="134"/>
      <c r="D15289" s="68">
        <f t="shared" si="238"/>
        <v>0</v>
      </c>
    </row>
    <row r="15290" spans="1:4">
      <c r="A15290" s="134"/>
      <c r="D15290" s="68">
        <f t="shared" si="238"/>
        <v>0</v>
      </c>
    </row>
    <row r="15291" spans="1:4">
      <c r="A15291" s="134"/>
      <c r="D15291" s="68">
        <f t="shared" si="238"/>
        <v>0</v>
      </c>
    </row>
    <row r="15292" spans="1:4">
      <c r="A15292" s="134"/>
      <c r="D15292" s="68">
        <f t="shared" si="238"/>
        <v>0</v>
      </c>
    </row>
    <row r="15293" spans="1:4">
      <c r="A15293" s="134"/>
      <c r="D15293" s="68">
        <f t="shared" si="238"/>
        <v>0</v>
      </c>
    </row>
    <row r="15294" spans="1:4">
      <c r="A15294" s="134"/>
      <c r="D15294" s="68">
        <f t="shared" si="238"/>
        <v>0</v>
      </c>
    </row>
    <row r="15295" spans="1:4">
      <c r="A15295" s="134"/>
      <c r="D15295" s="68">
        <f t="shared" si="238"/>
        <v>0</v>
      </c>
    </row>
    <row r="15296" spans="1:4">
      <c r="A15296" s="134"/>
      <c r="D15296" s="68">
        <f t="shared" si="238"/>
        <v>0</v>
      </c>
    </row>
    <row r="15297" spans="1:4">
      <c r="A15297" s="134"/>
      <c r="D15297" s="68">
        <f t="shared" si="238"/>
        <v>0</v>
      </c>
    </row>
    <row r="15298" spans="1:4">
      <c r="A15298" s="134"/>
      <c r="D15298" s="68">
        <f t="shared" si="238"/>
        <v>0</v>
      </c>
    </row>
    <row r="15299" spans="1:4">
      <c r="A15299" s="134"/>
      <c r="D15299" s="68">
        <f t="shared" ref="D15299:D15362" si="239">B15299+C15299</f>
        <v>0</v>
      </c>
    </row>
    <row r="15300" spans="1:4">
      <c r="A15300" s="134"/>
      <c r="D15300" s="68">
        <f t="shared" si="239"/>
        <v>0</v>
      </c>
    </row>
    <row r="15301" spans="1:4">
      <c r="A15301" s="134"/>
      <c r="D15301" s="68">
        <f t="shared" si="239"/>
        <v>0</v>
      </c>
    </row>
    <row r="15302" spans="1:4">
      <c r="A15302" s="134"/>
      <c r="D15302" s="68">
        <f t="shared" si="239"/>
        <v>0</v>
      </c>
    </row>
    <row r="15303" spans="1:4">
      <c r="A15303" s="134"/>
      <c r="D15303" s="68">
        <f t="shared" si="239"/>
        <v>0</v>
      </c>
    </row>
    <row r="15304" spans="1:4">
      <c r="A15304" s="134"/>
      <c r="D15304" s="68">
        <f t="shared" si="239"/>
        <v>0</v>
      </c>
    </row>
    <row r="15305" spans="1:4">
      <c r="A15305" s="134"/>
      <c r="D15305" s="68">
        <f t="shared" si="239"/>
        <v>0</v>
      </c>
    </row>
    <row r="15306" spans="1:4">
      <c r="A15306" s="134"/>
      <c r="D15306" s="68">
        <f t="shared" si="239"/>
        <v>0</v>
      </c>
    </row>
    <row r="15307" spans="1:4">
      <c r="A15307" s="134"/>
      <c r="D15307" s="68">
        <f t="shared" si="239"/>
        <v>0</v>
      </c>
    </row>
    <row r="15308" spans="1:4">
      <c r="A15308" s="134"/>
      <c r="D15308" s="68">
        <f t="shared" si="239"/>
        <v>0</v>
      </c>
    </row>
    <row r="15309" spans="1:4">
      <c r="A15309" s="134"/>
      <c r="D15309" s="68">
        <f t="shared" si="239"/>
        <v>0</v>
      </c>
    </row>
    <row r="15310" spans="1:4">
      <c r="A15310" s="134"/>
      <c r="D15310" s="68">
        <f t="shared" si="239"/>
        <v>0</v>
      </c>
    </row>
    <row r="15311" spans="1:4">
      <c r="A15311" s="134"/>
      <c r="D15311" s="68">
        <f t="shared" si="239"/>
        <v>0</v>
      </c>
    </row>
    <row r="15312" spans="1:4">
      <c r="A15312" s="134"/>
      <c r="D15312" s="68">
        <f t="shared" si="239"/>
        <v>0</v>
      </c>
    </row>
    <row r="15313" spans="1:4">
      <c r="A15313" s="134"/>
      <c r="D15313" s="68">
        <f t="shared" si="239"/>
        <v>0</v>
      </c>
    </row>
    <row r="15314" spans="1:4">
      <c r="A15314" s="134"/>
      <c r="D15314" s="68">
        <f t="shared" si="239"/>
        <v>0</v>
      </c>
    </row>
    <row r="15315" spans="1:4">
      <c r="A15315" s="134"/>
      <c r="D15315" s="68">
        <f t="shared" si="239"/>
        <v>0</v>
      </c>
    </row>
    <row r="15316" spans="1:4">
      <c r="A15316" s="134"/>
      <c r="D15316" s="68">
        <f t="shared" si="239"/>
        <v>0</v>
      </c>
    </row>
    <row r="15317" spans="1:4">
      <c r="A15317" s="134"/>
      <c r="D15317" s="68">
        <f t="shared" si="239"/>
        <v>0</v>
      </c>
    </row>
    <row r="15318" spans="1:4">
      <c r="A15318" s="134"/>
      <c r="D15318" s="68">
        <f t="shared" si="239"/>
        <v>0</v>
      </c>
    </row>
    <row r="15319" spans="1:4">
      <c r="A15319" s="134"/>
      <c r="D15319" s="68">
        <f t="shared" si="239"/>
        <v>0</v>
      </c>
    </row>
    <row r="15320" spans="1:4">
      <c r="A15320" s="134"/>
      <c r="D15320" s="68">
        <f t="shared" si="239"/>
        <v>0</v>
      </c>
    </row>
    <row r="15321" spans="1:4">
      <c r="A15321" s="134"/>
      <c r="D15321" s="68">
        <f t="shared" si="239"/>
        <v>0</v>
      </c>
    </row>
    <row r="15322" spans="1:4">
      <c r="A15322" s="134"/>
      <c r="D15322" s="68">
        <f t="shared" si="239"/>
        <v>0</v>
      </c>
    </row>
    <row r="15323" spans="1:4">
      <c r="A15323" s="134"/>
      <c r="D15323" s="68">
        <f t="shared" si="239"/>
        <v>0</v>
      </c>
    </row>
    <row r="15324" spans="1:4">
      <c r="A15324" s="134"/>
      <c r="D15324" s="68">
        <f t="shared" si="239"/>
        <v>0</v>
      </c>
    </row>
    <row r="15325" spans="1:4">
      <c r="A15325" s="134"/>
      <c r="D15325" s="68">
        <f t="shared" si="239"/>
        <v>0</v>
      </c>
    </row>
    <row r="15326" spans="1:4">
      <c r="A15326" s="134"/>
      <c r="D15326" s="68">
        <f t="shared" si="239"/>
        <v>0</v>
      </c>
    </row>
    <row r="15327" spans="1:4">
      <c r="A15327" s="134"/>
      <c r="D15327" s="68">
        <f t="shared" si="239"/>
        <v>0</v>
      </c>
    </row>
    <row r="15328" spans="1:4">
      <c r="A15328" s="134"/>
      <c r="D15328" s="68">
        <f t="shared" si="239"/>
        <v>0</v>
      </c>
    </row>
    <row r="15329" spans="1:4">
      <c r="A15329" s="134"/>
      <c r="D15329" s="68">
        <f t="shared" si="239"/>
        <v>0</v>
      </c>
    </row>
    <row r="15330" spans="1:4">
      <c r="A15330" s="134"/>
      <c r="D15330" s="68">
        <f t="shared" si="239"/>
        <v>0</v>
      </c>
    </row>
    <row r="15331" spans="1:4">
      <c r="A15331" s="134"/>
      <c r="D15331" s="68">
        <f t="shared" si="239"/>
        <v>0</v>
      </c>
    </row>
    <row r="15332" spans="1:4">
      <c r="A15332" s="134"/>
      <c r="D15332" s="68">
        <f t="shared" si="239"/>
        <v>0</v>
      </c>
    </row>
    <row r="15333" spans="1:4">
      <c r="A15333" s="134"/>
      <c r="D15333" s="68">
        <f t="shared" si="239"/>
        <v>0</v>
      </c>
    </row>
    <row r="15334" spans="1:4">
      <c r="A15334" s="134"/>
      <c r="D15334" s="68">
        <f t="shared" si="239"/>
        <v>0</v>
      </c>
    </row>
    <row r="15335" spans="1:4">
      <c r="A15335" s="134"/>
      <c r="D15335" s="68">
        <f t="shared" si="239"/>
        <v>0</v>
      </c>
    </row>
    <row r="15336" spans="1:4">
      <c r="A15336" s="134"/>
      <c r="D15336" s="68">
        <f t="shared" si="239"/>
        <v>0</v>
      </c>
    </row>
    <row r="15337" spans="1:4">
      <c r="A15337" s="134"/>
      <c r="D15337" s="68">
        <f t="shared" si="239"/>
        <v>0</v>
      </c>
    </row>
    <row r="15338" spans="1:4">
      <c r="A15338" s="134"/>
      <c r="D15338" s="68">
        <f t="shared" si="239"/>
        <v>0</v>
      </c>
    </row>
    <row r="15339" spans="1:4">
      <c r="A15339" s="134"/>
      <c r="D15339" s="68">
        <f t="shared" si="239"/>
        <v>0</v>
      </c>
    </row>
    <row r="15340" spans="1:4">
      <c r="A15340" s="134"/>
      <c r="D15340" s="68">
        <f t="shared" si="239"/>
        <v>0</v>
      </c>
    </row>
    <row r="15341" spans="1:4">
      <c r="A15341" s="134"/>
      <c r="D15341" s="68">
        <f t="shared" si="239"/>
        <v>0</v>
      </c>
    </row>
    <row r="15342" spans="1:4">
      <c r="A15342" s="134"/>
      <c r="D15342" s="68">
        <f t="shared" si="239"/>
        <v>0</v>
      </c>
    </row>
    <row r="15343" spans="1:4">
      <c r="A15343" s="134"/>
      <c r="D15343" s="68">
        <f t="shared" si="239"/>
        <v>0</v>
      </c>
    </row>
    <row r="15344" spans="1:4">
      <c r="A15344" s="134"/>
      <c r="D15344" s="68">
        <f t="shared" si="239"/>
        <v>0</v>
      </c>
    </row>
    <row r="15345" spans="1:4">
      <c r="A15345" s="134"/>
      <c r="D15345" s="68">
        <f t="shared" si="239"/>
        <v>0</v>
      </c>
    </row>
    <row r="15346" spans="1:4">
      <c r="A15346" s="134"/>
      <c r="D15346" s="68">
        <f t="shared" si="239"/>
        <v>0</v>
      </c>
    </row>
    <row r="15347" spans="1:4">
      <c r="A15347" s="134"/>
      <c r="D15347" s="68">
        <f t="shared" si="239"/>
        <v>0</v>
      </c>
    </row>
    <row r="15348" spans="1:4">
      <c r="A15348" s="134"/>
      <c r="D15348" s="68">
        <f t="shared" si="239"/>
        <v>0</v>
      </c>
    </row>
    <row r="15349" spans="1:4">
      <c r="A15349" s="134"/>
      <c r="D15349" s="68">
        <f t="shared" si="239"/>
        <v>0</v>
      </c>
    </row>
    <row r="15350" spans="1:4">
      <c r="A15350" s="134"/>
      <c r="D15350" s="68">
        <f t="shared" si="239"/>
        <v>0</v>
      </c>
    </row>
    <row r="15351" spans="1:4">
      <c r="A15351" s="134"/>
      <c r="D15351" s="68">
        <f t="shared" si="239"/>
        <v>0</v>
      </c>
    </row>
    <row r="15352" spans="1:4">
      <c r="A15352" s="134"/>
      <c r="D15352" s="68">
        <f t="shared" si="239"/>
        <v>0</v>
      </c>
    </row>
    <row r="15353" spans="1:4">
      <c r="A15353" s="134"/>
      <c r="D15353" s="68">
        <f t="shared" si="239"/>
        <v>0</v>
      </c>
    </row>
    <row r="15354" spans="1:4">
      <c r="A15354" s="134"/>
      <c r="D15354" s="68">
        <f t="shared" si="239"/>
        <v>0</v>
      </c>
    </row>
    <row r="15355" spans="1:4">
      <c r="A15355" s="134"/>
      <c r="D15355" s="68">
        <f t="shared" si="239"/>
        <v>0</v>
      </c>
    </row>
    <row r="15356" spans="1:4">
      <c r="A15356" s="134"/>
      <c r="D15356" s="68">
        <f t="shared" si="239"/>
        <v>0</v>
      </c>
    </row>
    <row r="15357" spans="1:4">
      <c r="A15357" s="134"/>
      <c r="D15357" s="68">
        <f t="shared" si="239"/>
        <v>0</v>
      </c>
    </row>
    <row r="15358" spans="1:4">
      <c r="A15358" s="134"/>
      <c r="D15358" s="68">
        <f t="shared" si="239"/>
        <v>0</v>
      </c>
    </row>
    <row r="15359" spans="1:4">
      <c r="A15359" s="134"/>
      <c r="D15359" s="68">
        <f t="shared" si="239"/>
        <v>0</v>
      </c>
    </row>
    <row r="15360" spans="1:4">
      <c r="A15360" s="134"/>
      <c r="D15360" s="68">
        <f t="shared" si="239"/>
        <v>0</v>
      </c>
    </row>
    <row r="15361" spans="1:4">
      <c r="A15361" s="134"/>
      <c r="D15361" s="68">
        <f t="shared" si="239"/>
        <v>0</v>
      </c>
    </row>
    <row r="15362" spans="1:4">
      <c r="A15362" s="134"/>
      <c r="D15362" s="68">
        <f t="shared" si="239"/>
        <v>0</v>
      </c>
    </row>
    <row r="15363" spans="1:4">
      <c r="A15363" s="134"/>
      <c r="D15363" s="68">
        <f t="shared" ref="D15363:D15426" si="240">B15363+C15363</f>
        <v>0</v>
      </c>
    </row>
    <row r="15364" spans="1:4">
      <c r="A15364" s="134"/>
      <c r="D15364" s="68">
        <f t="shared" si="240"/>
        <v>0</v>
      </c>
    </row>
    <row r="15365" spans="1:4">
      <c r="A15365" s="134"/>
      <c r="D15365" s="68">
        <f t="shared" si="240"/>
        <v>0</v>
      </c>
    </row>
    <row r="15366" spans="1:4">
      <c r="A15366" s="134"/>
      <c r="D15366" s="68">
        <f t="shared" si="240"/>
        <v>0</v>
      </c>
    </row>
    <row r="15367" spans="1:4">
      <c r="A15367" s="134"/>
      <c r="D15367" s="68">
        <f t="shared" si="240"/>
        <v>0</v>
      </c>
    </row>
    <row r="15368" spans="1:4">
      <c r="A15368" s="134"/>
      <c r="D15368" s="68">
        <f t="shared" si="240"/>
        <v>0</v>
      </c>
    </row>
    <row r="15369" spans="1:4">
      <c r="A15369" s="134"/>
      <c r="D15369" s="68">
        <f t="shared" si="240"/>
        <v>0</v>
      </c>
    </row>
    <row r="15370" spans="1:4">
      <c r="A15370" s="134"/>
      <c r="D15370" s="68">
        <f t="shared" si="240"/>
        <v>0</v>
      </c>
    </row>
    <row r="15371" spans="1:4">
      <c r="A15371" s="134"/>
      <c r="D15371" s="68">
        <f t="shared" si="240"/>
        <v>0</v>
      </c>
    </row>
    <row r="15372" spans="1:4">
      <c r="A15372" s="134"/>
      <c r="D15372" s="68">
        <f t="shared" si="240"/>
        <v>0</v>
      </c>
    </row>
    <row r="15373" spans="1:4">
      <c r="A15373" s="134"/>
      <c r="D15373" s="68">
        <f t="shared" si="240"/>
        <v>0</v>
      </c>
    </row>
    <row r="15374" spans="1:4">
      <c r="A15374" s="134"/>
      <c r="D15374" s="68">
        <f t="shared" si="240"/>
        <v>0</v>
      </c>
    </row>
    <row r="15375" spans="1:4">
      <c r="A15375" s="134"/>
      <c r="D15375" s="68">
        <f t="shared" si="240"/>
        <v>0</v>
      </c>
    </row>
    <row r="15376" spans="1:4">
      <c r="A15376" s="134"/>
      <c r="D15376" s="68">
        <f t="shared" si="240"/>
        <v>0</v>
      </c>
    </row>
    <row r="15377" spans="1:4">
      <c r="A15377" s="134"/>
      <c r="D15377" s="68">
        <f t="shared" si="240"/>
        <v>0</v>
      </c>
    </row>
    <row r="15378" spans="1:4">
      <c r="A15378" s="134"/>
      <c r="D15378" s="68">
        <f t="shared" si="240"/>
        <v>0</v>
      </c>
    </row>
    <row r="15379" spans="1:4">
      <c r="A15379" s="134"/>
      <c r="D15379" s="68">
        <f t="shared" si="240"/>
        <v>0</v>
      </c>
    </row>
    <row r="15380" spans="1:4">
      <c r="A15380" s="134"/>
      <c r="D15380" s="68">
        <f t="shared" si="240"/>
        <v>0</v>
      </c>
    </row>
    <row r="15381" spans="1:4">
      <c r="A15381" s="134"/>
      <c r="D15381" s="68">
        <f t="shared" si="240"/>
        <v>0</v>
      </c>
    </row>
    <row r="15382" spans="1:4">
      <c r="A15382" s="134"/>
      <c r="D15382" s="68">
        <f t="shared" si="240"/>
        <v>0</v>
      </c>
    </row>
    <row r="15383" spans="1:4">
      <c r="A15383" s="134"/>
      <c r="D15383" s="68">
        <f t="shared" si="240"/>
        <v>0</v>
      </c>
    </row>
    <row r="15384" spans="1:4">
      <c r="A15384" s="134"/>
      <c r="D15384" s="68">
        <f t="shared" si="240"/>
        <v>0</v>
      </c>
    </row>
    <row r="15385" spans="1:4">
      <c r="A15385" s="134"/>
      <c r="D15385" s="68">
        <f t="shared" si="240"/>
        <v>0</v>
      </c>
    </row>
    <row r="15386" spans="1:4">
      <c r="A15386" s="134"/>
      <c r="D15386" s="68">
        <f t="shared" si="240"/>
        <v>0</v>
      </c>
    </row>
    <row r="15387" spans="1:4">
      <c r="A15387" s="134"/>
      <c r="D15387" s="68">
        <f t="shared" si="240"/>
        <v>0</v>
      </c>
    </row>
    <row r="15388" spans="1:4">
      <c r="A15388" s="134"/>
      <c r="D15388" s="68">
        <f t="shared" si="240"/>
        <v>0</v>
      </c>
    </row>
    <row r="15389" spans="1:4">
      <c r="A15389" s="134"/>
      <c r="D15389" s="68">
        <f t="shared" si="240"/>
        <v>0</v>
      </c>
    </row>
    <row r="15390" spans="1:4">
      <c r="A15390" s="134"/>
      <c r="D15390" s="68">
        <f t="shared" si="240"/>
        <v>0</v>
      </c>
    </row>
    <row r="15391" spans="1:4">
      <c r="A15391" s="134"/>
      <c r="D15391" s="68">
        <f t="shared" si="240"/>
        <v>0</v>
      </c>
    </row>
    <row r="15392" spans="1:4">
      <c r="A15392" s="134"/>
      <c r="D15392" s="68">
        <f t="shared" si="240"/>
        <v>0</v>
      </c>
    </row>
    <row r="15393" spans="1:4">
      <c r="A15393" s="134"/>
      <c r="D15393" s="68">
        <f t="shared" si="240"/>
        <v>0</v>
      </c>
    </row>
    <row r="15394" spans="1:4">
      <c r="A15394" s="134"/>
      <c r="D15394" s="68">
        <f t="shared" si="240"/>
        <v>0</v>
      </c>
    </row>
    <row r="15395" spans="1:4">
      <c r="A15395" s="134"/>
      <c r="D15395" s="68">
        <f t="shared" si="240"/>
        <v>0</v>
      </c>
    </row>
    <row r="15396" spans="1:4">
      <c r="A15396" s="134"/>
      <c r="D15396" s="68">
        <f t="shared" si="240"/>
        <v>0</v>
      </c>
    </row>
    <row r="15397" spans="1:4">
      <c r="A15397" s="134"/>
      <c r="D15397" s="68">
        <f t="shared" si="240"/>
        <v>0</v>
      </c>
    </row>
    <row r="15398" spans="1:4">
      <c r="A15398" s="134"/>
      <c r="D15398" s="68">
        <f t="shared" si="240"/>
        <v>0</v>
      </c>
    </row>
    <row r="15399" spans="1:4">
      <c r="A15399" s="134"/>
      <c r="D15399" s="68">
        <f t="shared" si="240"/>
        <v>0</v>
      </c>
    </row>
    <row r="15400" spans="1:4">
      <c r="A15400" s="134"/>
      <c r="D15400" s="68">
        <f t="shared" si="240"/>
        <v>0</v>
      </c>
    </row>
    <row r="15401" spans="1:4">
      <c r="A15401" s="134"/>
      <c r="D15401" s="68">
        <f t="shared" si="240"/>
        <v>0</v>
      </c>
    </row>
    <row r="15402" spans="1:4">
      <c r="A15402" s="134"/>
      <c r="D15402" s="68">
        <f t="shared" si="240"/>
        <v>0</v>
      </c>
    </row>
    <row r="15403" spans="1:4">
      <c r="A15403" s="134"/>
      <c r="D15403" s="68">
        <f t="shared" si="240"/>
        <v>0</v>
      </c>
    </row>
    <row r="15404" spans="1:4">
      <c r="A15404" s="134"/>
      <c r="D15404" s="68">
        <f t="shared" si="240"/>
        <v>0</v>
      </c>
    </row>
    <row r="15405" spans="1:4">
      <c r="A15405" s="134"/>
      <c r="D15405" s="68">
        <f t="shared" si="240"/>
        <v>0</v>
      </c>
    </row>
    <row r="15406" spans="1:4">
      <c r="A15406" s="134"/>
      <c r="D15406" s="68">
        <f t="shared" si="240"/>
        <v>0</v>
      </c>
    </row>
    <row r="15407" spans="1:4">
      <c r="A15407" s="134"/>
      <c r="D15407" s="68">
        <f t="shared" si="240"/>
        <v>0</v>
      </c>
    </row>
    <row r="15408" spans="1:4">
      <c r="A15408" s="134"/>
      <c r="D15408" s="68">
        <f t="shared" si="240"/>
        <v>0</v>
      </c>
    </row>
    <row r="15409" spans="1:4">
      <c r="A15409" s="134"/>
      <c r="D15409" s="68">
        <f t="shared" si="240"/>
        <v>0</v>
      </c>
    </row>
    <row r="15410" spans="1:4">
      <c r="A15410" s="134"/>
      <c r="D15410" s="68">
        <f t="shared" si="240"/>
        <v>0</v>
      </c>
    </row>
    <row r="15411" spans="1:4">
      <c r="A15411" s="134"/>
      <c r="D15411" s="68">
        <f t="shared" si="240"/>
        <v>0</v>
      </c>
    </row>
    <row r="15412" spans="1:4">
      <c r="A15412" s="134"/>
      <c r="D15412" s="68">
        <f t="shared" si="240"/>
        <v>0</v>
      </c>
    </row>
    <row r="15413" spans="1:4">
      <c r="A15413" s="134"/>
      <c r="D15413" s="68">
        <f t="shared" si="240"/>
        <v>0</v>
      </c>
    </row>
    <row r="15414" spans="1:4">
      <c r="A15414" s="134"/>
      <c r="D15414" s="68">
        <f t="shared" si="240"/>
        <v>0</v>
      </c>
    </row>
    <row r="15415" spans="1:4">
      <c r="A15415" s="134"/>
      <c r="D15415" s="68">
        <f t="shared" si="240"/>
        <v>0</v>
      </c>
    </row>
    <row r="15416" spans="1:4">
      <c r="A15416" s="134"/>
      <c r="D15416" s="68">
        <f t="shared" si="240"/>
        <v>0</v>
      </c>
    </row>
    <row r="15417" spans="1:4">
      <c r="A15417" s="134"/>
      <c r="D15417" s="68">
        <f t="shared" si="240"/>
        <v>0</v>
      </c>
    </row>
    <row r="15418" spans="1:4">
      <c r="A15418" s="134"/>
      <c r="D15418" s="68">
        <f t="shared" si="240"/>
        <v>0</v>
      </c>
    </row>
    <row r="15419" spans="1:4">
      <c r="A15419" s="134"/>
      <c r="D15419" s="68">
        <f t="shared" si="240"/>
        <v>0</v>
      </c>
    </row>
    <row r="15420" spans="1:4">
      <c r="A15420" s="134"/>
      <c r="D15420" s="68">
        <f t="shared" si="240"/>
        <v>0</v>
      </c>
    </row>
    <row r="15421" spans="1:4">
      <c r="A15421" s="134"/>
      <c r="D15421" s="68">
        <f t="shared" si="240"/>
        <v>0</v>
      </c>
    </row>
    <row r="15422" spans="1:4">
      <c r="A15422" s="134"/>
      <c r="D15422" s="68">
        <f t="shared" si="240"/>
        <v>0</v>
      </c>
    </row>
    <row r="15423" spans="1:4">
      <c r="A15423" s="134"/>
      <c r="D15423" s="68">
        <f t="shared" si="240"/>
        <v>0</v>
      </c>
    </row>
    <row r="15424" spans="1:4">
      <c r="A15424" s="134"/>
      <c r="D15424" s="68">
        <f t="shared" si="240"/>
        <v>0</v>
      </c>
    </row>
    <row r="15425" spans="1:4">
      <c r="A15425" s="134"/>
      <c r="D15425" s="68">
        <f t="shared" si="240"/>
        <v>0</v>
      </c>
    </row>
    <row r="15426" spans="1:4">
      <c r="A15426" s="134"/>
      <c r="D15426" s="68">
        <f t="shared" si="240"/>
        <v>0</v>
      </c>
    </row>
    <row r="15427" spans="1:4">
      <c r="A15427" s="134"/>
      <c r="D15427" s="68">
        <f t="shared" ref="D15427:D15490" si="241">B15427+C15427</f>
        <v>0</v>
      </c>
    </row>
    <row r="15428" spans="1:4">
      <c r="A15428" s="134"/>
      <c r="D15428" s="68">
        <f t="shared" si="241"/>
        <v>0</v>
      </c>
    </row>
    <row r="15429" spans="1:4">
      <c r="A15429" s="134"/>
      <c r="D15429" s="68">
        <f t="shared" si="241"/>
        <v>0</v>
      </c>
    </row>
    <row r="15430" spans="1:4">
      <c r="A15430" s="134"/>
      <c r="D15430" s="68">
        <f t="shared" si="241"/>
        <v>0</v>
      </c>
    </row>
    <row r="15431" spans="1:4">
      <c r="A15431" s="134"/>
      <c r="D15431" s="68">
        <f t="shared" si="241"/>
        <v>0</v>
      </c>
    </row>
    <row r="15432" spans="1:4">
      <c r="A15432" s="134"/>
      <c r="D15432" s="68">
        <f t="shared" si="241"/>
        <v>0</v>
      </c>
    </row>
    <row r="15433" spans="1:4">
      <c r="A15433" s="134"/>
      <c r="D15433" s="68">
        <f t="shared" si="241"/>
        <v>0</v>
      </c>
    </row>
    <row r="15434" spans="1:4">
      <c r="A15434" s="134"/>
      <c r="D15434" s="68">
        <f t="shared" si="241"/>
        <v>0</v>
      </c>
    </row>
    <row r="15435" spans="1:4">
      <c r="A15435" s="134"/>
      <c r="D15435" s="68">
        <f t="shared" si="241"/>
        <v>0</v>
      </c>
    </row>
    <row r="15436" spans="1:4">
      <c r="A15436" s="134"/>
      <c r="D15436" s="68">
        <f t="shared" si="241"/>
        <v>0</v>
      </c>
    </row>
    <row r="15437" spans="1:4">
      <c r="A15437" s="134"/>
      <c r="D15437" s="68">
        <f t="shared" si="241"/>
        <v>0</v>
      </c>
    </row>
    <row r="15438" spans="1:4">
      <c r="A15438" s="134"/>
      <c r="D15438" s="68">
        <f t="shared" si="241"/>
        <v>0</v>
      </c>
    </row>
    <row r="15439" spans="1:4">
      <c r="A15439" s="134"/>
      <c r="D15439" s="68">
        <f t="shared" si="241"/>
        <v>0</v>
      </c>
    </row>
    <row r="15440" spans="1:4">
      <c r="A15440" s="134"/>
      <c r="D15440" s="68">
        <f t="shared" si="241"/>
        <v>0</v>
      </c>
    </row>
    <row r="15441" spans="1:4">
      <c r="A15441" s="134"/>
      <c r="D15441" s="68">
        <f t="shared" si="241"/>
        <v>0</v>
      </c>
    </row>
    <row r="15442" spans="1:4">
      <c r="A15442" s="134"/>
      <c r="D15442" s="68">
        <f t="shared" si="241"/>
        <v>0</v>
      </c>
    </row>
    <row r="15443" spans="1:4">
      <c r="A15443" s="134"/>
      <c r="D15443" s="68">
        <f t="shared" si="241"/>
        <v>0</v>
      </c>
    </row>
    <row r="15444" spans="1:4">
      <c r="A15444" s="134"/>
      <c r="D15444" s="68">
        <f t="shared" si="241"/>
        <v>0</v>
      </c>
    </row>
    <row r="15445" spans="1:4">
      <c r="A15445" s="134"/>
      <c r="D15445" s="68">
        <f t="shared" si="241"/>
        <v>0</v>
      </c>
    </row>
    <row r="15446" spans="1:4">
      <c r="A15446" s="134"/>
      <c r="D15446" s="68">
        <f t="shared" si="241"/>
        <v>0</v>
      </c>
    </row>
    <row r="15447" spans="1:4">
      <c r="A15447" s="134"/>
      <c r="D15447" s="68">
        <f t="shared" si="241"/>
        <v>0</v>
      </c>
    </row>
    <row r="15448" spans="1:4">
      <c r="A15448" s="134"/>
      <c r="D15448" s="68">
        <f t="shared" si="241"/>
        <v>0</v>
      </c>
    </row>
    <row r="15449" spans="1:4">
      <c r="A15449" s="134"/>
      <c r="D15449" s="68">
        <f t="shared" si="241"/>
        <v>0</v>
      </c>
    </row>
    <row r="15450" spans="1:4">
      <c r="A15450" s="134"/>
      <c r="D15450" s="68">
        <f t="shared" si="241"/>
        <v>0</v>
      </c>
    </row>
    <row r="15451" spans="1:4">
      <c r="A15451" s="134"/>
      <c r="D15451" s="68">
        <f t="shared" si="241"/>
        <v>0</v>
      </c>
    </row>
    <row r="15452" spans="1:4">
      <c r="A15452" s="134"/>
      <c r="D15452" s="68">
        <f t="shared" si="241"/>
        <v>0</v>
      </c>
    </row>
    <row r="15453" spans="1:4">
      <c r="A15453" s="134"/>
      <c r="D15453" s="68">
        <f t="shared" si="241"/>
        <v>0</v>
      </c>
    </row>
    <row r="15454" spans="1:4">
      <c r="A15454" s="134"/>
      <c r="D15454" s="68">
        <f t="shared" si="241"/>
        <v>0</v>
      </c>
    </row>
    <row r="15455" spans="1:4">
      <c r="A15455" s="134"/>
      <c r="D15455" s="68">
        <f t="shared" si="241"/>
        <v>0</v>
      </c>
    </row>
    <row r="15456" spans="1:4">
      <c r="A15456" s="134"/>
      <c r="D15456" s="68">
        <f t="shared" si="241"/>
        <v>0</v>
      </c>
    </row>
    <row r="15457" spans="1:4">
      <c r="A15457" s="134"/>
      <c r="D15457" s="68">
        <f t="shared" si="241"/>
        <v>0</v>
      </c>
    </row>
    <row r="15458" spans="1:4">
      <c r="A15458" s="134"/>
      <c r="D15458" s="68">
        <f t="shared" si="241"/>
        <v>0</v>
      </c>
    </row>
    <row r="15459" spans="1:4">
      <c r="A15459" s="134"/>
      <c r="D15459" s="68">
        <f t="shared" si="241"/>
        <v>0</v>
      </c>
    </row>
    <row r="15460" spans="1:4">
      <c r="A15460" s="134"/>
      <c r="D15460" s="68">
        <f t="shared" si="241"/>
        <v>0</v>
      </c>
    </row>
    <row r="15461" spans="1:4">
      <c r="A15461" s="134"/>
      <c r="D15461" s="68">
        <f t="shared" si="241"/>
        <v>0</v>
      </c>
    </row>
    <row r="15462" spans="1:4">
      <c r="A15462" s="134"/>
      <c r="D15462" s="68">
        <f t="shared" si="241"/>
        <v>0</v>
      </c>
    </row>
    <row r="15463" spans="1:4">
      <c r="A15463" s="134"/>
      <c r="D15463" s="68">
        <f t="shared" si="241"/>
        <v>0</v>
      </c>
    </row>
    <row r="15464" spans="1:4">
      <c r="A15464" s="134"/>
      <c r="D15464" s="68">
        <f t="shared" si="241"/>
        <v>0</v>
      </c>
    </row>
    <row r="15465" spans="1:4">
      <c r="A15465" s="134"/>
      <c r="D15465" s="68">
        <f t="shared" si="241"/>
        <v>0</v>
      </c>
    </row>
    <row r="15466" spans="1:4">
      <c r="A15466" s="134"/>
      <c r="D15466" s="68">
        <f t="shared" si="241"/>
        <v>0</v>
      </c>
    </row>
    <row r="15467" spans="1:4">
      <c r="A15467" s="134"/>
      <c r="D15467" s="68">
        <f t="shared" si="241"/>
        <v>0</v>
      </c>
    </row>
    <row r="15468" spans="1:4">
      <c r="A15468" s="134"/>
      <c r="D15468" s="68">
        <f t="shared" si="241"/>
        <v>0</v>
      </c>
    </row>
    <row r="15469" spans="1:4">
      <c r="A15469" s="134"/>
      <c r="D15469" s="68">
        <f t="shared" si="241"/>
        <v>0</v>
      </c>
    </row>
    <row r="15470" spans="1:4">
      <c r="A15470" s="134"/>
      <c r="D15470" s="68">
        <f t="shared" si="241"/>
        <v>0</v>
      </c>
    </row>
    <row r="15471" spans="1:4">
      <c r="A15471" s="134"/>
      <c r="D15471" s="68">
        <f t="shared" si="241"/>
        <v>0</v>
      </c>
    </row>
    <row r="15472" spans="1:4">
      <c r="A15472" s="134"/>
      <c r="D15472" s="68">
        <f t="shared" si="241"/>
        <v>0</v>
      </c>
    </row>
    <row r="15473" spans="1:4">
      <c r="A15473" s="134"/>
      <c r="D15473" s="68">
        <f t="shared" si="241"/>
        <v>0</v>
      </c>
    </row>
    <row r="15474" spans="1:4">
      <c r="A15474" s="134"/>
      <c r="D15474" s="68">
        <f t="shared" si="241"/>
        <v>0</v>
      </c>
    </row>
    <row r="15475" spans="1:4">
      <c r="A15475" s="134"/>
      <c r="D15475" s="68">
        <f t="shared" si="241"/>
        <v>0</v>
      </c>
    </row>
    <row r="15476" spans="1:4">
      <c r="A15476" s="134"/>
      <c r="D15476" s="68">
        <f t="shared" si="241"/>
        <v>0</v>
      </c>
    </row>
    <row r="15477" spans="1:4">
      <c r="A15477" s="134"/>
      <c r="D15477" s="68">
        <f t="shared" si="241"/>
        <v>0</v>
      </c>
    </row>
    <row r="15478" spans="1:4">
      <c r="A15478" s="134"/>
      <c r="D15478" s="68">
        <f t="shared" si="241"/>
        <v>0</v>
      </c>
    </row>
    <row r="15479" spans="1:4">
      <c r="A15479" s="134"/>
      <c r="D15479" s="68">
        <f t="shared" si="241"/>
        <v>0</v>
      </c>
    </row>
    <row r="15480" spans="1:4">
      <c r="A15480" s="134"/>
      <c r="D15480" s="68">
        <f t="shared" si="241"/>
        <v>0</v>
      </c>
    </row>
    <row r="15481" spans="1:4">
      <c r="A15481" s="134"/>
      <c r="D15481" s="68">
        <f t="shared" si="241"/>
        <v>0</v>
      </c>
    </row>
    <row r="15482" spans="1:4">
      <c r="A15482" s="134"/>
      <c r="D15482" s="68">
        <f t="shared" si="241"/>
        <v>0</v>
      </c>
    </row>
    <row r="15483" spans="1:4">
      <c r="A15483" s="134"/>
      <c r="D15483" s="68">
        <f t="shared" si="241"/>
        <v>0</v>
      </c>
    </row>
    <row r="15484" spans="1:4">
      <c r="A15484" s="134"/>
      <c r="D15484" s="68">
        <f t="shared" si="241"/>
        <v>0</v>
      </c>
    </row>
    <row r="15485" spans="1:4">
      <c r="A15485" s="134"/>
      <c r="D15485" s="68">
        <f t="shared" si="241"/>
        <v>0</v>
      </c>
    </row>
    <row r="15486" spans="1:4">
      <c r="A15486" s="134"/>
      <c r="D15486" s="68">
        <f t="shared" si="241"/>
        <v>0</v>
      </c>
    </row>
    <row r="15487" spans="1:4">
      <c r="A15487" s="134"/>
      <c r="D15487" s="68">
        <f t="shared" si="241"/>
        <v>0</v>
      </c>
    </row>
    <row r="15488" spans="1:4">
      <c r="A15488" s="134"/>
      <c r="D15488" s="68">
        <f t="shared" si="241"/>
        <v>0</v>
      </c>
    </row>
    <row r="15489" spans="1:4">
      <c r="A15489" s="134"/>
      <c r="D15489" s="68">
        <f t="shared" si="241"/>
        <v>0</v>
      </c>
    </row>
    <row r="15490" spans="1:4">
      <c r="A15490" s="134"/>
      <c r="D15490" s="68">
        <f t="shared" si="241"/>
        <v>0</v>
      </c>
    </row>
    <row r="15491" spans="1:4">
      <c r="A15491" s="134"/>
      <c r="D15491" s="68">
        <f t="shared" ref="D15491:D15554" si="242">B15491+C15491</f>
        <v>0</v>
      </c>
    </row>
    <row r="15492" spans="1:4">
      <c r="A15492" s="134"/>
      <c r="D15492" s="68">
        <f t="shared" si="242"/>
        <v>0</v>
      </c>
    </row>
    <row r="15493" spans="1:4">
      <c r="A15493" s="134"/>
      <c r="D15493" s="68">
        <f t="shared" si="242"/>
        <v>0</v>
      </c>
    </row>
    <row r="15494" spans="1:4">
      <c r="A15494" s="134"/>
      <c r="D15494" s="68">
        <f t="shared" si="242"/>
        <v>0</v>
      </c>
    </row>
    <row r="15495" spans="1:4">
      <c r="A15495" s="134"/>
      <c r="D15495" s="68">
        <f t="shared" si="242"/>
        <v>0</v>
      </c>
    </row>
    <row r="15496" spans="1:4">
      <c r="A15496" s="134"/>
      <c r="D15496" s="68">
        <f t="shared" si="242"/>
        <v>0</v>
      </c>
    </row>
    <row r="15497" spans="1:4">
      <c r="A15497" s="134"/>
      <c r="D15497" s="68">
        <f t="shared" si="242"/>
        <v>0</v>
      </c>
    </row>
    <row r="15498" spans="1:4">
      <c r="A15498" s="134"/>
      <c r="D15498" s="68">
        <f t="shared" si="242"/>
        <v>0</v>
      </c>
    </row>
    <row r="15499" spans="1:4">
      <c r="A15499" s="134"/>
      <c r="D15499" s="68">
        <f t="shared" si="242"/>
        <v>0</v>
      </c>
    </row>
    <row r="15500" spans="1:4">
      <c r="A15500" s="134"/>
      <c r="D15500" s="68">
        <f t="shared" si="242"/>
        <v>0</v>
      </c>
    </row>
    <row r="15501" spans="1:4">
      <c r="A15501" s="134"/>
      <c r="D15501" s="68">
        <f t="shared" si="242"/>
        <v>0</v>
      </c>
    </row>
    <row r="15502" spans="1:4">
      <c r="A15502" s="134"/>
      <c r="D15502" s="68">
        <f t="shared" si="242"/>
        <v>0</v>
      </c>
    </row>
    <row r="15503" spans="1:4">
      <c r="A15503" s="134"/>
      <c r="D15503" s="68">
        <f t="shared" si="242"/>
        <v>0</v>
      </c>
    </row>
    <row r="15504" spans="1:4">
      <c r="A15504" s="134"/>
      <c r="D15504" s="68">
        <f t="shared" si="242"/>
        <v>0</v>
      </c>
    </row>
    <row r="15505" spans="1:4">
      <c r="A15505" s="134"/>
      <c r="D15505" s="68">
        <f t="shared" si="242"/>
        <v>0</v>
      </c>
    </row>
    <row r="15506" spans="1:4">
      <c r="A15506" s="134"/>
      <c r="D15506" s="68">
        <f t="shared" si="242"/>
        <v>0</v>
      </c>
    </row>
    <row r="15507" spans="1:4">
      <c r="A15507" s="134"/>
      <c r="D15507" s="68">
        <f t="shared" si="242"/>
        <v>0</v>
      </c>
    </row>
    <row r="15508" spans="1:4">
      <c r="A15508" s="134"/>
      <c r="D15508" s="68">
        <f t="shared" si="242"/>
        <v>0</v>
      </c>
    </row>
    <row r="15509" spans="1:4">
      <c r="A15509" s="134"/>
      <c r="D15509" s="68">
        <f t="shared" si="242"/>
        <v>0</v>
      </c>
    </row>
    <row r="15510" spans="1:4">
      <c r="A15510" s="134"/>
      <c r="D15510" s="68">
        <f t="shared" si="242"/>
        <v>0</v>
      </c>
    </row>
    <row r="15511" spans="1:4">
      <c r="A15511" s="134"/>
      <c r="D15511" s="68">
        <f t="shared" si="242"/>
        <v>0</v>
      </c>
    </row>
    <row r="15512" spans="1:4">
      <c r="A15512" s="134"/>
      <c r="D15512" s="68">
        <f t="shared" si="242"/>
        <v>0</v>
      </c>
    </row>
    <row r="15513" spans="1:4">
      <c r="A15513" s="134"/>
      <c r="D15513" s="68">
        <f t="shared" si="242"/>
        <v>0</v>
      </c>
    </row>
    <row r="15514" spans="1:4">
      <c r="A15514" s="134"/>
      <c r="D15514" s="68">
        <f t="shared" si="242"/>
        <v>0</v>
      </c>
    </row>
    <row r="15515" spans="1:4">
      <c r="A15515" s="134"/>
      <c r="D15515" s="68">
        <f t="shared" si="242"/>
        <v>0</v>
      </c>
    </row>
    <row r="15516" spans="1:4">
      <c r="A15516" s="134"/>
      <c r="D15516" s="68">
        <f t="shared" si="242"/>
        <v>0</v>
      </c>
    </row>
    <row r="15517" spans="1:4">
      <c r="A15517" s="134"/>
      <c r="D15517" s="68">
        <f t="shared" si="242"/>
        <v>0</v>
      </c>
    </row>
    <row r="15518" spans="1:4">
      <c r="A15518" s="134"/>
      <c r="D15518" s="68">
        <f t="shared" si="242"/>
        <v>0</v>
      </c>
    </row>
    <row r="15519" spans="1:4">
      <c r="A15519" s="134"/>
      <c r="D15519" s="68">
        <f t="shared" si="242"/>
        <v>0</v>
      </c>
    </row>
    <row r="15520" spans="1:4">
      <c r="A15520" s="134"/>
      <c r="D15520" s="68">
        <f t="shared" si="242"/>
        <v>0</v>
      </c>
    </row>
    <row r="15521" spans="1:4">
      <c r="A15521" s="134"/>
      <c r="D15521" s="68">
        <f t="shared" si="242"/>
        <v>0</v>
      </c>
    </row>
    <row r="15522" spans="1:4">
      <c r="A15522" s="134"/>
      <c r="D15522" s="68">
        <f t="shared" si="242"/>
        <v>0</v>
      </c>
    </row>
    <row r="15523" spans="1:4">
      <c r="A15523" s="134"/>
      <c r="D15523" s="68">
        <f t="shared" si="242"/>
        <v>0</v>
      </c>
    </row>
    <row r="15524" spans="1:4">
      <c r="A15524" s="134"/>
      <c r="D15524" s="68">
        <f t="shared" si="242"/>
        <v>0</v>
      </c>
    </row>
    <row r="15525" spans="1:4">
      <c r="A15525" s="134"/>
      <c r="D15525" s="68">
        <f t="shared" si="242"/>
        <v>0</v>
      </c>
    </row>
    <row r="15526" spans="1:4">
      <c r="A15526" s="134"/>
      <c r="D15526" s="68">
        <f t="shared" si="242"/>
        <v>0</v>
      </c>
    </row>
    <row r="15527" spans="1:4">
      <c r="A15527" s="134"/>
      <c r="D15527" s="68">
        <f t="shared" si="242"/>
        <v>0</v>
      </c>
    </row>
    <row r="15528" spans="1:4">
      <c r="A15528" s="134"/>
      <c r="D15528" s="68">
        <f t="shared" si="242"/>
        <v>0</v>
      </c>
    </row>
    <row r="15529" spans="1:4">
      <c r="A15529" s="134"/>
      <c r="D15529" s="68">
        <f t="shared" si="242"/>
        <v>0</v>
      </c>
    </row>
    <row r="15530" spans="1:4">
      <c r="A15530" s="134"/>
      <c r="D15530" s="68">
        <f t="shared" si="242"/>
        <v>0</v>
      </c>
    </row>
    <row r="15531" spans="1:4">
      <c r="A15531" s="134"/>
      <c r="D15531" s="68">
        <f t="shared" si="242"/>
        <v>0</v>
      </c>
    </row>
    <row r="15532" spans="1:4">
      <c r="A15532" s="134"/>
      <c r="D15532" s="68">
        <f t="shared" si="242"/>
        <v>0</v>
      </c>
    </row>
    <row r="15533" spans="1:4">
      <c r="A15533" s="134"/>
      <c r="D15533" s="68">
        <f t="shared" si="242"/>
        <v>0</v>
      </c>
    </row>
    <row r="15534" spans="1:4">
      <c r="A15534" s="134"/>
      <c r="D15534" s="68">
        <f t="shared" si="242"/>
        <v>0</v>
      </c>
    </row>
    <row r="15535" spans="1:4">
      <c r="A15535" s="134"/>
      <c r="D15535" s="68">
        <f t="shared" si="242"/>
        <v>0</v>
      </c>
    </row>
    <row r="15536" spans="1:4">
      <c r="A15536" s="134"/>
      <c r="D15536" s="68">
        <f t="shared" si="242"/>
        <v>0</v>
      </c>
    </row>
    <row r="15537" spans="1:4">
      <c r="A15537" s="134"/>
      <c r="D15537" s="68">
        <f t="shared" si="242"/>
        <v>0</v>
      </c>
    </row>
    <row r="15538" spans="1:4">
      <c r="A15538" s="134"/>
      <c r="D15538" s="68">
        <f t="shared" si="242"/>
        <v>0</v>
      </c>
    </row>
    <row r="15539" spans="1:4">
      <c r="A15539" s="134"/>
      <c r="D15539" s="68">
        <f t="shared" si="242"/>
        <v>0</v>
      </c>
    </row>
    <row r="15540" spans="1:4">
      <c r="A15540" s="134"/>
      <c r="D15540" s="68">
        <f t="shared" si="242"/>
        <v>0</v>
      </c>
    </row>
    <row r="15541" spans="1:4">
      <c r="A15541" s="134"/>
      <c r="D15541" s="68">
        <f t="shared" si="242"/>
        <v>0</v>
      </c>
    </row>
    <row r="15542" spans="1:4">
      <c r="A15542" s="134"/>
      <c r="D15542" s="68">
        <f t="shared" si="242"/>
        <v>0</v>
      </c>
    </row>
    <row r="15543" spans="1:4">
      <c r="A15543" s="134"/>
      <c r="D15543" s="68">
        <f t="shared" si="242"/>
        <v>0</v>
      </c>
    </row>
    <row r="15544" spans="1:4">
      <c r="A15544" s="134"/>
      <c r="D15544" s="68">
        <f t="shared" si="242"/>
        <v>0</v>
      </c>
    </row>
    <row r="15545" spans="1:4">
      <c r="A15545" s="134"/>
      <c r="D15545" s="68">
        <f t="shared" si="242"/>
        <v>0</v>
      </c>
    </row>
    <row r="15546" spans="1:4">
      <c r="A15546" s="134"/>
      <c r="D15546" s="68">
        <f t="shared" si="242"/>
        <v>0</v>
      </c>
    </row>
    <row r="15547" spans="1:4">
      <c r="A15547" s="134"/>
      <c r="D15547" s="68">
        <f t="shared" si="242"/>
        <v>0</v>
      </c>
    </row>
    <row r="15548" spans="1:4">
      <c r="A15548" s="134"/>
      <c r="D15548" s="68">
        <f t="shared" si="242"/>
        <v>0</v>
      </c>
    </row>
    <row r="15549" spans="1:4">
      <c r="A15549" s="134"/>
      <c r="D15549" s="68">
        <f t="shared" si="242"/>
        <v>0</v>
      </c>
    </row>
    <row r="15550" spans="1:4">
      <c r="A15550" s="134"/>
      <c r="D15550" s="68">
        <f t="shared" si="242"/>
        <v>0</v>
      </c>
    </row>
    <row r="15551" spans="1:4">
      <c r="A15551" s="134"/>
      <c r="D15551" s="68">
        <f t="shared" si="242"/>
        <v>0</v>
      </c>
    </row>
    <row r="15552" spans="1:4">
      <c r="A15552" s="134"/>
      <c r="D15552" s="68">
        <f t="shared" si="242"/>
        <v>0</v>
      </c>
    </row>
    <row r="15553" spans="1:4">
      <c r="A15553" s="134"/>
      <c r="D15553" s="68">
        <f t="shared" si="242"/>
        <v>0</v>
      </c>
    </row>
    <row r="15554" spans="1:4">
      <c r="A15554" s="134"/>
      <c r="D15554" s="68">
        <f t="shared" si="242"/>
        <v>0</v>
      </c>
    </row>
    <row r="15555" spans="1:4">
      <c r="A15555" s="134"/>
      <c r="D15555" s="68">
        <f t="shared" ref="D15555:D15618" si="243">B15555+C15555</f>
        <v>0</v>
      </c>
    </row>
    <row r="15556" spans="1:4">
      <c r="A15556" s="134"/>
      <c r="D15556" s="68">
        <f t="shared" si="243"/>
        <v>0</v>
      </c>
    </row>
    <row r="15557" spans="1:4">
      <c r="A15557" s="134"/>
      <c r="D15557" s="68">
        <f t="shared" si="243"/>
        <v>0</v>
      </c>
    </row>
    <row r="15558" spans="1:4">
      <c r="A15558" s="134"/>
      <c r="D15558" s="68">
        <f t="shared" si="243"/>
        <v>0</v>
      </c>
    </row>
    <row r="15559" spans="1:4">
      <c r="A15559" s="134"/>
      <c r="D15559" s="68">
        <f t="shared" si="243"/>
        <v>0</v>
      </c>
    </row>
    <row r="15560" spans="1:4">
      <c r="A15560" s="134"/>
      <c r="D15560" s="68">
        <f t="shared" si="243"/>
        <v>0</v>
      </c>
    </row>
    <row r="15561" spans="1:4">
      <c r="A15561" s="134"/>
      <c r="D15561" s="68">
        <f t="shared" si="243"/>
        <v>0</v>
      </c>
    </row>
    <row r="15562" spans="1:4">
      <c r="A15562" s="134"/>
      <c r="D15562" s="68">
        <f t="shared" si="243"/>
        <v>0</v>
      </c>
    </row>
    <row r="15563" spans="1:4">
      <c r="A15563" s="134"/>
      <c r="D15563" s="68">
        <f t="shared" si="243"/>
        <v>0</v>
      </c>
    </row>
    <row r="15564" spans="1:4">
      <c r="A15564" s="134"/>
      <c r="D15564" s="68">
        <f t="shared" si="243"/>
        <v>0</v>
      </c>
    </row>
    <row r="15565" spans="1:4">
      <c r="A15565" s="134"/>
      <c r="D15565" s="68">
        <f t="shared" si="243"/>
        <v>0</v>
      </c>
    </row>
    <row r="15566" spans="1:4">
      <c r="A15566" s="134"/>
      <c r="D15566" s="68">
        <f t="shared" si="243"/>
        <v>0</v>
      </c>
    </row>
    <row r="15567" spans="1:4">
      <c r="A15567" s="134"/>
      <c r="D15567" s="68">
        <f t="shared" si="243"/>
        <v>0</v>
      </c>
    </row>
    <row r="15568" spans="1:4">
      <c r="A15568" s="134"/>
      <c r="D15568" s="68">
        <f t="shared" si="243"/>
        <v>0</v>
      </c>
    </row>
    <row r="15569" spans="1:4">
      <c r="A15569" s="134"/>
      <c r="D15569" s="68">
        <f t="shared" si="243"/>
        <v>0</v>
      </c>
    </row>
    <row r="15570" spans="1:4">
      <c r="A15570" s="134"/>
      <c r="D15570" s="68">
        <f t="shared" si="243"/>
        <v>0</v>
      </c>
    </row>
    <row r="15571" spans="1:4">
      <c r="A15571" s="134"/>
      <c r="D15571" s="68">
        <f t="shared" si="243"/>
        <v>0</v>
      </c>
    </row>
    <row r="15572" spans="1:4">
      <c r="A15572" s="134"/>
      <c r="D15572" s="68">
        <f t="shared" si="243"/>
        <v>0</v>
      </c>
    </row>
    <row r="15573" spans="1:4">
      <c r="A15573" s="134"/>
      <c r="D15573" s="68">
        <f t="shared" si="243"/>
        <v>0</v>
      </c>
    </row>
    <row r="15574" spans="1:4">
      <c r="A15574" s="134"/>
      <c r="D15574" s="68">
        <f t="shared" si="243"/>
        <v>0</v>
      </c>
    </row>
    <row r="15575" spans="1:4">
      <c r="A15575" s="134"/>
      <c r="D15575" s="68">
        <f t="shared" si="243"/>
        <v>0</v>
      </c>
    </row>
    <row r="15576" spans="1:4">
      <c r="A15576" s="134"/>
      <c r="D15576" s="68">
        <f t="shared" si="243"/>
        <v>0</v>
      </c>
    </row>
    <row r="15577" spans="1:4">
      <c r="A15577" s="134"/>
      <c r="D15577" s="68">
        <f t="shared" si="243"/>
        <v>0</v>
      </c>
    </row>
    <row r="15578" spans="1:4">
      <c r="A15578" s="134"/>
      <c r="D15578" s="68">
        <f t="shared" si="243"/>
        <v>0</v>
      </c>
    </row>
    <row r="15579" spans="1:4">
      <c r="A15579" s="134"/>
      <c r="D15579" s="68">
        <f t="shared" si="243"/>
        <v>0</v>
      </c>
    </row>
    <row r="15580" spans="1:4">
      <c r="A15580" s="134"/>
      <c r="D15580" s="68">
        <f t="shared" si="243"/>
        <v>0</v>
      </c>
    </row>
    <row r="15581" spans="1:4">
      <c r="A15581" s="134"/>
      <c r="D15581" s="68">
        <f t="shared" si="243"/>
        <v>0</v>
      </c>
    </row>
    <row r="15582" spans="1:4">
      <c r="A15582" s="134"/>
      <c r="D15582" s="68">
        <f t="shared" si="243"/>
        <v>0</v>
      </c>
    </row>
    <row r="15583" spans="1:4">
      <c r="A15583" s="134"/>
      <c r="D15583" s="68">
        <f t="shared" si="243"/>
        <v>0</v>
      </c>
    </row>
    <row r="15584" spans="1:4">
      <c r="A15584" s="134"/>
      <c r="D15584" s="68">
        <f t="shared" si="243"/>
        <v>0</v>
      </c>
    </row>
    <row r="15585" spans="1:4">
      <c r="A15585" s="134"/>
      <c r="D15585" s="68">
        <f t="shared" si="243"/>
        <v>0</v>
      </c>
    </row>
    <row r="15586" spans="1:4">
      <c r="A15586" s="134"/>
      <c r="D15586" s="68">
        <f t="shared" si="243"/>
        <v>0</v>
      </c>
    </row>
    <row r="15587" spans="1:4">
      <c r="A15587" s="134"/>
      <c r="D15587" s="68">
        <f t="shared" si="243"/>
        <v>0</v>
      </c>
    </row>
    <row r="15588" spans="1:4">
      <c r="A15588" s="134"/>
      <c r="D15588" s="68">
        <f t="shared" si="243"/>
        <v>0</v>
      </c>
    </row>
    <row r="15589" spans="1:4">
      <c r="A15589" s="134"/>
      <c r="D15589" s="68">
        <f t="shared" si="243"/>
        <v>0</v>
      </c>
    </row>
    <row r="15590" spans="1:4">
      <c r="A15590" s="134"/>
      <c r="D15590" s="68">
        <f t="shared" si="243"/>
        <v>0</v>
      </c>
    </row>
    <row r="15591" spans="1:4">
      <c r="A15591" s="134"/>
      <c r="D15591" s="68">
        <f t="shared" si="243"/>
        <v>0</v>
      </c>
    </row>
    <row r="15592" spans="1:4">
      <c r="A15592" s="134"/>
      <c r="D15592" s="68">
        <f t="shared" si="243"/>
        <v>0</v>
      </c>
    </row>
    <row r="15593" spans="1:4">
      <c r="A15593" s="134"/>
      <c r="D15593" s="68">
        <f t="shared" si="243"/>
        <v>0</v>
      </c>
    </row>
    <row r="15594" spans="1:4">
      <c r="A15594" s="134"/>
      <c r="D15594" s="68">
        <f t="shared" si="243"/>
        <v>0</v>
      </c>
    </row>
    <row r="15595" spans="1:4">
      <c r="A15595" s="134"/>
      <c r="D15595" s="68">
        <f t="shared" si="243"/>
        <v>0</v>
      </c>
    </row>
    <row r="15596" spans="1:4">
      <c r="A15596" s="134"/>
      <c r="D15596" s="68">
        <f t="shared" si="243"/>
        <v>0</v>
      </c>
    </row>
    <row r="15597" spans="1:4">
      <c r="A15597" s="134"/>
      <c r="D15597" s="68">
        <f t="shared" si="243"/>
        <v>0</v>
      </c>
    </row>
    <row r="15598" spans="1:4">
      <c r="A15598" s="134"/>
      <c r="D15598" s="68">
        <f t="shared" si="243"/>
        <v>0</v>
      </c>
    </row>
    <row r="15599" spans="1:4">
      <c r="A15599" s="134"/>
      <c r="D15599" s="68">
        <f t="shared" si="243"/>
        <v>0</v>
      </c>
    </row>
    <row r="15600" spans="1:4">
      <c r="A15600" s="134"/>
      <c r="D15600" s="68">
        <f t="shared" si="243"/>
        <v>0</v>
      </c>
    </row>
    <row r="15601" spans="1:4">
      <c r="A15601" s="134"/>
      <c r="D15601" s="68">
        <f t="shared" si="243"/>
        <v>0</v>
      </c>
    </row>
    <row r="15602" spans="1:4">
      <c r="A15602" s="134"/>
      <c r="D15602" s="68">
        <f t="shared" si="243"/>
        <v>0</v>
      </c>
    </row>
    <row r="15603" spans="1:4">
      <c r="A15603" s="134"/>
      <c r="D15603" s="68">
        <f t="shared" si="243"/>
        <v>0</v>
      </c>
    </row>
    <row r="15604" spans="1:4">
      <c r="A15604" s="134"/>
      <c r="D15604" s="68">
        <f t="shared" si="243"/>
        <v>0</v>
      </c>
    </row>
    <row r="15605" spans="1:4">
      <c r="A15605" s="134"/>
      <c r="D15605" s="68">
        <f t="shared" si="243"/>
        <v>0</v>
      </c>
    </row>
    <row r="15606" spans="1:4">
      <c r="A15606" s="134"/>
      <c r="D15606" s="68">
        <f t="shared" si="243"/>
        <v>0</v>
      </c>
    </row>
    <row r="15607" spans="1:4">
      <c r="A15607" s="134"/>
      <c r="D15607" s="68">
        <f t="shared" si="243"/>
        <v>0</v>
      </c>
    </row>
    <row r="15608" spans="1:4">
      <c r="A15608" s="134"/>
      <c r="D15608" s="68">
        <f t="shared" si="243"/>
        <v>0</v>
      </c>
    </row>
    <row r="15609" spans="1:4">
      <c r="A15609" s="134"/>
      <c r="D15609" s="68">
        <f t="shared" si="243"/>
        <v>0</v>
      </c>
    </row>
    <row r="15610" spans="1:4">
      <c r="A15610" s="134"/>
      <c r="D15610" s="68">
        <f t="shared" si="243"/>
        <v>0</v>
      </c>
    </row>
    <row r="15611" spans="1:4">
      <c r="A15611" s="134"/>
      <c r="D15611" s="68">
        <f t="shared" si="243"/>
        <v>0</v>
      </c>
    </row>
    <row r="15612" spans="1:4">
      <c r="A15612" s="134"/>
      <c r="D15612" s="68">
        <f t="shared" si="243"/>
        <v>0</v>
      </c>
    </row>
    <row r="15613" spans="1:4">
      <c r="A15613" s="134"/>
      <c r="D15613" s="68">
        <f t="shared" si="243"/>
        <v>0</v>
      </c>
    </row>
    <row r="15614" spans="1:4">
      <c r="A15614" s="134"/>
      <c r="D15614" s="68">
        <f t="shared" si="243"/>
        <v>0</v>
      </c>
    </row>
    <row r="15615" spans="1:4">
      <c r="A15615" s="134"/>
      <c r="D15615" s="68">
        <f t="shared" si="243"/>
        <v>0</v>
      </c>
    </row>
    <row r="15616" spans="1:4">
      <c r="A15616" s="134"/>
      <c r="D15616" s="68">
        <f t="shared" si="243"/>
        <v>0</v>
      </c>
    </row>
    <row r="15617" spans="1:4">
      <c r="A15617" s="134"/>
      <c r="D15617" s="68">
        <f t="shared" si="243"/>
        <v>0</v>
      </c>
    </row>
    <row r="15618" spans="1:4">
      <c r="A15618" s="134"/>
      <c r="D15618" s="68">
        <f t="shared" si="243"/>
        <v>0</v>
      </c>
    </row>
    <row r="15619" spans="1:4">
      <c r="A15619" s="134"/>
      <c r="D15619" s="68">
        <f t="shared" ref="D15619:D15682" si="244">B15619+C15619</f>
        <v>0</v>
      </c>
    </row>
    <row r="15620" spans="1:4">
      <c r="A15620" s="134"/>
      <c r="D15620" s="68">
        <f t="shared" si="244"/>
        <v>0</v>
      </c>
    </row>
    <row r="15621" spans="1:4">
      <c r="A15621" s="134"/>
      <c r="D15621" s="68">
        <f t="shared" si="244"/>
        <v>0</v>
      </c>
    </row>
    <row r="15622" spans="1:4">
      <c r="A15622" s="134"/>
      <c r="D15622" s="68">
        <f t="shared" si="244"/>
        <v>0</v>
      </c>
    </row>
    <row r="15623" spans="1:4">
      <c r="A15623" s="134"/>
      <c r="D15623" s="68">
        <f t="shared" si="244"/>
        <v>0</v>
      </c>
    </row>
    <row r="15624" spans="1:4">
      <c r="A15624" s="134"/>
      <c r="D15624" s="68">
        <f t="shared" si="244"/>
        <v>0</v>
      </c>
    </row>
    <row r="15625" spans="1:4">
      <c r="A15625" s="134"/>
      <c r="D15625" s="68">
        <f t="shared" si="244"/>
        <v>0</v>
      </c>
    </row>
    <row r="15626" spans="1:4">
      <c r="A15626" s="134"/>
      <c r="D15626" s="68">
        <f t="shared" si="244"/>
        <v>0</v>
      </c>
    </row>
    <row r="15627" spans="1:4">
      <c r="A15627" s="134"/>
      <c r="D15627" s="68">
        <f t="shared" si="244"/>
        <v>0</v>
      </c>
    </row>
    <row r="15628" spans="1:4">
      <c r="A15628" s="134"/>
      <c r="D15628" s="68">
        <f t="shared" si="244"/>
        <v>0</v>
      </c>
    </row>
    <row r="15629" spans="1:4">
      <c r="A15629" s="134"/>
      <c r="D15629" s="68">
        <f t="shared" si="244"/>
        <v>0</v>
      </c>
    </row>
    <row r="15630" spans="1:4">
      <c r="A15630" s="134"/>
      <c r="D15630" s="68">
        <f t="shared" si="244"/>
        <v>0</v>
      </c>
    </row>
    <row r="15631" spans="1:4">
      <c r="A15631" s="134"/>
      <c r="D15631" s="68">
        <f t="shared" si="244"/>
        <v>0</v>
      </c>
    </row>
    <row r="15632" spans="1:4">
      <c r="A15632" s="134"/>
      <c r="D15632" s="68">
        <f t="shared" si="244"/>
        <v>0</v>
      </c>
    </row>
    <row r="15633" spans="1:4">
      <c r="A15633" s="134"/>
      <c r="D15633" s="68">
        <f t="shared" si="244"/>
        <v>0</v>
      </c>
    </row>
    <row r="15634" spans="1:4">
      <c r="A15634" s="134"/>
      <c r="D15634" s="68">
        <f t="shared" si="244"/>
        <v>0</v>
      </c>
    </row>
    <row r="15635" spans="1:4">
      <c r="A15635" s="134"/>
      <c r="D15635" s="68">
        <f t="shared" si="244"/>
        <v>0</v>
      </c>
    </row>
    <row r="15636" spans="1:4">
      <c r="A15636" s="134"/>
      <c r="D15636" s="68">
        <f t="shared" si="244"/>
        <v>0</v>
      </c>
    </row>
    <row r="15637" spans="1:4">
      <c r="A15637" s="134"/>
      <c r="D15637" s="68">
        <f t="shared" si="244"/>
        <v>0</v>
      </c>
    </row>
    <row r="15638" spans="1:4">
      <c r="A15638" s="134"/>
      <c r="D15638" s="68">
        <f t="shared" si="244"/>
        <v>0</v>
      </c>
    </row>
    <row r="15639" spans="1:4">
      <c r="A15639" s="134"/>
      <c r="D15639" s="68">
        <f t="shared" si="244"/>
        <v>0</v>
      </c>
    </row>
    <row r="15640" spans="1:4">
      <c r="A15640" s="134"/>
      <c r="D15640" s="68">
        <f t="shared" si="244"/>
        <v>0</v>
      </c>
    </row>
    <row r="15641" spans="1:4">
      <c r="A15641" s="134"/>
      <c r="D15641" s="68">
        <f t="shared" si="244"/>
        <v>0</v>
      </c>
    </row>
    <row r="15642" spans="1:4">
      <c r="A15642" s="134"/>
      <c r="D15642" s="68">
        <f t="shared" si="244"/>
        <v>0</v>
      </c>
    </row>
    <row r="15643" spans="1:4">
      <c r="A15643" s="134"/>
      <c r="D15643" s="68">
        <f t="shared" si="244"/>
        <v>0</v>
      </c>
    </row>
    <row r="15644" spans="1:4">
      <c r="A15644" s="134"/>
      <c r="D15644" s="68">
        <f t="shared" si="244"/>
        <v>0</v>
      </c>
    </row>
    <row r="15645" spans="1:4">
      <c r="A15645" s="134"/>
      <c r="D15645" s="68">
        <f t="shared" si="244"/>
        <v>0</v>
      </c>
    </row>
    <row r="15646" spans="1:4">
      <c r="A15646" s="134"/>
      <c r="D15646" s="68">
        <f t="shared" si="244"/>
        <v>0</v>
      </c>
    </row>
    <row r="15647" spans="1:4">
      <c r="A15647" s="134"/>
      <c r="D15647" s="68">
        <f t="shared" si="244"/>
        <v>0</v>
      </c>
    </row>
    <row r="15648" spans="1:4">
      <c r="A15648" s="134"/>
      <c r="D15648" s="68">
        <f t="shared" si="244"/>
        <v>0</v>
      </c>
    </row>
    <row r="15649" spans="1:4">
      <c r="A15649" s="134"/>
      <c r="D15649" s="68">
        <f t="shared" si="244"/>
        <v>0</v>
      </c>
    </row>
    <row r="15650" spans="1:4">
      <c r="A15650" s="134"/>
      <c r="D15650" s="68">
        <f t="shared" si="244"/>
        <v>0</v>
      </c>
    </row>
    <row r="15651" spans="1:4">
      <c r="A15651" s="134"/>
      <c r="D15651" s="68">
        <f t="shared" si="244"/>
        <v>0</v>
      </c>
    </row>
    <row r="15652" spans="1:4">
      <c r="A15652" s="134"/>
      <c r="D15652" s="68">
        <f t="shared" si="244"/>
        <v>0</v>
      </c>
    </row>
    <row r="15653" spans="1:4">
      <c r="A15653" s="134"/>
      <c r="D15653" s="68">
        <f t="shared" si="244"/>
        <v>0</v>
      </c>
    </row>
    <row r="15654" spans="1:4">
      <c r="A15654" s="134"/>
      <c r="D15654" s="68">
        <f t="shared" si="244"/>
        <v>0</v>
      </c>
    </row>
    <row r="15655" spans="1:4">
      <c r="A15655" s="134"/>
      <c r="D15655" s="68">
        <f t="shared" si="244"/>
        <v>0</v>
      </c>
    </row>
    <row r="15656" spans="1:4">
      <c r="A15656" s="134"/>
      <c r="D15656" s="68">
        <f t="shared" si="244"/>
        <v>0</v>
      </c>
    </row>
    <row r="15657" spans="1:4">
      <c r="A15657" s="134"/>
      <c r="D15657" s="68">
        <f t="shared" si="244"/>
        <v>0</v>
      </c>
    </row>
    <row r="15658" spans="1:4">
      <c r="A15658" s="134"/>
      <c r="D15658" s="68">
        <f t="shared" si="244"/>
        <v>0</v>
      </c>
    </row>
    <row r="15659" spans="1:4">
      <c r="A15659" s="134"/>
      <c r="D15659" s="68">
        <f t="shared" si="244"/>
        <v>0</v>
      </c>
    </row>
    <row r="15660" spans="1:4">
      <c r="A15660" s="134"/>
      <c r="D15660" s="68">
        <f t="shared" si="244"/>
        <v>0</v>
      </c>
    </row>
    <row r="15661" spans="1:4">
      <c r="A15661" s="134"/>
      <c r="D15661" s="68">
        <f t="shared" si="244"/>
        <v>0</v>
      </c>
    </row>
    <row r="15662" spans="1:4">
      <c r="A15662" s="134"/>
      <c r="D15662" s="68">
        <f t="shared" si="244"/>
        <v>0</v>
      </c>
    </row>
    <row r="15663" spans="1:4">
      <c r="A15663" s="134"/>
      <c r="D15663" s="68">
        <f t="shared" si="244"/>
        <v>0</v>
      </c>
    </row>
    <row r="15664" spans="1:4">
      <c r="A15664" s="134"/>
      <c r="D15664" s="68">
        <f t="shared" si="244"/>
        <v>0</v>
      </c>
    </row>
    <row r="15665" spans="1:4">
      <c r="A15665" s="134"/>
      <c r="D15665" s="68">
        <f t="shared" si="244"/>
        <v>0</v>
      </c>
    </row>
    <row r="15666" spans="1:4">
      <c r="A15666" s="134"/>
      <c r="D15666" s="68">
        <f t="shared" si="244"/>
        <v>0</v>
      </c>
    </row>
    <row r="15667" spans="1:4">
      <c r="A15667" s="134"/>
      <c r="D15667" s="68">
        <f t="shared" si="244"/>
        <v>0</v>
      </c>
    </row>
    <row r="15668" spans="1:4">
      <c r="A15668" s="134"/>
      <c r="D15668" s="68">
        <f t="shared" si="244"/>
        <v>0</v>
      </c>
    </row>
    <row r="15669" spans="1:4">
      <c r="A15669" s="134"/>
      <c r="D15669" s="68">
        <f t="shared" si="244"/>
        <v>0</v>
      </c>
    </row>
    <row r="15670" spans="1:4">
      <c r="A15670" s="134"/>
      <c r="D15670" s="68">
        <f t="shared" si="244"/>
        <v>0</v>
      </c>
    </row>
    <row r="15671" spans="1:4">
      <c r="A15671" s="134"/>
      <c r="D15671" s="68">
        <f t="shared" si="244"/>
        <v>0</v>
      </c>
    </row>
    <row r="15672" spans="1:4">
      <c r="A15672" s="134"/>
      <c r="D15672" s="68">
        <f t="shared" si="244"/>
        <v>0</v>
      </c>
    </row>
    <row r="15673" spans="1:4">
      <c r="A15673" s="134"/>
      <c r="D15673" s="68">
        <f t="shared" si="244"/>
        <v>0</v>
      </c>
    </row>
    <row r="15674" spans="1:4">
      <c r="A15674" s="134"/>
      <c r="D15674" s="68">
        <f t="shared" si="244"/>
        <v>0</v>
      </c>
    </row>
    <row r="15675" spans="1:4">
      <c r="A15675" s="134"/>
      <c r="D15675" s="68">
        <f t="shared" si="244"/>
        <v>0</v>
      </c>
    </row>
    <row r="15676" spans="1:4">
      <c r="A15676" s="134"/>
      <c r="D15676" s="68">
        <f t="shared" si="244"/>
        <v>0</v>
      </c>
    </row>
    <row r="15677" spans="1:4">
      <c r="A15677" s="134"/>
      <c r="D15677" s="68">
        <f t="shared" si="244"/>
        <v>0</v>
      </c>
    </row>
    <row r="15678" spans="1:4">
      <c r="A15678" s="134"/>
      <c r="D15678" s="68">
        <f t="shared" si="244"/>
        <v>0</v>
      </c>
    </row>
    <row r="15679" spans="1:4">
      <c r="A15679" s="134"/>
      <c r="D15679" s="68">
        <f t="shared" si="244"/>
        <v>0</v>
      </c>
    </row>
    <row r="15680" spans="1:4">
      <c r="A15680" s="134"/>
      <c r="D15680" s="68">
        <f t="shared" si="244"/>
        <v>0</v>
      </c>
    </row>
    <row r="15681" spans="1:4">
      <c r="A15681" s="134"/>
      <c r="D15681" s="68">
        <f t="shared" si="244"/>
        <v>0</v>
      </c>
    </row>
    <row r="15682" spans="1:4">
      <c r="A15682" s="134"/>
      <c r="D15682" s="68">
        <f t="shared" si="244"/>
        <v>0</v>
      </c>
    </row>
    <row r="15683" spans="1:4">
      <c r="A15683" s="134"/>
      <c r="D15683" s="68">
        <f t="shared" ref="D15683:D15746" si="245">B15683+C15683</f>
        <v>0</v>
      </c>
    </row>
    <row r="15684" spans="1:4">
      <c r="A15684" s="134"/>
      <c r="D15684" s="68">
        <f t="shared" si="245"/>
        <v>0</v>
      </c>
    </row>
    <row r="15685" spans="1:4">
      <c r="A15685" s="134"/>
      <c r="D15685" s="68">
        <f t="shared" si="245"/>
        <v>0</v>
      </c>
    </row>
    <row r="15686" spans="1:4">
      <c r="A15686" s="134"/>
      <c r="D15686" s="68">
        <f t="shared" si="245"/>
        <v>0</v>
      </c>
    </row>
    <row r="15687" spans="1:4">
      <c r="A15687" s="134"/>
      <c r="D15687" s="68">
        <f t="shared" si="245"/>
        <v>0</v>
      </c>
    </row>
    <row r="15688" spans="1:4">
      <c r="A15688" s="134"/>
      <c r="D15688" s="68">
        <f t="shared" si="245"/>
        <v>0</v>
      </c>
    </row>
    <row r="15689" spans="1:4">
      <c r="A15689" s="134"/>
      <c r="D15689" s="68">
        <f t="shared" si="245"/>
        <v>0</v>
      </c>
    </row>
    <row r="15690" spans="1:4">
      <c r="A15690" s="134"/>
      <c r="D15690" s="68">
        <f t="shared" si="245"/>
        <v>0</v>
      </c>
    </row>
    <row r="15691" spans="1:4">
      <c r="A15691" s="134"/>
      <c r="D15691" s="68">
        <f t="shared" si="245"/>
        <v>0</v>
      </c>
    </row>
    <row r="15692" spans="1:4">
      <c r="A15692" s="134"/>
      <c r="D15692" s="68">
        <f t="shared" si="245"/>
        <v>0</v>
      </c>
    </row>
    <row r="15693" spans="1:4">
      <c r="A15693" s="134"/>
      <c r="D15693" s="68">
        <f t="shared" si="245"/>
        <v>0</v>
      </c>
    </row>
    <row r="15694" spans="1:4">
      <c r="A15694" s="134"/>
      <c r="D15694" s="68">
        <f t="shared" si="245"/>
        <v>0</v>
      </c>
    </row>
    <row r="15695" spans="1:4">
      <c r="A15695" s="134"/>
      <c r="D15695" s="68">
        <f t="shared" si="245"/>
        <v>0</v>
      </c>
    </row>
    <row r="15696" spans="1:4">
      <c r="A15696" s="134"/>
      <c r="D15696" s="68">
        <f t="shared" si="245"/>
        <v>0</v>
      </c>
    </row>
    <row r="15697" spans="1:4">
      <c r="A15697" s="134"/>
      <c r="D15697" s="68">
        <f t="shared" si="245"/>
        <v>0</v>
      </c>
    </row>
    <row r="15698" spans="1:4">
      <c r="A15698" s="134"/>
      <c r="D15698" s="68">
        <f t="shared" si="245"/>
        <v>0</v>
      </c>
    </row>
    <row r="15699" spans="1:4">
      <c r="A15699" s="134"/>
      <c r="D15699" s="68">
        <f t="shared" si="245"/>
        <v>0</v>
      </c>
    </row>
    <row r="15700" spans="1:4">
      <c r="A15700" s="134"/>
      <c r="D15700" s="68">
        <f t="shared" si="245"/>
        <v>0</v>
      </c>
    </row>
    <row r="15701" spans="1:4">
      <c r="A15701" s="134"/>
      <c r="D15701" s="68">
        <f t="shared" si="245"/>
        <v>0</v>
      </c>
    </row>
    <row r="15702" spans="1:4">
      <c r="A15702" s="134"/>
      <c r="D15702" s="68">
        <f t="shared" si="245"/>
        <v>0</v>
      </c>
    </row>
    <row r="15703" spans="1:4">
      <c r="A15703" s="134"/>
      <c r="D15703" s="68">
        <f t="shared" si="245"/>
        <v>0</v>
      </c>
    </row>
    <row r="15704" spans="1:4">
      <c r="A15704" s="134"/>
      <c r="D15704" s="68">
        <f t="shared" si="245"/>
        <v>0</v>
      </c>
    </row>
    <row r="15705" spans="1:4">
      <c r="A15705" s="134"/>
      <c r="D15705" s="68">
        <f t="shared" si="245"/>
        <v>0</v>
      </c>
    </row>
    <row r="15706" spans="1:4">
      <c r="A15706" s="134"/>
      <c r="D15706" s="68">
        <f t="shared" si="245"/>
        <v>0</v>
      </c>
    </row>
    <row r="15707" spans="1:4">
      <c r="A15707" s="134"/>
      <c r="D15707" s="68">
        <f t="shared" si="245"/>
        <v>0</v>
      </c>
    </row>
    <row r="15708" spans="1:4">
      <c r="A15708" s="134"/>
      <c r="D15708" s="68">
        <f t="shared" si="245"/>
        <v>0</v>
      </c>
    </row>
    <row r="15709" spans="1:4">
      <c r="A15709" s="134"/>
      <c r="D15709" s="68">
        <f t="shared" si="245"/>
        <v>0</v>
      </c>
    </row>
    <row r="15710" spans="1:4">
      <c r="A15710" s="134"/>
      <c r="D15710" s="68">
        <f t="shared" si="245"/>
        <v>0</v>
      </c>
    </row>
    <row r="15711" spans="1:4">
      <c r="A15711" s="134"/>
      <c r="D15711" s="68">
        <f t="shared" si="245"/>
        <v>0</v>
      </c>
    </row>
    <row r="15712" spans="1:4">
      <c r="A15712" s="134"/>
      <c r="D15712" s="68">
        <f t="shared" si="245"/>
        <v>0</v>
      </c>
    </row>
    <row r="15713" spans="1:4">
      <c r="A15713" s="134"/>
      <c r="D15713" s="68">
        <f t="shared" si="245"/>
        <v>0</v>
      </c>
    </row>
    <row r="15714" spans="1:4">
      <c r="A15714" s="134"/>
      <c r="D15714" s="68">
        <f t="shared" si="245"/>
        <v>0</v>
      </c>
    </row>
    <row r="15715" spans="1:4">
      <c r="A15715" s="134"/>
      <c r="D15715" s="68">
        <f t="shared" si="245"/>
        <v>0</v>
      </c>
    </row>
    <row r="15716" spans="1:4">
      <c r="A15716" s="134"/>
      <c r="D15716" s="68">
        <f t="shared" si="245"/>
        <v>0</v>
      </c>
    </row>
    <row r="15717" spans="1:4">
      <c r="A15717" s="134"/>
      <c r="D15717" s="68">
        <f t="shared" si="245"/>
        <v>0</v>
      </c>
    </row>
    <row r="15718" spans="1:4">
      <c r="A15718" s="134"/>
      <c r="D15718" s="68">
        <f t="shared" si="245"/>
        <v>0</v>
      </c>
    </row>
    <row r="15719" spans="1:4">
      <c r="A15719" s="134"/>
      <c r="D15719" s="68">
        <f t="shared" si="245"/>
        <v>0</v>
      </c>
    </row>
    <row r="15720" spans="1:4">
      <c r="A15720" s="134"/>
      <c r="D15720" s="68">
        <f t="shared" si="245"/>
        <v>0</v>
      </c>
    </row>
    <row r="15721" spans="1:4">
      <c r="A15721" s="134"/>
      <c r="D15721" s="68">
        <f t="shared" si="245"/>
        <v>0</v>
      </c>
    </row>
    <row r="15722" spans="1:4">
      <c r="A15722" s="134"/>
      <c r="D15722" s="68">
        <f t="shared" si="245"/>
        <v>0</v>
      </c>
    </row>
    <row r="15723" spans="1:4">
      <c r="A15723" s="134"/>
      <c r="D15723" s="68">
        <f t="shared" si="245"/>
        <v>0</v>
      </c>
    </row>
    <row r="15724" spans="1:4">
      <c r="A15724" s="134"/>
      <c r="D15724" s="68">
        <f t="shared" si="245"/>
        <v>0</v>
      </c>
    </row>
    <row r="15725" spans="1:4">
      <c r="A15725" s="134"/>
      <c r="D15725" s="68">
        <f t="shared" si="245"/>
        <v>0</v>
      </c>
    </row>
    <row r="15726" spans="1:4">
      <c r="A15726" s="134"/>
      <c r="D15726" s="68">
        <f t="shared" si="245"/>
        <v>0</v>
      </c>
    </row>
    <row r="15727" spans="1:4">
      <c r="A15727" s="134"/>
      <c r="D15727" s="68">
        <f t="shared" si="245"/>
        <v>0</v>
      </c>
    </row>
    <row r="15728" spans="1:4">
      <c r="A15728" s="134"/>
      <c r="D15728" s="68">
        <f t="shared" si="245"/>
        <v>0</v>
      </c>
    </row>
    <row r="15729" spans="1:4">
      <c r="A15729" s="134"/>
      <c r="D15729" s="68">
        <f t="shared" si="245"/>
        <v>0</v>
      </c>
    </row>
    <row r="15730" spans="1:4">
      <c r="A15730" s="134"/>
      <c r="D15730" s="68">
        <f t="shared" si="245"/>
        <v>0</v>
      </c>
    </row>
    <row r="15731" spans="1:4">
      <c r="A15731" s="134"/>
      <c r="D15731" s="68">
        <f t="shared" si="245"/>
        <v>0</v>
      </c>
    </row>
    <row r="15732" spans="1:4">
      <c r="A15732" s="134"/>
      <c r="D15732" s="68">
        <f t="shared" si="245"/>
        <v>0</v>
      </c>
    </row>
    <row r="15733" spans="1:4">
      <c r="A15733" s="134"/>
      <c r="D15733" s="68">
        <f t="shared" si="245"/>
        <v>0</v>
      </c>
    </row>
    <row r="15734" spans="1:4">
      <c r="A15734" s="134"/>
      <c r="D15734" s="68">
        <f t="shared" si="245"/>
        <v>0</v>
      </c>
    </row>
    <row r="15735" spans="1:4">
      <c r="A15735" s="134"/>
      <c r="D15735" s="68">
        <f t="shared" si="245"/>
        <v>0</v>
      </c>
    </row>
    <row r="15736" spans="1:4">
      <c r="A15736" s="134"/>
      <c r="D15736" s="68">
        <f t="shared" si="245"/>
        <v>0</v>
      </c>
    </row>
    <row r="15737" spans="1:4">
      <c r="A15737" s="134"/>
      <c r="D15737" s="68">
        <f t="shared" si="245"/>
        <v>0</v>
      </c>
    </row>
    <row r="15738" spans="1:4">
      <c r="A15738" s="134"/>
      <c r="D15738" s="68">
        <f t="shared" si="245"/>
        <v>0</v>
      </c>
    </row>
    <row r="15739" spans="1:4">
      <c r="A15739" s="134"/>
      <c r="D15739" s="68">
        <f t="shared" si="245"/>
        <v>0</v>
      </c>
    </row>
    <row r="15740" spans="1:4">
      <c r="A15740" s="134"/>
      <c r="D15740" s="68">
        <f t="shared" si="245"/>
        <v>0</v>
      </c>
    </row>
    <row r="15741" spans="1:4">
      <c r="A15741" s="134"/>
      <c r="D15741" s="68">
        <f t="shared" si="245"/>
        <v>0</v>
      </c>
    </row>
    <row r="15742" spans="1:4">
      <c r="A15742" s="134"/>
      <c r="D15742" s="68">
        <f t="shared" si="245"/>
        <v>0</v>
      </c>
    </row>
    <row r="15743" spans="1:4">
      <c r="A15743" s="134"/>
      <c r="D15743" s="68">
        <f t="shared" si="245"/>
        <v>0</v>
      </c>
    </row>
    <row r="15744" spans="1:4">
      <c r="A15744" s="134"/>
      <c r="D15744" s="68">
        <f t="shared" si="245"/>
        <v>0</v>
      </c>
    </row>
    <row r="15745" spans="1:4">
      <c r="A15745" s="134"/>
      <c r="D15745" s="68">
        <f t="shared" si="245"/>
        <v>0</v>
      </c>
    </row>
    <row r="15746" spans="1:4">
      <c r="A15746" s="134"/>
      <c r="D15746" s="68">
        <f t="shared" si="245"/>
        <v>0</v>
      </c>
    </row>
    <row r="15747" spans="1:4">
      <c r="A15747" s="134"/>
      <c r="D15747" s="68">
        <f t="shared" ref="D15747:D15810" si="246">B15747+C15747</f>
        <v>0</v>
      </c>
    </row>
    <row r="15748" spans="1:4">
      <c r="A15748" s="134"/>
      <c r="D15748" s="68">
        <f t="shared" si="246"/>
        <v>0</v>
      </c>
    </row>
    <row r="15749" spans="1:4">
      <c r="A15749" s="134"/>
      <c r="D15749" s="68">
        <f t="shared" si="246"/>
        <v>0</v>
      </c>
    </row>
    <row r="15750" spans="1:4">
      <c r="A15750" s="134"/>
      <c r="D15750" s="68">
        <f t="shared" si="246"/>
        <v>0</v>
      </c>
    </row>
    <row r="15751" spans="1:4">
      <c r="A15751" s="134"/>
      <c r="D15751" s="68">
        <f t="shared" si="246"/>
        <v>0</v>
      </c>
    </row>
    <row r="15752" spans="1:4">
      <c r="A15752" s="134"/>
      <c r="D15752" s="68">
        <f t="shared" si="246"/>
        <v>0</v>
      </c>
    </row>
    <row r="15753" spans="1:4">
      <c r="A15753" s="134"/>
      <c r="D15753" s="68">
        <f t="shared" si="246"/>
        <v>0</v>
      </c>
    </row>
    <row r="15754" spans="1:4">
      <c r="A15754" s="134"/>
      <c r="D15754" s="68">
        <f t="shared" si="246"/>
        <v>0</v>
      </c>
    </row>
    <row r="15755" spans="1:4">
      <c r="A15755" s="134"/>
      <c r="D15755" s="68">
        <f t="shared" si="246"/>
        <v>0</v>
      </c>
    </row>
    <row r="15756" spans="1:4">
      <c r="A15756" s="134"/>
      <c r="D15756" s="68">
        <f t="shared" si="246"/>
        <v>0</v>
      </c>
    </row>
    <row r="15757" spans="1:4">
      <c r="A15757" s="134"/>
      <c r="D15757" s="68">
        <f t="shared" si="246"/>
        <v>0</v>
      </c>
    </row>
    <row r="15758" spans="1:4">
      <c r="A15758" s="134"/>
      <c r="D15758" s="68">
        <f t="shared" si="246"/>
        <v>0</v>
      </c>
    </row>
    <row r="15759" spans="1:4">
      <c r="A15759" s="134"/>
      <c r="D15759" s="68">
        <f t="shared" si="246"/>
        <v>0</v>
      </c>
    </row>
    <row r="15760" spans="1:4">
      <c r="A15760" s="134"/>
      <c r="D15760" s="68">
        <f t="shared" si="246"/>
        <v>0</v>
      </c>
    </row>
    <row r="15761" spans="1:4">
      <c r="A15761" s="134"/>
      <c r="D15761" s="68">
        <f t="shared" si="246"/>
        <v>0</v>
      </c>
    </row>
    <row r="15762" spans="1:4">
      <c r="A15762" s="134"/>
      <c r="D15762" s="68">
        <f t="shared" si="246"/>
        <v>0</v>
      </c>
    </row>
    <row r="15763" spans="1:4">
      <c r="A15763" s="134"/>
      <c r="D15763" s="68">
        <f t="shared" si="246"/>
        <v>0</v>
      </c>
    </row>
    <row r="15764" spans="1:4">
      <c r="A15764" s="134"/>
      <c r="D15764" s="68">
        <f t="shared" si="246"/>
        <v>0</v>
      </c>
    </row>
    <row r="15765" spans="1:4">
      <c r="A15765" s="134"/>
      <c r="D15765" s="68">
        <f t="shared" si="246"/>
        <v>0</v>
      </c>
    </row>
    <row r="15766" spans="1:4">
      <c r="A15766" s="134"/>
      <c r="D15766" s="68">
        <f t="shared" si="246"/>
        <v>0</v>
      </c>
    </row>
    <row r="15767" spans="1:4">
      <c r="A15767" s="134"/>
      <c r="D15767" s="68">
        <f t="shared" si="246"/>
        <v>0</v>
      </c>
    </row>
    <row r="15768" spans="1:4">
      <c r="A15768" s="134"/>
      <c r="D15768" s="68">
        <f t="shared" si="246"/>
        <v>0</v>
      </c>
    </row>
    <row r="15769" spans="1:4">
      <c r="A15769" s="134"/>
      <c r="D15769" s="68">
        <f t="shared" si="246"/>
        <v>0</v>
      </c>
    </row>
    <row r="15770" spans="1:4">
      <c r="A15770" s="134"/>
      <c r="D15770" s="68">
        <f t="shared" si="246"/>
        <v>0</v>
      </c>
    </row>
    <row r="15771" spans="1:4">
      <c r="A15771" s="134"/>
      <c r="D15771" s="68">
        <f t="shared" si="246"/>
        <v>0</v>
      </c>
    </row>
    <row r="15772" spans="1:4">
      <c r="A15772" s="134"/>
      <c r="D15772" s="68">
        <f t="shared" si="246"/>
        <v>0</v>
      </c>
    </row>
    <row r="15773" spans="1:4">
      <c r="A15773" s="134"/>
      <c r="D15773" s="68">
        <f t="shared" si="246"/>
        <v>0</v>
      </c>
    </row>
    <row r="15774" spans="1:4">
      <c r="A15774" s="134"/>
      <c r="D15774" s="68">
        <f t="shared" si="246"/>
        <v>0</v>
      </c>
    </row>
    <row r="15775" spans="1:4">
      <c r="A15775" s="134"/>
      <c r="D15775" s="68">
        <f t="shared" si="246"/>
        <v>0</v>
      </c>
    </row>
    <row r="15776" spans="1:4">
      <c r="A15776" s="134"/>
      <c r="D15776" s="68">
        <f t="shared" si="246"/>
        <v>0</v>
      </c>
    </row>
    <row r="15777" spans="1:4">
      <c r="A15777" s="134"/>
      <c r="D15777" s="68">
        <f t="shared" si="246"/>
        <v>0</v>
      </c>
    </row>
    <row r="15778" spans="1:4">
      <c r="A15778" s="134"/>
      <c r="D15778" s="68">
        <f t="shared" si="246"/>
        <v>0</v>
      </c>
    </row>
    <row r="15779" spans="1:4">
      <c r="A15779" s="134"/>
      <c r="D15779" s="68">
        <f t="shared" si="246"/>
        <v>0</v>
      </c>
    </row>
    <row r="15780" spans="1:4">
      <c r="A15780" s="134"/>
      <c r="D15780" s="68">
        <f t="shared" si="246"/>
        <v>0</v>
      </c>
    </row>
    <row r="15781" spans="1:4">
      <c r="A15781" s="134"/>
      <c r="D15781" s="68">
        <f t="shared" si="246"/>
        <v>0</v>
      </c>
    </row>
    <row r="15782" spans="1:4">
      <c r="A15782" s="134"/>
      <c r="D15782" s="68">
        <f t="shared" si="246"/>
        <v>0</v>
      </c>
    </row>
    <row r="15783" spans="1:4">
      <c r="A15783" s="134"/>
      <c r="D15783" s="68">
        <f t="shared" si="246"/>
        <v>0</v>
      </c>
    </row>
    <row r="15784" spans="1:4">
      <c r="A15784" s="134"/>
      <c r="D15784" s="68">
        <f t="shared" si="246"/>
        <v>0</v>
      </c>
    </row>
    <row r="15785" spans="1:4">
      <c r="A15785" s="134"/>
      <c r="D15785" s="68">
        <f t="shared" si="246"/>
        <v>0</v>
      </c>
    </row>
    <row r="15786" spans="1:4">
      <c r="A15786" s="134"/>
      <c r="D15786" s="68">
        <f t="shared" si="246"/>
        <v>0</v>
      </c>
    </row>
    <row r="15787" spans="1:4">
      <c r="A15787" s="134"/>
      <c r="D15787" s="68">
        <f t="shared" si="246"/>
        <v>0</v>
      </c>
    </row>
    <row r="15788" spans="1:4">
      <c r="A15788" s="134"/>
      <c r="D15788" s="68">
        <f t="shared" si="246"/>
        <v>0</v>
      </c>
    </row>
    <row r="15789" spans="1:4">
      <c r="A15789" s="134"/>
      <c r="D15789" s="68">
        <f t="shared" si="246"/>
        <v>0</v>
      </c>
    </row>
    <row r="15790" spans="1:4">
      <c r="A15790" s="134"/>
      <c r="D15790" s="68">
        <f t="shared" si="246"/>
        <v>0</v>
      </c>
    </row>
    <row r="15791" spans="1:4">
      <c r="A15791" s="134"/>
      <c r="D15791" s="68">
        <f t="shared" si="246"/>
        <v>0</v>
      </c>
    </row>
    <row r="15792" spans="1:4">
      <c r="A15792" s="134"/>
      <c r="D15792" s="68">
        <f t="shared" si="246"/>
        <v>0</v>
      </c>
    </row>
    <row r="15793" spans="1:4">
      <c r="A15793" s="134"/>
      <c r="D15793" s="68">
        <f t="shared" si="246"/>
        <v>0</v>
      </c>
    </row>
    <row r="15794" spans="1:4">
      <c r="A15794" s="134"/>
      <c r="D15794" s="68">
        <f t="shared" si="246"/>
        <v>0</v>
      </c>
    </row>
    <row r="15795" spans="1:4">
      <c r="A15795" s="134"/>
      <c r="D15795" s="68">
        <f t="shared" si="246"/>
        <v>0</v>
      </c>
    </row>
    <row r="15796" spans="1:4">
      <c r="A15796" s="134"/>
      <c r="D15796" s="68">
        <f t="shared" si="246"/>
        <v>0</v>
      </c>
    </row>
    <row r="15797" spans="1:4">
      <c r="A15797" s="134"/>
      <c r="D15797" s="68">
        <f t="shared" si="246"/>
        <v>0</v>
      </c>
    </row>
    <row r="15798" spans="1:4">
      <c r="A15798" s="134"/>
      <c r="D15798" s="68">
        <f t="shared" si="246"/>
        <v>0</v>
      </c>
    </row>
    <row r="15799" spans="1:4">
      <c r="A15799" s="134"/>
      <c r="D15799" s="68">
        <f t="shared" si="246"/>
        <v>0</v>
      </c>
    </row>
    <row r="15800" spans="1:4">
      <c r="A15800" s="134"/>
      <c r="D15800" s="68">
        <f t="shared" si="246"/>
        <v>0</v>
      </c>
    </row>
    <row r="15801" spans="1:4">
      <c r="A15801" s="134"/>
      <c r="D15801" s="68">
        <f t="shared" si="246"/>
        <v>0</v>
      </c>
    </row>
    <row r="15802" spans="1:4">
      <c r="A15802" s="134"/>
      <c r="D15802" s="68">
        <f t="shared" si="246"/>
        <v>0</v>
      </c>
    </row>
    <row r="15803" spans="1:4">
      <c r="A15803" s="134"/>
      <c r="D15803" s="68">
        <f t="shared" si="246"/>
        <v>0</v>
      </c>
    </row>
    <row r="15804" spans="1:4">
      <c r="A15804" s="134"/>
      <c r="D15804" s="68">
        <f t="shared" si="246"/>
        <v>0</v>
      </c>
    </row>
    <row r="15805" spans="1:4">
      <c r="A15805" s="134"/>
      <c r="D15805" s="68">
        <f t="shared" si="246"/>
        <v>0</v>
      </c>
    </row>
    <row r="15806" spans="1:4">
      <c r="A15806" s="134"/>
      <c r="D15806" s="68">
        <f t="shared" si="246"/>
        <v>0</v>
      </c>
    </row>
    <row r="15807" spans="1:4">
      <c r="A15807" s="134"/>
      <c r="D15807" s="68">
        <f t="shared" si="246"/>
        <v>0</v>
      </c>
    </row>
    <row r="15808" spans="1:4">
      <c r="A15808" s="134"/>
      <c r="D15808" s="68">
        <f t="shared" si="246"/>
        <v>0</v>
      </c>
    </row>
    <row r="15809" spans="1:4">
      <c r="A15809" s="134"/>
      <c r="D15809" s="68">
        <f t="shared" si="246"/>
        <v>0</v>
      </c>
    </row>
    <row r="15810" spans="1:4">
      <c r="A15810" s="134"/>
      <c r="D15810" s="68">
        <f t="shared" si="246"/>
        <v>0</v>
      </c>
    </row>
    <row r="15811" spans="1:4">
      <c r="A15811" s="134"/>
      <c r="D15811" s="68">
        <f t="shared" ref="D15811:D15874" si="247">B15811+C15811</f>
        <v>0</v>
      </c>
    </row>
    <row r="15812" spans="1:4">
      <c r="A15812" s="134"/>
      <c r="D15812" s="68">
        <f t="shared" si="247"/>
        <v>0</v>
      </c>
    </row>
    <row r="15813" spans="1:4">
      <c r="A15813" s="134"/>
      <c r="D15813" s="68">
        <f t="shared" si="247"/>
        <v>0</v>
      </c>
    </row>
    <row r="15814" spans="1:4">
      <c r="A15814" s="134"/>
      <c r="D15814" s="68">
        <f t="shared" si="247"/>
        <v>0</v>
      </c>
    </row>
    <row r="15815" spans="1:4">
      <c r="A15815" s="134"/>
      <c r="D15815" s="68">
        <f t="shared" si="247"/>
        <v>0</v>
      </c>
    </row>
    <row r="15816" spans="1:4">
      <c r="A15816" s="134"/>
      <c r="D15816" s="68">
        <f t="shared" si="247"/>
        <v>0</v>
      </c>
    </row>
    <row r="15817" spans="1:4">
      <c r="A15817" s="134"/>
      <c r="D15817" s="68">
        <f t="shared" si="247"/>
        <v>0</v>
      </c>
    </row>
    <row r="15818" spans="1:4">
      <c r="A15818" s="134"/>
      <c r="D15818" s="68">
        <f t="shared" si="247"/>
        <v>0</v>
      </c>
    </row>
    <row r="15819" spans="1:4">
      <c r="A15819" s="134"/>
      <c r="D15819" s="68">
        <f t="shared" si="247"/>
        <v>0</v>
      </c>
    </row>
    <row r="15820" spans="1:4">
      <c r="A15820" s="134"/>
      <c r="D15820" s="68">
        <f t="shared" si="247"/>
        <v>0</v>
      </c>
    </row>
    <row r="15821" spans="1:4">
      <c r="A15821" s="134"/>
      <c r="D15821" s="68">
        <f t="shared" si="247"/>
        <v>0</v>
      </c>
    </row>
    <row r="15822" spans="1:4">
      <c r="A15822" s="134"/>
      <c r="D15822" s="68">
        <f t="shared" si="247"/>
        <v>0</v>
      </c>
    </row>
    <row r="15823" spans="1:4">
      <c r="A15823" s="134"/>
      <c r="D15823" s="68">
        <f t="shared" si="247"/>
        <v>0</v>
      </c>
    </row>
    <row r="15824" spans="1:4">
      <c r="A15824" s="134"/>
      <c r="D15824" s="68">
        <f t="shared" si="247"/>
        <v>0</v>
      </c>
    </row>
    <row r="15825" spans="1:4">
      <c r="A15825" s="134"/>
      <c r="D15825" s="68">
        <f t="shared" si="247"/>
        <v>0</v>
      </c>
    </row>
    <row r="15826" spans="1:4">
      <c r="A15826" s="134"/>
      <c r="D15826" s="68">
        <f t="shared" si="247"/>
        <v>0</v>
      </c>
    </row>
    <row r="15827" spans="1:4">
      <c r="A15827" s="134"/>
      <c r="D15827" s="68">
        <f t="shared" si="247"/>
        <v>0</v>
      </c>
    </row>
    <row r="15828" spans="1:4">
      <c r="A15828" s="134"/>
      <c r="D15828" s="68">
        <f t="shared" si="247"/>
        <v>0</v>
      </c>
    </row>
    <row r="15829" spans="1:4">
      <c r="A15829" s="134"/>
      <c r="D15829" s="68">
        <f t="shared" si="247"/>
        <v>0</v>
      </c>
    </row>
    <row r="15830" spans="1:4">
      <c r="A15830" s="134"/>
      <c r="D15830" s="68">
        <f t="shared" si="247"/>
        <v>0</v>
      </c>
    </row>
    <row r="15831" spans="1:4">
      <c r="A15831" s="134"/>
      <c r="D15831" s="68">
        <f t="shared" si="247"/>
        <v>0</v>
      </c>
    </row>
    <row r="15832" spans="1:4">
      <c r="A15832" s="134"/>
      <c r="D15832" s="68">
        <f t="shared" si="247"/>
        <v>0</v>
      </c>
    </row>
    <row r="15833" spans="1:4">
      <c r="A15833" s="134"/>
      <c r="D15833" s="68">
        <f t="shared" si="247"/>
        <v>0</v>
      </c>
    </row>
    <row r="15834" spans="1:4">
      <c r="A15834" s="134"/>
      <c r="D15834" s="68">
        <f t="shared" si="247"/>
        <v>0</v>
      </c>
    </row>
    <row r="15835" spans="1:4">
      <c r="A15835" s="134"/>
      <c r="D15835" s="68">
        <f t="shared" si="247"/>
        <v>0</v>
      </c>
    </row>
    <row r="15836" spans="1:4">
      <c r="A15836" s="134"/>
      <c r="D15836" s="68">
        <f t="shared" si="247"/>
        <v>0</v>
      </c>
    </row>
    <row r="15837" spans="1:4">
      <c r="A15837" s="134"/>
      <c r="D15837" s="68">
        <f t="shared" si="247"/>
        <v>0</v>
      </c>
    </row>
    <row r="15838" spans="1:4">
      <c r="A15838" s="134"/>
      <c r="D15838" s="68">
        <f t="shared" si="247"/>
        <v>0</v>
      </c>
    </row>
    <row r="15839" spans="1:4">
      <c r="A15839" s="134"/>
      <c r="D15839" s="68">
        <f t="shared" si="247"/>
        <v>0</v>
      </c>
    </row>
    <row r="15840" spans="1:4">
      <c r="A15840" s="134"/>
      <c r="D15840" s="68">
        <f t="shared" si="247"/>
        <v>0</v>
      </c>
    </row>
    <row r="15841" spans="1:4">
      <c r="A15841" s="134"/>
      <c r="D15841" s="68">
        <f t="shared" si="247"/>
        <v>0</v>
      </c>
    </row>
    <row r="15842" spans="1:4">
      <c r="A15842" s="134"/>
      <c r="D15842" s="68">
        <f t="shared" si="247"/>
        <v>0</v>
      </c>
    </row>
    <row r="15843" spans="1:4">
      <c r="A15843" s="134"/>
      <c r="D15843" s="68">
        <f t="shared" si="247"/>
        <v>0</v>
      </c>
    </row>
    <row r="15844" spans="1:4">
      <c r="A15844" s="134"/>
      <c r="D15844" s="68">
        <f t="shared" si="247"/>
        <v>0</v>
      </c>
    </row>
    <row r="15845" spans="1:4">
      <c r="A15845" s="134"/>
      <c r="D15845" s="68">
        <f t="shared" si="247"/>
        <v>0</v>
      </c>
    </row>
    <row r="15846" spans="1:4">
      <c r="A15846" s="134"/>
      <c r="D15846" s="68">
        <f t="shared" si="247"/>
        <v>0</v>
      </c>
    </row>
    <row r="15847" spans="1:4">
      <c r="A15847" s="134"/>
      <c r="D15847" s="68">
        <f t="shared" si="247"/>
        <v>0</v>
      </c>
    </row>
    <row r="15848" spans="1:4">
      <c r="A15848" s="134"/>
      <c r="D15848" s="68">
        <f t="shared" si="247"/>
        <v>0</v>
      </c>
    </row>
    <row r="15849" spans="1:4">
      <c r="A15849" s="134"/>
      <c r="D15849" s="68">
        <f t="shared" si="247"/>
        <v>0</v>
      </c>
    </row>
    <row r="15850" spans="1:4">
      <c r="A15850" s="134"/>
      <c r="D15850" s="68">
        <f t="shared" si="247"/>
        <v>0</v>
      </c>
    </row>
    <row r="15851" spans="1:4">
      <c r="A15851" s="134"/>
      <c r="D15851" s="68">
        <f t="shared" si="247"/>
        <v>0</v>
      </c>
    </row>
    <row r="15852" spans="1:4">
      <c r="A15852" s="134"/>
      <c r="D15852" s="68">
        <f t="shared" si="247"/>
        <v>0</v>
      </c>
    </row>
    <row r="15853" spans="1:4">
      <c r="A15853" s="134"/>
      <c r="D15853" s="68">
        <f t="shared" si="247"/>
        <v>0</v>
      </c>
    </row>
    <row r="15854" spans="1:4">
      <c r="A15854" s="134"/>
      <c r="D15854" s="68">
        <f t="shared" si="247"/>
        <v>0</v>
      </c>
    </row>
    <row r="15855" spans="1:4">
      <c r="A15855" s="134"/>
      <c r="D15855" s="68">
        <f t="shared" si="247"/>
        <v>0</v>
      </c>
    </row>
    <row r="15856" spans="1:4">
      <c r="A15856" s="134"/>
      <c r="D15856" s="68">
        <f t="shared" si="247"/>
        <v>0</v>
      </c>
    </row>
    <row r="15857" spans="1:4">
      <c r="A15857" s="134"/>
      <c r="D15857" s="68">
        <f t="shared" si="247"/>
        <v>0</v>
      </c>
    </row>
    <row r="15858" spans="1:4">
      <c r="A15858" s="134"/>
      <c r="D15858" s="68">
        <f t="shared" si="247"/>
        <v>0</v>
      </c>
    </row>
    <row r="15859" spans="1:4">
      <c r="A15859" s="134"/>
      <c r="D15859" s="68">
        <f t="shared" si="247"/>
        <v>0</v>
      </c>
    </row>
    <row r="15860" spans="1:4">
      <c r="A15860" s="134"/>
      <c r="D15860" s="68">
        <f t="shared" si="247"/>
        <v>0</v>
      </c>
    </row>
    <row r="15861" spans="1:4">
      <c r="A15861" s="134"/>
      <c r="D15861" s="68">
        <f t="shared" si="247"/>
        <v>0</v>
      </c>
    </row>
    <row r="15862" spans="1:4">
      <c r="A15862" s="134"/>
      <c r="D15862" s="68">
        <f t="shared" si="247"/>
        <v>0</v>
      </c>
    </row>
    <row r="15863" spans="1:4">
      <c r="A15863" s="134"/>
      <c r="D15863" s="68">
        <f t="shared" si="247"/>
        <v>0</v>
      </c>
    </row>
    <row r="15864" spans="1:4">
      <c r="A15864" s="134"/>
      <c r="D15864" s="68">
        <f t="shared" si="247"/>
        <v>0</v>
      </c>
    </row>
    <row r="15865" spans="1:4">
      <c r="A15865" s="134"/>
      <c r="D15865" s="68">
        <f t="shared" si="247"/>
        <v>0</v>
      </c>
    </row>
    <row r="15866" spans="1:4">
      <c r="A15866" s="134"/>
      <c r="D15866" s="68">
        <f t="shared" si="247"/>
        <v>0</v>
      </c>
    </row>
    <row r="15867" spans="1:4">
      <c r="A15867" s="134"/>
      <c r="D15867" s="68">
        <f t="shared" si="247"/>
        <v>0</v>
      </c>
    </row>
    <row r="15868" spans="1:4">
      <c r="A15868" s="134"/>
      <c r="D15868" s="68">
        <f t="shared" si="247"/>
        <v>0</v>
      </c>
    </row>
    <row r="15869" spans="1:4">
      <c r="A15869" s="134"/>
      <c r="D15869" s="68">
        <f t="shared" si="247"/>
        <v>0</v>
      </c>
    </row>
    <row r="15870" spans="1:4">
      <c r="A15870" s="134"/>
      <c r="D15870" s="68">
        <f t="shared" si="247"/>
        <v>0</v>
      </c>
    </row>
    <row r="15871" spans="1:4">
      <c r="A15871" s="134"/>
      <c r="D15871" s="68">
        <f t="shared" si="247"/>
        <v>0</v>
      </c>
    </row>
    <row r="15872" spans="1:4">
      <c r="A15872" s="134"/>
      <c r="D15872" s="68">
        <f t="shared" si="247"/>
        <v>0</v>
      </c>
    </row>
    <row r="15873" spans="1:4">
      <c r="A15873" s="134"/>
      <c r="D15873" s="68">
        <f t="shared" si="247"/>
        <v>0</v>
      </c>
    </row>
    <row r="15874" spans="1:4">
      <c r="A15874" s="134"/>
      <c r="D15874" s="68">
        <f t="shared" si="247"/>
        <v>0</v>
      </c>
    </row>
    <row r="15875" spans="1:4">
      <c r="A15875" s="134"/>
      <c r="D15875" s="68">
        <f t="shared" ref="D15875:D15938" si="248">B15875+C15875</f>
        <v>0</v>
      </c>
    </row>
    <row r="15876" spans="1:4">
      <c r="A15876" s="134"/>
      <c r="D15876" s="68">
        <f t="shared" si="248"/>
        <v>0</v>
      </c>
    </row>
    <row r="15877" spans="1:4">
      <c r="A15877" s="134"/>
      <c r="D15877" s="68">
        <f t="shared" si="248"/>
        <v>0</v>
      </c>
    </row>
    <row r="15878" spans="1:4">
      <c r="A15878" s="134"/>
      <c r="D15878" s="68">
        <f t="shared" si="248"/>
        <v>0</v>
      </c>
    </row>
    <row r="15879" spans="1:4">
      <c r="A15879" s="134"/>
      <c r="D15879" s="68">
        <f t="shared" si="248"/>
        <v>0</v>
      </c>
    </row>
    <row r="15880" spans="1:4">
      <c r="A15880" s="134"/>
      <c r="D15880" s="68">
        <f t="shared" si="248"/>
        <v>0</v>
      </c>
    </row>
    <row r="15881" spans="1:4">
      <c r="A15881" s="134"/>
      <c r="D15881" s="68">
        <f t="shared" si="248"/>
        <v>0</v>
      </c>
    </row>
    <row r="15882" spans="1:4">
      <c r="A15882" s="134"/>
      <c r="D15882" s="68">
        <f t="shared" si="248"/>
        <v>0</v>
      </c>
    </row>
    <row r="15883" spans="1:4">
      <c r="A15883" s="134"/>
      <c r="D15883" s="68">
        <f t="shared" si="248"/>
        <v>0</v>
      </c>
    </row>
    <row r="15884" spans="1:4">
      <c r="A15884" s="134"/>
      <c r="D15884" s="68">
        <f t="shared" si="248"/>
        <v>0</v>
      </c>
    </row>
    <row r="15885" spans="1:4">
      <c r="A15885" s="134"/>
      <c r="D15885" s="68">
        <f t="shared" si="248"/>
        <v>0</v>
      </c>
    </row>
    <row r="15886" spans="1:4">
      <c r="A15886" s="134"/>
      <c r="D15886" s="68">
        <f t="shared" si="248"/>
        <v>0</v>
      </c>
    </row>
    <row r="15887" spans="1:4">
      <c r="A15887" s="134"/>
      <c r="D15887" s="68">
        <f t="shared" si="248"/>
        <v>0</v>
      </c>
    </row>
    <row r="15888" spans="1:4">
      <c r="A15888" s="134"/>
      <c r="D15888" s="68">
        <f t="shared" si="248"/>
        <v>0</v>
      </c>
    </row>
    <row r="15889" spans="1:4">
      <c r="A15889" s="134"/>
      <c r="D15889" s="68">
        <f t="shared" si="248"/>
        <v>0</v>
      </c>
    </row>
    <row r="15890" spans="1:4">
      <c r="A15890" s="134"/>
      <c r="D15890" s="68">
        <f t="shared" si="248"/>
        <v>0</v>
      </c>
    </row>
    <row r="15891" spans="1:4">
      <c r="A15891" s="134"/>
      <c r="D15891" s="68">
        <f t="shared" si="248"/>
        <v>0</v>
      </c>
    </row>
    <row r="15892" spans="1:4">
      <c r="A15892" s="134"/>
      <c r="D15892" s="68">
        <f t="shared" si="248"/>
        <v>0</v>
      </c>
    </row>
    <row r="15893" spans="1:4">
      <c r="A15893" s="134"/>
      <c r="D15893" s="68">
        <f t="shared" si="248"/>
        <v>0</v>
      </c>
    </row>
    <row r="15894" spans="1:4">
      <c r="A15894" s="134"/>
      <c r="D15894" s="68">
        <f t="shared" si="248"/>
        <v>0</v>
      </c>
    </row>
    <row r="15895" spans="1:4">
      <c r="A15895" s="134"/>
      <c r="D15895" s="68">
        <f t="shared" si="248"/>
        <v>0</v>
      </c>
    </row>
    <row r="15896" spans="1:4">
      <c r="A15896" s="134"/>
      <c r="D15896" s="68">
        <f t="shared" si="248"/>
        <v>0</v>
      </c>
    </row>
    <row r="15897" spans="1:4">
      <c r="A15897" s="134"/>
      <c r="D15897" s="68">
        <f t="shared" si="248"/>
        <v>0</v>
      </c>
    </row>
    <row r="15898" spans="1:4">
      <c r="A15898" s="134"/>
      <c r="D15898" s="68">
        <f t="shared" si="248"/>
        <v>0</v>
      </c>
    </row>
    <row r="15899" spans="1:4">
      <c r="A15899" s="134"/>
      <c r="D15899" s="68">
        <f t="shared" si="248"/>
        <v>0</v>
      </c>
    </row>
    <row r="15900" spans="1:4">
      <c r="A15900" s="134"/>
      <c r="D15900" s="68">
        <f t="shared" si="248"/>
        <v>0</v>
      </c>
    </row>
    <row r="15901" spans="1:4">
      <c r="A15901" s="134"/>
      <c r="D15901" s="68">
        <f t="shared" si="248"/>
        <v>0</v>
      </c>
    </row>
    <row r="15902" spans="1:4">
      <c r="A15902" s="134"/>
      <c r="D15902" s="68">
        <f t="shared" si="248"/>
        <v>0</v>
      </c>
    </row>
    <row r="15903" spans="1:4">
      <c r="A15903" s="134"/>
      <c r="D15903" s="68">
        <f t="shared" si="248"/>
        <v>0</v>
      </c>
    </row>
    <row r="15904" spans="1:4">
      <c r="A15904" s="134"/>
      <c r="D15904" s="68">
        <f t="shared" si="248"/>
        <v>0</v>
      </c>
    </row>
    <row r="15905" spans="1:4">
      <c r="A15905" s="134"/>
      <c r="D15905" s="68">
        <f t="shared" si="248"/>
        <v>0</v>
      </c>
    </row>
    <row r="15906" spans="1:4">
      <c r="A15906" s="134"/>
      <c r="D15906" s="68">
        <f t="shared" si="248"/>
        <v>0</v>
      </c>
    </row>
    <row r="15907" spans="1:4">
      <c r="A15907" s="134"/>
      <c r="D15907" s="68">
        <f t="shared" si="248"/>
        <v>0</v>
      </c>
    </row>
    <row r="15908" spans="1:4">
      <c r="A15908" s="134"/>
      <c r="D15908" s="68">
        <f t="shared" si="248"/>
        <v>0</v>
      </c>
    </row>
    <row r="15909" spans="1:4">
      <c r="A15909" s="134"/>
      <c r="D15909" s="68">
        <f t="shared" si="248"/>
        <v>0</v>
      </c>
    </row>
    <row r="15910" spans="1:4">
      <c r="A15910" s="134"/>
      <c r="D15910" s="68">
        <f t="shared" si="248"/>
        <v>0</v>
      </c>
    </row>
    <row r="15911" spans="1:4">
      <c r="A15911" s="134"/>
      <c r="D15911" s="68">
        <f t="shared" si="248"/>
        <v>0</v>
      </c>
    </row>
    <row r="15912" spans="1:4">
      <c r="A15912" s="134"/>
      <c r="D15912" s="68">
        <f t="shared" si="248"/>
        <v>0</v>
      </c>
    </row>
    <row r="15913" spans="1:4">
      <c r="A15913" s="134"/>
      <c r="D15913" s="68">
        <f t="shared" si="248"/>
        <v>0</v>
      </c>
    </row>
    <row r="15914" spans="1:4">
      <c r="A15914" s="134"/>
      <c r="D15914" s="68">
        <f t="shared" si="248"/>
        <v>0</v>
      </c>
    </row>
    <row r="15915" spans="1:4">
      <c r="A15915" s="134"/>
      <c r="D15915" s="68">
        <f t="shared" si="248"/>
        <v>0</v>
      </c>
    </row>
    <row r="15916" spans="1:4">
      <c r="A15916" s="134"/>
      <c r="D15916" s="68">
        <f t="shared" si="248"/>
        <v>0</v>
      </c>
    </row>
    <row r="15917" spans="1:4">
      <c r="A15917" s="134"/>
      <c r="D15917" s="68">
        <f t="shared" si="248"/>
        <v>0</v>
      </c>
    </row>
    <row r="15918" spans="1:4">
      <c r="A15918" s="134"/>
      <c r="D15918" s="68">
        <f t="shared" si="248"/>
        <v>0</v>
      </c>
    </row>
    <row r="15919" spans="1:4">
      <c r="A15919" s="134"/>
      <c r="D15919" s="68">
        <f t="shared" si="248"/>
        <v>0</v>
      </c>
    </row>
    <row r="15920" spans="1:4">
      <c r="A15920" s="134"/>
      <c r="D15920" s="68">
        <f t="shared" si="248"/>
        <v>0</v>
      </c>
    </row>
    <row r="15921" spans="1:4">
      <c r="A15921" s="134"/>
      <c r="D15921" s="68">
        <f t="shared" si="248"/>
        <v>0</v>
      </c>
    </row>
    <row r="15922" spans="1:4">
      <c r="A15922" s="134"/>
      <c r="D15922" s="68">
        <f t="shared" si="248"/>
        <v>0</v>
      </c>
    </row>
    <row r="15923" spans="1:4">
      <c r="A15923" s="134"/>
      <c r="D15923" s="68">
        <f t="shared" si="248"/>
        <v>0</v>
      </c>
    </row>
    <row r="15924" spans="1:4">
      <c r="A15924" s="134"/>
      <c r="D15924" s="68">
        <f t="shared" si="248"/>
        <v>0</v>
      </c>
    </row>
    <row r="15925" spans="1:4">
      <c r="A15925" s="134"/>
      <c r="D15925" s="68">
        <f t="shared" si="248"/>
        <v>0</v>
      </c>
    </row>
    <row r="15926" spans="1:4">
      <c r="A15926" s="134"/>
      <c r="D15926" s="68">
        <f t="shared" si="248"/>
        <v>0</v>
      </c>
    </row>
    <row r="15927" spans="1:4">
      <c r="A15927" s="134"/>
      <c r="D15927" s="68">
        <f t="shared" si="248"/>
        <v>0</v>
      </c>
    </row>
    <row r="15928" spans="1:4">
      <c r="A15928" s="134"/>
      <c r="D15928" s="68">
        <f t="shared" si="248"/>
        <v>0</v>
      </c>
    </row>
    <row r="15929" spans="1:4">
      <c r="A15929" s="134"/>
      <c r="D15929" s="68">
        <f t="shared" si="248"/>
        <v>0</v>
      </c>
    </row>
    <row r="15930" spans="1:4">
      <c r="A15930" s="134"/>
      <c r="D15930" s="68">
        <f t="shared" si="248"/>
        <v>0</v>
      </c>
    </row>
    <row r="15931" spans="1:4">
      <c r="A15931" s="134"/>
      <c r="D15931" s="68">
        <f t="shared" si="248"/>
        <v>0</v>
      </c>
    </row>
    <row r="15932" spans="1:4">
      <c r="A15932" s="134"/>
      <c r="D15932" s="68">
        <f t="shared" si="248"/>
        <v>0</v>
      </c>
    </row>
    <row r="15933" spans="1:4">
      <c r="A15933" s="134"/>
      <c r="D15933" s="68">
        <f t="shared" si="248"/>
        <v>0</v>
      </c>
    </row>
    <row r="15934" spans="1:4">
      <c r="A15934" s="134"/>
      <c r="D15934" s="68">
        <f t="shared" si="248"/>
        <v>0</v>
      </c>
    </row>
    <row r="15935" spans="1:4">
      <c r="A15935" s="134"/>
      <c r="D15935" s="68">
        <f t="shared" si="248"/>
        <v>0</v>
      </c>
    </row>
    <row r="15936" spans="1:4">
      <c r="A15936" s="134"/>
      <c r="D15936" s="68">
        <f t="shared" si="248"/>
        <v>0</v>
      </c>
    </row>
    <row r="15937" spans="1:4">
      <c r="A15937" s="134"/>
      <c r="D15937" s="68">
        <f t="shared" si="248"/>
        <v>0</v>
      </c>
    </row>
    <row r="15938" spans="1:4">
      <c r="A15938" s="134"/>
      <c r="D15938" s="68">
        <f t="shared" si="248"/>
        <v>0</v>
      </c>
    </row>
    <row r="15939" spans="1:4">
      <c r="A15939" s="134"/>
      <c r="D15939" s="68">
        <f t="shared" ref="D15939:D16002" si="249">B15939+C15939</f>
        <v>0</v>
      </c>
    </row>
    <row r="15940" spans="1:4">
      <c r="A15940" s="134"/>
      <c r="D15940" s="68">
        <f t="shared" si="249"/>
        <v>0</v>
      </c>
    </row>
    <row r="15941" spans="1:4">
      <c r="A15941" s="134"/>
      <c r="D15941" s="68">
        <f t="shared" si="249"/>
        <v>0</v>
      </c>
    </row>
    <row r="15942" spans="1:4">
      <c r="A15942" s="134"/>
      <c r="D15942" s="68">
        <f t="shared" si="249"/>
        <v>0</v>
      </c>
    </row>
    <row r="15943" spans="1:4">
      <c r="A15943" s="134"/>
      <c r="D15943" s="68">
        <f t="shared" si="249"/>
        <v>0</v>
      </c>
    </row>
    <row r="15944" spans="1:4">
      <c r="A15944" s="134"/>
      <c r="D15944" s="68">
        <f t="shared" si="249"/>
        <v>0</v>
      </c>
    </row>
    <row r="15945" spans="1:4">
      <c r="A15945" s="134"/>
      <c r="D15945" s="68">
        <f t="shared" si="249"/>
        <v>0</v>
      </c>
    </row>
    <row r="15946" spans="1:4">
      <c r="A15946" s="134"/>
      <c r="D15946" s="68">
        <f t="shared" si="249"/>
        <v>0</v>
      </c>
    </row>
    <row r="15947" spans="1:4">
      <c r="A15947" s="134"/>
      <c r="D15947" s="68">
        <f t="shared" si="249"/>
        <v>0</v>
      </c>
    </row>
    <row r="15948" spans="1:4">
      <c r="A15948" s="134"/>
      <c r="D15948" s="68">
        <f t="shared" si="249"/>
        <v>0</v>
      </c>
    </row>
    <row r="15949" spans="1:4">
      <c r="A15949" s="134"/>
      <c r="D15949" s="68">
        <f t="shared" si="249"/>
        <v>0</v>
      </c>
    </row>
    <row r="15950" spans="1:4">
      <c r="A15950" s="134"/>
      <c r="D15950" s="68">
        <f t="shared" si="249"/>
        <v>0</v>
      </c>
    </row>
    <row r="15951" spans="1:4">
      <c r="A15951" s="134"/>
      <c r="D15951" s="68">
        <f t="shared" si="249"/>
        <v>0</v>
      </c>
    </row>
    <row r="15952" spans="1:4">
      <c r="A15952" s="134"/>
      <c r="D15952" s="68">
        <f t="shared" si="249"/>
        <v>0</v>
      </c>
    </row>
    <row r="15953" spans="1:4">
      <c r="A15953" s="134"/>
      <c r="D15953" s="68">
        <f t="shared" si="249"/>
        <v>0</v>
      </c>
    </row>
    <row r="15954" spans="1:4">
      <c r="A15954" s="134"/>
      <c r="D15954" s="68">
        <f t="shared" si="249"/>
        <v>0</v>
      </c>
    </row>
    <row r="15955" spans="1:4">
      <c r="A15955" s="134"/>
      <c r="D15955" s="68">
        <f t="shared" si="249"/>
        <v>0</v>
      </c>
    </row>
    <row r="15956" spans="1:4">
      <c r="A15956" s="134"/>
      <c r="D15956" s="68">
        <f t="shared" si="249"/>
        <v>0</v>
      </c>
    </row>
    <row r="15957" spans="1:4">
      <c r="A15957" s="134"/>
      <c r="D15957" s="68">
        <f t="shared" si="249"/>
        <v>0</v>
      </c>
    </row>
    <row r="15958" spans="1:4">
      <c r="A15958" s="134"/>
      <c r="D15958" s="68">
        <f t="shared" si="249"/>
        <v>0</v>
      </c>
    </row>
    <row r="15959" spans="1:4">
      <c r="A15959" s="134"/>
      <c r="D15959" s="68">
        <f t="shared" si="249"/>
        <v>0</v>
      </c>
    </row>
    <row r="15960" spans="1:4">
      <c r="A15960" s="134"/>
      <c r="D15960" s="68">
        <f t="shared" si="249"/>
        <v>0</v>
      </c>
    </row>
    <row r="15961" spans="1:4">
      <c r="A15961" s="134"/>
      <c r="D15961" s="68">
        <f t="shared" si="249"/>
        <v>0</v>
      </c>
    </row>
    <row r="15962" spans="1:4">
      <c r="A15962" s="134"/>
      <c r="D15962" s="68">
        <f t="shared" si="249"/>
        <v>0</v>
      </c>
    </row>
    <row r="15963" spans="1:4">
      <c r="A15963" s="134"/>
      <c r="D15963" s="68">
        <f t="shared" si="249"/>
        <v>0</v>
      </c>
    </row>
    <row r="15964" spans="1:4">
      <c r="A15964" s="134"/>
      <c r="D15964" s="68">
        <f t="shared" si="249"/>
        <v>0</v>
      </c>
    </row>
    <row r="15965" spans="1:4">
      <c r="A15965" s="134"/>
      <c r="D15965" s="68">
        <f t="shared" si="249"/>
        <v>0</v>
      </c>
    </row>
    <row r="15966" spans="1:4">
      <c r="A15966" s="134"/>
      <c r="D15966" s="68">
        <f t="shared" si="249"/>
        <v>0</v>
      </c>
    </row>
    <row r="15967" spans="1:4">
      <c r="A15967" s="134"/>
      <c r="D15967" s="68">
        <f t="shared" si="249"/>
        <v>0</v>
      </c>
    </row>
    <row r="15968" spans="1:4">
      <c r="A15968" s="134"/>
      <c r="D15968" s="68">
        <f t="shared" si="249"/>
        <v>0</v>
      </c>
    </row>
    <row r="15969" spans="1:4">
      <c r="A15969" s="134"/>
      <c r="D15969" s="68">
        <f t="shared" si="249"/>
        <v>0</v>
      </c>
    </row>
    <row r="15970" spans="1:4">
      <c r="A15970" s="134"/>
      <c r="D15970" s="68">
        <f t="shared" si="249"/>
        <v>0</v>
      </c>
    </row>
    <row r="15971" spans="1:4">
      <c r="A15971" s="134"/>
      <c r="D15971" s="68">
        <f t="shared" si="249"/>
        <v>0</v>
      </c>
    </row>
    <row r="15972" spans="1:4">
      <c r="A15972" s="134"/>
      <c r="D15972" s="68">
        <f t="shared" si="249"/>
        <v>0</v>
      </c>
    </row>
    <row r="15973" spans="1:4">
      <c r="A15973" s="134"/>
      <c r="D15973" s="68">
        <f t="shared" si="249"/>
        <v>0</v>
      </c>
    </row>
    <row r="15974" spans="1:4">
      <c r="A15974" s="134"/>
      <c r="D15974" s="68">
        <f t="shared" si="249"/>
        <v>0</v>
      </c>
    </row>
    <row r="15975" spans="1:4">
      <c r="A15975" s="134"/>
      <c r="D15975" s="68">
        <f t="shared" si="249"/>
        <v>0</v>
      </c>
    </row>
    <row r="15976" spans="1:4">
      <c r="A15976" s="134"/>
      <c r="D15976" s="68">
        <f t="shared" si="249"/>
        <v>0</v>
      </c>
    </row>
    <row r="15977" spans="1:4">
      <c r="A15977" s="134"/>
      <c r="D15977" s="68">
        <f t="shared" si="249"/>
        <v>0</v>
      </c>
    </row>
    <row r="15978" spans="1:4">
      <c r="A15978" s="134"/>
      <c r="D15978" s="68">
        <f t="shared" si="249"/>
        <v>0</v>
      </c>
    </row>
    <row r="15979" spans="1:4">
      <c r="A15979" s="134"/>
      <c r="D15979" s="68">
        <f t="shared" si="249"/>
        <v>0</v>
      </c>
    </row>
    <row r="15980" spans="1:4">
      <c r="A15980" s="134"/>
      <c r="D15980" s="68">
        <f t="shared" si="249"/>
        <v>0</v>
      </c>
    </row>
    <row r="15981" spans="1:4">
      <c r="A15981" s="134"/>
      <c r="D15981" s="68">
        <f t="shared" si="249"/>
        <v>0</v>
      </c>
    </row>
    <row r="15982" spans="1:4">
      <c r="A15982" s="134"/>
      <c r="D15982" s="68">
        <f t="shared" si="249"/>
        <v>0</v>
      </c>
    </row>
    <row r="15983" spans="1:4">
      <c r="A15983" s="134"/>
      <c r="D15983" s="68">
        <f t="shared" si="249"/>
        <v>0</v>
      </c>
    </row>
    <row r="15984" spans="1:4">
      <c r="A15984" s="134"/>
      <c r="D15984" s="68">
        <f t="shared" si="249"/>
        <v>0</v>
      </c>
    </row>
    <row r="15985" spans="1:4">
      <c r="A15985" s="134"/>
      <c r="D15985" s="68">
        <f t="shared" si="249"/>
        <v>0</v>
      </c>
    </row>
    <row r="15986" spans="1:4">
      <c r="A15986" s="134"/>
      <c r="D15986" s="68">
        <f t="shared" si="249"/>
        <v>0</v>
      </c>
    </row>
    <row r="15987" spans="1:4">
      <c r="A15987" s="134"/>
      <c r="D15987" s="68">
        <f t="shared" si="249"/>
        <v>0</v>
      </c>
    </row>
    <row r="15988" spans="1:4">
      <c r="A15988" s="134"/>
      <c r="D15988" s="68">
        <f t="shared" si="249"/>
        <v>0</v>
      </c>
    </row>
    <row r="15989" spans="1:4">
      <c r="A15989" s="134"/>
      <c r="D15989" s="68">
        <f t="shared" si="249"/>
        <v>0</v>
      </c>
    </row>
    <row r="15990" spans="1:4">
      <c r="A15990" s="134"/>
      <c r="D15990" s="68">
        <f t="shared" si="249"/>
        <v>0</v>
      </c>
    </row>
    <row r="15991" spans="1:4">
      <c r="A15991" s="134"/>
      <c r="D15991" s="68">
        <f t="shared" si="249"/>
        <v>0</v>
      </c>
    </row>
    <row r="15992" spans="1:4">
      <c r="A15992" s="134"/>
      <c r="D15992" s="68">
        <f t="shared" si="249"/>
        <v>0</v>
      </c>
    </row>
    <row r="15993" spans="1:4">
      <c r="A15993" s="134"/>
      <c r="D15993" s="68">
        <f t="shared" si="249"/>
        <v>0</v>
      </c>
    </row>
    <row r="15994" spans="1:4">
      <c r="A15994" s="134"/>
      <c r="D15994" s="68">
        <f t="shared" si="249"/>
        <v>0</v>
      </c>
    </row>
    <row r="15995" spans="1:4">
      <c r="A15995" s="134"/>
      <c r="D15995" s="68">
        <f t="shared" si="249"/>
        <v>0</v>
      </c>
    </row>
    <row r="15996" spans="1:4">
      <c r="A15996" s="134"/>
      <c r="D15996" s="68">
        <f t="shared" si="249"/>
        <v>0</v>
      </c>
    </row>
    <row r="15997" spans="1:4">
      <c r="A15997" s="134"/>
      <c r="D15997" s="68">
        <f t="shared" si="249"/>
        <v>0</v>
      </c>
    </row>
    <row r="15998" spans="1:4">
      <c r="A15998" s="134"/>
      <c r="D15998" s="68">
        <f t="shared" si="249"/>
        <v>0</v>
      </c>
    </row>
    <row r="15999" spans="1:4">
      <c r="A15999" s="134"/>
      <c r="D15999" s="68">
        <f t="shared" si="249"/>
        <v>0</v>
      </c>
    </row>
    <row r="16000" spans="1:4">
      <c r="A16000" s="134"/>
      <c r="D16000" s="68">
        <f t="shared" si="249"/>
        <v>0</v>
      </c>
    </row>
    <row r="16001" spans="1:4">
      <c r="A16001" s="134"/>
      <c r="D16001" s="68">
        <f t="shared" si="249"/>
        <v>0</v>
      </c>
    </row>
    <row r="16002" spans="1:4">
      <c r="A16002" s="134"/>
      <c r="D16002" s="68">
        <f t="shared" si="249"/>
        <v>0</v>
      </c>
    </row>
    <row r="16003" spans="1:4">
      <c r="A16003" s="134"/>
      <c r="D16003" s="68">
        <f t="shared" ref="D16003:D16066" si="250">B16003+C16003</f>
        <v>0</v>
      </c>
    </row>
    <row r="16004" spans="1:4">
      <c r="A16004" s="134"/>
      <c r="D16004" s="68">
        <f t="shared" si="250"/>
        <v>0</v>
      </c>
    </row>
    <row r="16005" spans="1:4">
      <c r="A16005" s="134"/>
      <c r="D16005" s="68">
        <f t="shared" si="250"/>
        <v>0</v>
      </c>
    </row>
    <row r="16006" spans="1:4">
      <c r="A16006" s="134"/>
      <c r="D16006" s="68">
        <f t="shared" si="250"/>
        <v>0</v>
      </c>
    </row>
    <row r="16007" spans="1:4">
      <c r="A16007" s="134"/>
      <c r="D16007" s="68">
        <f t="shared" si="250"/>
        <v>0</v>
      </c>
    </row>
    <row r="16008" spans="1:4">
      <c r="A16008" s="134"/>
      <c r="D16008" s="68">
        <f t="shared" si="250"/>
        <v>0</v>
      </c>
    </row>
    <row r="16009" spans="1:4">
      <c r="A16009" s="134"/>
      <c r="D16009" s="68">
        <f t="shared" si="250"/>
        <v>0</v>
      </c>
    </row>
    <row r="16010" spans="1:4">
      <c r="A16010" s="134"/>
      <c r="D16010" s="68">
        <f t="shared" si="250"/>
        <v>0</v>
      </c>
    </row>
    <row r="16011" spans="1:4">
      <c r="A16011" s="134"/>
      <c r="D16011" s="68">
        <f t="shared" si="250"/>
        <v>0</v>
      </c>
    </row>
    <row r="16012" spans="1:4">
      <c r="A16012" s="134"/>
      <c r="D16012" s="68">
        <f t="shared" si="250"/>
        <v>0</v>
      </c>
    </row>
    <row r="16013" spans="1:4">
      <c r="A16013" s="134"/>
      <c r="D16013" s="68">
        <f t="shared" si="250"/>
        <v>0</v>
      </c>
    </row>
    <row r="16014" spans="1:4">
      <c r="A16014" s="134"/>
      <c r="D16014" s="68">
        <f t="shared" si="250"/>
        <v>0</v>
      </c>
    </row>
    <row r="16015" spans="1:4">
      <c r="A16015" s="134"/>
      <c r="D16015" s="68">
        <f t="shared" si="250"/>
        <v>0</v>
      </c>
    </row>
    <row r="16016" spans="1:4">
      <c r="A16016" s="134"/>
      <c r="D16016" s="68">
        <f t="shared" si="250"/>
        <v>0</v>
      </c>
    </row>
    <row r="16017" spans="1:4">
      <c r="A16017" s="134"/>
      <c r="D16017" s="68">
        <f t="shared" si="250"/>
        <v>0</v>
      </c>
    </row>
    <row r="16018" spans="1:4">
      <c r="A16018" s="134"/>
      <c r="D16018" s="68">
        <f t="shared" si="250"/>
        <v>0</v>
      </c>
    </row>
    <row r="16019" spans="1:4">
      <c r="A16019" s="134"/>
      <c r="D16019" s="68">
        <f t="shared" si="250"/>
        <v>0</v>
      </c>
    </row>
    <row r="16020" spans="1:4">
      <c r="A16020" s="134"/>
      <c r="D16020" s="68">
        <f t="shared" si="250"/>
        <v>0</v>
      </c>
    </row>
    <row r="16021" spans="1:4">
      <c r="A16021" s="134"/>
      <c r="D16021" s="68">
        <f t="shared" si="250"/>
        <v>0</v>
      </c>
    </row>
    <row r="16022" spans="1:4">
      <c r="A16022" s="134"/>
      <c r="D16022" s="68">
        <f t="shared" si="250"/>
        <v>0</v>
      </c>
    </row>
    <row r="16023" spans="1:4">
      <c r="A16023" s="134"/>
      <c r="D16023" s="68">
        <f t="shared" si="250"/>
        <v>0</v>
      </c>
    </row>
    <row r="16024" spans="1:4">
      <c r="A16024" s="134"/>
      <c r="D16024" s="68">
        <f t="shared" si="250"/>
        <v>0</v>
      </c>
    </row>
    <row r="16025" spans="1:4">
      <c r="A16025" s="134"/>
      <c r="D16025" s="68">
        <f t="shared" si="250"/>
        <v>0</v>
      </c>
    </row>
    <row r="16026" spans="1:4">
      <c r="A16026" s="134"/>
      <c r="D16026" s="68">
        <f t="shared" si="250"/>
        <v>0</v>
      </c>
    </row>
    <row r="16027" spans="1:4">
      <c r="A16027" s="134"/>
      <c r="D16027" s="68">
        <f t="shared" si="250"/>
        <v>0</v>
      </c>
    </row>
    <row r="16028" spans="1:4">
      <c r="A16028" s="134"/>
      <c r="D16028" s="68">
        <f t="shared" si="250"/>
        <v>0</v>
      </c>
    </row>
    <row r="16029" spans="1:4">
      <c r="A16029" s="134"/>
      <c r="D16029" s="68">
        <f t="shared" si="250"/>
        <v>0</v>
      </c>
    </row>
    <row r="16030" spans="1:4">
      <c r="A16030" s="134"/>
      <c r="D16030" s="68">
        <f t="shared" si="250"/>
        <v>0</v>
      </c>
    </row>
    <row r="16031" spans="1:4">
      <c r="A16031" s="134"/>
      <c r="D16031" s="68">
        <f t="shared" si="250"/>
        <v>0</v>
      </c>
    </row>
    <row r="16032" spans="1:4">
      <c r="A16032" s="134"/>
      <c r="D16032" s="68">
        <f t="shared" si="250"/>
        <v>0</v>
      </c>
    </row>
    <row r="16033" spans="1:4">
      <c r="A16033" s="134"/>
      <c r="D16033" s="68">
        <f t="shared" si="250"/>
        <v>0</v>
      </c>
    </row>
    <row r="16034" spans="1:4">
      <c r="A16034" s="134"/>
      <c r="D16034" s="68">
        <f t="shared" si="250"/>
        <v>0</v>
      </c>
    </row>
    <row r="16035" spans="1:4">
      <c r="A16035" s="134"/>
      <c r="D16035" s="68">
        <f t="shared" si="250"/>
        <v>0</v>
      </c>
    </row>
    <row r="16036" spans="1:4">
      <c r="A16036" s="134"/>
      <c r="D16036" s="68">
        <f t="shared" si="250"/>
        <v>0</v>
      </c>
    </row>
    <row r="16037" spans="1:4">
      <c r="A16037" s="134"/>
      <c r="D16037" s="68">
        <f t="shared" si="250"/>
        <v>0</v>
      </c>
    </row>
    <row r="16038" spans="1:4">
      <c r="A16038" s="134"/>
      <c r="D16038" s="68">
        <f t="shared" si="250"/>
        <v>0</v>
      </c>
    </row>
    <row r="16039" spans="1:4">
      <c r="A16039" s="134"/>
      <c r="D16039" s="68">
        <f t="shared" si="250"/>
        <v>0</v>
      </c>
    </row>
    <row r="16040" spans="1:4">
      <c r="A16040" s="134"/>
      <c r="D16040" s="68">
        <f t="shared" si="250"/>
        <v>0</v>
      </c>
    </row>
    <row r="16041" spans="1:4">
      <c r="A16041" s="134"/>
      <c r="D16041" s="68">
        <f t="shared" si="250"/>
        <v>0</v>
      </c>
    </row>
    <row r="16042" spans="1:4">
      <c r="A16042" s="134"/>
      <c r="D16042" s="68">
        <f t="shared" si="250"/>
        <v>0</v>
      </c>
    </row>
    <row r="16043" spans="1:4">
      <c r="A16043" s="134"/>
      <c r="D16043" s="68">
        <f t="shared" si="250"/>
        <v>0</v>
      </c>
    </row>
    <row r="16044" spans="1:4">
      <c r="A16044" s="134"/>
      <c r="D16044" s="68">
        <f t="shared" si="250"/>
        <v>0</v>
      </c>
    </row>
    <row r="16045" spans="1:4">
      <c r="A16045" s="134"/>
      <c r="D16045" s="68">
        <f t="shared" si="250"/>
        <v>0</v>
      </c>
    </row>
    <row r="16046" spans="1:4">
      <c r="A16046" s="134"/>
      <c r="D16046" s="68">
        <f t="shared" si="250"/>
        <v>0</v>
      </c>
    </row>
    <row r="16047" spans="1:4">
      <c r="A16047" s="134"/>
      <c r="D16047" s="68">
        <f t="shared" si="250"/>
        <v>0</v>
      </c>
    </row>
    <row r="16048" spans="1:4">
      <c r="A16048" s="134"/>
      <c r="D16048" s="68">
        <f t="shared" si="250"/>
        <v>0</v>
      </c>
    </row>
    <row r="16049" spans="1:4">
      <c r="A16049" s="134"/>
      <c r="D16049" s="68">
        <f t="shared" si="250"/>
        <v>0</v>
      </c>
    </row>
    <row r="16050" spans="1:4">
      <c r="A16050" s="134"/>
      <c r="D16050" s="68">
        <f t="shared" si="250"/>
        <v>0</v>
      </c>
    </row>
    <row r="16051" spans="1:4">
      <c r="A16051" s="134"/>
      <c r="D16051" s="68">
        <f t="shared" si="250"/>
        <v>0</v>
      </c>
    </row>
    <row r="16052" spans="1:4">
      <c r="A16052" s="134"/>
      <c r="D16052" s="68">
        <f t="shared" si="250"/>
        <v>0</v>
      </c>
    </row>
    <row r="16053" spans="1:4">
      <c r="A16053" s="134"/>
      <c r="D16053" s="68">
        <f t="shared" si="250"/>
        <v>0</v>
      </c>
    </row>
    <row r="16054" spans="1:4">
      <c r="A16054" s="134"/>
      <c r="D16054" s="68">
        <f t="shared" si="250"/>
        <v>0</v>
      </c>
    </row>
    <row r="16055" spans="1:4">
      <c r="A16055" s="134"/>
      <c r="D16055" s="68">
        <f t="shared" si="250"/>
        <v>0</v>
      </c>
    </row>
    <row r="16056" spans="1:4">
      <c r="A16056" s="134"/>
      <c r="D16056" s="68">
        <f t="shared" si="250"/>
        <v>0</v>
      </c>
    </row>
    <row r="16057" spans="1:4">
      <c r="A16057" s="134"/>
      <c r="D16057" s="68">
        <f t="shared" si="250"/>
        <v>0</v>
      </c>
    </row>
    <row r="16058" spans="1:4">
      <c r="A16058" s="134"/>
      <c r="D16058" s="68">
        <f t="shared" si="250"/>
        <v>0</v>
      </c>
    </row>
    <row r="16059" spans="1:4">
      <c r="A16059" s="134"/>
      <c r="D16059" s="68">
        <f t="shared" si="250"/>
        <v>0</v>
      </c>
    </row>
    <row r="16060" spans="1:4">
      <c r="A16060" s="134"/>
      <c r="D16060" s="68">
        <f t="shared" si="250"/>
        <v>0</v>
      </c>
    </row>
    <row r="16061" spans="1:4">
      <c r="A16061" s="134"/>
      <c r="D16061" s="68">
        <f t="shared" si="250"/>
        <v>0</v>
      </c>
    </row>
    <row r="16062" spans="1:4">
      <c r="A16062" s="134"/>
      <c r="D16062" s="68">
        <f t="shared" si="250"/>
        <v>0</v>
      </c>
    </row>
    <row r="16063" spans="1:4">
      <c r="A16063" s="134"/>
      <c r="D16063" s="68">
        <f t="shared" si="250"/>
        <v>0</v>
      </c>
    </row>
    <row r="16064" spans="1:4">
      <c r="A16064" s="134"/>
      <c r="D16064" s="68">
        <f t="shared" si="250"/>
        <v>0</v>
      </c>
    </row>
    <row r="16065" spans="1:4">
      <c r="A16065" s="134"/>
      <c r="D16065" s="68">
        <f t="shared" si="250"/>
        <v>0</v>
      </c>
    </row>
    <row r="16066" spans="1:4">
      <c r="A16066" s="134"/>
      <c r="D16066" s="68">
        <f t="shared" si="250"/>
        <v>0</v>
      </c>
    </row>
    <row r="16067" spans="1:4">
      <c r="A16067" s="134"/>
      <c r="D16067" s="68">
        <f t="shared" ref="D16067:D16130" si="251">B16067+C16067</f>
        <v>0</v>
      </c>
    </row>
    <row r="16068" spans="1:4">
      <c r="A16068" s="134"/>
      <c r="D16068" s="68">
        <f t="shared" si="251"/>
        <v>0</v>
      </c>
    </row>
    <row r="16069" spans="1:4">
      <c r="A16069" s="134"/>
      <c r="D16069" s="68">
        <f t="shared" si="251"/>
        <v>0</v>
      </c>
    </row>
    <row r="16070" spans="1:4">
      <c r="A16070" s="134"/>
      <c r="D16070" s="68">
        <f t="shared" si="251"/>
        <v>0</v>
      </c>
    </row>
    <row r="16071" spans="1:4">
      <c r="A16071" s="134"/>
      <c r="D16071" s="68">
        <f t="shared" si="251"/>
        <v>0</v>
      </c>
    </row>
    <row r="16072" spans="1:4">
      <c r="A16072" s="134"/>
      <c r="D16072" s="68">
        <f t="shared" si="251"/>
        <v>0</v>
      </c>
    </row>
    <row r="16073" spans="1:4">
      <c r="A16073" s="134"/>
      <c r="D16073" s="68">
        <f t="shared" si="251"/>
        <v>0</v>
      </c>
    </row>
    <row r="16074" spans="1:4">
      <c r="A16074" s="134"/>
      <c r="D16074" s="68">
        <f t="shared" si="251"/>
        <v>0</v>
      </c>
    </row>
    <row r="16075" spans="1:4">
      <c r="A16075" s="134"/>
      <c r="D16075" s="68">
        <f t="shared" si="251"/>
        <v>0</v>
      </c>
    </row>
    <row r="16076" spans="1:4">
      <c r="A16076" s="134"/>
      <c r="D16076" s="68">
        <f t="shared" si="251"/>
        <v>0</v>
      </c>
    </row>
    <row r="16077" spans="1:4">
      <c r="A16077" s="134"/>
      <c r="D16077" s="68">
        <f t="shared" si="251"/>
        <v>0</v>
      </c>
    </row>
    <row r="16078" spans="1:4">
      <c r="A16078" s="134"/>
      <c r="D16078" s="68">
        <f t="shared" si="251"/>
        <v>0</v>
      </c>
    </row>
    <row r="16079" spans="1:4">
      <c r="A16079" s="134"/>
      <c r="D16079" s="68">
        <f t="shared" si="251"/>
        <v>0</v>
      </c>
    </row>
    <row r="16080" spans="1:4">
      <c r="A16080" s="134"/>
      <c r="D16080" s="68">
        <f t="shared" si="251"/>
        <v>0</v>
      </c>
    </row>
    <row r="16081" spans="1:4">
      <c r="A16081" s="134"/>
      <c r="D16081" s="68">
        <f t="shared" si="251"/>
        <v>0</v>
      </c>
    </row>
    <row r="16082" spans="1:4">
      <c r="A16082" s="134"/>
      <c r="D16082" s="68">
        <f t="shared" si="251"/>
        <v>0</v>
      </c>
    </row>
    <row r="16083" spans="1:4">
      <c r="A16083" s="134"/>
      <c r="D16083" s="68">
        <f t="shared" si="251"/>
        <v>0</v>
      </c>
    </row>
    <row r="16084" spans="1:4">
      <c r="A16084" s="134"/>
      <c r="D16084" s="68">
        <f t="shared" si="251"/>
        <v>0</v>
      </c>
    </row>
    <row r="16085" spans="1:4">
      <c r="A16085" s="134"/>
      <c r="D16085" s="68">
        <f t="shared" si="251"/>
        <v>0</v>
      </c>
    </row>
    <row r="16086" spans="1:4">
      <c r="A16086" s="134"/>
      <c r="D16086" s="68">
        <f t="shared" si="251"/>
        <v>0</v>
      </c>
    </row>
    <row r="16087" spans="1:4">
      <c r="A16087" s="134"/>
      <c r="D16087" s="68">
        <f t="shared" si="251"/>
        <v>0</v>
      </c>
    </row>
    <row r="16088" spans="1:4">
      <c r="A16088" s="134"/>
      <c r="D16088" s="68">
        <f t="shared" si="251"/>
        <v>0</v>
      </c>
    </row>
    <row r="16089" spans="1:4">
      <c r="A16089" s="134"/>
      <c r="D16089" s="68">
        <f t="shared" si="251"/>
        <v>0</v>
      </c>
    </row>
    <row r="16090" spans="1:4">
      <c r="A16090" s="134"/>
      <c r="D16090" s="68">
        <f t="shared" si="251"/>
        <v>0</v>
      </c>
    </row>
    <row r="16091" spans="1:4">
      <c r="A16091" s="134"/>
      <c r="D16091" s="68">
        <f t="shared" si="251"/>
        <v>0</v>
      </c>
    </row>
    <row r="16092" spans="1:4">
      <c r="A16092" s="134"/>
      <c r="D16092" s="68">
        <f t="shared" si="251"/>
        <v>0</v>
      </c>
    </row>
    <row r="16093" spans="1:4">
      <c r="A16093" s="134"/>
      <c r="D16093" s="68">
        <f t="shared" si="251"/>
        <v>0</v>
      </c>
    </row>
    <row r="16094" spans="1:4">
      <c r="A16094" s="134"/>
      <c r="D16094" s="68">
        <f t="shared" si="251"/>
        <v>0</v>
      </c>
    </row>
    <row r="16095" spans="1:4">
      <c r="A16095" s="134"/>
      <c r="D16095" s="68">
        <f t="shared" si="251"/>
        <v>0</v>
      </c>
    </row>
    <row r="16096" spans="1:4">
      <c r="A16096" s="134"/>
      <c r="D16096" s="68">
        <f t="shared" si="251"/>
        <v>0</v>
      </c>
    </row>
    <row r="16097" spans="1:4">
      <c r="A16097" s="134"/>
      <c r="D16097" s="68">
        <f t="shared" si="251"/>
        <v>0</v>
      </c>
    </row>
    <row r="16098" spans="1:4">
      <c r="A16098" s="134"/>
      <c r="D16098" s="68">
        <f t="shared" si="251"/>
        <v>0</v>
      </c>
    </row>
    <row r="16099" spans="1:4">
      <c r="A16099" s="134"/>
      <c r="D16099" s="68">
        <f t="shared" si="251"/>
        <v>0</v>
      </c>
    </row>
    <row r="16100" spans="1:4">
      <c r="A16100" s="134"/>
      <c r="D16100" s="68">
        <f t="shared" si="251"/>
        <v>0</v>
      </c>
    </row>
    <row r="16101" spans="1:4">
      <c r="A16101" s="134"/>
      <c r="D16101" s="68">
        <f t="shared" si="251"/>
        <v>0</v>
      </c>
    </row>
    <row r="16102" spans="1:4">
      <c r="A16102" s="134"/>
      <c r="D16102" s="68">
        <f t="shared" si="251"/>
        <v>0</v>
      </c>
    </row>
    <row r="16103" spans="1:4">
      <c r="A16103" s="134"/>
      <c r="D16103" s="68">
        <f t="shared" si="251"/>
        <v>0</v>
      </c>
    </row>
    <row r="16104" spans="1:4">
      <c r="A16104" s="134"/>
      <c r="D16104" s="68">
        <f t="shared" si="251"/>
        <v>0</v>
      </c>
    </row>
    <row r="16105" spans="1:4">
      <c r="A16105" s="134"/>
      <c r="D16105" s="68">
        <f t="shared" si="251"/>
        <v>0</v>
      </c>
    </row>
    <row r="16106" spans="1:4">
      <c r="A16106" s="134"/>
      <c r="D16106" s="68">
        <f t="shared" si="251"/>
        <v>0</v>
      </c>
    </row>
    <row r="16107" spans="1:4">
      <c r="A16107" s="134"/>
      <c r="D16107" s="68">
        <f t="shared" si="251"/>
        <v>0</v>
      </c>
    </row>
    <row r="16108" spans="1:4">
      <c r="A16108" s="134"/>
      <c r="D16108" s="68">
        <f t="shared" si="251"/>
        <v>0</v>
      </c>
    </row>
    <row r="16109" spans="1:4">
      <c r="A16109" s="134"/>
      <c r="D16109" s="68">
        <f t="shared" si="251"/>
        <v>0</v>
      </c>
    </row>
    <row r="16110" spans="1:4">
      <c r="A16110" s="134"/>
      <c r="D16110" s="68">
        <f t="shared" si="251"/>
        <v>0</v>
      </c>
    </row>
    <row r="16111" spans="1:4">
      <c r="A16111" s="134"/>
      <c r="D16111" s="68">
        <f t="shared" si="251"/>
        <v>0</v>
      </c>
    </row>
    <row r="16112" spans="1:4">
      <c r="A16112" s="134"/>
      <c r="D16112" s="68">
        <f t="shared" si="251"/>
        <v>0</v>
      </c>
    </row>
    <row r="16113" spans="1:4">
      <c r="A16113" s="134"/>
      <c r="D16113" s="68">
        <f t="shared" si="251"/>
        <v>0</v>
      </c>
    </row>
    <row r="16114" spans="1:4">
      <c r="A16114" s="134"/>
      <c r="D16114" s="68">
        <f t="shared" si="251"/>
        <v>0</v>
      </c>
    </row>
    <row r="16115" spans="1:4">
      <c r="A16115" s="134"/>
      <c r="D16115" s="68">
        <f t="shared" si="251"/>
        <v>0</v>
      </c>
    </row>
    <row r="16116" spans="1:4">
      <c r="A16116" s="134"/>
      <c r="D16116" s="68">
        <f t="shared" si="251"/>
        <v>0</v>
      </c>
    </row>
    <row r="16117" spans="1:4">
      <c r="A16117" s="134"/>
      <c r="D16117" s="68">
        <f t="shared" si="251"/>
        <v>0</v>
      </c>
    </row>
    <row r="16118" spans="1:4">
      <c r="A16118" s="134"/>
      <c r="D16118" s="68">
        <f t="shared" si="251"/>
        <v>0</v>
      </c>
    </row>
    <row r="16119" spans="1:4">
      <c r="A16119" s="134"/>
      <c r="D16119" s="68">
        <f t="shared" si="251"/>
        <v>0</v>
      </c>
    </row>
    <row r="16120" spans="1:4">
      <c r="A16120" s="134"/>
      <c r="D16120" s="68">
        <f t="shared" si="251"/>
        <v>0</v>
      </c>
    </row>
    <row r="16121" spans="1:4">
      <c r="A16121" s="134"/>
      <c r="D16121" s="68">
        <f t="shared" si="251"/>
        <v>0</v>
      </c>
    </row>
    <row r="16122" spans="1:4">
      <c r="A16122" s="134"/>
      <c r="D16122" s="68">
        <f t="shared" si="251"/>
        <v>0</v>
      </c>
    </row>
    <row r="16123" spans="1:4">
      <c r="A16123" s="134"/>
      <c r="D16123" s="68">
        <f t="shared" si="251"/>
        <v>0</v>
      </c>
    </row>
    <row r="16124" spans="1:4">
      <c r="A16124" s="134"/>
      <c r="D16124" s="68">
        <f t="shared" si="251"/>
        <v>0</v>
      </c>
    </row>
    <row r="16125" spans="1:4">
      <c r="A16125" s="134"/>
      <c r="D16125" s="68">
        <f t="shared" si="251"/>
        <v>0</v>
      </c>
    </row>
    <row r="16126" spans="1:4">
      <c r="A16126" s="134"/>
      <c r="D16126" s="68">
        <f t="shared" si="251"/>
        <v>0</v>
      </c>
    </row>
    <row r="16127" spans="1:4">
      <c r="A16127" s="134"/>
      <c r="D16127" s="68">
        <f t="shared" si="251"/>
        <v>0</v>
      </c>
    </row>
    <row r="16128" spans="1:4">
      <c r="A16128" s="134"/>
      <c r="D16128" s="68">
        <f t="shared" si="251"/>
        <v>0</v>
      </c>
    </row>
    <row r="16129" spans="1:4">
      <c r="A16129" s="134"/>
      <c r="D16129" s="68">
        <f t="shared" si="251"/>
        <v>0</v>
      </c>
    </row>
    <row r="16130" spans="1:4">
      <c r="A16130" s="134"/>
      <c r="D16130" s="68">
        <f t="shared" si="251"/>
        <v>0</v>
      </c>
    </row>
    <row r="16131" spans="1:4">
      <c r="A16131" s="134"/>
      <c r="D16131" s="68">
        <f t="shared" ref="D16131:D16194" si="252">B16131+C16131</f>
        <v>0</v>
      </c>
    </row>
    <row r="16132" spans="1:4">
      <c r="A16132" s="134"/>
      <c r="D16132" s="68">
        <f t="shared" si="252"/>
        <v>0</v>
      </c>
    </row>
    <row r="16133" spans="1:4">
      <c r="A16133" s="134"/>
      <c r="D16133" s="68">
        <f t="shared" si="252"/>
        <v>0</v>
      </c>
    </row>
    <row r="16134" spans="1:4">
      <c r="A16134" s="134"/>
      <c r="D16134" s="68">
        <f t="shared" si="252"/>
        <v>0</v>
      </c>
    </row>
    <row r="16135" spans="1:4">
      <c r="A16135" s="134"/>
      <c r="D16135" s="68">
        <f t="shared" si="252"/>
        <v>0</v>
      </c>
    </row>
    <row r="16136" spans="1:4">
      <c r="A16136" s="134"/>
      <c r="D16136" s="68">
        <f t="shared" si="252"/>
        <v>0</v>
      </c>
    </row>
    <row r="16137" spans="1:4">
      <c r="A16137" s="134"/>
      <c r="D16137" s="68">
        <f t="shared" si="252"/>
        <v>0</v>
      </c>
    </row>
    <row r="16138" spans="1:4">
      <c r="A16138" s="134"/>
      <c r="D16138" s="68">
        <f t="shared" si="252"/>
        <v>0</v>
      </c>
    </row>
    <row r="16139" spans="1:4">
      <c r="A16139" s="134"/>
      <c r="D16139" s="68">
        <f t="shared" si="252"/>
        <v>0</v>
      </c>
    </row>
    <row r="16140" spans="1:4">
      <c r="A16140" s="134"/>
      <c r="D16140" s="68">
        <f t="shared" si="252"/>
        <v>0</v>
      </c>
    </row>
    <row r="16141" spans="1:4">
      <c r="A16141" s="134"/>
      <c r="D16141" s="68">
        <f t="shared" si="252"/>
        <v>0</v>
      </c>
    </row>
    <row r="16142" spans="1:4">
      <c r="A16142" s="134"/>
      <c r="D16142" s="68">
        <f t="shared" si="252"/>
        <v>0</v>
      </c>
    </row>
    <row r="16143" spans="1:4">
      <c r="A16143" s="134"/>
      <c r="D16143" s="68">
        <f t="shared" si="252"/>
        <v>0</v>
      </c>
    </row>
    <row r="16144" spans="1:4">
      <c r="A16144" s="134"/>
      <c r="D16144" s="68">
        <f t="shared" si="252"/>
        <v>0</v>
      </c>
    </row>
    <row r="16145" spans="1:4">
      <c r="A16145" s="134"/>
      <c r="D16145" s="68">
        <f t="shared" si="252"/>
        <v>0</v>
      </c>
    </row>
    <row r="16146" spans="1:4">
      <c r="A16146" s="134"/>
      <c r="D16146" s="68">
        <f t="shared" si="252"/>
        <v>0</v>
      </c>
    </row>
    <row r="16147" spans="1:4">
      <c r="A16147" s="134"/>
      <c r="D16147" s="68">
        <f t="shared" si="252"/>
        <v>0</v>
      </c>
    </row>
    <row r="16148" spans="1:4">
      <c r="A16148" s="134"/>
      <c r="D16148" s="68">
        <f t="shared" si="252"/>
        <v>0</v>
      </c>
    </row>
    <row r="16149" spans="1:4">
      <c r="A16149" s="134"/>
      <c r="D16149" s="68">
        <f t="shared" si="252"/>
        <v>0</v>
      </c>
    </row>
    <row r="16150" spans="1:4">
      <c r="A16150" s="134"/>
      <c r="D16150" s="68">
        <f t="shared" si="252"/>
        <v>0</v>
      </c>
    </row>
    <row r="16151" spans="1:4">
      <c r="A16151" s="134"/>
      <c r="D16151" s="68">
        <f t="shared" si="252"/>
        <v>0</v>
      </c>
    </row>
    <row r="16152" spans="1:4">
      <c r="A16152" s="134"/>
      <c r="D16152" s="68">
        <f t="shared" si="252"/>
        <v>0</v>
      </c>
    </row>
    <row r="16153" spans="1:4">
      <c r="A16153" s="134"/>
      <c r="D16153" s="68">
        <f t="shared" si="252"/>
        <v>0</v>
      </c>
    </row>
    <row r="16154" spans="1:4">
      <c r="A16154" s="134"/>
      <c r="D16154" s="68">
        <f t="shared" si="252"/>
        <v>0</v>
      </c>
    </row>
    <row r="16155" spans="1:4">
      <c r="A16155" s="134"/>
      <c r="D16155" s="68">
        <f t="shared" si="252"/>
        <v>0</v>
      </c>
    </row>
    <row r="16156" spans="1:4">
      <c r="A16156" s="134"/>
      <c r="D16156" s="68">
        <f t="shared" si="252"/>
        <v>0</v>
      </c>
    </row>
    <row r="16157" spans="1:4">
      <c r="A16157" s="134"/>
      <c r="D16157" s="68">
        <f t="shared" si="252"/>
        <v>0</v>
      </c>
    </row>
    <row r="16158" spans="1:4">
      <c r="A16158" s="134"/>
      <c r="D16158" s="68">
        <f t="shared" si="252"/>
        <v>0</v>
      </c>
    </row>
    <row r="16159" spans="1:4">
      <c r="A16159" s="134"/>
      <c r="D16159" s="68">
        <f t="shared" si="252"/>
        <v>0</v>
      </c>
    </row>
    <row r="16160" spans="1:4">
      <c r="A16160" s="134"/>
      <c r="D16160" s="68">
        <f t="shared" si="252"/>
        <v>0</v>
      </c>
    </row>
    <row r="16161" spans="1:4">
      <c r="A16161" s="134"/>
      <c r="D16161" s="68">
        <f t="shared" si="252"/>
        <v>0</v>
      </c>
    </row>
    <row r="16162" spans="1:4">
      <c r="A16162" s="134"/>
      <c r="D16162" s="68">
        <f t="shared" si="252"/>
        <v>0</v>
      </c>
    </row>
    <row r="16163" spans="1:4">
      <c r="A16163" s="134"/>
      <c r="D16163" s="68">
        <f t="shared" si="252"/>
        <v>0</v>
      </c>
    </row>
    <row r="16164" spans="1:4">
      <c r="A16164" s="134"/>
      <c r="D16164" s="68">
        <f t="shared" si="252"/>
        <v>0</v>
      </c>
    </row>
    <row r="16165" spans="1:4">
      <c r="A16165" s="134"/>
      <c r="D16165" s="68">
        <f t="shared" si="252"/>
        <v>0</v>
      </c>
    </row>
    <row r="16166" spans="1:4">
      <c r="A16166" s="134"/>
      <c r="D16166" s="68">
        <f t="shared" si="252"/>
        <v>0</v>
      </c>
    </row>
    <row r="16167" spans="1:4">
      <c r="A16167" s="134"/>
      <c r="D16167" s="68">
        <f t="shared" si="252"/>
        <v>0</v>
      </c>
    </row>
    <row r="16168" spans="1:4">
      <c r="A16168" s="134"/>
      <c r="D16168" s="68">
        <f t="shared" si="252"/>
        <v>0</v>
      </c>
    </row>
    <row r="16169" spans="1:4">
      <c r="A16169" s="134"/>
      <c r="D16169" s="68">
        <f t="shared" si="252"/>
        <v>0</v>
      </c>
    </row>
    <row r="16170" spans="1:4">
      <c r="A16170" s="134"/>
      <c r="D16170" s="68">
        <f t="shared" si="252"/>
        <v>0</v>
      </c>
    </row>
    <row r="16171" spans="1:4">
      <c r="A16171" s="134"/>
      <c r="D16171" s="68">
        <f t="shared" si="252"/>
        <v>0</v>
      </c>
    </row>
    <row r="16172" spans="1:4">
      <c r="A16172" s="134"/>
      <c r="D16172" s="68">
        <f t="shared" si="252"/>
        <v>0</v>
      </c>
    </row>
    <row r="16173" spans="1:4">
      <c r="A16173" s="134"/>
      <c r="D16173" s="68">
        <f t="shared" si="252"/>
        <v>0</v>
      </c>
    </row>
    <row r="16174" spans="1:4">
      <c r="A16174" s="134"/>
      <c r="D16174" s="68">
        <f t="shared" si="252"/>
        <v>0</v>
      </c>
    </row>
    <row r="16175" spans="1:4">
      <c r="A16175" s="134"/>
      <c r="D16175" s="68">
        <f t="shared" si="252"/>
        <v>0</v>
      </c>
    </row>
    <row r="16176" spans="1:4">
      <c r="A16176" s="134"/>
      <c r="D16176" s="68">
        <f t="shared" si="252"/>
        <v>0</v>
      </c>
    </row>
    <row r="16177" spans="1:4">
      <c r="A16177" s="134"/>
      <c r="D16177" s="68">
        <f t="shared" si="252"/>
        <v>0</v>
      </c>
    </row>
    <row r="16178" spans="1:4">
      <c r="A16178" s="134"/>
      <c r="D16178" s="68">
        <f t="shared" si="252"/>
        <v>0</v>
      </c>
    </row>
    <row r="16179" spans="1:4">
      <c r="A16179" s="134"/>
      <c r="D16179" s="68">
        <f t="shared" si="252"/>
        <v>0</v>
      </c>
    </row>
    <row r="16180" spans="1:4">
      <c r="A16180" s="134"/>
      <c r="D16180" s="68">
        <f t="shared" si="252"/>
        <v>0</v>
      </c>
    </row>
    <row r="16181" spans="1:4">
      <c r="A16181" s="134"/>
      <c r="D16181" s="68">
        <f t="shared" si="252"/>
        <v>0</v>
      </c>
    </row>
    <row r="16182" spans="1:4">
      <c r="A16182" s="134"/>
      <c r="D16182" s="68">
        <f t="shared" si="252"/>
        <v>0</v>
      </c>
    </row>
    <row r="16183" spans="1:4">
      <c r="A16183" s="134"/>
      <c r="D16183" s="68">
        <f t="shared" si="252"/>
        <v>0</v>
      </c>
    </row>
    <row r="16184" spans="1:4">
      <c r="A16184" s="134"/>
      <c r="D16184" s="68">
        <f t="shared" si="252"/>
        <v>0</v>
      </c>
    </row>
    <row r="16185" spans="1:4">
      <c r="A16185" s="134"/>
      <c r="D16185" s="68">
        <f t="shared" si="252"/>
        <v>0</v>
      </c>
    </row>
    <row r="16186" spans="1:4">
      <c r="A16186" s="134"/>
      <c r="D16186" s="68">
        <f t="shared" si="252"/>
        <v>0</v>
      </c>
    </row>
    <row r="16187" spans="1:4">
      <c r="A16187" s="134"/>
      <c r="D16187" s="68">
        <f t="shared" si="252"/>
        <v>0</v>
      </c>
    </row>
    <row r="16188" spans="1:4">
      <c r="A16188" s="134"/>
      <c r="D16188" s="68">
        <f t="shared" si="252"/>
        <v>0</v>
      </c>
    </row>
    <row r="16189" spans="1:4">
      <c r="A16189" s="134"/>
      <c r="D16189" s="68">
        <f t="shared" si="252"/>
        <v>0</v>
      </c>
    </row>
    <row r="16190" spans="1:4">
      <c r="A16190" s="134"/>
      <c r="D16190" s="68">
        <f t="shared" si="252"/>
        <v>0</v>
      </c>
    </row>
    <row r="16191" spans="1:4">
      <c r="A16191" s="134"/>
      <c r="D16191" s="68">
        <f t="shared" si="252"/>
        <v>0</v>
      </c>
    </row>
    <row r="16192" spans="1:4">
      <c r="A16192" s="134"/>
      <c r="D16192" s="68">
        <f t="shared" si="252"/>
        <v>0</v>
      </c>
    </row>
    <row r="16193" spans="1:4">
      <c r="A16193" s="134"/>
      <c r="D16193" s="68">
        <f t="shared" si="252"/>
        <v>0</v>
      </c>
    </row>
    <row r="16194" spans="1:4">
      <c r="A16194" s="134"/>
      <c r="D16194" s="68">
        <f t="shared" si="252"/>
        <v>0</v>
      </c>
    </row>
    <row r="16195" spans="1:4">
      <c r="A16195" s="134"/>
      <c r="D16195" s="68">
        <f t="shared" ref="D16195:D16258" si="253">B16195+C16195</f>
        <v>0</v>
      </c>
    </row>
    <row r="16196" spans="1:4">
      <c r="A16196" s="134"/>
      <c r="D16196" s="68">
        <f t="shared" si="253"/>
        <v>0</v>
      </c>
    </row>
    <row r="16197" spans="1:4">
      <c r="A16197" s="134"/>
      <c r="D16197" s="68">
        <f t="shared" si="253"/>
        <v>0</v>
      </c>
    </row>
    <row r="16198" spans="1:4">
      <c r="A16198" s="134"/>
      <c r="D16198" s="68">
        <f t="shared" si="253"/>
        <v>0</v>
      </c>
    </row>
    <row r="16199" spans="1:4">
      <c r="A16199" s="134"/>
      <c r="D16199" s="68">
        <f t="shared" si="253"/>
        <v>0</v>
      </c>
    </row>
    <row r="16200" spans="1:4">
      <c r="A16200" s="134"/>
      <c r="D16200" s="68">
        <f t="shared" si="253"/>
        <v>0</v>
      </c>
    </row>
    <row r="16201" spans="1:4">
      <c r="A16201" s="134"/>
      <c r="D16201" s="68">
        <f t="shared" si="253"/>
        <v>0</v>
      </c>
    </row>
    <row r="16202" spans="1:4">
      <c r="A16202" s="134"/>
      <c r="D16202" s="68">
        <f t="shared" si="253"/>
        <v>0</v>
      </c>
    </row>
    <row r="16203" spans="1:4">
      <c r="A16203" s="134"/>
      <c r="D16203" s="68">
        <f t="shared" si="253"/>
        <v>0</v>
      </c>
    </row>
    <row r="16204" spans="1:4">
      <c r="A16204" s="134"/>
      <c r="D16204" s="68">
        <f t="shared" si="253"/>
        <v>0</v>
      </c>
    </row>
    <row r="16205" spans="1:4">
      <c r="A16205" s="134"/>
      <c r="D16205" s="68">
        <f t="shared" si="253"/>
        <v>0</v>
      </c>
    </row>
    <row r="16206" spans="1:4">
      <c r="A16206" s="134"/>
      <c r="D16206" s="68">
        <f t="shared" si="253"/>
        <v>0</v>
      </c>
    </row>
    <row r="16207" spans="1:4">
      <c r="A16207" s="134"/>
      <c r="D16207" s="68">
        <f t="shared" si="253"/>
        <v>0</v>
      </c>
    </row>
    <row r="16208" spans="1:4">
      <c r="A16208" s="134"/>
      <c r="D16208" s="68">
        <f t="shared" si="253"/>
        <v>0</v>
      </c>
    </row>
    <row r="16209" spans="1:4">
      <c r="A16209" s="134"/>
      <c r="D16209" s="68">
        <f t="shared" si="253"/>
        <v>0</v>
      </c>
    </row>
    <row r="16210" spans="1:4">
      <c r="A16210" s="134"/>
      <c r="D16210" s="68">
        <f t="shared" si="253"/>
        <v>0</v>
      </c>
    </row>
    <row r="16211" spans="1:4">
      <c r="A16211" s="134"/>
      <c r="D16211" s="68">
        <f t="shared" si="253"/>
        <v>0</v>
      </c>
    </row>
    <row r="16212" spans="1:4">
      <c r="A16212" s="134"/>
      <c r="D16212" s="68">
        <f t="shared" si="253"/>
        <v>0</v>
      </c>
    </row>
    <row r="16213" spans="1:4">
      <c r="A16213" s="134"/>
      <c r="D16213" s="68">
        <f t="shared" si="253"/>
        <v>0</v>
      </c>
    </row>
    <row r="16214" spans="1:4">
      <c r="A16214" s="134"/>
      <c r="D16214" s="68">
        <f t="shared" si="253"/>
        <v>0</v>
      </c>
    </row>
    <row r="16215" spans="1:4">
      <c r="A16215" s="134"/>
      <c r="D16215" s="68">
        <f t="shared" si="253"/>
        <v>0</v>
      </c>
    </row>
    <row r="16216" spans="1:4">
      <c r="A16216" s="134"/>
      <c r="D16216" s="68">
        <f t="shared" si="253"/>
        <v>0</v>
      </c>
    </row>
    <row r="16217" spans="1:4">
      <c r="A16217" s="134"/>
      <c r="D16217" s="68">
        <f t="shared" si="253"/>
        <v>0</v>
      </c>
    </row>
    <row r="16218" spans="1:4">
      <c r="A16218" s="134"/>
      <c r="D16218" s="68">
        <f t="shared" si="253"/>
        <v>0</v>
      </c>
    </row>
    <row r="16219" spans="1:4">
      <c r="A16219" s="134"/>
      <c r="D16219" s="68">
        <f t="shared" si="253"/>
        <v>0</v>
      </c>
    </row>
    <row r="16220" spans="1:4">
      <c r="A16220" s="134"/>
      <c r="D16220" s="68">
        <f t="shared" si="253"/>
        <v>0</v>
      </c>
    </row>
    <row r="16221" spans="1:4">
      <c r="A16221" s="134"/>
      <c r="D16221" s="68">
        <f t="shared" si="253"/>
        <v>0</v>
      </c>
    </row>
    <row r="16222" spans="1:4">
      <c r="A16222" s="134"/>
      <c r="D16222" s="68">
        <f t="shared" si="253"/>
        <v>0</v>
      </c>
    </row>
    <row r="16223" spans="1:4">
      <c r="A16223" s="134"/>
      <c r="D16223" s="68">
        <f t="shared" si="253"/>
        <v>0</v>
      </c>
    </row>
    <row r="16224" spans="1:4">
      <c r="A16224" s="134"/>
      <c r="D16224" s="68">
        <f t="shared" si="253"/>
        <v>0</v>
      </c>
    </row>
    <row r="16225" spans="1:4">
      <c r="A16225" s="134"/>
      <c r="D16225" s="68">
        <f t="shared" si="253"/>
        <v>0</v>
      </c>
    </row>
    <row r="16226" spans="1:4">
      <c r="A16226" s="134"/>
      <c r="D16226" s="68">
        <f t="shared" si="253"/>
        <v>0</v>
      </c>
    </row>
    <row r="16227" spans="1:4">
      <c r="A16227" s="134"/>
      <c r="D16227" s="68">
        <f t="shared" si="253"/>
        <v>0</v>
      </c>
    </row>
    <row r="16228" spans="1:4">
      <c r="A16228" s="134"/>
      <c r="D16228" s="68">
        <f t="shared" si="253"/>
        <v>0</v>
      </c>
    </row>
    <row r="16229" spans="1:4">
      <c r="A16229" s="134"/>
      <c r="D16229" s="68">
        <f t="shared" si="253"/>
        <v>0</v>
      </c>
    </row>
    <row r="16230" spans="1:4">
      <c r="A16230" s="134"/>
      <c r="D16230" s="68">
        <f t="shared" si="253"/>
        <v>0</v>
      </c>
    </row>
    <row r="16231" spans="1:4">
      <c r="A16231" s="134"/>
      <c r="D16231" s="68">
        <f t="shared" si="253"/>
        <v>0</v>
      </c>
    </row>
    <row r="16232" spans="1:4">
      <c r="A16232" s="134"/>
      <c r="D16232" s="68">
        <f t="shared" si="253"/>
        <v>0</v>
      </c>
    </row>
    <row r="16233" spans="1:4">
      <c r="A16233" s="134"/>
      <c r="D16233" s="68">
        <f t="shared" si="253"/>
        <v>0</v>
      </c>
    </row>
    <row r="16234" spans="1:4">
      <c r="A16234" s="134"/>
      <c r="D16234" s="68">
        <f t="shared" si="253"/>
        <v>0</v>
      </c>
    </row>
    <row r="16235" spans="1:4">
      <c r="A16235" s="134"/>
      <c r="D16235" s="68">
        <f t="shared" si="253"/>
        <v>0</v>
      </c>
    </row>
    <row r="16236" spans="1:4">
      <c r="A16236" s="134"/>
      <c r="D16236" s="68">
        <f t="shared" si="253"/>
        <v>0</v>
      </c>
    </row>
    <row r="16237" spans="1:4">
      <c r="A16237" s="134"/>
      <c r="D16237" s="68">
        <f t="shared" si="253"/>
        <v>0</v>
      </c>
    </row>
    <row r="16238" spans="1:4">
      <c r="A16238" s="134"/>
      <c r="D16238" s="68">
        <f t="shared" si="253"/>
        <v>0</v>
      </c>
    </row>
    <row r="16239" spans="1:4">
      <c r="A16239" s="134"/>
      <c r="D16239" s="68">
        <f t="shared" si="253"/>
        <v>0</v>
      </c>
    </row>
    <row r="16240" spans="1:4">
      <c r="A16240" s="134"/>
      <c r="D16240" s="68">
        <f t="shared" si="253"/>
        <v>0</v>
      </c>
    </row>
    <row r="16241" spans="1:4">
      <c r="A16241" s="134"/>
      <c r="D16241" s="68">
        <f t="shared" si="253"/>
        <v>0</v>
      </c>
    </row>
    <row r="16242" spans="1:4">
      <c r="A16242" s="134"/>
      <c r="D16242" s="68">
        <f t="shared" si="253"/>
        <v>0</v>
      </c>
    </row>
    <row r="16243" spans="1:4">
      <c r="A16243" s="134"/>
      <c r="D16243" s="68">
        <f t="shared" si="253"/>
        <v>0</v>
      </c>
    </row>
    <row r="16244" spans="1:4">
      <c r="A16244" s="134"/>
      <c r="D16244" s="68">
        <f t="shared" si="253"/>
        <v>0</v>
      </c>
    </row>
    <row r="16245" spans="1:4">
      <c r="A16245" s="134"/>
      <c r="D16245" s="68">
        <f t="shared" si="253"/>
        <v>0</v>
      </c>
    </row>
    <row r="16246" spans="1:4">
      <c r="A16246" s="134"/>
      <c r="D16246" s="68">
        <f t="shared" si="253"/>
        <v>0</v>
      </c>
    </row>
    <row r="16247" spans="1:4">
      <c r="A16247" s="134"/>
      <c r="D16247" s="68">
        <f t="shared" si="253"/>
        <v>0</v>
      </c>
    </row>
    <row r="16248" spans="1:4">
      <c r="A16248" s="134"/>
      <c r="D16248" s="68">
        <f t="shared" si="253"/>
        <v>0</v>
      </c>
    </row>
    <row r="16249" spans="1:4">
      <c r="A16249" s="134"/>
      <c r="D16249" s="68">
        <f t="shared" si="253"/>
        <v>0</v>
      </c>
    </row>
    <row r="16250" spans="1:4">
      <c r="A16250" s="134"/>
      <c r="D16250" s="68">
        <f t="shared" si="253"/>
        <v>0</v>
      </c>
    </row>
    <row r="16251" spans="1:4">
      <c r="A16251" s="134"/>
      <c r="D16251" s="68">
        <f t="shared" si="253"/>
        <v>0</v>
      </c>
    </row>
    <row r="16252" spans="1:4">
      <c r="A16252" s="134"/>
      <c r="D16252" s="68">
        <f t="shared" si="253"/>
        <v>0</v>
      </c>
    </row>
    <row r="16253" spans="1:4">
      <c r="A16253" s="134"/>
      <c r="D16253" s="68">
        <f t="shared" si="253"/>
        <v>0</v>
      </c>
    </row>
    <row r="16254" spans="1:4">
      <c r="A16254" s="134"/>
      <c r="D16254" s="68">
        <f t="shared" si="253"/>
        <v>0</v>
      </c>
    </row>
    <row r="16255" spans="1:4">
      <c r="A16255" s="134"/>
      <c r="D16255" s="68">
        <f t="shared" si="253"/>
        <v>0</v>
      </c>
    </row>
    <row r="16256" spans="1:4">
      <c r="A16256" s="134"/>
      <c r="D16256" s="68">
        <f t="shared" si="253"/>
        <v>0</v>
      </c>
    </row>
    <row r="16257" spans="1:4">
      <c r="A16257" s="134"/>
      <c r="D16257" s="68">
        <f t="shared" si="253"/>
        <v>0</v>
      </c>
    </row>
    <row r="16258" spans="1:4">
      <c r="A16258" s="134"/>
      <c r="D16258" s="68">
        <f t="shared" si="253"/>
        <v>0</v>
      </c>
    </row>
    <row r="16259" spans="1:4">
      <c r="A16259" s="134"/>
      <c r="D16259" s="68">
        <f t="shared" ref="D16259:D16322" si="254">B16259+C16259</f>
        <v>0</v>
      </c>
    </row>
    <row r="16260" spans="1:4">
      <c r="A16260" s="134"/>
      <c r="D16260" s="68">
        <f t="shared" si="254"/>
        <v>0</v>
      </c>
    </row>
    <row r="16261" spans="1:4">
      <c r="A16261" s="134"/>
      <c r="D16261" s="68">
        <f t="shared" si="254"/>
        <v>0</v>
      </c>
    </row>
    <row r="16262" spans="1:4">
      <c r="A16262" s="134"/>
      <c r="D16262" s="68">
        <f t="shared" si="254"/>
        <v>0</v>
      </c>
    </row>
    <row r="16263" spans="1:4">
      <c r="A16263" s="134"/>
      <c r="D16263" s="68">
        <f t="shared" si="254"/>
        <v>0</v>
      </c>
    </row>
    <row r="16264" spans="1:4">
      <c r="A16264" s="134"/>
      <c r="D16264" s="68">
        <f t="shared" si="254"/>
        <v>0</v>
      </c>
    </row>
    <row r="16265" spans="1:4">
      <c r="A16265" s="134"/>
      <c r="D16265" s="68">
        <f t="shared" si="254"/>
        <v>0</v>
      </c>
    </row>
    <row r="16266" spans="1:4">
      <c r="A16266" s="134"/>
      <c r="D16266" s="68">
        <f t="shared" si="254"/>
        <v>0</v>
      </c>
    </row>
    <row r="16267" spans="1:4">
      <c r="A16267" s="134"/>
      <c r="D16267" s="68">
        <f t="shared" si="254"/>
        <v>0</v>
      </c>
    </row>
    <row r="16268" spans="1:4">
      <c r="A16268" s="134"/>
      <c r="D16268" s="68">
        <f t="shared" si="254"/>
        <v>0</v>
      </c>
    </row>
    <row r="16269" spans="1:4">
      <c r="A16269" s="134"/>
      <c r="D16269" s="68">
        <f t="shared" si="254"/>
        <v>0</v>
      </c>
    </row>
    <row r="16270" spans="1:4">
      <c r="A16270" s="134"/>
      <c r="D16270" s="68">
        <f t="shared" si="254"/>
        <v>0</v>
      </c>
    </row>
    <row r="16271" spans="1:4">
      <c r="A16271" s="134"/>
      <c r="D16271" s="68">
        <f t="shared" si="254"/>
        <v>0</v>
      </c>
    </row>
    <row r="16272" spans="1:4">
      <c r="A16272" s="134"/>
      <c r="D16272" s="68">
        <f t="shared" si="254"/>
        <v>0</v>
      </c>
    </row>
    <row r="16273" spans="1:4">
      <c r="A16273" s="134"/>
      <c r="D16273" s="68">
        <f t="shared" si="254"/>
        <v>0</v>
      </c>
    </row>
    <row r="16274" spans="1:4">
      <c r="A16274" s="134"/>
      <c r="D16274" s="68">
        <f t="shared" si="254"/>
        <v>0</v>
      </c>
    </row>
    <row r="16275" spans="1:4">
      <c r="A16275" s="134"/>
      <c r="D16275" s="68">
        <f t="shared" si="254"/>
        <v>0</v>
      </c>
    </row>
    <row r="16276" spans="1:4">
      <c r="A16276" s="134"/>
      <c r="D16276" s="68">
        <f t="shared" si="254"/>
        <v>0</v>
      </c>
    </row>
    <row r="16277" spans="1:4">
      <c r="A16277" s="134"/>
      <c r="D16277" s="68">
        <f t="shared" si="254"/>
        <v>0</v>
      </c>
    </row>
    <row r="16278" spans="1:4">
      <c r="A16278" s="134"/>
      <c r="D16278" s="68">
        <f t="shared" si="254"/>
        <v>0</v>
      </c>
    </row>
    <row r="16279" spans="1:4">
      <c r="A16279" s="134"/>
      <c r="D16279" s="68">
        <f t="shared" si="254"/>
        <v>0</v>
      </c>
    </row>
    <row r="16280" spans="1:4">
      <c r="A16280" s="134"/>
      <c r="D16280" s="68">
        <f t="shared" si="254"/>
        <v>0</v>
      </c>
    </row>
    <row r="16281" spans="1:4">
      <c r="A16281" s="134"/>
      <c r="D16281" s="68">
        <f t="shared" si="254"/>
        <v>0</v>
      </c>
    </row>
    <row r="16282" spans="1:4">
      <c r="A16282" s="134"/>
      <c r="D16282" s="68">
        <f t="shared" si="254"/>
        <v>0</v>
      </c>
    </row>
    <row r="16283" spans="1:4">
      <c r="A16283" s="134"/>
      <c r="D16283" s="68">
        <f t="shared" si="254"/>
        <v>0</v>
      </c>
    </row>
    <row r="16284" spans="1:4">
      <c r="A16284" s="134"/>
      <c r="D16284" s="68">
        <f t="shared" si="254"/>
        <v>0</v>
      </c>
    </row>
    <row r="16285" spans="1:4">
      <c r="A16285" s="134"/>
      <c r="D16285" s="68">
        <f t="shared" si="254"/>
        <v>0</v>
      </c>
    </row>
    <row r="16286" spans="1:4">
      <c r="A16286" s="134"/>
      <c r="D16286" s="68">
        <f t="shared" si="254"/>
        <v>0</v>
      </c>
    </row>
    <row r="16287" spans="1:4">
      <c r="A16287" s="134"/>
      <c r="D16287" s="68">
        <f t="shared" si="254"/>
        <v>0</v>
      </c>
    </row>
    <row r="16288" spans="1:4">
      <c r="A16288" s="134"/>
      <c r="D16288" s="68">
        <f t="shared" si="254"/>
        <v>0</v>
      </c>
    </row>
    <row r="16289" spans="1:4">
      <c r="A16289" s="134"/>
      <c r="D16289" s="68">
        <f t="shared" si="254"/>
        <v>0</v>
      </c>
    </row>
    <row r="16290" spans="1:4">
      <c r="A16290" s="134"/>
      <c r="D16290" s="68">
        <f t="shared" si="254"/>
        <v>0</v>
      </c>
    </row>
    <row r="16291" spans="1:4">
      <c r="A16291" s="134"/>
      <c r="D16291" s="68">
        <f t="shared" si="254"/>
        <v>0</v>
      </c>
    </row>
    <row r="16292" spans="1:4">
      <c r="A16292" s="134"/>
      <c r="D16292" s="68">
        <f t="shared" si="254"/>
        <v>0</v>
      </c>
    </row>
    <row r="16293" spans="1:4">
      <c r="A16293" s="134"/>
      <c r="D16293" s="68">
        <f t="shared" si="254"/>
        <v>0</v>
      </c>
    </row>
    <row r="16294" spans="1:4">
      <c r="A16294" s="134"/>
      <c r="D16294" s="68">
        <f t="shared" si="254"/>
        <v>0</v>
      </c>
    </row>
    <row r="16295" spans="1:4">
      <c r="A16295" s="134"/>
      <c r="D16295" s="68">
        <f t="shared" si="254"/>
        <v>0</v>
      </c>
    </row>
    <row r="16296" spans="1:4">
      <c r="A16296" s="134"/>
      <c r="D16296" s="68">
        <f t="shared" si="254"/>
        <v>0</v>
      </c>
    </row>
    <row r="16297" spans="1:4">
      <c r="A16297" s="134"/>
      <c r="D16297" s="68">
        <f t="shared" si="254"/>
        <v>0</v>
      </c>
    </row>
    <row r="16298" spans="1:4">
      <c r="A16298" s="134"/>
      <c r="D16298" s="68">
        <f t="shared" si="254"/>
        <v>0</v>
      </c>
    </row>
    <row r="16299" spans="1:4">
      <c r="A16299" s="134"/>
      <c r="D16299" s="68">
        <f t="shared" si="254"/>
        <v>0</v>
      </c>
    </row>
    <row r="16300" spans="1:4">
      <c r="A16300" s="134"/>
      <c r="D16300" s="68">
        <f t="shared" si="254"/>
        <v>0</v>
      </c>
    </row>
    <row r="16301" spans="1:4">
      <c r="A16301" s="134"/>
      <c r="D16301" s="68">
        <f t="shared" si="254"/>
        <v>0</v>
      </c>
    </row>
    <row r="16302" spans="1:4">
      <c r="A16302" s="134"/>
      <c r="D16302" s="68">
        <f t="shared" si="254"/>
        <v>0</v>
      </c>
    </row>
    <row r="16303" spans="1:4">
      <c r="A16303" s="134"/>
      <c r="D16303" s="68">
        <f t="shared" si="254"/>
        <v>0</v>
      </c>
    </row>
    <row r="16304" spans="1:4">
      <c r="A16304" s="134"/>
      <c r="D16304" s="68">
        <f t="shared" si="254"/>
        <v>0</v>
      </c>
    </row>
    <row r="16305" spans="1:4">
      <c r="A16305" s="134"/>
      <c r="D16305" s="68">
        <f t="shared" si="254"/>
        <v>0</v>
      </c>
    </row>
    <row r="16306" spans="1:4">
      <c r="A16306" s="134"/>
      <c r="D16306" s="68">
        <f t="shared" si="254"/>
        <v>0</v>
      </c>
    </row>
    <row r="16307" spans="1:4">
      <c r="A16307" s="134"/>
      <c r="D16307" s="68">
        <f t="shared" si="254"/>
        <v>0</v>
      </c>
    </row>
    <row r="16308" spans="1:4">
      <c r="A16308" s="134"/>
      <c r="D16308" s="68">
        <f t="shared" si="254"/>
        <v>0</v>
      </c>
    </row>
    <row r="16309" spans="1:4">
      <c r="A16309" s="134"/>
      <c r="D16309" s="68">
        <f t="shared" si="254"/>
        <v>0</v>
      </c>
    </row>
    <row r="16310" spans="1:4">
      <c r="A16310" s="134"/>
      <c r="D16310" s="68">
        <f t="shared" si="254"/>
        <v>0</v>
      </c>
    </row>
    <row r="16311" spans="1:4">
      <c r="A16311" s="134"/>
      <c r="D16311" s="68">
        <f t="shared" si="254"/>
        <v>0</v>
      </c>
    </row>
    <row r="16312" spans="1:4">
      <c r="A16312" s="134"/>
      <c r="D16312" s="68">
        <f t="shared" si="254"/>
        <v>0</v>
      </c>
    </row>
    <row r="16313" spans="1:4">
      <c r="A16313" s="134"/>
      <c r="D16313" s="68">
        <f t="shared" si="254"/>
        <v>0</v>
      </c>
    </row>
    <row r="16314" spans="1:4">
      <c r="A16314" s="134"/>
      <c r="D16314" s="68">
        <f t="shared" si="254"/>
        <v>0</v>
      </c>
    </row>
    <row r="16315" spans="1:4">
      <c r="A16315" s="134"/>
      <c r="D16315" s="68">
        <f t="shared" si="254"/>
        <v>0</v>
      </c>
    </row>
    <row r="16316" spans="1:4">
      <c r="A16316" s="134"/>
      <c r="D16316" s="68">
        <f t="shared" si="254"/>
        <v>0</v>
      </c>
    </row>
    <row r="16317" spans="1:4">
      <c r="A16317" s="134"/>
      <c r="D16317" s="68">
        <f t="shared" si="254"/>
        <v>0</v>
      </c>
    </row>
    <row r="16318" spans="1:4">
      <c r="A16318" s="134"/>
      <c r="D16318" s="68">
        <f t="shared" si="254"/>
        <v>0</v>
      </c>
    </row>
    <row r="16319" spans="1:4">
      <c r="A16319" s="134"/>
      <c r="D16319" s="68">
        <f t="shared" si="254"/>
        <v>0</v>
      </c>
    </row>
    <row r="16320" spans="1:4">
      <c r="A16320" s="134"/>
      <c r="D16320" s="68">
        <f t="shared" si="254"/>
        <v>0</v>
      </c>
    </row>
    <row r="16321" spans="1:4">
      <c r="A16321" s="134"/>
      <c r="D16321" s="68">
        <f t="shared" si="254"/>
        <v>0</v>
      </c>
    </row>
    <row r="16322" spans="1:4">
      <c r="A16322" s="134"/>
      <c r="D16322" s="68">
        <f t="shared" si="254"/>
        <v>0</v>
      </c>
    </row>
    <row r="16323" spans="1:4">
      <c r="A16323" s="134"/>
      <c r="D16323" s="68">
        <f t="shared" ref="D16323:D16384" si="255">B16323+C16323</f>
        <v>0</v>
      </c>
    </row>
    <row r="16324" spans="1:4">
      <c r="A16324" s="134"/>
      <c r="D16324" s="68">
        <f t="shared" si="255"/>
        <v>0</v>
      </c>
    </row>
    <row r="16325" spans="1:4">
      <c r="A16325" s="134"/>
      <c r="D16325" s="68">
        <f t="shared" si="255"/>
        <v>0</v>
      </c>
    </row>
    <row r="16326" spans="1:4">
      <c r="A16326" s="134"/>
      <c r="D16326" s="68">
        <f t="shared" si="255"/>
        <v>0</v>
      </c>
    </row>
    <row r="16327" spans="1:4">
      <c r="A16327" s="134"/>
      <c r="D16327" s="68">
        <f t="shared" si="255"/>
        <v>0</v>
      </c>
    </row>
    <row r="16328" spans="1:4">
      <c r="A16328" s="134"/>
      <c r="D16328" s="68">
        <f t="shared" si="255"/>
        <v>0</v>
      </c>
    </row>
    <row r="16329" spans="1:4">
      <c r="A16329" s="134"/>
      <c r="D16329" s="68">
        <f t="shared" si="255"/>
        <v>0</v>
      </c>
    </row>
    <row r="16330" spans="1:4">
      <c r="A16330" s="134"/>
      <c r="D16330" s="68">
        <f t="shared" si="255"/>
        <v>0</v>
      </c>
    </row>
    <row r="16331" spans="1:4">
      <c r="A16331" s="134"/>
      <c r="D16331" s="68">
        <f t="shared" si="255"/>
        <v>0</v>
      </c>
    </row>
    <row r="16332" spans="1:4">
      <c r="A16332" s="134"/>
      <c r="D16332" s="68">
        <f t="shared" si="255"/>
        <v>0</v>
      </c>
    </row>
    <row r="16333" spans="1:4">
      <c r="A16333" s="134"/>
      <c r="D16333" s="68">
        <f t="shared" si="255"/>
        <v>0</v>
      </c>
    </row>
    <row r="16334" spans="1:4">
      <c r="A16334" s="134"/>
      <c r="D16334" s="68">
        <f t="shared" si="255"/>
        <v>0</v>
      </c>
    </row>
    <row r="16335" spans="1:4">
      <c r="A16335" s="134"/>
      <c r="D16335" s="68">
        <f t="shared" si="255"/>
        <v>0</v>
      </c>
    </row>
    <row r="16336" spans="1:4">
      <c r="A16336" s="134"/>
      <c r="D16336" s="68">
        <f t="shared" si="255"/>
        <v>0</v>
      </c>
    </row>
    <row r="16337" spans="1:4">
      <c r="A16337" s="134"/>
      <c r="D16337" s="68">
        <f t="shared" si="255"/>
        <v>0</v>
      </c>
    </row>
    <row r="16338" spans="1:4">
      <c r="A16338" s="134"/>
      <c r="D16338" s="68">
        <f t="shared" si="255"/>
        <v>0</v>
      </c>
    </row>
    <row r="16339" spans="1:4">
      <c r="A16339" s="134"/>
      <c r="D16339" s="68">
        <f t="shared" si="255"/>
        <v>0</v>
      </c>
    </row>
    <row r="16340" spans="1:4">
      <c r="A16340" s="134"/>
      <c r="D16340" s="68">
        <f t="shared" si="255"/>
        <v>0</v>
      </c>
    </row>
    <row r="16341" spans="1:4">
      <c r="A16341" s="134"/>
      <c r="D16341" s="68">
        <f t="shared" si="255"/>
        <v>0</v>
      </c>
    </row>
    <row r="16342" spans="1:4">
      <c r="A16342" s="134"/>
      <c r="D16342" s="68">
        <f t="shared" si="255"/>
        <v>0</v>
      </c>
    </row>
    <row r="16343" spans="1:4">
      <c r="A16343" s="134"/>
      <c r="D16343" s="68">
        <f t="shared" si="255"/>
        <v>0</v>
      </c>
    </row>
    <row r="16344" spans="1:4">
      <c r="A16344" s="134"/>
      <c r="D16344" s="68">
        <f t="shared" si="255"/>
        <v>0</v>
      </c>
    </row>
    <row r="16345" spans="1:4">
      <c r="A16345" s="134"/>
      <c r="D16345" s="68">
        <f t="shared" si="255"/>
        <v>0</v>
      </c>
    </row>
    <row r="16346" spans="1:4">
      <c r="A16346" s="134"/>
      <c r="D16346" s="68">
        <f t="shared" si="255"/>
        <v>0</v>
      </c>
    </row>
    <row r="16347" spans="1:4">
      <c r="A16347" s="134"/>
      <c r="D16347" s="68">
        <f t="shared" si="255"/>
        <v>0</v>
      </c>
    </row>
    <row r="16348" spans="1:4">
      <c r="A16348" s="134"/>
      <c r="D16348" s="68">
        <f t="shared" si="255"/>
        <v>0</v>
      </c>
    </row>
    <row r="16349" spans="1:4">
      <c r="A16349" s="134"/>
      <c r="D16349" s="68">
        <f t="shared" si="255"/>
        <v>0</v>
      </c>
    </row>
    <row r="16350" spans="1:4">
      <c r="A16350" s="134"/>
      <c r="D16350" s="68">
        <f t="shared" si="255"/>
        <v>0</v>
      </c>
    </row>
    <row r="16351" spans="1:4">
      <c r="A16351" s="134"/>
      <c r="D16351" s="68">
        <f t="shared" si="255"/>
        <v>0</v>
      </c>
    </row>
    <row r="16352" spans="1:4">
      <c r="A16352" s="134"/>
      <c r="D16352" s="68">
        <f t="shared" si="255"/>
        <v>0</v>
      </c>
    </row>
    <row r="16353" spans="1:4">
      <c r="A16353" s="134"/>
      <c r="D16353" s="68">
        <f t="shared" si="255"/>
        <v>0</v>
      </c>
    </row>
    <row r="16354" spans="1:4">
      <c r="A16354" s="134"/>
      <c r="D16354" s="68">
        <f t="shared" si="255"/>
        <v>0</v>
      </c>
    </row>
    <row r="16355" spans="1:4">
      <c r="A16355" s="134"/>
      <c r="D16355" s="68">
        <f t="shared" si="255"/>
        <v>0</v>
      </c>
    </row>
    <row r="16356" spans="1:4">
      <c r="A16356" s="134"/>
      <c r="D16356" s="68">
        <f t="shared" si="255"/>
        <v>0</v>
      </c>
    </row>
    <row r="16357" spans="1:4">
      <c r="A16357" s="134"/>
      <c r="D16357" s="68">
        <f t="shared" si="255"/>
        <v>0</v>
      </c>
    </row>
    <row r="16358" spans="1:4">
      <c r="A16358" s="134"/>
      <c r="D16358" s="68">
        <f t="shared" si="255"/>
        <v>0</v>
      </c>
    </row>
    <row r="16359" spans="1:4">
      <c r="A16359" s="134"/>
      <c r="D16359" s="68">
        <f t="shared" si="255"/>
        <v>0</v>
      </c>
    </row>
    <row r="16360" spans="1:4">
      <c r="A16360" s="134"/>
      <c r="D16360" s="68">
        <f t="shared" si="255"/>
        <v>0</v>
      </c>
    </row>
    <row r="16361" spans="1:4">
      <c r="A16361" s="134"/>
      <c r="D16361" s="68">
        <f t="shared" si="255"/>
        <v>0</v>
      </c>
    </row>
    <row r="16362" spans="1:4">
      <c r="A16362" s="134"/>
      <c r="D16362" s="68">
        <f t="shared" si="255"/>
        <v>0</v>
      </c>
    </row>
    <row r="16363" spans="1:4">
      <c r="A16363" s="134"/>
      <c r="D16363" s="68">
        <f t="shared" si="255"/>
        <v>0</v>
      </c>
    </row>
    <row r="16364" spans="1:4">
      <c r="A16364" s="134"/>
      <c r="D16364" s="68">
        <f t="shared" si="255"/>
        <v>0</v>
      </c>
    </row>
    <row r="16365" spans="1:4">
      <c r="A16365" s="134"/>
      <c r="D16365" s="68">
        <f t="shared" si="255"/>
        <v>0</v>
      </c>
    </row>
    <row r="16366" spans="1:4">
      <c r="A16366" s="134"/>
      <c r="D16366" s="68">
        <f t="shared" si="255"/>
        <v>0</v>
      </c>
    </row>
    <row r="16367" spans="1:4">
      <c r="A16367" s="134"/>
      <c r="D16367" s="68">
        <f t="shared" si="255"/>
        <v>0</v>
      </c>
    </row>
    <row r="16368" spans="1:4">
      <c r="A16368" s="134"/>
      <c r="D16368" s="68">
        <f t="shared" si="255"/>
        <v>0</v>
      </c>
    </row>
    <row r="16369" spans="1:4">
      <c r="A16369" s="134"/>
      <c r="D16369" s="68">
        <f t="shared" si="255"/>
        <v>0</v>
      </c>
    </row>
    <row r="16370" spans="1:4">
      <c r="A16370" s="134"/>
      <c r="D16370" s="68">
        <f t="shared" si="255"/>
        <v>0</v>
      </c>
    </row>
    <row r="16371" spans="1:4">
      <c r="A16371" s="134"/>
      <c r="D16371" s="68">
        <f t="shared" si="255"/>
        <v>0</v>
      </c>
    </row>
    <row r="16372" spans="1:4">
      <c r="A16372" s="134"/>
      <c r="D16372" s="68">
        <f t="shared" si="255"/>
        <v>0</v>
      </c>
    </row>
    <row r="16373" spans="1:4">
      <c r="A16373" s="134"/>
      <c r="D16373" s="68">
        <f t="shared" si="255"/>
        <v>0</v>
      </c>
    </row>
    <row r="16374" spans="1:4">
      <c r="A16374" s="134"/>
      <c r="D16374" s="68">
        <f t="shared" si="255"/>
        <v>0</v>
      </c>
    </row>
    <row r="16375" spans="1:4">
      <c r="A16375" s="134"/>
      <c r="D16375" s="68">
        <f t="shared" si="255"/>
        <v>0</v>
      </c>
    </row>
    <row r="16376" spans="1:4">
      <c r="A16376" s="134"/>
      <c r="D16376" s="68">
        <f t="shared" si="255"/>
        <v>0</v>
      </c>
    </row>
    <row r="16377" spans="1:4">
      <c r="A16377" s="134"/>
      <c r="D16377" s="68">
        <f t="shared" si="255"/>
        <v>0</v>
      </c>
    </row>
    <row r="16378" spans="1:4">
      <c r="A16378" s="134"/>
      <c r="D16378" s="68">
        <f t="shared" si="255"/>
        <v>0</v>
      </c>
    </row>
    <row r="16379" spans="1:4">
      <c r="A16379" s="134"/>
      <c r="D16379" s="68">
        <f t="shared" si="255"/>
        <v>0</v>
      </c>
    </row>
    <row r="16380" spans="1:4">
      <c r="A16380" s="134"/>
      <c r="D16380" s="68">
        <f t="shared" si="255"/>
        <v>0</v>
      </c>
    </row>
    <row r="16381" spans="1:4">
      <c r="A16381" s="134"/>
      <c r="D16381" s="68">
        <f t="shared" si="255"/>
        <v>0</v>
      </c>
    </row>
    <row r="16382" spans="1:4">
      <c r="A16382" s="134"/>
      <c r="D16382" s="68">
        <f t="shared" si="255"/>
        <v>0</v>
      </c>
    </row>
    <row r="16383" spans="1:4">
      <c r="A16383" s="134"/>
      <c r="D16383" s="68">
        <f t="shared" si="255"/>
        <v>0</v>
      </c>
    </row>
    <row r="16384" spans="1:4">
      <c r="A16384" s="134"/>
      <c r="D16384" s="68">
        <f t="shared" si="255"/>
        <v>0</v>
      </c>
    </row>
    <row r="16385" spans="4:4">
      <c r="D16385" s="68">
        <f>SUBTOTAL(9,D2:D16384)</f>
        <v>1882370040</v>
      </c>
    </row>
  </sheetData>
  <autoFilter ref="A1:C16384"/>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Z32"/>
  <sheetViews>
    <sheetView zoomScale="107" zoomScaleNormal="160" workbookViewId="0">
      <pane xSplit="1" ySplit="1" topLeftCell="E26" activePane="bottomRight" state="frozen"/>
      <selection pane="topRight" activeCell="B1" sqref="B1"/>
      <selection pane="bottomLeft" activeCell="A2" sqref="A2"/>
      <selection pane="bottomRight" activeCell="E32" sqref="E32"/>
    </sheetView>
  </sheetViews>
  <sheetFormatPr baseColWidth="10" defaultRowHeight="14.4"/>
  <cols>
    <col min="1" max="1" width="41.5546875" style="10" customWidth="1"/>
    <col min="2" max="2" width="11.77734375" style="10" bestFit="1" customWidth="1"/>
    <col min="3" max="3" width="12.5546875" style="10" bestFit="1" customWidth="1"/>
    <col min="4" max="4" width="11.88671875" style="10" bestFit="1" customWidth="1"/>
    <col min="5" max="5" width="14.109375" style="10" bestFit="1" customWidth="1"/>
    <col min="6" max="6" width="14.21875" style="10" bestFit="1" customWidth="1"/>
    <col min="7" max="7" width="14.5546875" style="10" bestFit="1" customWidth="1"/>
    <col min="8" max="8" width="17.88671875" style="10" bestFit="1" customWidth="1"/>
    <col min="9" max="9" width="17.33203125" style="10" bestFit="1" customWidth="1"/>
    <col min="10" max="10" width="10.5546875" style="10" bestFit="1" customWidth="1"/>
    <col min="11" max="11" width="14.88671875" style="10" bestFit="1" customWidth="1"/>
    <col min="12" max="12" width="13.88671875" style="10" bestFit="1" customWidth="1"/>
    <col min="13" max="13" width="15" style="10" bestFit="1" customWidth="1"/>
    <col min="14" max="14" width="17.21875" style="10" bestFit="1" customWidth="1"/>
    <col min="15" max="15" width="14.77734375" style="10" bestFit="1" customWidth="1"/>
    <col min="16" max="16" width="17" style="10" bestFit="1" customWidth="1"/>
    <col min="17" max="17" width="17.21875" style="10" bestFit="1" customWidth="1"/>
    <col min="18" max="18" width="16" style="10" bestFit="1" customWidth="1"/>
    <col min="19" max="19" width="17.21875" style="10" bestFit="1" customWidth="1"/>
    <col min="20" max="20" width="18.33203125" style="10" bestFit="1" customWidth="1"/>
    <col min="21" max="21" width="20.44140625" style="10" bestFit="1" customWidth="1"/>
    <col min="22" max="22" width="19.6640625" style="10" bestFit="1" customWidth="1"/>
    <col min="23" max="23" width="18.77734375" style="10" bestFit="1" customWidth="1"/>
    <col min="24" max="24" width="21.6640625" style="10" bestFit="1" customWidth="1"/>
    <col min="25" max="25" width="19.33203125" style="10" bestFit="1" customWidth="1"/>
    <col min="26" max="26" width="16" bestFit="1" customWidth="1"/>
  </cols>
  <sheetData>
    <row r="1" spans="1:26" ht="37.799999999999997" customHeight="1">
      <c r="A1" s="8" t="s">
        <v>1</v>
      </c>
      <c r="B1" s="8" t="s">
        <v>217</v>
      </c>
      <c r="C1" s="8" t="s">
        <v>218</v>
      </c>
      <c r="D1" s="8" t="s">
        <v>219</v>
      </c>
      <c r="E1" s="8" t="s">
        <v>220</v>
      </c>
      <c r="F1" s="8" t="s">
        <v>221</v>
      </c>
      <c r="G1" s="8" t="s">
        <v>222</v>
      </c>
      <c r="H1" s="8" t="s">
        <v>223</v>
      </c>
      <c r="I1" s="8" t="s">
        <v>224</v>
      </c>
      <c r="J1" s="8" t="s">
        <v>225</v>
      </c>
      <c r="K1" s="8" t="s">
        <v>226</v>
      </c>
      <c r="L1" s="8" t="s">
        <v>227</v>
      </c>
      <c r="M1" s="8" t="s">
        <v>228</v>
      </c>
      <c r="N1" s="8" t="s">
        <v>229</v>
      </c>
      <c r="O1" s="8" t="s">
        <v>230</v>
      </c>
      <c r="P1" s="8" t="s">
        <v>231</v>
      </c>
      <c r="Q1" s="8" t="s">
        <v>232</v>
      </c>
      <c r="R1" s="8" t="s">
        <v>233</v>
      </c>
      <c r="S1" s="8" t="s">
        <v>234</v>
      </c>
      <c r="T1" s="8" t="s">
        <v>235</v>
      </c>
      <c r="U1" s="8" t="s">
        <v>236</v>
      </c>
      <c r="V1" s="8" t="s">
        <v>237</v>
      </c>
      <c r="W1" s="8" t="s">
        <v>238</v>
      </c>
      <c r="X1" s="8" t="s">
        <v>239</v>
      </c>
      <c r="Y1" s="8" t="s">
        <v>240</v>
      </c>
      <c r="Z1" s="69" t="s">
        <v>856</v>
      </c>
    </row>
    <row r="2" spans="1:26">
      <c r="A2" s="44" t="s">
        <v>27</v>
      </c>
      <c r="B2" s="9">
        <v>0</v>
      </c>
      <c r="C2" s="9">
        <v>0</v>
      </c>
      <c r="D2" s="9">
        <v>0</v>
      </c>
      <c r="E2" s="9">
        <v>0</v>
      </c>
      <c r="F2" s="9">
        <v>0</v>
      </c>
      <c r="G2" s="9">
        <v>0</v>
      </c>
      <c r="H2" s="9">
        <v>0</v>
      </c>
      <c r="I2" s="9">
        <v>0</v>
      </c>
      <c r="J2" s="9">
        <v>0</v>
      </c>
      <c r="K2" s="9">
        <v>0</v>
      </c>
      <c r="L2" s="9">
        <v>0</v>
      </c>
      <c r="M2" s="9">
        <v>0</v>
      </c>
      <c r="N2" s="9">
        <v>17252</v>
      </c>
      <c r="O2" s="9">
        <v>0</v>
      </c>
      <c r="P2" s="9">
        <v>0</v>
      </c>
      <c r="Q2" s="9">
        <v>0</v>
      </c>
      <c r="R2" s="9">
        <v>0</v>
      </c>
      <c r="S2" s="9">
        <v>0</v>
      </c>
      <c r="T2" s="9">
        <v>0</v>
      </c>
      <c r="U2" s="9">
        <v>0</v>
      </c>
      <c r="V2" s="9">
        <v>0</v>
      </c>
      <c r="W2" s="9">
        <v>0</v>
      </c>
      <c r="X2" s="9">
        <v>0</v>
      </c>
      <c r="Y2" s="9">
        <v>0</v>
      </c>
      <c r="Z2" s="68">
        <f t="shared" ref="Z2:Z31" si="0">SUM(B2:Y2)</f>
        <v>17252</v>
      </c>
    </row>
    <row r="3" spans="1:26">
      <c r="A3" s="44" t="s">
        <v>17</v>
      </c>
      <c r="B3" s="9">
        <v>0</v>
      </c>
      <c r="C3" s="9">
        <v>0</v>
      </c>
      <c r="D3" s="9">
        <v>0</v>
      </c>
      <c r="E3" s="9">
        <v>84147</v>
      </c>
      <c r="F3" s="9">
        <v>0</v>
      </c>
      <c r="G3" s="9">
        <v>0</v>
      </c>
      <c r="H3" s="9">
        <v>21745</v>
      </c>
      <c r="I3" s="9">
        <v>0</v>
      </c>
      <c r="J3" s="9">
        <v>0</v>
      </c>
      <c r="K3" s="9">
        <v>0</v>
      </c>
      <c r="L3" s="9">
        <v>0</v>
      </c>
      <c r="M3" s="9">
        <v>0</v>
      </c>
      <c r="N3" s="9">
        <v>0</v>
      </c>
      <c r="O3" s="9">
        <v>0</v>
      </c>
      <c r="P3" s="9">
        <v>115562</v>
      </c>
      <c r="Q3" s="9">
        <v>0</v>
      </c>
      <c r="R3" s="9">
        <v>0</v>
      </c>
      <c r="S3" s="9">
        <v>0</v>
      </c>
      <c r="T3" s="9">
        <v>0</v>
      </c>
      <c r="U3" s="9">
        <v>0</v>
      </c>
      <c r="V3" s="9">
        <v>0</v>
      </c>
      <c r="W3" s="9">
        <v>0</v>
      </c>
      <c r="X3" s="9">
        <v>0</v>
      </c>
      <c r="Y3" s="9">
        <v>0</v>
      </c>
      <c r="Z3" s="68">
        <f t="shared" si="0"/>
        <v>221454</v>
      </c>
    </row>
    <row r="4" spans="1:26">
      <c r="A4" s="44" t="s">
        <v>2</v>
      </c>
      <c r="B4" s="9">
        <v>0</v>
      </c>
      <c r="C4" s="9">
        <v>0</v>
      </c>
      <c r="D4" s="9">
        <v>0</v>
      </c>
      <c r="E4" s="9">
        <v>0</v>
      </c>
      <c r="F4" s="9">
        <v>0</v>
      </c>
      <c r="G4" s="9">
        <v>0</v>
      </c>
      <c r="H4" s="9">
        <v>0</v>
      </c>
      <c r="I4" s="9">
        <v>0</v>
      </c>
      <c r="J4" s="9">
        <v>0</v>
      </c>
      <c r="K4" s="9">
        <v>0</v>
      </c>
      <c r="L4" s="9">
        <v>0</v>
      </c>
      <c r="M4" s="9">
        <v>0</v>
      </c>
      <c r="N4" s="9">
        <v>6526</v>
      </c>
      <c r="O4" s="9">
        <v>1680</v>
      </c>
      <c r="P4" s="9">
        <v>0</v>
      </c>
      <c r="Q4" s="9">
        <v>0</v>
      </c>
      <c r="R4" s="9">
        <v>0</v>
      </c>
      <c r="S4" s="9">
        <v>0</v>
      </c>
      <c r="T4" s="9">
        <v>0</v>
      </c>
      <c r="U4" s="9">
        <v>0</v>
      </c>
      <c r="V4" s="9">
        <v>0</v>
      </c>
      <c r="W4" s="9">
        <v>0</v>
      </c>
      <c r="X4" s="9">
        <v>0</v>
      </c>
      <c r="Y4" s="9">
        <v>0</v>
      </c>
      <c r="Z4" s="68">
        <f t="shared" si="0"/>
        <v>8206</v>
      </c>
    </row>
    <row r="5" spans="1:26">
      <c r="A5" s="44" t="s">
        <v>38</v>
      </c>
      <c r="B5" s="9">
        <v>0</v>
      </c>
      <c r="C5" s="9">
        <v>0</v>
      </c>
      <c r="D5" s="9">
        <v>0</v>
      </c>
      <c r="E5" s="9">
        <v>0</v>
      </c>
      <c r="F5" s="9">
        <v>0</v>
      </c>
      <c r="G5" s="9">
        <v>0</v>
      </c>
      <c r="H5" s="9">
        <v>0</v>
      </c>
      <c r="I5" s="9">
        <v>0</v>
      </c>
      <c r="J5" s="9">
        <v>0</v>
      </c>
      <c r="K5" s="9">
        <v>0</v>
      </c>
      <c r="L5" s="9">
        <v>0</v>
      </c>
      <c r="M5" s="9">
        <v>0</v>
      </c>
      <c r="N5" s="9">
        <v>0</v>
      </c>
      <c r="O5" s="9">
        <v>0</v>
      </c>
      <c r="P5" s="9">
        <v>18000</v>
      </c>
      <c r="Q5" s="9">
        <v>0</v>
      </c>
      <c r="R5" s="9">
        <v>0</v>
      </c>
      <c r="S5" s="9">
        <v>0</v>
      </c>
      <c r="T5" s="9">
        <v>0</v>
      </c>
      <c r="U5" s="9">
        <v>0</v>
      </c>
      <c r="V5" s="9">
        <v>0</v>
      </c>
      <c r="W5" s="9">
        <v>0</v>
      </c>
      <c r="X5" s="9">
        <v>0</v>
      </c>
      <c r="Y5" s="9">
        <v>0</v>
      </c>
      <c r="Z5" s="68">
        <f t="shared" si="0"/>
        <v>18000</v>
      </c>
    </row>
    <row r="6" spans="1:26">
      <c r="A6" s="44" t="s">
        <v>29</v>
      </c>
      <c r="B6" s="9">
        <v>0</v>
      </c>
      <c r="C6" s="9">
        <v>0</v>
      </c>
      <c r="D6" s="9">
        <v>0</v>
      </c>
      <c r="E6" s="9">
        <v>0</v>
      </c>
      <c r="F6" s="9">
        <v>0</v>
      </c>
      <c r="G6" s="9">
        <v>0</v>
      </c>
      <c r="H6" s="9">
        <v>0</v>
      </c>
      <c r="I6" s="9">
        <v>235367</v>
      </c>
      <c r="J6" s="9">
        <v>0</v>
      </c>
      <c r="K6" s="9">
        <v>235367</v>
      </c>
      <c r="L6" s="9">
        <v>0</v>
      </c>
      <c r="M6" s="9">
        <v>0</v>
      </c>
      <c r="N6" s="9">
        <v>0</v>
      </c>
      <c r="O6" s="9">
        <v>0</v>
      </c>
      <c r="P6" s="9">
        <v>0</v>
      </c>
      <c r="Q6" s="9">
        <v>0</v>
      </c>
      <c r="R6" s="9">
        <v>979968</v>
      </c>
      <c r="S6" s="9">
        <v>3893600</v>
      </c>
      <c r="T6" s="9">
        <v>0</v>
      </c>
      <c r="U6" s="9">
        <v>0</v>
      </c>
      <c r="V6" s="9">
        <v>0</v>
      </c>
      <c r="W6" s="9">
        <v>0</v>
      </c>
      <c r="X6" s="9">
        <v>0</v>
      </c>
      <c r="Y6" s="9">
        <v>0</v>
      </c>
      <c r="Z6" s="68">
        <f t="shared" si="0"/>
        <v>5344302</v>
      </c>
    </row>
    <row r="7" spans="1:26">
      <c r="A7" s="44" t="s">
        <v>18</v>
      </c>
      <c r="B7" s="9">
        <v>0</v>
      </c>
      <c r="C7" s="9">
        <v>0</v>
      </c>
      <c r="D7" s="9">
        <v>0</v>
      </c>
      <c r="E7" s="9">
        <v>1110896</v>
      </c>
      <c r="F7" s="9">
        <v>0</v>
      </c>
      <c r="G7" s="9">
        <v>0</v>
      </c>
      <c r="H7" s="9">
        <f>22010+198092</f>
        <v>220102</v>
      </c>
      <c r="I7" s="9">
        <v>0</v>
      </c>
      <c r="J7" s="9">
        <v>0</v>
      </c>
      <c r="K7" s="9">
        <v>0</v>
      </c>
      <c r="L7" s="9">
        <v>0</v>
      </c>
      <c r="M7" s="9">
        <v>0</v>
      </c>
      <c r="N7" s="9">
        <v>0</v>
      </c>
      <c r="O7" s="9">
        <v>0</v>
      </c>
      <c r="P7" s="9">
        <v>0</v>
      </c>
      <c r="Q7" s="9">
        <v>0</v>
      </c>
      <c r="R7" s="9">
        <v>0</v>
      </c>
      <c r="S7" s="9">
        <v>0</v>
      </c>
      <c r="T7" s="9">
        <v>0</v>
      </c>
      <c r="U7" s="9">
        <v>0</v>
      </c>
      <c r="V7" s="9">
        <v>0</v>
      </c>
      <c r="W7" s="9">
        <v>0</v>
      </c>
      <c r="X7" s="9">
        <v>0</v>
      </c>
      <c r="Y7" s="9">
        <v>0</v>
      </c>
      <c r="Z7" s="68">
        <f t="shared" si="0"/>
        <v>1330998</v>
      </c>
    </row>
    <row r="8" spans="1:26">
      <c r="A8" s="44" t="s">
        <v>54</v>
      </c>
      <c r="B8" s="9">
        <v>8813</v>
      </c>
      <c r="C8" s="9">
        <v>0</v>
      </c>
      <c r="D8" s="9">
        <v>0</v>
      </c>
      <c r="E8" s="9">
        <v>0</v>
      </c>
      <c r="F8" s="9">
        <v>0</v>
      </c>
      <c r="G8" s="9">
        <v>0</v>
      </c>
      <c r="H8" s="9">
        <v>0</v>
      </c>
      <c r="I8" s="9">
        <v>0</v>
      </c>
      <c r="J8" s="9">
        <v>0</v>
      </c>
      <c r="K8" s="9">
        <v>0</v>
      </c>
      <c r="L8" s="9">
        <v>0</v>
      </c>
      <c r="M8" s="9">
        <v>0</v>
      </c>
      <c r="N8" s="9">
        <v>0</v>
      </c>
      <c r="O8" s="9">
        <v>5160</v>
      </c>
      <c r="P8" s="9">
        <v>6708</v>
      </c>
      <c r="Q8" s="9">
        <v>0</v>
      </c>
      <c r="R8" s="9">
        <v>0</v>
      </c>
      <c r="S8" s="9">
        <v>0</v>
      </c>
      <c r="T8" s="9">
        <v>0</v>
      </c>
      <c r="U8" s="9">
        <v>0</v>
      </c>
      <c r="V8" s="9">
        <v>0</v>
      </c>
      <c r="W8" s="9">
        <v>0</v>
      </c>
      <c r="X8" s="9">
        <v>0</v>
      </c>
      <c r="Y8" s="9">
        <v>0</v>
      </c>
      <c r="Z8" s="68">
        <f t="shared" si="0"/>
        <v>20681</v>
      </c>
    </row>
    <row r="9" spans="1:26">
      <c r="A9" s="44" t="s">
        <v>53</v>
      </c>
      <c r="B9" s="9">
        <v>0</v>
      </c>
      <c r="C9" s="9">
        <v>0</v>
      </c>
      <c r="D9" s="9">
        <v>0</v>
      </c>
      <c r="E9" s="9">
        <v>0</v>
      </c>
      <c r="F9" s="9">
        <v>0</v>
      </c>
      <c r="G9" s="9">
        <v>0</v>
      </c>
      <c r="H9" s="9">
        <v>0</v>
      </c>
      <c r="I9" s="9">
        <v>0</v>
      </c>
      <c r="J9" s="9">
        <v>0</v>
      </c>
      <c r="K9" s="9">
        <v>0</v>
      </c>
      <c r="L9" s="9">
        <v>0</v>
      </c>
      <c r="M9" s="9">
        <v>0</v>
      </c>
      <c r="N9" s="9">
        <v>0</v>
      </c>
      <c r="O9" s="9">
        <v>0</v>
      </c>
      <c r="P9" s="9">
        <v>0</v>
      </c>
      <c r="Q9" s="9">
        <v>0</v>
      </c>
      <c r="R9" s="9">
        <v>0</v>
      </c>
      <c r="S9" s="9">
        <v>0</v>
      </c>
      <c r="T9" s="9">
        <v>0</v>
      </c>
      <c r="U9" s="9">
        <v>0</v>
      </c>
      <c r="V9" s="9">
        <v>0</v>
      </c>
      <c r="W9" s="9">
        <v>0</v>
      </c>
      <c r="X9" s="9">
        <v>0</v>
      </c>
      <c r="Y9" s="9">
        <v>0</v>
      </c>
      <c r="Z9" s="68">
        <f t="shared" si="0"/>
        <v>0</v>
      </c>
    </row>
    <row r="10" spans="1:26">
      <c r="A10" s="44" t="s">
        <v>36</v>
      </c>
      <c r="B10" s="9">
        <v>0</v>
      </c>
      <c r="C10" s="9">
        <v>0</v>
      </c>
      <c r="D10" s="9">
        <v>5000</v>
      </c>
      <c r="E10" s="9">
        <v>0</v>
      </c>
      <c r="F10" s="9">
        <v>0</v>
      </c>
      <c r="G10" s="9">
        <v>0</v>
      </c>
      <c r="H10" s="9">
        <v>0</v>
      </c>
      <c r="I10" s="9">
        <v>0</v>
      </c>
      <c r="J10" s="9">
        <v>0</v>
      </c>
      <c r="K10" s="9">
        <v>0</v>
      </c>
      <c r="L10" s="9">
        <v>0</v>
      </c>
      <c r="M10" s="9">
        <v>0</v>
      </c>
      <c r="N10" s="9">
        <v>0</v>
      </c>
      <c r="O10" s="9">
        <v>0</v>
      </c>
      <c r="P10" s="9">
        <v>30918</v>
      </c>
      <c r="Q10" s="9">
        <v>0</v>
      </c>
      <c r="R10" s="9">
        <v>0</v>
      </c>
      <c r="S10" s="9">
        <v>0</v>
      </c>
      <c r="T10" s="9">
        <v>0</v>
      </c>
      <c r="U10" s="9">
        <v>0</v>
      </c>
      <c r="V10" s="9">
        <v>0</v>
      </c>
      <c r="W10" s="9">
        <v>0</v>
      </c>
      <c r="X10" s="9">
        <v>0</v>
      </c>
      <c r="Y10" s="9">
        <v>0</v>
      </c>
      <c r="Z10" s="68">
        <f t="shared" si="0"/>
        <v>35918</v>
      </c>
    </row>
    <row r="11" spans="1:26">
      <c r="A11" s="44" t="s">
        <v>51</v>
      </c>
      <c r="B11" s="9">
        <v>0</v>
      </c>
      <c r="C11" s="9">
        <v>0</v>
      </c>
      <c r="D11" s="9">
        <v>0</v>
      </c>
      <c r="E11" s="9">
        <v>0</v>
      </c>
      <c r="F11" s="9">
        <v>0</v>
      </c>
      <c r="G11" s="9">
        <v>0</v>
      </c>
      <c r="H11" s="9">
        <v>0</v>
      </c>
      <c r="I11" s="9">
        <v>0</v>
      </c>
      <c r="J11" s="9">
        <v>0</v>
      </c>
      <c r="K11" s="9">
        <v>0</v>
      </c>
      <c r="L11" s="9">
        <v>0</v>
      </c>
      <c r="M11" s="9">
        <v>0</v>
      </c>
      <c r="N11" s="9">
        <v>0</v>
      </c>
      <c r="O11" s="9">
        <v>0</v>
      </c>
      <c r="P11" s="9">
        <v>0</v>
      </c>
      <c r="Q11" s="9">
        <v>0</v>
      </c>
      <c r="R11" s="9">
        <v>0</v>
      </c>
      <c r="S11" s="9">
        <v>0</v>
      </c>
      <c r="T11" s="9">
        <v>0</v>
      </c>
      <c r="U11" s="9">
        <v>0</v>
      </c>
      <c r="V11" s="9">
        <v>0</v>
      </c>
      <c r="W11" s="9">
        <v>0</v>
      </c>
      <c r="X11" s="9">
        <v>0</v>
      </c>
      <c r="Y11" s="9">
        <v>45000</v>
      </c>
      <c r="Z11" s="68">
        <f t="shared" si="0"/>
        <v>45000</v>
      </c>
    </row>
    <row r="12" spans="1:26">
      <c r="A12" s="44" t="s">
        <v>15</v>
      </c>
      <c r="B12" s="9">
        <v>0</v>
      </c>
      <c r="C12" s="9">
        <v>0</v>
      </c>
      <c r="D12" s="9">
        <v>0</v>
      </c>
      <c r="E12" s="9">
        <v>0</v>
      </c>
      <c r="F12" s="9">
        <v>0</v>
      </c>
      <c r="G12" s="9">
        <v>0</v>
      </c>
      <c r="H12" s="9">
        <v>0</v>
      </c>
      <c r="I12" s="9">
        <v>0</v>
      </c>
      <c r="J12" s="9">
        <v>0</v>
      </c>
      <c r="K12" s="9">
        <v>0</v>
      </c>
      <c r="L12" s="9">
        <v>0</v>
      </c>
      <c r="M12" s="9">
        <v>0</v>
      </c>
      <c r="N12" s="9">
        <v>0</v>
      </c>
      <c r="O12" s="9">
        <v>10375</v>
      </c>
      <c r="P12" s="9">
        <v>9150</v>
      </c>
      <c r="Q12" s="9">
        <v>0</v>
      </c>
      <c r="R12" s="9">
        <v>0</v>
      </c>
      <c r="S12" s="9">
        <v>12545</v>
      </c>
      <c r="T12" s="9">
        <v>0</v>
      </c>
      <c r="U12" s="9">
        <v>0</v>
      </c>
      <c r="V12" s="9">
        <v>0</v>
      </c>
      <c r="W12" s="9">
        <v>0</v>
      </c>
      <c r="X12" s="9">
        <v>0</v>
      </c>
      <c r="Y12" s="9">
        <v>0</v>
      </c>
      <c r="Z12" s="68">
        <f t="shared" si="0"/>
        <v>32070</v>
      </c>
    </row>
    <row r="13" spans="1:26">
      <c r="A13" s="44" t="s">
        <v>28</v>
      </c>
      <c r="B13" s="9">
        <v>0</v>
      </c>
      <c r="C13" s="9">
        <v>0</v>
      </c>
      <c r="D13" s="9">
        <v>0</v>
      </c>
      <c r="E13" s="9">
        <v>0</v>
      </c>
      <c r="F13" s="9">
        <v>0</v>
      </c>
      <c r="G13" s="9">
        <v>0</v>
      </c>
      <c r="H13" s="9">
        <v>0</v>
      </c>
      <c r="I13" s="9">
        <v>0</v>
      </c>
      <c r="J13" s="9">
        <v>0</v>
      </c>
      <c r="K13" s="9">
        <v>838231</v>
      </c>
      <c r="L13" s="9">
        <v>0</v>
      </c>
      <c r="M13" s="9">
        <v>0</v>
      </c>
      <c r="N13" s="9">
        <v>0</v>
      </c>
      <c r="O13" s="9">
        <v>0</v>
      </c>
      <c r="P13" s="9">
        <v>0</v>
      </c>
      <c r="Q13" s="9">
        <v>0</v>
      </c>
      <c r="R13" s="9">
        <v>0</v>
      </c>
      <c r="S13" s="9">
        <v>0</v>
      </c>
      <c r="T13" s="9">
        <v>0</v>
      </c>
      <c r="U13" s="9">
        <v>0</v>
      </c>
      <c r="V13" s="9">
        <v>0</v>
      </c>
      <c r="W13" s="9">
        <v>0</v>
      </c>
      <c r="X13" s="9">
        <v>0</v>
      </c>
      <c r="Y13" s="9">
        <v>0</v>
      </c>
      <c r="Z13" s="68">
        <f t="shared" si="0"/>
        <v>838231</v>
      </c>
    </row>
    <row r="14" spans="1:26">
      <c r="A14" s="44" t="s">
        <v>60</v>
      </c>
      <c r="B14" s="9">
        <v>0</v>
      </c>
      <c r="C14" s="9">
        <v>0</v>
      </c>
      <c r="D14" s="9">
        <v>0</v>
      </c>
      <c r="E14" s="9">
        <v>0</v>
      </c>
      <c r="F14" s="9">
        <v>0</v>
      </c>
      <c r="G14" s="9">
        <v>0</v>
      </c>
      <c r="H14" s="9">
        <v>0</v>
      </c>
      <c r="I14" s="9">
        <v>0</v>
      </c>
      <c r="J14" s="9">
        <v>0</v>
      </c>
      <c r="K14" s="9">
        <v>838231</v>
      </c>
      <c r="L14" s="9">
        <v>0</v>
      </c>
      <c r="M14" s="9">
        <v>0</v>
      </c>
      <c r="N14" s="9">
        <v>0</v>
      </c>
      <c r="O14" s="9">
        <v>0</v>
      </c>
      <c r="P14" s="9">
        <v>0</v>
      </c>
      <c r="Q14" s="9">
        <v>0</v>
      </c>
      <c r="R14" s="9">
        <v>0</v>
      </c>
      <c r="S14" s="9">
        <v>0</v>
      </c>
      <c r="T14" s="9">
        <v>0</v>
      </c>
      <c r="U14" s="9">
        <v>0</v>
      </c>
      <c r="V14" s="9">
        <v>0</v>
      </c>
      <c r="W14" s="9">
        <v>0</v>
      </c>
      <c r="X14" s="9">
        <v>0</v>
      </c>
      <c r="Y14" s="9">
        <v>0</v>
      </c>
      <c r="Z14" s="68">
        <f t="shared" si="0"/>
        <v>838231</v>
      </c>
    </row>
    <row r="15" spans="1:26">
      <c r="A15" s="44" t="s">
        <v>16</v>
      </c>
      <c r="B15" s="9">
        <v>0</v>
      </c>
      <c r="C15" s="9">
        <v>0</v>
      </c>
      <c r="D15" s="9">
        <v>0</v>
      </c>
      <c r="E15" s="9">
        <v>0</v>
      </c>
      <c r="F15" s="9">
        <v>0</v>
      </c>
      <c r="G15" s="9">
        <v>0</v>
      </c>
      <c r="H15" s="9">
        <v>0</v>
      </c>
      <c r="I15" s="9">
        <v>0</v>
      </c>
      <c r="J15" s="9">
        <v>0</v>
      </c>
      <c r="K15" s="9">
        <v>0</v>
      </c>
      <c r="L15" s="9">
        <v>0</v>
      </c>
      <c r="M15" s="9">
        <v>0</v>
      </c>
      <c r="N15" s="9">
        <v>0</v>
      </c>
      <c r="O15" s="9">
        <v>0</v>
      </c>
      <c r="P15" s="9">
        <v>0</v>
      </c>
      <c r="Q15" s="9">
        <v>0</v>
      </c>
      <c r="R15" s="9">
        <v>0</v>
      </c>
      <c r="S15" s="9">
        <v>0</v>
      </c>
      <c r="T15" s="9">
        <v>0</v>
      </c>
      <c r="U15" s="9">
        <v>0</v>
      </c>
      <c r="V15" s="9">
        <v>0</v>
      </c>
      <c r="W15" s="9">
        <v>0</v>
      </c>
      <c r="X15" s="9">
        <v>0</v>
      </c>
      <c r="Y15" s="9">
        <v>0</v>
      </c>
      <c r="Z15" s="68">
        <f t="shared" si="0"/>
        <v>0</v>
      </c>
    </row>
    <row r="16" spans="1:26">
      <c r="A16" s="44" t="s">
        <v>23</v>
      </c>
      <c r="B16" s="9">
        <v>0</v>
      </c>
      <c r="C16" s="9">
        <v>0</v>
      </c>
      <c r="D16" s="9">
        <v>0</v>
      </c>
      <c r="E16" s="9">
        <v>0</v>
      </c>
      <c r="F16" s="9">
        <v>0</v>
      </c>
      <c r="G16" s="9">
        <v>0</v>
      </c>
      <c r="H16" s="9">
        <v>0</v>
      </c>
      <c r="I16" s="9">
        <v>0</v>
      </c>
      <c r="J16" s="9"/>
      <c r="K16" s="9">
        <v>0</v>
      </c>
      <c r="L16" s="9"/>
      <c r="M16" s="9">
        <v>0</v>
      </c>
      <c r="N16" s="9">
        <v>0</v>
      </c>
      <c r="O16" s="9">
        <v>0</v>
      </c>
      <c r="P16" s="9">
        <v>0</v>
      </c>
      <c r="Q16" s="9"/>
      <c r="R16" s="9">
        <v>136036</v>
      </c>
      <c r="S16" s="9">
        <v>592899</v>
      </c>
      <c r="T16" s="9">
        <v>0</v>
      </c>
      <c r="U16" s="9">
        <v>0</v>
      </c>
      <c r="V16" s="9">
        <v>0</v>
      </c>
      <c r="W16" s="9">
        <v>0</v>
      </c>
      <c r="X16" s="9">
        <v>8182125</v>
      </c>
      <c r="Y16" s="9">
        <v>52496493</v>
      </c>
      <c r="Z16" s="68">
        <f t="shared" si="0"/>
        <v>61407553</v>
      </c>
    </row>
    <row r="17" spans="1:26">
      <c r="A17" s="44" t="s">
        <v>19</v>
      </c>
      <c r="B17" s="9">
        <v>0</v>
      </c>
      <c r="C17" s="9">
        <v>0</v>
      </c>
      <c r="D17" s="9">
        <v>0</v>
      </c>
      <c r="E17" s="9">
        <v>1004487</v>
      </c>
      <c r="F17" s="9">
        <v>0</v>
      </c>
      <c r="G17" s="9">
        <v>0</v>
      </c>
      <c r="H17" s="9">
        <v>386067</v>
      </c>
      <c r="I17" s="9">
        <v>0</v>
      </c>
      <c r="J17" s="9">
        <v>0</v>
      </c>
      <c r="K17" s="9">
        <v>0</v>
      </c>
      <c r="L17" s="9">
        <v>0</v>
      </c>
      <c r="M17" s="9">
        <v>0</v>
      </c>
      <c r="N17" s="9">
        <v>0</v>
      </c>
      <c r="O17" s="9">
        <v>0</v>
      </c>
      <c r="P17" s="9">
        <v>353848.94900000002</v>
      </c>
      <c r="Q17" s="9">
        <v>0</v>
      </c>
      <c r="R17" s="9">
        <v>0</v>
      </c>
      <c r="S17" s="9">
        <v>0</v>
      </c>
      <c r="T17" s="9">
        <v>0</v>
      </c>
      <c r="U17" s="9">
        <v>0</v>
      </c>
      <c r="V17" s="9">
        <v>0</v>
      </c>
      <c r="W17" s="9">
        <v>0</v>
      </c>
      <c r="X17" s="9">
        <v>0</v>
      </c>
      <c r="Y17" s="9">
        <v>2164.4479999999999</v>
      </c>
      <c r="Z17" s="68">
        <f t="shared" si="0"/>
        <v>1746567.3970000001</v>
      </c>
    </row>
    <row r="18" spans="1:26">
      <c r="A18" s="44" t="s">
        <v>10</v>
      </c>
      <c r="B18" s="9">
        <v>0</v>
      </c>
      <c r="C18" s="9">
        <v>0</v>
      </c>
      <c r="D18" s="9">
        <v>0</v>
      </c>
      <c r="E18" s="9">
        <v>0</v>
      </c>
      <c r="F18" s="9">
        <v>0</v>
      </c>
      <c r="G18" s="9">
        <v>0</v>
      </c>
      <c r="H18" s="9">
        <v>0</v>
      </c>
      <c r="I18" s="9">
        <v>0</v>
      </c>
      <c r="J18" s="9">
        <v>0</v>
      </c>
      <c r="K18" s="9">
        <v>0</v>
      </c>
      <c r="L18" s="9">
        <v>0</v>
      </c>
      <c r="M18" s="9">
        <v>0</v>
      </c>
      <c r="N18" s="9">
        <v>12890.6</v>
      </c>
      <c r="O18" s="9">
        <v>3600</v>
      </c>
      <c r="P18" s="9">
        <v>3079.5540000000001</v>
      </c>
      <c r="Q18" s="9">
        <v>0</v>
      </c>
      <c r="R18" s="9">
        <v>0</v>
      </c>
      <c r="S18" s="9">
        <v>0</v>
      </c>
      <c r="T18" s="9">
        <v>0</v>
      </c>
      <c r="U18" s="9">
        <v>0</v>
      </c>
      <c r="V18" s="9">
        <v>0</v>
      </c>
      <c r="W18" s="9">
        <v>0</v>
      </c>
      <c r="X18" s="9">
        <v>0</v>
      </c>
      <c r="Y18" s="9">
        <v>0</v>
      </c>
      <c r="Z18" s="68">
        <f t="shared" si="0"/>
        <v>19570.153999999999</v>
      </c>
    </row>
    <row r="19" spans="1:26">
      <c r="A19" s="44" t="s">
        <v>55</v>
      </c>
      <c r="B19" s="9">
        <v>0</v>
      </c>
      <c r="C19" s="9">
        <v>0</v>
      </c>
      <c r="D19" s="9">
        <v>0</v>
      </c>
      <c r="E19" s="9">
        <v>0</v>
      </c>
      <c r="F19" s="9">
        <v>0</v>
      </c>
      <c r="G19" s="9">
        <v>0</v>
      </c>
      <c r="H19" s="9">
        <v>0</v>
      </c>
      <c r="I19" s="9">
        <v>0</v>
      </c>
      <c r="J19" s="9">
        <v>0</v>
      </c>
      <c r="K19" s="9">
        <v>0</v>
      </c>
      <c r="L19" s="9">
        <v>0</v>
      </c>
      <c r="M19" s="9">
        <v>0</v>
      </c>
      <c r="N19" s="9">
        <v>0</v>
      </c>
      <c r="O19" s="9">
        <v>4323000</v>
      </c>
      <c r="P19" s="9">
        <v>0</v>
      </c>
      <c r="Q19" s="9">
        <v>0</v>
      </c>
      <c r="R19" s="9">
        <v>0</v>
      </c>
      <c r="S19" s="9">
        <v>0</v>
      </c>
      <c r="T19" s="9">
        <v>0</v>
      </c>
      <c r="U19" s="9">
        <v>0</v>
      </c>
      <c r="V19" s="9">
        <v>0</v>
      </c>
      <c r="W19" s="9">
        <v>0</v>
      </c>
      <c r="X19" s="9">
        <v>0</v>
      </c>
      <c r="Y19" s="9">
        <v>0</v>
      </c>
      <c r="Z19" s="68">
        <f t="shared" si="0"/>
        <v>4323000</v>
      </c>
    </row>
    <row r="20" spans="1:26">
      <c r="A20" s="44" t="s">
        <v>24</v>
      </c>
      <c r="B20" s="9">
        <v>0</v>
      </c>
      <c r="C20" s="9">
        <v>0</v>
      </c>
      <c r="D20" s="9">
        <v>0</v>
      </c>
      <c r="E20" s="9">
        <v>0</v>
      </c>
      <c r="F20" s="9">
        <v>0</v>
      </c>
      <c r="G20" s="9">
        <v>0</v>
      </c>
      <c r="H20" s="9">
        <v>556575</v>
      </c>
      <c r="I20" s="9">
        <v>0</v>
      </c>
      <c r="J20" s="9">
        <v>0</v>
      </c>
      <c r="K20" s="9">
        <v>8573685</v>
      </c>
      <c r="L20" s="9">
        <v>1273661</v>
      </c>
      <c r="M20" s="9">
        <v>2034138</v>
      </c>
      <c r="N20" s="9">
        <v>254734</v>
      </c>
      <c r="O20" s="9">
        <v>76657</v>
      </c>
      <c r="P20" s="9">
        <v>985213</v>
      </c>
      <c r="Q20" s="9">
        <v>0</v>
      </c>
      <c r="R20" s="9">
        <v>49853</v>
      </c>
      <c r="S20" s="9">
        <v>299149</v>
      </c>
      <c r="T20" s="9">
        <v>57271</v>
      </c>
      <c r="U20" s="9">
        <v>0</v>
      </c>
      <c r="V20" s="9">
        <v>22510</v>
      </c>
      <c r="W20" s="9">
        <v>0</v>
      </c>
      <c r="X20" s="9">
        <v>0</v>
      </c>
      <c r="Y20" s="9">
        <v>69263601</v>
      </c>
      <c r="Z20" s="68">
        <f t="shared" si="0"/>
        <v>83447047</v>
      </c>
    </row>
    <row r="21" spans="1:26">
      <c r="A21" s="44" t="s">
        <v>33</v>
      </c>
      <c r="B21" s="9">
        <v>0</v>
      </c>
      <c r="C21" s="9">
        <v>0</v>
      </c>
      <c r="D21" s="9">
        <v>0</v>
      </c>
      <c r="E21" s="9">
        <v>0</v>
      </c>
      <c r="F21" s="9">
        <v>0</v>
      </c>
      <c r="G21" s="9">
        <v>0</v>
      </c>
      <c r="H21" s="9">
        <v>556808</v>
      </c>
      <c r="I21" s="9">
        <v>0</v>
      </c>
      <c r="J21" s="9">
        <v>0</v>
      </c>
      <c r="K21" s="9">
        <v>6041321</v>
      </c>
      <c r="L21" s="9">
        <v>1429828</v>
      </c>
      <c r="M21" s="9">
        <v>4305085</v>
      </c>
      <c r="N21" s="9">
        <v>2936396</v>
      </c>
      <c r="O21" s="9">
        <v>0</v>
      </c>
      <c r="P21" s="9">
        <v>3128381</v>
      </c>
      <c r="Q21" s="9">
        <v>0</v>
      </c>
      <c r="R21" s="9">
        <v>630493</v>
      </c>
      <c r="S21" s="9">
        <v>0</v>
      </c>
      <c r="T21" s="9">
        <v>189819</v>
      </c>
      <c r="U21" s="9">
        <v>0</v>
      </c>
      <c r="V21" s="9">
        <v>0</v>
      </c>
      <c r="W21" s="9">
        <v>0</v>
      </c>
      <c r="X21" s="9">
        <v>0</v>
      </c>
      <c r="Y21" s="9">
        <v>0</v>
      </c>
      <c r="Z21" s="68">
        <f t="shared" si="0"/>
        <v>19218131</v>
      </c>
    </row>
    <row r="22" spans="1:26">
      <c r="A22" s="44" t="s">
        <v>34</v>
      </c>
      <c r="B22" s="9">
        <v>0</v>
      </c>
      <c r="C22" s="9">
        <v>0</v>
      </c>
      <c r="D22" s="9">
        <v>0</v>
      </c>
      <c r="E22" s="9">
        <v>32017</v>
      </c>
      <c r="F22" s="9">
        <v>0</v>
      </c>
      <c r="G22" s="9">
        <v>0</v>
      </c>
      <c r="H22" s="9">
        <v>0</v>
      </c>
      <c r="I22" s="9">
        <v>0</v>
      </c>
      <c r="J22" s="9">
        <v>0</v>
      </c>
      <c r="K22" s="9">
        <v>0</v>
      </c>
      <c r="L22" s="9">
        <v>0</v>
      </c>
      <c r="M22" s="9">
        <v>0</v>
      </c>
      <c r="N22" s="9">
        <v>0</v>
      </c>
      <c r="O22" s="9">
        <v>0</v>
      </c>
      <c r="P22" s="9">
        <v>0</v>
      </c>
      <c r="Q22" s="9">
        <v>0</v>
      </c>
      <c r="R22" s="9">
        <v>23311</v>
      </c>
      <c r="S22" s="9">
        <v>14975</v>
      </c>
      <c r="T22" s="9">
        <v>0</v>
      </c>
      <c r="U22" s="9">
        <v>0</v>
      </c>
      <c r="V22" s="9">
        <v>0</v>
      </c>
      <c r="W22" s="9">
        <v>0</v>
      </c>
      <c r="X22" s="9">
        <v>0</v>
      </c>
      <c r="Y22" s="9">
        <v>0</v>
      </c>
      <c r="Z22" s="68">
        <f t="shared" si="0"/>
        <v>70303</v>
      </c>
    </row>
    <row r="23" spans="1:26">
      <c r="A23" s="44" t="s">
        <v>41</v>
      </c>
      <c r="B23" s="9">
        <v>0</v>
      </c>
      <c r="C23" s="9">
        <v>0</v>
      </c>
      <c r="D23" s="9">
        <v>0</v>
      </c>
      <c r="E23" s="9">
        <v>0</v>
      </c>
      <c r="F23" s="9">
        <v>0</v>
      </c>
      <c r="G23" s="9">
        <v>0</v>
      </c>
      <c r="H23" s="9">
        <v>0</v>
      </c>
      <c r="I23" s="9">
        <v>0</v>
      </c>
      <c r="J23" s="9">
        <v>0</v>
      </c>
      <c r="K23" s="9">
        <v>58122</v>
      </c>
      <c r="L23" s="9">
        <v>0</v>
      </c>
      <c r="M23" s="9">
        <v>0</v>
      </c>
      <c r="N23" s="9">
        <v>0</v>
      </c>
      <c r="O23" s="9">
        <v>0</v>
      </c>
      <c r="P23" s="9">
        <v>0</v>
      </c>
      <c r="Q23" s="9">
        <v>0</v>
      </c>
      <c r="R23" s="9">
        <v>3157</v>
      </c>
      <c r="S23" s="9">
        <v>22880</v>
      </c>
      <c r="T23" s="9">
        <v>0</v>
      </c>
      <c r="U23" s="9">
        <v>0</v>
      </c>
      <c r="V23" s="9">
        <v>0</v>
      </c>
      <c r="W23" s="9">
        <v>0</v>
      </c>
      <c r="X23" s="9">
        <v>0</v>
      </c>
      <c r="Y23" s="9">
        <v>0</v>
      </c>
      <c r="Z23" s="68">
        <f t="shared" si="0"/>
        <v>84159</v>
      </c>
    </row>
    <row r="24" spans="1:26">
      <c r="A24" s="44" t="s">
        <v>43</v>
      </c>
      <c r="B24" s="9">
        <v>0</v>
      </c>
      <c r="C24" s="9">
        <v>10237.5</v>
      </c>
      <c r="D24" s="9">
        <v>0</v>
      </c>
      <c r="E24" s="9">
        <v>0</v>
      </c>
      <c r="F24" s="9">
        <v>0</v>
      </c>
      <c r="G24" s="9">
        <v>9000</v>
      </c>
      <c r="H24" s="9">
        <v>1000</v>
      </c>
      <c r="I24" s="9">
        <v>0</v>
      </c>
      <c r="J24" s="9">
        <v>0</v>
      </c>
      <c r="K24" s="9">
        <v>0</v>
      </c>
      <c r="L24" s="9">
        <v>0</v>
      </c>
      <c r="M24" s="9">
        <v>0</v>
      </c>
      <c r="N24" s="9">
        <v>18894</v>
      </c>
      <c r="O24" s="9">
        <v>0</v>
      </c>
      <c r="P24" s="9">
        <v>0</v>
      </c>
      <c r="Q24" s="9">
        <v>825</v>
      </c>
      <c r="R24" s="9">
        <v>0</v>
      </c>
      <c r="S24" s="9">
        <v>0</v>
      </c>
      <c r="T24" s="9">
        <v>0</v>
      </c>
      <c r="U24" s="9">
        <v>0</v>
      </c>
      <c r="V24" s="9">
        <v>0</v>
      </c>
      <c r="W24" s="9">
        <v>0</v>
      </c>
      <c r="X24" s="9">
        <v>0</v>
      </c>
      <c r="Y24" s="9">
        <v>0</v>
      </c>
      <c r="Z24" s="68">
        <f t="shared" si="0"/>
        <v>39956.5</v>
      </c>
    </row>
    <row r="25" spans="1:26">
      <c r="A25" s="44" t="s">
        <v>50</v>
      </c>
      <c r="B25" s="9">
        <v>0</v>
      </c>
      <c r="C25" s="9">
        <v>0</v>
      </c>
      <c r="D25" s="9">
        <v>0</v>
      </c>
      <c r="E25" s="9">
        <v>0</v>
      </c>
      <c r="F25" s="9">
        <v>0</v>
      </c>
      <c r="G25" s="9">
        <v>0</v>
      </c>
      <c r="H25" s="9">
        <v>42324.131000000001</v>
      </c>
      <c r="I25" s="9">
        <v>0</v>
      </c>
      <c r="J25" s="9">
        <v>0</v>
      </c>
      <c r="K25" s="9">
        <v>0</v>
      </c>
      <c r="L25" s="9">
        <v>0</v>
      </c>
      <c r="M25" s="9">
        <v>0</v>
      </c>
      <c r="N25" s="9">
        <v>0</v>
      </c>
      <c r="O25" s="9">
        <v>0</v>
      </c>
      <c r="P25" s="9">
        <v>1792.39</v>
      </c>
      <c r="Q25" s="9">
        <v>0</v>
      </c>
      <c r="R25" s="9">
        <v>0</v>
      </c>
      <c r="S25" s="9">
        <v>0</v>
      </c>
      <c r="T25" s="9">
        <v>0</v>
      </c>
      <c r="U25" s="9">
        <v>0</v>
      </c>
      <c r="V25" s="9">
        <v>0</v>
      </c>
      <c r="W25" s="9">
        <v>0</v>
      </c>
      <c r="X25" s="9">
        <v>0</v>
      </c>
      <c r="Y25" s="9">
        <v>0</v>
      </c>
      <c r="Z25" s="68">
        <f t="shared" si="0"/>
        <v>44116.521000000001</v>
      </c>
    </row>
    <row r="26" spans="1:26" ht="28.8">
      <c r="A26" s="44" t="s">
        <v>26</v>
      </c>
      <c r="B26" s="9">
        <v>0</v>
      </c>
      <c r="C26" s="9">
        <v>0</v>
      </c>
      <c r="D26" s="9">
        <v>0</v>
      </c>
      <c r="E26" s="9">
        <v>0</v>
      </c>
      <c r="F26" s="9">
        <v>0</v>
      </c>
      <c r="G26" s="9">
        <v>0</v>
      </c>
      <c r="H26" s="9">
        <v>0</v>
      </c>
      <c r="I26" s="9">
        <v>0</v>
      </c>
      <c r="J26" s="9">
        <v>0</v>
      </c>
      <c r="K26" s="9">
        <v>0</v>
      </c>
      <c r="L26" s="9">
        <v>0</v>
      </c>
      <c r="M26" s="9">
        <v>0</v>
      </c>
      <c r="N26" s="9">
        <v>219520</v>
      </c>
      <c r="O26" s="9">
        <v>97593</v>
      </c>
      <c r="P26" s="9">
        <v>184524</v>
      </c>
      <c r="Q26" s="9">
        <v>0</v>
      </c>
      <c r="R26" s="9">
        <v>0</v>
      </c>
      <c r="S26" s="9">
        <v>0</v>
      </c>
      <c r="T26" s="9">
        <v>0</v>
      </c>
      <c r="U26" s="9">
        <v>0</v>
      </c>
      <c r="V26" s="9">
        <v>0</v>
      </c>
      <c r="W26" s="9">
        <v>0</v>
      </c>
      <c r="X26" s="9">
        <v>0</v>
      </c>
      <c r="Y26" s="9">
        <v>0</v>
      </c>
      <c r="Z26" s="68">
        <f t="shared" si="0"/>
        <v>501637</v>
      </c>
    </row>
    <row r="27" spans="1:26" ht="28.8">
      <c r="A27" s="44" t="s">
        <v>35</v>
      </c>
      <c r="B27" s="9">
        <v>0</v>
      </c>
      <c r="C27" s="9">
        <v>0</v>
      </c>
      <c r="D27" s="9">
        <v>0</v>
      </c>
      <c r="E27" s="9">
        <v>434126</v>
      </c>
      <c r="F27" s="9">
        <v>0</v>
      </c>
      <c r="G27" s="9">
        <v>0</v>
      </c>
      <c r="H27" s="9">
        <v>67019</v>
      </c>
      <c r="I27" s="9">
        <v>0</v>
      </c>
      <c r="J27" s="9">
        <v>0</v>
      </c>
      <c r="K27" s="9">
        <v>0</v>
      </c>
      <c r="L27" s="9">
        <v>0</v>
      </c>
      <c r="M27" s="9">
        <v>0</v>
      </c>
      <c r="N27" s="9">
        <v>0</v>
      </c>
      <c r="O27" s="9">
        <v>0</v>
      </c>
      <c r="P27" s="9">
        <v>21528</v>
      </c>
      <c r="Q27" s="9">
        <v>0</v>
      </c>
      <c r="R27" s="9">
        <v>0</v>
      </c>
      <c r="S27" s="9">
        <v>11280</v>
      </c>
      <c r="T27" s="9">
        <v>0</v>
      </c>
      <c r="U27" s="9">
        <v>0</v>
      </c>
      <c r="V27" s="9">
        <v>0</v>
      </c>
      <c r="W27" s="9">
        <v>0</v>
      </c>
      <c r="X27" s="9">
        <v>0</v>
      </c>
      <c r="Y27" s="9">
        <v>0</v>
      </c>
      <c r="Z27" s="68">
        <f t="shared" si="0"/>
        <v>533953</v>
      </c>
    </row>
    <row r="28" spans="1:26">
      <c r="A28" s="44" t="s">
        <v>30</v>
      </c>
      <c r="B28" s="9">
        <f>11000+10700</f>
        <v>21700</v>
      </c>
      <c r="C28" s="9">
        <v>86320</v>
      </c>
      <c r="D28" s="9">
        <v>7000</v>
      </c>
      <c r="E28" s="9">
        <v>0</v>
      </c>
      <c r="F28" s="9">
        <v>5000</v>
      </c>
      <c r="G28" s="9">
        <v>9000</v>
      </c>
      <c r="H28" s="9">
        <v>7100</v>
      </c>
      <c r="I28" s="9">
        <v>0</v>
      </c>
      <c r="J28" s="9">
        <v>0</v>
      </c>
      <c r="K28" s="9">
        <v>0</v>
      </c>
      <c r="L28" s="9">
        <v>0</v>
      </c>
      <c r="M28" s="9">
        <v>0</v>
      </c>
      <c r="N28" s="9">
        <v>0</v>
      </c>
      <c r="O28" s="9">
        <v>0</v>
      </c>
      <c r="P28" s="9">
        <v>0</v>
      </c>
      <c r="Q28" s="9">
        <v>0</v>
      </c>
      <c r="R28" s="9">
        <v>0</v>
      </c>
      <c r="S28" s="9">
        <v>0</v>
      </c>
      <c r="T28" s="9">
        <v>0</v>
      </c>
      <c r="U28" s="9">
        <v>0</v>
      </c>
      <c r="V28" s="9">
        <v>0</v>
      </c>
      <c r="W28" s="9">
        <v>0</v>
      </c>
      <c r="X28" s="9">
        <v>0</v>
      </c>
      <c r="Y28" s="9">
        <v>0</v>
      </c>
      <c r="Z28" s="68">
        <f t="shared" si="0"/>
        <v>136120</v>
      </c>
    </row>
    <row r="29" spans="1:26">
      <c r="A29" s="44" t="s">
        <v>3</v>
      </c>
      <c r="B29" s="9">
        <v>0</v>
      </c>
      <c r="C29" s="9">
        <v>0</v>
      </c>
      <c r="D29" s="9">
        <v>0</v>
      </c>
      <c r="E29" s="9">
        <v>0</v>
      </c>
      <c r="F29" s="9">
        <v>0</v>
      </c>
      <c r="G29" s="9">
        <v>0</v>
      </c>
      <c r="H29" s="9">
        <v>0</v>
      </c>
      <c r="I29" s="9">
        <v>0</v>
      </c>
      <c r="J29" s="9">
        <v>0</v>
      </c>
      <c r="K29" s="9">
        <v>0</v>
      </c>
      <c r="L29" s="9">
        <v>0</v>
      </c>
      <c r="M29" s="9">
        <v>0</v>
      </c>
      <c r="N29" s="9">
        <v>0</v>
      </c>
      <c r="O29" s="9">
        <v>0</v>
      </c>
      <c r="P29" s="9">
        <v>0</v>
      </c>
      <c r="Q29" s="9">
        <v>0</v>
      </c>
      <c r="R29" s="9">
        <v>0</v>
      </c>
      <c r="S29" s="9">
        <v>0</v>
      </c>
      <c r="T29" s="9">
        <v>0</v>
      </c>
      <c r="U29" s="9">
        <v>0</v>
      </c>
      <c r="V29" s="9">
        <v>0</v>
      </c>
      <c r="W29" s="9">
        <v>0</v>
      </c>
      <c r="X29" s="9">
        <v>0</v>
      </c>
      <c r="Y29" s="9">
        <v>0</v>
      </c>
      <c r="Z29" s="68">
        <f t="shared" si="0"/>
        <v>0</v>
      </c>
    </row>
    <row r="30" spans="1:26">
      <c r="A30" s="44" t="s">
        <v>56</v>
      </c>
      <c r="B30" s="9">
        <v>0</v>
      </c>
      <c r="C30" s="9">
        <v>0</v>
      </c>
      <c r="D30" s="9">
        <v>0</v>
      </c>
      <c r="E30" s="9">
        <v>0</v>
      </c>
      <c r="F30" s="9">
        <v>0</v>
      </c>
      <c r="G30" s="9">
        <v>0</v>
      </c>
      <c r="H30" s="9">
        <v>0</v>
      </c>
      <c r="I30" s="9">
        <v>0</v>
      </c>
      <c r="J30" s="9">
        <v>0</v>
      </c>
      <c r="K30" s="9">
        <v>0</v>
      </c>
      <c r="L30" s="9">
        <v>0</v>
      </c>
      <c r="M30" s="9">
        <v>0</v>
      </c>
      <c r="N30" s="9">
        <v>0</v>
      </c>
      <c r="O30" s="9">
        <v>0</v>
      </c>
      <c r="P30" s="9">
        <v>0</v>
      </c>
      <c r="Q30" s="9">
        <v>0</v>
      </c>
      <c r="R30" s="9">
        <v>0</v>
      </c>
      <c r="S30" s="9">
        <v>0</v>
      </c>
      <c r="T30" s="9">
        <v>0</v>
      </c>
      <c r="U30" s="9">
        <v>0</v>
      </c>
      <c r="V30" s="9">
        <v>0</v>
      </c>
      <c r="W30" s="9">
        <v>0</v>
      </c>
      <c r="X30" s="9">
        <v>0</v>
      </c>
      <c r="Y30" s="9">
        <v>0</v>
      </c>
      <c r="Z30" s="68">
        <f t="shared" si="0"/>
        <v>0</v>
      </c>
    </row>
    <row r="31" spans="1:26">
      <c r="A31" s="44" t="s">
        <v>61</v>
      </c>
      <c r="B31" s="9">
        <v>0</v>
      </c>
      <c r="C31" s="9">
        <v>0</v>
      </c>
      <c r="D31" s="9">
        <v>0</v>
      </c>
      <c r="E31" s="9">
        <v>232445</v>
      </c>
      <c r="F31" s="9">
        <v>0</v>
      </c>
      <c r="G31" s="9">
        <v>0</v>
      </c>
      <c r="H31" s="9">
        <v>69146</v>
      </c>
      <c r="I31" s="9">
        <v>0</v>
      </c>
      <c r="J31" s="9">
        <v>0</v>
      </c>
      <c r="K31" s="9">
        <v>0</v>
      </c>
      <c r="L31" s="9">
        <v>0</v>
      </c>
      <c r="M31" s="9">
        <v>0</v>
      </c>
      <c r="N31" s="9">
        <v>0</v>
      </c>
      <c r="O31" s="9">
        <v>0</v>
      </c>
      <c r="P31" s="9">
        <v>0</v>
      </c>
      <c r="Q31" s="9">
        <v>0</v>
      </c>
      <c r="R31" s="9">
        <v>0</v>
      </c>
      <c r="S31" s="9">
        <v>0</v>
      </c>
      <c r="T31" s="9">
        <v>0</v>
      </c>
      <c r="U31" s="9">
        <v>0</v>
      </c>
      <c r="V31" s="9">
        <v>0</v>
      </c>
      <c r="W31" s="9">
        <v>0</v>
      </c>
      <c r="X31" s="9">
        <v>0</v>
      </c>
      <c r="Y31" s="9">
        <v>0</v>
      </c>
      <c r="Z31" s="68">
        <f t="shared" si="0"/>
        <v>301591</v>
      </c>
    </row>
    <row r="32" spans="1:26">
      <c r="B32" s="40">
        <f>SUBTOTAL(9,B2:B31)</f>
        <v>30513</v>
      </c>
      <c r="C32" s="40">
        <f t="shared" ref="C32:Y32" si="1">SUBTOTAL(9,C2:C31)</f>
        <v>96557.5</v>
      </c>
      <c r="D32" s="40">
        <f t="shared" si="1"/>
        <v>12000</v>
      </c>
      <c r="E32" s="40">
        <f t="shared" si="1"/>
        <v>2898118</v>
      </c>
      <c r="F32" s="40">
        <f t="shared" si="1"/>
        <v>5000</v>
      </c>
      <c r="G32" s="40">
        <f t="shared" si="1"/>
        <v>18000</v>
      </c>
      <c r="H32" s="40">
        <f t="shared" si="1"/>
        <v>1927886.1310000001</v>
      </c>
      <c r="I32" s="40">
        <f t="shared" si="1"/>
        <v>235367</v>
      </c>
      <c r="J32" s="40">
        <f t="shared" si="1"/>
        <v>0</v>
      </c>
      <c r="K32" s="40">
        <f t="shared" si="1"/>
        <v>16584957</v>
      </c>
      <c r="L32" s="40">
        <f t="shared" si="1"/>
        <v>2703489</v>
      </c>
      <c r="M32" s="40">
        <f t="shared" si="1"/>
        <v>6339223</v>
      </c>
      <c r="N32" s="40">
        <f t="shared" si="1"/>
        <v>3466212.6</v>
      </c>
      <c r="O32" s="40">
        <f t="shared" si="1"/>
        <v>4518065</v>
      </c>
      <c r="P32" s="40">
        <f t="shared" si="1"/>
        <v>4858704.8930000002</v>
      </c>
      <c r="Q32" s="40">
        <f t="shared" si="1"/>
        <v>825</v>
      </c>
      <c r="R32" s="40">
        <f t="shared" si="1"/>
        <v>1822818</v>
      </c>
      <c r="S32" s="40">
        <f t="shared" si="1"/>
        <v>4847328</v>
      </c>
      <c r="T32" s="40">
        <f t="shared" si="1"/>
        <v>247090</v>
      </c>
      <c r="U32" s="40">
        <f t="shared" si="1"/>
        <v>0</v>
      </c>
      <c r="V32" s="40">
        <f t="shared" si="1"/>
        <v>22510</v>
      </c>
      <c r="W32" s="40">
        <f t="shared" si="1"/>
        <v>0</v>
      </c>
      <c r="X32" s="40">
        <f t="shared" si="1"/>
        <v>8182125</v>
      </c>
      <c r="Y32" s="40">
        <f t="shared" si="1"/>
        <v>121807258.448</v>
      </c>
    </row>
  </sheetData>
  <autoFilter ref="A1:Z31"/>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28"/>
  <sheetViews>
    <sheetView topLeftCell="A10" zoomScale="115" zoomScaleNormal="115" workbookViewId="0">
      <selection activeCell="B28" sqref="B28"/>
    </sheetView>
  </sheetViews>
  <sheetFormatPr baseColWidth="10" defaultRowHeight="13.8"/>
  <cols>
    <col min="1" max="1" width="40.88671875" style="286" customWidth="1"/>
    <col min="2" max="2" width="19.88671875" style="286" customWidth="1"/>
    <col min="3" max="3" width="16.44140625" style="286" customWidth="1"/>
    <col min="4" max="4" width="20.44140625" style="286" customWidth="1"/>
    <col min="5" max="5" width="24" style="286" customWidth="1"/>
    <col min="6" max="6" width="26.77734375" style="286" customWidth="1"/>
    <col min="7" max="7" width="22.5546875" style="286" customWidth="1"/>
    <col min="8" max="8" width="24" style="286" customWidth="1"/>
    <col min="9" max="9" width="26.5546875" style="286" customWidth="1"/>
    <col min="10" max="10" width="26.21875" style="286" customWidth="1"/>
    <col min="11" max="12" width="21.44140625" style="286" customWidth="1"/>
    <col min="13" max="13" width="31" style="286" bestFit="1" customWidth="1"/>
    <col min="14" max="14" width="25.44140625" style="286" customWidth="1"/>
    <col min="15" max="16384" width="11.5546875" style="286"/>
  </cols>
  <sheetData>
    <row r="3" spans="1:14">
      <c r="A3" s="287" t="s">
        <v>1043</v>
      </c>
      <c r="B3" s="287" t="s">
        <v>1044</v>
      </c>
      <c r="C3" s="287" t="s">
        <v>1045</v>
      </c>
      <c r="D3" s="287" t="s">
        <v>1046</v>
      </c>
      <c r="E3" s="287" t="s">
        <v>1047</v>
      </c>
      <c r="F3" s="287" t="s">
        <v>1048</v>
      </c>
      <c r="G3" s="287" t="s">
        <v>1049</v>
      </c>
      <c r="H3" s="287" t="s">
        <v>1050</v>
      </c>
      <c r="I3" s="287" t="s">
        <v>1051</v>
      </c>
      <c r="J3" s="287" t="s">
        <v>1052</v>
      </c>
      <c r="K3" s="287" t="s">
        <v>1053</v>
      </c>
      <c r="L3" s="287" t="s">
        <v>1054</v>
      </c>
      <c r="M3" s="287" t="s">
        <v>1055</v>
      </c>
      <c r="N3" s="287" t="s">
        <v>1176</v>
      </c>
    </row>
    <row r="4" spans="1:14">
      <c r="A4" s="438">
        <v>2898118</v>
      </c>
      <c r="B4" s="438">
        <v>18000</v>
      </c>
      <c r="C4" s="438">
        <v>1927886.1310000001</v>
      </c>
      <c r="D4" s="438">
        <v>247090</v>
      </c>
      <c r="E4" s="438">
        <v>22510</v>
      </c>
      <c r="F4" s="438">
        <v>30513</v>
      </c>
      <c r="G4" s="438">
        <v>5000</v>
      </c>
      <c r="H4" s="438">
        <v>96557.5</v>
      </c>
      <c r="I4" s="438">
        <v>12000</v>
      </c>
      <c r="J4" s="438">
        <v>3466212.6</v>
      </c>
      <c r="K4" s="438">
        <v>16584957</v>
      </c>
      <c r="L4" s="438">
        <v>2703489</v>
      </c>
      <c r="M4" s="438">
        <v>6339223</v>
      </c>
      <c r="N4" s="438">
        <v>0</v>
      </c>
    </row>
    <row r="6" spans="1:14" s="302" customFormat="1" ht="19.8" customHeight="1">
      <c r="A6" s="302" t="s">
        <v>1068</v>
      </c>
    </row>
    <row r="7" spans="1:14" s="302" customFormat="1" ht="19.8" customHeight="1">
      <c r="A7" s="506" t="s">
        <v>1069</v>
      </c>
      <c r="B7" s="505">
        <v>2021</v>
      </c>
      <c r="C7" s="505"/>
      <c r="D7" s="505">
        <v>2022</v>
      </c>
      <c r="E7" s="505"/>
    </row>
    <row r="8" spans="1:14" s="302" customFormat="1" ht="20.399999999999999" customHeight="1">
      <c r="A8" s="506"/>
      <c r="B8" s="289" t="s">
        <v>1029</v>
      </c>
      <c r="C8" s="289" t="s">
        <v>967</v>
      </c>
      <c r="D8" s="289" t="s">
        <v>1029</v>
      </c>
      <c r="E8" s="289" t="s">
        <v>967</v>
      </c>
    </row>
    <row r="9" spans="1:14" s="302" customFormat="1" ht="20.399999999999999" customHeight="1">
      <c r="A9" s="305" t="s">
        <v>1056</v>
      </c>
      <c r="B9" s="305">
        <v>1788575</v>
      </c>
      <c r="C9" s="314">
        <f>B9/$B$23</f>
        <v>6.8975050427286938E-2</v>
      </c>
      <c r="D9" s="305">
        <f>A4</f>
        <v>2898118</v>
      </c>
      <c r="E9" s="314">
        <f>+D9/$D$23</f>
        <v>8.436642522135987E-2</v>
      </c>
      <c r="F9"/>
      <c r="G9" s="490">
        <v>1788575</v>
      </c>
    </row>
    <row r="10" spans="1:14" s="302" customFormat="1" ht="20.399999999999999" customHeight="1">
      <c r="A10" s="305" t="s">
        <v>1057</v>
      </c>
      <c r="B10" s="305">
        <v>85529.587</v>
      </c>
      <c r="C10" s="314">
        <f t="shared" ref="C10:C23" si="0">B10/$B$23</f>
        <v>3.2983842312176033E-3</v>
      </c>
      <c r="D10" s="305">
        <f>B4</f>
        <v>18000</v>
      </c>
      <c r="E10" s="314">
        <f t="shared" ref="E10:E22" si="1">+D10/$D$23</f>
        <v>5.2399372764824542E-4</v>
      </c>
      <c r="F10"/>
      <c r="G10" s="490">
        <v>85529.587</v>
      </c>
    </row>
    <row r="11" spans="1:14" s="302" customFormat="1" ht="20.399999999999999" customHeight="1">
      <c r="A11" s="305" t="s">
        <v>1058</v>
      </c>
      <c r="B11" s="305">
        <v>1329958.8930000002</v>
      </c>
      <c r="C11" s="314">
        <f t="shared" si="0"/>
        <v>5.1288864996376284E-2</v>
      </c>
      <c r="D11" s="305">
        <f>C4</f>
        <v>1927886.1310000001</v>
      </c>
      <c r="E11" s="314">
        <f t="shared" si="1"/>
        <v>5.6122235570224645E-2</v>
      </c>
      <c r="F11"/>
      <c r="G11" s="490">
        <v>1329958.8930000002</v>
      </c>
    </row>
    <row r="12" spans="1:14" s="302" customFormat="1" ht="20.399999999999999" customHeight="1">
      <c r="A12" s="305" t="s">
        <v>1059</v>
      </c>
      <c r="B12" s="305">
        <v>257224</v>
      </c>
      <c r="C12" s="314">
        <f t="shared" si="0"/>
        <v>9.9196502081872178E-3</v>
      </c>
      <c r="D12" s="305">
        <f>D4</f>
        <v>247090</v>
      </c>
      <c r="E12" s="314">
        <f t="shared" si="1"/>
        <v>7.1929783424780529E-3</v>
      </c>
      <c r="F12"/>
      <c r="G12" s="490">
        <v>257224</v>
      </c>
    </row>
    <row r="13" spans="1:14" s="302" customFormat="1" ht="20.399999999999999" customHeight="1">
      <c r="A13" s="305" t="s">
        <v>1060</v>
      </c>
      <c r="B13" s="305">
        <v>83732</v>
      </c>
      <c r="C13" s="314">
        <f t="shared" si="0"/>
        <v>3.2290616397845154E-3</v>
      </c>
      <c r="D13" s="305">
        <f>E4</f>
        <v>22510</v>
      </c>
      <c r="E13" s="314">
        <f t="shared" si="1"/>
        <v>6.5528326718677801E-4</v>
      </c>
      <c r="F13"/>
      <c r="G13" s="10">
        <v>36328</v>
      </c>
    </row>
    <row r="14" spans="1:14" s="302" customFormat="1" ht="20.399999999999999" customHeight="1">
      <c r="A14" s="305" t="s">
        <v>1178</v>
      </c>
      <c r="B14" s="305">
        <v>36328</v>
      </c>
      <c r="C14" s="314">
        <f t="shared" si="0"/>
        <v>1.4009620127321916E-3</v>
      </c>
      <c r="D14" s="305">
        <f>N4</f>
        <v>0</v>
      </c>
      <c r="E14" s="314">
        <f t="shared" si="1"/>
        <v>0</v>
      </c>
      <c r="F14"/>
      <c r="G14" s="10">
        <v>67073</v>
      </c>
    </row>
    <row r="15" spans="1:14" s="302" customFormat="1" ht="20.399999999999999" customHeight="1">
      <c r="A15" s="305" t="s">
        <v>1061</v>
      </c>
      <c r="B15" s="305">
        <v>67073</v>
      </c>
      <c r="C15" s="314">
        <f t="shared" si="0"/>
        <v>2.5866198271302107E-3</v>
      </c>
      <c r="D15" s="305">
        <f>F4</f>
        <v>30513</v>
      </c>
      <c r="E15" s="314">
        <f t="shared" si="1"/>
        <v>8.8825670065171734E-4</v>
      </c>
      <c r="F15"/>
      <c r="G15" s="10">
        <v>452500</v>
      </c>
    </row>
    <row r="16" spans="1:14" s="302" customFormat="1" ht="20.399999999999999" customHeight="1">
      <c r="A16" s="305" t="s">
        <v>1062</v>
      </c>
      <c r="B16" s="305">
        <v>452500</v>
      </c>
      <c r="C16" s="314">
        <f t="shared" si="0"/>
        <v>1.7450322361850824E-2</v>
      </c>
      <c r="D16" s="305">
        <f>G4</f>
        <v>5000</v>
      </c>
      <c r="E16" s="314">
        <f t="shared" si="1"/>
        <v>1.4555381323562371E-4</v>
      </c>
      <c r="F16"/>
      <c r="G16" s="10">
        <v>56320</v>
      </c>
    </row>
    <row r="17" spans="1:7" s="302" customFormat="1" ht="20.399999999999999" customHeight="1">
      <c r="A17" s="305" t="s">
        <v>1063</v>
      </c>
      <c r="B17" s="305">
        <v>56320</v>
      </c>
      <c r="C17" s="314">
        <f t="shared" si="0"/>
        <v>2.1719384650153335E-3</v>
      </c>
      <c r="D17" s="305">
        <f>H4</f>
        <v>96557.5</v>
      </c>
      <c r="E17" s="314">
        <f t="shared" si="1"/>
        <v>2.8108624642997474E-3</v>
      </c>
      <c r="F17"/>
      <c r="G17" s="10">
        <v>82716</v>
      </c>
    </row>
    <row r="18" spans="1:7" s="302" customFormat="1" ht="20.399999999999999" customHeight="1">
      <c r="A18" s="305" t="s">
        <v>1064</v>
      </c>
      <c r="B18" s="305">
        <v>82716</v>
      </c>
      <c r="C18" s="314">
        <f t="shared" si="0"/>
        <v>3.1898803634980168E-3</v>
      </c>
      <c r="D18" s="305">
        <f>I4</f>
        <v>12000</v>
      </c>
      <c r="E18" s="314">
        <f t="shared" si="1"/>
        <v>3.4932915176549693E-4</v>
      </c>
      <c r="F18"/>
      <c r="G18" s="10">
        <v>11466013</v>
      </c>
    </row>
    <row r="19" spans="1:7" s="302" customFormat="1" ht="20.399999999999999" customHeight="1">
      <c r="A19" s="305" t="s">
        <v>1065</v>
      </c>
      <c r="B19" s="305">
        <v>3783352.5810000002</v>
      </c>
      <c r="C19" s="314">
        <f t="shared" si="0"/>
        <v>0.14590214839113885</v>
      </c>
      <c r="D19" s="305">
        <f>J4</f>
        <v>3466212.6</v>
      </c>
      <c r="E19" s="314">
        <f t="shared" si="1"/>
        <v>0.10090409228307315</v>
      </c>
      <c r="F19"/>
      <c r="G19" s="10">
        <v>3783352.5810000002</v>
      </c>
    </row>
    <row r="20" spans="1:7" s="302" customFormat="1" ht="20.399999999999999" customHeight="1">
      <c r="A20" s="305" t="s">
        <v>1066</v>
      </c>
      <c r="B20" s="305">
        <v>11466013</v>
      </c>
      <c r="C20" s="314">
        <f t="shared" si="0"/>
        <v>0.4421781724976182</v>
      </c>
      <c r="D20" s="305">
        <f>K4</f>
        <v>16584957</v>
      </c>
      <c r="E20" s="314">
        <f t="shared" si="1"/>
        <v>0.48280074673977003</v>
      </c>
      <c r="F20"/>
      <c r="G20" s="10">
        <v>2311840</v>
      </c>
    </row>
    <row r="21" spans="1:7" s="302" customFormat="1" ht="20.399999999999999" customHeight="1">
      <c r="A21" s="305" t="s">
        <v>1067</v>
      </c>
      <c r="B21" s="305">
        <v>2311840</v>
      </c>
      <c r="C21" s="314">
        <f t="shared" si="0"/>
        <v>8.9154371821041342E-2</v>
      </c>
      <c r="D21" s="305">
        <f>L4</f>
        <v>2703489</v>
      </c>
      <c r="E21" s="314">
        <f t="shared" si="1"/>
        <v>7.8700626598112625E-2</v>
      </c>
      <c r="F21"/>
      <c r="G21" s="10">
        <v>4129591</v>
      </c>
    </row>
    <row r="22" spans="1:7" s="317" customFormat="1" ht="20.399999999999999" customHeight="1">
      <c r="A22" s="305" t="s">
        <v>1177</v>
      </c>
      <c r="B22" s="305">
        <v>4129591</v>
      </c>
      <c r="C22" s="314">
        <f t="shared" si="0"/>
        <v>0.15925457275712243</v>
      </c>
      <c r="D22" s="305">
        <f>M4</f>
        <v>6339223</v>
      </c>
      <c r="E22" s="314">
        <f t="shared" si="1"/>
        <v>0.18453961612019407</v>
      </c>
      <c r="F22"/>
      <c r="G22" s="10">
        <v>83732</v>
      </c>
    </row>
    <row r="23" spans="1:7">
      <c r="A23" s="315" t="s">
        <v>856</v>
      </c>
      <c r="B23" s="315">
        <f>SUM(B9:B22)</f>
        <v>25930753.061000001</v>
      </c>
      <c r="C23" s="314">
        <f t="shared" si="0"/>
        <v>1</v>
      </c>
      <c r="D23" s="315">
        <f>SUM(D9:D22)</f>
        <v>34351556.230999999</v>
      </c>
      <c r="E23" s="316">
        <f>+D23/$D$23</f>
        <v>1</v>
      </c>
    </row>
    <row r="24" spans="1:7">
      <c r="F24" s="286">
        <f>SUM(G9:G23)</f>
        <v>25930753.061000001</v>
      </c>
    </row>
    <row r="26" spans="1:7">
      <c r="B26" s="286">
        <v>440.9</v>
      </c>
    </row>
    <row r="27" spans="1:7">
      <c r="B27" s="286">
        <v>342.8</v>
      </c>
    </row>
    <row r="28" spans="1:7">
      <c r="B28" s="368">
        <f>B26/B27-1</f>
        <v>0.2861726954492414</v>
      </c>
    </row>
  </sheetData>
  <mergeCells count="3">
    <mergeCell ref="B7:C7"/>
    <mergeCell ref="D7:E7"/>
    <mergeCell ref="A7:A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sheetPr>
  <dimension ref="A1:P455"/>
  <sheetViews>
    <sheetView zoomScale="115" zoomScaleNormal="115" workbookViewId="0">
      <pane ySplit="1" topLeftCell="A54" activePane="bottomLeft" state="frozen"/>
      <selection pane="bottomLeft" activeCell="B1" sqref="B1"/>
    </sheetView>
  </sheetViews>
  <sheetFormatPr baseColWidth="10" defaultRowHeight="14.4"/>
  <cols>
    <col min="1" max="1" width="45.77734375" customWidth="1"/>
    <col min="2" max="2" width="25.33203125" customWidth="1"/>
    <col min="3" max="3" width="20.5546875" customWidth="1"/>
    <col min="4" max="4" width="26.77734375" customWidth="1"/>
    <col min="5" max="5" width="24.33203125" customWidth="1"/>
    <col min="6" max="6" width="13.77734375" style="10" customWidth="1"/>
    <col min="7" max="7" width="22.6640625" style="10" customWidth="1"/>
    <col min="8" max="8" width="27" style="10" customWidth="1"/>
    <col min="9" max="9" width="26.77734375" style="10" customWidth="1"/>
    <col min="10" max="11" width="21.21875" style="165" customWidth="1"/>
    <col min="14" max="14" width="19.5546875" customWidth="1"/>
    <col min="15" max="15" width="19.44140625" customWidth="1"/>
  </cols>
  <sheetData>
    <row r="1" spans="1:16" ht="34.799999999999997" customHeight="1">
      <c r="A1" s="1" t="s">
        <v>1</v>
      </c>
      <c r="B1" s="1" t="s">
        <v>1179</v>
      </c>
      <c r="C1" s="1" t="s">
        <v>701</v>
      </c>
      <c r="D1" s="42" t="s">
        <v>64</v>
      </c>
      <c r="E1" s="1" t="s">
        <v>702</v>
      </c>
      <c r="F1" s="161" t="s">
        <v>708</v>
      </c>
      <c r="G1" s="161" t="s">
        <v>709</v>
      </c>
      <c r="H1" s="161" t="s">
        <v>710</v>
      </c>
      <c r="I1" s="161" t="s">
        <v>711</v>
      </c>
      <c r="J1" s="229" t="s">
        <v>714</v>
      </c>
      <c r="K1" s="233"/>
      <c r="N1" s="224" t="s">
        <v>701</v>
      </c>
      <c r="O1" t="s">
        <v>861</v>
      </c>
    </row>
    <row r="2" spans="1:16" s="64" customFormat="1">
      <c r="A2" s="174" t="s">
        <v>467</v>
      </c>
      <c r="B2" s="174" t="s">
        <v>96</v>
      </c>
      <c r="C2" s="99" t="s">
        <v>703</v>
      </c>
      <c r="D2" s="99" t="s">
        <v>95</v>
      </c>
      <c r="E2" s="175" t="s">
        <v>706</v>
      </c>
      <c r="F2" s="102">
        <v>1</v>
      </c>
      <c r="G2" s="102">
        <v>0</v>
      </c>
      <c r="H2" s="102">
        <v>0</v>
      </c>
      <c r="I2" s="102">
        <v>6</v>
      </c>
      <c r="J2" s="149">
        <f>SUM(F2:I2)</f>
        <v>7</v>
      </c>
      <c r="K2" s="234"/>
      <c r="N2"/>
      <c r="O2"/>
      <c r="P2"/>
    </row>
    <row r="3" spans="1:16" s="64" customFormat="1">
      <c r="A3" s="174" t="s">
        <v>467</v>
      </c>
      <c r="B3" s="174" t="s">
        <v>96</v>
      </c>
      <c r="C3" s="99" t="s">
        <v>704</v>
      </c>
      <c r="D3" s="99" t="s">
        <v>95</v>
      </c>
      <c r="E3" s="175" t="s">
        <v>706</v>
      </c>
      <c r="F3" s="102">
        <v>0</v>
      </c>
      <c r="G3" s="102">
        <v>0</v>
      </c>
      <c r="H3" s="102">
        <v>0</v>
      </c>
      <c r="I3" s="102">
        <v>43</v>
      </c>
      <c r="J3" s="149">
        <f t="shared" ref="J3:J66" si="0">SUM(F3:I3)</f>
        <v>43</v>
      </c>
      <c r="K3" s="234"/>
      <c r="N3" s="224" t="s">
        <v>857</v>
      </c>
      <c r="O3" t="s">
        <v>863</v>
      </c>
      <c r="P3"/>
    </row>
    <row r="4" spans="1:16" s="64" customFormat="1">
      <c r="A4" s="174" t="s">
        <v>467</v>
      </c>
      <c r="B4" s="174" t="s">
        <v>96</v>
      </c>
      <c r="C4" s="99" t="s">
        <v>705</v>
      </c>
      <c r="D4" s="99" t="s">
        <v>95</v>
      </c>
      <c r="E4" s="175" t="s">
        <v>706</v>
      </c>
      <c r="F4" s="102">
        <v>2084</v>
      </c>
      <c r="G4" s="102">
        <v>0</v>
      </c>
      <c r="H4" s="102">
        <v>0</v>
      </c>
      <c r="I4" s="102">
        <v>67737</v>
      </c>
      <c r="J4" s="149">
        <f t="shared" si="0"/>
        <v>69821</v>
      </c>
      <c r="K4" s="234"/>
      <c r="N4" s="211" t="s">
        <v>95</v>
      </c>
      <c r="O4" s="228">
        <v>2443</v>
      </c>
      <c r="P4"/>
    </row>
    <row r="5" spans="1:16" s="64" customFormat="1">
      <c r="A5" s="174" t="s">
        <v>467</v>
      </c>
      <c r="B5" s="174" t="s">
        <v>96</v>
      </c>
      <c r="C5" s="99" t="s">
        <v>703</v>
      </c>
      <c r="D5" s="99" t="s">
        <v>95</v>
      </c>
      <c r="E5" s="175" t="s">
        <v>707</v>
      </c>
      <c r="F5" s="102">
        <v>0</v>
      </c>
      <c r="G5" s="102">
        <v>0</v>
      </c>
      <c r="H5" s="102">
        <v>0</v>
      </c>
      <c r="I5" s="102">
        <v>0</v>
      </c>
      <c r="J5" s="149">
        <f t="shared" si="0"/>
        <v>0</v>
      </c>
      <c r="K5" s="234"/>
      <c r="N5" s="211" t="s">
        <v>78</v>
      </c>
      <c r="O5" s="228">
        <v>7908</v>
      </c>
      <c r="P5"/>
    </row>
    <row r="6" spans="1:16" s="64" customFormat="1">
      <c r="A6" s="174" t="s">
        <v>467</v>
      </c>
      <c r="B6" s="174" t="s">
        <v>96</v>
      </c>
      <c r="C6" s="99" t="s">
        <v>704</v>
      </c>
      <c r="D6" s="99" t="s">
        <v>95</v>
      </c>
      <c r="E6" s="175" t="s">
        <v>707</v>
      </c>
      <c r="F6" s="102">
        <v>0</v>
      </c>
      <c r="G6" s="102">
        <v>0</v>
      </c>
      <c r="H6" s="102">
        <v>0</v>
      </c>
      <c r="I6" s="102">
        <v>0</v>
      </c>
      <c r="J6" s="149">
        <f t="shared" si="0"/>
        <v>0</v>
      </c>
      <c r="K6" s="234"/>
      <c r="N6" s="211" t="s">
        <v>252</v>
      </c>
      <c r="O6" s="228">
        <v>249</v>
      </c>
      <c r="P6"/>
    </row>
    <row r="7" spans="1:16" s="64" customFormat="1">
      <c r="A7" s="174" t="s">
        <v>467</v>
      </c>
      <c r="B7" s="174" t="s">
        <v>96</v>
      </c>
      <c r="C7" s="99" t="s">
        <v>705</v>
      </c>
      <c r="D7" s="99" t="s">
        <v>95</v>
      </c>
      <c r="E7" s="175" t="s">
        <v>707</v>
      </c>
      <c r="F7" s="102">
        <v>0</v>
      </c>
      <c r="G7" s="102">
        <v>0</v>
      </c>
      <c r="H7" s="102">
        <v>0</v>
      </c>
      <c r="I7" s="102">
        <v>0</v>
      </c>
      <c r="J7" s="149">
        <f t="shared" si="0"/>
        <v>0</v>
      </c>
      <c r="K7" s="234"/>
      <c r="N7" s="211" t="s">
        <v>247</v>
      </c>
      <c r="O7" s="228">
        <v>1035</v>
      </c>
      <c r="P7"/>
    </row>
    <row r="8" spans="1:16" s="64" customFormat="1">
      <c r="A8" s="99" t="s">
        <v>27</v>
      </c>
      <c r="B8" s="174" t="s">
        <v>92</v>
      </c>
      <c r="C8" s="99" t="s">
        <v>703</v>
      </c>
      <c r="D8" s="99" t="s">
        <v>247</v>
      </c>
      <c r="E8" s="175" t="s">
        <v>706</v>
      </c>
      <c r="F8" s="102">
        <v>0</v>
      </c>
      <c r="G8" s="102">
        <v>0</v>
      </c>
      <c r="H8" s="102">
        <v>0</v>
      </c>
      <c r="I8" s="102">
        <v>3</v>
      </c>
      <c r="J8" s="149">
        <f t="shared" si="0"/>
        <v>3</v>
      </c>
      <c r="K8" s="234"/>
      <c r="N8" s="211" t="s">
        <v>724</v>
      </c>
      <c r="O8" s="228">
        <v>0</v>
      </c>
      <c r="P8"/>
    </row>
    <row r="9" spans="1:16" s="64" customFormat="1">
      <c r="A9" s="99" t="s">
        <v>27</v>
      </c>
      <c r="B9" s="174" t="s">
        <v>92</v>
      </c>
      <c r="C9" s="99" t="s">
        <v>704</v>
      </c>
      <c r="D9" s="99" t="s">
        <v>247</v>
      </c>
      <c r="E9" s="175" t="s">
        <v>706</v>
      </c>
      <c r="F9" s="102">
        <v>1</v>
      </c>
      <c r="G9" s="102">
        <v>2</v>
      </c>
      <c r="H9" s="102">
        <v>12</v>
      </c>
      <c r="I9" s="102">
        <v>3</v>
      </c>
      <c r="J9" s="149">
        <f t="shared" si="0"/>
        <v>18</v>
      </c>
      <c r="K9" s="234"/>
      <c r="N9" s="211" t="s">
        <v>659</v>
      </c>
      <c r="O9" s="228">
        <v>300</v>
      </c>
      <c r="P9"/>
    </row>
    <row r="10" spans="1:16" s="64" customFormat="1">
      <c r="A10" s="99" t="s">
        <v>27</v>
      </c>
      <c r="B10" s="174" t="s">
        <v>92</v>
      </c>
      <c r="C10" s="99" t="s">
        <v>705</v>
      </c>
      <c r="D10" s="99" t="s">
        <v>247</v>
      </c>
      <c r="E10" s="175" t="s">
        <v>706</v>
      </c>
      <c r="F10" s="102">
        <v>6000</v>
      </c>
      <c r="G10" s="102">
        <v>3100</v>
      </c>
      <c r="H10" s="102">
        <v>32504</v>
      </c>
      <c r="I10" s="102">
        <v>3604</v>
      </c>
      <c r="J10" s="149">
        <f t="shared" si="0"/>
        <v>45208</v>
      </c>
      <c r="K10" s="234"/>
      <c r="N10" s="211" t="s">
        <v>858</v>
      </c>
      <c r="O10" s="228">
        <v>11935</v>
      </c>
      <c r="P10"/>
    </row>
    <row r="11" spans="1:16" s="64" customFormat="1">
      <c r="A11" s="99" t="s">
        <v>27</v>
      </c>
      <c r="B11" s="174" t="s">
        <v>92</v>
      </c>
      <c r="C11" s="99" t="s">
        <v>703</v>
      </c>
      <c r="D11" s="99" t="s">
        <v>247</v>
      </c>
      <c r="E11" s="175" t="s">
        <v>707</v>
      </c>
      <c r="F11" s="102">
        <v>0</v>
      </c>
      <c r="G11" s="102">
        <v>0</v>
      </c>
      <c r="H11" s="102">
        <v>0</v>
      </c>
      <c r="I11" s="102">
        <v>0</v>
      </c>
      <c r="J11" s="149">
        <f t="shared" si="0"/>
        <v>0</v>
      </c>
      <c r="K11" s="234"/>
      <c r="N11"/>
      <c r="O11"/>
      <c r="P11"/>
    </row>
    <row r="12" spans="1:16" s="64" customFormat="1">
      <c r="A12" s="99" t="s">
        <v>27</v>
      </c>
      <c r="B12" s="174" t="s">
        <v>92</v>
      </c>
      <c r="C12" s="99" t="s">
        <v>704</v>
      </c>
      <c r="D12" s="99" t="s">
        <v>247</v>
      </c>
      <c r="E12" s="175" t="s">
        <v>707</v>
      </c>
      <c r="F12" s="102">
        <v>0</v>
      </c>
      <c r="G12" s="102">
        <v>0</v>
      </c>
      <c r="H12" s="102">
        <v>0</v>
      </c>
      <c r="I12" s="102">
        <v>0</v>
      </c>
      <c r="J12" s="149">
        <f t="shared" si="0"/>
        <v>0</v>
      </c>
      <c r="K12" s="234"/>
      <c r="N12"/>
      <c r="O12"/>
      <c r="P12"/>
    </row>
    <row r="13" spans="1:16" s="64" customFormat="1">
      <c r="A13" s="99" t="s">
        <v>27</v>
      </c>
      <c r="B13" s="174" t="s">
        <v>92</v>
      </c>
      <c r="C13" s="99" t="s">
        <v>705</v>
      </c>
      <c r="D13" s="99" t="s">
        <v>247</v>
      </c>
      <c r="E13" s="175" t="s">
        <v>707</v>
      </c>
      <c r="F13" s="102">
        <v>0</v>
      </c>
      <c r="G13" s="102">
        <v>0</v>
      </c>
      <c r="H13" s="102">
        <v>0</v>
      </c>
      <c r="I13" s="102">
        <v>0</v>
      </c>
      <c r="J13" s="149">
        <f t="shared" si="0"/>
        <v>0</v>
      </c>
      <c r="K13" s="234"/>
      <c r="N13"/>
      <c r="O13"/>
      <c r="P13"/>
    </row>
    <row r="14" spans="1:16" s="64" customFormat="1">
      <c r="A14" s="99" t="s">
        <v>25</v>
      </c>
      <c r="B14" s="174" t="s">
        <v>92</v>
      </c>
      <c r="C14" s="99" t="s">
        <v>703</v>
      </c>
      <c r="D14" s="99" t="s">
        <v>252</v>
      </c>
      <c r="E14" s="175" t="s">
        <v>706</v>
      </c>
      <c r="F14" s="102">
        <v>0</v>
      </c>
      <c r="G14" s="102">
        <v>0</v>
      </c>
      <c r="H14" s="102">
        <v>0</v>
      </c>
      <c r="I14" s="102">
        <v>5</v>
      </c>
      <c r="J14" s="149">
        <f t="shared" si="0"/>
        <v>5</v>
      </c>
      <c r="K14" s="234"/>
      <c r="N14"/>
      <c r="O14"/>
      <c r="P14"/>
    </row>
    <row r="15" spans="1:16" s="64" customFormat="1">
      <c r="A15" s="99" t="s">
        <v>25</v>
      </c>
      <c r="B15" s="174" t="s">
        <v>92</v>
      </c>
      <c r="C15" s="99" t="s">
        <v>704</v>
      </c>
      <c r="D15" s="99" t="s">
        <v>252</v>
      </c>
      <c r="E15" s="175" t="s">
        <v>706</v>
      </c>
      <c r="F15" s="102">
        <v>1</v>
      </c>
      <c r="G15" s="102">
        <v>8</v>
      </c>
      <c r="H15" s="102">
        <f>15+2</f>
        <v>17</v>
      </c>
      <c r="I15" s="102">
        <v>71</v>
      </c>
      <c r="J15" s="149">
        <f t="shared" si="0"/>
        <v>97</v>
      </c>
      <c r="K15" s="234"/>
      <c r="N15"/>
      <c r="O15"/>
      <c r="P15"/>
    </row>
    <row r="16" spans="1:16" s="64" customFormat="1">
      <c r="A16" s="99" t="s">
        <v>25</v>
      </c>
      <c r="B16" s="174" t="s">
        <v>92</v>
      </c>
      <c r="C16" s="99" t="s">
        <v>705</v>
      </c>
      <c r="D16" s="99" t="s">
        <v>252</v>
      </c>
      <c r="E16" s="175" t="s">
        <v>706</v>
      </c>
      <c r="F16" s="102">
        <v>12000</v>
      </c>
      <c r="G16" s="102">
        <v>26000</v>
      </c>
      <c r="H16" s="102">
        <f>12295+1638</f>
        <v>13933</v>
      </c>
      <c r="I16" s="102">
        <v>49281</v>
      </c>
      <c r="J16" s="149">
        <f t="shared" si="0"/>
        <v>101214</v>
      </c>
      <c r="K16" s="234"/>
      <c r="N16"/>
      <c r="O16"/>
      <c r="P16"/>
    </row>
    <row r="17" spans="1:16" s="64" customFormat="1">
      <c r="A17" s="99" t="s">
        <v>25</v>
      </c>
      <c r="B17" s="174" t="s">
        <v>92</v>
      </c>
      <c r="C17" s="99" t="s">
        <v>703</v>
      </c>
      <c r="D17" s="99" t="s">
        <v>252</v>
      </c>
      <c r="E17" s="175" t="s">
        <v>707</v>
      </c>
      <c r="F17" s="102">
        <v>0</v>
      </c>
      <c r="G17" s="102">
        <v>0</v>
      </c>
      <c r="H17" s="102">
        <v>0</v>
      </c>
      <c r="I17" s="102">
        <v>0</v>
      </c>
      <c r="J17" s="149">
        <f t="shared" si="0"/>
        <v>0</v>
      </c>
      <c r="K17" s="234"/>
      <c r="N17"/>
      <c r="O17"/>
      <c r="P17"/>
    </row>
    <row r="18" spans="1:16" s="64" customFormat="1">
      <c r="A18" s="99" t="s">
        <v>25</v>
      </c>
      <c r="B18" s="174" t="s">
        <v>92</v>
      </c>
      <c r="C18" s="99" t="s">
        <v>704</v>
      </c>
      <c r="D18" s="99" t="s">
        <v>252</v>
      </c>
      <c r="E18" s="175" t="s">
        <v>707</v>
      </c>
      <c r="F18" s="102">
        <v>1</v>
      </c>
      <c r="G18" s="102">
        <v>0</v>
      </c>
      <c r="H18" s="102">
        <v>0</v>
      </c>
      <c r="I18" s="102">
        <v>0</v>
      </c>
      <c r="J18" s="149">
        <f t="shared" si="0"/>
        <v>1</v>
      </c>
      <c r="K18" s="234"/>
      <c r="N18"/>
      <c r="O18"/>
      <c r="P18"/>
    </row>
    <row r="19" spans="1:16" s="64" customFormat="1">
      <c r="A19" s="99" t="s">
        <v>25</v>
      </c>
      <c r="B19" s="174" t="s">
        <v>92</v>
      </c>
      <c r="C19" s="99" t="s">
        <v>705</v>
      </c>
      <c r="D19" s="99" t="s">
        <v>252</v>
      </c>
      <c r="E19" s="175" t="s">
        <v>707</v>
      </c>
      <c r="F19" s="102">
        <f>6000</f>
        <v>6000</v>
      </c>
      <c r="G19" s="102">
        <v>0</v>
      </c>
      <c r="H19" s="102">
        <v>0</v>
      </c>
      <c r="I19" s="102">
        <v>0</v>
      </c>
      <c r="J19" s="149">
        <f t="shared" si="0"/>
        <v>6000</v>
      </c>
      <c r="K19" s="234"/>
      <c r="N19"/>
      <c r="O19"/>
      <c r="P19"/>
    </row>
    <row r="20" spans="1:16" s="64" customFormat="1">
      <c r="A20" s="99" t="s">
        <v>17</v>
      </c>
      <c r="B20" s="174" t="s">
        <v>92</v>
      </c>
      <c r="C20" s="99" t="s">
        <v>703</v>
      </c>
      <c r="D20" s="99" t="s">
        <v>247</v>
      </c>
      <c r="E20" s="99" t="s">
        <v>706</v>
      </c>
      <c r="F20" s="220">
        <v>0</v>
      </c>
      <c r="G20" s="220">
        <v>4</v>
      </c>
      <c r="H20" s="220">
        <v>1</v>
      </c>
      <c r="I20" s="220">
        <v>35</v>
      </c>
      <c r="J20" s="149">
        <f t="shared" si="0"/>
        <v>40</v>
      </c>
      <c r="K20" s="234"/>
      <c r="N20"/>
      <c r="O20"/>
    </row>
    <row r="21" spans="1:16" s="64" customFormat="1">
      <c r="A21" s="99" t="s">
        <v>17</v>
      </c>
      <c r="B21" s="174" t="s">
        <v>92</v>
      </c>
      <c r="C21" s="99" t="s">
        <v>704</v>
      </c>
      <c r="D21" s="99" t="s">
        <v>247</v>
      </c>
      <c r="E21" s="99" t="s">
        <v>706</v>
      </c>
      <c r="F21" s="220">
        <v>2</v>
      </c>
      <c r="G21" s="220">
        <v>7</v>
      </c>
      <c r="H21" s="220">
        <v>6</v>
      </c>
      <c r="I21" s="220">
        <v>256</v>
      </c>
      <c r="J21" s="149">
        <f t="shared" si="0"/>
        <v>271</v>
      </c>
      <c r="K21" s="234"/>
      <c r="N21"/>
      <c r="O21"/>
    </row>
    <row r="22" spans="1:16" s="64" customFormat="1">
      <c r="A22" s="99" t="s">
        <v>17</v>
      </c>
      <c r="B22" s="174" t="s">
        <v>92</v>
      </c>
      <c r="C22" s="99" t="s">
        <v>705</v>
      </c>
      <c r="D22" s="99" t="s">
        <v>247</v>
      </c>
      <c r="E22" s="99" t="s">
        <v>706</v>
      </c>
      <c r="F22" s="220">
        <v>121266</v>
      </c>
      <c r="G22" s="220">
        <v>158768</v>
      </c>
      <c r="H22" s="220">
        <v>33825</v>
      </c>
      <c r="I22" s="220">
        <v>138118</v>
      </c>
      <c r="J22" s="149">
        <f t="shared" si="0"/>
        <v>451977</v>
      </c>
      <c r="K22" s="234"/>
      <c r="N22"/>
      <c r="O22"/>
    </row>
    <row r="23" spans="1:16" s="64" customFormat="1">
      <c r="A23" s="99" t="s">
        <v>17</v>
      </c>
      <c r="B23" s="174" t="s">
        <v>92</v>
      </c>
      <c r="C23" s="99" t="s">
        <v>703</v>
      </c>
      <c r="D23" s="99" t="s">
        <v>247</v>
      </c>
      <c r="E23" s="99" t="s">
        <v>707</v>
      </c>
      <c r="F23" s="220">
        <v>0</v>
      </c>
      <c r="G23" s="220">
        <v>0</v>
      </c>
      <c r="H23" s="220">
        <v>0</v>
      </c>
      <c r="I23" s="220">
        <v>0</v>
      </c>
      <c r="J23" s="149">
        <f t="shared" si="0"/>
        <v>0</v>
      </c>
      <c r="K23" s="234"/>
      <c r="N23"/>
      <c r="O23"/>
    </row>
    <row r="24" spans="1:16" s="64" customFormat="1">
      <c r="A24" s="99" t="s">
        <v>17</v>
      </c>
      <c r="B24" s="174" t="s">
        <v>92</v>
      </c>
      <c r="C24" s="99" t="s">
        <v>704</v>
      </c>
      <c r="D24" s="99" t="s">
        <v>247</v>
      </c>
      <c r="E24" s="99" t="s">
        <v>707</v>
      </c>
      <c r="F24" s="220">
        <v>4</v>
      </c>
      <c r="G24" s="220">
        <v>0</v>
      </c>
      <c r="H24" s="220">
        <v>0</v>
      </c>
      <c r="I24" s="220">
        <v>1</v>
      </c>
      <c r="J24" s="149">
        <f t="shared" si="0"/>
        <v>5</v>
      </c>
      <c r="K24" s="234"/>
      <c r="N24"/>
      <c r="O24"/>
    </row>
    <row r="25" spans="1:16" s="64" customFormat="1">
      <c r="A25" s="99" t="s">
        <v>17</v>
      </c>
      <c r="B25" s="174" t="s">
        <v>92</v>
      </c>
      <c r="C25" s="99" t="s">
        <v>705</v>
      </c>
      <c r="D25" s="99" t="s">
        <v>247</v>
      </c>
      <c r="E25" s="99" t="s">
        <v>707</v>
      </c>
      <c r="F25" s="220">
        <v>680168</v>
      </c>
      <c r="G25" s="220">
        <v>0</v>
      </c>
      <c r="H25" s="220">
        <v>0</v>
      </c>
      <c r="I25" s="220">
        <v>211</v>
      </c>
      <c r="J25" s="149">
        <f t="shared" si="0"/>
        <v>680379</v>
      </c>
      <c r="K25" s="234"/>
      <c r="N25"/>
      <c r="O25"/>
    </row>
    <row r="26" spans="1:16" s="64" customFormat="1">
      <c r="A26" s="99" t="s">
        <v>47</v>
      </c>
      <c r="B26" s="174" t="s">
        <v>80</v>
      </c>
      <c r="C26" s="99" t="s">
        <v>703</v>
      </c>
      <c r="D26" s="99" t="s">
        <v>247</v>
      </c>
      <c r="E26" s="99" t="s">
        <v>706</v>
      </c>
      <c r="F26" s="220">
        <v>3</v>
      </c>
      <c r="G26" s="220">
        <v>0</v>
      </c>
      <c r="H26" s="220">
        <v>0</v>
      </c>
      <c r="I26" s="220">
        <v>3</v>
      </c>
      <c r="J26" s="149">
        <f t="shared" si="0"/>
        <v>6</v>
      </c>
      <c r="K26" s="234"/>
      <c r="N26"/>
      <c r="O26"/>
    </row>
    <row r="27" spans="1:16" s="64" customFormat="1">
      <c r="A27" s="99" t="s">
        <v>47</v>
      </c>
      <c r="B27" s="174" t="s">
        <v>80</v>
      </c>
      <c r="C27" s="99" t="s">
        <v>704</v>
      </c>
      <c r="D27" s="99" t="s">
        <v>247</v>
      </c>
      <c r="E27" s="99" t="s">
        <v>706</v>
      </c>
      <c r="F27" s="220">
        <f>4+2</f>
        <v>6</v>
      </c>
      <c r="G27" s="220">
        <v>2</v>
      </c>
      <c r="H27" s="220">
        <f>3+4</f>
        <v>7</v>
      </c>
      <c r="I27" s="220">
        <v>11</v>
      </c>
      <c r="J27" s="149">
        <f t="shared" si="0"/>
        <v>26</v>
      </c>
      <c r="K27" s="234"/>
      <c r="N27"/>
      <c r="O27"/>
    </row>
    <row r="28" spans="1:16" s="64" customFormat="1">
      <c r="A28" s="99" t="s">
        <v>47</v>
      </c>
      <c r="B28" s="174" t="s">
        <v>80</v>
      </c>
      <c r="C28" s="99" t="s">
        <v>705</v>
      </c>
      <c r="D28" s="99" t="s">
        <v>247</v>
      </c>
      <c r="E28" s="99" t="s">
        <v>706</v>
      </c>
      <c r="F28" s="220">
        <f>132000+36000</f>
        <v>168000</v>
      </c>
      <c r="G28" s="220">
        <v>10800</v>
      </c>
      <c r="H28" s="220">
        <f>10800+22500</f>
        <v>33300</v>
      </c>
      <c r="I28" s="220">
        <v>12600</v>
      </c>
      <c r="J28" s="149">
        <f t="shared" si="0"/>
        <v>224700</v>
      </c>
      <c r="K28" s="234"/>
      <c r="N28"/>
      <c r="O28"/>
    </row>
    <row r="29" spans="1:16" s="64" customFormat="1">
      <c r="A29" s="99" t="s">
        <v>47</v>
      </c>
      <c r="B29" s="174" t="s">
        <v>80</v>
      </c>
      <c r="C29" s="99" t="s">
        <v>703</v>
      </c>
      <c r="D29" s="99" t="s">
        <v>247</v>
      </c>
      <c r="E29" s="99" t="s">
        <v>707</v>
      </c>
      <c r="F29" s="220">
        <v>0</v>
      </c>
      <c r="G29" s="220">
        <v>0</v>
      </c>
      <c r="H29" s="220">
        <v>0</v>
      </c>
      <c r="I29" s="220">
        <v>0</v>
      </c>
      <c r="J29" s="149">
        <f t="shared" si="0"/>
        <v>0</v>
      </c>
      <c r="K29" s="234"/>
      <c r="N29"/>
      <c r="O29"/>
    </row>
    <row r="30" spans="1:16" s="64" customFormat="1">
      <c r="A30" s="99" t="s">
        <v>47</v>
      </c>
      <c r="B30" s="174" t="s">
        <v>80</v>
      </c>
      <c r="C30" s="99" t="s">
        <v>704</v>
      </c>
      <c r="D30" s="99" t="s">
        <v>247</v>
      </c>
      <c r="E30" s="99" t="s">
        <v>707</v>
      </c>
      <c r="F30" s="220">
        <v>0</v>
      </c>
      <c r="G30" s="220">
        <v>0</v>
      </c>
      <c r="H30" s="220">
        <v>0</v>
      </c>
      <c r="I30" s="220">
        <v>0</v>
      </c>
      <c r="J30" s="149">
        <f t="shared" si="0"/>
        <v>0</v>
      </c>
      <c r="K30" s="234"/>
      <c r="N30"/>
      <c r="O30"/>
    </row>
    <row r="31" spans="1:16" s="64" customFormat="1">
      <c r="A31" s="99" t="s">
        <v>47</v>
      </c>
      <c r="B31" s="174" t="s">
        <v>80</v>
      </c>
      <c r="C31" s="99" t="s">
        <v>705</v>
      </c>
      <c r="D31" s="99" t="s">
        <v>247</v>
      </c>
      <c r="E31" s="99" t="s">
        <v>707</v>
      </c>
      <c r="F31" s="220">
        <v>0</v>
      </c>
      <c r="G31" s="220">
        <v>0</v>
      </c>
      <c r="H31" s="220">
        <v>0</v>
      </c>
      <c r="I31" s="220">
        <v>0</v>
      </c>
      <c r="J31" s="149">
        <f t="shared" si="0"/>
        <v>0</v>
      </c>
      <c r="K31" s="234"/>
      <c r="N31"/>
      <c r="O31"/>
    </row>
    <row r="32" spans="1:16" s="64" customFormat="1">
      <c r="A32" s="99" t="s">
        <v>8</v>
      </c>
      <c r="B32" s="174" t="s">
        <v>96</v>
      </c>
      <c r="C32" s="99" t="s">
        <v>703</v>
      </c>
      <c r="D32" s="99" t="s">
        <v>95</v>
      </c>
      <c r="E32" s="99" t="s">
        <v>706</v>
      </c>
      <c r="F32" s="220">
        <v>0</v>
      </c>
      <c r="G32" s="220">
        <v>0</v>
      </c>
      <c r="H32" s="220">
        <v>1</v>
      </c>
      <c r="I32" s="220">
        <v>0</v>
      </c>
      <c r="J32" s="149">
        <f t="shared" si="0"/>
        <v>1</v>
      </c>
      <c r="K32" s="234"/>
      <c r="N32"/>
      <c r="O32"/>
    </row>
    <row r="33" spans="1:15" s="64" customFormat="1">
      <c r="A33" s="99" t="s">
        <v>8</v>
      </c>
      <c r="B33" s="174" t="s">
        <v>96</v>
      </c>
      <c r="C33" s="99" t="s">
        <v>704</v>
      </c>
      <c r="D33" s="99" t="s">
        <v>95</v>
      </c>
      <c r="E33" s="99" t="s">
        <v>706</v>
      </c>
      <c r="F33" s="220">
        <v>0</v>
      </c>
      <c r="G33" s="220">
        <v>0</v>
      </c>
      <c r="H33" s="220">
        <v>2</v>
      </c>
      <c r="I33" s="220">
        <v>30</v>
      </c>
      <c r="J33" s="149">
        <f t="shared" si="0"/>
        <v>32</v>
      </c>
      <c r="K33" s="234"/>
      <c r="N33"/>
      <c r="O33"/>
    </row>
    <row r="34" spans="1:15" s="64" customFormat="1">
      <c r="A34" s="99" t="s">
        <v>8</v>
      </c>
      <c r="B34" s="174" t="s">
        <v>96</v>
      </c>
      <c r="C34" s="99" t="s">
        <v>705</v>
      </c>
      <c r="D34" s="99" t="s">
        <v>95</v>
      </c>
      <c r="E34" s="99" t="s">
        <v>706</v>
      </c>
      <c r="F34" s="220">
        <v>0</v>
      </c>
      <c r="G34" s="220">
        <v>0</v>
      </c>
      <c r="H34" s="220">
        <v>3518.6039999999998</v>
      </c>
      <c r="I34" s="220">
        <v>23650.2</v>
      </c>
      <c r="J34" s="149">
        <f t="shared" si="0"/>
        <v>27168.804</v>
      </c>
      <c r="K34" s="234"/>
      <c r="N34"/>
      <c r="O34"/>
    </row>
    <row r="35" spans="1:15" s="64" customFormat="1">
      <c r="A35" s="99" t="s">
        <v>8</v>
      </c>
      <c r="B35" s="174" t="s">
        <v>96</v>
      </c>
      <c r="C35" s="99" t="s">
        <v>703</v>
      </c>
      <c r="D35" s="99" t="s">
        <v>95</v>
      </c>
      <c r="E35" s="99" t="s">
        <v>707</v>
      </c>
      <c r="F35" s="220">
        <v>0</v>
      </c>
      <c r="G35" s="220">
        <v>0</v>
      </c>
      <c r="H35" s="220">
        <v>0</v>
      </c>
      <c r="I35" s="220">
        <v>0</v>
      </c>
      <c r="J35" s="149">
        <f t="shared" si="0"/>
        <v>0</v>
      </c>
      <c r="K35" s="234"/>
      <c r="N35"/>
      <c r="O35"/>
    </row>
    <row r="36" spans="1:15" s="64" customFormat="1">
      <c r="A36" s="99" t="s">
        <v>8</v>
      </c>
      <c r="B36" s="174" t="s">
        <v>96</v>
      </c>
      <c r="C36" s="99" t="s">
        <v>704</v>
      </c>
      <c r="D36" s="99" t="s">
        <v>95</v>
      </c>
      <c r="E36" s="99" t="s">
        <v>707</v>
      </c>
      <c r="F36" s="220">
        <v>0</v>
      </c>
      <c r="G36" s="220">
        <v>0</v>
      </c>
      <c r="H36" s="220">
        <v>0</v>
      </c>
      <c r="I36" s="220">
        <v>0</v>
      </c>
      <c r="J36" s="149">
        <f t="shared" si="0"/>
        <v>0</v>
      </c>
      <c r="K36" s="234"/>
      <c r="N36"/>
      <c r="O36"/>
    </row>
    <row r="37" spans="1:15" s="64" customFormat="1">
      <c r="A37" s="99" t="s">
        <v>8</v>
      </c>
      <c r="B37" s="174" t="s">
        <v>96</v>
      </c>
      <c r="C37" s="99" t="s">
        <v>705</v>
      </c>
      <c r="D37" s="99" t="s">
        <v>95</v>
      </c>
      <c r="E37" s="99" t="s">
        <v>707</v>
      </c>
      <c r="F37" s="220">
        <v>0</v>
      </c>
      <c r="G37" s="220">
        <v>0</v>
      </c>
      <c r="H37" s="220">
        <v>0</v>
      </c>
      <c r="I37" s="220">
        <v>0</v>
      </c>
      <c r="J37" s="149">
        <f t="shared" si="0"/>
        <v>0</v>
      </c>
      <c r="K37" s="234"/>
      <c r="N37"/>
      <c r="O37"/>
    </row>
    <row r="38" spans="1:15" s="64" customFormat="1">
      <c r="A38" s="99" t="s">
        <v>2</v>
      </c>
      <c r="B38" s="174" t="s">
        <v>80</v>
      </c>
      <c r="C38" s="99" t="s">
        <v>703</v>
      </c>
      <c r="D38" s="99" t="s">
        <v>247</v>
      </c>
      <c r="E38" s="99" t="s">
        <v>706</v>
      </c>
      <c r="F38" s="220">
        <v>1</v>
      </c>
      <c r="G38" s="220">
        <v>0</v>
      </c>
      <c r="H38" s="220">
        <v>0</v>
      </c>
      <c r="I38" s="220">
        <v>0</v>
      </c>
      <c r="J38" s="149">
        <f t="shared" si="0"/>
        <v>1</v>
      </c>
      <c r="K38" s="234"/>
      <c r="N38"/>
      <c r="O38"/>
    </row>
    <row r="39" spans="1:15" s="64" customFormat="1">
      <c r="A39" s="99" t="s">
        <v>2</v>
      </c>
      <c r="B39" s="174" t="s">
        <v>80</v>
      </c>
      <c r="C39" s="99" t="s">
        <v>704</v>
      </c>
      <c r="D39" s="99" t="s">
        <v>247</v>
      </c>
      <c r="E39" s="99" t="s">
        <v>706</v>
      </c>
      <c r="F39" s="220">
        <v>2</v>
      </c>
      <c r="G39" s="220">
        <v>0</v>
      </c>
      <c r="H39" s="220">
        <v>2</v>
      </c>
      <c r="I39" s="220">
        <v>0</v>
      </c>
      <c r="J39" s="149">
        <f t="shared" si="0"/>
        <v>4</v>
      </c>
      <c r="K39" s="234"/>
      <c r="N39"/>
      <c r="O39"/>
    </row>
    <row r="40" spans="1:15" s="64" customFormat="1">
      <c r="A40" s="99" t="s">
        <v>2</v>
      </c>
      <c r="B40" s="174" t="s">
        <v>80</v>
      </c>
      <c r="C40" s="99" t="s">
        <v>705</v>
      </c>
      <c r="D40" s="99" t="s">
        <v>247</v>
      </c>
      <c r="E40" s="99" t="s">
        <v>706</v>
      </c>
      <c r="F40" s="220">
        <v>37754.724000000002</v>
      </c>
      <c r="G40" s="220">
        <v>0</v>
      </c>
      <c r="H40" s="220">
        <v>6526</v>
      </c>
      <c r="I40" s="220">
        <v>0</v>
      </c>
      <c r="J40" s="149">
        <f t="shared" si="0"/>
        <v>44280.724000000002</v>
      </c>
      <c r="K40" s="234"/>
      <c r="N40"/>
      <c r="O40"/>
    </row>
    <row r="41" spans="1:15" s="64" customFormat="1">
      <c r="A41" s="99" t="s">
        <v>2</v>
      </c>
      <c r="B41" s="174" t="s">
        <v>80</v>
      </c>
      <c r="C41" s="99" t="s">
        <v>703</v>
      </c>
      <c r="D41" s="99" t="s">
        <v>247</v>
      </c>
      <c r="E41" s="99" t="s">
        <v>707</v>
      </c>
      <c r="F41" s="220">
        <v>0</v>
      </c>
      <c r="G41" s="220">
        <v>0</v>
      </c>
      <c r="H41" s="220">
        <v>0</v>
      </c>
      <c r="I41" s="220">
        <v>0</v>
      </c>
      <c r="J41" s="149">
        <f t="shared" si="0"/>
        <v>0</v>
      </c>
      <c r="K41" s="234"/>
      <c r="N41"/>
      <c r="O41"/>
    </row>
    <row r="42" spans="1:15" s="64" customFormat="1">
      <c r="A42" s="99" t="s">
        <v>2</v>
      </c>
      <c r="B42" s="174" t="s">
        <v>80</v>
      </c>
      <c r="C42" s="99" t="s">
        <v>704</v>
      </c>
      <c r="D42" s="99" t="s">
        <v>247</v>
      </c>
      <c r="E42" s="99" t="s">
        <v>707</v>
      </c>
      <c r="F42" s="220">
        <v>0</v>
      </c>
      <c r="G42" s="220">
        <v>0</v>
      </c>
      <c r="H42" s="220">
        <v>0</v>
      </c>
      <c r="I42" s="220">
        <v>0</v>
      </c>
      <c r="J42" s="149">
        <f t="shared" si="0"/>
        <v>0</v>
      </c>
      <c r="K42" s="234"/>
      <c r="N42"/>
      <c r="O42"/>
    </row>
    <row r="43" spans="1:15" s="64" customFormat="1">
      <c r="A43" s="99" t="s">
        <v>2</v>
      </c>
      <c r="B43" s="174" t="s">
        <v>80</v>
      </c>
      <c r="C43" s="99" t="s">
        <v>705</v>
      </c>
      <c r="D43" s="99" t="s">
        <v>247</v>
      </c>
      <c r="E43" s="99" t="s">
        <v>707</v>
      </c>
      <c r="F43" s="220">
        <v>0</v>
      </c>
      <c r="G43" s="220">
        <v>0</v>
      </c>
      <c r="H43" s="220">
        <v>0</v>
      </c>
      <c r="I43" s="220">
        <v>0</v>
      </c>
      <c r="J43" s="149">
        <f t="shared" si="0"/>
        <v>0</v>
      </c>
      <c r="K43" s="234"/>
      <c r="N43"/>
      <c r="O43"/>
    </row>
    <row r="44" spans="1:15" s="64" customFormat="1">
      <c r="A44" s="99" t="s">
        <v>4</v>
      </c>
      <c r="B44" s="174" t="s">
        <v>92</v>
      </c>
      <c r="C44" s="99" t="s">
        <v>703</v>
      </c>
      <c r="D44" s="99" t="s">
        <v>247</v>
      </c>
      <c r="E44" s="99" t="s">
        <v>706</v>
      </c>
      <c r="F44" s="220">
        <f>1+2</f>
        <v>3</v>
      </c>
      <c r="G44" s="220">
        <v>2</v>
      </c>
      <c r="H44" s="220">
        <v>1</v>
      </c>
      <c r="I44" s="220">
        <v>0</v>
      </c>
      <c r="J44" s="149">
        <f t="shared" si="0"/>
        <v>6</v>
      </c>
      <c r="K44" s="234"/>
      <c r="N44"/>
      <c r="O44"/>
    </row>
    <row r="45" spans="1:15" s="64" customFormat="1">
      <c r="A45" s="99" t="s">
        <v>4</v>
      </c>
      <c r="B45" s="174" t="s">
        <v>92</v>
      </c>
      <c r="C45" s="99" t="s">
        <v>704</v>
      </c>
      <c r="D45" s="99" t="s">
        <v>247</v>
      </c>
      <c r="E45" s="99" t="s">
        <v>706</v>
      </c>
      <c r="F45" s="220">
        <f>2+2</f>
        <v>4</v>
      </c>
      <c r="G45" s="220">
        <v>2</v>
      </c>
      <c r="H45" s="220">
        <v>3</v>
      </c>
      <c r="I45" s="220">
        <v>15</v>
      </c>
      <c r="J45" s="149">
        <f t="shared" si="0"/>
        <v>24</v>
      </c>
      <c r="K45" s="234"/>
      <c r="N45"/>
      <c r="O45"/>
    </row>
    <row r="46" spans="1:15" s="64" customFormat="1">
      <c r="A46" s="99" t="s">
        <v>4</v>
      </c>
      <c r="B46" s="174" t="s">
        <v>92</v>
      </c>
      <c r="C46" s="99" t="s">
        <v>705</v>
      </c>
      <c r="D46" s="99" t="s">
        <v>247</v>
      </c>
      <c r="E46" s="99" t="s">
        <v>706</v>
      </c>
      <c r="F46" s="220">
        <f>10000+9000</f>
        <v>19000</v>
      </c>
      <c r="G46" s="220">
        <v>3000</v>
      </c>
      <c r="H46" s="220">
        <v>2700</v>
      </c>
      <c r="I46" s="220">
        <v>2300</v>
      </c>
      <c r="J46" s="149">
        <f t="shared" si="0"/>
        <v>27000</v>
      </c>
      <c r="K46" s="234"/>
      <c r="N46"/>
      <c r="O46"/>
    </row>
    <row r="47" spans="1:15" s="64" customFormat="1">
      <c r="A47" s="99" t="s">
        <v>4</v>
      </c>
      <c r="B47" s="174" t="s">
        <v>92</v>
      </c>
      <c r="C47" s="99" t="s">
        <v>703</v>
      </c>
      <c r="D47" s="99" t="s">
        <v>247</v>
      </c>
      <c r="E47" s="99" t="s">
        <v>707</v>
      </c>
      <c r="F47" s="220">
        <v>1</v>
      </c>
      <c r="G47" s="220">
        <v>0</v>
      </c>
      <c r="H47" s="220">
        <v>0</v>
      </c>
      <c r="I47" s="220">
        <v>0</v>
      </c>
      <c r="J47" s="149">
        <f t="shared" si="0"/>
        <v>1</v>
      </c>
      <c r="K47" s="234"/>
      <c r="N47"/>
      <c r="O47"/>
    </row>
    <row r="48" spans="1:15" s="64" customFormat="1">
      <c r="A48" s="99" t="s">
        <v>4</v>
      </c>
      <c r="B48" s="174" t="s">
        <v>92</v>
      </c>
      <c r="C48" s="99" t="s">
        <v>704</v>
      </c>
      <c r="D48" s="99" t="s">
        <v>247</v>
      </c>
      <c r="E48" s="99" t="s">
        <v>707</v>
      </c>
      <c r="F48" s="220">
        <f>3+3</f>
        <v>6</v>
      </c>
      <c r="G48" s="220">
        <v>0</v>
      </c>
      <c r="H48" s="220">
        <v>2</v>
      </c>
      <c r="I48" s="220">
        <v>0</v>
      </c>
      <c r="J48" s="149">
        <f t="shared" si="0"/>
        <v>8</v>
      </c>
      <c r="K48" s="234"/>
      <c r="N48"/>
      <c r="O48"/>
    </row>
    <row r="49" spans="1:15" s="64" customFormat="1">
      <c r="A49" s="99" t="s">
        <v>4</v>
      </c>
      <c r="B49" s="174" t="s">
        <v>92</v>
      </c>
      <c r="C49" s="99" t="s">
        <v>705</v>
      </c>
      <c r="D49" s="99" t="s">
        <v>247</v>
      </c>
      <c r="E49" s="99" t="s">
        <v>707</v>
      </c>
      <c r="F49" s="220">
        <f>5000+6000</f>
        <v>11000</v>
      </c>
      <c r="G49" s="220">
        <v>0</v>
      </c>
      <c r="H49" s="220">
        <v>400</v>
      </c>
      <c r="I49" s="220">
        <v>0</v>
      </c>
      <c r="J49" s="149">
        <f t="shared" si="0"/>
        <v>11400</v>
      </c>
      <c r="K49" s="234"/>
      <c r="N49"/>
      <c r="O49"/>
    </row>
    <row r="50" spans="1:15" s="64" customFormat="1">
      <c r="A50" s="99" t="s">
        <v>38</v>
      </c>
      <c r="B50" s="174" t="s">
        <v>122</v>
      </c>
      <c r="C50" s="99" t="s">
        <v>703</v>
      </c>
      <c r="D50" s="99" t="s">
        <v>95</v>
      </c>
      <c r="E50" s="175" t="s">
        <v>706</v>
      </c>
      <c r="F50" s="102">
        <v>2</v>
      </c>
      <c r="G50" s="102">
        <v>0</v>
      </c>
      <c r="H50" s="102">
        <v>0</v>
      </c>
      <c r="I50" s="102">
        <v>0</v>
      </c>
      <c r="J50" s="149">
        <f t="shared" si="0"/>
        <v>2</v>
      </c>
      <c r="K50" s="234"/>
      <c r="N50"/>
      <c r="O50"/>
    </row>
    <row r="51" spans="1:15" s="64" customFormat="1">
      <c r="A51" s="99" t="s">
        <v>38</v>
      </c>
      <c r="B51" s="174" t="s">
        <v>122</v>
      </c>
      <c r="C51" s="99" t="s">
        <v>704</v>
      </c>
      <c r="D51" s="99" t="s">
        <v>95</v>
      </c>
      <c r="E51" s="175" t="s">
        <v>706</v>
      </c>
      <c r="F51" s="102">
        <v>3</v>
      </c>
      <c r="G51" s="102">
        <v>4</v>
      </c>
      <c r="H51" s="102">
        <v>15</v>
      </c>
      <c r="I51" s="102">
        <v>30</v>
      </c>
      <c r="J51" s="149">
        <f t="shared" si="0"/>
        <v>52</v>
      </c>
      <c r="K51" s="234"/>
      <c r="N51"/>
      <c r="O51"/>
    </row>
    <row r="52" spans="1:15" s="64" customFormat="1">
      <c r="A52" s="99" t="s">
        <v>38</v>
      </c>
      <c r="B52" s="174" t="s">
        <v>122</v>
      </c>
      <c r="C52" s="99" t="s">
        <v>705</v>
      </c>
      <c r="D52" s="99" t="s">
        <v>95</v>
      </c>
      <c r="E52" s="175" t="s">
        <v>706</v>
      </c>
      <c r="F52" s="102">
        <v>18000</v>
      </c>
      <c r="G52" s="102">
        <v>28000</v>
      </c>
      <c r="H52" s="102">
        <v>48000</v>
      </c>
      <c r="I52" s="102">
        <v>14000</v>
      </c>
      <c r="J52" s="149">
        <f t="shared" si="0"/>
        <v>108000</v>
      </c>
      <c r="K52" s="234"/>
      <c r="N52"/>
      <c r="O52"/>
    </row>
    <row r="53" spans="1:15" s="64" customFormat="1">
      <c r="A53" s="99" t="s">
        <v>38</v>
      </c>
      <c r="B53" s="174" t="s">
        <v>122</v>
      </c>
      <c r="C53" s="99" t="s">
        <v>703</v>
      </c>
      <c r="D53" s="99" t="s">
        <v>95</v>
      </c>
      <c r="E53" s="175" t="s">
        <v>707</v>
      </c>
      <c r="F53" s="102">
        <v>0</v>
      </c>
      <c r="G53" s="102">
        <v>0</v>
      </c>
      <c r="H53" s="102">
        <v>0</v>
      </c>
      <c r="I53" s="102">
        <v>0</v>
      </c>
      <c r="J53" s="149">
        <f t="shared" si="0"/>
        <v>0</v>
      </c>
      <c r="K53" s="234"/>
      <c r="N53"/>
      <c r="O53"/>
    </row>
    <row r="54" spans="1:15" s="64" customFormat="1">
      <c r="A54" s="99" t="s">
        <v>38</v>
      </c>
      <c r="B54" s="174" t="s">
        <v>122</v>
      </c>
      <c r="C54" s="99" t="s">
        <v>704</v>
      </c>
      <c r="D54" s="99" t="s">
        <v>95</v>
      </c>
      <c r="E54" s="175" t="s">
        <v>707</v>
      </c>
      <c r="F54" s="102">
        <v>2</v>
      </c>
      <c r="G54" s="102">
        <v>7</v>
      </c>
      <c r="H54" s="102">
        <v>0</v>
      </c>
      <c r="I54" s="102">
        <v>0</v>
      </c>
      <c r="J54" s="149">
        <f t="shared" si="0"/>
        <v>9</v>
      </c>
      <c r="K54" s="234"/>
      <c r="N54"/>
      <c r="O54"/>
    </row>
    <row r="55" spans="1:15" s="64" customFormat="1">
      <c r="A55" s="99" t="s">
        <v>38</v>
      </c>
      <c r="B55" s="174" t="s">
        <v>122</v>
      </c>
      <c r="C55" s="99" t="s">
        <v>705</v>
      </c>
      <c r="D55" s="99" t="s">
        <v>95</v>
      </c>
      <c r="E55" s="175" t="s">
        <v>707</v>
      </c>
      <c r="F55" s="102">
        <v>12000</v>
      </c>
      <c r="G55" s="102">
        <v>18000</v>
      </c>
      <c r="H55" s="102">
        <v>0</v>
      </c>
      <c r="I55" s="102">
        <v>0</v>
      </c>
      <c r="J55" s="149">
        <f t="shared" si="0"/>
        <v>30000</v>
      </c>
      <c r="K55" s="234"/>
      <c r="N55"/>
      <c r="O55"/>
    </row>
    <row r="56" spans="1:15" s="64" customFormat="1">
      <c r="A56" s="136" t="s">
        <v>487</v>
      </c>
      <c r="B56" s="174" t="s">
        <v>92</v>
      </c>
      <c r="C56" s="99" t="s">
        <v>703</v>
      </c>
      <c r="D56" s="99" t="s">
        <v>247</v>
      </c>
      <c r="E56" s="175" t="s">
        <v>706</v>
      </c>
      <c r="F56" s="102">
        <v>0</v>
      </c>
      <c r="G56" s="102">
        <v>1</v>
      </c>
      <c r="H56" s="102">
        <v>1</v>
      </c>
      <c r="I56" s="102">
        <v>0</v>
      </c>
      <c r="J56" s="149">
        <f t="shared" si="0"/>
        <v>2</v>
      </c>
      <c r="K56" s="234"/>
      <c r="N56"/>
      <c r="O56"/>
    </row>
    <row r="57" spans="1:15" s="64" customFormat="1">
      <c r="A57" s="136" t="s">
        <v>487</v>
      </c>
      <c r="B57" s="174" t="s">
        <v>92</v>
      </c>
      <c r="C57" s="99" t="s">
        <v>704</v>
      </c>
      <c r="D57" s="99" t="s">
        <v>247</v>
      </c>
      <c r="E57" s="175" t="s">
        <v>706</v>
      </c>
      <c r="F57" s="102">
        <v>5</v>
      </c>
      <c r="G57" s="102">
        <v>3</v>
      </c>
      <c r="H57" s="102">
        <v>20</v>
      </c>
      <c r="I57" s="102">
        <v>83</v>
      </c>
      <c r="J57" s="149">
        <f t="shared" si="0"/>
        <v>111</v>
      </c>
      <c r="K57" s="234"/>
      <c r="N57"/>
      <c r="O57"/>
    </row>
    <row r="58" spans="1:15" s="64" customFormat="1">
      <c r="A58" s="136" t="s">
        <v>487</v>
      </c>
      <c r="B58" s="174" t="s">
        <v>92</v>
      </c>
      <c r="C58" s="99" t="s">
        <v>705</v>
      </c>
      <c r="D58" s="99" t="s">
        <v>247</v>
      </c>
      <c r="E58" s="175" t="s">
        <v>706</v>
      </c>
      <c r="F58" s="102">
        <v>275963</v>
      </c>
      <c r="G58" s="102">
        <v>42137.2</v>
      </c>
      <c r="H58" s="102">
        <v>111977.5</v>
      </c>
      <c r="I58" s="102">
        <v>114811.1</v>
      </c>
      <c r="J58" s="149">
        <f t="shared" si="0"/>
        <v>544888.80000000005</v>
      </c>
      <c r="K58" s="234"/>
      <c r="N58"/>
      <c r="O58"/>
    </row>
    <row r="59" spans="1:15" s="64" customFormat="1">
      <c r="A59" s="136" t="s">
        <v>487</v>
      </c>
      <c r="B59" s="174" t="s">
        <v>92</v>
      </c>
      <c r="C59" s="99" t="s">
        <v>703</v>
      </c>
      <c r="D59" s="99" t="s">
        <v>247</v>
      </c>
      <c r="E59" s="175" t="s">
        <v>707</v>
      </c>
      <c r="F59" s="102">
        <v>0</v>
      </c>
      <c r="G59" s="102">
        <v>0</v>
      </c>
      <c r="H59" s="102">
        <v>0</v>
      </c>
      <c r="I59" s="102">
        <v>0</v>
      </c>
      <c r="J59" s="149">
        <f t="shared" si="0"/>
        <v>0</v>
      </c>
      <c r="K59" s="234"/>
      <c r="N59"/>
      <c r="O59"/>
    </row>
    <row r="60" spans="1:15" s="64" customFormat="1">
      <c r="A60" s="136" t="s">
        <v>487</v>
      </c>
      <c r="B60" s="174" t="s">
        <v>92</v>
      </c>
      <c r="C60" s="99" t="s">
        <v>704</v>
      </c>
      <c r="D60" s="99" t="s">
        <v>247</v>
      </c>
      <c r="E60" s="175" t="s">
        <v>707</v>
      </c>
      <c r="F60" s="102">
        <v>0</v>
      </c>
      <c r="G60" s="102">
        <v>0</v>
      </c>
      <c r="H60" s="102">
        <v>0</v>
      </c>
      <c r="I60" s="102">
        <v>0</v>
      </c>
      <c r="J60" s="149">
        <f t="shared" si="0"/>
        <v>0</v>
      </c>
      <c r="K60" s="234"/>
      <c r="N60"/>
      <c r="O60"/>
    </row>
    <row r="61" spans="1:15" s="64" customFormat="1">
      <c r="A61" s="136" t="s">
        <v>487</v>
      </c>
      <c r="B61" s="174" t="s">
        <v>92</v>
      </c>
      <c r="C61" s="99" t="s">
        <v>705</v>
      </c>
      <c r="D61" s="99" t="s">
        <v>247</v>
      </c>
      <c r="E61" s="175" t="s">
        <v>707</v>
      </c>
      <c r="F61" s="102">
        <v>0</v>
      </c>
      <c r="G61" s="102">
        <v>0</v>
      </c>
      <c r="H61" s="102">
        <v>0</v>
      </c>
      <c r="I61" s="102">
        <v>0</v>
      </c>
      <c r="J61" s="149">
        <f t="shared" si="0"/>
        <v>0</v>
      </c>
      <c r="K61" s="234"/>
      <c r="N61"/>
      <c r="O61"/>
    </row>
    <row r="62" spans="1:15" s="64" customFormat="1">
      <c r="A62" s="136" t="s">
        <v>9</v>
      </c>
      <c r="B62" s="174" t="s">
        <v>92</v>
      </c>
      <c r="C62" s="136" t="s">
        <v>703</v>
      </c>
      <c r="D62" s="99" t="s">
        <v>247</v>
      </c>
      <c r="E62" s="175" t="s">
        <v>706</v>
      </c>
      <c r="F62" s="102">
        <v>1</v>
      </c>
      <c r="G62" s="102">
        <v>1</v>
      </c>
      <c r="H62" s="102">
        <v>0</v>
      </c>
      <c r="I62" s="102">
        <f>1+0</f>
        <v>1</v>
      </c>
      <c r="J62" s="149">
        <f t="shared" si="0"/>
        <v>3</v>
      </c>
      <c r="K62" s="234"/>
      <c r="N62"/>
      <c r="O62"/>
    </row>
    <row r="63" spans="1:15" s="64" customFormat="1">
      <c r="A63" s="136" t="s">
        <v>9</v>
      </c>
      <c r="B63" s="174" t="s">
        <v>92</v>
      </c>
      <c r="C63" s="136" t="s">
        <v>704</v>
      </c>
      <c r="D63" s="99" t="s">
        <v>247</v>
      </c>
      <c r="E63" s="175" t="s">
        <v>706</v>
      </c>
      <c r="F63" s="102">
        <v>7</v>
      </c>
      <c r="G63" s="102">
        <v>10</v>
      </c>
      <c r="H63" s="102">
        <f>3+8</f>
        <v>11</v>
      </c>
      <c r="I63" s="102">
        <f>15+18</f>
        <v>33</v>
      </c>
      <c r="J63" s="149">
        <f t="shared" si="0"/>
        <v>61</v>
      </c>
      <c r="K63" s="234"/>
      <c r="N63"/>
      <c r="O63"/>
    </row>
    <row r="64" spans="1:15" s="64" customFormat="1">
      <c r="A64" s="136" t="s">
        <v>9</v>
      </c>
      <c r="B64" s="174" t="s">
        <v>92</v>
      </c>
      <c r="C64" s="136" t="s">
        <v>705</v>
      </c>
      <c r="D64" s="99" t="s">
        <v>247</v>
      </c>
      <c r="E64" s="175" t="s">
        <v>706</v>
      </c>
      <c r="F64" s="102">
        <v>30440</v>
      </c>
      <c r="G64" s="102">
        <v>8153</v>
      </c>
      <c r="H64" s="102">
        <f>11978+5590</f>
        <v>17568</v>
      </c>
      <c r="I64" s="102">
        <f>24225+20699</f>
        <v>44924</v>
      </c>
      <c r="J64" s="149">
        <f t="shared" si="0"/>
        <v>101085</v>
      </c>
      <c r="K64" s="234"/>
      <c r="N64"/>
      <c r="O64"/>
    </row>
    <row r="65" spans="1:15" s="64" customFormat="1">
      <c r="A65" s="136" t="s">
        <v>9</v>
      </c>
      <c r="B65" s="174" t="s">
        <v>92</v>
      </c>
      <c r="C65" s="136" t="s">
        <v>703</v>
      </c>
      <c r="D65" s="99" t="s">
        <v>247</v>
      </c>
      <c r="E65" s="175" t="s">
        <v>707</v>
      </c>
      <c r="F65" s="102">
        <v>1</v>
      </c>
      <c r="G65" s="102">
        <v>0</v>
      </c>
      <c r="H65" s="102">
        <v>0</v>
      </c>
      <c r="I65" s="102">
        <v>0</v>
      </c>
      <c r="J65" s="149">
        <f t="shared" si="0"/>
        <v>1</v>
      </c>
      <c r="K65" s="234"/>
      <c r="N65"/>
      <c r="O65"/>
    </row>
    <row r="66" spans="1:15" s="64" customFormat="1">
      <c r="A66" s="136" t="s">
        <v>9</v>
      </c>
      <c r="B66" s="174" t="s">
        <v>92</v>
      </c>
      <c r="C66" s="136" t="s">
        <v>704</v>
      </c>
      <c r="D66" s="99" t="s">
        <v>247</v>
      </c>
      <c r="E66" s="175" t="s">
        <v>707</v>
      </c>
      <c r="F66" s="102">
        <f>1+3</f>
        <v>4</v>
      </c>
      <c r="G66" s="102">
        <v>3</v>
      </c>
      <c r="H66" s="102">
        <v>3</v>
      </c>
      <c r="I66" s="102">
        <v>0</v>
      </c>
      <c r="J66" s="149">
        <f t="shared" si="0"/>
        <v>10</v>
      </c>
      <c r="K66" s="234"/>
      <c r="N66"/>
      <c r="O66"/>
    </row>
    <row r="67" spans="1:15" s="64" customFormat="1">
      <c r="A67" s="136" t="s">
        <v>9</v>
      </c>
      <c r="B67" s="174" t="s">
        <v>92</v>
      </c>
      <c r="C67" s="136" t="s">
        <v>705</v>
      </c>
      <c r="D67" s="99" t="s">
        <v>247</v>
      </c>
      <c r="E67" s="175" t="s">
        <v>707</v>
      </c>
      <c r="F67" s="102">
        <v>0</v>
      </c>
      <c r="G67" s="102">
        <v>0</v>
      </c>
      <c r="H67" s="102">
        <v>0</v>
      </c>
      <c r="I67" s="102">
        <v>0</v>
      </c>
      <c r="J67" s="149">
        <f t="shared" ref="J67:J130" si="1">SUM(F67:I67)</f>
        <v>0</v>
      </c>
      <c r="K67" s="234"/>
      <c r="N67"/>
      <c r="O67"/>
    </row>
    <row r="68" spans="1:15" s="64" customFormat="1">
      <c r="A68" s="136" t="s">
        <v>5</v>
      </c>
      <c r="B68" s="174" t="s">
        <v>92</v>
      </c>
      <c r="C68" s="136" t="s">
        <v>703</v>
      </c>
      <c r="D68" s="99" t="s">
        <v>247</v>
      </c>
      <c r="E68" s="136" t="s">
        <v>706</v>
      </c>
      <c r="F68" s="213">
        <v>0</v>
      </c>
      <c r="G68" s="213">
        <v>0</v>
      </c>
      <c r="H68" s="213">
        <v>0</v>
      </c>
      <c r="I68" s="213">
        <v>0</v>
      </c>
      <c r="J68" s="149">
        <f t="shared" si="1"/>
        <v>0</v>
      </c>
      <c r="K68" s="234"/>
      <c r="N68"/>
      <c r="O68"/>
    </row>
    <row r="69" spans="1:15" s="64" customFormat="1">
      <c r="A69" s="136" t="s">
        <v>5</v>
      </c>
      <c r="B69" s="174" t="s">
        <v>92</v>
      </c>
      <c r="C69" s="136" t="s">
        <v>704</v>
      </c>
      <c r="D69" s="99" t="s">
        <v>247</v>
      </c>
      <c r="E69" s="136" t="s">
        <v>706</v>
      </c>
      <c r="F69" s="213">
        <v>0</v>
      </c>
      <c r="G69" s="213">
        <v>0</v>
      </c>
      <c r="H69" s="213">
        <v>0</v>
      </c>
      <c r="I69" s="213">
        <v>0</v>
      </c>
      <c r="J69" s="149">
        <f t="shared" si="1"/>
        <v>0</v>
      </c>
      <c r="K69" s="234"/>
      <c r="N69"/>
      <c r="O69"/>
    </row>
    <row r="70" spans="1:15" s="64" customFormat="1">
      <c r="A70" s="136" t="s">
        <v>5</v>
      </c>
      <c r="B70" s="174" t="s">
        <v>92</v>
      </c>
      <c r="C70" s="136" t="s">
        <v>705</v>
      </c>
      <c r="D70" s="99" t="s">
        <v>247</v>
      </c>
      <c r="E70" s="136" t="s">
        <v>706</v>
      </c>
      <c r="F70" s="213">
        <v>0</v>
      </c>
      <c r="G70" s="213">
        <v>0</v>
      </c>
      <c r="H70" s="213">
        <v>0</v>
      </c>
      <c r="I70" s="213">
        <v>0</v>
      </c>
      <c r="J70" s="149">
        <f t="shared" si="1"/>
        <v>0</v>
      </c>
      <c r="K70" s="234"/>
      <c r="N70"/>
      <c r="O70"/>
    </row>
    <row r="71" spans="1:15" s="64" customFormat="1">
      <c r="A71" s="136" t="s">
        <v>5</v>
      </c>
      <c r="B71" s="174" t="s">
        <v>92</v>
      </c>
      <c r="C71" s="136" t="s">
        <v>703</v>
      </c>
      <c r="D71" s="99" t="s">
        <v>247</v>
      </c>
      <c r="E71" s="136" t="s">
        <v>707</v>
      </c>
      <c r="F71" s="213">
        <v>0</v>
      </c>
      <c r="G71" s="213">
        <v>0</v>
      </c>
      <c r="H71" s="213">
        <v>0</v>
      </c>
      <c r="I71" s="213">
        <v>0</v>
      </c>
      <c r="J71" s="149">
        <f t="shared" si="1"/>
        <v>0</v>
      </c>
      <c r="K71" s="234"/>
      <c r="N71"/>
      <c r="O71"/>
    </row>
    <row r="72" spans="1:15" s="64" customFormat="1">
      <c r="A72" s="136" t="s">
        <v>5</v>
      </c>
      <c r="B72" s="174" t="s">
        <v>92</v>
      </c>
      <c r="C72" s="136" t="s">
        <v>704</v>
      </c>
      <c r="D72" s="99" t="s">
        <v>247</v>
      </c>
      <c r="E72" s="136" t="s">
        <v>707</v>
      </c>
      <c r="F72" s="213">
        <v>0</v>
      </c>
      <c r="G72" s="213">
        <v>0</v>
      </c>
      <c r="H72" s="213">
        <v>0</v>
      </c>
      <c r="I72" s="213">
        <v>0</v>
      </c>
      <c r="J72" s="149">
        <f t="shared" si="1"/>
        <v>0</v>
      </c>
      <c r="K72" s="234"/>
      <c r="N72"/>
      <c r="O72"/>
    </row>
    <row r="73" spans="1:15" s="64" customFormat="1">
      <c r="A73" s="136" t="s">
        <v>5</v>
      </c>
      <c r="B73" s="174" t="s">
        <v>92</v>
      </c>
      <c r="C73" s="136" t="s">
        <v>705</v>
      </c>
      <c r="D73" s="99" t="s">
        <v>247</v>
      </c>
      <c r="E73" s="136" t="s">
        <v>707</v>
      </c>
      <c r="F73" s="213">
        <v>0</v>
      </c>
      <c r="G73" s="213">
        <v>0</v>
      </c>
      <c r="H73" s="213">
        <v>0</v>
      </c>
      <c r="I73" s="213">
        <v>0</v>
      </c>
      <c r="J73" s="149">
        <f t="shared" si="1"/>
        <v>0</v>
      </c>
      <c r="K73" s="234"/>
      <c r="N73"/>
      <c r="O73"/>
    </row>
    <row r="74" spans="1:15" s="64" customFormat="1">
      <c r="A74" s="250" t="s">
        <v>11</v>
      </c>
      <c r="B74" s="174" t="s">
        <v>92</v>
      </c>
      <c r="C74" s="250" t="s">
        <v>703</v>
      </c>
      <c r="D74" s="99" t="s">
        <v>247</v>
      </c>
      <c r="E74" s="250" t="s">
        <v>706</v>
      </c>
      <c r="F74" s="250">
        <v>0</v>
      </c>
      <c r="G74" s="250"/>
      <c r="H74" s="250">
        <v>0</v>
      </c>
      <c r="I74" s="250"/>
      <c r="J74" s="149">
        <f t="shared" si="1"/>
        <v>0</v>
      </c>
      <c r="K74" s="234"/>
      <c r="N74"/>
      <c r="O74"/>
    </row>
    <row r="75" spans="1:15" s="64" customFormat="1">
      <c r="A75" s="250" t="s">
        <v>11</v>
      </c>
      <c r="B75" s="174" t="s">
        <v>92</v>
      </c>
      <c r="C75" s="250" t="s">
        <v>704</v>
      </c>
      <c r="D75" s="99" t="s">
        <v>247</v>
      </c>
      <c r="E75" s="250" t="s">
        <v>706</v>
      </c>
      <c r="F75" s="250">
        <v>0</v>
      </c>
      <c r="G75" s="250"/>
      <c r="H75" s="250">
        <v>2</v>
      </c>
      <c r="I75" s="250">
        <v>10</v>
      </c>
      <c r="J75" s="149">
        <f t="shared" si="1"/>
        <v>12</v>
      </c>
      <c r="K75" s="234"/>
      <c r="N75"/>
      <c r="O75"/>
    </row>
    <row r="76" spans="1:15" s="64" customFormat="1">
      <c r="A76" s="250" t="s">
        <v>11</v>
      </c>
      <c r="B76" s="174" t="s">
        <v>92</v>
      </c>
      <c r="C76" s="250" t="s">
        <v>705</v>
      </c>
      <c r="D76" s="99" t="s">
        <v>247</v>
      </c>
      <c r="E76" s="250" t="s">
        <v>706</v>
      </c>
      <c r="F76" s="250">
        <v>0</v>
      </c>
      <c r="G76" s="250"/>
      <c r="H76" s="250">
        <v>17984</v>
      </c>
      <c r="I76" s="250">
        <v>9458</v>
      </c>
      <c r="J76" s="149">
        <f t="shared" si="1"/>
        <v>27442</v>
      </c>
      <c r="K76" s="234"/>
      <c r="N76"/>
      <c r="O76"/>
    </row>
    <row r="77" spans="1:15" s="64" customFormat="1">
      <c r="A77" s="250" t="s">
        <v>11</v>
      </c>
      <c r="B77" s="174" t="s">
        <v>92</v>
      </c>
      <c r="C77" s="250" t="s">
        <v>703</v>
      </c>
      <c r="D77" s="99" t="s">
        <v>247</v>
      </c>
      <c r="E77" s="250" t="s">
        <v>707</v>
      </c>
      <c r="F77" s="250">
        <v>0</v>
      </c>
      <c r="G77" s="250"/>
      <c r="H77" s="250"/>
      <c r="I77" s="250"/>
      <c r="J77" s="149">
        <f t="shared" si="1"/>
        <v>0</v>
      </c>
      <c r="K77" s="234"/>
      <c r="N77"/>
      <c r="O77"/>
    </row>
    <row r="78" spans="1:15" s="64" customFormat="1">
      <c r="A78" s="250" t="s">
        <v>11</v>
      </c>
      <c r="B78" s="174" t="s">
        <v>92</v>
      </c>
      <c r="C78" s="250" t="s">
        <v>704</v>
      </c>
      <c r="D78" s="99" t="s">
        <v>247</v>
      </c>
      <c r="E78" s="250" t="s">
        <v>707</v>
      </c>
      <c r="F78" s="250">
        <v>2</v>
      </c>
      <c r="G78" s="250"/>
      <c r="H78" s="250"/>
      <c r="I78" s="250"/>
      <c r="J78" s="149">
        <f>SUM(F78:I78)</f>
        <v>2</v>
      </c>
      <c r="K78" s="234"/>
      <c r="N78"/>
      <c r="O78"/>
    </row>
    <row r="79" spans="1:15" s="64" customFormat="1">
      <c r="A79" s="250" t="s">
        <v>11</v>
      </c>
      <c r="B79" s="174" t="s">
        <v>92</v>
      </c>
      <c r="C79" s="250" t="s">
        <v>705</v>
      </c>
      <c r="D79" s="99" t="s">
        <v>247</v>
      </c>
      <c r="E79" s="250" t="s">
        <v>707</v>
      </c>
      <c r="F79" s="250">
        <v>7200</v>
      </c>
      <c r="G79" s="250"/>
      <c r="H79" s="250"/>
      <c r="I79" s="250"/>
      <c r="J79" s="149">
        <f t="shared" si="1"/>
        <v>7200</v>
      </c>
      <c r="K79" s="234"/>
    </row>
    <row r="80" spans="1:15" s="64" customFormat="1">
      <c r="A80" s="99" t="s">
        <v>712</v>
      </c>
      <c r="B80" s="174" t="s">
        <v>630</v>
      </c>
      <c r="C80" s="99" t="s">
        <v>703</v>
      </c>
      <c r="D80" s="99" t="s">
        <v>252</v>
      </c>
      <c r="E80" s="175" t="s">
        <v>706</v>
      </c>
      <c r="F80" s="102">
        <v>1</v>
      </c>
      <c r="G80" s="102">
        <v>2</v>
      </c>
      <c r="H80" s="102">
        <v>0</v>
      </c>
      <c r="I80" s="102">
        <v>0</v>
      </c>
      <c r="J80" s="149">
        <f t="shared" si="1"/>
        <v>3</v>
      </c>
      <c r="K80" s="234"/>
    </row>
    <row r="81" spans="1:11" s="64" customFormat="1">
      <c r="A81" s="99" t="s">
        <v>712</v>
      </c>
      <c r="B81" s="174" t="s">
        <v>630</v>
      </c>
      <c r="C81" s="99" t="s">
        <v>704</v>
      </c>
      <c r="D81" s="99" t="s">
        <v>252</v>
      </c>
      <c r="E81" s="175" t="s">
        <v>706</v>
      </c>
      <c r="F81" s="102">
        <v>0</v>
      </c>
      <c r="G81" s="102">
        <v>3</v>
      </c>
      <c r="H81" s="102">
        <v>2</v>
      </c>
      <c r="I81" s="102">
        <v>2</v>
      </c>
      <c r="J81" s="149">
        <f t="shared" si="1"/>
        <v>7</v>
      </c>
      <c r="K81" s="234"/>
    </row>
    <row r="82" spans="1:11" s="64" customFormat="1">
      <c r="A82" s="99" t="s">
        <v>712</v>
      </c>
      <c r="B82" s="174" t="s">
        <v>630</v>
      </c>
      <c r="C82" s="99" t="s">
        <v>705</v>
      </c>
      <c r="D82" s="99" t="s">
        <v>252</v>
      </c>
      <c r="E82" s="175" t="s">
        <v>706</v>
      </c>
      <c r="F82" s="102">
        <v>107607</v>
      </c>
      <c r="G82" s="102">
        <v>52302</v>
      </c>
      <c r="H82" s="102">
        <v>9734</v>
      </c>
      <c r="I82" s="102">
        <v>7590</v>
      </c>
      <c r="J82" s="149">
        <f t="shared" si="1"/>
        <v>177233</v>
      </c>
      <c r="K82" s="234"/>
    </row>
    <row r="83" spans="1:11" s="64" customFormat="1">
      <c r="A83" s="99" t="s">
        <v>712</v>
      </c>
      <c r="B83" s="174" t="s">
        <v>630</v>
      </c>
      <c r="C83" s="99" t="s">
        <v>703</v>
      </c>
      <c r="D83" s="99" t="s">
        <v>252</v>
      </c>
      <c r="E83" s="175" t="s">
        <v>707</v>
      </c>
      <c r="F83" s="102">
        <v>0</v>
      </c>
      <c r="G83" s="102">
        <v>0</v>
      </c>
      <c r="H83" s="102">
        <v>0</v>
      </c>
      <c r="I83" s="102">
        <v>0</v>
      </c>
      <c r="J83" s="149">
        <f t="shared" si="1"/>
        <v>0</v>
      </c>
      <c r="K83" s="234"/>
    </row>
    <row r="84" spans="1:11" s="64" customFormat="1">
      <c r="A84" s="99" t="s">
        <v>712</v>
      </c>
      <c r="B84" s="174" t="s">
        <v>630</v>
      </c>
      <c r="C84" s="99" t="s">
        <v>704</v>
      </c>
      <c r="D84" s="99" t="s">
        <v>252</v>
      </c>
      <c r="E84" s="175" t="s">
        <v>707</v>
      </c>
      <c r="F84" s="102">
        <v>0</v>
      </c>
      <c r="G84" s="102">
        <v>0</v>
      </c>
      <c r="H84" s="102">
        <v>0</v>
      </c>
      <c r="I84" s="102">
        <v>0</v>
      </c>
      <c r="J84" s="149">
        <f t="shared" si="1"/>
        <v>0</v>
      </c>
      <c r="K84" s="234"/>
    </row>
    <row r="85" spans="1:11" s="64" customFormat="1">
      <c r="A85" s="99" t="s">
        <v>712</v>
      </c>
      <c r="B85" s="174" t="s">
        <v>630</v>
      </c>
      <c r="C85" s="99" t="s">
        <v>705</v>
      </c>
      <c r="D85" s="99" t="s">
        <v>252</v>
      </c>
      <c r="E85" s="175" t="s">
        <v>707</v>
      </c>
      <c r="F85" s="102">
        <v>0</v>
      </c>
      <c r="G85" s="102">
        <v>0</v>
      </c>
      <c r="H85" s="102">
        <v>0</v>
      </c>
      <c r="I85" s="102">
        <v>0</v>
      </c>
      <c r="J85" s="149">
        <f t="shared" si="1"/>
        <v>0</v>
      </c>
      <c r="K85" s="234"/>
    </row>
    <row r="86" spans="1:11" s="64" customFormat="1">
      <c r="A86" s="99" t="s">
        <v>29</v>
      </c>
      <c r="B86" s="174" t="s">
        <v>96</v>
      </c>
      <c r="C86" s="99" t="s">
        <v>703</v>
      </c>
      <c r="D86" s="99" t="s">
        <v>95</v>
      </c>
      <c r="E86" s="175" t="s">
        <v>706</v>
      </c>
      <c r="F86" s="102">
        <v>0</v>
      </c>
      <c r="G86" s="102">
        <v>0</v>
      </c>
      <c r="H86" s="102">
        <v>0</v>
      </c>
      <c r="I86" s="102">
        <v>2</v>
      </c>
      <c r="J86" s="149">
        <f t="shared" si="1"/>
        <v>2</v>
      </c>
      <c r="K86" s="234"/>
    </row>
    <row r="87" spans="1:11" s="64" customFormat="1">
      <c r="A87" s="99" t="s">
        <v>29</v>
      </c>
      <c r="B87" s="174" t="s">
        <v>96</v>
      </c>
      <c r="C87" s="99" t="s">
        <v>704</v>
      </c>
      <c r="D87" s="99" t="s">
        <v>95</v>
      </c>
      <c r="E87" s="175" t="s">
        <v>706</v>
      </c>
      <c r="F87" s="102">
        <v>0</v>
      </c>
      <c r="G87" s="102">
        <v>0</v>
      </c>
      <c r="H87" s="102">
        <v>0</v>
      </c>
      <c r="I87" s="102">
        <v>69</v>
      </c>
      <c r="J87" s="149">
        <f t="shared" si="1"/>
        <v>69</v>
      </c>
      <c r="K87" s="234"/>
    </row>
    <row r="88" spans="1:11" s="64" customFormat="1">
      <c r="A88" s="99" t="s">
        <v>29</v>
      </c>
      <c r="B88" s="174" t="s">
        <v>96</v>
      </c>
      <c r="C88" s="99" t="s">
        <v>705</v>
      </c>
      <c r="D88" s="99" t="s">
        <v>95</v>
      </c>
      <c r="E88" s="175" t="s">
        <v>706</v>
      </c>
      <c r="F88" s="102">
        <v>0</v>
      </c>
      <c r="G88" s="102">
        <v>0</v>
      </c>
      <c r="H88" s="102">
        <v>0</v>
      </c>
      <c r="I88" s="102">
        <v>132571</v>
      </c>
      <c r="J88" s="149">
        <f t="shared" si="1"/>
        <v>132571</v>
      </c>
      <c r="K88" s="234"/>
    </row>
    <row r="89" spans="1:11" s="64" customFormat="1">
      <c r="A89" s="99" t="s">
        <v>29</v>
      </c>
      <c r="B89" s="174" t="s">
        <v>96</v>
      </c>
      <c r="C89" s="99" t="s">
        <v>703</v>
      </c>
      <c r="D89" s="99" t="s">
        <v>95</v>
      </c>
      <c r="E89" s="175" t="s">
        <v>707</v>
      </c>
      <c r="F89" s="102">
        <v>0</v>
      </c>
      <c r="G89" s="102">
        <v>0</v>
      </c>
      <c r="H89" s="102">
        <v>0</v>
      </c>
      <c r="I89" s="102">
        <v>0</v>
      </c>
      <c r="J89" s="149">
        <f t="shared" si="1"/>
        <v>0</v>
      </c>
      <c r="K89" s="234"/>
    </row>
    <row r="90" spans="1:11" s="64" customFormat="1">
      <c r="A90" s="99" t="s">
        <v>29</v>
      </c>
      <c r="B90" s="174" t="s">
        <v>96</v>
      </c>
      <c r="C90" s="99" t="s">
        <v>704</v>
      </c>
      <c r="D90" s="99" t="s">
        <v>95</v>
      </c>
      <c r="E90" s="175" t="s">
        <v>707</v>
      </c>
      <c r="F90" s="102">
        <v>11</v>
      </c>
      <c r="G90" s="102">
        <v>0</v>
      </c>
      <c r="H90" s="102">
        <v>0</v>
      </c>
      <c r="I90" s="102">
        <v>0</v>
      </c>
      <c r="J90" s="149">
        <f t="shared" si="1"/>
        <v>11</v>
      </c>
      <c r="K90" s="234"/>
    </row>
    <row r="91" spans="1:11" s="64" customFormat="1">
      <c r="A91" s="99" t="s">
        <v>29</v>
      </c>
      <c r="B91" s="174" t="s">
        <v>96</v>
      </c>
      <c r="C91" s="99" t="s">
        <v>705</v>
      </c>
      <c r="D91" s="99" t="s">
        <v>95</v>
      </c>
      <c r="E91" s="175" t="s">
        <v>707</v>
      </c>
      <c r="F91" s="102">
        <v>74969</v>
      </c>
      <c r="G91" s="102">
        <v>0</v>
      </c>
      <c r="H91" s="102">
        <v>0</v>
      </c>
      <c r="I91" s="102">
        <v>0</v>
      </c>
      <c r="J91" s="149">
        <f t="shared" si="1"/>
        <v>74969</v>
      </c>
      <c r="K91" s="234"/>
    </row>
    <row r="92" spans="1:11" s="64" customFormat="1">
      <c r="A92" s="99" t="s">
        <v>18</v>
      </c>
      <c r="B92" s="174" t="s">
        <v>92</v>
      </c>
      <c r="C92" s="99" t="s">
        <v>703</v>
      </c>
      <c r="D92" s="99" t="s">
        <v>247</v>
      </c>
      <c r="E92" s="175" t="s">
        <v>706</v>
      </c>
      <c r="F92" s="102">
        <v>3</v>
      </c>
      <c r="G92" s="102"/>
      <c r="H92" s="102">
        <v>1</v>
      </c>
      <c r="I92" s="102">
        <v>2</v>
      </c>
      <c r="J92" s="149">
        <f t="shared" si="1"/>
        <v>6</v>
      </c>
      <c r="K92" s="234"/>
    </row>
    <row r="93" spans="1:11" s="64" customFormat="1">
      <c r="A93" s="99" t="s">
        <v>18</v>
      </c>
      <c r="B93" s="174" t="s">
        <v>92</v>
      </c>
      <c r="C93" s="99" t="s">
        <v>704</v>
      </c>
      <c r="D93" s="99" t="s">
        <v>247</v>
      </c>
      <c r="E93" s="175" t="s">
        <v>706</v>
      </c>
      <c r="F93" s="102">
        <v>5</v>
      </c>
      <c r="G93" s="102"/>
      <c r="H93" s="102">
        <v>3</v>
      </c>
      <c r="I93" s="102">
        <v>31</v>
      </c>
      <c r="J93" s="149">
        <f t="shared" si="1"/>
        <v>39</v>
      </c>
      <c r="K93" s="234"/>
    </row>
    <row r="94" spans="1:11" s="64" customFormat="1">
      <c r="A94" s="99" t="s">
        <v>18</v>
      </c>
      <c r="B94" s="174" t="s">
        <v>92</v>
      </c>
      <c r="C94" s="99" t="s">
        <v>705</v>
      </c>
      <c r="D94" s="99" t="s">
        <v>247</v>
      </c>
      <c r="E94" s="175" t="s">
        <v>706</v>
      </c>
      <c r="F94" s="102">
        <v>245362</v>
      </c>
      <c r="G94" s="102"/>
      <c r="H94" s="102">
        <v>42217</v>
      </c>
      <c r="I94" s="102">
        <v>149055</v>
      </c>
      <c r="J94" s="149">
        <f t="shared" si="1"/>
        <v>436634</v>
      </c>
      <c r="K94" s="234"/>
    </row>
    <row r="95" spans="1:11" s="64" customFormat="1">
      <c r="A95" s="99" t="s">
        <v>18</v>
      </c>
      <c r="B95" s="174" t="s">
        <v>92</v>
      </c>
      <c r="C95" s="99" t="s">
        <v>703</v>
      </c>
      <c r="D95" s="99" t="s">
        <v>247</v>
      </c>
      <c r="E95" s="175" t="s">
        <v>707</v>
      </c>
      <c r="F95" s="102">
        <v>0</v>
      </c>
      <c r="G95" s="102"/>
      <c r="H95" s="102">
        <v>0</v>
      </c>
      <c r="I95" s="102"/>
      <c r="J95" s="149">
        <f t="shared" si="1"/>
        <v>0</v>
      </c>
      <c r="K95" s="234"/>
    </row>
    <row r="96" spans="1:11" s="64" customFormat="1">
      <c r="A96" s="99" t="s">
        <v>18</v>
      </c>
      <c r="B96" s="174" t="s">
        <v>92</v>
      </c>
      <c r="C96" s="99" t="s">
        <v>704</v>
      </c>
      <c r="D96" s="99" t="s">
        <v>247</v>
      </c>
      <c r="E96" s="175" t="s">
        <v>707</v>
      </c>
      <c r="F96" s="102">
        <v>6</v>
      </c>
      <c r="G96" s="102"/>
      <c r="H96" s="102">
        <v>0</v>
      </c>
      <c r="I96" s="102"/>
      <c r="J96" s="149">
        <f t="shared" si="1"/>
        <v>6</v>
      </c>
      <c r="K96" s="234"/>
    </row>
    <row r="97" spans="1:11" s="64" customFormat="1">
      <c r="A97" s="99" t="s">
        <v>18</v>
      </c>
      <c r="B97" s="174" t="s">
        <v>92</v>
      </c>
      <c r="C97" s="99" t="s">
        <v>705</v>
      </c>
      <c r="D97" s="99" t="s">
        <v>247</v>
      </c>
      <c r="E97" s="175" t="s">
        <v>707</v>
      </c>
      <c r="F97" s="102">
        <v>371043</v>
      </c>
      <c r="G97" s="102"/>
      <c r="H97" s="102">
        <v>0</v>
      </c>
      <c r="I97" s="102"/>
      <c r="J97" s="149">
        <f t="shared" si="1"/>
        <v>371043</v>
      </c>
      <c r="K97" s="234"/>
    </row>
    <row r="98" spans="1:11" s="64" customFormat="1">
      <c r="A98" s="136" t="s">
        <v>629</v>
      </c>
      <c r="B98" s="174" t="s">
        <v>630</v>
      </c>
      <c r="C98" s="99" t="s">
        <v>703</v>
      </c>
      <c r="D98" s="99" t="s">
        <v>247</v>
      </c>
      <c r="E98" s="175" t="s">
        <v>706</v>
      </c>
      <c r="F98" s="108">
        <v>0</v>
      </c>
      <c r="G98" s="108">
        <v>0</v>
      </c>
      <c r="H98" s="108">
        <v>0</v>
      </c>
      <c r="I98" s="108">
        <v>0</v>
      </c>
      <c r="J98" s="149">
        <f t="shared" si="1"/>
        <v>0</v>
      </c>
      <c r="K98" s="234"/>
    </row>
    <row r="99" spans="1:11" s="64" customFormat="1">
      <c r="A99" s="136" t="s">
        <v>629</v>
      </c>
      <c r="B99" s="174" t="s">
        <v>630</v>
      </c>
      <c r="C99" s="99" t="s">
        <v>704</v>
      </c>
      <c r="D99" s="99" t="s">
        <v>247</v>
      </c>
      <c r="E99" s="175" t="s">
        <v>706</v>
      </c>
      <c r="F99" s="108">
        <v>0</v>
      </c>
      <c r="G99" s="108">
        <v>0</v>
      </c>
      <c r="H99" s="108">
        <v>0</v>
      </c>
      <c r="I99" s="108">
        <v>0</v>
      </c>
      <c r="J99" s="149">
        <f t="shared" si="1"/>
        <v>0</v>
      </c>
      <c r="K99" s="234"/>
    </row>
    <row r="100" spans="1:11" s="64" customFormat="1">
      <c r="A100" s="136" t="s">
        <v>629</v>
      </c>
      <c r="B100" s="174" t="s">
        <v>630</v>
      </c>
      <c r="C100" s="99" t="s">
        <v>705</v>
      </c>
      <c r="D100" s="99" t="s">
        <v>247</v>
      </c>
      <c r="E100" s="175" t="s">
        <v>706</v>
      </c>
      <c r="F100" s="108">
        <v>0</v>
      </c>
      <c r="G100" s="108">
        <v>0</v>
      </c>
      <c r="H100" s="108">
        <v>0</v>
      </c>
      <c r="I100" s="108">
        <v>0</v>
      </c>
      <c r="J100" s="149">
        <f t="shared" si="1"/>
        <v>0</v>
      </c>
      <c r="K100" s="234"/>
    </row>
    <row r="101" spans="1:11" s="64" customFormat="1">
      <c r="A101" s="136" t="s">
        <v>629</v>
      </c>
      <c r="B101" s="174" t="s">
        <v>630</v>
      </c>
      <c r="C101" s="99" t="s">
        <v>703</v>
      </c>
      <c r="D101" s="99" t="s">
        <v>247</v>
      </c>
      <c r="E101" s="175" t="s">
        <v>707</v>
      </c>
      <c r="F101" s="108">
        <v>0</v>
      </c>
      <c r="G101" s="108">
        <v>0</v>
      </c>
      <c r="H101" s="108">
        <v>0</v>
      </c>
      <c r="I101" s="108">
        <v>0</v>
      </c>
      <c r="J101" s="149">
        <f t="shared" si="1"/>
        <v>0</v>
      </c>
      <c r="K101" s="234"/>
    </row>
    <row r="102" spans="1:11" s="64" customFormat="1">
      <c r="A102" s="136" t="s">
        <v>629</v>
      </c>
      <c r="B102" s="174" t="s">
        <v>630</v>
      </c>
      <c r="C102" s="99" t="s">
        <v>704</v>
      </c>
      <c r="D102" s="99" t="s">
        <v>247</v>
      </c>
      <c r="E102" s="175" t="s">
        <v>707</v>
      </c>
      <c r="F102" s="108">
        <v>0</v>
      </c>
      <c r="G102" s="108">
        <v>0</v>
      </c>
      <c r="H102" s="108">
        <v>0</v>
      </c>
      <c r="I102" s="108">
        <v>0</v>
      </c>
      <c r="J102" s="149">
        <f t="shared" si="1"/>
        <v>0</v>
      </c>
      <c r="K102" s="234"/>
    </row>
    <row r="103" spans="1:11" s="64" customFormat="1">
      <c r="A103" s="136" t="s">
        <v>629</v>
      </c>
      <c r="B103" s="174" t="s">
        <v>630</v>
      </c>
      <c r="C103" s="99" t="s">
        <v>705</v>
      </c>
      <c r="D103" s="99" t="s">
        <v>247</v>
      </c>
      <c r="E103" s="175" t="s">
        <v>707</v>
      </c>
      <c r="F103" s="108">
        <v>0</v>
      </c>
      <c r="G103" s="108">
        <v>0</v>
      </c>
      <c r="H103" s="108">
        <v>0</v>
      </c>
      <c r="I103" s="108">
        <v>0</v>
      </c>
      <c r="J103" s="149">
        <f t="shared" si="1"/>
        <v>0</v>
      </c>
      <c r="K103" s="234"/>
    </row>
    <row r="104" spans="1:11" s="64" customFormat="1">
      <c r="A104" s="99" t="s">
        <v>40</v>
      </c>
      <c r="B104" s="174" t="s">
        <v>80</v>
      </c>
      <c r="C104" s="99" t="s">
        <v>703</v>
      </c>
      <c r="D104" s="99" t="s">
        <v>247</v>
      </c>
      <c r="E104" s="175" t="s">
        <v>706</v>
      </c>
      <c r="F104" s="102">
        <v>0</v>
      </c>
      <c r="G104" s="102">
        <v>0</v>
      </c>
      <c r="H104" s="102">
        <v>0</v>
      </c>
      <c r="I104" s="102">
        <v>0</v>
      </c>
      <c r="J104" s="149">
        <f t="shared" si="1"/>
        <v>0</v>
      </c>
      <c r="K104" s="234"/>
    </row>
    <row r="105" spans="1:11" s="64" customFormat="1">
      <c r="A105" s="99" t="s">
        <v>40</v>
      </c>
      <c r="B105" s="174" t="s">
        <v>80</v>
      </c>
      <c r="C105" s="99" t="s">
        <v>704</v>
      </c>
      <c r="D105" s="99" t="s">
        <v>247</v>
      </c>
      <c r="E105" s="175" t="s">
        <v>706</v>
      </c>
      <c r="F105" s="102">
        <v>1</v>
      </c>
      <c r="G105" s="102">
        <v>0</v>
      </c>
      <c r="H105" s="102">
        <v>0</v>
      </c>
      <c r="I105" s="102">
        <v>0</v>
      </c>
      <c r="J105" s="149">
        <f t="shared" si="1"/>
        <v>1</v>
      </c>
      <c r="K105" s="234"/>
    </row>
    <row r="106" spans="1:11" s="64" customFormat="1">
      <c r="A106" s="99" t="s">
        <v>40</v>
      </c>
      <c r="B106" s="174" t="s">
        <v>80</v>
      </c>
      <c r="C106" s="99" t="s">
        <v>705</v>
      </c>
      <c r="D106" s="99" t="s">
        <v>247</v>
      </c>
      <c r="E106" s="175" t="s">
        <v>706</v>
      </c>
      <c r="F106" s="102">
        <v>6000</v>
      </c>
      <c r="G106" s="102">
        <v>0</v>
      </c>
      <c r="H106" s="102">
        <v>0</v>
      </c>
      <c r="I106" s="102">
        <v>0</v>
      </c>
      <c r="J106" s="149">
        <f t="shared" si="1"/>
        <v>6000</v>
      </c>
      <c r="K106" s="234"/>
    </row>
    <row r="107" spans="1:11" s="64" customFormat="1">
      <c r="A107" s="99" t="s">
        <v>40</v>
      </c>
      <c r="B107" s="174" t="s">
        <v>80</v>
      </c>
      <c r="C107" s="99" t="s">
        <v>703</v>
      </c>
      <c r="D107" s="99" t="s">
        <v>247</v>
      </c>
      <c r="E107" s="175" t="s">
        <v>707</v>
      </c>
      <c r="F107" s="102">
        <v>0</v>
      </c>
      <c r="G107" s="102">
        <v>0</v>
      </c>
      <c r="H107" s="102">
        <v>0</v>
      </c>
      <c r="I107" s="102">
        <v>0</v>
      </c>
      <c r="J107" s="149">
        <f t="shared" si="1"/>
        <v>0</v>
      </c>
      <c r="K107" s="234"/>
    </row>
    <row r="108" spans="1:11" s="64" customFormat="1">
      <c r="A108" s="99" t="s">
        <v>40</v>
      </c>
      <c r="B108" s="174" t="s">
        <v>80</v>
      </c>
      <c r="C108" s="99" t="s">
        <v>704</v>
      </c>
      <c r="D108" s="99" t="s">
        <v>247</v>
      </c>
      <c r="E108" s="175" t="s">
        <v>707</v>
      </c>
      <c r="F108" s="102">
        <v>0</v>
      </c>
      <c r="G108" s="102">
        <v>0</v>
      </c>
      <c r="H108" s="102">
        <v>0</v>
      </c>
      <c r="I108" s="102">
        <v>0</v>
      </c>
      <c r="J108" s="149">
        <f t="shared" si="1"/>
        <v>0</v>
      </c>
      <c r="K108" s="234"/>
    </row>
    <row r="109" spans="1:11" s="64" customFormat="1">
      <c r="A109" s="99" t="s">
        <v>40</v>
      </c>
      <c r="B109" s="174" t="s">
        <v>80</v>
      </c>
      <c r="C109" s="99" t="s">
        <v>705</v>
      </c>
      <c r="D109" s="99" t="s">
        <v>247</v>
      </c>
      <c r="E109" s="175" t="s">
        <v>707</v>
      </c>
      <c r="F109" s="102">
        <v>0</v>
      </c>
      <c r="G109" s="102">
        <v>0</v>
      </c>
      <c r="H109" s="102">
        <v>0</v>
      </c>
      <c r="I109" s="102">
        <v>0</v>
      </c>
      <c r="J109" s="149">
        <f t="shared" si="1"/>
        <v>0</v>
      </c>
      <c r="K109" s="234"/>
    </row>
    <row r="110" spans="1:11" s="64" customFormat="1">
      <c r="A110" s="99" t="s">
        <v>54</v>
      </c>
      <c r="B110" s="174" t="s">
        <v>92</v>
      </c>
      <c r="C110" s="99" t="s">
        <v>703</v>
      </c>
      <c r="D110" s="99" t="s">
        <v>247</v>
      </c>
      <c r="E110" s="99" t="s">
        <v>706</v>
      </c>
      <c r="F110" s="220">
        <v>0</v>
      </c>
      <c r="G110" s="220">
        <v>0</v>
      </c>
      <c r="H110" s="220">
        <v>0</v>
      </c>
      <c r="I110" s="220">
        <v>0</v>
      </c>
      <c r="J110" s="149">
        <f t="shared" si="1"/>
        <v>0</v>
      </c>
      <c r="K110" s="234"/>
    </row>
    <row r="111" spans="1:11" s="64" customFormat="1">
      <c r="A111" s="99" t="s">
        <v>54</v>
      </c>
      <c r="B111" s="174" t="s">
        <v>92</v>
      </c>
      <c r="C111" s="99" t="s">
        <v>704</v>
      </c>
      <c r="D111" s="99" t="s">
        <v>247</v>
      </c>
      <c r="E111" s="99" t="s">
        <v>706</v>
      </c>
      <c r="F111" s="220">
        <v>3</v>
      </c>
      <c r="G111" s="220">
        <v>1</v>
      </c>
      <c r="H111" s="220">
        <v>11</v>
      </c>
      <c r="I111" s="220">
        <v>1</v>
      </c>
      <c r="J111" s="149">
        <f t="shared" si="1"/>
        <v>16</v>
      </c>
      <c r="K111" s="234"/>
    </row>
    <row r="112" spans="1:11" s="64" customFormat="1">
      <c r="A112" s="99" t="s">
        <v>54</v>
      </c>
      <c r="B112" s="174" t="s">
        <v>92</v>
      </c>
      <c r="C112" s="99" t="s">
        <v>705</v>
      </c>
      <c r="D112" s="99" t="s">
        <v>247</v>
      </c>
      <c r="E112" s="99" t="s">
        <v>706</v>
      </c>
      <c r="F112" s="220">
        <v>6196</v>
      </c>
      <c r="G112" s="220">
        <v>886</v>
      </c>
      <c r="H112" s="220">
        <v>1051</v>
      </c>
      <c r="I112" s="220">
        <v>680</v>
      </c>
      <c r="J112" s="149">
        <f t="shared" si="1"/>
        <v>8813</v>
      </c>
      <c r="K112" s="234"/>
    </row>
    <row r="113" spans="1:11" s="64" customFormat="1">
      <c r="A113" s="99" t="s">
        <v>54</v>
      </c>
      <c r="B113" s="174" t="s">
        <v>92</v>
      </c>
      <c r="C113" s="99" t="s">
        <v>703</v>
      </c>
      <c r="D113" s="99" t="s">
        <v>247</v>
      </c>
      <c r="E113" s="99" t="s">
        <v>707</v>
      </c>
      <c r="F113" s="220">
        <v>0</v>
      </c>
      <c r="G113" s="220">
        <v>0</v>
      </c>
      <c r="H113" s="220">
        <v>0</v>
      </c>
      <c r="I113" s="220">
        <v>0</v>
      </c>
      <c r="J113" s="149">
        <f t="shared" si="1"/>
        <v>0</v>
      </c>
      <c r="K113" s="234"/>
    </row>
    <row r="114" spans="1:11" s="64" customFormat="1">
      <c r="A114" s="99" t="s">
        <v>54</v>
      </c>
      <c r="B114" s="174" t="s">
        <v>92</v>
      </c>
      <c r="C114" s="99" t="s">
        <v>704</v>
      </c>
      <c r="D114" s="99" t="s">
        <v>247</v>
      </c>
      <c r="E114" s="99" t="s">
        <v>707</v>
      </c>
      <c r="F114" s="220">
        <v>0</v>
      </c>
      <c r="G114" s="220">
        <v>0</v>
      </c>
      <c r="H114" s="220">
        <v>0</v>
      </c>
      <c r="I114" s="220">
        <v>0</v>
      </c>
      <c r="J114" s="149">
        <f t="shared" si="1"/>
        <v>0</v>
      </c>
      <c r="K114" s="234"/>
    </row>
    <row r="115" spans="1:11" s="64" customFormat="1">
      <c r="A115" s="99" t="s">
        <v>54</v>
      </c>
      <c r="B115" s="174" t="s">
        <v>92</v>
      </c>
      <c r="C115" s="99" t="s">
        <v>705</v>
      </c>
      <c r="D115" s="99" t="s">
        <v>247</v>
      </c>
      <c r="E115" s="99" t="s">
        <v>707</v>
      </c>
      <c r="F115" s="220">
        <v>0</v>
      </c>
      <c r="G115" s="220">
        <v>0</v>
      </c>
      <c r="H115" s="220">
        <v>0</v>
      </c>
      <c r="I115" s="220">
        <v>0</v>
      </c>
      <c r="J115" s="149">
        <f t="shared" si="1"/>
        <v>0</v>
      </c>
      <c r="K115" s="234"/>
    </row>
    <row r="116" spans="1:11" s="64" customFormat="1">
      <c r="A116" s="142" t="s">
        <v>503</v>
      </c>
      <c r="B116" s="174" t="s">
        <v>96</v>
      </c>
      <c r="C116" s="142" t="s">
        <v>703</v>
      </c>
      <c r="D116" s="99" t="s">
        <v>252</v>
      </c>
      <c r="E116" s="142" t="s">
        <v>706</v>
      </c>
      <c r="F116" s="221"/>
      <c r="G116" s="221"/>
      <c r="H116" s="221"/>
      <c r="I116" s="221"/>
      <c r="J116" s="149">
        <f t="shared" si="1"/>
        <v>0</v>
      </c>
      <c r="K116" s="234"/>
    </row>
    <row r="117" spans="1:11" s="64" customFormat="1">
      <c r="A117" s="142" t="s">
        <v>503</v>
      </c>
      <c r="B117" s="174" t="s">
        <v>96</v>
      </c>
      <c r="C117" s="142" t="s">
        <v>704</v>
      </c>
      <c r="D117" s="99" t="s">
        <v>252</v>
      </c>
      <c r="E117" s="142" t="s">
        <v>706</v>
      </c>
      <c r="F117" s="221"/>
      <c r="G117" s="221"/>
      <c r="H117" s="221"/>
      <c r="I117" s="221"/>
      <c r="J117" s="149">
        <f t="shared" si="1"/>
        <v>0</v>
      </c>
      <c r="K117" s="234"/>
    </row>
    <row r="118" spans="1:11" s="64" customFormat="1">
      <c r="A118" s="142" t="s">
        <v>503</v>
      </c>
      <c r="B118" s="174" t="s">
        <v>96</v>
      </c>
      <c r="C118" s="142" t="s">
        <v>705</v>
      </c>
      <c r="D118" s="99" t="s">
        <v>252</v>
      </c>
      <c r="E118" s="142" t="s">
        <v>706</v>
      </c>
      <c r="F118" s="221"/>
      <c r="G118" s="221"/>
      <c r="H118" s="221"/>
      <c r="I118" s="221"/>
      <c r="J118" s="149">
        <f t="shared" si="1"/>
        <v>0</v>
      </c>
      <c r="K118" s="234"/>
    </row>
    <row r="119" spans="1:11" s="64" customFormat="1">
      <c r="A119" s="142" t="s">
        <v>503</v>
      </c>
      <c r="B119" s="174" t="s">
        <v>96</v>
      </c>
      <c r="C119" s="142" t="s">
        <v>703</v>
      </c>
      <c r="D119" s="99" t="s">
        <v>252</v>
      </c>
      <c r="E119" s="142" t="s">
        <v>707</v>
      </c>
      <c r="F119" s="221"/>
      <c r="G119" s="221"/>
      <c r="H119" s="221"/>
      <c r="I119" s="221"/>
      <c r="J119" s="149">
        <f t="shared" si="1"/>
        <v>0</v>
      </c>
      <c r="K119" s="234"/>
    </row>
    <row r="120" spans="1:11" s="64" customFormat="1">
      <c r="A120" s="142" t="s">
        <v>503</v>
      </c>
      <c r="B120" s="174" t="s">
        <v>96</v>
      </c>
      <c r="C120" s="142" t="s">
        <v>704</v>
      </c>
      <c r="D120" s="99" t="s">
        <v>252</v>
      </c>
      <c r="E120" s="142" t="s">
        <v>707</v>
      </c>
      <c r="F120" s="221"/>
      <c r="G120" s="221"/>
      <c r="H120" s="221"/>
      <c r="I120" s="221"/>
      <c r="J120" s="149">
        <f t="shared" si="1"/>
        <v>0</v>
      </c>
      <c r="K120" s="234"/>
    </row>
    <row r="121" spans="1:11" s="64" customFormat="1">
      <c r="A121" s="142" t="s">
        <v>503</v>
      </c>
      <c r="B121" s="174" t="s">
        <v>96</v>
      </c>
      <c r="C121" s="142" t="s">
        <v>705</v>
      </c>
      <c r="D121" s="99" t="s">
        <v>252</v>
      </c>
      <c r="E121" s="142" t="s">
        <v>707</v>
      </c>
      <c r="F121" s="221"/>
      <c r="G121" s="221"/>
      <c r="H121" s="221"/>
      <c r="I121" s="221"/>
      <c r="J121" s="149">
        <f t="shared" si="1"/>
        <v>0</v>
      </c>
      <c r="K121" s="234"/>
    </row>
    <row r="122" spans="1:11" s="64" customFormat="1">
      <c r="A122" s="99" t="s">
        <v>53</v>
      </c>
      <c r="B122" s="174" t="s">
        <v>119</v>
      </c>
      <c r="C122" s="99" t="s">
        <v>703</v>
      </c>
      <c r="D122" s="99" t="s">
        <v>78</v>
      </c>
      <c r="E122" s="175" t="s">
        <v>706</v>
      </c>
      <c r="F122" s="102">
        <v>13</v>
      </c>
      <c r="G122" s="102">
        <v>50</v>
      </c>
      <c r="H122" s="102">
        <v>26</v>
      </c>
      <c r="I122" s="102">
        <v>3</v>
      </c>
      <c r="J122" s="149">
        <f t="shared" si="1"/>
        <v>92</v>
      </c>
      <c r="K122" s="234"/>
    </row>
    <row r="123" spans="1:11" s="64" customFormat="1">
      <c r="A123" s="99" t="s">
        <v>53</v>
      </c>
      <c r="B123" s="174" t="s">
        <v>119</v>
      </c>
      <c r="C123" s="99" t="s">
        <v>704</v>
      </c>
      <c r="D123" s="99" t="s">
        <v>78</v>
      </c>
      <c r="E123" s="175" t="s">
        <v>706</v>
      </c>
      <c r="F123" s="102">
        <v>127</v>
      </c>
      <c r="G123" s="102">
        <v>282</v>
      </c>
      <c r="H123" s="102">
        <v>576</v>
      </c>
      <c r="I123" s="102">
        <v>20</v>
      </c>
      <c r="J123" s="149">
        <f t="shared" si="1"/>
        <v>1005</v>
      </c>
      <c r="K123" s="234"/>
    </row>
    <row r="124" spans="1:11" s="64" customFormat="1">
      <c r="A124" s="99" t="s">
        <v>53</v>
      </c>
      <c r="B124" s="174" t="s">
        <v>119</v>
      </c>
      <c r="C124" s="99" t="s">
        <v>705</v>
      </c>
      <c r="D124" s="99" t="s">
        <v>78</v>
      </c>
      <c r="E124" s="175" t="s">
        <v>706</v>
      </c>
      <c r="F124" s="102">
        <v>4267769</v>
      </c>
      <c r="G124" s="102">
        <v>1614276</v>
      </c>
      <c r="H124" s="102">
        <v>1289388</v>
      </c>
      <c r="I124" s="102">
        <v>38856</v>
      </c>
      <c r="J124" s="149">
        <f t="shared" si="1"/>
        <v>7210289</v>
      </c>
      <c r="K124" s="234"/>
    </row>
    <row r="125" spans="1:11" s="64" customFormat="1">
      <c r="A125" s="99" t="s">
        <v>53</v>
      </c>
      <c r="B125" s="174" t="s">
        <v>119</v>
      </c>
      <c r="C125" s="99" t="s">
        <v>703</v>
      </c>
      <c r="D125" s="99" t="s">
        <v>78</v>
      </c>
      <c r="E125" s="175" t="s">
        <v>707</v>
      </c>
      <c r="F125" s="102">
        <v>1</v>
      </c>
      <c r="G125" s="102">
        <v>0</v>
      </c>
      <c r="H125" s="102">
        <v>0</v>
      </c>
      <c r="I125" s="102">
        <v>0</v>
      </c>
      <c r="J125" s="149">
        <f t="shared" si="1"/>
        <v>1</v>
      </c>
      <c r="K125" s="234"/>
    </row>
    <row r="126" spans="1:11" s="64" customFormat="1">
      <c r="A126" s="99" t="s">
        <v>53</v>
      </c>
      <c r="B126" s="174" t="s">
        <v>119</v>
      </c>
      <c r="C126" s="99" t="s">
        <v>704</v>
      </c>
      <c r="D126" s="99" t="s">
        <v>78</v>
      </c>
      <c r="E126" s="175" t="s">
        <v>707</v>
      </c>
      <c r="F126" s="102">
        <v>20</v>
      </c>
      <c r="G126" s="102">
        <v>0</v>
      </c>
      <c r="H126" s="102">
        <v>0</v>
      </c>
      <c r="I126" s="102">
        <v>0</v>
      </c>
      <c r="J126" s="149">
        <f t="shared" si="1"/>
        <v>20</v>
      </c>
      <c r="K126" s="234"/>
    </row>
    <row r="127" spans="1:11" s="64" customFormat="1">
      <c r="A127" s="99" t="s">
        <v>53</v>
      </c>
      <c r="B127" s="174" t="s">
        <v>119</v>
      </c>
      <c r="C127" s="99" t="s">
        <v>705</v>
      </c>
      <c r="D127" s="99" t="s">
        <v>78</v>
      </c>
      <c r="E127" s="175" t="s">
        <v>707</v>
      </c>
      <c r="F127" s="102">
        <v>326325</v>
      </c>
      <c r="G127" s="102">
        <v>0</v>
      </c>
      <c r="H127" s="102">
        <v>0</v>
      </c>
      <c r="I127" s="102">
        <v>0</v>
      </c>
      <c r="J127" s="149">
        <f t="shared" si="1"/>
        <v>326325</v>
      </c>
      <c r="K127" s="234"/>
    </row>
    <row r="128" spans="1:11" s="64" customFormat="1" ht="28.8">
      <c r="A128" s="99" t="s">
        <v>49</v>
      </c>
      <c r="B128" s="174" t="s">
        <v>96</v>
      </c>
      <c r="C128" s="99" t="s">
        <v>703</v>
      </c>
      <c r="D128" s="99" t="s">
        <v>95</v>
      </c>
      <c r="E128" s="99" t="s">
        <v>706</v>
      </c>
      <c r="F128" s="220">
        <v>0</v>
      </c>
      <c r="G128" s="220">
        <v>1</v>
      </c>
      <c r="H128" s="220">
        <v>12</v>
      </c>
      <c r="I128" s="220">
        <v>4</v>
      </c>
      <c r="J128" s="149">
        <f t="shared" si="1"/>
        <v>17</v>
      </c>
      <c r="K128" s="234"/>
    </row>
    <row r="129" spans="1:11" s="64" customFormat="1" ht="28.8">
      <c r="A129" s="99" t="s">
        <v>49</v>
      </c>
      <c r="B129" s="174" t="s">
        <v>96</v>
      </c>
      <c r="C129" s="99" t="s">
        <v>704</v>
      </c>
      <c r="D129" s="99" t="s">
        <v>95</v>
      </c>
      <c r="E129" s="99" t="s">
        <v>706</v>
      </c>
      <c r="F129" s="220">
        <v>0</v>
      </c>
      <c r="G129" s="220">
        <v>5</v>
      </c>
      <c r="H129" s="220">
        <v>89</v>
      </c>
      <c r="I129" s="220">
        <v>575</v>
      </c>
      <c r="J129" s="149">
        <f t="shared" si="1"/>
        <v>669</v>
      </c>
      <c r="K129" s="234"/>
    </row>
    <row r="130" spans="1:11" s="64" customFormat="1" ht="28.8">
      <c r="A130" s="99" t="s">
        <v>49</v>
      </c>
      <c r="B130" s="174" t="s">
        <v>96</v>
      </c>
      <c r="C130" s="99" t="s">
        <v>705</v>
      </c>
      <c r="D130" s="99" t="s">
        <v>95</v>
      </c>
      <c r="E130" s="99" t="s">
        <v>706</v>
      </c>
      <c r="F130" s="220">
        <v>0</v>
      </c>
      <c r="G130" s="220">
        <v>142442</v>
      </c>
      <c r="H130" s="220">
        <v>543654</v>
      </c>
      <c r="I130" s="220">
        <v>1214034</v>
      </c>
      <c r="J130" s="149">
        <f t="shared" si="1"/>
        <v>1900130</v>
      </c>
      <c r="K130" s="234"/>
    </row>
    <row r="131" spans="1:11" s="64" customFormat="1" ht="28.8">
      <c r="A131" s="99" t="s">
        <v>49</v>
      </c>
      <c r="B131" s="174" t="s">
        <v>96</v>
      </c>
      <c r="C131" s="99" t="s">
        <v>703</v>
      </c>
      <c r="D131" s="99" t="s">
        <v>95</v>
      </c>
      <c r="E131" s="99" t="s">
        <v>707</v>
      </c>
      <c r="F131" s="220">
        <v>0</v>
      </c>
      <c r="G131" s="220">
        <v>0</v>
      </c>
      <c r="H131" s="220">
        <v>0</v>
      </c>
      <c r="I131" s="220">
        <v>0</v>
      </c>
      <c r="J131" s="149">
        <f t="shared" ref="J131:J194" si="2">SUM(F131:I131)</f>
        <v>0</v>
      </c>
      <c r="K131" s="234"/>
    </row>
    <row r="132" spans="1:11" s="64" customFormat="1" ht="28.8">
      <c r="A132" s="99" t="s">
        <v>49</v>
      </c>
      <c r="B132" s="174" t="s">
        <v>96</v>
      </c>
      <c r="C132" s="99" t="s">
        <v>704</v>
      </c>
      <c r="D132" s="99" t="s">
        <v>95</v>
      </c>
      <c r="E132" s="99" t="s">
        <v>707</v>
      </c>
      <c r="F132" s="220">
        <v>0</v>
      </c>
      <c r="G132" s="220">
        <v>5</v>
      </c>
      <c r="H132" s="220">
        <v>6</v>
      </c>
      <c r="I132" s="220">
        <v>5</v>
      </c>
      <c r="J132" s="149">
        <f t="shared" si="2"/>
        <v>16</v>
      </c>
      <c r="K132" s="234"/>
    </row>
    <row r="133" spans="1:11" s="64" customFormat="1" ht="28.8">
      <c r="A133" s="99" t="s">
        <v>49</v>
      </c>
      <c r="B133" s="174" t="s">
        <v>96</v>
      </c>
      <c r="C133" s="99" t="s">
        <v>705</v>
      </c>
      <c r="D133" s="99" t="s">
        <v>95</v>
      </c>
      <c r="E133" s="99" t="s">
        <v>707</v>
      </c>
      <c r="F133" s="220">
        <v>0</v>
      </c>
      <c r="G133" s="220">
        <v>99376</v>
      </c>
      <c r="H133" s="220">
        <v>30652</v>
      </c>
      <c r="I133" s="220">
        <v>12882</v>
      </c>
      <c r="J133" s="149">
        <f t="shared" si="2"/>
        <v>142910</v>
      </c>
      <c r="K133" s="234"/>
    </row>
    <row r="134" spans="1:11" s="64" customFormat="1">
      <c r="A134" s="143" t="s">
        <v>654</v>
      </c>
      <c r="B134" s="174" t="s">
        <v>92</v>
      </c>
      <c r="C134" s="143" t="s">
        <v>703</v>
      </c>
      <c r="D134" s="143" t="s">
        <v>247</v>
      </c>
      <c r="E134" s="143" t="s">
        <v>706</v>
      </c>
      <c r="F134" s="222"/>
      <c r="G134" s="222"/>
      <c r="H134" s="222"/>
      <c r="I134" s="222"/>
      <c r="J134" s="149">
        <f t="shared" si="2"/>
        <v>0</v>
      </c>
      <c r="K134" s="234"/>
    </row>
    <row r="135" spans="1:11">
      <c r="A135" s="143" t="s">
        <v>654</v>
      </c>
      <c r="B135" s="174" t="s">
        <v>92</v>
      </c>
      <c r="C135" s="143" t="s">
        <v>704</v>
      </c>
      <c r="D135" s="143" t="s">
        <v>247</v>
      </c>
      <c r="E135" s="143" t="s">
        <v>706</v>
      </c>
      <c r="F135" s="222"/>
      <c r="G135" s="222"/>
      <c r="H135" s="222"/>
      <c r="I135" s="222"/>
      <c r="J135" s="149">
        <f t="shared" si="2"/>
        <v>0</v>
      </c>
      <c r="K135" s="234"/>
    </row>
    <row r="136" spans="1:11">
      <c r="A136" s="143" t="s">
        <v>654</v>
      </c>
      <c r="B136" s="174" t="s">
        <v>92</v>
      </c>
      <c r="C136" s="143" t="s">
        <v>705</v>
      </c>
      <c r="D136" s="143" t="s">
        <v>247</v>
      </c>
      <c r="E136" s="143" t="s">
        <v>706</v>
      </c>
      <c r="F136" s="222"/>
      <c r="G136" s="222"/>
      <c r="H136" s="222"/>
      <c r="I136" s="222"/>
      <c r="J136" s="149">
        <f t="shared" si="2"/>
        <v>0</v>
      </c>
      <c r="K136" s="234"/>
    </row>
    <row r="137" spans="1:11">
      <c r="A137" s="143" t="s">
        <v>654</v>
      </c>
      <c r="B137" s="174" t="s">
        <v>92</v>
      </c>
      <c r="C137" s="143" t="s">
        <v>703</v>
      </c>
      <c r="D137" s="143" t="s">
        <v>247</v>
      </c>
      <c r="E137" s="143" t="s">
        <v>707</v>
      </c>
      <c r="F137" s="222"/>
      <c r="G137" s="222"/>
      <c r="H137" s="222"/>
      <c r="I137" s="222"/>
      <c r="J137" s="149">
        <f t="shared" si="2"/>
        <v>0</v>
      </c>
      <c r="K137" s="234"/>
    </row>
    <row r="138" spans="1:11">
      <c r="A138" s="143" t="s">
        <v>654</v>
      </c>
      <c r="B138" s="174" t="s">
        <v>92</v>
      </c>
      <c r="C138" s="143" t="s">
        <v>704</v>
      </c>
      <c r="D138" s="143" t="s">
        <v>247</v>
      </c>
      <c r="E138" s="143" t="s">
        <v>707</v>
      </c>
      <c r="F138" s="222"/>
      <c r="G138" s="222"/>
      <c r="H138" s="222"/>
      <c r="I138" s="222"/>
      <c r="J138" s="149">
        <f t="shared" si="2"/>
        <v>0</v>
      </c>
      <c r="K138" s="234"/>
    </row>
    <row r="139" spans="1:11">
      <c r="A139" s="143" t="s">
        <v>654</v>
      </c>
      <c r="B139" s="174" t="s">
        <v>92</v>
      </c>
      <c r="C139" s="143" t="s">
        <v>705</v>
      </c>
      <c r="D139" s="143" t="s">
        <v>247</v>
      </c>
      <c r="E139" s="143" t="s">
        <v>707</v>
      </c>
      <c r="F139" s="222"/>
      <c r="G139" s="222"/>
      <c r="H139" s="222"/>
      <c r="I139" s="222"/>
      <c r="J139" s="149">
        <f t="shared" si="2"/>
        <v>0</v>
      </c>
      <c r="K139" s="234"/>
    </row>
    <row r="140" spans="1:11">
      <c r="A140" s="99" t="s">
        <v>21</v>
      </c>
      <c r="B140" s="174" t="s">
        <v>107</v>
      </c>
      <c r="C140" s="99" t="s">
        <v>703</v>
      </c>
      <c r="D140" s="99" t="s">
        <v>95</v>
      </c>
      <c r="E140" s="99" t="s">
        <v>706</v>
      </c>
      <c r="F140" s="220">
        <v>3</v>
      </c>
      <c r="G140" s="220">
        <v>0</v>
      </c>
      <c r="H140" s="220">
        <v>2</v>
      </c>
      <c r="I140" s="220">
        <v>0</v>
      </c>
      <c r="J140" s="149">
        <f t="shared" si="2"/>
        <v>5</v>
      </c>
      <c r="K140" s="234"/>
    </row>
    <row r="141" spans="1:11">
      <c r="A141" s="99" t="s">
        <v>21</v>
      </c>
      <c r="B141" s="174" t="s">
        <v>107</v>
      </c>
      <c r="C141" s="99" t="s">
        <v>704</v>
      </c>
      <c r="D141" s="99" t="s">
        <v>95</v>
      </c>
      <c r="E141" s="99" t="s">
        <v>706</v>
      </c>
      <c r="F141" s="220">
        <v>8</v>
      </c>
      <c r="G141" s="220">
        <v>0</v>
      </c>
      <c r="H141" s="220">
        <v>294</v>
      </c>
      <c r="I141" s="220">
        <v>0</v>
      </c>
      <c r="J141" s="149">
        <f t="shared" si="2"/>
        <v>302</v>
      </c>
      <c r="K141" s="234"/>
    </row>
    <row r="142" spans="1:11">
      <c r="A142" s="99" t="s">
        <v>21</v>
      </c>
      <c r="B142" s="174" t="s">
        <v>107</v>
      </c>
      <c r="C142" s="99" t="s">
        <v>705</v>
      </c>
      <c r="D142" s="99" t="s">
        <v>95</v>
      </c>
      <c r="E142" s="99" t="s">
        <v>706</v>
      </c>
      <c r="F142" s="223">
        <v>215735</v>
      </c>
      <c r="G142" s="220">
        <v>0</v>
      </c>
      <c r="H142" s="220">
        <v>955836</v>
      </c>
      <c r="I142" s="220">
        <v>0</v>
      </c>
      <c r="J142" s="149">
        <f t="shared" si="2"/>
        <v>1171571</v>
      </c>
      <c r="K142" s="234"/>
    </row>
    <row r="143" spans="1:11">
      <c r="A143" s="99" t="s">
        <v>21</v>
      </c>
      <c r="B143" s="174" t="s">
        <v>107</v>
      </c>
      <c r="C143" s="99" t="s">
        <v>703</v>
      </c>
      <c r="D143" s="99" t="s">
        <v>95</v>
      </c>
      <c r="E143" s="99" t="s">
        <v>707</v>
      </c>
      <c r="F143" s="220">
        <v>0</v>
      </c>
      <c r="G143" s="220">
        <v>0</v>
      </c>
      <c r="H143" s="220">
        <v>0</v>
      </c>
      <c r="I143" s="220">
        <v>0</v>
      </c>
      <c r="J143" s="149">
        <f t="shared" si="2"/>
        <v>0</v>
      </c>
      <c r="K143" s="234"/>
    </row>
    <row r="144" spans="1:11">
      <c r="A144" s="99" t="s">
        <v>21</v>
      </c>
      <c r="B144" s="174" t="s">
        <v>107</v>
      </c>
      <c r="C144" s="99" t="s">
        <v>704</v>
      </c>
      <c r="D144" s="99" t="s">
        <v>95</v>
      </c>
      <c r="E144" s="99" t="s">
        <v>707</v>
      </c>
      <c r="F144" s="220">
        <v>0</v>
      </c>
      <c r="G144" s="220">
        <v>0</v>
      </c>
      <c r="H144" s="220">
        <v>0</v>
      </c>
      <c r="I144" s="220">
        <v>0</v>
      </c>
      <c r="J144" s="149">
        <f t="shared" si="2"/>
        <v>0</v>
      </c>
      <c r="K144" s="234"/>
    </row>
    <row r="145" spans="1:11">
      <c r="A145" s="99" t="s">
        <v>21</v>
      </c>
      <c r="B145" s="174" t="s">
        <v>107</v>
      </c>
      <c r="C145" s="99" t="s">
        <v>705</v>
      </c>
      <c r="D145" s="99" t="s">
        <v>95</v>
      </c>
      <c r="E145" s="99" t="s">
        <v>707</v>
      </c>
      <c r="F145" s="220">
        <v>0</v>
      </c>
      <c r="G145" s="220">
        <v>0</v>
      </c>
      <c r="H145" s="220">
        <v>0</v>
      </c>
      <c r="I145" s="220">
        <v>0</v>
      </c>
      <c r="J145" s="149">
        <f t="shared" si="2"/>
        <v>0</v>
      </c>
      <c r="K145" s="234"/>
    </row>
    <row r="146" spans="1:11">
      <c r="A146" s="99" t="s">
        <v>36</v>
      </c>
      <c r="B146" s="174" t="s">
        <v>92</v>
      </c>
      <c r="C146" s="99" t="s">
        <v>703</v>
      </c>
      <c r="D146" s="99" t="s">
        <v>247</v>
      </c>
      <c r="E146" s="175" t="s">
        <v>706</v>
      </c>
      <c r="F146" s="102">
        <v>1</v>
      </c>
      <c r="G146" s="102">
        <v>0</v>
      </c>
      <c r="H146" s="102">
        <v>0</v>
      </c>
      <c r="I146" s="102">
        <v>0</v>
      </c>
      <c r="J146" s="149">
        <f t="shared" si="2"/>
        <v>1</v>
      </c>
      <c r="K146" s="234"/>
    </row>
    <row r="147" spans="1:11">
      <c r="A147" s="99" t="s">
        <v>36</v>
      </c>
      <c r="B147" s="174" t="s">
        <v>92</v>
      </c>
      <c r="C147" s="99" t="s">
        <v>704</v>
      </c>
      <c r="D147" s="99" t="s">
        <v>247</v>
      </c>
      <c r="E147" s="175" t="s">
        <v>706</v>
      </c>
      <c r="F147" s="102">
        <v>4</v>
      </c>
      <c r="G147" s="102">
        <v>1</v>
      </c>
      <c r="H147" s="102">
        <v>6</v>
      </c>
      <c r="I147" s="102">
        <v>34</v>
      </c>
      <c r="J147" s="149">
        <f t="shared" si="2"/>
        <v>45</v>
      </c>
      <c r="K147" s="234"/>
    </row>
    <row r="148" spans="1:11">
      <c r="A148" s="99" t="s">
        <v>36</v>
      </c>
      <c r="B148" s="174" t="s">
        <v>92</v>
      </c>
      <c r="C148" s="99" t="s">
        <v>705</v>
      </c>
      <c r="D148" s="99" t="s">
        <v>247</v>
      </c>
      <c r="E148" s="175" t="s">
        <v>706</v>
      </c>
      <c r="F148" s="102">
        <v>78364</v>
      </c>
      <c r="G148" s="102">
        <v>12112</v>
      </c>
      <c r="H148" s="102">
        <v>30446.407999999999</v>
      </c>
      <c r="I148" s="102">
        <v>38272.163999999997</v>
      </c>
      <c r="J148" s="149">
        <f t="shared" si="2"/>
        <v>159194.57199999999</v>
      </c>
      <c r="K148" s="234"/>
    </row>
    <row r="149" spans="1:11">
      <c r="A149" s="99" t="s">
        <v>36</v>
      </c>
      <c r="B149" s="174" t="s">
        <v>92</v>
      </c>
      <c r="C149" s="99" t="s">
        <v>703</v>
      </c>
      <c r="D149" s="99" t="s">
        <v>247</v>
      </c>
      <c r="E149" s="175" t="s">
        <v>707</v>
      </c>
      <c r="F149" s="102">
        <v>0</v>
      </c>
      <c r="G149" s="102">
        <v>0</v>
      </c>
      <c r="H149" s="102">
        <v>0</v>
      </c>
      <c r="I149" s="102">
        <v>0</v>
      </c>
      <c r="J149" s="149">
        <f t="shared" si="2"/>
        <v>0</v>
      </c>
      <c r="K149" s="234"/>
    </row>
    <row r="150" spans="1:11">
      <c r="A150" s="99" t="s">
        <v>36</v>
      </c>
      <c r="B150" s="174" t="s">
        <v>92</v>
      </c>
      <c r="C150" s="99" t="s">
        <v>704</v>
      </c>
      <c r="D150" s="99" t="s">
        <v>247</v>
      </c>
      <c r="E150" s="175" t="s">
        <v>707</v>
      </c>
      <c r="F150" s="102">
        <v>0</v>
      </c>
      <c r="G150" s="102">
        <v>0</v>
      </c>
      <c r="H150" s="102">
        <v>0</v>
      </c>
      <c r="I150" s="102">
        <v>0</v>
      </c>
      <c r="J150" s="149">
        <f t="shared" si="2"/>
        <v>0</v>
      </c>
      <c r="K150" s="234"/>
    </row>
    <row r="151" spans="1:11">
      <c r="A151" s="99" t="s">
        <v>36</v>
      </c>
      <c r="B151" s="174" t="s">
        <v>92</v>
      </c>
      <c r="C151" s="99" t="s">
        <v>705</v>
      </c>
      <c r="D151" s="99" t="s">
        <v>247</v>
      </c>
      <c r="E151" s="175" t="s">
        <v>707</v>
      </c>
      <c r="F151" s="102">
        <v>0</v>
      </c>
      <c r="G151" s="102">
        <v>0</v>
      </c>
      <c r="H151" s="102">
        <v>0</v>
      </c>
      <c r="I151" s="102">
        <v>0</v>
      </c>
      <c r="J151" s="149">
        <f t="shared" si="2"/>
        <v>0</v>
      </c>
      <c r="K151" s="234"/>
    </row>
    <row r="152" spans="1:11">
      <c r="A152" s="99" t="s">
        <v>51</v>
      </c>
      <c r="B152" s="174" t="s">
        <v>80</v>
      </c>
      <c r="C152" s="99" t="s">
        <v>703</v>
      </c>
      <c r="D152" s="99" t="s">
        <v>247</v>
      </c>
      <c r="E152" s="175" t="s">
        <v>706</v>
      </c>
      <c r="F152" s="102">
        <v>1</v>
      </c>
      <c r="G152" s="102">
        <v>0</v>
      </c>
      <c r="H152" s="102">
        <v>2</v>
      </c>
      <c r="I152" s="102">
        <v>0</v>
      </c>
      <c r="J152" s="149">
        <f t="shared" si="2"/>
        <v>3</v>
      </c>
      <c r="K152" s="234"/>
    </row>
    <row r="153" spans="1:11">
      <c r="A153" s="99" t="s">
        <v>51</v>
      </c>
      <c r="B153" s="174" t="s">
        <v>80</v>
      </c>
      <c r="C153" s="99" t="s">
        <v>704</v>
      </c>
      <c r="D153" s="99" t="s">
        <v>247</v>
      </c>
      <c r="E153" s="175" t="s">
        <v>706</v>
      </c>
      <c r="F153" s="102">
        <v>3</v>
      </c>
      <c r="G153" s="102">
        <v>0</v>
      </c>
      <c r="H153" s="102">
        <v>1</v>
      </c>
      <c r="I153" s="102">
        <v>0</v>
      </c>
      <c r="J153" s="149">
        <f t="shared" si="2"/>
        <v>4</v>
      </c>
      <c r="K153" s="234"/>
    </row>
    <row r="154" spans="1:11">
      <c r="A154" s="99" t="s">
        <v>51</v>
      </c>
      <c r="B154" s="174" t="s">
        <v>80</v>
      </c>
      <c r="C154" s="99" t="s">
        <v>705</v>
      </c>
      <c r="D154" s="99" t="s">
        <v>247</v>
      </c>
      <c r="E154" s="175" t="s">
        <v>706</v>
      </c>
      <c r="F154" s="102">
        <v>20400</v>
      </c>
      <c r="G154" s="102">
        <v>0</v>
      </c>
      <c r="H154" s="102">
        <v>5400</v>
      </c>
      <c r="I154" s="102">
        <v>0</v>
      </c>
      <c r="J154" s="149">
        <f t="shared" si="2"/>
        <v>25800</v>
      </c>
      <c r="K154" s="234"/>
    </row>
    <row r="155" spans="1:11">
      <c r="A155" s="99" t="s">
        <v>51</v>
      </c>
      <c r="B155" s="174" t="s">
        <v>80</v>
      </c>
      <c r="C155" s="99" t="s">
        <v>703</v>
      </c>
      <c r="D155" s="99" t="s">
        <v>247</v>
      </c>
      <c r="E155" s="175" t="s">
        <v>707</v>
      </c>
      <c r="F155" s="102">
        <v>1</v>
      </c>
      <c r="G155" s="102">
        <v>0</v>
      </c>
      <c r="H155" s="102">
        <v>0</v>
      </c>
      <c r="I155" s="102">
        <v>0</v>
      </c>
      <c r="J155" s="149">
        <f t="shared" si="2"/>
        <v>1</v>
      </c>
      <c r="K155" s="234"/>
    </row>
    <row r="156" spans="1:11">
      <c r="A156" s="99" t="s">
        <v>51</v>
      </c>
      <c r="B156" s="174" t="s">
        <v>80</v>
      </c>
      <c r="C156" s="99" t="s">
        <v>704</v>
      </c>
      <c r="D156" s="99" t="s">
        <v>247</v>
      </c>
      <c r="E156" s="175" t="s">
        <v>707</v>
      </c>
      <c r="F156" s="102">
        <v>1</v>
      </c>
      <c r="G156" s="102">
        <v>0</v>
      </c>
      <c r="H156" s="102">
        <v>0</v>
      </c>
      <c r="I156" s="102">
        <v>0</v>
      </c>
      <c r="J156" s="149">
        <f t="shared" si="2"/>
        <v>1</v>
      </c>
      <c r="K156" s="234"/>
    </row>
    <row r="157" spans="1:11">
      <c r="A157" s="99" t="s">
        <v>51</v>
      </c>
      <c r="B157" s="174" t="s">
        <v>80</v>
      </c>
      <c r="C157" s="99" t="s">
        <v>705</v>
      </c>
      <c r="D157" s="99" t="s">
        <v>247</v>
      </c>
      <c r="E157" s="175" t="s">
        <v>707</v>
      </c>
      <c r="F157" s="102">
        <v>8800</v>
      </c>
      <c r="G157" s="102">
        <v>0</v>
      </c>
      <c r="H157" s="102">
        <v>0</v>
      </c>
      <c r="I157" s="102">
        <v>0</v>
      </c>
      <c r="J157" s="149">
        <f t="shared" si="2"/>
        <v>8800</v>
      </c>
      <c r="K157" s="234"/>
    </row>
    <row r="158" spans="1:11">
      <c r="A158" s="99" t="s">
        <v>44</v>
      </c>
      <c r="B158" s="174" t="s">
        <v>96</v>
      </c>
      <c r="C158" s="99" t="s">
        <v>703</v>
      </c>
      <c r="D158" s="99" t="s">
        <v>78</v>
      </c>
      <c r="E158" s="175" t="s">
        <v>706</v>
      </c>
      <c r="F158" s="102">
        <v>1</v>
      </c>
      <c r="G158" s="102">
        <v>2</v>
      </c>
      <c r="H158" s="102">
        <v>30</v>
      </c>
      <c r="I158" s="102">
        <v>1</v>
      </c>
      <c r="J158" s="149">
        <f t="shared" si="2"/>
        <v>34</v>
      </c>
      <c r="K158" s="234"/>
    </row>
    <row r="159" spans="1:11">
      <c r="A159" s="99" t="s">
        <v>44</v>
      </c>
      <c r="B159" s="174" t="s">
        <v>96</v>
      </c>
      <c r="C159" s="99" t="s">
        <v>704</v>
      </c>
      <c r="D159" s="99" t="s">
        <v>78</v>
      </c>
      <c r="E159" s="175" t="s">
        <v>706</v>
      </c>
      <c r="F159" s="102">
        <v>15</v>
      </c>
      <c r="G159" s="102">
        <v>38</v>
      </c>
      <c r="H159" s="102">
        <v>194</v>
      </c>
      <c r="I159" s="102">
        <v>113</v>
      </c>
      <c r="J159" s="149">
        <f t="shared" si="2"/>
        <v>360</v>
      </c>
      <c r="K159" s="234"/>
    </row>
    <row r="160" spans="1:11">
      <c r="A160" s="99" t="s">
        <v>44</v>
      </c>
      <c r="B160" s="174" t="s">
        <v>96</v>
      </c>
      <c r="C160" s="99" t="s">
        <v>705</v>
      </c>
      <c r="D160" s="99" t="s">
        <v>78</v>
      </c>
      <c r="E160" s="175" t="s">
        <v>706</v>
      </c>
      <c r="F160" s="102">
        <v>542708</v>
      </c>
      <c r="G160" s="102">
        <v>723644</v>
      </c>
      <c r="H160" s="102">
        <v>1868939</v>
      </c>
      <c r="I160" s="102">
        <v>675170</v>
      </c>
      <c r="J160" s="149">
        <f t="shared" si="2"/>
        <v>3810461</v>
      </c>
      <c r="K160" s="234"/>
    </row>
    <row r="161" spans="1:11">
      <c r="A161" s="99" t="s">
        <v>44</v>
      </c>
      <c r="B161" s="174" t="s">
        <v>96</v>
      </c>
      <c r="C161" s="99" t="s">
        <v>703</v>
      </c>
      <c r="D161" s="99" t="s">
        <v>78</v>
      </c>
      <c r="E161" s="175" t="s">
        <v>707</v>
      </c>
      <c r="F161" s="102">
        <v>2</v>
      </c>
      <c r="G161" s="102">
        <v>0</v>
      </c>
      <c r="H161" s="102">
        <v>0</v>
      </c>
      <c r="I161" s="102">
        <v>0</v>
      </c>
      <c r="J161" s="149">
        <f t="shared" si="2"/>
        <v>2</v>
      </c>
      <c r="K161" s="234"/>
    </row>
    <row r="162" spans="1:11">
      <c r="A162" s="99" t="s">
        <v>44</v>
      </c>
      <c r="B162" s="174" t="s">
        <v>96</v>
      </c>
      <c r="C162" s="99" t="s">
        <v>704</v>
      </c>
      <c r="D162" s="99" t="s">
        <v>78</v>
      </c>
      <c r="E162" s="175" t="s">
        <v>707</v>
      </c>
      <c r="F162" s="102">
        <v>9</v>
      </c>
      <c r="G162" s="102">
        <v>0</v>
      </c>
      <c r="H162" s="102">
        <v>0</v>
      </c>
      <c r="I162" s="102">
        <v>0</v>
      </c>
      <c r="J162" s="149">
        <f t="shared" si="2"/>
        <v>9</v>
      </c>
      <c r="K162" s="234"/>
    </row>
    <row r="163" spans="1:11">
      <c r="A163" s="99" t="s">
        <v>44</v>
      </c>
      <c r="B163" s="174" t="s">
        <v>96</v>
      </c>
      <c r="C163" s="99" t="s">
        <v>705</v>
      </c>
      <c r="D163" s="99" t="s">
        <v>78</v>
      </c>
      <c r="E163" s="175" t="s">
        <v>707</v>
      </c>
      <c r="F163" s="102">
        <v>1023282</v>
      </c>
      <c r="G163" s="102">
        <v>0</v>
      </c>
      <c r="H163" s="102">
        <v>0</v>
      </c>
      <c r="I163" s="102">
        <v>0</v>
      </c>
      <c r="J163" s="149">
        <f t="shared" si="2"/>
        <v>1023282</v>
      </c>
      <c r="K163" s="234"/>
    </row>
    <row r="164" spans="1:11">
      <c r="A164" s="143" t="s">
        <v>527</v>
      </c>
      <c r="B164" s="174" t="s">
        <v>122</v>
      </c>
      <c r="C164" s="143" t="s">
        <v>703</v>
      </c>
      <c r="D164" s="99" t="s">
        <v>95</v>
      </c>
      <c r="E164" s="143" t="s">
        <v>706</v>
      </c>
      <c r="F164" s="222"/>
      <c r="G164" s="222"/>
      <c r="H164" s="222"/>
      <c r="I164" s="222"/>
      <c r="J164" s="149">
        <f t="shared" si="2"/>
        <v>0</v>
      </c>
      <c r="K164" s="234"/>
    </row>
    <row r="165" spans="1:11">
      <c r="A165" s="143" t="s">
        <v>527</v>
      </c>
      <c r="B165" s="174" t="s">
        <v>122</v>
      </c>
      <c r="C165" s="143" t="s">
        <v>704</v>
      </c>
      <c r="D165" s="99" t="s">
        <v>95</v>
      </c>
      <c r="E165" s="143" t="s">
        <v>706</v>
      </c>
      <c r="F165" s="222"/>
      <c r="G165" s="222"/>
      <c r="H165" s="222"/>
      <c r="I165" s="222"/>
      <c r="J165" s="149">
        <f t="shared" si="2"/>
        <v>0</v>
      </c>
      <c r="K165" s="234"/>
    </row>
    <row r="166" spans="1:11">
      <c r="A166" s="143" t="s">
        <v>527</v>
      </c>
      <c r="B166" s="174" t="s">
        <v>122</v>
      </c>
      <c r="C166" s="143" t="s">
        <v>705</v>
      </c>
      <c r="D166" s="99" t="s">
        <v>95</v>
      </c>
      <c r="E166" s="143" t="s">
        <v>706</v>
      </c>
      <c r="F166" s="222"/>
      <c r="G166" s="222"/>
      <c r="H166" s="222"/>
      <c r="I166" s="222"/>
      <c r="J166" s="149">
        <f t="shared" si="2"/>
        <v>0</v>
      </c>
      <c r="K166" s="234"/>
    </row>
    <row r="167" spans="1:11">
      <c r="A167" s="143" t="s">
        <v>527</v>
      </c>
      <c r="B167" s="174" t="s">
        <v>122</v>
      </c>
      <c r="C167" s="143" t="s">
        <v>703</v>
      </c>
      <c r="D167" s="99" t="s">
        <v>95</v>
      </c>
      <c r="E167" s="143" t="s">
        <v>707</v>
      </c>
      <c r="F167" s="222"/>
      <c r="G167" s="222"/>
      <c r="H167" s="222"/>
      <c r="I167" s="222"/>
      <c r="J167" s="149">
        <f t="shared" si="2"/>
        <v>0</v>
      </c>
      <c r="K167" s="234"/>
    </row>
    <row r="168" spans="1:11">
      <c r="A168" s="143" t="s">
        <v>527</v>
      </c>
      <c r="B168" s="174" t="s">
        <v>122</v>
      </c>
      <c r="C168" s="143" t="s">
        <v>704</v>
      </c>
      <c r="D168" s="99" t="s">
        <v>95</v>
      </c>
      <c r="E168" s="143" t="s">
        <v>707</v>
      </c>
      <c r="F168" s="222"/>
      <c r="G168" s="222"/>
      <c r="H168" s="222"/>
      <c r="I168" s="222"/>
      <c r="J168" s="149">
        <f t="shared" si="2"/>
        <v>0</v>
      </c>
      <c r="K168" s="234"/>
    </row>
    <row r="169" spans="1:11">
      <c r="A169" s="143" t="s">
        <v>527</v>
      </c>
      <c r="B169" s="174" t="s">
        <v>122</v>
      </c>
      <c r="C169" s="143" t="s">
        <v>705</v>
      </c>
      <c r="D169" s="99" t="s">
        <v>95</v>
      </c>
      <c r="E169" s="143" t="s">
        <v>707</v>
      </c>
      <c r="F169" s="222"/>
      <c r="G169" s="222"/>
      <c r="H169" s="222"/>
      <c r="I169" s="222"/>
      <c r="J169" s="149">
        <f t="shared" si="2"/>
        <v>0</v>
      </c>
      <c r="K169" s="234"/>
    </row>
    <row r="170" spans="1:11">
      <c r="A170" s="136" t="s">
        <v>529</v>
      </c>
      <c r="B170" s="174" t="s">
        <v>530</v>
      </c>
      <c r="C170" s="136" t="s">
        <v>703</v>
      </c>
      <c r="D170" s="99" t="s">
        <v>659</v>
      </c>
      <c r="E170" s="136" t="s">
        <v>706</v>
      </c>
      <c r="F170" s="213">
        <v>0</v>
      </c>
      <c r="G170" s="213">
        <v>1</v>
      </c>
      <c r="H170" s="213">
        <v>0</v>
      </c>
      <c r="I170" s="213">
        <v>1</v>
      </c>
      <c r="J170" s="149">
        <f t="shared" si="2"/>
        <v>2</v>
      </c>
      <c r="K170" s="234"/>
    </row>
    <row r="171" spans="1:11">
      <c r="A171" s="136" t="s">
        <v>529</v>
      </c>
      <c r="B171" s="174" t="s">
        <v>530</v>
      </c>
      <c r="C171" s="136" t="s">
        <v>704</v>
      </c>
      <c r="D171" s="99" t="s">
        <v>659</v>
      </c>
      <c r="E171" s="136" t="s">
        <v>706</v>
      </c>
      <c r="F171" s="213">
        <v>0</v>
      </c>
      <c r="G171" s="213">
        <v>1</v>
      </c>
      <c r="H171" s="213">
        <v>2</v>
      </c>
      <c r="I171" s="213">
        <v>41</v>
      </c>
      <c r="J171" s="149">
        <f t="shared" si="2"/>
        <v>44</v>
      </c>
      <c r="K171" s="234"/>
    </row>
    <row r="172" spans="1:11">
      <c r="A172" s="136" t="s">
        <v>529</v>
      </c>
      <c r="B172" s="174" t="s">
        <v>530</v>
      </c>
      <c r="C172" s="136" t="s">
        <v>705</v>
      </c>
      <c r="D172" s="99" t="s">
        <v>659</v>
      </c>
      <c r="E172" s="136" t="s">
        <v>706</v>
      </c>
      <c r="F172" s="213">
        <v>0</v>
      </c>
      <c r="G172" s="213">
        <v>1685.2619999999999</v>
      </c>
      <c r="H172" s="213">
        <v>1685.2619999999999</v>
      </c>
      <c r="I172" s="213">
        <v>117344.034</v>
      </c>
      <c r="J172" s="149">
        <f t="shared" si="2"/>
        <v>120714.558</v>
      </c>
      <c r="K172" s="234"/>
    </row>
    <row r="173" spans="1:11">
      <c r="A173" s="136" t="s">
        <v>529</v>
      </c>
      <c r="B173" s="174" t="s">
        <v>530</v>
      </c>
      <c r="C173" s="136" t="s">
        <v>703</v>
      </c>
      <c r="D173" s="99" t="s">
        <v>659</v>
      </c>
      <c r="E173" s="136" t="s">
        <v>707</v>
      </c>
      <c r="F173" s="213">
        <v>0</v>
      </c>
      <c r="G173" s="213">
        <v>0</v>
      </c>
      <c r="H173" s="213">
        <v>0</v>
      </c>
      <c r="I173" s="213">
        <v>0</v>
      </c>
      <c r="J173" s="149">
        <f t="shared" si="2"/>
        <v>0</v>
      </c>
      <c r="K173" s="234"/>
    </row>
    <row r="174" spans="1:11">
      <c r="A174" s="136" t="s">
        <v>529</v>
      </c>
      <c r="B174" s="174" t="s">
        <v>530</v>
      </c>
      <c r="C174" s="136" t="s">
        <v>704</v>
      </c>
      <c r="D174" s="99" t="s">
        <v>659</v>
      </c>
      <c r="E174" s="136" t="s">
        <v>707</v>
      </c>
      <c r="F174" s="213">
        <v>0</v>
      </c>
      <c r="G174" s="213">
        <v>0</v>
      </c>
      <c r="H174" s="213">
        <v>0</v>
      </c>
      <c r="I174" s="213">
        <v>0</v>
      </c>
      <c r="J174" s="149">
        <f t="shared" si="2"/>
        <v>0</v>
      </c>
      <c r="K174" s="234"/>
    </row>
    <row r="175" spans="1:11">
      <c r="A175" s="136" t="s">
        <v>529</v>
      </c>
      <c r="B175" s="174" t="s">
        <v>530</v>
      </c>
      <c r="C175" s="136" t="s">
        <v>705</v>
      </c>
      <c r="D175" s="99" t="s">
        <v>659</v>
      </c>
      <c r="E175" s="136" t="s">
        <v>707</v>
      </c>
      <c r="F175" s="213">
        <v>0</v>
      </c>
      <c r="G175" s="213">
        <v>0</v>
      </c>
      <c r="H175" s="213">
        <v>0</v>
      </c>
      <c r="I175" s="213">
        <v>0</v>
      </c>
      <c r="J175" s="149">
        <f t="shared" si="2"/>
        <v>0</v>
      </c>
      <c r="K175" s="234"/>
    </row>
    <row r="176" spans="1:11">
      <c r="A176" s="136" t="s">
        <v>532</v>
      </c>
      <c r="B176" s="174" t="s">
        <v>530</v>
      </c>
      <c r="C176" s="136" t="s">
        <v>703</v>
      </c>
      <c r="D176" s="99" t="s">
        <v>95</v>
      </c>
      <c r="E176" s="136" t="s">
        <v>706</v>
      </c>
      <c r="F176" s="213">
        <v>0</v>
      </c>
      <c r="G176" s="213"/>
      <c r="H176" s="213">
        <v>0</v>
      </c>
      <c r="I176" s="213">
        <v>0</v>
      </c>
      <c r="J176" s="149">
        <f t="shared" si="2"/>
        <v>0</v>
      </c>
      <c r="K176" s="234"/>
    </row>
    <row r="177" spans="1:11">
      <c r="A177" s="136" t="s">
        <v>532</v>
      </c>
      <c r="B177" s="174" t="s">
        <v>530</v>
      </c>
      <c r="C177" s="136" t="s">
        <v>704</v>
      </c>
      <c r="D177" s="99" t="s">
        <v>95</v>
      </c>
      <c r="E177" s="136" t="s">
        <v>706</v>
      </c>
      <c r="F177" s="213">
        <v>0</v>
      </c>
      <c r="G177" s="213"/>
      <c r="H177" s="213">
        <v>4</v>
      </c>
      <c r="I177" s="213">
        <f>9+9</f>
        <v>18</v>
      </c>
      <c r="J177" s="149">
        <f t="shared" si="2"/>
        <v>22</v>
      </c>
      <c r="K177" s="234"/>
    </row>
    <row r="178" spans="1:11">
      <c r="A178" s="136" t="s">
        <v>532</v>
      </c>
      <c r="B178" s="174" t="s">
        <v>530</v>
      </c>
      <c r="C178" s="136" t="s">
        <v>705</v>
      </c>
      <c r="D178" s="99" t="s">
        <v>95</v>
      </c>
      <c r="E178" s="136" t="s">
        <v>706</v>
      </c>
      <c r="F178" s="213">
        <v>0</v>
      </c>
      <c r="G178" s="213"/>
      <c r="H178" s="213">
        <f>1540*12</f>
        <v>18480</v>
      </c>
      <c r="I178" s="213">
        <f>(680+4111.532)*12</f>
        <v>57498.384000000005</v>
      </c>
      <c r="J178" s="149">
        <f t="shared" si="2"/>
        <v>75978.384000000005</v>
      </c>
      <c r="K178" s="234"/>
    </row>
    <row r="179" spans="1:11">
      <c r="A179" s="136" t="s">
        <v>532</v>
      </c>
      <c r="B179" s="174" t="s">
        <v>530</v>
      </c>
      <c r="C179" s="136" t="s">
        <v>703</v>
      </c>
      <c r="D179" s="99" t="s">
        <v>95</v>
      </c>
      <c r="E179" s="136" t="s">
        <v>707</v>
      </c>
      <c r="F179" s="213">
        <v>0</v>
      </c>
      <c r="G179" s="213"/>
      <c r="H179" s="213">
        <v>0</v>
      </c>
      <c r="I179" s="213"/>
      <c r="J179" s="149">
        <f t="shared" si="2"/>
        <v>0</v>
      </c>
      <c r="K179" s="234"/>
    </row>
    <row r="180" spans="1:11">
      <c r="A180" s="136" t="s">
        <v>532</v>
      </c>
      <c r="B180" s="174" t="s">
        <v>530</v>
      </c>
      <c r="C180" s="136" t="s">
        <v>704</v>
      </c>
      <c r="D180" s="99" t="s">
        <v>95</v>
      </c>
      <c r="E180" s="136" t="s">
        <v>707</v>
      </c>
      <c r="F180" s="213">
        <v>0</v>
      </c>
      <c r="G180" s="213"/>
      <c r="H180" s="213">
        <v>0</v>
      </c>
      <c r="I180" s="213"/>
      <c r="J180" s="149">
        <f t="shared" si="2"/>
        <v>0</v>
      </c>
      <c r="K180" s="234"/>
    </row>
    <row r="181" spans="1:11">
      <c r="A181" s="136" t="s">
        <v>532</v>
      </c>
      <c r="B181" s="174" t="s">
        <v>530</v>
      </c>
      <c r="C181" s="136" t="s">
        <v>705</v>
      </c>
      <c r="D181" s="99" t="s">
        <v>95</v>
      </c>
      <c r="E181" s="136" t="s">
        <v>707</v>
      </c>
      <c r="F181" s="213">
        <v>0</v>
      </c>
      <c r="G181" s="213"/>
      <c r="H181" s="213">
        <v>0</v>
      </c>
      <c r="I181" s="213"/>
      <c r="J181" s="149">
        <f t="shared" si="2"/>
        <v>0</v>
      </c>
      <c r="K181" s="234"/>
    </row>
    <row r="182" spans="1:11">
      <c r="A182" s="99" t="s">
        <v>15</v>
      </c>
      <c r="B182" s="174" t="s">
        <v>124</v>
      </c>
      <c r="C182" s="99" t="s">
        <v>703</v>
      </c>
      <c r="D182" s="99" t="s">
        <v>101</v>
      </c>
      <c r="E182" s="175" t="s">
        <v>706</v>
      </c>
      <c r="F182" s="102">
        <v>0</v>
      </c>
      <c r="G182" s="102">
        <v>1</v>
      </c>
      <c r="H182" s="102">
        <v>1</v>
      </c>
      <c r="I182" s="102">
        <v>1</v>
      </c>
      <c r="J182" s="149">
        <f t="shared" si="2"/>
        <v>3</v>
      </c>
      <c r="K182" s="234"/>
    </row>
    <row r="183" spans="1:11">
      <c r="A183" s="99" t="s">
        <v>15</v>
      </c>
      <c r="B183" s="174" t="s">
        <v>124</v>
      </c>
      <c r="C183" s="99" t="s">
        <v>704</v>
      </c>
      <c r="D183" s="99" t="s">
        <v>101</v>
      </c>
      <c r="E183" s="175" t="s">
        <v>706</v>
      </c>
      <c r="F183" s="102">
        <v>2</v>
      </c>
      <c r="G183" s="102">
        <v>2</v>
      </c>
      <c r="H183" s="102">
        <v>25</v>
      </c>
      <c r="I183" s="102">
        <v>93</v>
      </c>
      <c r="J183" s="149">
        <f t="shared" si="2"/>
        <v>122</v>
      </c>
      <c r="K183" s="234"/>
    </row>
    <row r="184" spans="1:11">
      <c r="A184" s="99" t="s">
        <v>15</v>
      </c>
      <c r="B184" s="174" t="s">
        <v>124</v>
      </c>
      <c r="C184" s="99" t="s">
        <v>705</v>
      </c>
      <c r="D184" s="99" t="s">
        <v>101</v>
      </c>
      <c r="E184" s="175" t="s">
        <v>706</v>
      </c>
      <c r="F184" s="102">
        <v>14985</v>
      </c>
      <c r="G184" s="102">
        <v>8912</v>
      </c>
      <c r="H184" s="102">
        <v>68962</v>
      </c>
      <c r="I184" s="102">
        <v>116009</v>
      </c>
      <c r="J184" s="149">
        <f t="shared" si="2"/>
        <v>208868</v>
      </c>
      <c r="K184" s="234"/>
    </row>
    <row r="185" spans="1:11">
      <c r="A185" s="99" t="s">
        <v>15</v>
      </c>
      <c r="B185" s="174" t="s">
        <v>124</v>
      </c>
      <c r="C185" s="99" t="s">
        <v>703</v>
      </c>
      <c r="D185" s="99" t="s">
        <v>101</v>
      </c>
      <c r="E185" s="175" t="s">
        <v>707</v>
      </c>
      <c r="F185" s="102">
        <v>0</v>
      </c>
      <c r="G185" s="102">
        <v>0</v>
      </c>
      <c r="H185" s="102">
        <v>0</v>
      </c>
      <c r="I185" s="102">
        <v>0</v>
      </c>
      <c r="J185" s="149">
        <f t="shared" si="2"/>
        <v>0</v>
      </c>
      <c r="K185" s="234"/>
    </row>
    <row r="186" spans="1:11">
      <c r="A186" s="99" t="s">
        <v>15</v>
      </c>
      <c r="B186" s="174" t="s">
        <v>124</v>
      </c>
      <c r="C186" s="99" t="s">
        <v>704</v>
      </c>
      <c r="D186" s="99" t="s">
        <v>101</v>
      </c>
      <c r="E186" s="175" t="s">
        <v>707</v>
      </c>
      <c r="F186" s="102">
        <v>0</v>
      </c>
      <c r="G186" s="102">
        <v>0</v>
      </c>
      <c r="H186" s="102">
        <v>0</v>
      </c>
      <c r="I186" s="102">
        <v>0</v>
      </c>
      <c r="J186" s="149">
        <f t="shared" si="2"/>
        <v>0</v>
      </c>
      <c r="K186" s="234"/>
    </row>
    <row r="187" spans="1:11">
      <c r="A187" s="99" t="s">
        <v>15</v>
      </c>
      <c r="B187" s="174" t="s">
        <v>124</v>
      </c>
      <c r="C187" s="99" t="s">
        <v>705</v>
      </c>
      <c r="D187" s="99" t="s">
        <v>101</v>
      </c>
      <c r="E187" s="175" t="s">
        <v>707</v>
      </c>
      <c r="F187" s="102">
        <v>0</v>
      </c>
      <c r="G187" s="102">
        <v>0</v>
      </c>
      <c r="H187" s="102">
        <v>0</v>
      </c>
      <c r="I187" s="102">
        <v>0</v>
      </c>
      <c r="J187" s="149">
        <f t="shared" si="2"/>
        <v>0</v>
      </c>
      <c r="K187" s="234"/>
    </row>
    <row r="188" spans="1:11">
      <c r="A188" s="99" t="s">
        <v>58</v>
      </c>
      <c r="B188" s="174" t="s">
        <v>96</v>
      </c>
      <c r="C188" s="99" t="s">
        <v>703</v>
      </c>
      <c r="D188" s="175" t="s">
        <v>95</v>
      </c>
      <c r="E188" s="175" t="s">
        <v>706</v>
      </c>
      <c r="F188" s="102">
        <v>0</v>
      </c>
      <c r="G188" s="102">
        <v>0</v>
      </c>
      <c r="H188" s="102">
        <v>0</v>
      </c>
      <c r="I188" s="102">
        <v>0</v>
      </c>
      <c r="J188" s="149">
        <f t="shared" si="2"/>
        <v>0</v>
      </c>
      <c r="K188" s="234"/>
    </row>
    <row r="189" spans="1:11">
      <c r="A189" s="99" t="s">
        <v>58</v>
      </c>
      <c r="B189" s="174" t="s">
        <v>96</v>
      </c>
      <c r="C189" s="99" t="s">
        <v>704</v>
      </c>
      <c r="D189" s="175" t="s">
        <v>95</v>
      </c>
      <c r="E189" s="175" t="s">
        <v>706</v>
      </c>
      <c r="F189" s="102">
        <v>0</v>
      </c>
      <c r="G189" s="102">
        <v>1</v>
      </c>
      <c r="H189" s="102">
        <v>0</v>
      </c>
      <c r="I189" s="102">
        <v>47</v>
      </c>
      <c r="J189" s="149">
        <f t="shared" si="2"/>
        <v>48</v>
      </c>
      <c r="K189" s="234"/>
    </row>
    <row r="190" spans="1:11">
      <c r="A190" s="99" t="s">
        <v>58</v>
      </c>
      <c r="B190" s="174" t="s">
        <v>96</v>
      </c>
      <c r="C190" s="99" t="s">
        <v>705</v>
      </c>
      <c r="D190" s="175" t="s">
        <v>95</v>
      </c>
      <c r="E190" s="175" t="s">
        <v>706</v>
      </c>
      <c r="F190" s="102">
        <v>0</v>
      </c>
      <c r="G190" s="102">
        <v>10800</v>
      </c>
      <c r="H190" s="102">
        <v>0</v>
      </c>
      <c r="I190" s="102">
        <v>51905</v>
      </c>
      <c r="J190" s="149">
        <f t="shared" si="2"/>
        <v>62705</v>
      </c>
      <c r="K190" s="234"/>
    </row>
    <row r="191" spans="1:11">
      <c r="A191" s="99" t="s">
        <v>58</v>
      </c>
      <c r="B191" s="174" t="s">
        <v>96</v>
      </c>
      <c r="C191" s="99" t="s">
        <v>703</v>
      </c>
      <c r="D191" s="175" t="s">
        <v>95</v>
      </c>
      <c r="E191" s="175" t="s">
        <v>707</v>
      </c>
      <c r="F191" s="102">
        <v>0</v>
      </c>
      <c r="G191" s="102">
        <v>0</v>
      </c>
      <c r="H191" s="102">
        <v>0</v>
      </c>
      <c r="I191" s="102">
        <v>0</v>
      </c>
      <c r="J191" s="149">
        <f t="shared" si="2"/>
        <v>0</v>
      </c>
      <c r="K191" s="234"/>
    </row>
    <row r="192" spans="1:11">
      <c r="A192" s="99" t="s">
        <v>58</v>
      </c>
      <c r="B192" s="174" t="s">
        <v>96</v>
      </c>
      <c r="C192" s="99" t="s">
        <v>704</v>
      </c>
      <c r="D192" s="175" t="s">
        <v>95</v>
      </c>
      <c r="E192" s="175" t="s">
        <v>707</v>
      </c>
      <c r="F192" s="102">
        <v>1</v>
      </c>
      <c r="G192" s="102">
        <v>0</v>
      </c>
      <c r="H192" s="102">
        <v>0</v>
      </c>
      <c r="I192" s="102">
        <v>0</v>
      </c>
      <c r="J192" s="149">
        <f t="shared" si="2"/>
        <v>1</v>
      </c>
      <c r="K192" s="234"/>
    </row>
    <row r="193" spans="1:11">
      <c r="A193" s="99" t="s">
        <v>58</v>
      </c>
      <c r="B193" s="174" t="s">
        <v>96</v>
      </c>
      <c r="C193" s="99" t="s">
        <v>705</v>
      </c>
      <c r="D193" s="175" t="s">
        <v>95</v>
      </c>
      <c r="E193" s="175" t="s">
        <v>707</v>
      </c>
      <c r="F193" s="102">
        <v>24000</v>
      </c>
      <c r="G193" s="102">
        <v>0</v>
      </c>
      <c r="H193" s="102">
        <v>0</v>
      </c>
      <c r="I193" s="102">
        <v>0</v>
      </c>
      <c r="J193" s="149">
        <f t="shared" si="2"/>
        <v>24000</v>
      </c>
      <c r="K193" s="234"/>
    </row>
    <row r="194" spans="1:11">
      <c r="A194" s="99" t="s">
        <v>28</v>
      </c>
      <c r="B194" s="174" t="s">
        <v>107</v>
      </c>
      <c r="C194" s="99" t="s">
        <v>703</v>
      </c>
      <c r="D194" s="99" t="s">
        <v>95</v>
      </c>
      <c r="E194" s="175" t="s">
        <v>706</v>
      </c>
      <c r="F194" s="102">
        <v>1</v>
      </c>
      <c r="G194" s="108">
        <v>3</v>
      </c>
      <c r="H194" s="102">
        <v>13</v>
      </c>
      <c r="I194" s="102">
        <v>29</v>
      </c>
      <c r="J194" s="149">
        <f t="shared" si="2"/>
        <v>46</v>
      </c>
      <c r="K194" s="234"/>
    </row>
    <row r="195" spans="1:11">
      <c r="A195" s="99" t="s">
        <v>28</v>
      </c>
      <c r="B195" s="174" t="s">
        <v>107</v>
      </c>
      <c r="C195" s="99" t="s">
        <v>704</v>
      </c>
      <c r="D195" s="99" t="s">
        <v>95</v>
      </c>
      <c r="E195" s="175" t="s">
        <v>706</v>
      </c>
      <c r="F195" s="108">
        <v>3</v>
      </c>
      <c r="G195" s="108">
        <v>10</v>
      </c>
      <c r="H195" s="102">
        <v>45</v>
      </c>
      <c r="I195" s="102">
        <f>366+1</f>
        <v>367</v>
      </c>
      <c r="J195" s="149">
        <f t="shared" ref="J195:J258" si="3">SUM(F195:I195)</f>
        <v>425</v>
      </c>
      <c r="K195" s="234"/>
    </row>
    <row r="196" spans="1:11">
      <c r="A196" s="99" t="s">
        <v>28</v>
      </c>
      <c r="B196" s="174" t="s">
        <v>107</v>
      </c>
      <c r="C196" s="99" t="s">
        <v>705</v>
      </c>
      <c r="D196" s="99" t="s">
        <v>95</v>
      </c>
      <c r="E196" s="175" t="s">
        <v>706</v>
      </c>
      <c r="F196" s="108">
        <v>78032</v>
      </c>
      <c r="G196" s="108">
        <v>162615</v>
      </c>
      <c r="H196" s="102">
        <v>284115</v>
      </c>
      <c r="I196" s="102">
        <f>843594+604</f>
        <v>844198</v>
      </c>
      <c r="J196" s="149">
        <f t="shared" si="3"/>
        <v>1368960</v>
      </c>
      <c r="K196" s="234"/>
    </row>
    <row r="197" spans="1:11">
      <c r="A197" s="99" t="s">
        <v>28</v>
      </c>
      <c r="B197" s="174" t="s">
        <v>107</v>
      </c>
      <c r="C197" s="99" t="s">
        <v>703</v>
      </c>
      <c r="D197" s="99" t="s">
        <v>95</v>
      </c>
      <c r="E197" s="175" t="s">
        <v>707</v>
      </c>
      <c r="F197" s="108">
        <v>1</v>
      </c>
      <c r="G197" s="102">
        <v>0</v>
      </c>
      <c r="H197" s="102">
        <v>0</v>
      </c>
      <c r="I197" s="102"/>
      <c r="J197" s="149">
        <f t="shared" si="3"/>
        <v>1</v>
      </c>
      <c r="K197" s="234"/>
    </row>
    <row r="198" spans="1:11">
      <c r="A198" s="99" t="s">
        <v>28</v>
      </c>
      <c r="B198" s="174" t="s">
        <v>107</v>
      </c>
      <c r="C198" s="99" t="s">
        <v>704</v>
      </c>
      <c r="D198" s="99" t="s">
        <v>95</v>
      </c>
      <c r="E198" s="175" t="s">
        <v>707</v>
      </c>
      <c r="F198" s="102">
        <v>12</v>
      </c>
      <c r="G198" s="108">
        <v>1</v>
      </c>
      <c r="H198" s="102">
        <v>1</v>
      </c>
      <c r="I198" s="102"/>
      <c r="J198" s="149">
        <f t="shared" si="3"/>
        <v>14</v>
      </c>
      <c r="K198" s="234"/>
    </row>
    <row r="199" spans="1:11">
      <c r="A199" s="99" t="s">
        <v>28</v>
      </c>
      <c r="B199" s="174" t="s">
        <v>107</v>
      </c>
      <c r="C199" s="99" t="s">
        <v>705</v>
      </c>
      <c r="D199" s="99" t="s">
        <v>95</v>
      </c>
      <c r="E199" s="175" t="s">
        <v>707</v>
      </c>
      <c r="F199" s="102">
        <v>136314</v>
      </c>
      <c r="G199" s="108">
        <v>6033</v>
      </c>
      <c r="H199" s="108">
        <v>876</v>
      </c>
      <c r="I199" s="108"/>
      <c r="J199" s="149">
        <f t="shared" si="3"/>
        <v>143223</v>
      </c>
      <c r="K199" s="234"/>
    </row>
    <row r="200" spans="1:11">
      <c r="A200" s="99" t="s">
        <v>12</v>
      </c>
      <c r="B200" s="174" t="s">
        <v>122</v>
      </c>
      <c r="C200" s="99" t="s">
        <v>703</v>
      </c>
      <c r="D200" s="99" t="s">
        <v>95</v>
      </c>
      <c r="E200" s="175" t="s">
        <v>706</v>
      </c>
      <c r="F200" s="102">
        <v>1</v>
      </c>
      <c r="G200" s="102">
        <v>0</v>
      </c>
      <c r="H200" s="102">
        <v>0</v>
      </c>
      <c r="I200" s="102">
        <v>4</v>
      </c>
      <c r="J200" s="149">
        <f t="shared" si="3"/>
        <v>5</v>
      </c>
      <c r="K200" s="234"/>
    </row>
    <row r="201" spans="1:11">
      <c r="A201" s="99" t="s">
        <v>12</v>
      </c>
      <c r="B201" s="174" t="s">
        <v>122</v>
      </c>
      <c r="C201" s="99" t="s">
        <v>704</v>
      </c>
      <c r="D201" s="99" t="s">
        <v>95</v>
      </c>
      <c r="E201" s="175" t="s">
        <v>706</v>
      </c>
      <c r="F201" s="102">
        <v>4</v>
      </c>
      <c r="G201" s="102">
        <v>5</v>
      </c>
      <c r="H201" s="102">
        <v>42</v>
      </c>
      <c r="I201" s="102">
        <f>11+11</f>
        <v>22</v>
      </c>
      <c r="J201" s="149">
        <f t="shared" si="3"/>
        <v>73</v>
      </c>
      <c r="K201" s="234"/>
    </row>
    <row r="202" spans="1:11">
      <c r="A202" s="99" t="s">
        <v>12</v>
      </c>
      <c r="B202" s="174" t="s">
        <v>122</v>
      </c>
      <c r="C202" s="99" t="s">
        <v>705</v>
      </c>
      <c r="D202" s="99" t="s">
        <v>95</v>
      </c>
      <c r="E202" s="175" t="s">
        <v>706</v>
      </c>
      <c r="F202" s="102">
        <v>64944.57</v>
      </c>
      <c r="G202" s="102">
        <v>32994.637000000002</v>
      </c>
      <c r="H202" s="102">
        <v>159827.48000000001</v>
      </c>
      <c r="I202" s="102">
        <f>25815.636+25815.636</f>
        <v>51631.271999999997</v>
      </c>
      <c r="J202" s="149">
        <f t="shared" si="3"/>
        <v>309397.95900000003</v>
      </c>
      <c r="K202" s="234"/>
    </row>
    <row r="203" spans="1:11">
      <c r="A203" s="99" t="s">
        <v>12</v>
      </c>
      <c r="B203" s="174" t="s">
        <v>122</v>
      </c>
      <c r="C203" s="99" t="s">
        <v>703</v>
      </c>
      <c r="D203" s="99" t="s">
        <v>95</v>
      </c>
      <c r="E203" s="175" t="s">
        <v>707</v>
      </c>
      <c r="F203" s="102">
        <v>0</v>
      </c>
      <c r="G203" s="102">
        <v>0</v>
      </c>
      <c r="H203" s="102">
        <v>0</v>
      </c>
      <c r="I203" s="102">
        <v>0</v>
      </c>
      <c r="J203" s="149">
        <f t="shared" si="3"/>
        <v>0</v>
      </c>
      <c r="K203" s="234"/>
    </row>
    <row r="204" spans="1:11">
      <c r="A204" s="99" t="s">
        <v>12</v>
      </c>
      <c r="B204" s="174" t="s">
        <v>122</v>
      </c>
      <c r="C204" s="99" t="s">
        <v>704</v>
      </c>
      <c r="D204" s="99" t="s">
        <v>95</v>
      </c>
      <c r="E204" s="175" t="s">
        <v>707</v>
      </c>
      <c r="F204" s="102">
        <v>0</v>
      </c>
      <c r="G204" s="102">
        <v>0</v>
      </c>
      <c r="H204" s="102">
        <v>0</v>
      </c>
      <c r="I204" s="102">
        <v>0</v>
      </c>
      <c r="J204" s="149">
        <f t="shared" si="3"/>
        <v>0</v>
      </c>
      <c r="K204" s="234"/>
    </row>
    <row r="205" spans="1:11">
      <c r="A205" s="99" t="s">
        <v>12</v>
      </c>
      <c r="B205" s="174" t="s">
        <v>122</v>
      </c>
      <c r="C205" s="99" t="s">
        <v>705</v>
      </c>
      <c r="D205" s="99" t="s">
        <v>95</v>
      </c>
      <c r="E205" s="175" t="s">
        <v>707</v>
      </c>
      <c r="F205" s="102">
        <v>0</v>
      </c>
      <c r="G205" s="102">
        <v>0</v>
      </c>
      <c r="H205" s="102">
        <v>0</v>
      </c>
      <c r="I205" s="102">
        <v>0</v>
      </c>
      <c r="J205" s="149">
        <f t="shared" si="3"/>
        <v>0</v>
      </c>
      <c r="K205" s="234"/>
    </row>
    <row r="206" spans="1:11">
      <c r="A206" s="136" t="s">
        <v>546</v>
      </c>
      <c r="B206" s="174" t="s">
        <v>80</v>
      </c>
      <c r="C206" s="99" t="s">
        <v>703</v>
      </c>
      <c r="D206" s="99" t="s">
        <v>724</v>
      </c>
      <c r="E206" s="175" t="s">
        <v>706</v>
      </c>
      <c r="F206" s="108">
        <v>0</v>
      </c>
      <c r="G206" s="108">
        <v>0</v>
      </c>
      <c r="H206" s="108">
        <v>0</v>
      </c>
      <c r="I206" s="108">
        <v>0</v>
      </c>
      <c r="J206" s="149">
        <f t="shared" si="3"/>
        <v>0</v>
      </c>
      <c r="K206" s="234"/>
    </row>
    <row r="207" spans="1:11">
      <c r="A207" s="136" t="s">
        <v>546</v>
      </c>
      <c r="B207" s="174" t="s">
        <v>80</v>
      </c>
      <c r="C207" s="99" t="s">
        <v>704</v>
      </c>
      <c r="D207" s="99" t="s">
        <v>724</v>
      </c>
      <c r="E207" s="175" t="s">
        <v>706</v>
      </c>
      <c r="F207" s="108">
        <v>0</v>
      </c>
      <c r="G207" s="108">
        <v>0</v>
      </c>
      <c r="H207" s="108">
        <v>0</v>
      </c>
      <c r="I207" s="108">
        <v>0</v>
      </c>
      <c r="J207" s="149">
        <f t="shared" si="3"/>
        <v>0</v>
      </c>
      <c r="K207" s="234"/>
    </row>
    <row r="208" spans="1:11">
      <c r="A208" s="136" t="s">
        <v>546</v>
      </c>
      <c r="B208" s="174" t="s">
        <v>80</v>
      </c>
      <c r="C208" s="99" t="s">
        <v>705</v>
      </c>
      <c r="D208" s="99" t="s">
        <v>724</v>
      </c>
      <c r="E208" s="175" t="s">
        <v>706</v>
      </c>
      <c r="F208" s="108">
        <v>0</v>
      </c>
      <c r="G208" s="108">
        <v>0</v>
      </c>
      <c r="H208" s="108">
        <v>0</v>
      </c>
      <c r="I208" s="108">
        <v>0</v>
      </c>
      <c r="J208" s="149">
        <f t="shared" si="3"/>
        <v>0</v>
      </c>
      <c r="K208" s="234"/>
    </row>
    <row r="209" spans="1:11">
      <c r="A209" s="136" t="s">
        <v>546</v>
      </c>
      <c r="B209" s="174" t="s">
        <v>80</v>
      </c>
      <c r="C209" s="99" t="s">
        <v>703</v>
      </c>
      <c r="D209" s="99" t="s">
        <v>724</v>
      </c>
      <c r="E209" s="175" t="s">
        <v>707</v>
      </c>
      <c r="F209" s="108">
        <v>0</v>
      </c>
      <c r="G209" s="108">
        <v>0</v>
      </c>
      <c r="H209" s="108">
        <v>0</v>
      </c>
      <c r="I209" s="108">
        <v>0</v>
      </c>
      <c r="J209" s="149">
        <f t="shared" si="3"/>
        <v>0</v>
      </c>
      <c r="K209" s="234"/>
    </row>
    <row r="210" spans="1:11">
      <c r="A210" s="136" t="s">
        <v>546</v>
      </c>
      <c r="B210" s="174" t="s">
        <v>80</v>
      </c>
      <c r="C210" s="99" t="s">
        <v>704</v>
      </c>
      <c r="D210" s="99" t="s">
        <v>724</v>
      </c>
      <c r="E210" s="175" t="s">
        <v>707</v>
      </c>
      <c r="F210" s="108">
        <v>0</v>
      </c>
      <c r="G210" s="108">
        <v>0</v>
      </c>
      <c r="H210" s="108">
        <v>0</v>
      </c>
      <c r="I210" s="108">
        <v>0</v>
      </c>
      <c r="J210" s="149">
        <f t="shared" si="3"/>
        <v>0</v>
      </c>
      <c r="K210" s="234"/>
    </row>
    <row r="211" spans="1:11">
      <c r="A211" s="136" t="s">
        <v>546</v>
      </c>
      <c r="B211" s="174" t="s">
        <v>80</v>
      </c>
      <c r="C211" s="99" t="s">
        <v>705</v>
      </c>
      <c r="D211" s="99" t="s">
        <v>724</v>
      </c>
      <c r="E211" s="175" t="s">
        <v>707</v>
      </c>
      <c r="F211" s="108">
        <v>0</v>
      </c>
      <c r="G211" s="108">
        <v>0</v>
      </c>
      <c r="H211" s="108">
        <v>0</v>
      </c>
      <c r="I211" s="108">
        <v>0</v>
      </c>
      <c r="J211" s="149">
        <f t="shared" si="3"/>
        <v>0</v>
      </c>
      <c r="K211" s="234"/>
    </row>
    <row r="212" spans="1:11">
      <c r="A212" s="99" t="s">
        <v>20</v>
      </c>
      <c r="B212" s="174" t="s">
        <v>550</v>
      </c>
      <c r="C212" s="99" t="s">
        <v>703</v>
      </c>
      <c r="D212" s="99" t="s">
        <v>78</v>
      </c>
      <c r="E212" s="175" t="s">
        <v>706</v>
      </c>
      <c r="F212" s="102">
        <v>8</v>
      </c>
      <c r="G212" s="102">
        <f>30+1</f>
        <v>31</v>
      </c>
      <c r="H212" s="102">
        <f>4+42</f>
        <v>46</v>
      </c>
      <c r="I212" s="102">
        <f>19+25</f>
        <v>44</v>
      </c>
      <c r="J212" s="149">
        <f t="shared" si="3"/>
        <v>129</v>
      </c>
      <c r="K212" s="234"/>
    </row>
    <row r="213" spans="1:11">
      <c r="A213" s="99" t="s">
        <v>20</v>
      </c>
      <c r="B213" s="174" t="s">
        <v>550</v>
      </c>
      <c r="C213" s="99" t="s">
        <v>704</v>
      </c>
      <c r="D213" s="99" t="s">
        <v>78</v>
      </c>
      <c r="E213" s="175" t="s">
        <v>706</v>
      </c>
      <c r="F213" s="102">
        <v>29</v>
      </c>
      <c r="G213" s="102">
        <f>108+2</f>
        <v>110</v>
      </c>
      <c r="H213" s="102">
        <f>17+299</f>
        <v>316</v>
      </c>
      <c r="I213" s="102">
        <f>159+281</f>
        <v>440</v>
      </c>
      <c r="J213" s="149">
        <f t="shared" si="3"/>
        <v>895</v>
      </c>
      <c r="K213" s="234"/>
    </row>
    <row r="214" spans="1:11">
      <c r="A214" s="99" t="s">
        <v>20</v>
      </c>
      <c r="B214" s="174" t="s">
        <v>550</v>
      </c>
      <c r="C214" s="99" t="s">
        <v>705</v>
      </c>
      <c r="D214" s="99" t="s">
        <v>78</v>
      </c>
      <c r="E214" s="175" t="s">
        <v>706</v>
      </c>
      <c r="F214" s="102">
        <v>1590804</v>
      </c>
      <c r="G214" s="102">
        <f>10657+2667483</f>
        <v>2678140</v>
      </c>
      <c r="H214" s="102">
        <f>98086+4098611</f>
        <v>4196697</v>
      </c>
      <c r="I214" s="102">
        <f>626988+2366261</f>
        <v>2993249</v>
      </c>
      <c r="J214" s="149">
        <f t="shared" si="3"/>
        <v>11458890</v>
      </c>
      <c r="K214" s="234"/>
    </row>
    <row r="215" spans="1:11">
      <c r="A215" s="99" t="s">
        <v>20</v>
      </c>
      <c r="B215" s="174" t="s">
        <v>550</v>
      </c>
      <c r="C215" s="99" t="s">
        <v>703</v>
      </c>
      <c r="D215" s="99" t="s">
        <v>78</v>
      </c>
      <c r="E215" s="175" t="s">
        <v>707</v>
      </c>
      <c r="F215" s="102">
        <v>0</v>
      </c>
      <c r="G215" s="102">
        <v>0</v>
      </c>
      <c r="H215" s="102">
        <v>0</v>
      </c>
      <c r="I215" s="102">
        <v>0</v>
      </c>
      <c r="J215" s="149">
        <f t="shared" si="3"/>
        <v>0</v>
      </c>
      <c r="K215" s="234"/>
    </row>
    <row r="216" spans="1:11">
      <c r="A216" s="99" t="s">
        <v>20</v>
      </c>
      <c r="B216" s="174" t="s">
        <v>550</v>
      </c>
      <c r="C216" s="99" t="s">
        <v>704</v>
      </c>
      <c r="D216" s="99" t="s">
        <v>78</v>
      </c>
      <c r="E216" s="175" t="s">
        <v>707</v>
      </c>
      <c r="F216" s="102">
        <v>49</v>
      </c>
      <c r="G216" s="102">
        <v>0</v>
      </c>
      <c r="H216" s="102">
        <v>0</v>
      </c>
      <c r="I216" s="102">
        <v>0</v>
      </c>
      <c r="J216" s="149">
        <f t="shared" si="3"/>
        <v>49</v>
      </c>
      <c r="K216" s="234"/>
    </row>
    <row r="217" spans="1:11">
      <c r="A217" s="99" t="s">
        <v>20</v>
      </c>
      <c r="B217" s="174" t="s">
        <v>550</v>
      </c>
      <c r="C217" s="99" t="s">
        <v>705</v>
      </c>
      <c r="D217" s="99" t="s">
        <v>78</v>
      </c>
      <c r="E217" s="175" t="s">
        <v>707</v>
      </c>
      <c r="F217" s="102">
        <v>9553678</v>
      </c>
      <c r="G217" s="102">
        <v>0</v>
      </c>
      <c r="H217" s="102">
        <v>0</v>
      </c>
      <c r="I217" s="102">
        <v>0</v>
      </c>
      <c r="J217" s="149">
        <f t="shared" si="3"/>
        <v>9553678</v>
      </c>
      <c r="K217" s="234"/>
    </row>
    <row r="218" spans="1:11" s="5" customFormat="1">
      <c r="A218" s="174" t="s">
        <v>52</v>
      </c>
      <c r="B218" s="174" t="s">
        <v>107</v>
      </c>
      <c r="C218" s="174" t="s">
        <v>703</v>
      </c>
      <c r="D218" s="99" t="s">
        <v>95</v>
      </c>
      <c r="E218" s="231" t="s">
        <v>706</v>
      </c>
      <c r="F218" s="225">
        <v>0</v>
      </c>
      <c r="G218" s="225">
        <v>0</v>
      </c>
      <c r="H218" s="225">
        <v>0</v>
      </c>
      <c r="I218" s="225">
        <v>0</v>
      </c>
      <c r="J218" s="226">
        <f t="shared" si="3"/>
        <v>0</v>
      </c>
      <c r="K218" s="235"/>
    </row>
    <row r="219" spans="1:11" s="5" customFormat="1">
      <c r="A219" s="174" t="s">
        <v>52</v>
      </c>
      <c r="B219" s="174" t="s">
        <v>107</v>
      </c>
      <c r="C219" s="174" t="s">
        <v>704</v>
      </c>
      <c r="D219" s="99" t="s">
        <v>95</v>
      </c>
      <c r="E219" s="231" t="s">
        <v>706</v>
      </c>
      <c r="F219" s="225">
        <v>0</v>
      </c>
      <c r="G219" s="225">
        <v>0</v>
      </c>
      <c r="H219" s="225">
        <v>20</v>
      </c>
      <c r="I219" s="225">
        <v>5</v>
      </c>
      <c r="J219" s="226">
        <f t="shared" si="3"/>
        <v>25</v>
      </c>
      <c r="K219" s="235"/>
    </row>
    <row r="220" spans="1:11" s="5" customFormat="1">
      <c r="A220" s="174" t="s">
        <v>52</v>
      </c>
      <c r="B220" s="174" t="s">
        <v>107</v>
      </c>
      <c r="C220" s="174" t="s">
        <v>705</v>
      </c>
      <c r="D220" s="99" t="s">
        <v>95</v>
      </c>
      <c r="E220" s="231" t="s">
        <v>706</v>
      </c>
      <c r="F220" s="225">
        <v>0</v>
      </c>
      <c r="G220" s="225">
        <v>0</v>
      </c>
      <c r="H220" s="225">
        <v>35234</v>
      </c>
      <c r="I220" s="225">
        <v>5745</v>
      </c>
      <c r="J220" s="226">
        <f t="shared" si="3"/>
        <v>40979</v>
      </c>
      <c r="K220" s="235"/>
    </row>
    <row r="221" spans="1:11" s="5" customFormat="1">
      <c r="A221" s="174" t="s">
        <v>52</v>
      </c>
      <c r="B221" s="174" t="s">
        <v>107</v>
      </c>
      <c r="C221" s="174" t="s">
        <v>703</v>
      </c>
      <c r="D221" s="99" t="s">
        <v>95</v>
      </c>
      <c r="E221" s="231" t="s">
        <v>707</v>
      </c>
      <c r="F221" s="225">
        <v>0</v>
      </c>
      <c r="G221" s="225">
        <v>0</v>
      </c>
      <c r="H221" s="225">
        <v>0</v>
      </c>
      <c r="I221" s="225">
        <v>0</v>
      </c>
      <c r="J221" s="226">
        <f t="shared" si="3"/>
        <v>0</v>
      </c>
      <c r="K221" s="235"/>
    </row>
    <row r="222" spans="1:11" s="5" customFormat="1">
      <c r="A222" s="174" t="s">
        <v>52</v>
      </c>
      <c r="B222" s="174" t="s">
        <v>107</v>
      </c>
      <c r="C222" s="174" t="s">
        <v>704</v>
      </c>
      <c r="D222" s="99" t="s">
        <v>95</v>
      </c>
      <c r="E222" s="231" t="s">
        <v>707</v>
      </c>
      <c r="F222" s="225">
        <v>0</v>
      </c>
      <c r="G222" s="225">
        <v>0</v>
      </c>
      <c r="H222" s="225">
        <v>4</v>
      </c>
      <c r="I222" s="225">
        <v>0</v>
      </c>
      <c r="J222" s="226">
        <f t="shared" si="3"/>
        <v>4</v>
      </c>
      <c r="K222" s="235"/>
    </row>
    <row r="223" spans="1:11" s="5" customFormat="1">
      <c r="A223" s="174" t="s">
        <v>52</v>
      </c>
      <c r="B223" s="174" t="s">
        <v>107</v>
      </c>
      <c r="C223" s="174" t="s">
        <v>705</v>
      </c>
      <c r="D223" s="99" t="s">
        <v>95</v>
      </c>
      <c r="E223" s="231" t="s">
        <v>707</v>
      </c>
      <c r="F223" s="225">
        <v>0</v>
      </c>
      <c r="G223" s="225">
        <v>0</v>
      </c>
      <c r="H223" s="225">
        <v>63473</v>
      </c>
      <c r="I223" s="225">
        <v>0</v>
      </c>
      <c r="J223" s="226">
        <f t="shared" si="3"/>
        <v>63473</v>
      </c>
      <c r="K223" s="235"/>
    </row>
    <row r="224" spans="1:11" s="5" customFormat="1">
      <c r="A224" s="174" t="s">
        <v>42</v>
      </c>
      <c r="B224" s="174" t="s">
        <v>80</v>
      </c>
      <c r="C224" s="174" t="s">
        <v>703</v>
      </c>
      <c r="D224" s="99" t="s">
        <v>247</v>
      </c>
      <c r="E224" s="231" t="s">
        <v>706</v>
      </c>
      <c r="F224" s="225">
        <v>1</v>
      </c>
      <c r="G224" s="225">
        <v>0</v>
      </c>
      <c r="H224" s="225">
        <v>0</v>
      </c>
      <c r="I224" s="225">
        <v>0</v>
      </c>
      <c r="J224" s="226">
        <f t="shared" si="3"/>
        <v>1</v>
      </c>
      <c r="K224" s="235"/>
    </row>
    <row r="225" spans="1:11" s="5" customFormat="1">
      <c r="A225" s="174" t="s">
        <v>42</v>
      </c>
      <c r="B225" s="174" t="s">
        <v>80</v>
      </c>
      <c r="C225" s="174" t="s">
        <v>704</v>
      </c>
      <c r="D225" s="99" t="s">
        <v>247</v>
      </c>
      <c r="E225" s="231" t="s">
        <v>706</v>
      </c>
      <c r="F225" s="225">
        <v>1</v>
      </c>
      <c r="G225" s="225">
        <v>1</v>
      </c>
      <c r="H225" s="225">
        <v>1</v>
      </c>
      <c r="I225" s="225">
        <v>3</v>
      </c>
      <c r="J225" s="226">
        <f t="shared" si="3"/>
        <v>6</v>
      </c>
      <c r="K225" s="235"/>
    </row>
    <row r="226" spans="1:11" s="5" customFormat="1">
      <c r="A226" s="174" t="s">
        <v>42</v>
      </c>
      <c r="B226" s="174" t="s">
        <v>80</v>
      </c>
      <c r="C226" s="174" t="s">
        <v>705</v>
      </c>
      <c r="D226" s="99" t="s">
        <v>247</v>
      </c>
      <c r="E226" s="231" t="s">
        <v>706</v>
      </c>
      <c r="F226" s="225">
        <v>20400</v>
      </c>
      <c r="G226" s="225">
        <v>6000</v>
      </c>
      <c r="H226" s="225">
        <v>2400</v>
      </c>
      <c r="I226" s="225">
        <v>2880</v>
      </c>
      <c r="J226" s="226">
        <f t="shared" si="3"/>
        <v>31680</v>
      </c>
      <c r="K226" s="235"/>
    </row>
    <row r="227" spans="1:11" s="5" customFormat="1">
      <c r="A227" s="174" t="s">
        <v>42</v>
      </c>
      <c r="B227" s="174" t="s">
        <v>80</v>
      </c>
      <c r="C227" s="174" t="s">
        <v>703</v>
      </c>
      <c r="D227" s="99" t="s">
        <v>247</v>
      </c>
      <c r="E227" s="231" t="s">
        <v>707</v>
      </c>
      <c r="F227" s="225">
        <v>0</v>
      </c>
      <c r="G227" s="225">
        <v>0</v>
      </c>
      <c r="H227" s="225">
        <v>0</v>
      </c>
      <c r="I227" s="225">
        <v>0</v>
      </c>
      <c r="J227" s="226">
        <f t="shared" si="3"/>
        <v>0</v>
      </c>
      <c r="K227" s="235"/>
    </row>
    <row r="228" spans="1:11" s="5" customFormat="1">
      <c r="A228" s="174" t="s">
        <v>42</v>
      </c>
      <c r="B228" s="174" t="s">
        <v>80</v>
      </c>
      <c r="C228" s="174" t="s">
        <v>704</v>
      </c>
      <c r="D228" s="99" t="s">
        <v>247</v>
      </c>
      <c r="E228" s="231" t="s">
        <v>707</v>
      </c>
      <c r="F228" s="225">
        <v>0</v>
      </c>
      <c r="G228" s="225">
        <v>0</v>
      </c>
      <c r="H228" s="225">
        <v>0</v>
      </c>
      <c r="I228" s="225">
        <v>0</v>
      </c>
      <c r="J228" s="226">
        <f t="shared" si="3"/>
        <v>0</v>
      </c>
      <c r="K228" s="235"/>
    </row>
    <row r="229" spans="1:11" s="5" customFormat="1">
      <c r="A229" s="174" t="s">
        <v>42</v>
      </c>
      <c r="B229" s="174" t="s">
        <v>80</v>
      </c>
      <c r="C229" s="174" t="s">
        <v>705</v>
      </c>
      <c r="D229" s="99" t="s">
        <v>247</v>
      </c>
      <c r="E229" s="231" t="s">
        <v>707</v>
      </c>
      <c r="F229" s="225">
        <v>0</v>
      </c>
      <c r="G229" s="225">
        <v>0</v>
      </c>
      <c r="H229" s="225">
        <v>0</v>
      </c>
      <c r="I229" s="225">
        <v>0</v>
      </c>
      <c r="J229" s="226">
        <f t="shared" si="3"/>
        <v>0</v>
      </c>
      <c r="K229" s="235"/>
    </row>
    <row r="230" spans="1:11">
      <c r="A230" s="99" t="s">
        <v>16</v>
      </c>
      <c r="B230" s="174" t="s">
        <v>92</v>
      </c>
      <c r="C230" s="99" t="s">
        <v>703</v>
      </c>
      <c r="D230" s="99" t="s">
        <v>252</v>
      </c>
      <c r="E230" s="175" t="s">
        <v>706</v>
      </c>
      <c r="F230" s="102">
        <v>2</v>
      </c>
      <c r="G230" s="102">
        <v>1</v>
      </c>
      <c r="H230" s="102">
        <v>0</v>
      </c>
      <c r="I230" s="102">
        <v>3</v>
      </c>
      <c r="J230" s="149">
        <f t="shared" si="3"/>
        <v>6</v>
      </c>
      <c r="K230" s="234"/>
    </row>
    <row r="231" spans="1:11">
      <c r="A231" s="99" t="s">
        <v>16</v>
      </c>
      <c r="B231" s="174" t="s">
        <v>92</v>
      </c>
      <c r="C231" s="99" t="s">
        <v>704</v>
      </c>
      <c r="D231" s="99" t="s">
        <v>252</v>
      </c>
      <c r="E231" s="175" t="s">
        <v>706</v>
      </c>
      <c r="F231" s="102">
        <v>2</v>
      </c>
      <c r="G231" s="102">
        <v>8</v>
      </c>
      <c r="H231" s="102">
        <v>3</v>
      </c>
      <c r="I231" s="102">
        <v>30</v>
      </c>
      <c r="J231" s="149">
        <f t="shared" si="3"/>
        <v>43</v>
      </c>
      <c r="K231" s="234"/>
    </row>
    <row r="232" spans="1:11">
      <c r="A232" s="99" t="s">
        <v>16</v>
      </c>
      <c r="B232" s="174" t="s">
        <v>92</v>
      </c>
      <c r="C232" s="99" t="s">
        <v>705</v>
      </c>
      <c r="D232" s="99" t="s">
        <v>252</v>
      </c>
      <c r="E232" s="175" t="s">
        <v>706</v>
      </c>
      <c r="F232" s="102">
        <v>210027</v>
      </c>
      <c r="G232" s="102">
        <v>299003</v>
      </c>
      <c r="H232" s="102">
        <v>10448</v>
      </c>
      <c r="I232" s="102">
        <v>138936</v>
      </c>
      <c r="J232" s="149">
        <f t="shared" si="3"/>
        <v>658414</v>
      </c>
      <c r="K232" s="234"/>
    </row>
    <row r="233" spans="1:11">
      <c r="A233" s="99" t="s">
        <v>16</v>
      </c>
      <c r="B233" s="174" t="s">
        <v>92</v>
      </c>
      <c r="C233" s="99" t="s">
        <v>703</v>
      </c>
      <c r="D233" s="99" t="s">
        <v>252</v>
      </c>
      <c r="E233" s="175" t="s">
        <v>707</v>
      </c>
      <c r="F233" s="102">
        <v>0</v>
      </c>
      <c r="G233" s="102">
        <v>0</v>
      </c>
      <c r="H233" s="102">
        <v>0</v>
      </c>
      <c r="I233" s="102">
        <v>0</v>
      </c>
      <c r="J233" s="149">
        <f t="shared" si="3"/>
        <v>0</v>
      </c>
      <c r="K233" s="234"/>
    </row>
    <row r="234" spans="1:11">
      <c r="A234" s="99" t="s">
        <v>16</v>
      </c>
      <c r="B234" s="174" t="s">
        <v>92</v>
      </c>
      <c r="C234" s="99" t="s">
        <v>704</v>
      </c>
      <c r="D234" s="99" t="s">
        <v>252</v>
      </c>
      <c r="E234" s="175" t="s">
        <v>707</v>
      </c>
      <c r="F234" s="102">
        <v>5</v>
      </c>
      <c r="G234" s="102">
        <v>2</v>
      </c>
      <c r="H234" s="102">
        <v>0</v>
      </c>
      <c r="I234" s="102">
        <v>0</v>
      </c>
      <c r="J234" s="149">
        <f t="shared" si="3"/>
        <v>7</v>
      </c>
      <c r="K234" s="234"/>
    </row>
    <row r="235" spans="1:11">
      <c r="A235" s="99" t="s">
        <v>16</v>
      </c>
      <c r="B235" s="174" t="s">
        <v>92</v>
      </c>
      <c r="C235" s="99" t="s">
        <v>705</v>
      </c>
      <c r="D235" s="99" t="s">
        <v>252</v>
      </c>
      <c r="E235" s="175" t="s">
        <v>707</v>
      </c>
      <c r="F235" s="102">
        <v>236234</v>
      </c>
      <c r="G235" s="102">
        <v>74940</v>
      </c>
      <c r="H235" s="102">
        <v>0</v>
      </c>
      <c r="I235" s="102">
        <v>0</v>
      </c>
      <c r="J235" s="149">
        <f t="shared" si="3"/>
        <v>311174</v>
      </c>
      <c r="K235" s="234"/>
    </row>
    <row r="236" spans="1:11">
      <c r="A236" s="142" t="s">
        <v>13</v>
      </c>
      <c r="B236" s="174" t="s">
        <v>96</v>
      </c>
      <c r="C236" s="142" t="s">
        <v>703</v>
      </c>
      <c r="D236" s="99" t="s">
        <v>95</v>
      </c>
      <c r="E236" s="142" t="s">
        <v>706</v>
      </c>
      <c r="F236" s="221"/>
      <c r="G236" s="221"/>
      <c r="H236" s="221"/>
      <c r="I236" s="221"/>
      <c r="J236" s="149">
        <f t="shared" si="3"/>
        <v>0</v>
      </c>
      <c r="K236" s="234"/>
    </row>
    <row r="237" spans="1:11">
      <c r="A237" s="142" t="s">
        <v>13</v>
      </c>
      <c r="B237" s="174" t="s">
        <v>96</v>
      </c>
      <c r="C237" s="142" t="s">
        <v>704</v>
      </c>
      <c r="D237" s="99" t="s">
        <v>95</v>
      </c>
      <c r="E237" s="142" t="s">
        <v>706</v>
      </c>
      <c r="F237" s="221"/>
      <c r="G237" s="221"/>
      <c r="H237" s="221"/>
      <c r="I237" s="221"/>
      <c r="J237" s="149">
        <f t="shared" si="3"/>
        <v>0</v>
      </c>
      <c r="K237" s="234"/>
    </row>
    <row r="238" spans="1:11">
      <c r="A238" s="142" t="s">
        <v>13</v>
      </c>
      <c r="B238" s="174" t="s">
        <v>96</v>
      </c>
      <c r="C238" s="142" t="s">
        <v>705</v>
      </c>
      <c r="D238" s="99" t="s">
        <v>95</v>
      </c>
      <c r="E238" s="142" t="s">
        <v>706</v>
      </c>
      <c r="F238" s="221"/>
      <c r="G238" s="221"/>
      <c r="H238" s="221"/>
      <c r="I238" s="221"/>
      <c r="J238" s="149">
        <f t="shared" si="3"/>
        <v>0</v>
      </c>
      <c r="K238" s="234"/>
    </row>
    <row r="239" spans="1:11">
      <c r="A239" s="142" t="s">
        <v>13</v>
      </c>
      <c r="B239" s="174" t="s">
        <v>96</v>
      </c>
      <c r="C239" s="142" t="s">
        <v>703</v>
      </c>
      <c r="D239" s="99" t="s">
        <v>95</v>
      </c>
      <c r="E239" s="142" t="s">
        <v>707</v>
      </c>
      <c r="F239" s="221"/>
      <c r="G239" s="221"/>
      <c r="H239" s="221"/>
      <c r="I239" s="221"/>
      <c r="J239" s="149">
        <f t="shared" si="3"/>
        <v>0</v>
      </c>
      <c r="K239" s="234"/>
    </row>
    <row r="240" spans="1:11">
      <c r="A240" s="142" t="s">
        <v>13</v>
      </c>
      <c r="B240" s="174" t="s">
        <v>96</v>
      </c>
      <c r="C240" s="142" t="s">
        <v>704</v>
      </c>
      <c r="D240" s="99" t="s">
        <v>95</v>
      </c>
      <c r="E240" s="142" t="s">
        <v>707</v>
      </c>
      <c r="F240" s="221"/>
      <c r="G240" s="221"/>
      <c r="H240" s="221"/>
      <c r="I240" s="221"/>
      <c r="J240" s="149">
        <f t="shared" si="3"/>
        <v>0</v>
      </c>
      <c r="K240" s="234"/>
    </row>
    <row r="241" spans="1:11">
      <c r="A241" s="142" t="s">
        <v>13</v>
      </c>
      <c r="B241" s="174" t="s">
        <v>96</v>
      </c>
      <c r="C241" s="142" t="s">
        <v>705</v>
      </c>
      <c r="D241" s="99" t="s">
        <v>95</v>
      </c>
      <c r="E241" s="142" t="s">
        <v>707</v>
      </c>
      <c r="F241" s="221"/>
      <c r="G241" s="221"/>
      <c r="H241" s="221"/>
      <c r="I241" s="221"/>
      <c r="J241" s="149">
        <f t="shared" si="3"/>
        <v>0</v>
      </c>
      <c r="K241" s="234"/>
    </row>
    <row r="242" spans="1:11">
      <c r="A242" s="99" t="s">
        <v>23</v>
      </c>
      <c r="B242" s="174" t="s">
        <v>80</v>
      </c>
      <c r="C242" s="99" t="s">
        <v>703</v>
      </c>
      <c r="D242" s="99" t="s">
        <v>78</v>
      </c>
      <c r="E242" s="175" t="s">
        <v>706</v>
      </c>
      <c r="F242" s="102">
        <v>0</v>
      </c>
      <c r="G242" s="102">
        <v>26</v>
      </c>
      <c r="H242" s="102">
        <v>24</v>
      </c>
      <c r="I242" s="102">
        <v>0</v>
      </c>
      <c r="J242" s="149">
        <f t="shared" si="3"/>
        <v>50</v>
      </c>
      <c r="K242" s="234"/>
    </row>
    <row r="243" spans="1:11">
      <c r="A243" s="99" t="s">
        <v>23</v>
      </c>
      <c r="B243" s="174" t="s">
        <v>80</v>
      </c>
      <c r="C243" s="99" t="s">
        <v>704</v>
      </c>
      <c r="D243" s="99" t="s">
        <v>78</v>
      </c>
      <c r="E243" s="175" t="s">
        <v>706</v>
      </c>
      <c r="F243" s="102">
        <v>9</v>
      </c>
      <c r="G243" s="102">
        <v>176</v>
      </c>
      <c r="H243" s="102">
        <v>963</v>
      </c>
      <c r="I243" s="102">
        <v>9</v>
      </c>
      <c r="J243" s="149">
        <f>SUM(F243:I243)</f>
        <v>1157</v>
      </c>
      <c r="K243" s="234"/>
    </row>
    <row r="244" spans="1:11">
      <c r="A244" s="99" t="s">
        <v>23</v>
      </c>
      <c r="B244" s="174" t="s">
        <v>80</v>
      </c>
      <c r="C244" s="99" t="s">
        <v>705</v>
      </c>
      <c r="D244" s="99" t="s">
        <v>78</v>
      </c>
      <c r="E244" s="175" t="s">
        <v>706</v>
      </c>
      <c r="F244" s="102">
        <v>687357</v>
      </c>
      <c r="G244" s="102">
        <v>2790650</v>
      </c>
      <c r="H244" s="102">
        <v>9590864</v>
      </c>
      <c r="I244" s="102">
        <v>61198</v>
      </c>
      <c r="J244" s="149">
        <f t="shared" si="3"/>
        <v>13130069</v>
      </c>
      <c r="K244" s="234"/>
    </row>
    <row r="245" spans="1:11">
      <c r="A245" s="99" t="s">
        <v>23</v>
      </c>
      <c r="B245" s="174" t="s">
        <v>80</v>
      </c>
      <c r="C245" s="99" t="s">
        <v>703</v>
      </c>
      <c r="D245" s="99" t="s">
        <v>78</v>
      </c>
      <c r="E245" s="175" t="s">
        <v>707</v>
      </c>
      <c r="F245" s="102">
        <v>1</v>
      </c>
      <c r="G245" s="102">
        <v>0</v>
      </c>
      <c r="H245" s="102">
        <v>0</v>
      </c>
      <c r="I245" s="102">
        <v>0</v>
      </c>
      <c r="J245" s="149">
        <f t="shared" si="3"/>
        <v>1</v>
      </c>
      <c r="K245" s="234"/>
    </row>
    <row r="246" spans="1:11">
      <c r="A246" s="99" t="s">
        <v>23</v>
      </c>
      <c r="B246" s="174" t="s">
        <v>80</v>
      </c>
      <c r="C246" s="99" t="s">
        <v>704</v>
      </c>
      <c r="D246" s="99" t="s">
        <v>78</v>
      </c>
      <c r="E246" s="175" t="s">
        <v>707</v>
      </c>
      <c r="F246" s="102">
        <v>60</v>
      </c>
      <c r="G246" s="102">
        <v>0</v>
      </c>
      <c r="H246" s="102">
        <v>1</v>
      </c>
      <c r="I246" s="102">
        <v>0</v>
      </c>
      <c r="J246" s="149">
        <f t="shared" si="3"/>
        <v>61</v>
      </c>
      <c r="K246" s="234"/>
    </row>
    <row r="247" spans="1:11">
      <c r="A247" s="99" t="s">
        <v>23</v>
      </c>
      <c r="B247" s="174" t="s">
        <v>80</v>
      </c>
      <c r="C247" s="99" t="s">
        <v>705</v>
      </c>
      <c r="D247" s="99" t="s">
        <v>78</v>
      </c>
      <c r="E247" s="175" t="s">
        <v>707</v>
      </c>
      <c r="F247" s="102">
        <v>2619929</v>
      </c>
      <c r="G247" s="102">
        <v>0</v>
      </c>
      <c r="H247" s="102">
        <v>11701</v>
      </c>
      <c r="I247" s="102">
        <v>0</v>
      </c>
      <c r="J247" s="149">
        <f t="shared" si="3"/>
        <v>2631630</v>
      </c>
      <c r="K247" s="234"/>
    </row>
    <row r="248" spans="1:11">
      <c r="A248" s="72" t="s">
        <v>19</v>
      </c>
      <c r="B248" s="174" t="s">
        <v>92</v>
      </c>
      <c r="C248" s="73" t="s">
        <v>703</v>
      </c>
      <c r="D248" s="99" t="s">
        <v>247</v>
      </c>
      <c r="E248" s="230" t="s">
        <v>706</v>
      </c>
      <c r="F248" s="118">
        <v>1</v>
      </c>
      <c r="G248" s="118">
        <v>0</v>
      </c>
      <c r="H248" s="118">
        <v>1</v>
      </c>
      <c r="I248" s="118">
        <v>11</v>
      </c>
      <c r="J248" s="149">
        <f t="shared" si="3"/>
        <v>13</v>
      </c>
      <c r="K248" s="234"/>
    </row>
    <row r="249" spans="1:11">
      <c r="A249" s="72" t="s">
        <v>19</v>
      </c>
      <c r="B249" s="174" t="s">
        <v>92</v>
      </c>
      <c r="C249" s="73" t="s">
        <v>704</v>
      </c>
      <c r="D249" s="99" t="s">
        <v>247</v>
      </c>
      <c r="E249" s="230" t="s">
        <v>706</v>
      </c>
      <c r="F249" s="118">
        <v>4</v>
      </c>
      <c r="G249" s="118">
        <v>0</v>
      </c>
      <c r="H249" s="118">
        <v>5</v>
      </c>
      <c r="I249" s="118">
        <v>40</v>
      </c>
      <c r="J249" s="149">
        <f t="shared" si="3"/>
        <v>49</v>
      </c>
      <c r="K249" s="234"/>
    </row>
    <row r="250" spans="1:11">
      <c r="A250" s="72" t="s">
        <v>19</v>
      </c>
      <c r="B250" s="174" t="s">
        <v>92</v>
      </c>
      <c r="C250" s="73" t="s">
        <v>705</v>
      </c>
      <c r="D250" s="99" t="s">
        <v>247</v>
      </c>
      <c r="E250" s="230" t="s">
        <v>706</v>
      </c>
      <c r="F250" s="118">
        <v>0</v>
      </c>
      <c r="G250" s="118">
        <v>0</v>
      </c>
      <c r="H250" s="118">
        <v>0</v>
      </c>
      <c r="I250" s="118">
        <v>0</v>
      </c>
      <c r="J250" s="149">
        <f t="shared" si="3"/>
        <v>0</v>
      </c>
      <c r="K250" s="234"/>
    </row>
    <row r="251" spans="1:11">
      <c r="A251" s="72" t="s">
        <v>19</v>
      </c>
      <c r="B251" s="174" t="s">
        <v>92</v>
      </c>
      <c r="C251" s="73" t="s">
        <v>703</v>
      </c>
      <c r="D251" s="99" t="s">
        <v>247</v>
      </c>
      <c r="E251" s="230" t="s">
        <v>707</v>
      </c>
      <c r="F251" s="118">
        <v>0</v>
      </c>
      <c r="G251" s="118">
        <v>0</v>
      </c>
      <c r="H251" s="118">
        <v>0</v>
      </c>
      <c r="I251" s="118">
        <v>0</v>
      </c>
      <c r="J251" s="149">
        <f t="shared" si="3"/>
        <v>0</v>
      </c>
      <c r="K251" s="234"/>
    </row>
    <row r="252" spans="1:11">
      <c r="A252" s="72" t="s">
        <v>19</v>
      </c>
      <c r="B252" s="174" t="s">
        <v>92</v>
      </c>
      <c r="C252" s="73" t="s">
        <v>704</v>
      </c>
      <c r="D252" s="99" t="s">
        <v>247</v>
      </c>
      <c r="E252" s="230" t="s">
        <v>707</v>
      </c>
      <c r="F252" s="118">
        <v>0</v>
      </c>
      <c r="G252" s="118">
        <v>0</v>
      </c>
      <c r="H252" s="118">
        <v>0</v>
      </c>
      <c r="I252" s="118">
        <v>0</v>
      </c>
      <c r="J252" s="149">
        <f t="shared" si="3"/>
        <v>0</v>
      </c>
      <c r="K252" s="234"/>
    </row>
    <row r="253" spans="1:11">
      <c r="A253" s="72" t="s">
        <v>19</v>
      </c>
      <c r="B253" s="174" t="s">
        <v>92</v>
      </c>
      <c r="C253" s="73" t="s">
        <v>705</v>
      </c>
      <c r="D253" s="99" t="s">
        <v>247</v>
      </c>
      <c r="E253" s="230" t="s">
        <v>707</v>
      </c>
      <c r="F253" s="118">
        <v>0</v>
      </c>
      <c r="G253" s="118">
        <v>0</v>
      </c>
      <c r="H253" s="118">
        <v>0</v>
      </c>
      <c r="I253" s="118">
        <v>0</v>
      </c>
      <c r="J253" s="149">
        <f t="shared" si="3"/>
        <v>0</v>
      </c>
      <c r="K253" s="234"/>
    </row>
    <row r="254" spans="1:11">
      <c r="A254" s="99" t="s">
        <v>59</v>
      </c>
      <c r="B254" s="174" t="s">
        <v>80</v>
      </c>
      <c r="C254" s="99" t="s">
        <v>703</v>
      </c>
      <c r="D254" s="99" t="s">
        <v>247</v>
      </c>
      <c r="E254" s="175" t="s">
        <v>706</v>
      </c>
      <c r="F254" s="102">
        <v>0</v>
      </c>
      <c r="G254" s="102">
        <v>0</v>
      </c>
      <c r="H254" s="102">
        <v>0</v>
      </c>
      <c r="I254" s="102">
        <v>0</v>
      </c>
      <c r="J254" s="149">
        <f t="shared" si="3"/>
        <v>0</v>
      </c>
      <c r="K254" s="234"/>
    </row>
    <row r="255" spans="1:11">
      <c r="A255" s="99" t="s">
        <v>59</v>
      </c>
      <c r="B255" s="174" t="s">
        <v>80</v>
      </c>
      <c r="C255" s="99" t="s">
        <v>704</v>
      </c>
      <c r="D255" s="99" t="s">
        <v>247</v>
      </c>
      <c r="E255" s="175" t="s">
        <v>706</v>
      </c>
      <c r="F255" s="102">
        <v>2</v>
      </c>
      <c r="G255" s="102">
        <v>0</v>
      </c>
      <c r="H255" s="102">
        <v>0</v>
      </c>
      <c r="I255" s="102">
        <v>0</v>
      </c>
      <c r="J255" s="149">
        <f t="shared" si="3"/>
        <v>2</v>
      </c>
      <c r="K255" s="234"/>
    </row>
    <row r="256" spans="1:11">
      <c r="A256" s="99" t="s">
        <v>59</v>
      </c>
      <c r="B256" s="174" t="s">
        <v>80</v>
      </c>
      <c r="C256" s="99" t="s">
        <v>705</v>
      </c>
      <c r="D256" s="99" t="s">
        <v>247</v>
      </c>
      <c r="E256" s="175" t="s">
        <v>706</v>
      </c>
      <c r="F256" s="102">
        <v>42278</v>
      </c>
      <c r="G256" s="102">
        <v>0</v>
      </c>
      <c r="H256" s="102">
        <v>0</v>
      </c>
      <c r="I256" s="102">
        <v>0</v>
      </c>
      <c r="J256" s="149">
        <f t="shared" si="3"/>
        <v>42278</v>
      </c>
      <c r="K256" s="234"/>
    </row>
    <row r="257" spans="1:11">
      <c r="A257" s="99" t="s">
        <v>59</v>
      </c>
      <c r="B257" s="174" t="s">
        <v>80</v>
      </c>
      <c r="C257" s="99" t="s">
        <v>703</v>
      </c>
      <c r="D257" s="99" t="s">
        <v>247</v>
      </c>
      <c r="E257" s="175" t="s">
        <v>707</v>
      </c>
      <c r="F257" s="102">
        <v>0</v>
      </c>
      <c r="G257" s="102">
        <v>0</v>
      </c>
      <c r="H257" s="102">
        <v>0</v>
      </c>
      <c r="I257" s="102">
        <v>0</v>
      </c>
      <c r="J257" s="149">
        <f t="shared" si="3"/>
        <v>0</v>
      </c>
      <c r="K257" s="234"/>
    </row>
    <row r="258" spans="1:11">
      <c r="A258" s="99" t="s">
        <v>59</v>
      </c>
      <c r="B258" s="174" t="s">
        <v>80</v>
      </c>
      <c r="C258" s="99" t="s">
        <v>704</v>
      </c>
      <c r="D258" s="99" t="s">
        <v>247</v>
      </c>
      <c r="E258" s="175" t="s">
        <v>707</v>
      </c>
      <c r="F258" s="102">
        <v>0</v>
      </c>
      <c r="G258" s="102">
        <v>0</v>
      </c>
      <c r="H258" s="102">
        <v>0</v>
      </c>
      <c r="I258" s="102">
        <v>0</v>
      </c>
      <c r="J258" s="149">
        <f t="shared" si="3"/>
        <v>0</v>
      </c>
      <c r="K258" s="234"/>
    </row>
    <row r="259" spans="1:11">
      <c r="A259" s="99" t="s">
        <v>59</v>
      </c>
      <c r="B259" s="174" t="s">
        <v>80</v>
      </c>
      <c r="C259" s="99" t="s">
        <v>705</v>
      </c>
      <c r="D259" s="99" t="s">
        <v>247</v>
      </c>
      <c r="E259" s="175" t="s">
        <v>707</v>
      </c>
      <c r="F259" s="102">
        <v>0</v>
      </c>
      <c r="G259" s="102">
        <v>0</v>
      </c>
      <c r="H259" s="102">
        <v>0</v>
      </c>
      <c r="I259" s="102">
        <v>0</v>
      </c>
      <c r="J259" s="149">
        <f t="shared" ref="J259:J328" si="4">SUM(F259:I259)</f>
        <v>0</v>
      </c>
      <c r="K259" s="234"/>
    </row>
    <row r="260" spans="1:11">
      <c r="A260" s="99" t="s">
        <v>10</v>
      </c>
      <c r="B260" s="174" t="s">
        <v>107</v>
      </c>
      <c r="C260" s="99" t="s">
        <v>703</v>
      </c>
      <c r="D260" s="99" t="s">
        <v>95</v>
      </c>
      <c r="E260" s="175" t="s">
        <v>706</v>
      </c>
      <c r="F260" s="102">
        <v>1</v>
      </c>
      <c r="G260" s="102">
        <v>1</v>
      </c>
      <c r="H260" s="102">
        <v>0</v>
      </c>
      <c r="I260" s="102">
        <v>1</v>
      </c>
      <c r="J260" s="149">
        <f t="shared" si="4"/>
        <v>3</v>
      </c>
      <c r="K260" s="234"/>
    </row>
    <row r="261" spans="1:11">
      <c r="A261" s="99" t="s">
        <v>10</v>
      </c>
      <c r="B261" s="174" t="s">
        <v>107</v>
      </c>
      <c r="C261" s="99" t="s">
        <v>704</v>
      </c>
      <c r="D261" s="99" t="s">
        <v>95</v>
      </c>
      <c r="E261" s="175" t="s">
        <v>706</v>
      </c>
      <c r="F261" s="102">
        <v>0</v>
      </c>
      <c r="G261" s="102">
        <v>0</v>
      </c>
      <c r="H261" s="102">
        <v>0</v>
      </c>
      <c r="I261" s="102">
        <v>60</v>
      </c>
      <c r="J261" s="149">
        <f t="shared" si="4"/>
        <v>60</v>
      </c>
      <c r="K261" s="234"/>
    </row>
    <row r="262" spans="1:11">
      <c r="A262" s="99" t="s">
        <v>10</v>
      </c>
      <c r="B262" s="174" t="s">
        <v>107</v>
      </c>
      <c r="C262" s="99" t="s">
        <v>705</v>
      </c>
      <c r="D262" s="99" t="s">
        <v>95</v>
      </c>
      <c r="E262" s="175" t="s">
        <v>706</v>
      </c>
      <c r="F262" s="102">
        <v>4817.75</v>
      </c>
      <c r="G262" s="102">
        <v>2211.3470000000002</v>
      </c>
      <c r="H262" s="102">
        <v>0</v>
      </c>
      <c r="I262" s="102">
        <v>97680.789000000004</v>
      </c>
      <c r="J262" s="149">
        <f t="shared" si="4"/>
        <v>104709.886</v>
      </c>
      <c r="K262" s="234"/>
    </row>
    <row r="263" spans="1:11">
      <c r="A263" s="99" t="s">
        <v>10</v>
      </c>
      <c r="B263" s="174" t="s">
        <v>107</v>
      </c>
      <c r="C263" s="99" t="s">
        <v>703</v>
      </c>
      <c r="D263" s="99" t="s">
        <v>95</v>
      </c>
      <c r="E263" s="175" t="s">
        <v>707</v>
      </c>
      <c r="F263" s="102">
        <v>0</v>
      </c>
      <c r="G263" s="102">
        <v>0</v>
      </c>
      <c r="H263" s="102">
        <v>0</v>
      </c>
      <c r="I263" s="102">
        <v>0</v>
      </c>
      <c r="J263" s="149">
        <f t="shared" si="4"/>
        <v>0</v>
      </c>
      <c r="K263" s="234"/>
    </row>
    <row r="264" spans="1:11">
      <c r="A264" s="99" t="s">
        <v>10</v>
      </c>
      <c r="B264" s="174" t="s">
        <v>107</v>
      </c>
      <c r="C264" s="99" t="s">
        <v>704</v>
      </c>
      <c r="D264" s="99" t="s">
        <v>95</v>
      </c>
      <c r="E264" s="175" t="s">
        <v>707</v>
      </c>
      <c r="F264" s="102">
        <v>0</v>
      </c>
      <c r="G264" s="102">
        <v>0</v>
      </c>
      <c r="H264" s="102">
        <v>0</v>
      </c>
      <c r="I264" s="102">
        <v>0</v>
      </c>
      <c r="J264" s="149">
        <f t="shared" si="4"/>
        <v>0</v>
      </c>
      <c r="K264" s="234"/>
    </row>
    <row r="265" spans="1:11">
      <c r="A265" s="99" t="s">
        <v>10</v>
      </c>
      <c r="B265" s="174" t="s">
        <v>107</v>
      </c>
      <c r="C265" s="99" t="s">
        <v>705</v>
      </c>
      <c r="D265" s="99" t="s">
        <v>95</v>
      </c>
      <c r="E265" s="175" t="s">
        <v>707</v>
      </c>
      <c r="F265" s="102">
        <v>0</v>
      </c>
      <c r="G265" s="102">
        <v>0</v>
      </c>
      <c r="H265" s="102">
        <v>0</v>
      </c>
      <c r="I265" s="102">
        <v>0</v>
      </c>
      <c r="J265" s="149">
        <f t="shared" si="4"/>
        <v>0</v>
      </c>
      <c r="K265" s="234"/>
    </row>
    <row r="266" spans="1:11">
      <c r="A266" s="99" t="s">
        <v>48</v>
      </c>
      <c r="B266" s="174" t="s">
        <v>96</v>
      </c>
      <c r="C266" s="99" t="s">
        <v>703</v>
      </c>
      <c r="D266" s="99" t="s">
        <v>95</v>
      </c>
      <c r="E266" s="175" t="s">
        <v>706</v>
      </c>
      <c r="F266" s="108">
        <v>0</v>
      </c>
      <c r="G266" s="102">
        <v>0</v>
      </c>
      <c r="H266" s="102">
        <v>0</v>
      </c>
      <c r="I266" s="102">
        <v>0</v>
      </c>
      <c r="J266" s="149">
        <f t="shared" si="4"/>
        <v>0</v>
      </c>
      <c r="K266" s="234"/>
    </row>
    <row r="267" spans="1:11">
      <c r="A267" s="99" t="s">
        <v>48</v>
      </c>
      <c r="B267" s="174" t="s">
        <v>96</v>
      </c>
      <c r="C267" s="99" t="s">
        <v>704</v>
      </c>
      <c r="D267" s="99" t="s">
        <v>95</v>
      </c>
      <c r="E267" s="175" t="s">
        <v>706</v>
      </c>
      <c r="F267" s="102">
        <v>2</v>
      </c>
      <c r="G267" s="102">
        <v>3</v>
      </c>
      <c r="H267" s="102">
        <v>3</v>
      </c>
      <c r="I267" s="102">
        <v>6</v>
      </c>
      <c r="J267" s="149">
        <f t="shared" si="4"/>
        <v>14</v>
      </c>
      <c r="K267" s="234"/>
    </row>
    <row r="268" spans="1:11">
      <c r="A268" s="99" t="s">
        <v>48</v>
      </c>
      <c r="B268" s="174" t="s">
        <v>96</v>
      </c>
      <c r="C268" s="99" t="s">
        <v>705</v>
      </c>
      <c r="D268" s="99" t="s">
        <v>95</v>
      </c>
      <c r="E268" s="175" t="s">
        <v>706</v>
      </c>
      <c r="F268" s="102">
        <v>36000</v>
      </c>
      <c r="G268" s="102">
        <v>16200</v>
      </c>
      <c r="H268" s="102">
        <v>10800</v>
      </c>
      <c r="I268" s="102">
        <v>5400</v>
      </c>
      <c r="J268" s="149">
        <f t="shared" si="4"/>
        <v>68400</v>
      </c>
      <c r="K268" s="234"/>
    </row>
    <row r="269" spans="1:11">
      <c r="A269" s="99" t="s">
        <v>48</v>
      </c>
      <c r="B269" s="174" t="s">
        <v>96</v>
      </c>
      <c r="C269" s="99" t="s">
        <v>703</v>
      </c>
      <c r="D269" s="99" t="s">
        <v>95</v>
      </c>
      <c r="E269" s="175" t="s">
        <v>707</v>
      </c>
      <c r="F269" s="102">
        <v>0</v>
      </c>
      <c r="G269" s="102">
        <v>0</v>
      </c>
      <c r="H269" s="102">
        <v>0</v>
      </c>
      <c r="I269" s="102">
        <v>0</v>
      </c>
      <c r="J269" s="149">
        <f t="shared" si="4"/>
        <v>0</v>
      </c>
      <c r="K269" s="234"/>
    </row>
    <row r="270" spans="1:11">
      <c r="A270" s="99" t="s">
        <v>48</v>
      </c>
      <c r="B270" s="174" t="s">
        <v>96</v>
      </c>
      <c r="C270" s="99" t="s">
        <v>704</v>
      </c>
      <c r="D270" s="99" t="s">
        <v>95</v>
      </c>
      <c r="E270" s="175" t="s">
        <v>707</v>
      </c>
      <c r="F270" s="102">
        <v>0</v>
      </c>
      <c r="G270" s="102">
        <v>0</v>
      </c>
      <c r="H270" s="102">
        <v>0</v>
      </c>
      <c r="I270" s="102">
        <v>0</v>
      </c>
      <c r="J270" s="149">
        <f t="shared" si="4"/>
        <v>0</v>
      </c>
      <c r="K270" s="234"/>
    </row>
    <row r="271" spans="1:11">
      <c r="A271" s="99" t="s">
        <v>48</v>
      </c>
      <c r="B271" s="174" t="s">
        <v>96</v>
      </c>
      <c r="C271" s="99" t="s">
        <v>705</v>
      </c>
      <c r="D271" s="99" t="s">
        <v>95</v>
      </c>
      <c r="E271" s="175" t="s">
        <v>707</v>
      </c>
      <c r="F271" s="102">
        <v>0</v>
      </c>
      <c r="G271" s="102">
        <v>0</v>
      </c>
      <c r="H271" s="102">
        <v>0</v>
      </c>
      <c r="I271" s="102">
        <v>0</v>
      </c>
      <c r="J271" s="149">
        <f t="shared" si="4"/>
        <v>0</v>
      </c>
      <c r="K271" s="234"/>
    </row>
    <row r="272" spans="1:11">
      <c r="A272" s="136" t="s">
        <v>655</v>
      </c>
      <c r="B272" s="174" t="s">
        <v>92</v>
      </c>
      <c r="C272" s="136" t="s">
        <v>703</v>
      </c>
      <c r="D272" s="99" t="s">
        <v>252</v>
      </c>
      <c r="E272" s="136" t="s">
        <v>706</v>
      </c>
      <c r="F272" s="213">
        <v>0</v>
      </c>
      <c r="G272" s="213">
        <v>1</v>
      </c>
      <c r="H272" s="213">
        <v>1</v>
      </c>
      <c r="I272" s="213">
        <v>1</v>
      </c>
      <c r="J272" s="149">
        <f t="shared" si="4"/>
        <v>3</v>
      </c>
      <c r="K272" s="234"/>
    </row>
    <row r="273" spans="1:11">
      <c r="A273" s="136" t="s">
        <v>655</v>
      </c>
      <c r="B273" s="174" t="s">
        <v>92</v>
      </c>
      <c r="C273" s="136" t="s">
        <v>704</v>
      </c>
      <c r="D273" s="99" t="s">
        <v>252</v>
      </c>
      <c r="E273" s="136" t="s">
        <v>706</v>
      </c>
      <c r="F273" s="213">
        <v>3</v>
      </c>
      <c r="G273" s="213">
        <v>15</v>
      </c>
      <c r="H273" s="213">
        <v>10</v>
      </c>
      <c r="I273" s="213">
        <v>49</v>
      </c>
      <c r="J273" s="149">
        <f t="shared" si="4"/>
        <v>77</v>
      </c>
      <c r="K273" s="234"/>
    </row>
    <row r="274" spans="1:11">
      <c r="A274" s="136" t="s">
        <v>655</v>
      </c>
      <c r="B274" s="174" t="s">
        <v>92</v>
      </c>
      <c r="C274" s="136" t="s">
        <v>705</v>
      </c>
      <c r="D274" s="99" t="s">
        <v>252</v>
      </c>
      <c r="E274" s="136" t="s">
        <v>706</v>
      </c>
      <c r="F274" s="213">
        <v>137699.61199999999</v>
      </c>
      <c r="G274" s="213">
        <v>260584.53200000001</v>
      </c>
      <c r="H274" s="213">
        <v>85161.02</v>
      </c>
      <c r="I274" s="213">
        <v>222064.323</v>
      </c>
      <c r="J274" s="149">
        <f t="shared" si="4"/>
        <v>705509.48699999996</v>
      </c>
      <c r="K274" s="234"/>
    </row>
    <row r="275" spans="1:11">
      <c r="A275" s="136" t="s">
        <v>655</v>
      </c>
      <c r="B275" s="174" t="s">
        <v>92</v>
      </c>
      <c r="C275" s="136" t="s">
        <v>703</v>
      </c>
      <c r="D275" s="99" t="s">
        <v>252</v>
      </c>
      <c r="E275" s="136" t="s">
        <v>707</v>
      </c>
      <c r="F275" s="213">
        <v>0</v>
      </c>
      <c r="G275" s="213">
        <v>0</v>
      </c>
      <c r="H275" s="213">
        <v>0</v>
      </c>
      <c r="I275" s="213"/>
      <c r="J275" s="149">
        <f t="shared" si="4"/>
        <v>0</v>
      </c>
      <c r="K275" s="234"/>
    </row>
    <row r="276" spans="1:11">
      <c r="A276" s="136" t="s">
        <v>655</v>
      </c>
      <c r="B276" s="174" t="s">
        <v>92</v>
      </c>
      <c r="C276" s="136" t="s">
        <v>704</v>
      </c>
      <c r="D276" s="99" t="s">
        <v>252</v>
      </c>
      <c r="E276" s="136" t="s">
        <v>707</v>
      </c>
      <c r="F276" s="213">
        <v>0</v>
      </c>
      <c r="G276" s="213">
        <v>0</v>
      </c>
      <c r="H276" s="213">
        <v>0</v>
      </c>
      <c r="I276" s="213"/>
      <c r="J276" s="149">
        <f t="shared" si="4"/>
        <v>0</v>
      </c>
      <c r="K276" s="234"/>
    </row>
    <row r="277" spans="1:11">
      <c r="A277" s="136" t="s">
        <v>655</v>
      </c>
      <c r="B277" s="174" t="s">
        <v>92</v>
      </c>
      <c r="C277" s="136" t="s">
        <v>705</v>
      </c>
      <c r="D277" s="99" t="s">
        <v>252</v>
      </c>
      <c r="E277" s="136" t="s">
        <v>707</v>
      </c>
      <c r="F277" s="213">
        <v>0</v>
      </c>
      <c r="G277" s="213">
        <v>0</v>
      </c>
      <c r="H277" s="213">
        <v>0</v>
      </c>
      <c r="I277" s="213"/>
      <c r="J277" s="149">
        <f t="shared" si="4"/>
        <v>0</v>
      </c>
      <c r="K277" s="234"/>
    </row>
    <row r="278" spans="1:11">
      <c r="A278" s="180" t="s">
        <v>6</v>
      </c>
      <c r="B278" s="174" t="s">
        <v>92</v>
      </c>
      <c r="C278" s="180" t="s">
        <v>703</v>
      </c>
      <c r="D278" s="180" t="s">
        <v>247</v>
      </c>
      <c r="E278" s="232" t="s">
        <v>706</v>
      </c>
      <c r="F278" s="181">
        <v>0</v>
      </c>
      <c r="G278" s="181">
        <v>0</v>
      </c>
      <c r="H278" s="181">
        <v>0</v>
      </c>
      <c r="I278" s="181">
        <v>0</v>
      </c>
      <c r="J278" s="149">
        <f t="shared" si="4"/>
        <v>0</v>
      </c>
      <c r="K278" s="234"/>
    </row>
    <row r="279" spans="1:11">
      <c r="A279" s="180" t="s">
        <v>6</v>
      </c>
      <c r="B279" s="174" t="s">
        <v>92</v>
      </c>
      <c r="C279" s="180" t="s">
        <v>704</v>
      </c>
      <c r="D279" s="180" t="s">
        <v>247</v>
      </c>
      <c r="E279" s="232" t="s">
        <v>706</v>
      </c>
      <c r="F279" s="181">
        <v>2</v>
      </c>
      <c r="G279" s="181">
        <v>2</v>
      </c>
      <c r="H279" s="181">
        <v>2</v>
      </c>
      <c r="I279" s="181">
        <v>10</v>
      </c>
      <c r="J279" s="149">
        <f t="shared" si="4"/>
        <v>16</v>
      </c>
      <c r="K279" s="234"/>
    </row>
    <row r="280" spans="1:11">
      <c r="A280" s="180" t="s">
        <v>6</v>
      </c>
      <c r="B280" s="174" t="s">
        <v>92</v>
      </c>
      <c r="C280" s="180" t="s">
        <v>705</v>
      </c>
      <c r="D280" s="180" t="s">
        <v>247</v>
      </c>
      <c r="E280" s="232" t="s">
        <v>706</v>
      </c>
      <c r="F280" s="181">
        <v>3186</v>
      </c>
      <c r="G280" s="181">
        <v>1034</v>
      </c>
      <c r="H280" s="181">
        <v>740</v>
      </c>
      <c r="I280" s="181">
        <v>2594</v>
      </c>
      <c r="J280" s="149">
        <f t="shared" si="4"/>
        <v>7554</v>
      </c>
      <c r="K280" s="234"/>
    </row>
    <row r="281" spans="1:11">
      <c r="A281" s="180" t="s">
        <v>6</v>
      </c>
      <c r="B281" s="174" t="s">
        <v>92</v>
      </c>
      <c r="C281" s="180" t="s">
        <v>703</v>
      </c>
      <c r="D281" s="180" t="s">
        <v>247</v>
      </c>
      <c r="E281" s="232" t="s">
        <v>707</v>
      </c>
      <c r="F281" s="181">
        <v>0</v>
      </c>
      <c r="G281" s="181">
        <v>0</v>
      </c>
      <c r="H281" s="181">
        <v>0</v>
      </c>
      <c r="I281" s="181">
        <v>0</v>
      </c>
      <c r="J281" s="149">
        <f t="shared" si="4"/>
        <v>0</v>
      </c>
      <c r="K281" s="234"/>
    </row>
    <row r="282" spans="1:11">
      <c r="A282" s="180" t="s">
        <v>6</v>
      </c>
      <c r="B282" s="174" t="s">
        <v>92</v>
      </c>
      <c r="C282" s="180" t="s">
        <v>704</v>
      </c>
      <c r="D282" s="180" t="s">
        <v>247</v>
      </c>
      <c r="E282" s="232" t="s">
        <v>707</v>
      </c>
      <c r="F282" s="181">
        <v>0</v>
      </c>
      <c r="G282" s="181">
        <v>0</v>
      </c>
      <c r="H282" s="181">
        <v>0</v>
      </c>
      <c r="I282" s="181">
        <v>0</v>
      </c>
      <c r="J282" s="149">
        <f t="shared" si="4"/>
        <v>0</v>
      </c>
      <c r="K282" s="234"/>
    </row>
    <row r="283" spans="1:11">
      <c r="A283" s="180" t="s">
        <v>6</v>
      </c>
      <c r="B283" s="174" t="s">
        <v>92</v>
      </c>
      <c r="C283" s="180" t="s">
        <v>705</v>
      </c>
      <c r="D283" s="180" t="s">
        <v>247</v>
      </c>
      <c r="E283" s="232" t="s">
        <v>707</v>
      </c>
      <c r="F283" s="181">
        <v>0</v>
      </c>
      <c r="G283" s="181">
        <v>0</v>
      </c>
      <c r="H283" s="181">
        <v>0</v>
      </c>
      <c r="I283" s="181">
        <v>0</v>
      </c>
      <c r="J283" s="149">
        <f t="shared" si="4"/>
        <v>0</v>
      </c>
      <c r="K283" s="234"/>
    </row>
    <row r="284" spans="1:11">
      <c r="A284" s="143" t="s">
        <v>656</v>
      </c>
      <c r="B284" s="174" t="s">
        <v>92</v>
      </c>
      <c r="C284" s="143" t="s">
        <v>703</v>
      </c>
      <c r="D284" s="143" t="s">
        <v>247</v>
      </c>
      <c r="E284" s="143" t="s">
        <v>706</v>
      </c>
      <c r="F284" s="222"/>
      <c r="G284" s="222"/>
      <c r="H284" s="222"/>
      <c r="I284" s="222"/>
      <c r="J284" s="149">
        <f t="shared" si="4"/>
        <v>0</v>
      </c>
      <c r="K284" s="234"/>
    </row>
    <row r="285" spans="1:11">
      <c r="A285" s="143" t="s">
        <v>656</v>
      </c>
      <c r="B285" s="174" t="s">
        <v>92</v>
      </c>
      <c r="C285" s="143" t="s">
        <v>704</v>
      </c>
      <c r="D285" s="143" t="s">
        <v>247</v>
      </c>
      <c r="E285" s="143" t="s">
        <v>706</v>
      </c>
      <c r="F285" s="222"/>
      <c r="G285" s="222"/>
      <c r="H285" s="222"/>
      <c r="I285" s="222"/>
      <c r="J285" s="149">
        <f t="shared" si="4"/>
        <v>0</v>
      </c>
      <c r="K285" s="234"/>
    </row>
    <row r="286" spans="1:11">
      <c r="A286" s="143" t="s">
        <v>656</v>
      </c>
      <c r="B286" s="174" t="s">
        <v>92</v>
      </c>
      <c r="C286" s="143" t="s">
        <v>705</v>
      </c>
      <c r="D286" s="143" t="s">
        <v>247</v>
      </c>
      <c r="E286" s="143" t="s">
        <v>706</v>
      </c>
      <c r="F286" s="222"/>
      <c r="G286" s="222"/>
      <c r="H286" s="222"/>
      <c r="I286" s="222"/>
      <c r="J286" s="149">
        <f t="shared" si="4"/>
        <v>0</v>
      </c>
      <c r="K286" s="234"/>
    </row>
    <row r="287" spans="1:11">
      <c r="A287" s="143" t="s">
        <v>656</v>
      </c>
      <c r="B287" s="174" t="s">
        <v>92</v>
      </c>
      <c r="C287" s="143" t="s">
        <v>703</v>
      </c>
      <c r="D287" s="143" t="s">
        <v>247</v>
      </c>
      <c r="E287" s="143" t="s">
        <v>707</v>
      </c>
      <c r="F287" s="222"/>
      <c r="G287" s="222"/>
      <c r="H287" s="222"/>
      <c r="I287" s="222"/>
      <c r="J287" s="149">
        <f t="shared" si="4"/>
        <v>0</v>
      </c>
      <c r="K287" s="234"/>
    </row>
    <row r="288" spans="1:11">
      <c r="A288" s="143" t="s">
        <v>656</v>
      </c>
      <c r="B288" s="174" t="s">
        <v>92</v>
      </c>
      <c r="C288" s="143" t="s">
        <v>704</v>
      </c>
      <c r="D288" s="143" t="s">
        <v>247</v>
      </c>
      <c r="E288" s="143" t="s">
        <v>707</v>
      </c>
      <c r="F288" s="222"/>
      <c r="G288" s="222"/>
      <c r="H288" s="222"/>
      <c r="I288" s="222"/>
      <c r="J288" s="149">
        <f t="shared" si="4"/>
        <v>0</v>
      </c>
      <c r="K288" s="234"/>
    </row>
    <row r="289" spans="1:11">
      <c r="A289" s="143" t="s">
        <v>656</v>
      </c>
      <c r="B289" s="174" t="s">
        <v>92</v>
      </c>
      <c r="C289" s="143" t="s">
        <v>705</v>
      </c>
      <c r="D289" s="143" t="s">
        <v>247</v>
      </c>
      <c r="E289" s="143" t="s">
        <v>707</v>
      </c>
      <c r="F289" s="222"/>
      <c r="G289" s="222"/>
      <c r="H289" s="222"/>
      <c r="I289" s="222"/>
      <c r="J289" s="149">
        <f t="shared" si="4"/>
        <v>0</v>
      </c>
      <c r="K289" s="234"/>
    </row>
    <row r="290" spans="1:11">
      <c r="A290" s="180" t="s">
        <v>55</v>
      </c>
      <c r="B290" s="174" t="s">
        <v>92</v>
      </c>
      <c r="C290" s="180" t="s">
        <v>703</v>
      </c>
      <c r="D290" s="180" t="s">
        <v>247</v>
      </c>
      <c r="E290" s="232" t="s">
        <v>706</v>
      </c>
      <c r="F290" s="181">
        <v>0</v>
      </c>
      <c r="G290" s="181">
        <v>0</v>
      </c>
      <c r="H290" s="181">
        <v>0</v>
      </c>
      <c r="I290" s="181">
        <v>0</v>
      </c>
      <c r="J290" s="149">
        <f t="shared" si="4"/>
        <v>0</v>
      </c>
      <c r="K290" s="234"/>
    </row>
    <row r="291" spans="1:11">
      <c r="A291" s="180" t="s">
        <v>55</v>
      </c>
      <c r="B291" s="174" t="s">
        <v>92</v>
      </c>
      <c r="C291" s="180" t="s">
        <v>704</v>
      </c>
      <c r="D291" s="180" t="s">
        <v>247</v>
      </c>
      <c r="E291" s="232" t="s">
        <v>706</v>
      </c>
      <c r="F291" s="181">
        <v>0</v>
      </c>
      <c r="G291" s="181">
        <v>0</v>
      </c>
      <c r="H291" s="181">
        <v>4</v>
      </c>
      <c r="I291" s="181"/>
      <c r="J291" s="149">
        <f t="shared" si="4"/>
        <v>4</v>
      </c>
      <c r="K291" s="234"/>
    </row>
    <row r="292" spans="1:11">
      <c r="A292" s="180" t="s">
        <v>55</v>
      </c>
      <c r="B292" s="174" t="s">
        <v>92</v>
      </c>
      <c r="C292" s="180" t="s">
        <v>705</v>
      </c>
      <c r="D292" s="180" t="s">
        <v>247</v>
      </c>
      <c r="E292" s="232" t="s">
        <v>706</v>
      </c>
      <c r="F292" s="181">
        <v>0</v>
      </c>
      <c r="G292" s="181">
        <v>0</v>
      </c>
      <c r="H292" s="181">
        <v>8524</v>
      </c>
      <c r="I292" s="181">
        <v>0</v>
      </c>
      <c r="J292" s="149">
        <f t="shared" si="4"/>
        <v>8524</v>
      </c>
      <c r="K292" s="234"/>
    </row>
    <row r="293" spans="1:11">
      <c r="A293" s="180" t="s">
        <v>55</v>
      </c>
      <c r="B293" s="174" t="s">
        <v>92</v>
      </c>
      <c r="C293" s="180" t="s">
        <v>703</v>
      </c>
      <c r="D293" s="180" t="s">
        <v>247</v>
      </c>
      <c r="E293" s="232" t="s">
        <v>707</v>
      </c>
      <c r="F293" s="181">
        <v>0</v>
      </c>
      <c r="G293" s="181">
        <v>0</v>
      </c>
      <c r="H293" s="181">
        <v>0</v>
      </c>
      <c r="I293" s="181">
        <v>0</v>
      </c>
      <c r="J293" s="149">
        <f t="shared" si="4"/>
        <v>0</v>
      </c>
      <c r="K293" s="234"/>
    </row>
    <row r="294" spans="1:11">
      <c r="A294" s="180" t="s">
        <v>55</v>
      </c>
      <c r="B294" s="174" t="s">
        <v>92</v>
      </c>
      <c r="C294" s="180" t="s">
        <v>704</v>
      </c>
      <c r="D294" s="180" t="s">
        <v>247</v>
      </c>
      <c r="E294" s="232" t="s">
        <v>707</v>
      </c>
      <c r="F294" s="181">
        <v>0</v>
      </c>
      <c r="G294" s="181">
        <v>0</v>
      </c>
      <c r="H294" s="181">
        <v>0</v>
      </c>
      <c r="I294" s="181">
        <v>0</v>
      </c>
      <c r="J294" s="149">
        <f t="shared" si="4"/>
        <v>0</v>
      </c>
      <c r="K294" s="234"/>
    </row>
    <row r="295" spans="1:11">
      <c r="A295" s="180" t="s">
        <v>55</v>
      </c>
      <c r="B295" s="174" t="s">
        <v>92</v>
      </c>
      <c r="C295" s="180" t="s">
        <v>705</v>
      </c>
      <c r="D295" s="180" t="s">
        <v>247</v>
      </c>
      <c r="E295" s="232" t="s">
        <v>707</v>
      </c>
      <c r="F295" s="181">
        <v>0</v>
      </c>
      <c r="G295" s="181">
        <v>0</v>
      </c>
      <c r="H295" s="181">
        <v>0</v>
      </c>
      <c r="I295" s="181">
        <v>0</v>
      </c>
      <c r="J295" s="149">
        <f t="shared" si="4"/>
        <v>0</v>
      </c>
      <c r="K295" s="234"/>
    </row>
    <row r="296" spans="1:11">
      <c r="A296" s="99" t="s">
        <v>24</v>
      </c>
      <c r="B296" s="174" t="s">
        <v>92</v>
      </c>
      <c r="C296" s="99" t="s">
        <v>703</v>
      </c>
      <c r="D296" s="99" t="s">
        <v>78</v>
      </c>
      <c r="E296" s="175" t="s">
        <v>706</v>
      </c>
      <c r="F296" s="102">
        <v>3</v>
      </c>
      <c r="G296" s="102">
        <f>1+0</f>
        <v>1</v>
      </c>
      <c r="H296" s="102">
        <v>20</v>
      </c>
      <c r="I296" s="102">
        <v>3</v>
      </c>
      <c r="J296" s="149">
        <f t="shared" si="4"/>
        <v>27</v>
      </c>
      <c r="K296" s="234"/>
    </row>
    <row r="297" spans="1:11">
      <c r="A297" s="99" t="s">
        <v>24</v>
      </c>
      <c r="B297" s="174" t="s">
        <v>92</v>
      </c>
      <c r="C297" s="99" t="s">
        <v>704</v>
      </c>
      <c r="D297" s="99" t="s">
        <v>78</v>
      </c>
      <c r="E297" s="175" t="s">
        <v>706</v>
      </c>
      <c r="F297" s="102">
        <f>37+1</f>
        <v>38</v>
      </c>
      <c r="G297" s="102">
        <f>1+12</f>
        <v>13</v>
      </c>
      <c r="H297" s="102">
        <f>1+169</f>
        <v>170</v>
      </c>
      <c r="I297" s="102">
        <f>104+27</f>
        <v>131</v>
      </c>
      <c r="J297" s="149">
        <f t="shared" si="4"/>
        <v>352</v>
      </c>
      <c r="K297" s="234"/>
    </row>
    <row r="298" spans="1:11">
      <c r="A298" s="99" t="s">
        <v>24</v>
      </c>
      <c r="B298" s="174" t="s">
        <v>92</v>
      </c>
      <c r="C298" s="99" t="s">
        <v>705</v>
      </c>
      <c r="D298" s="99" t="s">
        <v>78</v>
      </c>
      <c r="E298" s="175" t="s">
        <v>706</v>
      </c>
      <c r="F298" s="102">
        <f>11000+1563000</f>
        <v>1574000</v>
      </c>
      <c r="G298" s="102">
        <f>20000+217000</f>
        <v>237000</v>
      </c>
      <c r="H298" s="102">
        <f>4000+1640000</f>
        <v>1644000</v>
      </c>
      <c r="I298" s="102">
        <f>443000+153000</f>
        <v>596000</v>
      </c>
      <c r="J298" s="149">
        <f t="shared" si="4"/>
        <v>4051000</v>
      </c>
      <c r="K298" s="234"/>
    </row>
    <row r="299" spans="1:11">
      <c r="A299" s="99" t="s">
        <v>24</v>
      </c>
      <c r="B299" s="174" t="s">
        <v>92</v>
      </c>
      <c r="C299" s="99" t="s">
        <v>703</v>
      </c>
      <c r="D299" s="99" t="s">
        <v>78</v>
      </c>
      <c r="E299" s="175" t="s">
        <v>707</v>
      </c>
      <c r="F299" s="102">
        <v>2</v>
      </c>
      <c r="G299" s="102">
        <v>0</v>
      </c>
      <c r="H299" s="102">
        <v>0</v>
      </c>
      <c r="I299" s="102">
        <v>0</v>
      </c>
      <c r="J299" s="149">
        <f t="shared" si="4"/>
        <v>2</v>
      </c>
      <c r="K299" s="234"/>
    </row>
    <row r="300" spans="1:11">
      <c r="A300" s="99" t="s">
        <v>24</v>
      </c>
      <c r="B300" s="174" t="s">
        <v>92</v>
      </c>
      <c r="C300" s="99" t="s">
        <v>704</v>
      </c>
      <c r="D300" s="99" t="s">
        <v>78</v>
      </c>
      <c r="E300" s="175" t="s">
        <v>707</v>
      </c>
      <c r="F300" s="102">
        <v>45</v>
      </c>
      <c r="G300" s="102">
        <v>0</v>
      </c>
      <c r="H300" s="102">
        <v>0</v>
      </c>
      <c r="I300" s="102">
        <v>0</v>
      </c>
      <c r="J300" s="149">
        <f t="shared" si="4"/>
        <v>45</v>
      </c>
      <c r="K300" s="234"/>
    </row>
    <row r="301" spans="1:11">
      <c r="A301" s="99" t="s">
        <v>24</v>
      </c>
      <c r="B301" s="174" t="s">
        <v>92</v>
      </c>
      <c r="C301" s="99" t="s">
        <v>705</v>
      </c>
      <c r="D301" s="99" t="s">
        <v>78</v>
      </c>
      <c r="E301" s="175" t="s">
        <v>707</v>
      </c>
      <c r="F301" s="102">
        <v>4916000</v>
      </c>
      <c r="G301" s="102">
        <v>0</v>
      </c>
      <c r="H301" s="102">
        <v>0</v>
      </c>
      <c r="I301" s="102">
        <v>0</v>
      </c>
      <c r="J301" s="149">
        <f t="shared" si="4"/>
        <v>4916000</v>
      </c>
      <c r="K301" s="234"/>
    </row>
    <row r="302" spans="1:11">
      <c r="A302" s="136" t="s">
        <v>721</v>
      </c>
      <c r="B302" s="174" t="s">
        <v>84</v>
      </c>
      <c r="C302" s="99" t="s">
        <v>703</v>
      </c>
      <c r="D302" s="99" t="s">
        <v>78</v>
      </c>
      <c r="E302" s="175" t="s">
        <v>706</v>
      </c>
      <c r="F302" s="108">
        <v>0</v>
      </c>
      <c r="G302" s="108">
        <v>1</v>
      </c>
      <c r="H302" s="108">
        <v>0</v>
      </c>
      <c r="I302" s="108">
        <v>2</v>
      </c>
      <c r="J302" s="149">
        <f t="shared" si="4"/>
        <v>3</v>
      </c>
      <c r="K302" s="234"/>
    </row>
    <row r="303" spans="1:11">
      <c r="A303" s="136" t="s">
        <v>721</v>
      </c>
      <c r="B303" s="174" t="s">
        <v>84</v>
      </c>
      <c r="C303" s="99" t="s">
        <v>704</v>
      </c>
      <c r="D303" s="99" t="s">
        <v>78</v>
      </c>
      <c r="E303" s="175" t="s">
        <v>706</v>
      </c>
      <c r="F303" s="108">
        <v>1</v>
      </c>
      <c r="G303" s="108">
        <v>2</v>
      </c>
      <c r="H303" s="108">
        <v>8</v>
      </c>
      <c r="I303" s="108">
        <v>164</v>
      </c>
      <c r="J303" s="149">
        <f t="shared" si="4"/>
        <v>175</v>
      </c>
      <c r="K303" s="234"/>
    </row>
    <row r="304" spans="1:11">
      <c r="A304" s="136" t="s">
        <v>721</v>
      </c>
      <c r="B304" s="174" t="s">
        <v>84</v>
      </c>
      <c r="C304" s="99" t="s">
        <v>705</v>
      </c>
      <c r="D304" s="99" t="s">
        <v>78</v>
      </c>
      <c r="E304" s="175" t="s">
        <v>706</v>
      </c>
      <c r="F304" s="108">
        <v>90000</v>
      </c>
      <c r="G304" s="108">
        <v>43160</v>
      </c>
      <c r="H304" s="108">
        <v>21497.599999999999</v>
      </c>
      <c r="I304" s="108">
        <v>21970</v>
      </c>
      <c r="J304" s="149">
        <f t="shared" si="4"/>
        <v>176627.6</v>
      </c>
      <c r="K304" s="234"/>
    </row>
    <row r="305" spans="1:11">
      <c r="A305" s="136" t="s">
        <v>721</v>
      </c>
      <c r="B305" s="174" t="s">
        <v>84</v>
      </c>
      <c r="C305" s="99" t="s">
        <v>703</v>
      </c>
      <c r="D305" s="99" t="s">
        <v>78</v>
      </c>
      <c r="E305" s="175" t="s">
        <v>707</v>
      </c>
      <c r="F305" s="108">
        <v>0</v>
      </c>
      <c r="G305" s="108">
        <v>0</v>
      </c>
      <c r="H305" s="108">
        <v>0</v>
      </c>
      <c r="I305" s="108">
        <v>0</v>
      </c>
      <c r="J305" s="149">
        <f t="shared" si="4"/>
        <v>0</v>
      </c>
      <c r="K305" s="234"/>
    </row>
    <row r="306" spans="1:11">
      <c r="A306" s="136" t="s">
        <v>721</v>
      </c>
      <c r="B306" s="174" t="s">
        <v>84</v>
      </c>
      <c r="C306" s="99" t="s">
        <v>704</v>
      </c>
      <c r="D306" s="99" t="s">
        <v>78</v>
      </c>
      <c r="E306" s="175" t="s">
        <v>707</v>
      </c>
      <c r="F306" s="108">
        <v>0</v>
      </c>
      <c r="G306" s="108">
        <v>0</v>
      </c>
      <c r="H306" s="108">
        <v>0</v>
      </c>
      <c r="I306" s="108">
        <v>0</v>
      </c>
      <c r="J306" s="149">
        <f t="shared" si="4"/>
        <v>0</v>
      </c>
      <c r="K306" s="234"/>
    </row>
    <row r="307" spans="1:11">
      <c r="A307" s="136" t="s">
        <v>721</v>
      </c>
      <c r="B307" s="174" t="s">
        <v>84</v>
      </c>
      <c r="C307" s="99" t="s">
        <v>705</v>
      </c>
      <c r="D307" s="99" t="s">
        <v>78</v>
      </c>
      <c r="E307" s="175" t="s">
        <v>707</v>
      </c>
      <c r="F307" s="108">
        <v>0</v>
      </c>
      <c r="G307" s="108">
        <v>0</v>
      </c>
      <c r="H307" s="108">
        <v>0</v>
      </c>
      <c r="I307" s="108">
        <v>0</v>
      </c>
      <c r="J307" s="149">
        <f t="shared" si="4"/>
        <v>0</v>
      </c>
      <c r="K307" s="234"/>
    </row>
    <row r="308" spans="1:11">
      <c r="A308" s="136" t="s">
        <v>1126</v>
      </c>
      <c r="B308" s="174" t="s">
        <v>96</v>
      </c>
      <c r="C308" s="99" t="s">
        <v>703</v>
      </c>
      <c r="D308" s="99" t="s">
        <v>95</v>
      </c>
      <c r="E308" s="175" t="s">
        <v>706</v>
      </c>
      <c r="F308" s="108">
        <v>1</v>
      </c>
      <c r="G308" s="108">
        <v>0</v>
      </c>
      <c r="H308" s="108">
        <v>0</v>
      </c>
      <c r="I308" s="108">
        <v>0</v>
      </c>
      <c r="J308" s="149">
        <f t="shared" si="4"/>
        <v>1</v>
      </c>
      <c r="K308" s="234"/>
    </row>
    <row r="309" spans="1:11">
      <c r="A309" s="136" t="s">
        <v>1126</v>
      </c>
      <c r="B309" s="174" t="s">
        <v>96</v>
      </c>
      <c r="C309" s="99" t="s">
        <v>704</v>
      </c>
      <c r="D309" s="99" t="s">
        <v>95</v>
      </c>
      <c r="E309" s="175" t="s">
        <v>706</v>
      </c>
      <c r="F309" s="108">
        <v>0</v>
      </c>
      <c r="G309" s="108">
        <v>0</v>
      </c>
      <c r="H309" s="108">
        <v>5</v>
      </c>
      <c r="I309" s="108">
        <v>15</v>
      </c>
      <c r="J309" s="149">
        <f t="shared" si="4"/>
        <v>20</v>
      </c>
      <c r="K309" s="234"/>
    </row>
    <row r="310" spans="1:11">
      <c r="A310" s="136" t="s">
        <v>1126</v>
      </c>
      <c r="B310" s="174" t="s">
        <v>96</v>
      </c>
      <c r="C310" s="99" t="s">
        <v>705</v>
      </c>
      <c r="D310" s="99" t="s">
        <v>95</v>
      </c>
      <c r="E310" s="175" t="s">
        <v>706</v>
      </c>
      <c r="F310" s="108">
        <v>17428.595000000001</v>
      </c>
      <c r="G310" s="108">
        <v>0</v>
      </c>
      <c r="H310" s="108">
        <v>11201.852000000001</v>
      </c>
      <c r="I310" s="108">
        <v>22047.419000000002</v>
      </c>
      <c r="J310" s="149">
        <f t="shared" si="4"/>
        <v>50677.866000000002</v>
      </c>
      <c r="K310" s="234"/>
    </row>
    <row r="311" spans="1:11">
      <c r="A311" s="136" t="s">
        <v>1126</v>
      </c>
      <c r="B311" s="174" t="s">
        <v>96</v>
      </c>
      <c r="C311" s="99" t="s">
        <v>703</v>
      </c>
      <c r="D311" s="99" t="s">
        <v>95</v>
      </c>
      <c r="E311" s="175" t="s">
        <v>707</v>
      </c>
      <c r="F311" s="108">
        <v>0</v>
      </c>
      <c r="G311" s="108">
        <v>0</v>
      </c>
      <c r="H311" s="108">
        <v>0</v>
      </c>
      <c r="I311" s="108">
        <v>0</v>
      </c>
      <c r="J311" s="149">
        <f t="shared" si="4"/>
        <v>0</v>
      </c>
      <c r="K311" s="234"/>
    </row>
    <row r="312" spans="1:11">
      <c r="A312" s="136" t="s">
        <v>1126</v>
      </c>
      <c r="B312" s="174" t="s">
        <v>96</v>
      </c>
      <c r="C312" s="99" t="s">
        <v>704</v>
      </c>
      <c r="D312" s="99" t="s">
        <v>95</v>
      </c>
      <c r="E312" s="175" t="s">
        <v>707</v>
      </c>
      <c r="F312" s="108">
        <v>0</v>
      </c>
      <c r="G312" s="108">
        <v>0</v>
      </c>
      <c r="H312" s="108">
        <v>1</v>
      </c>
      <c r="I312" s="108">
        <v>0</v>
      </c>
      <c r="J312" s="149">
        <f t="shared" si="4"/>
        <v>1</v>
      </c>
      <c r="K312" s="234"/>
    </row>
    <row r="313" spans="1:11">
      <c r="A313" s="136" t="s">
        <v>1126</v>
      </c>
      <c r="B313" s="174" t="s">
        <v>96</v>
      </c>
      <c r="C313" s="99" t="s">
        <v>705</v>
      </c>
      <c r="D313" s="99" t="s">
        <v>95</v>
      </c>
      <c r="E313" s="175" t="s">
        <v>707</v>
      </c>
      <c r="F313" s="108">
        <v>0</v>
      </c>
      <c r="G313" s="108">
        <v>0</v>
      </c>
      <c r="H313" s="108">
        <v>4076.7840000000001</v>
      </c>
      <c r="I313" s="108">
        <v>0</v>
      </c>
      <c r="J313" s="149">
        <f t="shared" si="4"/>
        <v>4076.7840000000001</v>
      </c>
      <c r="K313" s="234"/>
    </row>
    <row r="314" spans="1:11">
      <c r="A314" s="99" t="s">
        <v>57</v>
      </c>
      <c r="B314" s="174" t="s">
        <v>96</v>
      </c>
      <c r="C314" s="99" t="s">
        <v>703</v>
      </c>
      <c r="D314" s="99" t="s">
        <v>95</v>
      </c>
      <c r="E314" s="175" t="s">
        <v>706</v>
      </c>
      <c r="F314" s="102">
        <v>0</v>
      </c>
      <c r="G314" s="102">
        <v>0</v>
      </c>
      <c r="H314" s="102">
        <v>0</v>
      </c>
      <c r="I314" s="102">
        <v>4</v>
      </c>
      <c r="J314" s="149">
        <f t="shared" si="4"/>
        <v>4</v>
      </c>
      <c r="K314" s="234"/>
    </row>
    <row r="315" spans="1:11">
      <c r="A315" s="99" t="s">
        <v>57</v>
      </c>
      <c r="B315" s="174" t="s">
        <v>96</v>
      </c>
      <c r="C315" s="99" t="s">
        <v>704</v>
      </c>
      <c r="D315" s="99" t="s">
        <v>95</v>
      </c>
      <c r="E315" s="175" t="s">
        <v>706</v>
      </c>
      <c r="F315" s="102">
        <v>0</v>
      </c>
      <c r="G315" s="102">
        <v>0</v>
      </c>
      <c r="H315" s="102">
        <v>2</v>
      </c>
      <c r="I315" s="102">
        <v>48</v>
      </c>
      <c r="J315" s="149">
        <f t="shared" si="4"/>
        <v>50</v>
      </c>
      <c r="K315" s="234"/>
    </row>
    <row r="316" spans="1:11">
      <c r="A316" s="99" t="s">
        <v>57</v>
      </c>
      <c r="B316" s="174" t="s">
        <v>96</v>
      </c>
      <c r="C316" s="99" t="s">
        <v>705</v>
      </c>
      <c r="D316" s="99" t="s">
        <v>95</v>
      </c>
      <c r="E316" s="175" t="s">
        <v>706</v>
      </c>
      <c r="F316" s="102">
        <v>0</v>
      </c>
      <c r="G316" s="102">
        <v>0</v>
      </c>
      <c r="H316" s="102">
        <v>4704</v>
      </c>
      <c r="I316" s="102">
        <v>65959</v>
      </c>
      <c r="J316" s="149">
        <f t="shared" si="4"/>
        <v>70663</v>
      </c>
      <c r="K316" s="234"/>
    </row>
    <row r="317" spans="1:11">
      <c r="A317" s="99" t="s">
        <v>57</v>
      </c>
      <c r="B317" s="174" t="s">
        <v>96</v>
      </c>
      <c r="C317" s="99" t="s">
        <v>703</v>
      </c>
      <c r="D317" s="99" t="s">
        <v>95</v>
      </c>
      <c r="E317" s="175" t="s">
        <v>707</v>
      </c>
      <c r="F317" s="102">
        <v>0</v>
      </c>
      <c r="G317" s="102">
        <v>0</v>
      </c>
      <c r="H317" s="102">
        <v>0</v>
      </c>
      <c r="I317" s="102">
        <v>0</v>
      </c>
      <c r="J317" s="149">
        <f t="shared" si="4"/>
        <v>0</v>
      </c>
      <c r="K317" s="234"/>
    </row>
    <row r="318" spans="1:11">
      <c r="A318" s="99" t="s">
        <v>57</v>
      </c>
      <c r="B318" s="174" t="s">
        <v>96</v>
      </c>
      <c r="C318" s="99" t="s">
        <v>704</v>
      </c>
      <c r="D318" s="99" t="s">
        <v>95</v>
      </c>
      <c r="E318" s="175" t="s">
        <v>707</v>
      </c>
      <c r="F318" s="102">
        <v>2</v>
      </c>
      <c r="G318" s="102">
        <v>1</v>
      </c>
      <c r="H318" s="102">
        <v>0</v>
      </c>
      <c r="I318" s="102">
        <v>0</v>
      </c>
      <c r="J318" s="149">
        <f t="shared" si="4"/>
        <v>3</v>
      </c>
      <c r="K318" s="234"/>
    </row>
    <row r="319" spans="1:11">
      <c r="A319" s="99" t="s">
        <v>57</v>
      </c>
      <c r="B319" s="174" t="s">
        <v>96</v>
      </c>
      <c r="C319" s="99" t="s">
        <v>705</v>
      </c>
      <c r="D319" s="99" t="s">
        <v>95</v>
      </c>
      <c r="E319" s="175" t="s">
        <v>707</v>
      </c>
      <c r="F319" s="102">
        <v>48000</v>
      </c>
      <c r="G319" s="102">
        <v>12000</v>
      </c>
      <c r="H319" s="102">
        <v>0</v>
      </c>
      <c r="I319" s="102">
        <v>0</v>
      </c>
      <c r="J319" s="149">
        <f t="shared" si="4"/>
        <v>60000</v>
      </c>
      <c r="K319" s="234"/>
    </row>
    <row r="320" spans="1:11">
      <c r="A320" s="99" t="s">
        <v>33</v>
      </c>
      <c r="B320" s="174" t="s">
        <v>92</v>
      </c>
      <c r="C320" s="99" t="s">
        <v>703</v>
      </c>
      <c r="D320" s="99" t="s">
        <v>78</v>
      </c>
      <c r="E320" s="175" t="s">
        <v>706</v>
      </c>
      <c r="F320" s="102">
        <v>5</v>
      </c>
      <c r="G320" s="102">
        <v>12</v>
      </c>
      <c r="H320" s="102">
        <v>33</v>
      </c>
      <c r="I320" s="102">
        <v>26</v>
      </c>
      <c r="J320" s="149">
        <f t="shared" si="4"/>
        <v>76</v>
      </c>
      <c r="K320" s="234"/>
    </row>
    <row r="321" spans="1:11">
      <c r="A321" s="99" t="s">
        <v>33</v>
      </c>
      <c r="B321" s="174" t="s">
        <v>92</v>
      </c>
      <c r="C321" s="99" t="s">
        <v>704</v>
      </c>
      <c r="D321" s="99" t="s">
        <v>78</v>
      </c>
      <c r="E321" s="175" t="s">
        <v>706</v>
      </c>
      <c r="F321" s="102">
        <v>63</v>
      </c>
      <c r="G321" s="102">
        <v>95</v>
      </c>
      <c r="H321" s="102">
        <v>390</v>
      </c>
      <c r="I321" s="102">
        <v>381</v>
      </c>
      <c r="J321" s="149">
        <f>SUM(F321:I321)</f>
        <v>929</v>
      </c>
      <c r="K321" s="234"/>
    </row>
    <row r="322" spans="1:11">
      <c r="A322" s="99" t="s">
        <v>33</v>
      </c>
      <c r="B322" s="174" t="s">
        <v>92</v>
      </c>
      <c r="C322" s="99" t="s">
        <v>705</v>
      </c>
      <c r="D322" s="99" t="s">
        <v>78</v>
      </c>
      <c r="E322" s="175" t="s">
        <v>706</v>
      </c>
      <c r="F322" s="102">
        <v>3004308</v>
      </c>
      <c r="G322" s="102">
        <v>2882172</v>
      </c>
      <c r="H322" s="102">
        <v>8267481</v>
      </c>
      <c r="I322" s="102">
        <v>5284359</v>
      </c>
      <c r="J322" s="149">
        <f t="shared" si="4"/>
        <v>19438320</v>
      </c>
      <c r="K322" s="234"/>
    </row>
    <row r="323" spans="1:11">
      <c r="A323" s="99" t="s">
        <v>33</v>
      </c>
      <c r="B323" s="174" t="s">
        <v>92</v>
      </c>
      <c r="C323" s="99" t="s">
        <v>703</v>
      </c>
      <c r="D323" s="99" t="s">
        <v>78</v>
      </c>
      <c r="E323" s="175" t="s">
        <v>707</v>
      </c>
      <c r="F323" s="102">
        <v>4</v>
      </c>
      <c r="G323" s="102">
        <v>0</v>
      </c>
      <c r="H323" s="102">
        <v>0</v>
      </c>
      <c r="I323" s="102">
        <v>0</v>
      </c>
      <c r="J323" s="149">
        <f t="shared" si="4"/>
        <v>4</v>
      </c>
      <c r="K323" s="234"/>
    </row>
    <row r="324" spans="1:11">
      <c r="A324" s="99" t="s">
        <v>33</v>
      </c>
      <c r="B324" s="174" t="s">
        <v>92</v>
      </c>
      <c r="C324" s="99" t="s">
        <v>704</v>
      </c>
      <c r="D324" s="99" t="s">
        <v>78</v>
      </c>
      <c r="E324" s="175" t="s">
        <v>707</v>
      </c>
      <c r="F324" s="102">
        <v>80</v>
      </c>
      <c r="G324" s="102">
        <v>18</v>
      </c>
      <c r="H324" s="102">
        <v>0</v>
      </c>
      <c r="I324" s="102">
        <v>0</v>
      </c>
      <c r="J324" s="149">
        <f t="shared" si="4"/>
        <v>98</v>
      </c>
      <c r="K324" s="234"/>
    </row>
    <row r="325" spans="1:11">
      <c r="A325" s="99" t="s">
        <v>33</v>
      </c>
      <c r="B325" s="174" t="s">
        <v>92</v>
      </c>
      <c r="C325" s="99" t="s">
        <v>705</v>
      </c>
      <c r="D325" s="99" t="s">
        <v>78</v>
      </c>
      <c r="E325" s="175" t="s">
        <v>707</v>
      </c>
      <c r="F325" s="102">
        <v>3729417</v>
      </c>
      <c r="G325" s="102">
        <v>529839</v>
      </c>
      <c r="H325" s="102">
        <v>0</v>
      </c>
      <c r="I325" s="102">
        <v>0</v>
      </c>
      <c r="J325" s="149">
        <f t="shared" si="4"/>
        <v>4259256</v>
      </c>
      <c r="K325" s="234"/>
    </row>
    <row r="326" spans="1:11">
      <c r="A326" s="99" t="s">
        <v>31</v>
      </c>
      <c r="B326" s="174" t="s">
        <v>92</v>
      </c>
      <c r="C326" s="99" t="s">
        <v>703</v>
      </c>
      <c r="D326" s="99" t="s">
        <v>247</v>
      </c>
      <c r="E326" s="175" t="s">
        <v>706</v>
      </c>
      <c r="F326" s="102">
        <v>0</v>
      </c>
      <c r="G326" s="102">
        <v>1</v>
      </c>
      <c r="H326" s="102">
        <v>0</v>
      </c>
      <c r="I326" s="102">
        <v>1</v>
      </c>
      <c r="J326" s="149">
        <f t="shared" si="4"/>
        <v>2</v>
      </c>
      <c r="K326" s="234"/>
    </row>
    <row r="327" spans="1:11">
      <c r="A327" s="99" t="s">
        <v>31</v>
      </c>
      <c r="B327" s="174" t="s">
        <v>92</v>
      </c>
      <c r="C327" s="99" t="s">
        <v>704</v>
      </c>
      <c r="D327" s="99" t="s">
        <v>247</v>
      </c>
      <c r="E327" s="175" t="s">
        <v>706</v>
      </c>
      <c r="F327" s="102">
        <v>10</v>
      </c>
      <c r="G327" s="102">
        <v>2</v>
      </c>
      <c r="H327" s="102">
        <v>8</v>
      </c>
      <c r="I327" s="102">
        <v>16</v>
      </c>
      <c r="J327" s="149">
        <f t="shared" si="4"/>
        <v>36</v>
      </c>
      <c r="K327" s="234"/>
    </row>
    <row r="328" spans="1:11">
      <c r="A328" s="99" t="s">
        <v>31</v>
      </c>
      <c r="B328" s="174" t="s">
        <v>92</v>
      </c>
      <c r="C328" s="99" t="s">
        <v>705</v>
      </c>
      <c r="D328" s="99" t="s">
        <v>247</v>
      </c>
      <c r="E328" s="175" t="s">
        <v>706</v>
      </c>
      <c r="F328" s="102">
        <v>109115</v>
      </c>
      <c r="G328" s="102">
        <v>29701</v>
      </c>
      <c r="H328" s="102">
        <v>40272</v>
      </c>
      <c r="I328" s="102">
        <v>40215</v>
      </c>
      <c r="J328" s="149">
        <f t="shared" si="4"/>
        <v>219303</v>
      </c>
      <c r="K328" s="234"/>
    </row>
    <row r="329" spans="1:11">
      <c r="A329" s="99" t="s">
        <v>31</v>
      </c>
      <c r="B329" s="174" t="s">
        <v>92</v>
      </c>
      <c r="C329" s="99" t="s">
        <v>703</v>
      </c>
      <c r="D329" s="99" t="s">
        <v>247</v>
      </c>
      <c r="E329" s="175" t="s">
        <v>707</v>
      </c>
      <c r="F329" s="102">
        <v>0</v>
      </c>
      <c r="G329" s="102">
        <v>0</v>
      </c>
      <c r="H329" s="102">
        <v>0</v>
      </c>
      <c r="I329" s="102">
        <v>0</v>
      </c>
      <c r="J329" s="149">
        <f t="shared" ref="J329:J392" si="5">SUM(F329:I329)</f>
        <v>0</v>
      </c>
      <c r="K329" s="234"/>
    </row>
    <row r="330" spans="1:11">
      <c r="A330" s="99" t="s">
        <v>31</v>
      </c>
      <c r="B330" s="174" t="s">
        <v>92</v>
      </c>
      <c r="C330" s="99" t="s">
        <v>704</v>
      </c>
      <c r="D330" s="99" t="s">
        <v>247</v>
      </c>
      <c r="E330" s="175" t="s">
        <v>707</v>
      </c>
      <c r="F330" s="102">
        <v>0</v>
      </c>
      <c r="G330" s="102">
        <v>0</v>
      </c>
      <c r="H330" s="102">
        <v>0</v>
      </c>
      <c r="I330" s="102">
        <v>0</v>
      </c>
      <c r="J330" s="149">
        <f t="shared" si="5"/>
        <v>0</v>
      </c>
      <c r="K330" s="234"/>
    </row>
    <row r="331" spans="1:11">
      <c r="A331" s="99" t="s">
        <v>31</v>
      </c>
      <c r="B331" s="174" t="s">
        <v>92</v>
      </c>
      <c r="C331" s="99" t="s">
        <v>705</v>
      </c>
      <c r="D331" s="99" t="s">
        <v>247</v>
      </c>
      <c r="E331" s="175" t="s">
        <v>707</v>
      </c>
      <c r="F331" s="102"/>
      <c r="G331" s="102">
        <v>0</v>
      </c>
      <c r="H331" s="102">
        <v>0</v>
      </c>
      <c r="I331" s="102">
        <v>0</v>
      </c>
      <c r="J331" s="149">
        <f t="shared" si="5"/>
        <v>0</v>
      </c>
      <c r="K331" s="234"/>
    </row>
    <row r="332" spans="1:11">
      <c r="A332" s="99" t="s">
        <v>34</v>
      </c>
      <c r="B332" s="174" t="s">
        <v>84</v>
      </c>
      <c r="C332" s="99" t="s">
        <v>703</v>
      </c>
      <c r="D332" s="99" t="s">
        <v>78</v>
      </c>
      <c r="E332" s="175" t="s">
        <v>706</v>
      </c>
      <c r="F332" s="102">
        <v>0</v>
      </c>
      <c r="G332" s="102">
        <v>0</v>
      </c>
      <c r="H332" s="102">
        <v>1</v>
      </c>
      <c r="I332" s="102">
        <v>2</v>
      </c>
      <c r="J332" s="149">
        <f t="shared" si="5"/>
        <v>3</v>
      </c>
      <c r="K332" s="234"/>
    </row>
    <row r="333" spans="1:11">
      <c r="A333" s="99" t="s">
        <v>34</v>
      </c>
      <c r="B333" s="174" t="s">
        <v>84</v>
      </c>
      <c r="C333" s="99" t="s">
        <v>704</v>
      </c>
      <c r="D333" s="99" t="s">
        <v>78</v>
      </c>
      <c r="E333" s="175" t="s">
        <v>706</v>
      </c>
      <c r="F333" s="102">
        <v>2</v>
      </c>
      <c r="G333" s="102">
        <v>6</v>
      </c>
      <c r="H333" s="102">
        <v>15</v>
      </c>
      <c r="I333" s="102">
        <v>55</v>
      </c>
      <c r="J333" s="149">
        <f t="shared" si="5"/>
        <v>78</v>
      </c>
      <c r="K333" s="234"/>
    </row>
    <row r="334" spans="1:11">
      <c r="A334" s="99" t="s">
        <v>34</v>
      </c>
      <c r="B334" s="174" t="s">
        <v>84</v>
      </c>
      <c r="C334" s="99" t="s">
        <v>705</v>
      </c>
      <c r="D334" s="99" t="s">
        <v>78</v>
      </c>
      <c r="E334" s="175" t="s">
        <v>706</v>
      </c>
      <c r="F334" s="102">
        <v>39465</v>
      </c>
      <c r="G334" s="102">
        <v>62766</v>
      </c>
      <c r="H334" s="102">
        <v>91358</v>
      </c>
      <c r="I334" s="102">
        <v>154076</v>
      </c>
      <c r="J334" s="149">
        <f t="shared" si="5"/>
        <v>347665</v>
      </c>
      <c r="K334" s="234"/>
    </row>
    <row r="335" spans="1:11">
      <c r="A335" s="99" t="s">
        <v>34</v>
      </c>
      <c r="B335" s="174" t="s">
        <v>84</v>
      </c>
      <c r="C335" s="99" t="s">
        <v>703</v>
      </c>
      <c r="D335" s="99" t="s">
        <v>78</v>
      </c>
      <c r="E335" s="175" t="s">
        <v>707</v>
      </c>
      <c r="F335" s="102">
        <v>0</v>
      </c>
      <c r="G335" s="102">
        <v>0</v>
      </c>
      <c r="H335" s="102">
        <v>0</v>
      </c>
      <c r="I335" s="102">
        <v>0</v>
      </c>
      <c r="J335" s="149">
        <f t="shared" si="5"/>
        <v>0</v>
      </c>
      <c r="K335" s="234"/>
    </row>
    <row r="336" spans="1:11">
      <c r="A336" s="99" t="s">
        <v>34</v>
      </c>
      <c r="B336" s="174" t="s">
        <v>84</v>
      </c>
      <c r="C336" s="99" t="s">
        <v>704</v>
      </c>
      <c r="D336" s="99" t="s">
        <v>78</v>
      </c>
      <c r="E336" s="175" t="s">
        <v>707</v>
      </c>
      <c r="F336" s="102">
        <v>1</v>
      </c>
      <c r="G336" s="102">
        <v>0</v>
      </c>
      <c r="H336" s="102">
        <v>2</v>
      </c>
      <c r="I336" s="102">
        <v>0</v>
      </c>
      <c r="J336" s="149">
        <f t="shared" si="5"/>
        <v>3</v>
      </c>
      <c r="K336" s="234"/>
    </row>
    <row r="337" spans="1:11">
      <c r="A337" s="99" t="s">
        <v>34</v>
      </c>
      <c r="B337" s="174" t="s">
        <v>84</v>
      </c>
      <c r="C337" s="99" t="s">
        <v>705</v>
      </c>
      <c r="D337" s="99" t="s">
        <v>78</v>
      </c>
      <c r="E337" s="175" t="s">
        <v>707</v>
      </c>
      <c r="F337" s="102">
        <v>26444</v>
      </c>
      <c r="G337" s="102">
        <v>0</v>
      </c>
      <c r="H337" s="102">
        <v>11563</v>
      </c>
      <c r="I337" s="102">
        <v>0</v>
      </c>
      <c r="J337" s="149">
        <f t="shared" si="5"/>
        <v>38007</v>
      </c>
      <c r="K337" s="234"/>
    </row>
    <row r="338" spans="1:11">
      <c r="A338" s="99" t="s">
        <v>14</v>
      </c>
      <c r="B338" s="174" t="s">
        <v>112</v>
      </c>
      <c r="C338" s="99" t="s">
        <v>703</v>
      </c>
      <c r="D338" s="99" t="s">
        <v>101</v>
      </c>
      <c r="E338" s="175" t="s">
        <v>706</v>
      </c>
      <c r="F338" s="102">
        <v>0</v>
      </c>
      <c r="G338" s="102">
        <v>1</v>
      </c>
      <c r="H338" s="102">
        <v>0</v>
      </c>
      <c r="I338" s="102">
        <v>0</v>
      </c>
      <c r="J338" s="149">
        <f t="shared" si="5"/>
        <v>1</v>
      </c>
      <c r="K338" s="234"/>
    </row>
    <row r="339" spans="1:11">
      <c r="A339" s="99" t="s">
        <v>14</v>
      </c>
      <c r="B339" s="174" t="s">
        <v>112</v>
      </c>
      <c r="C339" s="99" t="s">
        <v>704</v>
      </c>
      <c r="D339" s="99" t="s">
        <v>101</v>
      </c>
      <c r="E339" s="175" t="s">
        <v>706</v>
      </c>
      <c r="F339" s="102">
        <v>0</v>
      </c>
      <c r="G339" s="102">
        <v>1</v>
      </c>
      <c r="H339" s="102">
        <v>7</v>
      </c>
      <c r="I339" s="102">
        <f>15+37</f>
        <v>52</v>
      </c>
      <c r="J339" s="149">
        <f t="shared" si="5"/>
        <v>60</v>
      </c>
      <c r="K339" s="234"/>
    </row>
    <row r="340" spans="1:11">
      <c r="A340" s="99" t="s">
        <v>14</v>
      </c>
      <c r="B340" s="174" t="s">
        <v>112</v>
      </c>
      <c r="C340" s="99" t="s">
        <v>705</v>
      </c>
      <c r="D340" s="99" t="s">
        <v>101</v>
      </c>
      <c r="E340" s="175" t="s">
        <v>706</v>
      </c>
      <c r="F340" s="102">
        <v>0</v>
      </c>
      <c r="G340" s="102">
        <v>18898</v>
      </c>
      <c r="H340" s="102">
        <v>24594</v>
      </c>
      <c r="I340" s="102">
        <f>14703+24594</f>
        <v>39297</v>
      </c>
      <c r="J340" s="149">
        <f t="shared" si="5"/>
        <v>82789</v>
      </c>
      <c r="K340" s="234"/>
    </row>
    <row r="341" spans="1:11">
      <c r="A341" s="99" t="s">
        <v>14</v>
      </c>
      <c r="B341" s="174" t="s">
        <v>112</v>
      </c>
      <c r="C341" s="99" t="s">
        <v>703</v>
      </c>
      <c r="D341" s="99" t="s">
        <v>101</v>
      </c>
      <c r="E341" s="175" t="s">
        <v>707</v>
      </c>
      <c r="F341" s="102">
        <v>0</v>
      </c>
      <c r="G341" s="102">
        <v>0</v>
      </c>
      <c r="H341" s="102">
        <v>0</v>
      </c>
      <c r="I341" s="102">
        <v>0</v>
      </c>
      <c r="J341" s="149">
        <f t="shared" si="5"/>
        <v>0</v>
      </c>
      <c r="K341" s="234"/>
    </row>
    <row r="342" spans="1:11">
      <c r="A342" s="99" t="s">
        <v>14</v>
      </c>
      <c r="B342" s="174" t="s">
        <v>112</v>
      </c>
      <c r="C342" s="99" t="s">
        <v>704</v>
      </c>
      <c r="D342" s="99" t="s">
        <v>101</v>
      </c>
      <c r="E342" s="175" t="s">
        <v>707</v>
      </c>
      <c r="F342" s="102">
        <v>0</v>
      </c>
      <c r="G342" s="102">
        <v>0</v>
      </c>
      <c r="H342" s="102">
        <v>0</v>
      </c>
      <c r="I342" s="102">
        <v>0</v>
      </c>
      <c r="J342" s="149">
        <f t="shared" si="5"/>
        <v>0</v>
      </c>
      <c r="K342" s="234"/>
    </row>
    <row r="343" spans="1:11">
      <c r="A343" s="99" t="s">
        <v>14</v>
      </c>
      <c r="B343" s="174" t="s">
        <v>112</v>
      </c>
      <c r="C343" s="99" t="s">
        <v>705</v>
      </c>
      <c r="D343" s="99" t="s">
        <v>101</v>
      </c>
      <c r="E343" s="175" t="s">
        <v>707</v>
      </c>
      <c r="F343" s="102">
        <v>0</v>
      </c>
      <c r="G343" s="102">
        <v>0</v>
      </c>
      <c r="H343" s="102">
        <v>0</v>
      </c>
      <c r="I343" s="102">
        <v>0</v>
      </c>
      <c r="J343" s="149">
        <f t="shared" si="5"/>
        <v>0</v>
      </c>
      <c r="K343" s="234"/>
    </row>
    <row r="344" spans="1:11">
      <c r="A344" s="99" t="s">
        <v>41</v>
      </c>
      <c r="B344" s="174" t="s">
        <v>80</v>
      </c>
      <c r="C344" s="99" t="s">
        <v>703</v>
      </c>
      <c r="D344" s="99" t="s">
        <v>101</v>
      </c>
      <c r="E344" s="175" t="s">
        <v>706</v>
      </c>
      <c r="F344" s="102">
        <v>0</v>
      </c>
      <c r="G344" s="102">
        <v>2</v>
      </c>
      <c r="H344" s="102">
        <v>2</v>
      </c>
      <c r="I344" s="102">
        <v>1</v>
      </c>
      <c r="J344" s="149">
        <f t="shared" si="5"/>
        <v>5</v>
      </c>
      <c r="K344" s="234"/>
    </row>
    <row r="345" spans="1:11">
      <c r="A345" s="99" t="s">
        <v>41</v>
      </c>
      <c r="B345" s="174" t="s">
        <v>80</v>
      </c>
      <c r="C345" s="99" t="s">
        <v>704</v>
      </c>
      <c r="D345" s="99" t="s">
        <v>101</v>
      </c>
      <c r="E345" s="175" t="s">
        <v>706</v>
      </c>
      <c r="F345" s="102">
        <v>0</v>
      </c>
      <c r="G345" s="102">
        <v>5</v>
      </c>
      <c r="H345" s="102">
        <v>19</v>
      </c>
      <c r="I345" s="102">
        <v>19</v>
      </c>
      <c r="J345" s="149">
        <f t="shared" si="5"/>
        <v>43</v>
      </c>
      <c r="K345" s="234"/>
    </row>
    <row r="346" spans="1:11">
      <c r="A346" s="99" t="s">
        <v>41</v>
      </c>
      <c r="B346" s="174" t="s">
        <v>80</v>
      </c>
      <c r="C346" s="99" t="s">
        <v>705</v>
      </c>
      <c r="D346" s="99" t="s">
        <v>101</v>
      </c>
      <c r="E346" s="175" t="s">
        <v>706</v>
      </c>
      <c r="F346" s="102">
        <v>0</v>
      </c>
      <c r="G346" s="102">
        <v>68198</v>
      </c>
      <c r="H346" s="102">
        <v>172894</v>
      </c>
      <c r="I346" s="102">
        <v>130113</v>
      </c>
      <c r="J346" s="149">
        <f t="shared" si="5"/>
        <v>371205</v>
      </c>
      <c r="K346" s="234"/>
    </row>
    <row r="347" spans="1:11">
      <c r="A347" s="99" t="s">
        <v>41</v>
      </c>
      <c r="B347" s="174" t="s">
        <v>80</v>
      </c>
      <c r="C347" s="99" t="s">
        <v>703</v>
      </c>
      <c r="D347" s="99" t="s">
        <v>101</v>
      </c>
      <c r="E347" s="175" t="s">
        <v>707</v>
      </c>
      <c r="F347" s="102">
        <v>0</v>
      </c>
      <c r="G347" s="102">
        <v>0</v>
      </c>
      <c r="H347" s="102">
        <v>0</v>
      </c>
      <c r="I347" s="102">
        <v>0</v>
      </c>
      <c r="J347" s="149">
        <f t="shared" si="5"/>
        <v>0</v>
      </c>
      <c r="K347" s="234"/>
    </row>
    <row r="348" spans="1:11">
      <c r="A348" s="99" t="s">
        <v>41</v>
      </c>
      <c r="B348" s="174" t="s">
        <v>80</v>
      </c>
      <c r="C348" s="99" t="s">
        <v>704</v>
      </c>
      <c r="D348" s="99" t="s">
        <v>101</v>
      </c>
      <c r="E348" s="175" t="s">
        <v>707</v>
      </c>
      <c r="F348" s="102">
        <v>0</v>
      </c>
      <c r="G348" s="102">
        <v>0</v>
      </c>
      <c r="H348" s="102">
        <v>0</v>
      </c>
      <c r="I348" s="102">
        <v>0</v>
      </c>
      <c r="J348" s="149">
        <f t="shared" si="5"/>
        <v>0</v>
      </c>
      <c r="K348" s="234"/>
    </row>
    <row r="349" spans="1:11">
      <c r="A349" s="99" t="s">
        <v>41</v>
      </c>
      <c r="B349" s="174" t="s">
        <v>80</v>
      </c>
      <c r="C349" s="99" t="s">
        <v>705</v>
      </c>
      <c r="D349" s="99" t="s">
        <v>101</v>
      </c>
      <c r="E349" s="175" t="s">
        <v>707</v>
      </c>
      <c r="F349" s="102">
        <v>0</v>
      </c>
      <c r="G349" s="102">
        <v>0</v>
      </c>
      <c r="H349" s="102">
        <v>0</v>
      </c>
      <c r="I349" s="102">
        <v>0</v>
      </c>
      <c r="J349" s="149">
        <f t="shared" si="5"/>
        <v>0</v>
      </c>
      <c r="K349" s="234"/>
    </row>
    <row r="350" spans="1:11">
      <c r="A350" s="99" t="s">
        <v>43</v>
      </c>
      <c r="B350" s="174" t="s">
        <v>92</v>
      </c>
      <c r="C350" s="99" t="s">
        <v>703</v>
      </c>
      <c r="D350" s="99" t="s">
        <v>101</v>
      </c>
      <c r="E350" s="175" t="s">
        <v>706</v>
      </c>
      <c r="F350" s="102">
        <v>0</v>
      </c>
      <c r="G350" s="102">
        <v>0</v>
      </c>
      <c r="H350" s="102">
        <v>0</v>
      </c>
      <c r="I350" s="102">
        <v>0</v>
      </c>
      <c r="J350" s="149">
        <f t="shared" si="5"/>
        <v>0</v>
      </c>
      <c r="K350" s="234"/>
    </row>
    <row r="351" spans="1:11">
      <c r="A351" s="99" t="s">
        <v>43</v>
      </c>
      <c r="B351" s="174" t="s">
        <v>92</v>
      </c>
      <c r="C351" s="99" t="s">
        <v>704</v>
      </c>
      <c r="D351" s="99" t="s">
        <v>101</v>
      </c>
      <c r="E351" s="175" t="s">
        <v>706</v>
      </c>
      <c r="F351" s="102">
        <v>2</v>
      </c>
      <c r="G351" s="102">
        <v>2</v>
      </c>
      <c r="H351" s="102">
        <v>1</v>
      </c>
      <c r="I351" s="102">
        <v>15</v>
      </c>
      <c r="J351" s="149">
        <f t="shared" si="5"/>
        <v>20</v>
      </c>
      <c r="K351" s="234"/>
    </row>
    <row r="352" spans="1:11">
      <c r="A352" s="99" t="s">
        <v>43</v>
      </c>
      <c r="B352" s="174" t="s">
        <v>92</v>
      </c>
      <c r="C352" s="99" t="s">
        <v>705</v>
      </c>
      <c r="D352" s="99" t="s">
        <v>101</v>
      </c>
      <c r="E352" s="175" t="s">
        <v>706</v>
      </c>
      <c r="F352" s="102">
        <v>4250</v>
      </c>
      <c r="G352" s="102">
        <v>4200</v>
      </c>
      <c r="H352" s="102">
        <v>800</v>
      </c>
      <c r="I352" s="102">
        <v>9000</v>
      </c>
      <c r="J352" s="149">
        <f t="shared" si="5"/>
        <v>18250</v>
      </c>
      <c r="K352" s="234"/>
    </row>
    <row r="353" spans="1:11">
      <c r="A353" s="99" t="s">
        <v>43</v>
      </c>
      <c r="B353" s="174" t="s">
        <v>92</v>
      </c>
      <c r="C353" s="99" t="s">
        <v>703</v>
      </c>
      <c r="D353" s="99" t="s">
        <v>101</v>
      </c>
      <c r="E353" s="175" t="s">
        <v>707</v>
      </c>
      <c r="F353" s="102">
        <v>0</v>
      </c>
      <c r="G353" s="102">
        <v>0</v>
      </c>
      <c r="H353" s="102">
        <v>0</v>
      </c>
      <c r="I353" s="102">
        <v>0</v>
      </c>
      <c r="J353" s="149">
        <f t="shared" si="5"/>
        <v>0</v>
      </c>
      <c r="K353" s="234"/>
    </row>
    <row r="354" spans="1:11">
      <c r="A354" s="99" t="s">
        <v>43</v>
      </c>
      <c r="B354" s="174" t="s">
        <v>92</v>
      </c>
      <c r="C354" s="99" t="s">
        <v>704</v>
      </c>
      <c r="D354" s="99" t="s">
        <v>101</v>
      </c>
      <c r="E354" s="175" t="s">
        <v>707</v>
      </c>
      <c r="F354" s="102">
        <v>0</v>
      </c>
      <c r="G354" s="102">
        <v>0</v>
      </c>
      <c r="H354" s="102">
        <v>0</v>
      </c>
      <c r="I354" s="102">
        <v>0</v>
      </c>
      <c r="J354" s="149">
        <f t="shared" si="5"/>
        <v>0</v>
      </c>
      <c r="K354" s="234"/>
    </row>
    <row r="355" spans="1:11">
      <c r="A355" s="99" t="s">
        <v>43</v>
      </c>
      <c r="B355" s="174" t="s">
        <v>92</v>
      </c>
      <c r="C355" s="99" t="s">
        <v>705</v>
      </c>
      <c r="D355" s="99" t="s">
        <v>101</v>
      </c>
      <c r="E355" s="175" t="s">
        <v>707</v>
      </c>
      <c r="F355" s="102">
        <v>0</v>
      </c>
      <c r="G355" s="102">
        <v>0</v>
      </c>
      <c r="H355" s="102">
        <v>0</v>
      </c>
      <c r="I355" s="102">
        <v>0</v>
      </c>
      <c r="J355" s="149">
        <f t="shared" si="5"/>
        <v>0</v>
      </c>
      <c r="K355" s="234"/>
    </row>
    <row r="356" spans="1:11">
      <c r="A356" s="99" t="s">
        <v>50</v>
      </c>
      <c r="B356" s="174" t="s">
        <v>80</v>
      </c>
      <c r="C356" s="99" t="s">
        <v>703</v>
      </c>
      <c r="D356" s="99" t="s">
        <v>247</v>
      </c>
      <c r="E356" s="175" t="s">
        <v>706</v>
      </c>
      <c r="F356" s="102">
        <v>0</v>
      </c>
      <c r="G356" s="102">
        <v>0</v>
      </c>
      <c r="H356" s="102">
        <v>0</v>
      </c>
      <c r="I356" s="102">
        <v>2</v>
      </c>
      <c r="J356" s="149">
        <f t="shared" si="5"/>
        <v>2</v>
      </c>
      <c r="K356" s="234"/>
    </row>
    <row r="357" spans="1:11">
      <c r="A357" s="99" t="s">
        <v>50</v>
      </c>
      <c r="B357" s="174" t="s">
        <v>80</v>
      </c>
      <c r="C357" s="99" t="s">
        <v>704</v>
      </c>
      <c r="D357" s="99" t="s">
        <v>247</v>
      </c>
      <c r="E357" s="175" t="s">
        <v>706</v>
      </c>
      <c r="F357" s="102">
        <v>2</v>
      </c>
      <c r="G357" s="102">
        <v>0</v>
      </c>
      <c r="H357" s="102">
        <v>0</v>
      </c>
      <c r="I357" s="102">
        <v>8</v>
      </c>
      <c r="J357" s="149">
        <f t="shared" si="5"/>
        <v>10</v>
      </c>
      <c r="K357" s="234"/>
    </row>
    <row r="358" spans="1:11">
      <c r="A358" s="99" t="s">
        <v>50</v>
      </c>
      <c r="B358" s="174" t="s">
        <v>80</v>
      </c>
      <c r="C358" s="99" t="s">
        <v>705</v>
      </c>
      <c r="D358" s="99" t="s">
        <v>247</v>
      </c>
      <c r="E358" s="175" t="s">
        <v>706</v>
      </c>
      <c r="F358" s="102">
        <v>8714.7960000000003</v>
      </c>
      <c r="G358" s="102">
        <v>0</v>
      </c>
      <c r="H358" s="102">
        <v>0</v>
      </c>
      <c r="I358" s="102">
        <v>10904.028</v>
      </c>
      <c r="J358" s="149">
        <f t="shared" si="5"/>
        <v>19618.824000000001</v>
      </c>
      <c r="K358" s="234"/>
    </row>
    <row r="359" spans="1:11">
      <c r="A359" s="99" t="s">
        <v>50</v>
      </c>
      <c r="B359" s="174" t="s">
        <v>80</v>
      </c>
      <c r="C359" s="99" t="s">
        <v>703</v>
      </c>
      <c r="D359" s="99" t="s">
        <v>247</v>
      </c>
      <c r="E359" s="175" t="s">
        <v>707</v>
      </c>
      <c r="F359" s="102">
        <v>0</v>
      </c>
      <c r="G359" s="102">
        <v>0</v>
      </c>
      <c r="H359" s="102">
        <v>0</v>
      </c>
      <c r="I359" s="102">
        <v>0</v>
      </c>
      <c r="J359" s="149">
        <f t="shared" si="5"/>
        <v>0</v>
      </c>
      <c r="K359" s="234"/>
    </row>
    <row r="360" spans="1:11">
      <c r="A360" s="99" t="s">
        <v>50</v>
      </c>
      <c r="B360" s="174" t="s">
        <v>80</v>
      </c>
      <c r="C360" s="99" t="s">
        <v>704</v>
      </c>
      <c r="D360" s="99" t="s">
        <v>247</v>
      </c>
      <c r="E360" s="175" t="s">
        <v>707</v>
      </c>
      <c r="F360" s="102">
        <v>0</v>
      </c>
      <c r="G360" s="102">
        <v>0</v>
      </c>
      <c r="H360" s="102">
        <v>0</v>
      </c>
      <c r="I360" s="102">
        <v>0</v>
      </c>
      <c r="J360" s="149">
        <f t="shared" si="5"/>
        <v>0</v>
      </c>
      <c r="K360" s="234"/>
    </row>
    <row r="361" spans="1:11">
      <c r="A361" s="99" t="s">
        <v>50</v>
      </c>
      <c r="B361" s="174" t="s">
        <v>80</v>
      </c>
      <c r="C361" s="99" t="s">
        <v>705</v>
      </c>
      <c r="D361" s="99" t="s">
        <v>247</v>
      </c>
      <c r="E361" s="175" t="s">
        <v>707</v>
      </c>
      <c r="F361" s="102">
        <v>0</v>
      </c>
      <c r="G361" s="102">
        <v>0</v>
      </c>
      <c r="H361" s="102">
        <v>0</v>
      </c>
      <c r="I361" s="102">
        <v>0</v>
      </c>
      <c r="J361" s="149">
        <f t="shared" si="5"/>
        <v>0</v>
      </c>
      <c r="K361" s="234"/>
    </row>
    <row r="362" spans="1:11">
      <c r="A362" s="99" t="s">
        <v>39</v>
      </c>
      <c r="B362" s="174" t="s">
        <v>122</v>
      </c>
      <c r="C362" s="99" t="s">
        <v>703</v>
      </c>
      <c r="D362" s="99" t="s">
        <v>95</v>
      </c>
      <c r="E362" s="175" t="s">
        <v>706</v>
      </c>
      <c r="F362" s="102">
        <v>0</v>
      </c>
      <c r="G362" s="102">
        <v>0</v>
      </c>
      <c r="H362" s="108">
        <v>0</v>
      </c>
      <c r="I362" s="102">
        <v>4</v>
      </c>
      <c r="J362" s="149">
        <f t="shared" si="5"/>
        <v>4</v>
      </c>
      <c r="K362" s="234"/>
    </row>
    <row r="363" spans="1:11">
      <c r="A363" s="99" t="s">
        <v>39</v>
      </c>
      <c r="B363" s="174" t="s">
        <v>122</v>
      </c>
      <c r="C363" s="99" t="s">
        <v>704</v>
      </c>
      <c r="D363" s="99" t="s">
        <v>95</v>
      </c>
      <c r="E363" s="175" t="s">
        <v>706</v>
      </c>
      <c r="F363" s="102">
        <v>0</v>
      </c>
      <c r="G363" s="102">
        <v>0</v>
      </c>
      <c r="H363" s="102">
        <v>10</v>
      </c>
      <c r="I363" s="102">
        <v>50</v>
      </c>
      <c r="J363" s="149">
        <f t="shared" si="5"/>
        <v>60</v>
      </c>
      <c r="K363" s="234"/>
    </row>
    <row r="364" spans="1:11">
      <c r="A364" s="99" t="s">
        <v>39</v>
      </c>
      <c r="B364" s="174" t="s">
        <v>122</v>
      </c>
      <c r="C364" s="99" t="s">
        <v>705</v>
      </c>
      <c r="D364" s="99" t="s">
        <v>95</v>
      </c>
      <c r="E364" s="175" t="s">
        <v>706</v>
      </c>
      <c r="F364" s="102">
        <v>0</v>
      </c>
      <c r="G364" s="102">
        <v>0</v>
      </c>
      <c r="H364" s="102">
        <v>60588</v>
      </c>
      <c r="I364" s="102">
        <v>91764</v>
      </c>
      <c r="J364" s="149">
        <f t="shared" si="5"/>
        <v>152352</v>
      </c>
      <c r="K364" s="234"/>
    </row>
    <row r="365" spans="1:11">
      <c r="A365" s="99" t="s">
        <v>39</v>
      </c>
      <c r="B365" s="174" t="s">
        <v>122</v>
      </c>
      <c r="C365" s="99" t="s">
        <v>703</v>
      </c>
      <c r="D365" s="99" t="s">
        <v>95</v>
      </c>
      <c r="E365" s="175" t="s">
        <v>707</v>
      </c>
      <c r="F365" s="102">
        <v>0</v>
      </c>
      <c r="G365" s="102">
        <v>0</v>
      </c>
      <c r="H365" s="102">
        <v>0</v>
      </c>
      <c r="I365" s="102">
        <v>0</v>
      </c>
      <c r="J365" s="149">
        <f t="shared" si="5"/>
        <v>0</v>
      </c>
      <c r="K365" s="234"/>
    </row>
    <row r="366" spans="1:11">
      <c r="A366" s="99" t="s">
        <v>39</v>
      </c>
      <c r="B366" s="174" t="s">
        <v>122</v>
      </c>
      <c r="C366" s="99" t="s">
        <v>704</v>
      </c>
      <c r="D366" s="99" t="s">
        <v>95</v>
      </c>
      <c r="E366" s="175" t="s">
        <v>707</v>
      </c>
      <c r="F366" s="102">
        <v>0</v>
      </c>
      <c r="G366" s="102">
        <v>0</v>
      </c>
      <c r="H366" s="102">
        <v>0</v>
      </c>
      <c r="I366" s="102">
        <v>0</v>
      </c>
      <c r="J366" s="149">
        <f t="shared" si="5"/>
        <v>0</v>
      </c>
      <c r="K366" s="234"/>
    </row>
    <row r="367" spans="1:11">
      <c r="A367" s="99" t="s">
        <v>39</v>
      </c>
      <c r="B367" s="174" t="s">
        <v>122</v>
      </c>
      <c r="C367" s="99" t="s">
        <v>705</v>
      </c>
      <c r="D367" s="99" t="s">
        <v>95</v>
      </c>
      <c r="E367" s="175" t="s">
        <v>707</v>
      </c>
      <c r="F367" s="102">
        <v>0</v>
      </c>
      <c r="G367" s="102">
        <v>0</v>
      </c>
      <c r="H367" s="102">
        <v>0</v>
      </c>
      <c r="I367" s="102">
        <v>0</v>
      </c>
      <c r="J367" s="149">
        <f t="shared" si="5"/>
        <v>0</v>
      </c>
      <c r="K367" s="234"/>
    </row>
    <row r="368" spans="1:11" ht="28.8">
      <c r="A368" s="99" t="s">
        <v>26</v>
      </c>
      <c r="B368" s="174" t="s">
        <v>80</v>
      </c>
      <c r="C368" s="99" t="s">
        <v>703</v>
      </c>
      <c r="D368" s="99" t="s">
        <v>78</v>
      </c>
      <c r="E368" s="175" t="s">
        <v>706</v>
      </c>
      <c r="F368" s="102">
        <v>5</v>
      </c>
      <c r="G368" s="102"/>
      <c r="H368" s="102">
        <v>35</v>
      </c>
      <c r="I368" s="102">
        <v>303</v>
      </c>
      <c r="J368" s="149">
        <f t="shared" si="5"/>
        <v>343</v>
      </c>
      <c r="K368" s="234"/>
    </row>
    <row r="369" spans="1:11" ht="28.8">
      <c r="A369" s="99" t="s">
        <v>26</v>
      </c>
      <c r="B369" s="174" t="s">
        <v>80</v>
      </c>
      <c r="C369" s="99" t="s">
        <v>704</v>
      </c>
      <c r="D369" s="99" t="s">
        <v>78</v>
      </c>
      <c r="E369" s="175" t="s">
        <v>706</v>
      </c>
      <c r="F369" s="102">
        <v>8</v>
      </c>
      <c r="G369" s="102"/>
      <c r="H369" s="102">
        <v>171</v>
      </c>
      <c r="I369" s="102">
        <v>965</v>
      </c>
      <c r="J369" s="149">
        <f t="shared" si="5"/>
        <v>1144</v>
      </c>
      <c r="K369" s="234"/>
    </row>
    <row r="370" spans="1:11" ht="28.8">
      <c r="A370" s="99" t="s">
        <v>26</v>
      </c>
      <c r="B370" s="174" t="s">
        <v>80</v>
      </c>
      <c r="C370" s="99" t="s">
        <v>705</v>
      </c>
      <c r="D370" s="99" t="s">
        <v>78</v>
      </c>
      <c r="E370" s="175" t="s">
        <v>706</v>
      </c>
      <c r="F370" s="102">
        <v>419561</v>
      </c>
      <c r="G370" s="102"/>
      <c r="H370" s="102">
        <v>1073019</v>
      </c>
      <c r="I370" s="102">
        <v>177912</v>
      </c>
      <c r="J370" s="149">
        <f t="shared" si="5"/>
        <v>1670492</v>
      </c>
      <c r="K370" s="234"/>
    </row>
    <row r="371" spans="1:11" ht="28.8">
      <c r="A371" s="99" t="s">
        <v>26</v>
      </c>
      <c r="B371" s="174" t="s">
        <v>80</v>
      </c>
      <c r="C371" s="99" t="s">
        <v>703</v>
      </c>
      <c r="D371" s="99" t="s">
        <v>78</v>
      </c>
      <c r="E371" s="175" t="s">
        <v>707</v>
      </c>
      <c r="F371" s="102">
        <v>1</v>
      </c>
      <c r="G371" s="102"/>
      <c r="H371" s="102">
        <v>0</v>
      </c>
      <c r="I371" s="102">
        <v>0</v>
      </c>
      <c r="J371" s="149">
        <f t="shared" si="5"/>
        <v>1</v>
      </c>
      <c r="K371" s="234"/>
    </row>
    <row r="372" spans="1:11" ht="28.8">
      <c r="A372" s="99" t="s">
        <v>26</v>
      </c>
      <c r="B372" s="174" t="s">
        <v>80</v>
      </c>
      <c r="C372" s="99" t="s">
        <v>704</v>
      </c>
      <c r="D372" s="99" t="s">
        <v>78</v>
      </c>
      <c r="E372" s="175" t="s">
        <v>707</v>
      </c>
      <c r="F372" s="102">
        <v>6</v>
      </c>
      <c r="G372" s="102"/>
      <c r="H372" s="102">
        <v>0</v>
      </c>
      <c r="I372" s="102">
        <v>0</v>
      </c>
      <c r="J372" s="149">
        <f t="shared" si="5"/>
        <v>6</v>
      </c>
      <c r="K372" s="234"/>
    </row>
    <row r="373" spans="1:11" ht="28.8">
      <c r="A373" s="99" t="s">
        <v>26</v>
      </c>
      <c r="B373" s="174" t="s">
        <v>80</v>
      </c>
      <c r="C373" s="99" t="s">
        <v>705</v>
      </c>
      <c r="D373" s="99" t="s">
        <v>78</v>
      </c>
      <c r="E373" s="175" t="s">
        <v>707</v>
      </c>
      <c r="F373" s="102">
        <v>458842</v>
      </c>
      <c r="G373" s="102"/>
      <c r="H373" s="102">
        <v>0</v>
      </c>
      <c r="I373" s="102">
        <v>0</v>
      </c>
      <c r="J373" s="149">
        <f t="shared" si="5"/>
        <v>458842</v>
      </c>
      <c r="K373" s="234"/>
    </row>
    <row r="374" spans="1:11" ht="28.8">
      <c r="A374" s="99" t="s">
        <v>35</v>
      </c>
      <c r="B374" s="174" t="s">
        <v>92</v>
      </c>
      <c r="C374" s="99" t="s">
        <v>703</v>
      </c>
      <c r="D374" s="99" t="s">
        <v>247</v>
      </c>
      <c r="E374" s="175" t="s">
        <v>706</v>
      </c>
      <c r="F374" s="102">
        <v>0</v>
      </c>
      <c r="G374" s="102">
        <v>0</v>
      </c>
      <c r="H374" s="102">
        <v>1</v>
      </c>
      <c r="I374" s="102">
        <v>10</v>
      </c>
      <c r="J374" s="149">
        <f t="shared" si="5"/>
        <v>11</v>
      </c>
      <c r="K374" s="234"/>
    </row>
    <row r="375" spans="1:11" ht="28.8">
      <c r="A375" s="99" t="s">
        <v>35</v>
      </c>
      <c r="B375" s="174" t="s">
        <v>92</v>
      </c>
      <c r="C375" s="99" t="s">
        <v>704</v>
      </c>
      <c r="D375" s="99" t="s">
        <v>247</v>
      </c>
      <c r="E375" s="175" t="s">
        <v>706</v>
      </c>
      <c r="F375" s="102">
        <v>0</v>
      </c>
      <c r="G375" s="102">
        <v>0</v>
      </c>
      <c r="H375" s="102">
        <v>6</v>
      </c>
      <c r="I375" s="102">
        <v>108</v>
      </c>
      <c r="J375" s="149">
        <f t="shared" si="5"/>
        <v>114</v>
      </c>
      <c r="K375" s="234"/>
    </row>
    <row r="376" spans="1:11" ht="28.8">
      <c r="A376" s="99" t="s">
        <v>35</v>
      </c>
      <c r="B376" s="174" t="s">
        <v>92</v>
      </c>
      <c r="C376" s="99" t="s">
        <v>705</v>
      </c>
      <c r="D376" s="99" t="s">
        <v>247</v>
      </c>
      <c r="E376" s="175" t="s">
        <v>706</v>
      </c>
      <c r="F376" s="102">
        <v>0</v>
      </c>
      <c r="G376" s="102">
        <v>0</v>
      </c>
      <c r="H376" s="102">
        <v>48759</v>
      </c>
      <c r="I376" s="102">
        <v>68380</v>
      </c>
      <c r="J376" s="149">
        <f t="shared" si="5"/>
        <v>117139</v>
      </c>
      <c r="K376" s="234"/>
    </row>
    <row r="377" spans="1:11" ht="28.8">
      <c r="A377" s="99" t="s">
        <v>35</v>
      </c>
      <c r="B377" s="174" t="s">
        <v>92</v>
      </c>
      <c r="C377" s="99" t="s">
        <v>703</v>
      </c>
      <c r="D377" s="99" t="s">
        <v>247</v>
      </c>
      <c r="E377" s="175" t="s">
        <v>707</v>
      </c>
      <c r="F377" s="102">
        <v>0</v>
      </c>
      <c r="G377" s="102">
        <v>0</v>
      </c>
      <c r="H377" s="102">
        <v>0</v>
      </c>
      <c r="I377" s="102">
        <v>0</v>
      </c>
      <c r="J377" s="149">
        <f t="shared" si="5"/>
        <v>0</v>
      </c>
      <c r="K377" s="234"/>
    </row>
    <row r="378" spans="1:11" ht="28.8">
      <c r="A378" s="99" t="s">
        <v>35</v>
      </c>
      <c r="B378" s="174" t="s">
        <v>92</v>
      </c>
      <c r="C378" s="99" t="s">
        <v>704</v>
      </c>
      <c r="D378" s="99" t="s">
        <v>247</v>
      </c>
      <c r="E378" s="175" t="s">
        <v>707</v>
      </c>
      <c r="F378" s="102">
        <v>1</v>
      </c>
      <c r="G378" s="102">
        <v>0</v>
      </c>
      <c r="H378" s="102">
        <v>0</v>
      </c>
      <c r="I378" s="102">
        <v>0</v>
      </c>
      <c r="J378" s="149">
        <f t="shared" si="5"/>
        <v>1</v>
      </c>
      <c r="K378" s="234"/>
    </row>
    <row r="379" spans="1:11" ht="28.8">
      <c r="A379" s="99" t="s">
        <v>35</v>
      </c>
      <c r="B379" s="174" t="s">
        <v>92</v>
      </c>
      <c r="C379" s="99" t="s">
        <v>705</v>
      </c>
      <c r="D379" s="99" t="s">
        <v>247</v>
      </c>
      <c r="E379" s="175" t="s">
        <v>707</v>
      </c>
      <c r="F379" s="102">
        <v>36000</v>
      </c>
      <c r="G379" s="102">
        <v>0</v>
      </c>
      <c r="H379" s="102">
        <v>0</v>
      </c>
      <c r="I379" s="102">
        <v>0</v>
      </c>
      <c r="J379" s="149">
        <f t="shared" si="5"/>
        <v>36000</v>
      </c>
      <c r="K379" s="234"/>
    </row>
    <row r="380" spans="1:11">
      <c r="A380" s="99" t="s">
        <v>37</v>
      </c>
      <c r="B380" s="174" t="s">
        <v>84</v>
      </c>
      <c r="C380" s="99" t="s">
        <v>703</v>
      </c>
      <c r="D380" s="99" t="s">
        <v>78</v>
      </c>
      <c r="E380" s="175" t="s">
        <v>706</v>
      </c>
      <c r="F380" s="102">
        <v>1</v>
      </c>
      <c r="G380" s="102">
        <v>0</v>
      </c>
      <c r="H380" s="102">
        <v>3</v>
      </c>
      <c r="I380" s="102">
        <v>3</v>
      </c>
      <c r="J380" s="149">
        <f t="shared" si="5"/>
        <v>7</v>
      </c>
      <c r="K380" s="234"/>
    </row>
    <row r="381" spans="1:11">
      <c r="A381" s="99" t="s">
        <v>37</v>
      </c>
      <c r="B381" s="174" t="s">
        <v>84</v>
      </c>
      <c r="C381" s="99" t="s">
        <v>704</v>
      </c>
      <c r="D381" s="99" t="s">
        <v>78</v>
      </c>
      <c r="E381" s="175" t="s">
        <v>706</v>
      </c>
      <c r="F381" s="102">
        <v>1</v>
      </c>
      <c r="G381" s="102">
        <v>6</v>
      </c>
      <c r="H381" s="102">
        <v>15</v>
      </c>
      <c r="I381" s="102">
        <v>34</v>
      </c>
      <c r="J381" s="149">
        <f t="shared" si="5"/>
        <v>56</v>
      </c>
      <c r="K381" s="234"/>
    </row>
    <row r="382" spans="1:11">
      <c r="A382" s="99" t="s">
        <v>37</v>
      </c>
      <c r="B382" s="174" t="s">
        <v>84</v>
      </c>
      <c r="C382" s="99" t="s">
        <v>705</v>
      </c>
      <c r="D382" s="99" t="s">
        <v>78</v>
      </c>
      <c r="E382" s="175" t="s">
        <v>706</v>
      </c>
      <c r="F382" s="102">
        <v>60222</v>
      </c>
      <c r="G382" s="102">
        <v>92742</v>
      </c>
      <c r="H382" s="102">
        <v>132839</v>
      </c>
      <c r="I382" s="102">
        <v>165175</v>
      </c>
      <c r="J382" s="149">
        <f t="shared" si="5"/>
        <v>450978</v>
      </c>
      <c r="K382" s="234"/>
    </row>
    <row r="383" spans="1:11">
      <c r="A383" s="99" t="s">
        <v>37</v>
      </c>
      <c r="B383" s="174" t="s">
        <v>84</v>
      </c>
      <c r="C383" s="99" t="s">
        <v>703</v>
      </c>
      <c r="D383" s="99" t="s">
        <v>78</v>
      </c>
      <c r="E383" s="175" t="s">
        <v>707</v>
      </c>
      <c r="F383" s="102">
        <v>0</v>
      </c>
      <c r="G383" s="102">
        <v>1</v>
      </c>
      <c r="H383" s="102">
        <v>0</v>
      </c>
      <c r="I383" s="102">
        <v>0</v>
      </c>
      <c r="J383" s="149">
        <f t="shared" si="5"/>
        <v>1</v>
      </c>
      <c r="K383" s="234"/>
    </row>
    <row r="384" spans="1:11">
      <c r="A384" s="99" t="s">
        <v>37</v>
      </c>
      <c r="B384" s="174" t="s">
        <v>84</v>
      </c>
      <c r="C384" s="99" t="s">
        <v>704</v>
      </c>
      <c r="D384" s="99" t="s">
        <v>78</v>
      </c>
      <c r="E384" s="175" t="s">
        <v>707</v>
      </c>
      <c r="F384" s="102">
        <v>3</v>
      </c>
      <c r="G384" s="102">
        <v>0</v>
      </c>
      <c r="H384" s="102">
        <v>1</v>
      </c>
      <c r="I384" s="102">
        <v>0</v>
      </c>
      <c r="J384" s="149">
        <f t="shared" si="5"/>
        <v>4</v>
      </c>
      <c r="K384" s="234"/>
    </row>
    <row r="385" spans="1:11">
      <c r="A385" s="99" t="s">
        <v>37</v>
      </c>
      <c r="B385" s="174" t="s">
        <v>84</v>
      </c>
      <c r="C385" s="99" t="s">
        <v>705</v>
      </c>
      <c r="D385" s="99" t="s">
        <v>78</v>
      </c>
      <c r="E385" s="175" t="s">
        <v>707</v>
      </c>
      <c r="F385" s="102">
        <v>92824</v>
      </c>
      <c r="G385" s="102">
        <v>10756</v>
      </c>
      <c r="H385" s="102">
        <v>6990</v>
      </c>
      <c r="I385" s="102">
        <v>0</v>
      </c>
      <c r="J385" s="149">
        <f t="shared" si="5"/>
        <v>110570</v>
      </c>
      <c r="K385" s="234"/>
    </row>
    <row r="386" spans="1:11">
      <c r="A386" s="136" t="s">
        <v>713</v>
      </c>
      <c r="B386" s="174"/>
      <c r="C386" s="99" t="s">
        <v>703</v>
      </c>
      <c r="D386" s="99" t="s">
        <v>78</v>
      </c>
      <c r="E386" s="175" t="s">
        <v>706</v>
      </c>
      <c r="F386" s="102">
        <v>3</v>
      </c>
      <c r="G386" s="102">
        <v>12</v>
      </c>
      <c r="H386" s="102">
        <v>15</v>
      </c>
      <c r="I386" s="102">
        <v>4</v>
      </c>
      <c r="J386" s="149">
        <f t="shared" si="5"/>
        <v>34</v>
      </c>
      <c r="K386" s="234"/>
    </row>
    <row r="387" spans="1:11">
      <c r="A387" s="136" t="s">
        <v>713</v>
      </c>
      <c r="B387" s="174"/>
      <c r="C387" s="99" t="s">
        <v>704</v>
      </c>
      <c r="D387" s="99" t="s">
        <v>78</v>
      </c>
      <c r="E387" s="175" t="s">
        <v>706</v>
      </c>
      <c r="F387" s="102">
        <v>11</v>
      </c>
      <c r="G387" s="102">
        <v>45</v>
      </c>
      <c r="H387" s="102">
        <v>162</v>
      </c>
      <c r="I387" s="102">
        <f>93+324</f>
        <v>417</v>
      </c>
      <c r="J387" s="149">
        <f t="shared" si="5"/>
        <v>635</v>
      </c>
      <c r="K387" s="234"/>
    </row>
    <row r="388" spans="1:11">
      <c r="A388" s="136" t="s">
        <v>713</v>
      </c>
      <c r="B388" s="174"/>
      <c r="C388" s="99" t="s">
        <v>705</v>
      </c>
      <c r="D388" s="99" t="s">
        <v>78</v>
      </c>
      <c r="E388" s="175" t="s">
        <v>706</v>
      </c>
      <c r="F388" s="102">
        <v>849760</v>
      </c>
      <c r="G388" s="102">
        <v>1681245</v>
      </c>
      <c r="H388" s="102">
        <v>2927585</v>
      </c>
      <c r="I388" s="102">
        <f>1301920+2685714</f>
        <v>3987634</v>
      </c>
      <c r="J388" s="149">
        <f t="shared" si="5"/>
        <v>9446224</v>
      </c>
      <c r="K388" s="234"/>
    </row>
    <row r="389" spans="1:11">
      <c r="A389" s="136" t="s">
        <v>713</v>
      </c>
      <c r="B389" s="174"/>
      <c r="C389" s="99" t="s">
        <v>703</v>
      </c>
      <c r="D389" s="99" t="s">
        <v>78</v>
      </c>
      <c r="E389" s="175" t="s">
        <v>707</v>
      </c>
      <c r="F389" s="102">
        <v>0</v>
      </c>
      <c r="G389" s="102">
        <v>0</v>
      </c>
      <c r="H389" s="102">
        <v>0</v>
      </c>
      <c r="I389" s="102">
        <v>0</v>
      </c>
      <c r="J389" s="149">
        <f t="shared" si="5"/>
        <v>0</v>
      </c>
      <c r="K389" s="234"/>
    </row>
    <row r="390" spans="1:11">
      <c r="A390" s="136" t="s">
        <v>713</v>
      </c>
      <c r="B390" s="174"/>
      <c r="C390" s="99" t="s">
        <v>704</v>
      </c>
      <c r="D390" s="99" t="s">
        <v>78</v>
      </c>
      <c r="E390" s="175" t="s">
        <v>707</v>
      </c>
      <c r="F390" s="102">
        <v>14</v>
      </c>
      <c r="G390" s="102">
        <v>3</v>
      </c>
      <c r="H390" s="102">
        <v>0</v>
      </c>
      <c r="I390" s="102">
        <v>0</v>
      </c>
      <c r="J390" s="149">
        <f t="shared" si="5"/>
        <v>17</v>
      </c>
      <c r="K390" s="234"/>
    </row>
    <row r="391" spans="1:11">
      <c r="A391" s="136" t="s">
        <v>713</v>
      </c>
      <c r="B391" s="174"/>
      <c r="C391" s="99" t="s">
        <v>705</v>
      </c>
      <c r="D391" s="99" t="s">
        <v>78</v>
      </c>
      <c r="E391" s="175" t="s">
        <v>707</v>
      </c>
      <c r="F391" s="102">
        <v>325532</v>
      </c>
      <c r="G391" s="102">
        <v>54665</v>
      </c>
      <c r="H391" s="102">
        <v>0</v>
      </c>
      <c r="I391" s="102">
        <v>0</v>
      </c>
      <c r="J391" s="149">
        <f t="shared" si="5"/>
        <v>380197</v>
      </c>
      <c r="K391" s="234"/>
    </row>
    <row r="392" spans="1:11">
      <c r="A392" s="99" t="s">
        <v>30</v>
      </c>
      <c r="B392" s="174" t="s">
        <v>92</v>
      </c>
      <c r="C392" s="99" t="s">
        <v>703</v>
      </c>
      <c r="D392" s="99" t="s">
        <v>247</v>
      </c>
      <c r="E392" s="175" t="s">
        <v>706</v>
      </c>
      <c r="F392" s="102">
        <v>0</v>
      </c>
      <c r="G392" s="102">
        <v>0</v>
      </c>
      <c r="H392" s="102">
        <v>2</v>
      </c>
      <c r="I392" s="102">
        <v>0</v>
      </c>
      <c r="J392" s="149">
        <f t="shared" si="5"/>
        <v>2</v>
      </c>
      <c r="K392" s="234"/>
    </row>
    <row r="393" spans="1:11">
      <c r="A393" s="99" t="s">
        <v>30</v>
      </c>
      <c r="B393" s="174" t="s">
        <v>92</v>
      </c>
      <c r="C393" s="99" t="s">
        <v>704</v>
      </c>
      <c r="D393" s="99" t="s">
        <v>247</v>
      </c>
      <c r="E393" s="175" t="s">
        <v>706</v>
      </c>
      <c r="F393" s="102">
        <v>1</v>
      </c>
      <c r="G393" s="102">
        <v>2</v>
      </c>
      <c r="H393" s="102">
        <v>3</v>
      </c>
      <c r="I393" s="102">
        <v>15</v>
      </c>
      <c r="J393" s="149">
        <f t="shared" ref="J393:J451" si="6">SUM(F393:I393)</f>
        <v>21</v>
      </c>
      <c r="K393" s="234"/>
    </row>
    <row r="394" spans="1:11">
      <c r="A394" s="99" t="s">
        <v>30</v>
      </c>
      <c r="B394" s="174" t="s">
        <v>92</v>
      </c>
      <c r="C394" s="99" t="s">
        <v>705</v>
      </c>
      <c r="D394" s="99" t="s">
        <v>247</v>
      </c>
      <c r="E394" s="175" t="s">
        <v>706</v>
      </c>
      <c r="F394" s="102">
        <v>1560</v>
      </c>
      <c r="G394" s="102">
        <v>1950</v>
      </c>
      <c r="H394" s="102">
        <v>1800</v>
      </c>
      <c r="I394" s="102">
        <v>1350</v>
      </c>
      <c r="J394" s="149">
        <f t="shared" si="6"/>
        <v>6660</v>
      </c>
      <c r="K394" s="234"/>
    </row>
    <row r="395" spans="1:11">
      <c r="A395" s="99" t="s">
        <v>30</v>
      </c>
      <c r="B395" s="174" t="s">
        <v>92</v>
      </c>
      <c r="C395" s="99" t="s">
        <v>703</v>
      </c>
      <c r="D395" s="99" t="s">
        <v>247</v>
      </c>
      <c r="E395" s="175" t="s">
        <v>707</v>
      </c>
      <c r="F395" s="102">
        <v>0</v>
      </c>
      <c r="G395" s="102">
        <v>0</v>
      </c>
      <c r="H395" s="102">
        <v>0</v>
      </c>
      <c r="I395" s="102">
        <v>0</v>
      </c>
      <c r="J395" s="149">
        <f t="shared" si="6"/>
        <v>0</v>
      </c>
      <c r="K395" s="234"/>
    </row>
    <row r="396" spans="1:11">
      <c r="A396" s="99" t="s">
        <v>30</v>
      </c>
      <c r="B396" s="174" t="s">
        <v>92</v>
      </c>
      <c r="C396" s="99" t="s">
        <v>704</v>
      </c>
      <c r="D396" s="99" t="s">
        <v>247</v>
      </c>
      <c r="E396" s="175" t="s">
        <v>707</v>
      </c>
      <c r="F396" s="102">
        <v>0</v>
      </c>
      <c r="G396" s="102">
        <v>0</v>
      </c>
      <c r="H396" s="102">
        <v>0</v>
      </c>
      <c r="I396" s="102">
        <v>0</v>
      </c>
      <c r="J396" s="149">
        <f t="shared" si="6"/>
        <v>0</v>
      </c>
      <c r="K396" s="234"/>
    </row>
    <row r="397" spans="1:11">
      <c r="A397" s="99" t="s">
        <v>30</v>
      </c>
      <c r="B397" s="174" t="s">
        <v>92</v>
      </c>
      <c r="C397" s="99" t="s">
        <v>705</v>
      </c>
      <c r="D397" s="99" t="s">
        <v>247</v>
      </c>
      <c r="E397" s="175" t="s">
        <v>707</v>
      </c>
      <c r="F397" s="102">
        <v>0</v>
      </c>
      <c r="G397" s="102">
        <v>0</v>
      </c>
      <c r="H397" s="102">
        <v>0</v>
      </c>
      <c r="I397" s="102">
        <v>0</v>
      </c>
      <c r="J397" s="149">
        <f t="shared" si="6"/>
        <v>0</v>
      </c>
      <c r="K397" s="234"/>
    </row>
    <row r="398" spans="1:11">
      <c r="A398" s="99" t="s">
        <v>621</v>
      </c>
      <c r="B398" s="174" t="s">
        <v>96</v>
      </c>
      <c r="C398" s="99" t="s">
        <v>703</v>
      </c>
      <c r="D398" s="99" t="s">
        <v>95</v>
      </c>
      <c r="E398" s="175" t="s">
        <v>706</v>
      </c>
      <c r="F398" s="102">
        <v>0</v>
      </c>
      <c r="G398" s="102">
        <v>1</v>
      </c>
      <c r="H398" s="102">
        <v>0</v>
      </c>
      <c r="I398" s="102">
        <v>3</v>
      </c>
      <c r="J398" s="149">
        <f t="shared" si="6"/>
        <v>4</v>
      </c>
      <c r="K398" s="234"/>
    </row>
    <row r="399" spans="1:11">
      <c r="A399" s="99" t="s">
        <v>621</v>
      </c>
      <c r="B399" s="174" t="s">
        <v>96</v>
      </c>
      <c r="C399" s="99" t="s">
        <v>704</v>
      </c>
      <c r="D399" s="99" t="s">
        <v>95</v>
      </c>
      <c r="E399" s="175" t="s">
        <v>706</v>
      </c>
      <c r="F399" s="102">
        <v>0</v>
      </c>
      <c r="G399" s="102">
        <v>1</v>
      </c>
      <c r="H399" s="102">
        <v>2</v>
      </c>
      <c r="I399" s="102">
        <v>44</v>
      </c>
      <c r="J399" s="149">
        <f t="shared" si="6"/>
        <v>47</v>
      </c>
      <c r="K399" s="234"/>
    </row>
    <row r="400" spans="1:11">
      <c r="A400" s="99" t="s">
        <v>621</v>
      </c>
      <c r="B400" s="174" t="s">
        <v>96</v>
      </c>
      <c r="C400" s="99" t="s">
        <v>705</v>
      </c>
      <c r="D400" s="99" t="s">
        <v>95</v>
      </c>
      <c r="E400" s="175" t="s">
        <v>706</v>
      </c>
      <c r="F400" s="102">
        <v>0</v>
      </c>
      <c r="G400" s="102">
        <v>21600</v>
      </c>
      <c r="H400" s="102">
        <v>4320</v>
      </c>
      <c r="I400" s="102">
        <v>48479</v>
      </c>
      <c r="J400" s="149">
        <f t="shared" si="6"/>
        <v>74399</v>
      </c>
      <c r="K400" s="234"/>
    </row>
    <row r="401" spans="1:11">
      <c r="A401" s="99" t="s">
        <v>621</v>
      </c>
      <c r="B401" s="174" t="s">
        <v>96</v>
      </c>
      <c r="C401" s="99" t="s">
        <v>703</v>
      </c>
      <c r="D401" s="99" t="s">
        <v>95</v>
      </c>
      <c r="E401" s="175" t="s">
        <v>707</v>
      </c>
      <c r="F401" s="102">
        <v>0</v>
      </c>
      <c r="G401" s="102">
        <v>0</v>
      </c>
      <c r="H401" s="102">
        <v>0</v>
      </c>
      <c r="I401" s="102">
        <v>0</v>
      </c>
      <c r="J401" s="149">
        <f t="shared" si="6"/>
        <v>0</v>
      </c>
      <c r="K401" s="234"/>
    </row>
    <row r="402" spans="1:11">
      <c r="A402" s="99" t="s">
        <v>621</v>
      </c>
      <c r="B402" s="174" t="s">
        <v>96</v>
      </c>
      <c r="C402" s="99" t="s">
        <v>704</v>
      </c>
      <c r="D402" s="99" t="s">
        <v>95</v>
      </c>
      <c r="E402" s="175" t="s">
        <v>707</v>
      </c>
      <c r="F402" s="102">
        <v>3</v>
      </c>
      <c r="G402" s="102">
        <v>0</v>
      </c>
      <c r="H402" s="102">
        <v>0</v>
      </c>
      <c r="I402" s="102">
        <v>0</v>
      </c>
      <c r="J402" s="149">
        <f t="shared" si="6"/>
        <v>3</v>
      </c>
      <c r="K402" s="234"/>
    </row>
    <row r="403" spans="1:11">
      <c r="A403" s="99" t="s">
        <v>621</v>
      </c>
      <c r="B403" s="174" t="s">
        <v>96</v>
      </c>
      <c r="C403" s="99" t="s">
        <v>705</v>
      </c>
      <c r="D403" s="99" t="s">
        <v>95</v>
      </c>
      <c r="E403" s="175" t="s">
        <v>707</v>
      </c>
      <c r="F403" s="102">
        <v>72000</v>
      </c>
      <c r="G403" s="102">
        <v>0</v>
      </c>
      <c r="H403" s="102">
        <v>0</v>
      </c>
      <c r="I403" s="102">
        <v>0</v>
      </c>
      <c r="J403" s="149">
        <f t="shared" si="6"/>
        <v>72000</v>
      </c>
      <c r="K403" s="234"/>
    </row>
    <row r="404" spans="1:11">
      <c r="A404" s="73" t="s">
        <v>3</v>
      </c>
      <c r="B404" s="174" t="s">
        <v>92</v>
      </c>
      <c r="C404" s="73" t="s">
        <v>703</v>
      </c>
      <c r="D404" s="99" t="s">
        <v>247</v>
      </c>
      <c r="E404" s="230" t="s">
        <v>706</v>
      </c>
      <c r="F404" s="118">
        <v>1</v>
      </c>
      <c r="G404" s="118">
        <v>0</v>
      </c>
      <c r="H404" s="118">
        <v>0</v>
      </c>
      <c r="I404" s="118">
        <v>0</v>
      </c>
      <c r="J404" s="149">
        <f t="shared" si="6"/>
        <v>1</v>
      </c>
      <c r="K404" s="234"/>
    </row>
    <row r="405" spans="1:11">
      <c r="A405" s="73" t="s">
        <v>3</v>
      </c>
      <c r="B405" s="174" t="s">
        <v>92</v>
      </c>
      <c r="C405" s="73" t="s">
        <v>704</v>
      </c>
      <c r="D405" s="99" t="s">
        <v>247</v>
      </c>
      <c r="E405" s="230" t="s">
        <v>706</v>
      </c>
      <c r="F405" s="118">
        <v>2</v>
      </c>
      <c r="G405" s="118">
        <v>0</v>
      </c>
      <c r="H405" s="118">
        <v>0</v>
      </c>
      <c r="I405" s="118">
        <v>4</v>
      </c>
      <c r="J405" s="149">
        <f t="shared" si="6"/>
        <v>6</v>
      </c>
      <c r="K405" s="234"/>
    </row>
    <row r="406" spans="1:11">
      <c r="A406" s="73" t="s">
        <v>3</v>
      </c>
      <c r="B406" s="174" t="s">
        <v>92</v>
      </c>
      <c r="C406" s="73" t="s">
        <v>705</v>
      </c>
      <c r="D406" s="99" t="s">
        <v>247</v>
      </c>
      <c r="E406" s="230" t="s">
        <v>706</v>
      </c>
      <c r="F406" s="118">
        <v>0</v>
      </c>
      <c r="G406" s="118">
        <v>0</v>
      </c>
      <c r="H406" s="118">
        <v>0</v>
      </c>
      <c r="I406" s="118">
        <v>0</v>
      </c>
      <c r="J406" s="149">
        <f t="shared" si="6"/>
        <v>0</v>
      </c>
      <c r="K406" s="234"/>
    </row>
    <row r="407" spans="1:11">
      <c r="A407" s="73" t="s">
        <v>3</v>
      </c>
      <c r="B407" s="174" t="s">
        <v>92</v>
      </c>
      <c r="C407" s="73" t="s">
        <v>703</v>
      </c>
      <c r="D407" s="99" t="s">
        <v>247</v>
      </c>
      <c r="E407" s="230" t="s">
        <v>707</v>
      </c>
      <c r="F407" s="118">
        <v>0</v>
      </c>
      <c r="G407" s="118">
        <v>0</v>
      </c>
      <c r="H407" s="118">
        <v>0</v>
      </c>
      <c r="I407" s="118">
        <v>0</v>
      </c>
      <c r="J407" s="149">
        <f t="shared" si="6"/>
        <v>0</v>
      </c>
      <c r="K407" s="234"/>
    </row>
    <row r="408" spans="1:11">
      <c r="A408" s="73" t="s">
        <v>3</v>
      </c>
      <c r="B408" s="174" t="s">
        <v>92</v>
      </c>
      <c r="C408" s="73" t="s">
        <v>704</v>
      </c>
      <c r="D408" s="99" t="s">
        <v>247</v>
      </c>
      <c r="E408" s="230" t="s">
        <v>707</v>
      </c>
      <c r="F408" s="118">
        <v>0</v>
      </c>
      <c r="G408" s="118">
        <v>0</v>
      </c>
      <c r="H408" s="118">
        <v>0</v>
      </c>
      <c r="I408" s="118">
        <v>0</v>
      </c>
      <c r="J408" s="149">
        <f t="shared" si="6"/>
        <v>0</v>
      </c>
      <c r="K408" s="234"/>
    </row>
    <row r="409" spans="1:11">
      <c r="A409" s="73" t="s">
        <v>3</v>
      </c>
      <c r="B409" s="174" t="s">
        <v>92</v>
      </c>
      <c r="C409" s="73" t="s">
        <v>705</v>
      </c>
      <c r="D409" s="99" t="s">
        <v>247</v>
      </c>
      <c r="E409" s="230" t="s">
        <v>707</v>
      </c>
      <c r="F409" s="118">
        <v>0</v>
      </c>
      <c r="G409" s="118">
        <v>0</v>
      </c>
      <c r="H409" s="118">
        <v>0</v>
      </c>
      <c r="I409" s="118">
        <v>0</v>
      </c>
      <c r="J409" s="149">
        <f t="shared" si="6"/>
        <v>0</v>
      </c>
      <c r="K409" s="234"/>
    </row>
    <row r="410" spans="1:11">
      <c r="A410" s="73" t="s">
        <v>56</v>
      </c>
      <c r="B410" s="174" t="s">
        <v>92</v>
      </c>
      <c r="C410" s="73" t="s">
        <v>703</v>
      </c>
      <c r="D410" s="73" t="s">
        <v>78</v>
      </c>
      <c r="E410" s="230" t="s">
        <v>706</v>
      </c>
      <c r="F410" s="118">
        <v>0</v>
      </c>
      <c r="G410" s="118">
        <v>0</v>
      </c>
      <c r="H410" s="118">
        <v>0</v>
      </c>
      <c r="I410" s="118">
        <v>0</v>
      </c>
      <c r="J410" s="149">
        <f t="shared" si="6"/>
        <v>0</v>
      </c>
      <c r="K410" s="234"/>
    </row>
    <row r="411" spans="1:11">
      <c r="A411" s="73" t="s">
        <v>56</v>
      </c>
      <c r="B411" s="174" t="s">
        <v>92</v>
      </c>
      <c r="C411" s="73" t="s">
        <v>704</v>
      </c>
      <c r="D411" s="73" t="s">
        <v>78</v>
      </c>
      <c r="E411" s="230" t="s">
        <v>706</v>
      </c>
      <c r="F411" s="118">
        <v>0</v>
      </c>
      <c r="G411" s="118">
        <v>0</v>
      </c>
      <c r="H411" s="118">
        <v>0</v>
      </c>
      <c r="I411" s="118">
        <v>0</v>
      </c>
      <c r="J411" s="149">
        <f t="shared" si="6"/>
        <v>0</v>
      </c>
      <c r="K411" s="234"/>
    </row>
    <row r="412" spans="1:11">
      <c r="A412" s="73" t="s">
        <v>56</v>
      </c>
      <c r="B412" s="174" t="s">
        <v>92</v>
      </c>
      <c r="C412" s="73" t="s">
        <v>705</v>
      </c>
      <c r="D412" s="73" t="s">
        <v>78</v>
      </c>
      <c r="E412" s="230" t="s">
        <v>706</v>
      </c>
      <c r="F412" s="118">
        <v>0</v>
      </c>
      <c r="G412" s="118">
        <v>0</v>
      </c>
      <c r="H412" s="118">
        <v>0</v>
      </c>
      <c r="I412" s="118">
        <v>0</v>
      </c>
      <c r="J412" s="149">
        <f t="shared" si="6"/>
        <v>0</v>
      </c>
      <c r="K412" s="234"/>
    </row>
    <row r="413" spans="1:11">
      <c r="A413" s="73" t="s">
        <v>56</v>
      </c>
      <c r="B413" s="174" t="s">
        <v>92</v>
      </c>
      <c r="C413" s="73" t="s">
        <v>703</v>
      </c>
      <c r="D413" s="73" t="s">
        <v>78</v>
      </c>
      <c r="E413" s="230" t="s">
        <v>707</v>
      </c>
      <c r="F413" s="118">
        <v>0</v>
      </c>
      <c r="G413" s="118">
        <v>0</v>
      </c>
      <c r="H413" s="118">
        <v>0</v>
      </c>
      <c r="I413" s="118">
        <v>0</v>
      </c>
      <c r="J413" s="149">
        <f t="shared" si="6"/>
        <v>0</v>
      </c>
      <c r="K413" s="234"/>
    </row>
    <row r="414" spans="1:11">
      <c r="A414" s="73" t="s">
        <v>56</v>
      </c>
      <c r="B414" s="174" t="s">
        <v>92</v>
      </c>
      <c r="C414" s="73" t="s">
        <v>704</v>
      </c>
      <c r="D414" s="73" t="s">
        <v>78</v>
      </c>
      <c r="E414" s="230" t="s">
        <v>707</v>
      </c>
      <c r="F414" s="118">
        <v>0</v>
      </c>
      <c r="G414" s="118">
        <v>0</v>
      </c>
      <c r="H414" s="118">
        <v>0</v>
      </c>
      <c r="I414" s="118">
        <v>0</v>
      </c>
      <c r="J414" s="149">
        <f t="shared" si="6"/>
        <v>0</v>
      </c>
      <c r="K414" s="234"/>
    </row>
    <row r="415" spans="1:11">
      <c r="A415" s="73" t="s">
        <v>56</v>
      </c>
      <c r="B415" s="174" t="s">
        <v>92</v>
      </c>
      <c r="C415" s="73" t="s">
        <v>705</v>
      </c>
      <c r="D415" s="73" t="s">
        <v>78</v>
      </c>
      <c r="E415" s="230" t="s">
        <v>707</v>
      </c>
      <c r="F415" s="118">
        <v>0</v>
      </c>
      <c r="G415" s="118">
        <v>0</v>
      </c>
      <c r="H415" s="118">
        <v>0</v>
      </c>
      <c r="I415" s="118">
        <v>0</v>
      </c>
      <c r="J415" s="149">
        <f t="shared" si="6"/>
        <v>0</v>
      </c>
      <c r="K415" s="234"/>
    </row>
    <row r="416" spans="1:11">
      <c r="A416" s="136" t="s">
        <v>625</v>
      </c>
      <c r="B416" s="174" t="s">
        <v>92</v>
      </c>
      <c r="C416" s="99" t="s">
        <v>703</v>
      </c>
      <c r="D416" s="73" t="s">
        <v>247</v>
      </c>
      <c r="E416" s="175" t="s">
        <v>706</v>
      </c>
      <c r="F416" s="102">
        <v>0</v>
      </c>
      <c r="G416" s="102">
        <v>0</v>
      </c>
      <c r="H416" s="102">
        <v>0</v>
      </c>
      <c r="I416" s="102">
        <v>0</v>
      </c>
      <c r="J416" s="149">
        <f t="shared" si="6"/>
        <v>0</v>
      </c>
      <c r="K416" s="234"/>
    </row>
    <row r="417" spans="1:11">
      <c r="A417" s="136" t="s">
        <v>625</v>
      </c>
      <c r="B417" s="174" t="s">
        <v>92</v>
      </c>
      <c r="C417" s="99" t="s">
        <v>704</v>
      </c>
      <c r="D417" s="73" t="s">
        <v>247</v>
      </c>
      <c r="E417" s="175" t="s">
        <v>706</v>
      </c>
      <c r="F417" s="102">
        <v>0</v>
      </c>
      <c r="G417" s="102">
        <v>0</v>
      </c>
      <c r="H417" s="102">
        <v>0</v>
      </c>
      <c r="I417" s="102">
        <v>0</v>
      </c>
      <c r="J417" s="149">
        <f t="shared" si="6"/>
        <v>0</v>
      </c>
      <c r="K417" s="234"/>
    </row>
    <row r="418" spans="1:11">
      <c r="A418" s="136" t="s">
        <v>625</v>
      </c>
      <c r="B418" s="174" t="s">
        <v>92</v>
      </c>
      <c r="C418" s="99" t="s">
        <v>705</v>
      </c>
      <c r="D418" s="73" t="s">
        <v>247</v>
      </c>
      <c r="E418" s="175" t="s">
        <v>706</v>
      </c>
      <c r="F418" s="102">
        <v>0</v>
      </c>
      <c r="G418" s="102">
        <v>0</v>
      </c>
      <c r="H418" s="102">
        <v>0</v>
      </c>
      <c r="I418" s="102">
        <v>0</v>
      </c>
      <c r="J418" s="149">
        <f t="shared" si="6"/>
        <v>0</v>
      </c>
      <c r="K418" s="234"/>
    </row>
    <row r="419" spans="1:11">
      <c r="A419" s="136" t="s">
        <v>625</v>
      </c>
      <c r="B419" s="174" t="s">
        <v>92</v>
      </c>
      <c r="C419" s="99" t="s">
        <v>703</v>
      </c>
      <c r="D419" s="73" t="s">
        <v>247</v>
      </c>
      <c r="E419" s="175" t="s">
        <v>707</v>
      </c>
      <c r="F419" s="102">
        <v>0</v>
      </c>
      <c r="G419" s="102">
        <v>0</v>
      </c>
      <c r="H419" s="102">
        <v>0</v>
      </c>
      <c r="I419" s="102">
        <v>0</v>
      </c>
      <c r="J419" s="149">
        <f t="shared" si="6"/>
        <v>0</v>
      </c>
      <c r="K419" s="234"/>
    </row>
    <row r="420" spans="1:11">
      <c r="A420" s="136" t="s">
        <v>625</v>
      </c>
      <c r="B420" s="174" t="s">
        <v>92</v>
      </c>
      <c r="C420" s="99" t="s">
        <v>704</v>
      </c>
      <c r="D420" s="73" t="s">
        <v>247</v>
      </c>
      <c r="E420" s="175" t="s">
        <v>707</v>
      </c>
      <c r="F420" s="102">
        <v>0</v>
      </c>
      <c r="G420" s="102">
        <v>0</v>
      </c>
      <c r="H420" s="102">
        <v>0</v>
      </c>
      <c r="I420" s="102">
        <v>0</v>
      </c>
      <c r="J420" s="149">
        <f t="shared" si="6"/>
        <v>0</v>
      </c>
      <c r="K420" s="234"/>
    </row>
    <row r="421" spans="1:11">
      <c r="A421" s="136" t="s">
        <v>625</v>
      </c>
      <c r="B421" s="174" t="s">
        <v>92</v>
      </c>
      <c r="C421" s="99" t="s">
        <v>705</v>
      </c>
      <c r="D421" s="73" t="s">
        <v>247</v>
      </c>
      <c r="E421" s="175" t="s">
        <v>707</v>
      </c>
      <c r="F421" s="102">
        <v>0</v>
      </c>
      <c r="G421" s="102">
        <v>0</v>
      </c>
      <c r="H421" s="102">
        <v>0</v>
      </c>
      <c r="I421" s="102">
        <v>0</v>
      </c>
      <c r="J421" s="149">
        <f t="shared" si="6"/>
        <v>0</v>
      </c>
      <c r="K421" s="234"/>
    </row>
    <row r="422" spans="1:11">
      <c r="A422" s="136" t="s">
        <v>650</v>
      </c>
      <c r="B422" s="174" t="s">
        <v>122</v>
      </c>
      <c r="C422" s="99" t="s">
        <v>703</v>
      </c>
      <c r="D422" s="73" t="s">
        <v>95</v>
      </c>
      <c r="E422" s="175" t="s">
        <v>706</v>
      </c>
      <c r="F422" s="102">
        <v>0</v>
      </c>
      <c r="G422" s="108">
        <v>0</v>
      </c>
      <c r="H422" s="102">
        <v>1</v>
      </c>
      <c r="I422" s="102">
        <v>0</v>
      </c>
      <c r="J422" s="149">
        <f t="shared" si="6"/>
        <v>1</v>
      </c>
      <c r="K422" s="234"/>
    </row>
    <row r="423" spans="1:11">
      <c r="A423" s="136" t="s">
        <v>650</v>
      </c>
      <c r="B423" s="174" t="s">
        <v>122</v>
      </c>
      <c r="C423" s="99" t="s">
        <v>704</v>
      </c>
      <c r="D423" s="73" t="s">
        <v>95</v>
      </c>
      <c r="E423" s="175" t="s">
        <v>706</v>
      </c>
      <c r="F423" s="102">
        <v>1</v>
      </c>
      <c r="G423" s="108">
        <v>0</v>
      </c>
      <c r="H423" s="102">
        <v>13</v>
      </c>
      <c r="I423" s="102">
        <v>69</v>
      </c>
      <c r="J423" s="149">
        <f t="shared" si="6"/>
        <v>83</v>
      </c>
      <c r="K423" s="234"/>
    </row>
    <row r="424" spans="1:11">
      <c r="A424" s="136" t="s">
        <v>650</v>
      </c>
      <c r="B424" s="174" t="s">
        <v>122</v>
      </c>
      <c r="C424" s="99" t="s">
        <v>705</v>
      </c>
      <c r="D424" s="73" t="s">
        <v>95</v>
      </c>
      <c r="E424" s="175" t="s">
        <v>706</v>
      </c>
      <c r="F424" s="102">
        <v>5052.6000000000004</v>
      </c>
      <c r="G424" s="108">
        <v>0</v>
      </c>
      <c r="H424" s="102">
        <v>6093.7</v>
      </c>
      <c r="I424" s="102">
        <v>84726.1</v>
      </c>
      <c r="J424" s="149">
        <f t="shared" si="6"/>
        <v>95872.400000000009</v>
      </c>
      <c r="K424" s="234"/>
    </row>
    <row r="425" spans="1:11">
      <c r="A425" s="136" t="s">
        <v>650</v>
      </c>
      <c r="B425" s="174" t="s">
        <v>122</v>
      </c>
      <c r="C425" s="99" t="s">
        <v>703</v>
      </c>
      <c r="D425" s="73" t="s">
        <v>95</v>
      </c>
      <c r="E425" s="175" t="s">
        <v>707</v>
      </c>
      <c r="F425" s="102">
        <v>0</v>
      </c>
      <c r="G425" s="108">
        <v>0</v>
      </c>
      <c r="H425" s="102">
        <v>0</v>
      </c>
      <c r="I425" s="102">
        <v>0</v>
      </c>
      <c r="J425" s="149">
        <f t="shared" si="6"/>
        <v>0</v>
      </c>
      <c r="K425" s="234"/>
    </row>
    <row r="426" spans="1:11">
      <c r="A426" s="136" t="s">
        <v>650</v>
      </c>
      <c r="B426" s="174" t="s">
        <v>122</v>
      </c>
      <c r="C426" s="99" t="s">
        <v>704</v>
      </c>
      <c r="D426" s="73" t="s">
        <v>95</v>
      </c>
      <c r="E426" s="175" t="s">
        <v>707</v>
      </c>
      <c r="F426" s="102">
        <v>1</v>
      </c>
      <c r="G426" s="108">
        <v>0</v>
      </c>
      <c r="H426" s="102">
        <v>2</v>
      </c>
      <c r="I426" s="102">
        <v>0</v>
      </c>
      <c r="J426" s="149">
        <f t="shared" si="6"/>
        <v>3</v>
      </c>
      <c r="K426" s="234"/>
    </row>
    <row r="427" spans="1:11">
      <c r="A427" s="136" t="s">
        <v>650</v>
      </c>
      <c r="B427" s="174" t="s">
        <v>122</v>
      </c>
      <c r="C427" s="99" t="s">
        <v>705</v>
      </c>
      <c r="D427" s="73" t="s">
        <v>95</v>
      </c>
      <c r="E427" s="175" t="s">
        <v>707</v>
      </c>
      <c r="F427" s="102">
        <v>12631.58</v>
      </c>
      <c r="G427" s="108">
        <v>0</v>
      </c>
      <c r="H427" s="102">
        <v>26350.6</v>
      </c>
      <c r="I427" s="102">
        <v>0</v>
      </c>
      <c r="J427" s="149">
        <f t="shared" si="6"/>
        <v>38982.18</v>
      </c>
      <c r="K427" s="234"/>
    </row>
    <row r="428" spans="1:11">
      <c r="A428" s="136" t="s">
        <v>32</v>
      </c>
      <c r="B428" s="174" t="s">
        <v>107</v>
      </c>
      <c r="C428" s="99" t="s">
        <v>703</v>
      </c>
      <c r="D428" s="175" t="s">
        <v>95</v>
      </c>
      <c r="E428" s="175" t="s">
        <v>706</v>
      </c>
      <c r="F428" s="108">
        <v>0</v>
      </c>
      <c r="G428" s="108">
        <v>0</v>
      </c>
      <c r="H428" s="108">
        <v>0</v>
      </c>
      <c r="I428" s="108">
        <v>1</v>
      </c>
      <c r="J428" s="149">
        <f t="shared" si="6"/>
        <v>1</v>
      </c>
      <c r="K428" s="234"/>
    </row>
    <row r="429" spans="1:11">
      <c r="A429" s="136" t="s">
        <v>32</v>
      </c>
      <c r="B429" s="174" t="s">
        <v>107</v>
      </c>
      <c r="C429" s="99" t="s">
        <v>704</v>
      </c>
      <c r="D429" s="175" t="s">
        <v>95</v>
      </c>
      <c r="E429" s="175" t="s">
        <v>706</v>
      </c>
      <c r="F429" s="108">
        <f>3+1</f>
        <v>4</v>
      </c>
      <c r="G429" s="108">
        <v>8</v>
      </c>
      <c r="H429" s="108">
        <v>22</v>
      </c>
      <c r="I429" s="108">
        <v>53</v>
      </c>
      <c r="J429" s="149">
        <f t="shared" si="6"/>
        <v>87</v>
      </c>
      <c r="K429" s="234"/>
    </row>
    <row r="430" spans="1:11">
      <c r="A430" s="136" t="s">
        <v>32</v>
      </c>
      <c r="B430" s="174" t="s">
        <v>107</v>
      </c>
      <c r="C430" s="99" t="s">
        <v>705</v>
      </c>
      <c r="D430" s="175" t="s">
        <v>95</v>
      </c>
      <c r="E430" s="175" t="s">
        <v>706</v>
      </c>
      <c r="F430" s="108">
        <v>41</v>
      </c>
      <c r="G430" s="108">
        <v>25314</v>
      </c>
      <c r="H430" s="108">
        <v>55077</v>
      </c>
      <c r="I430" s="108">
        <v>132960</v>
      </c>
      <c r="J430" s="149">
        <f t="shared" si="6"/>
        <v>213392</v>
      </c>
      <c r="K430" s="234"/>
    </row>
    <row r="431" spans="1:11">
      <c r="A431" s="136" t="s">
        <v>32</v>
      </c>
      <c r="B431" s="174" t="s">
        <v>107</v>
      </c>
      <c r="C431" s="99" t="s">
        <v>703</v>
      </c>
      <c r="D431" s="175" t="s">
        <v>95</v>
      </c>
      <c r="E431" s="175" t="s">
        <v>707</v>
      </c>
      <c r="F431" s="108">
        <v>0</v>
      </c>
      <c r="G431" s="108">
        <v>0</v>
      </c>
      <c r="H431" s="108">
        <v>0</v>
      </c>
      <c r="I431" s="108">
        <v>0</v>
      </c>
      <c r="J431" s="149">
        <f t="shared" si="6"/>
        <v>0</v>
      </c>
      <c r="K431" s="234"/>
    </row>
    <row r="432" spans="1:11">
      <c r="A432" s="136" t="s">
        <v>32</v>
      </c>
      <c r="B432" s="174" t="s">
        <v>107</v>
      </c>
      <c r="C432" s="99" t="s">
        <v>704</v>
      </c>
      <c r="D432" s="175" t="s">
        <v>95</v>
      </c>
      <c r="E432" s="175" t="s">
        <v>707</v>
      </c>
      <c r="F432" s="108">
        <v>0</v>
      </c>
      <c r="G432" s="108">
        <v>0</v>
      </c>
      <c r="H432" s="108">
        <v>0</v>
      </c>
      <c r="I432" s="108">
        <v>0</v>
      </c>
      <c r="J432" s="149">
        <f t="shared" si="6"/>
        <v>0</v>
      </c>
      <c r="K432" s="234"/>
    </row>
    <row r="433" spans="1:11">
      <c r="A433" s="136" t="s">
        <v>32</v>
      </c>
      <c r="B433" s="174" t="s">
        <v>107</v>
      </c>
      <c r="C433" s="99" t="s">
        <v>705</v>
      </c>
      <c r="D433" s="175" t="s">
        <v>95</v>
      </c>
      <c r="E433" s="175" t="s">
        <v>707</v>
      </c>
      <c r="F433" s="108">
        <v>0</v>
      </c>
      <c r="G433" s="108">
        <v>0</v>
      </c>
      <c r="H433" s="108">
        <v>0</v>
      </c>
      <c r="I433" s="108">
        <v>0</v>
      </c>
      <c r="J433" s="149">
        <f t="shared" si="6"/>
        <v>0</v>
      </c>
      <c r="K433" s="234"/>
    </row>
    <row r="434" spans="1:11">
      <c r="A434" s="99" t="s">
        <v>45</v>
      </c>
      <c r="B434" s="174" t="s">
        <v>122</v>
      </c>
      <c r="C434" s="99" t="s">
        <v>703</v>
      </c>
      <c r="D434" s="73" t="s">
        <v>95</v>
      </c>
      <c r="E434" s="175" t="s">
        <v>706</v>
      </c>
      <c r="F434" s="102">
        <v>1</v>
      </c>
      <c r="G434" s="102">
        <v>1</v>
      </c>
      <c r="H434" s="102">
        <v>1</v>
      </c>
      <c r="I434" s="102">
        <v>0</v>
      </c>
      <c r="J434" s="149">
        <f t="shared" si="6"/>
        <v>3</v>
      </c>
      <c r="K434" s="234"/>
    </row>
    <row r="435" spans="1:11">
      <c r="A435" s="99" t="s">
        <v>45</v>
      </c>
      <c r="B435" s="174" t="s">
        <v>122</v>
      </c>
      <c r="C435" s="99" t="s">
        <v>704</v>
      </c>
      <c r="D435" s="73" t="s">
        <v>95</v>
      </c>
      <c r="E435" s="175" t="s">
        <v>706</v>
      </c>
      <c r="F435" s="102">
        <v>2</v>
      </c>
      <c r="G435" s="102">
        <v>6</v>
      </c>
      <c r="H435" s="102">
        <v>38</v>
      </c>
      <c r="I435" s="102">
        <v>29</v>
      </c>
      <c r="J435" s="149">
        <f t="shared" si="6"/>
        <v>75</v>
      </c>
      <c r="K435" s="234"/>
    </row>
    <row r="436" spans="1:11">
      <c r="A436" s="99" t="s">
        <v>45</v>
      </c>
      <c r="B436" s="174" t="s">
        <v>122</v>
      </c>
      <c r="C436" s="99" t="s">
        <v>705</v>
      </c>
      <c r="D436" s="73" t="s">
        <v>95</v>
      </c>
      <c r="E436" s="175" t="s">
        <v>706</v>
      </c>
      <c r="F436" s="102">
        <v>43108</v>
      </c>
      <c r="G436" s="102">
        <v>30778</v>
      </c>
      <c r="H436" s="102">
        <v>67969</v>
      </c>
      <c r="I436" s="102">
        <v>19893</v>
      </c>
      <c r="J436" s="149">
        <f t="shared" si="6"/>
        <v>161748</v>
      </c>
      <c r="K436" s="234"/>
    </row>
    <row r="437" spans="1:11">
      <c r="A437" s="99" t="s">
        <v>45</v>
      </c>
      <c r="B437" s="174" t="s">
        <v>122</v>
      </c>
      <c r="C437" s="99" t="s">
        <v>703</v>
      </c>
      <c r="D437" s="73" t="s">
        <v>95</v>
      </c>
      <c r="E437" s="175" t="s">
        <v>707</v>
      </c>
      <c r="F437" s="102">
        <v>0</v>
      </c>
      <c r="G437" s="102">
        <v>0</v>
      </c>
      <c r="H437" s="102">
        <v>0</v>
      </c>
      <c r="I437" s="102">
        <v>0</v>
      </c>
      <c r="J437" s="149">
        <f t="shared" si="6"/>
        <v>0</v>
      </c>
      <c r="K437" s="234"/>
    </row>
    <row r="438" spans="1:11">
      <c r="A438" s="99" t="s">
        <v>45</v>
      </c>
      <c r="B438" s="174" t="s">
        <v>122</v>
      </c>
      <c r="C438" s="99" t="s">
        <v>704</v>
      </c>
      <c r="D438" s="73" t="s">
        <v>95</v>
      </c>
      <c r="E438" s="175" t="s">
        <v>707</v>
      </c>
      <c r="F438" s="102">
        <v>1</v>
      </c>
      <c r="G438" s="102">
        <v>1</v>
      </c>
      <c r="H438" s="102">
        <v>3</v>
      </c>
      <c r="I438" s="102">
        <v>0</v>
      </c>
      <c r="J438" s="149">
        <f t="shared" si="6"/>
        <v>5</v>
      </c>
      <c r="K438" s="234"/>
    </row>
    <row r="439" spans="1:11">
      <c r="A439" s="99" t="s">
        <v>45</v>
      </c>
      <c r="B439" s="174" t="s">
        <v>122</v>
      </c>
      <c r="C439" s="99" t="s">
        <v>705</v>
      </c>
      <c r="D439" s="73" t="s">
        <v>95</v>
      </c>
      <c r="E439" s="175" t="s">
        <v>707</v>
      </c>
      <c r="F439" s="102">
        <v>5849</v>
      </c>
      <c r="G439" s="102">
        <v>4745</v>
      </c>
      <c r="H439" s="102">
        <v>3546</v>
      </c>
      <c r="I439" s="102">
        <v>0</v>
      </c>
      <c r="J439" s="149">
        <f t="shared" si="6"/>
        <v>14140</v>
      </c>
      <c r="K439" s="234"/>
    </row>
    <row r="440" spans="1:11">
      <c r="A440" s="143" t="s">
        <v>633</v>
      </c>
      <c r="B440" s="174" t="s">
        <v>92</v>
      </c>
      <c r="C440" s="143" t="s">
        <v>703</v>
      </c>
      <c r="D440" s="73" t="s">
        <v>247</v>
      </c>
      <c r="E440" s="143" t="s">
        <v>706</v>
      </c>
      <c r="F440" s="222"/>
      <c r="G440" s="222"/>
      <c r="H440" s="222"/>
      <c r="I440" s="222"/>
      <c r="J440" s="149">
        <f t="shared" si="6"/>
        <v>0</v>
      </c>
      <c r="K440" s="234"/>
    </row>
    <row r="441" spans="1:11">
      <c r="A441" s="143" t="s">
        <v>633</v>
      </c>
      <c r="B441" s="174" t="s">
        <v>92</v>
      </c>
      <c r="C441" s="143" t="s">
        <v>704</v>
      </c>
      <c r="D441" s="73" t="s">
        <v>247</v>
      </c>
      <c r="E441" s="143" t="s">
        <v>706</v>
      </c>
      <c r="F441" s="222"/>
      <c r="G441" s="222"/>
      <c r="H441" s="222"/>
      <c r="I441" s="222"/>
      <c r="J441" s="149">
        <f t="shared" si="6"/>
        <v>0</v>
      </c>
      <c r="K441" s="234"/>
    </row>
    <row r="442" spans="1:11">
      <c r="A442" s="143" t="s">
        <v>633</v>
      </c>
      <c r="B442" s="174" t="s">
        <v>92</v>
      </c>
      <c r="C442" s="143" t="s">
        <v>705</v>
      </c>
      <c r="D442" s="73" t="s">
        <v>247</v>
      </c>
      <c r="E442" s="143" t="s">
        <v>706</v>
      </c>
      <c r="F442" s="222"/>
      <c r="G442" s="222"/>
      <c r="H442" s="222"/>
      <c r="I442" s="222"/>
      <c r="J442" s="149">
        <f t="shared" si="6"/>
        <v>0</v>
      </c>
      <c r="K442" s="234"/>
    </row>
    <row r="443" spans="1:11">
      <c r="A443" s="143" t="s">
        <v>633</v>
      </c>
      <c r="B443" s="174" t="s">
        <v>92</v>
      </c>
      <c r="C443" s="143" t="s">
        <v>703</v>
      </c>
      <c r="D443" s="73" t="s">
        <v>247</v>
      </c>
      <c r="E443" s="143" t="s">
        <v>707</v>
      </c>
      <c r="F443" s="222"/>
      <c r="G443" s="222"/>
      <c r="H443" s="222"/>
      <c r="I443" s="222"/>
      <c r="J443" s="149">
        <f t="shared" si="6"/>
        <v>0</v>
      </c>
      <c r="K443" s="234"/>
    </row>
    <row r="444" spans="1:11">
      <c r="A444" s="143" t="s">
        <v>633</v>
      </c>
      <c r="B444" s="174" t="s">
        <v>92</v>
      </c>
      <c r="C444" s="143" t="s">
        <v>704</v>
      </c>
      <c r="D444" s="73" t="s">
        <v>247</v>
      </c>
      <c r="E444" s="143" t="s">
        <v>707</v>
      </c>
      <c r="F444" s="222"/>
      <c r="G444" s="222"/>
      <c r="H444" s="222"/>
      <c r="I444" s="222"/>
      <c r="J444" s="149">
        <f t="shared" si="6"/>
        <v>0</v>
      </c>
      <c r="K444" s="234"/>
    </row>
    <row r="445" spans="1:11">
      <c r="A445" s="143" t="s">
        <v>633</v>
      </c>
      <c r="B445" s="174" t="s">
        <v>92</v>
      </c>
      <c r="C445" s="143" t="s">
        <v>705</v>
      </c>
      <c r="D445" s="73" t="s">
        <v>247</v>
      </c>
      <c r="E445" s="143" t="s">
        <v>707</v>
      </c>
      <c r="F445" s="222"/>
      <c r="G445" s="222"/>
      <c r="H445" s="222"/>
      <c r="I445" s="222"/>
      <c r="J445" s="149">
        <f t="shared" si="6"/>
        <v>0</v>
      </c>
      <c r="K445" s="234"/>
    </row>
    <row r="446" spans="1:11">
      <c r="A446" s="99" t="s">
        <v>7</v>
      </c>
      <c r="B446" s="174" t="s">
        <v>96</v>
      </c>
      <c r="C446" s="99" t="s">
        <v>703</v>
      </c>
      <c r="D446" s="73" t="s">
        <v>95</v>
      </c>
      <c r="E446" s="175" t="s">
        <v>706</v>
      </c>
      <c r="F446" s="102">
        <v>2</v>
      </c>
      <c r="G446" s="102">
        <v>0</v>
      </c>
      <c r="H446" s="102">
        <v>0</v>
      </c>
      <c r="I446" s="102">
        <v>0</v>
      </c>
      <c r="J446" s="149">
        <f t="shared" si="6"/>
        <v>2</v>
      </c>
      <c r="K446" s="234"/>
    </row>
    <row r="447" spans="1:11">
      <c r="A447" s="99" t="s">
        <v>7</v>
      </c>
      <c r="B447" s="174" t="s">
        <v>96</v>
      </c>
      <c r="C447" s="99" t="s">
        <v>704</v>
      </c>
      <c r="D447" s="73" t="s">
        <v>95</v>
      </c>
      <c r="E447" s="175" t="s">
        <v>706</v>
      </c>
      <c r="F447" s="102">
        <v>3</v>
      </c>
      <c r="G447" s="102">
        <v>0</v>
      </c>
      <c r="H447" s="102">
        <v>0</v>
      </c>
      <c r="I447" s="102">
        <v>5</v>
      </c>
      <c r="J447" s="149">
        <f t="shared" si="6"/>
        <v>8</v>
      </c>
      <c r="K447" s="234"/>
    </row>
    <row r="448" spans="1:11">
      <c r="A448" s="99" t="s">
        <v>7</v>
      </c>
      <c r="B448" s="174" t="s">
        <v>96</v>
      </c>
      <c r="C448" s="99" t="s">
        <v>705</v>
      </c>
      <c r="D448" s="73" t="s">
        <v>95</v>
      </c>
      <c r="E448" s="175" t="s">
        <v>706</v>
      </c>
      <c r="F448" s="102">
        <v>64403</v>
      </c>
      <c r="G448" s="102">
        <v>0</v>
      </c>
      <c r="H448" s="102">
        <v>0</v>
      </c>
      <c r="I448" s="102">
        <v>11971</v>
      </c>
      <c r="J448" s="149">
        <f t="shared" si="6"/>
        <v>76374</v>
      </c>
      <c r="K448" s="234"/>
    </row>
    <row r="449" spans="1:11">
      <c r="A449" s="99" t="s">
        <v>7</v>
      </c>
      <c r="B449" s="174" t="s">
        <v>96</v>
      </c>
      <c r="C449" s="99" t="s">
        <v>703</v>
      </c>
      <c r="D449" s="73" t="s">
        <v>95</v>
      </c>
      <c r="E449" s="175" t="s">
        <v>707</v>
      </c>
      <c r="F449" s="102">
        <v>0</v>
      </c>
      <c r="G449" s="102">
        <v>0</v>
      </c>
      <c r="H449" s="102">
        <v>0</v>
      </c>
      <c r="I449" s="102">
        <v>0</v>
      </c>
      <c r="J449" s="149">
        <f t="shared" si="6"/>
        <v>0</v>
      </c>
      <c r="K449" s="234"/>
    </row>
    <row r="450" spans="1:11">
      <c r="A450" s="99" t="s">
        <v>7</v>
      </c>
      <c r="B450" s="174" t="s">
        <v>96</v>
      </c>
      <c r="C450" s="99" t="s">
        <v>704</v>
      </c>
      <c r="D450" s="73" t="s">
        <v>95</v>
      </c>
      <c r="E450" s="175" t="s">
        <v>707</v>
      </c>
      <c r="F450" s="102">
        <v>0</v>
      </c>
      <c r="G450" s="102">
        <v>0</v>
      </c>
      <c r="H450" s="102">
        <v>0</v>
      </c>
      <c r="I450" s="102">
        <v>0</v>
      </c>
      <c r="J450" s="149">
        <f t="shared" si="6"/>
        <v>0</v>
      </c>
      <c r="K450" s="234"/>
    </row>
    <row r="451" spans="1:11">
      <c r="A451" s="99" t="s">
        <v>7</v>
      </c>
      <c r="B451" s="174" t="s">
        <v>96</v>
      </c>
      <c r="C451" s="99" t="s">
        <v>705</v>
      </c>
      <c r="D451" s="73" t="s">
        <v>95</v>
      </c>
      <c r="E451" s="175" t="s">
        <v>707</v>
      </c>
      <c r="F451" s="102">
        <v>0</v>
      </c>
      <c r="G451" s="102">
        <v>0</v>
      </c>
      <c r="H451" s="102">
        <v>0</v>
      </c>
      <c r="I451" s="102">
        <v>0</v>
      </c>
      <c r="J451" s="149">
        <f t="shared" si="6"/>
        <v>0</v>
      </c>
      <c r="K451" s="234"/>
    </row>
    <row r="452" spans="1:11">
      <c r="J452" s="165">
        <f>SUBTOTAL(9,J2:J451)</f>
        <v>108336354.82799999</v>
      </c>
    </row>
    <row r="454" spans="1:11">
      <c r="H454" s="10">
        <f>H76/H75</f>
        <v>8992</v>
      </c>
      <c r="I454" s="10">
        <f>I76/I75</f>
        <v>945.8</v>
      </c>
    </row>
    <row r="455" spans="1:11">
      <c r="H455" s="10">
        <f>+H178/H177</f>
        <v>4620</v>
      </c>
      <c r="I455" s="10">
        <f>+I178/I177</f>
        <v>3194.3546666666671</v>
      </c>
    </row>
  </sheetData>
  <autoFilter ref="A1:J452"/>
  <pageMargins left="0.7" right="0.7" top="0.75" bottom="0.75" header="0.3" footer="0.3"/>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3:R160"/>
  <sheetViews>
    <sheetView topLeftCell="F143" zoomScale="130" zoomScaleNormal="130" workbookViewId="0">
      <selection activeCell="G152" sqref="G152"/>
    </sheetView>
  </sheetViews>
  <sheetFormatPr baseColWidth="10" defaultRowHeight="14.4"/>
  <cols>
    <col min="1" max="1" width="3.33203125" style="260" customWidth="1"/>
    <col min="2" max="2" width="19.5546875" style="260" customWidth="1"/>
    <col min="3" max="3" width="25.88671875" style="260" customWidth="1"/>
    <col min="4" max="4" width="45.77734375" style="260" customWidth="1"/>
    <col min="5" max="5" width="55.109375" style="260" customWidth="1"/>
    <col min="6" max="6" width="49.21875" style="260" customWidth="1"/>
    <col min="7" max="7" width="16.5546875" style="260" bestFit="1" customWidth="1"/>
    <col min="8" max="8" width="13.44140625" style="274" customWidth="1"/>
    <col min="9" max="9" width="45.33203125" style="260" bestFit="1" customWidth="1"/>
    <col min="10" max="10" width="17.33203125" style="260" bestFit="1" customWidth="1"/>
    <col min="11" max="11" width="18.5546875" style="260" bestFit="1" customWidth="1"/>
    <col min="12" max="27" width="13.44140625" style="260" customWidth="1"/>
    <col min="28" max="28" width="11.88671875" style="260" bestFit="1" customWidth="1"/>
    <col min="29" max="16384" width="11.5546875" style="260"/>
  </cols>
  <sheetData>
    <row r="3" spans="2:9">
      <c r="B3" s="259" t="s">
        <v>857</v>
      </c>
      <c r="C3" s="260" t="s">
        <v>863</v>
      </c>
      <c r="D3" s="260" t="s">
        <v>1081</v>
      </c>
    </row>
    <row r="4" spans="2:9">
      <c r="B4" s="329" t="s">
        <v>703</v>
      </c>
      <c r="C4" s="330">
        <v>1053</v>
      </c>
      <c r="D4" s="356">
        <v>8.822790113112694E-2</v>
      </c>
      <c r="I4" s="355"/>
    </row>
    <row r="5" spans="2:9">
      <c r="B5" s="329" t="s">
        <v>704</v>
      </c>
      <c r="C5" s="330">
        <v>10882</v>
      </c>
      <c r="D5" s="356">
        <v>0.91177209886887312</v>
      </c>
      <c r="I5" s="355"/>
    </row>
    <row r="6" spans="2:9">
      <c r="B6" s="329" t="s">
        <v>858</v>
      </c>
      <c r="C6" s="330">
        <v>11935</v>
      </c>
      <c r="D6" s="356">
        <v>1</v>
      </c>
    </row>
    <row r="8" spans="2:9">
      <c r="B8" s="260" t="s">
        <v>1076</v>
      </c>
    </row>
    <row r="9" spans="2:9">
      <c r="B9" s="285" t="s">
        <v>1074</v>
      </c>
      <c r="C9" s="242" t="s">
        <v>1075</v>
      </c>
      <c r="D9" s="285" t="s">
        <v>967</v>
      </c>
    </row>
    <row r="10" spans="2:9" ht="41.4" customHeight="1">
      <c r="B10" s="321" t="s">
        <v>1077</v>
      </c>
      <c r="C10" s="342">
        <f>C4</f>
        <v>1053</v>
      </c>
      <c r="D10" s="324">
        <f>C10/$C$12</f>
        <v>8.822790113112694E-2</v>
      </c>
    </row>
    <row r="11" spans="2:9" ht="41.4" customHeight="1">
      <c r="B11" s="321" t="s">
        <v>1078</v>
      </c>
      <c r="C11" s="342">
        <f>C5</f>
        <v>10882</v>
      </c>
      <c r="D11" s="324">
        <f t="shared" ref="D11:D12" si="0">C11/$C$12</f>
        <v>0.91177209886887312</v>
      </c>
    </row>
    <row r="12" spans="2:9" ht="41.4" customHeight="1">
      <c r="B12" s="285" t="s">
        <v>1008</v>
      </c>
      <c r="C12" s="242">
        <f>SUM(C10:C11)</f>
        <v>11935</v>
      </c>
      <c r="D12" s="381">
        <f t="shared" si="0"/>
        <v>1</v>
      </c>
    </row>
    <row r="13" spans="2:9">
      <c r="C13" s="260">
        <v>11213</v>
      </c>
      <c r="D13" s="485">
        <f>C12/C13-1</f>
        <v>6.438954784624995E-2</v>
      </c>
    </row>
    <row r="15" spans="2:9">
      <c r="B15" s="260" t="s">
        <v>1079</v>
      </c>
    </row>
    <row r="16" spans="2:9">
      <c r="B16" s="259" t="s">
        <v>857</v>
      </c>
      <c r="C16" s="260" t="s">
        <v>1070</v>
      </c>
      <c r="D16" s="260" t="s">
        <v>1071</v>
      </c>
      <c r="E16" s="260" t="s">
        <v>1072</v>
      </c>
      <c r="F16" s="260" t="s">
        <v>1073</v>
      </c>
      <c r="G16" s="260" t="s">
        <v>863</v>
      </c>
      <c r="H16" s="260"/>
    </row>
    <row r="17" spans="2:8">
      <c r="B17" s="329" t="s">
        <v>703</v>
      </c>
      <c r="C17" s="328">
        <v>86</v>
      </c>
      <c r="D17" s="328">
        <v>161</v>
      </c>
      <c r="E17" s="328">
        <v>277</v>
      </c>
      <c r="F17" s="328">
        <v>529</v>
      </c>
      <c r="G17" s="328">
        <v>1053</v>
      </c>
      <c r="H17" s="260"/>
    </row>
    <row r="18" spans="2:8">
      <c r="B18" s="329" t="s">
        <v>704</v>
      </c>
      <c r="C18" s="328">
        <v>761</v>
      </c>
      <c r="D18" s="328">
        <v>937</v>
      </c>
      <c r="E18" s="328">
        <v>3811</v>
      </c>
      <c r="F18" s="328">
        <v>5373</v>
      </c>
      <c r="G18" s="328">
        <v>10882</v>
      </c>
      <c r="H18" s="260"/>
    </row>
    <row r="19" spans="2:8">
      <c r="B19" s="329" t="s">
        <v>858</v>
      </c>
      <c r="C19" s="328">
        <v>847</v>
      </c>
      <c r="D19" s="328">
        <v>1098</v>
      </c>
      <c r="E19" s="328">
        <v>4088</v>
      </c>
      <c r="F19" s="328">
        <v>5902</v>
      </c>
      <c r="G19" s="328">
        <v>11935</v>
      </c>
      <c r="H19" s="260"/>
    </row>
    <row r="20" spans="2:8">
      <c r="H20" s="260"/>
    </row>
    <row r="21" spans="2:8">
      <c r="B21" s="260" t="s">
        <v>1079</v>
      </c>
    </row>
    <row r="22" spans="2:8" ht="25.2" customHeight="1">
      <c r="B22" s="322" t="s">
        <v>1080</v>
      </c>
      <c r="C22" s="242" t="s">
        <v>1077</v>
      </c>
      <c r="D22" s="242" t="s">
        <v>1078</v>
      </c>
      <c r="E22" s="242" t="s">
        <v>1008</v>
      </c>
      <c r="F22" s="382" t="s">
        <v>967</v>
      </c>
      <c r="G22" s="274"/>
      <c r="H22" s="260"/>
    </row>
    <row r="23" spans="2:8" ht="30.6" customHeight="1">
      <c r="B23" s="321" t="s">
        <v>708</v>
      </c>
      <c r="C23" s="342">
        <f>C17</f>
        <v>86</v>
      </c>
      <c r="D23" s="342">
        <f>C18</f>
        <v>761</v>
      </c>
      <c r="E23" s="342">
        <f t="shared" ref="E23:E25" si="1">SUM(C23:D23)</f>
        <v>847</v>
      </c>
      <c r="F23" s="324">
        <f>E23/$E$27</f>
        <v>7.0967741935483872E-2</v>
      </c>
      <c r="G23" s="387"/>
      <c r="H23" s="260"/>
    </row>
    <row r="24" spans="2:8" ht="30.6" customHeight="1">
      <c r="B24" s="321" t="s">
        <v>709</v>
      </c>
      <c r="C24" s="342">
        <f>D17</f>
        <v>161</v>
      </c>
      <c r="D24" s="342">
        <f>D18</f>
        <v>937</v>
      </c>
      <c r="E24" s="342">
        <f t="shared" si="1"/>
        <v>1098</v>
      </c>
      <c r="F24" s="324">
        <f t="shared" ref="F24:F26" si="2">E24/$E$27</f>
        <v>9.1998324256388778E-2</v>
      </c>
      <c r="G24" s="387"/>
      <c r="H24" s="260"/>
    </row>
    <row r="25" spans="2:8" ht="30.6" customHeight="1">
      <c r="B25" s="321" t="s">
        <v>710</v>
      </c>
      <c r="C25" s="342">
        <f>E17</f>
        <v>277</v>
      </c>
      <c r="D25" s="342">
        <f>E18</f>
        <v>3811</v>
      </c>
      <c r="E25" s="342">
        <f t="shared" si="1"/>
        <v>4088</v>
      </c>
      <c r="F25" s="324">
        <f t="shared" si="2"/>
        <v>0.34252199413489737</v>
      </c>
      <c r="G25" s="387"/>
      <c r="H25" s="260"/>
    </row>
    <row r="26" spans="2:8" ht="30.6" customHeight="1">
      <c r="B26" s="321" t="s">
        <v>711</v>
      </c>
      <c r="C26" s="342">
        <f>F17</f>
        <v>529</v>
      </c>
      <c r="D26" s="342">
        <f>F18</f>
        <v>5373</v>
      </c>
      <c r="E26" s="342">
        <f>SUM(C26:D26)</f>
        <v>5902</v>
      </c>
      <c r="F26" s="324">
        <f t="shared" si="2"/>
        <v>0.49451193967322998</v>
      </c>
      <c r="G26" s="387"/>
      <c r="H26" s="260"/>
    </row>
    <row r="27" spans="2:8" ht="25.2" customHeight="1">
      <c r="B27" s="322" t="s">
        <v>856</v>
      </c>
      <c r="C27" s="351">
        <f>SUM(C23:C26)</f>
        <v>1053</v>
      </c>
      <c r="D27" s="351">
        <f>SUM(D23:D26)</f>
        <v>10882</v>
      </c>
      <c r="E27" s="351">
        <f>SUM(E23:E26)</f>
        <v>11935</v>
      </c>
      <c r="F27" s="321"/>
      <c r="G27" s="274"/>
      <c r="H27" s="260"/>
    </row>
    <row r="29" spans="2:8">
      <c r="B29" s="383"/>
      <c r="C29" s="384"/>
      <c r="D29" s="384"/>
      <c r="E29" s="384"/>
      <c r="F29" s="385"/>
    </row>
    <row r="30" spans="2:8">
      <c r="B30" s="383"/>
      <c r="C30" s="384"/>
      <c r="D30" s="384"/>
      <c r="E30" s="384"/>
      <c r="F30" s="385"/>
    </row>
    <row r="31" spans="2:8">
      <c r="B31" s="383"/>
      <c r="C31" s="384"/>
      <c r="D31" s="384"/>
      <c r="E31" s="384"/>
      <c r="F31" s="385"/>
    </row>
    <row r="32" spans="2:8">
      <c r="B32" s="260" t="s">
        <v>1079</v>
      </c>
      <c r="C32" s="384"/>
      <c r="D32" s="384"/>
      <c r="E32" s="384"/>
      <c r="F32" s="385"/>
    </row>
    <row r="33" spans="2:18">
      <c r="B33" s="259" t="s">
        <v>701</v>
      </c>
      <c r="C33" s="260" t="s">
        <v>861</v>
      </c>
    </row>
    <row r="35" spans="2:18">
      <c r="B35" s="259" t="s">
        <v>857</v>
      </c>
      <c r="C35" s="260" t="s">
        <v>863</v>
      </c>
      <c r="D35" s="260" t="s">
        <v>1081</v>
      </c>
    </row>
    <row r="36" spans="2:18">
      <c r="B36" s="329" t="s">
        <v>707</v>
      </c>
      <c r="C36" s="328">
        <v>439</v>
      </c>
      <c r="D36" s="332">
        <v>3.6782572266443235E-2</v>
      </c>
    </row>
    <row r="37" spans="2:18">
      <c r="B37" s="329" t="s">
        <v>706</v>
      </c>
      <c r="C37" s="328">
        <v>11496</v>
      </c>
      <c r="D37" s="332">
        <v>0.96321742773355679</v>
      </c>
    </row>
    <row r="38" spans="2:18">
      <c r="B38" s="329" t="s">
        <v>858</v>
      </c>
      <c r="C38" s="328">
        <v>11935</v>
      </c>
      <c r="D38" s="355">
        <v>1</v>
      </c>
    </row>
    <row r="41" spans="2:18">
      <c r="B41" s="285" t="s">
        <v>1082</v>
      </c>
      <c r="C41" s="285" t="s">
        <v>1075</v>
      </c>
      <c r="D41" s="285" t="s">
        <v>967</v>
      </c>
    </row>
    <row r="42" spans="2:18" ht="28.2" customHeight="1">
      <c r="B42" s="321" t="s">
        <v>707</v>
      </c>
      <c r="C42" s="342">
        <f>C36</f>
        <v>439</v>
      </c>
      <c r="D42" s="324">
        <f>C42/$C$44</f>
        <v>3.6782572266443235E-2</v>
      </c>
    </row>
    <row r="43" spans="2:18" ht="28.2" customHeight="1">
      <c r="B43" s="321" t="s">
        <v>706</v>
      </c>
      <c r="C43" s="342">
        <f>C37</f>
        <v>11496</v>
      </c>
      <c r="D43" s="324">
        <f>C43/$C$44</f>
        <v>0.96321742773355679</v>
      </c>
    </row>
    <row r="44" spans="2:18">
      <c r="B44" s="323" t="s">
        <v>1008</v>
      </c>
      <c r="C44" s="241">
        <f>SUM(C42:C43)</f>
        <v>11935</v>
      </c>
      <c r="D44" s="324">
        <f>SUM(D42:D43)</f>
        <v>1</v>
      </c>
    </row>
    <row r="47" spans="2:18">
      <c r="B47" s="260" t="s">
        <v>1083</v>
      </c>
    </row>
    <row r="48" spans="2:18">
      <c r="B48" s="259" t="s">
        <v>702</v>
      </c>
      <c r="C48" s="260" t="s">
        <v>706</v>
      </c>
      <c r="L48" s="388"/>
      <c r="M48" s="388"/>
      <c r="N48" s="388"/>
      <c r="O48" s="388"/>
      <c r="P48" s="388"/>
      <c r="Q48" s="388"/>
      <c r="R48" s="388"/>
    </row>
    <row r="49" spans="2:18">
      <c r="B49" s="259" t="s">
        <v>701</v>
      </c>
      <c r="C49" s="260" t="s">
        <v>861</v>
      </c>
      <c r="L49" s="388"/>
      <c r="M49" s="388"/>
      <c r="N49" s="388"/>
      <c r="O49" s="388"/>
      <c r="P49" s="388"/>
      <c r="Q49" s="388"/>
      <c r="R49" s="388"/>
    </row>
    <row r="50" spans="2:18">
      <c r="L50" s="388"/>
      <c r="M50" s="388"/>
      <c r="N50" s="388"/>
      <c r="O50" s="388"/>
      <c r="P50" s="388"/>
      <c r="Q50" s="388"/>
      <c r="R50" s="388"/>
    </row>
    <row r="51" spans="2:18">
      <c r="B51" s="260" t="s">
        <v>1070</v>
      </c>
      <c r="C51" s="260" t="s">
        <v>1071</v>
      </c>
      <c r="D51" s="260" t="s">
        <v>1072</v>
      </c>
      <c r="E51" s="260" t="s">
        <v>1073</v>
      </c>
      <c r="L51" s="388"/>
      <c r="M51" s="388"/>
      <c r="N51" s="388"/>
      <c r="O51" s="388"/>
      <c r="P51" s="388"/>
      <c r="Q51" s="388"/>
      <c r="R51" s="388"/>
    </row>
    <row r="52" spans="2:18" s="274" customFormat="1">
      <c r="B52" s="328">
        <v>482</v>
      </c>
      <c r="C52" s="328">
        <v>1056</v>
      </c>
      <c r="D52" s="328">
        <v>4062</v>
      </c>
      <c r="E52" s="328">
        <v>5896</v>
      </c>
    </row>
    <row r="53" spans="2:18">
      <c r="B53" s="328"/>
      <c r="C53" s="328"/>
      <c r="D53" s="328"/>
      <c r="E53" s="328"/>
    </row>
    <row r="54" spans="2:18">
      <c r="B54" s="259" t="s">
        <v>702</v>
      </c>
      <c r="C54" s="260" t="s">
        <v>706</v>
      </c>
    </row>
    <row r="55" spans="2:18">
      <c r="B55" s="259" t="s">
        <v>701</v>
      </c>
      <c r="C55" s="260" t="s">
        <v>705</v>
      </c>
    </row>
    <row r="57" spans="2:18">
      <c r="B57" s="260" t="s">
        <v>1070</v>
      </c>
      <c r="C57" s="260" t="s">
        <v>1071</v>
      </c>
      <c r="D57" s="260" t="s">
        <v>1072</v>
      </c>
      <c r="E57" s="260" t="s">
        <v>1073</v>
      </c>
      <c r="K57" s="328"/>
    </row>
    <row r="58" spans="2:18" s="274" customFormat="1">
      <c r="B58" s="328">
        <v>15362168.647</v>
      </c>
      <c r="C58" s="328">
        <v>14296173.978</v>
      </c>
      <c r="D58" s="328">
        <v>34199291.425999999</v>
      </c>
      <c r="E58" s="328">
        <v>18669228.812999997</v>
      </c>
      <c r="M58" s="260"/>
    </row>
    <row r="59" spans="2:18">
      <c r="B59" s="328"/>
      <c r="C59" s="328"/>
      <c r="D59" s="328"/>
      <c r="E59" s="328"/>
    </row>
    <row r="60" spans="2:18">
      <c r="B60" s="328"/>
      <c r="C60" s="328"/>
      <c r="D60" s="328"/>
      <c r="E60" s="328"/>
    </row>
    <row r="61" spans="2:18">
      <c r="B61" s="260" t="s">
        <v>1083</v>
      </c>
      <c r="C61" s="328"/>
      <c r="D61" s="328"/>
      <c r="E61" s="328"/>
    </row>
    <row r="62" spans="2:18" ht="21" customHeight="1">
      <c r="B62" s="319" t="s">
        <v>1080</v>
      </c>
      <c r="C62" s="319" t="s">
        <v>1075</v>
      </c>
      <c r="D62" s="319" t="s">
        <v>1085</v>
      </c>
      <c r="E62" s="319" t="s">
        <v>1086</v>
      </c>
      <c r="F62" s="319" t="s">
        <v>1087</v>
      </c>
    </row>
    <row r="63" spans="2:18" ht="21" customHeight="1">
      <c r="B63" s="318" t="s">
        <v>708</v>
      </c>
      <c r="C63" s="241">
        <f>B52</f>
        <v>482</v>
      </c>
      <c r="D63" s="241">
        <f>B58</f>
        <v>15362168.647</v>
      </c>
      <c r="E63" s="313">
        <f>C63/$C$67</f>
        <v>4.1927627000695897E-2</v>
      </c>
      <c r="F63" s="313">
        <f>D63/$D$67</f>
        <v>0.18614749323885074</v>
      </c>
    </row>
    <row r="64" spans="2:18" ht="21" customHeight="1">
      <c r="B64" s="318" t="s">
        <v>709</v>
      </c>
      <c r="C64" s="241">
        <f>C52</f>
        <v>1056</v>
      </c>
      <c r="D64" s="241">
        <f>C58</f>
        <v>14296173.978</v>
      </c>
      <c r="E64" s="313">
        <f t="shared" ref="E64:E67" si="3">C64/$C$67</f>
        <v>9.1858037578288101E-2</v>
      </c>
      <c r="F64" s="313">
        <f t="shared" ref="F64:F67" si="4">D64/$D$67</f>
        <v>0.17323055162728476</v>
      </c>
    </row>
    <row r="65" spans="2:7" ht="21" customHeight="1">
      <c r="B65" s="318" t="s">
        <v>710</v>
      </c>
      <c r="C65" s="241">
        <f>D52</f>
        <v>4062</v>
      </c>
      <c r="D65" s="241">
        <f>D58</f>
        <v>34199291.425999999</v>
      </c>
      <c r="E65" s="313">
        <f t="shared" si="3"/>
        <v>0.35334029227557412</v>
      </c>
      <c r="F65" s="313">
        <f t="shared" si="4"/>
        <v>0.41440193216066706</v>
      </c>
    </row>
    <row r="66" spans="2:7" ht="21" customHeight="1">
      <c r="B66" s="318" t="s">
        <v>711</v>
      </c>
      <c r="C66" s="241">
        <f>E52</f>
        <v>5896</v>
      </c>
      <c r="D66" s="241">
        <f>E58</f>
        <v>18669228.812999997</v>
      </c>
      <c r="E66" s="313">
        <f t="shared" si="3"/>
        <v>0.51287404314544194</v>
      </c>
      <c r="F66" s="313">
        <f t="shared" si="4"/>
        <v>0.22622002297319749</v>
      </c>
    </row>
    <row r="67" spans="2:7" ht="21" customHeight="1">
      <c r="B67" s="319" t="s">
        <v>1008</v>
      </c>
      <c r="C67" s="242">
        <f t="shared" ref="C67:D67" si="5">SUM(C63:C66)</f>
        <v>11496</v>
      </c>
      <c r="D67" s="242">
        <f t="shared" si="5"/>
        <v>82526862.863999993</v>
      </c>
      <c r="E67" s="313">
        <f t="shared" si="3"/>
        <v>1</v>
      </c>
      <c r="F67" s="313">
        <f t="shared" si="4"/>
        <v>1</v>
      </c>
    </row>
    <row r="68" spans="2:7">
      <c r="B68" s="328"/>
      <c r="C68" s="328"/>
      <c r="D68" s="328"/>
      <c r="E68" s="328"/>
    </row>
    <row r="69" spans="2:7">
      <c r="B69" s="328"/>
      <c r="C69" s="328"/>
      <c r="D69" s="328"/>
      <c r="E69" s="328"/>
    </row>
    <row r="70" spans="2:7">
      <c r="B70" s="328"/>
      <c r="C70" s="328"/>
      <c r="D70" s="328"/>
      <c r="E70" s="328"/>
    </row>
    <row r="71" spans="2:7">
      <c r="B71" s="260" t="s">
        <v>1084</v>
      </c>
    </row>
    <row r="72" spans="2:7">
      <c r="B72" s="259" t="s">
        <v>702</v>
      </c>
      <c r="C72" s="260" t="s">
        <v>707</v>
      </c>
    </row>
    <row r="73" spans="2:7">
      <c r="B73" s="259" t="s">
        <v>701</v>
      </c>
      <c r="C73" s="260" t="s">
        <v>861</v>
      </c>
    </row>
    <row r="75" spans="2:7">
      <c r="B75" s="260" t="s">
        <v>1070</v>
      </c>
      <c r="C75" s="260" t="s">
        <v>1071</v>
      </c>
      <c r="D75" s="260" t="s">
        <v>1072</v>
      </c>
      <c r="E75" s="260" t="s">
        <v>1073</v>
      </c>
    </row>
    <row r="76" spans="2:7">
      <c r="B76" s="328">
        <v>365</v>
      </c>
      <c r="C76" s="328">
        <v>42</v>
      </c>
      <c r="D76" s="328">
        <v>26</v>
      </c>
      <c r="E76" s="328">
        <v>6</v>
      </c>
    </row>
    <row r="77" spans="2:7">
      <c r="B77" s="328"/>
      <c r="C77" s="328"/>
      <c r="D77" s="328"/>
      <c r="E77" s="390"/>
    </row>
    <row r="78" spans="2:7">
      <c r="B78" s="328"/>
      <c r="C78" s="328"/>
      <c r="D78" s="328"/>
      <c r="E78" s="328"/>
    </row>
    <row r="79" spans="2:7">
      <c r="B79" s="328"/>
      <c r="C79" s="328"/>
      <c r="D79" s="328"/>
      <c r="E79" s="328"/>
    </row>
    <row r="80" spans="2:7">
      <c r="B80" s="259" t="s">
        <v>702</v>
      </c>
      <c r="C80" s="260" t="s">
        <v>707</v>
      </c>
      <c r="G80" s="389"/>
    </row>
    <row r="81" spans="2:11">
      <c r="B81" s="259" t="s">
        <v>701</v>
      </c>
      <c r="C81" s="260" t="s">
        <v>705</v>
      </c>
    </row>
    <row r="83" spans="2:11">
      <c r="B83" s="260" t="s">
        <v>1070</v>
      </c>
      <c r="C83" s="260" t="s">
        <v>1071</v>
      </c>
      <c r="D83" s="260" t="s">
        <v>1072</v>
      </c>
      <c r="E83" s="260" t="s">
        <v>1073</v>
      </c>
    </row>
    <row r="84" spans="2:11" s="274" customFormat="1">
      <c r="B84" s="328">
        <v>24814481.579999998</v>
      </c>
      <c r="C84" s="328">
        <v>810354</v>
      </c>
      <c r="D84" s="328">
        <v>159628.38399999999</v>
      </c>
      <c r="E84" s="328">
        <v>13093</v>
      </c>
    </row>
    <row r="85" spans="2:11">
      <c r="B85" s="328"/>
      <c r="C85" s="328"/>
      <c r="D85" s="328"/>
      <c r="E85" s="328"/>
    </row>
    <row r="86" spans="2:11">
      <c r="B86" s="328"/>
      <c r="C86" s="328"/>
      <c r="D86" s="328"/>
      <c r="E86" s="328"/>
    </row>
    <row r="87" spans="2:11">
      <c r="B87" s="260" t="s">
        <v>1084</v>
      </c>
      <c r="C87" s="328"/>
      <c r="D87" s="328"/>
      <c r="E87" s="328"/>
    </row>
    <row r="88" spans="2:11" ht="21" customHeight="1">
      <c r="B88" s="319" t="s">
        <v>1080</v>
      </c>
      <c r="C88" s="319" t="s">
        <v>1075</v>
      </c>
      <c r="D88" s="319" t="s">
        <v>1085</v>
      </c>
      <c r="E88" s="319" t="s">
        <v>1086</v>
      </c>
      <c r="F88" s="319" t="s">
        <v>1087</v>
      </c>
      <c r="I88" s="319" t="s">
        <v>1080</v>
      </c>
      <c r="J88" s="318" t="s">
        <v>707</v>
      </c>
      <c r="K88" s="318" t="s">
        <v>706</v>
      </c>
    </row>
    <row r="89" spans="2:11" ht="21" customHeight="1">
      <c r="B89" s="318" t="s">
        <v>708</v>
      </c>
      <c r="C89" s="241">
        <f>B76</f>
        <v>365</v>
      </c>
      <c r="D89" s="241">
        <f>B84</f>
        <v>24814481.579999998</v>
      </c>
      <c r="E89" s="313">
        <f>C89/$C$93</f>
        <v>0.83143507972665143</v>
      </c>
      <c r="F89" s="313">
        <f>D89/$D$93</f>
        <v>0.96189269451476112</v>
      </c>
      <c r="I89" s="318" t="s">
        <v>708</v>
      </c>
      <c r="J89" s="343">
        <f>E89</f>
        <v>0.83143507972665143</v>
      </c>
      <c r="K89" s="324">
        <f>E63</f>
        <v>4.1927627000695897E-2</v>
      </c>
    </row>
    <row r="90" spans="2:11" ht="21" customHeight="1">
      <c r="B90" s="318" t="s">
        <v>709</v>
      </c>
      <c r="C90" s="241">
        <f>C76</f>
        <v>42</v>
      </c>
      <c r="D90" s="241">
        <f>C84</f>
        <v>810354</v>
      </c>
      <c r="E90" s="313">
        <f t="shared" ref="E90:E93" si="6">C90/$C$93</f>
        <v>9.5671981776765377E-2</v>
      </c>
      <c r="F90" s="313">
        <f t="shared" ref="F90:F93" si="7">D90/$D$93</f>
        <v>3.141204421530433E-2</v>
      </c>
      <c r="I90" s="318" t="s">
        <v>709</v>
      </c>
      <c r="J90" s="343">
        <f t="shared" ref="J90:J92" si="8">E90</f>
        <v>9.5671981776765377E-2</v>
      </c>
      <c r="K90" s="324">
        <f t="shared" ref="K90:K92" si="9">E64</f>
        <v>9.1858037578288101E-2</v>
      </c>
    </row>
    <row r="91" spans="2:11" ht="21" customHeight="1">
      <c r="B91" s="318" t="s">
        <v>710</v>
      </c>
      <c r="C91" s="241">
        <f>D76</f>
        <v>26</v>
      </c>
      <c r="D91" s="241">
        <f>D84</f>
        <v>159628.38399999999</v>
      </c>
      <c r="E91" s="313">
        <f t="shared" si="6"/>
        <v>5.9225512528473807E-2</v>
      </c>
      <c r="F91" s="313">
        <f t="shared" si="7"/>
        <v>6.1877325912201055E-3</v>
      </c>
      <c r="I91" s="318" t="s">
        <v>710</v>
      </c>
      <c r="J91" s="343">
        <f t="shared" si="8"/>
        <v>5.9225512528473807E-2</v>
      </c>
      <c r="K91" s="324">
        <f t="shared" si="9"/>
        <v>0.35334029227557412</v>
      </c>
    </row>
    <row r="92" spans="2:11" ht="21" customHeight="1">
      <c r="B92" s="318" t="s">
        <v>711</v>
      </c>
      <c r="C92" s="241">
        <f>E76</f>
        <v>6</v>
      </c>
      <c r="D92" s="241">
        <f>E84</f>
        <v>13093</v>
      </c>
      <c r="E92" s="313">
        <f t="shared" si="6"/>
        <v>1.366742596810934E-2</v>
      </c>
      <c r="F92" s="313">
        <f t="shared" si="7"/>
        <v>5.0752867871446249E-4</v>
      </c>
      <c r="I92" s="318" t="s">
        <v>711</v>
      </c>
      <c r="J92" s="343">
        <f t="shared" si="8"/>
        <v>1.366742596810934E-2</v>
      </c>
      <c r="K92" s="324">
        <f t="shared" si="9"/>
        <v>0.51287404314544194</v>
      </c>
    </row>
    <row r="93" spans="2:11" ht="21" customHeight="1">
      <c r="B93" s="319" t="s">
        <v>1008</v>
      </c>
      <c r="C93" s="242">
        <f t="shared" ref="C93" si="10">SUM(C89:C92)</f>
        <v>439</v>
      </c>
      <c r="D93" s="242">
        <f t="shared" ref="D93" si="11">SUM(D89:D92)</f>
        <v>25797556.963999998</v>
      </c>
      <c r="E93" s="313">
        <f t="shared" si="6"/>
        <v>1</v>
      </c>
      <c r="F93" s="313">
        <f t="shared" si="7"/>
        <v>1</v>
      </c>
      <c r="J93" s="356">
        <f t="shared" ref="J93:K93" si="12">SUM(J89:J92)</f>
        <v>1</v>
      </c>
      <c r="K93" s="356">
        <f t="shared" si="12"/>
        <v>1</v>
      </c>
    </row>
    <row r="94" spans="2:11">
      <c r="B94" s="328"/>
      <c r="C94" s="328"/>
      <c r="D94" s="328"/>
      <c r="E94" s="328"/>
    </row>
    <row r="95" spans="2:11">
      <c r="B95" s="328"/>
      <c r="C95" s="328"/>
      <c r="D95" s="328"/>
      <c r="E95" s="328"/>
    </row>
    <row r="96" spans="2:11">
      <c r="B96" s="260" t="s">
        <v>1088</v>
      </c>
    </row>
    <row r="98" spans="2:7">
      <c r="B98" s="259" t="s">
        <v>701</v>
      </c>
      <c r="C98" s="260" t="s">
        <v>705</v>
      </c>
    </row>
    <row r="100" spans="2:7" ht="20.399999999999999" customHeight="1">
      <c r="B100" s="260" t="s">
        <v>1070</v>
      </c>
      <c r="C100" s="260" t="s">
        <v>1071</v>
      </c>
      <c r="D100" s="260" t="s">
        <v>1072</v>
      </c>
      <c r="E100" s="260" t="s">
        <v>1073</v>
      </c>
      <c r="F100" s="260" t="s">
        <v>863</v>
      </c>
    </row>
    <row r="101" spans="2:7" s="274" customFormat="1" ht="20.399999999999999" customHeight="1">
      <c r="B101" s="274">
        <v>40176650.227000006</v>
      </c>
      <c r="C101" s="274">
        <v>15106527.978</v>
      </c>
      <c r="D101" s="274">
        <v>34358919.809999995</v>
      </c>
      <c r="E101" s="274">
        <v>18682321.813000001</v>
      </c>
      <c r="F101" s="274">
        <v>108324419.82800001</v>
      </c>
    </row>
    <row r="102" spans="2:7">
      <c r="B102" s="328"/>
      <c r="C102" s="328"/>
      <c r="D102" s="328"/>
      <c r="E102" s="328"/>
      <c r="F102" s="274">
        <f>F101/C109</f>
        <v>9076.1977233347297</v>
      </c>
      <c r="G102" s="394">
        <f>F102/12*1000</f>
        <v>756349.81027789414</v>
      </c>
    </row>
    <row r="103" spans="2:7">
      <c r="B103" s="260" t="s">
        <v>1088</v>
      </c>
    </row>
    <row r="104" spans="2:7" ht="34.799999999999997" customHeight="1">
      <c r="B104" s="319" t="s">
        <v>1080</v>
      </c>
      <c r="C104" s="319" t="s">
        <v>1075</v>
      </c>
      <c r="D104" s="319" t="s">
        <v>1085</v>
      </c>
      <c r="E104" s="323" t="s">
        <v>967</v>
      </c>
      <c r="F104" s="323" t="s">
        <v>1106</v>
      </c>
    </row>
    <row r="105" spans="2:7" ht="34.799999999999997" customHeight="1">
      <c r="B105" s="318" t="s">
        <v>708</v>
      </c>
      <c r="C105" s="241">
        <f>E23</f>
        <v>847</v>
      </c>
      <c r="D105" s="391">
        <f>B101/1000000</f>
        <v>40.176650227000003</v>
      </c>
      <c r="E105" s="393">
        <f>D105/$D$109</f>
        <v>0.37089190314421633</v>
      </c>
      <c r="F105" s="241">
        <f>D105*1000000/C105/12*1000</f>
        <v>3952838.4717630856</v>
      </c>
    </row>
    <row r="106" spans="2:7" ht="34.799999999999997" customHeight="1">
      <c r="B106" s="318" t="s">
        <v>709</v>
      </c>
      <c r="C106" s="241">
        <f>E24</f>
        <v>1098</v>
      </c>
      <c r="D106" s="391">
        <f>C101/1000000</f>
        <v>15.106527978000001</v>
      </c>
      <c r="E106" s="393">
        <f t="shared" ref="E106:E109" si="13">D106/$D$109</f>
        <v>0.13945634790369976</v>
      </c>
      <c r="F106" s="241">
        <f t="shared" ref="F106:F109" si="14">D106*1000000/C106/12*1000</f>
        <v>1146518.5168488161</v>
      </c>
    </row>
    <row r="107" spans="2:7" ht="34.799999999999997" customHeight="1">
      <c r="B107" s="318" t="s">
        <v>710</v>
      </c>
      <c r="C107" s="241">
        <f>E25</f>
        <v>4088</v>
      </c>
      <c r="D107" s="391">
        <f>D101/1000000</f>
        <v>34.358919809999996</v>
      </c>
      <c r="E107" s="393">
        <f t="shared" si="13"/>
        <v>0.31718535732345371</v>
      </c>
      <c r="F107" s="241">
        <f t="shared" si="14"/>
        <v>700401.98568982386</v>
      </c>
    </row>
    <row r="108" spans="2:7" ht="34.799999999999997" customHeight="1">
      <c r="B108" s="318" t="s">
        <v>711</v>
      </c>
      <c r="C108" s="241">
        <f>E26</f>
        <v>5902</v>
      </c>
      <c r="D108" s="391">
        <f>E101/1000000</f>
        <v>18.682321813000001</v>
      </c>
      <c r="E108" s="393">
        <f t="shared" si="13"/>
        <v>0.17246639162863017</v>
      </c>
      <c r="F108" s="241">
        <f t="shared" si="14"/>
        <v>263785.18317237101</v>
      </c>
    </row>
    <row r="109" spans="2:7" ht="34.799999999999997" customHeight="1">
      <c r="B109" s="319" t="s">
        <v>1105</v>
      </c>
      <c r="C109" s="242">
        <f t="shared" ref="C109" si="15">SUM(C105:C108)</f>
        <v>11935</v>
      </c>
      <c r="D109" s="392">
        <f t="shared" ref="D109" si="16">SUM(D105:D108)</f>
        <v>108.324419828</v>
      </c>
      <c r="E109" s="393">
        <f t="shared" si="13"/>
        <v>1</v>
      </c>
      <c r="F109" s="241">
        <f t="shared" si="14"/>
        <v>756349.81027789414</v>
      </c>
    </row>
    <row r="111" spans="2:7">
      <c r="B111" s="260">
        <v>11845</v>
      </c>
    </row>
    <row r="112" spans="2:7">
      <c r="B112" s="260">
        <v>11213</v>
      </c>
    </row>
    <row r="113" spans="2:6">
      <c r="B113" s="356">
        <f>B111/B112-1</f>
        <v>5.63631499152768E-2</v>
      </c>
    </row>
    <row r="117" spans="2:6">
      <c r="B117" s="260" t="s">
        <v>1084</v>
      </c>
    </row>
    <row r="118" spans="2:6">
      <c r="B118" s="5"/>
      <c r="C118"/>
    </row>
    <row r="119" spans="2:6">
      <c r="B119" s="259" t="s">
        <v>701</v>
      </c>
      <c r="C119" s="260" t="s">
        <v>705</v>
      </c>
    </row>
    <row r="121" spans="2:6" s="274" customFormat="1">
      <c r="B121" s="400" t="s">
        <v>857</v>
      </c>
      <c r="C121" s="274" t="s">
        <v>1070</v>
      </c>
      <c r="D121" s="274" t="s">
        <v>1071</v>
      </c>
      <c r="E121" s="274" t="s">
        <v>1072</v>
      </c>
      <c r="F121" s="274" t="s">
        <v>1073</v>
      </c>
    </row>
    <row r="122" spans="2:6" s="274" customFormat="1">
      <c r="B122" s="401" t="s">
        <v>707</v>
      </c>
      <c r="C122" s="274">
        <v>24814481.579999998</v>
      </c>
      <c r="D122" s="274">
        <v>810354</v>
      </c>
      <c r="E122" s="274">
        <v>159628.38399999999</v>
      </c>
      <c r="F122" s="274">
        <v>13093</v>
      </c>
    </row>
    <row r="123" spans="2:6" s="274" customFormat="1">
      <c r="B123" s="401" t="s">
        <v>706</v>
      </c>
      <c r="C123" s="274">
        <v>15362168.647</v>
      </c>
      <c r="D123" s="274">
        <v>14296173.978</v>
      </c>
      <c r="E123" s="274">
        <v>34199291.425999999</v>
      </c>
      <c r="F123" s="274">
        <v>18669228.813000001</v>
      </c>
    </row>
    <row r="124" spans="2:6" s="274" customFormat="1">
      <c r="B124" s="401" t="s">
        <v>858</v>
      </c>
      <c r="C124" s="274">
        <v>40176650.226999998</v>
      </c>
      <c r="D124" s="274">
        <v>15106527.978</v>
      </c>
      <c r="E124" s="274">
        <v>34358919.810000002</v>
      </c>
      <c r="F124" s="274">
        <v>18682321.813000001</v>
      </c>
    </row>
    <row r="125" spans="2:6" s="274" customFormat="1">
      <c r="B125" s="401"/>
    </row>
    <row r="126" spans="2:6" s="402" customFormat="1" ht="18.600000000000001" customHeight="1">
      <c r="B126" s="241" t="s">
        <v>1119</v>
      </c>
      <c r="C126" s="241" t="s">
        <v>707</v>
      </c>
      <c r="D126" s="241" t="s">
        <v>706</v>
      </c>
    </row>
    <row r="127" spans="2:6" s="274" customFormat="1" ht="18" customHeight="1">
      <c r="B127" s="417" t="s">
        <v>708</v>
      </c>
      <c r="C127" s="342">
        <f>C122</f>
        <v>24814481.579999998</v>
      </c>
      <c r="D127" s="342">
        <f>C123</f>
        <v>15362168.647</v>
      </c>
      <c r="E127" s="50">
        <f>SUM(C127:D127)/1000000</f>
        <v>40.176650226999996</v>
      </c>
      <c r="F127" s="387">
        <f>E127/$E$131</f>
        <v>0.37089190314421633</v>
      </c>
    </row>
    <row r="128" spans="2:6" s="274" customFormat="1" ht="18" customHeight="1">
      <c r="B128" s="417" t="s">
        <v>709</v>
      </c>
      <c r="C128" s="342">
        <f>D122</f>
        <v>810354</v>
      </c>
      <c r="D128" s="342">
        <f>D123</f>
        <v>14296173.978</v>
      </c>
      <c r="E128" s="50">
        <f t="shared" ref="E128:E131" si="17">SUM(C128:D128)/1000000</f>
        <v>15.106527978000001</v>
      </c>
      <c r="F128" s="387">
        <f t="shared" ref="F128:F131" si="18">E128/$E$131</f>
        <v>0.13945634790369979</v>
      </c>
    </row>
    <row r="129" spans="2:6" s="274" customFormat="1" ht="18" customHeight="1">
      <c r="B129" s="417" t="s">
        <v>710</v>
      </c>
      <c r="C129" s="342">
        <f>E122</f>
        <v>159628.38399999999</v>
      </c>
      <c r="D129" s="342">
        <f>E123</f>
        <v>34199291.425999999</v>
      </c>
      <c r="E129" s="50">
        <f t="shared" si="17"/>
        <v>34.358919810000003</v>
      </c>
      <c r="F129" s="387">
        <f t="shared" si="18"/>
        <v>0.31718535732345382</v>
      </c>
    </row>
    <row r="130" spans="2:6" s="274" customFormat="1" ht="18" customHeight="1">
      <c r="B130" s="417" t="s">
        <v>711</v>
      </c>
      <c r="C130" s="342">
        <f>F122</f>
        <v>13093</v>
      </c>
      <c r="D130" s="342">
        <f>F123</f>
        <v>18669228.813000001</v>
      </c>
      <c r="E130" s="50">
        <f t="shared" si="17"/>
        <v>18.682321813000001</v>
      </c>
      <c r="F130" s="387">
        <f t="shared" si="18"/>
        <v>0.1724663916286302</v>
      </c>
    </row>
    <row r="131" spans="2:6" s="274" customFormat="1" ht="18" customHeight="1">
      <c r="B131" s="417" t="s">
        <v>856</v>
      </c>
      <c r="C131" s="342">
        <f t="shared" ref="C131:D131" si="19">SUM(C127:C130)</f>
        <v>25797556.963999998</v>
      </c>
      <c r="D131" s="342">
        <f t="shared" si="19"/>
        <v>82526862.863999993</v>
      </c>
      <c r="E131" s="50">
        <f t="shared" si="17"/>
        <v>108.32441982799999</v>
      </c>
      <c r="F131" s="387">
        <f t="shared" si="18"/>
        <v>1</v>
      </c>
    </row>
    <row r="132" spans="2:6">
      <c r="B132" s="329"/>
      <c r="C132" s="328"/>
      <c r="D132" s="328"/>
      <c r="E132" s="328"/>
      <c r="F132" s="328"/>
    </row>
    <row r="135" spans="2:6" ht="19.8" customHeight="1">
      <c r="B135" s="323" t="s">
        <v>1119</v>
      </c>
      <c r="C135" s="323" t="s">
        <v>708</v>
      </c>
      <c r="D135" s="323" t="s">
        <v>709</v>
      </c>
      <c r="E135" s="323" t="s">
        <v>710</v>
      </c>
      <c r="F135" s="323" t="s">
        <v>711</v>
      </c>
    </row>
    <row r="136" spans="2:6" s="274" customFormat="1" ht="19.8" customHeight="1">
      <c r="B136" s="417" t="s">
        <v>707</v>
      </c>
      <c r="C136" s="241">
        <f>C122</f>
        <v>24814481.579999998</v>
      </c>
      <c r="D136" s="241">
        <f t="shared" ref="D136:F136" si="20">D122</f>
        <v>810354</v>
      </c>
      <c r="E136" s="241">
        <f t="shared" si="20"/>
        <v>159628.38399999999</v>
      </c>
      <c r="F136" s="241">
        <f t="shared" si="20"/>
        <v>13093</v>
      </c>
    </row>
    <row r="137" spans="2:6" s="274" customFormat="1" ht="19.8" customHeight="1">
      <c r="B137" s="417" t="s">
        <v>706</v>
      </c>
      <c r="C137" s="241">
        <f t="shared" ref="C137:F137" si="21">C123</f>
        <v>15362168.647</v>
      </c>
      <c r="D137" s="241">
        <f t="shared" si="21"/>
        <v>14296173.978</v>
      </c>
      <c r="E137" s="241">
        <f t="shared" si="21"/>
        <v>34199291.425999999</v>
      </c>
      <c r="F137" s="241">
        <f t="shared" si="21"/>
        <v>18669228.813000001</v>
      </c>
    </row>
    <row r="138" spans="2:6" s="274" customFormat="1" ht="19.8" customHeight="1">
      <c r="B138" s="241" t="s">
        <v>856</v>
      </c>
      <c r="C138" s="241">
        <f t="shared" ref="C138:F138" si="22">C124</f>
        <v>40176650.226999998</v>
      </c>
      <c r="D138" s="241">
        <f t="shared" si="22"/>
        <v>15106527.978</v>
      </c>
      <c r="E138" s="241">
        <f t="shared" si="22"/>
        <v>34358919.810000002</v>
      </c>
      <c r="F138" s="241">
        <f t="shared" si="22"/>
        <v>18682321.813000001</v>
      </c>
    </row>
    <row r="140" spans="2:6">
      <c r="B140" s="323" t="s">
        <v>1119</v>
      </c>
      <c r="C140" s="352" t="s">
        <v>707</v>
      </c>
      <c r="D140" s="352" t="s">
        <v>706</v>
      </c>
      <c r="E140" s="323" t="s">
        <v>856</v>
      </c>
    </row>
    <row r="141" spans="2:6">
      <c r="B141" s="352" t="s">
        <v>708</v>
      </c>
      <c r="C141" s="321">
        <v>365</v>
      </c>
      <c r="D141" s="321">
        <v>481</v>
      </c>
      <c r="E141" s="323">
        <f t="shared" ref="E141:E144" si="23">SUM(C141:D141)</f>
        <v>846</v>
      </c>
    </row>
    <row r="142" spans="2:6">
      <c r="B142" s="352" t="s">
        <v>709</v>
      </c>
      <c r="C142" s="321">
        <v>42</v>
      </c>
      <c r="D142" s="321">
        <v>1054</v>
      </c>
      <c r="E142" s="323">
        <f t="shared" si="23"/>
        <v>1096</v>
      </c>
    </row>
    <row r="143" spans="2:6">
      <c r="B143" s="352" t="s">
        <v>710</v>
      </c>
      <c r="C143" s="321">
        <v>25</v>
      </c>
      <c r="D143" s="321">
        <v>4051</v>
      </c>
      <c r="E143" s="323">
        <f t="shared" si="23"/>
        <v>4076</v>
      </c>
    </row>
    <row r="144" spans="2:6">
      <c r="B144" s="352" t="s">
        <v>711</v>
      </c>
      <c r="C144" s="321">
        <v>6</v>
      </c>
      <c r="D144" s="321">
        <v>5821</v>
      </c>
      <c r="E144" s="323">
        <f t="shared" si="23"/>
        <v>5827</v>
      </c>
    </row>
    <row r="146" spans="2:7">
      <c r="B146" s="285" t="s">
        <v>1119</v>
      </c>
      <c r="C146" s="285" t="s">
        <v>707</v>
      </c>
      <c r="D146" s="285" t="s">
        <v>706</v>
      </c>
      <c r="E146" s="260">
        <v>25</v>
      </c>
      <c r="F146" s="260">
        <v>6</v>
      </c>
    </row>
    <row r="147" spans="2:7">
      <c r="B147" s="352" t="s">
        <v>708</v>
      </c>
      <c r="C147" s="324">
        <f>+C141/E141</f>
        <v>0.4314420803782506</v>
      </c>
      <c r="D147" s="324">
        <f>+D141/E141</f>
        <v>0.5685579196217494</v>
      </c>
      <c r="E147" s="260">
        <v>4051</v>
      </c>
      <c r="F147" s="260">
        <v>5821</v>
      </c>
    </row>
    <row r="148" spans="2:7">
      <c r="B148" s="352" t="s">
        <v>709</v>
      </c>
      <c r="C148" s="324">
        <f t="shared" ref="C148:C150" si="24">+C142/E142</f>
        <v>3.8321167883211681E-2</v>
      </c>
      <c r="D148" s="324">
        <f t="shared" ref="D148:D150" si="25">+D142/E142</f>
        <v>0.96167883211678828</v>
      </c>
    </row>
    <row r="149" spans="2:7">
      <c r="B149" s="352" t="s">
        <v>710</v>
      </c>
      <c r="C149" s="324">
        <f t="shared" si="24"/>
        <v>6.1334641805691854E-3</v>
      </c>
      <c r="D149" s="324">
        <f t="shared" si="25"/>
        <v>0.99386653581943085</v>
      </c>
    </row>
    <row r="150" spans="2:7">
      <c r="B150" s="352" t="s">
        <v>711</v>
      </c>
      <c r="C150" s="324">
        <f t="shared" si="24"/>
        <v>1.0296893770379268E-3</v>
      </c>
      <c r="D150" s="324">
        <f t="shared" si="25"/>
        <v>0.99897031062296204</v>
      </c>
    </row>
    <row r="155" spans="2:7">
      <c r="B155" s="259" t="s">
        <v>701</v>
      </c>
      <c r="C155" s="260" t="s">
        <v>705</v>
      </c>
    </row>
    <row r="157" spans="2:7">
      <c r="B157" s="259" t="s">
        <v>857</v>
      </c>
      <c r="C157" s="260" t="s">
        <v>1070</v>
      </c>
      <c r="D157" s="260" t="s">
        <v>1071</v>
      </c>
      <c r="E157" s="260" t="s">
        <v>1072</v>
      </c>
      <c r="F157" s="260" t="s">
        <v>1073</v>
      </c>
      <c r="G157" s="330" t="s">
        <v>863</v>
      </c>
    </row>
    <row r="158" spans="2:7">
      <c r="B158" s="329" t="s">
        <v>707</v>
      </c>
      <c r="C158" s="328">
        <v>24814481.579999998</v>
      </c>
      <c r="D158" s="328">
        <v>810354</v>
      </c>
      <c r="E158" s="328">
        <v>159628.38399999999</v>
      </c>
      <c r="F158" s="328">
        <v>13093</v>
      </c>
      <c r="G158" s="330">
        <v>25797556.964000002</v>
      </c>
    </row>
    <row r="159" spans="2:7">
      <c r="B159" s="329" t="s">
        <v>706</v>
      </c>
      <c r="C159" s="328">
        <v>15362168.647</v>
      </c>
      <c r="D159" s="328">
        <v>14296173.978</v>
      </c>
      <c r="E159" s="328">
        <v>34199291.425999999</v>
      </c>
      <c r="F159" s="328">
        <v>18669228.813000001</v>
      </c>
      <c r="G159" s="330">
        <v>82526862.864000008</v>
      </c>
    </row>
    <row r="160" spans="2:7">
      <c r="B160" s="329" t="s">
        <v>858</v>
      </c>
      <c r="C160" s="328">
        <v>40176650.226999998</v>
      </c>
      <c r="D160" s="328">
        <v>15106527.978</v>
      </c>
      <c r="E160" s="328">
        <v>34358919.810000002</v>
      </c>
      <c r="F160" s="328">
        <v>18682321.813000001</v>
      </c>
      <c r="G160" s="330">
        <v>108324419.82800001</v>
      </c>
    </row>
  </sheetData>
  <autoFilter ref="B9:D13"/>
  <pageMargins left="0.7" right="0.7" top="0.75" bottom="0.75" header="0.3" footer="0.3"/>
  <pageSetup paperSize="9" orientation="portrait" r:id="rId11"/>
  <drawing r:id="rId1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sheetPr>
  <dimension ref="A1:K172"/>
  <sheetViews>
    <sheetView zoomScale="145" zoomScaleNormal="145" workbookViewId="0">
      <pane xSplit="1" ySplit="1" topLeftCell="G132" activePane="bottomRight" state="frozen"/>
      <selection pane="topRight" activeCell="B1" sqref="B1"/>
      <selection pane="bottomLeft" activeCell="A2" sqref="A2"/>
      <selection pane="bottomRight" activeCell="E164" sqref="E164"/>
    </sheetView>
  </sheetViews>
  <sheetFormatPr baseColWidth="10" defaultRowHeight="14.4"/>
  <cols>
    <col min="1" max="1" width="33.33203125" style="243" customWidth="1"/>
    <col min="2" max="2" width="34.21875" customWidth="1"/>
    <col min="3" max="3" width="24.88671875" hidden="1" customWidth="1"/>
    <col min="4" max="4" width="25.44140625" customWidth="1"/>
    <col min="5" max="5" width="33.6640625" bestFit="1" customWidth="1"/>
    <col min="6" max="6" width="56.44140625" customWidth="1"/>
    <col min="7" max="7" width="17.88671875" style="10" bestFit="1" customWidth="1"/>
    <col min="8" max="8" width="65" hidden="1" customWidth="1"/>
    <col min="9" max="9" width="16.88671875" hidden="1" customWidth="1"/>
    <col min="10" max="10" width="23" customWidth="1"/>
    <col min="11" max="11" width="15.77734375" bestFit="1" customWidth="1"/>
    <col min="12" max="16384" width="11.5546875" style="64"/>
  </cols>
  <sheetData>
    <row r="1" spans="1:11" ht="29.4" customHeight="1">
      <c r="A1" s="2" t="s">
        <v>1</v>
      </c>
      <c r="B1" s="1" t="s">
        <v>298</v>
      </c>
      <c r="C1" s="1" t="s">
        <v>292</v>
      </c>
      <c r="D1" s="187" t="s">
        <v>759</v>
      </c>
      <c r="E1" s="1" t="s">
        <v>294</v>
      </c>
      <c r="F1" s="1" t="s">
        <v>293</v>
      </c>
      <c r="G1" s="8" t="s">
        <v>295</v>
      </c>
      <c r="H1" s="1" t="s">
        <v>296</v>
      </c>
      <c r="I1" s="1" t="s">
        <v>297</v>
      </c>
      <c r="J1" s="1" t="s">
        <v>67</v>
      </c>
      <c r="K1" s="1" t="s">
        <v>68</v>
      </c>
    </row>
    <row r="2" spans="1:11" ht="19.2" customHeight="1">
      <c r="A2" s="191" t="s">
        <v>17</v>
      </c>
      <c r="B2" s="191" t="s">
        <v>300</v>
      </c>
      <c r="C2" s="4" t="s">
        <v>142</v>
      </c>
      <c r="D2" s="192" t="s">
        <v>760</v>
      </c>
      <c r="E2" s="191" t="s">
        <v>142</v>
      </c>
      <c r="F2" s="191" t="s">
        <v>142</v>
      </c>
      <c r="G2" s="193">
        <v>235</v>
      </c>
      <c r="H2" s="4"/>
      <c r="I2" s="4"/>
      <c r="J2" s="191" t="s">
        <v>93</v>
      </c>
      <c r="K2" s="191" t="s">
        <v>93</v>
      </c>
    </row>
    <row r="3" spans="1:11" ht="19.2" customHeight="1">
      <c r="A3" s="191" t="s">
        <v>17</v>
      </c>
      <c r="B3" s="191" t="s">
        <v>302</v>
      </c>
      <c r="C3" s="4" t="s">
        <v>142</v>
      </c>
      <c r="D3" s="192" t="s">
        <v>761</v>
      </c>
      <c r="E3" s="191" t="s">
        <v>142</v>
      </c>
      <c r="F3" s="191" t="s">
        <v>142</v>
      </c>
      <c r="G3" s="193">
        <v>360</v>
      </c>
      <c r="H3" s="4"/>
      <c r="I3" s="4"/>
      <c r="J3" s="191" t="s">
        <v>93</v>
      </c>
      <c r="K3" s="191" t="s">
        <v>93</v>
      </c>
    </row>
    <row r="4" spans="1:11" ht="19.2" customHeight="1">
      <c r="A4" s="191" t="s">
        <v>17</v>
      </c>
      <c r="B4" s="191" t="s">
        <v>388</v>
      </c>
      <c r="C4" s="4" t="s">
        <v>142</v>
      </c>
      <c r="D4" s="191" t="s">
        <v>762</v>
      </c>
      <c r="E4" s="191" t="s">
        <v>763</v>
      </c>
      <c r="F4" s="191" t="s">
        <v>142</v>
      </c>
      <c r="G4" s="193">
        <v>500</v>
      </c>
      <c r="H4" s="4"/>
      <c r="I4" s="4"/>
      <c r="J4" s="191" t="s">
        <v>600</v>
      </c>
      <c r="K4" s="191" t="s">
        <v>600</v>
      </c>
    </row>
    <row r="5" spans="1:11" ht="19.2" customHeight="1">
      <c r="A5" s="191" t="s">
        <v>17</v>
      </c>
      <c r="B5" s="191" t="s">
        <v>302</v>
      </c>
      <c r="C5" s="4" t="s">
        <v>142</v>
      </c>
      <c r="D5" s="191" t="s">
        <v>761</v>
      </c>
      <c r="E5" s="191" t="s">
        <v>142</v>
      </c>
      <c r="F5" s="191" t="s">
        <v>142</v>
      </c>
      <c r="G5" s="193">
        <v>18463</v>
      </c>
      <c r="H5" s="4" t="s">
        <v>340</v>
      </c>
      <c r="I5" s="4" t="s">
        <v>142</v>
      </c>
      <c r="J5" s="191" t="s">
        <v>93</v>
      </c>
      <c r="K5" s="191" t="s">
        <v>93</v>
      </c>
    </row>
    <row r="6" spans="1:11" ht="25.8" customHeight="1">
      <c r="A6" s="191" t="s">
        <v>17</v>
      </c>
      <c r="B6" s="191" t="s">
        <v>301</v>
      </c>
      <c r="C6" s="4" t="s">
        <v>142</v>
      </c>
      <c r="D6" s="191" t="s">
        <v>764</v>
      </c>
      <c r="E6" s="191" t="s">
        <v>142</v>
      </c>
      <c r="F6" s="191" t="s">
        <v>405</v>
      </c>
      <c r="G6" s="193">
        <v>7752</v>
      </c>
      <c r="H6" s="4" t="s">
        <v>142</v>
      </c>
      <c r="I6" s="4" t="s">
        <v>142</v>
      </c>
      <c r="J6" s="191" t="s">
        <v>93</v>
      </c>
      <c r="K6" s="191" t="s">
        <v>93</v>
      </c>
    </row>
    <row r="7" spans="1:11" ht="19.2" customHeight="1">
      <c r="A7" s="191" t="s">
        <v>17</v>
      </c>
      <c r="B7" s="191" t="s">
        <v>300</v>
      </c>
      <c r="C7" s="4" t="s">
        <v>142</v>
      </c>
      <c r="D7" s="191" t="s">
        <v>760</v>
      </c>
      <c r="E7" s="191" t="s">
        <v>142</v>
      </c>
      <c r="F7" s="191" t="s">
        <v>142</v>
      </c>
      <c r="G7" s="193">
        <v>4997</v>
      </c>
      <c r="H7" s="4" t="s">
        <v>142</v>
      </c>
      <c r="I7" s="4" t="s">
        <v>142</v>
      </c>
      <c r="J7" s="191" t="s">
        <v>91</v>
      </c>
      <c r="K7" s="191" t="s">
        <v>91</v>
      </c>
    </row>
    <row r="8" spans="1:11" ht="19.2" customHeight="1">
      <c r="A8" s="191" t="s">
        <v>17</v>
      </c>
      <c r="B8" s="191" t="s">
        <v>300</v>
      </c>
      <c r="C8" s="4" t="s">
        <v>142</v>
      </c>
      <c r="D8" s="191" t="s">
        <v>760</v>
      </c>
      <c r="E8" s="191" t="s">
        <v>142</v>
      </c>
      <c r="F8" s="191" t="s">
        <v>142</v>
      </c>
      <c r="G8" s="193">
        <v>2199</v>
      </c>
      <c r="H8" s="4" t="s">
        <v>142</v>
      </c>
      <c r="I8" s="4" t="s">
        <v>142</v>
      </c>
      <c r="J8" s="191" t="s">
        <v>91</v>
      </c>
      <c r="K8" s="191" t="s">
        <v>91</v>
      </c>
    </row>
    <row r="9" spans="1:11" ht="22.5" customHeight="1">
      <c r="A9" s="191" t="s">
        <v>17</v>
      </c>
      <c r="B9" s="191" t="s">
        <v>388</v>
      </c>
      <c r="C9" s="4" t="s">
        <v>142</v>
      </c>
      <c r="D9" s="191" t="s">
        <v>765</v>
      </c>
      <c r="E9" s="191" t="s">
        <v>142</v>
      </c>
      <c r="F9" s="191" t="s">
        <v>142</v>
      </c>
      <c r="G9" s="193">
        <v>17489</v>
      </c>
      <c r="H9" s="4" t="s">
        <v>142</v>
      </c>
      <c r="I9" s="4" t="s">
        <v>142</v>
      </c>
      <c r="J9" s="191" t="s">
        <v>91</v>
      </c>
      <c r="K9" s="191" t="s">
        <v>91</v>
      </c>
    </row>
    <row r="10" spans="1:11">
      <c r="A10" s="191" t="s">
        <v>17</v>
      </c>
      <c r="B10" s="191" t="s">
        <v>308</v>
      </c>
      <c r="C10" s="4" t="s">
        <v>142</v>
      </c>
      <c r="D10" s="191" t="s">
        <v>761</v>
      </c>
      <c r="E10" s="191"/>
      <c r="F10" s="191" t="s">
        <v>142</v>
      </c>
      <c r="G10" s="193">
        <v>9894</v>
      </c>
      <c r="H10" s="4" t="s">
        <v>142</v>
      </c>
      <c r="I10" s="4" t="s">
        <v>142</v>
      </c>
      <c r="J10" s="191" t="s">
        <v>91</v>
      </c>
      <c r="K10" s="191" t="s">
        <v>91</v>
      </c>
    </row>
    <row r="11" spans="1:11" ht="19.2" customHeight="1">
      <c r="A11" s="191" t="s">
        <v>38</v>
      </c>
      <c r="B11" s="191" t="s">
        <v>300</v>
      </c>
      <c r="C11" s="4" t="s">
        <v>142</v>
      </c>
      <c r="D11" s="191" t="s">
        <v>760</v>
      </c>
      <c r="E11" s="191" t="s">
        <v>142</v>
      </c>
      <c r="F11" s="190" t="s">
        <v>299</v>
      </c>
      <c r="G11" s="193">
        <v>208000</v>
      </c>
      <c r="H11" s="4" t="s">
        <v>142</v>
      </c>
      <c r="I11" s="4" t="s">
        <v>142</v>
      </c>
      <c r="J11" s="190" t="s">
        <v>81</v>
      </c>
      <c r="K11" s="190" t="s">
        <v>82</v>
      </c>
    </row>
    <row r="12" spans="1:11">
      <c r="A12" s="191" t="s">
        <v>38</v>
      </c>
      <c r="B12" s="191" t="s">
        <v>316</v>
      </c>
      <c r="C12" s="4" t="s">
        <v>142</v>
      </c>
      <c r="D12" s="190" t="s">
        <v>761</v>
      </c>
      <c r="E12" s="191" t="s">
        <v>142</v>
      </c>
      <c r="F12" s="190" t="s">
        <v>766</v>
      </c>
      <c r="G12" s="193">
        <v>7000</v>
      </c>
      <c r="H12" s="4" t="s">
        <v>142</v>
      </c>
      <c r="I12" s="4" t="s">
        <v>142</v>
      </c>
      <c r="J12" s="190" t="s">
        <v>81</v>
      </c>
      <c r="K12" s="190" t="s">
        <v>82</v>
      </c>
    </row>
    <row r="13" spans="1:11">
      <c r="A13" s="191" t="s">
        <v>29</v>
      </c>
      <c r="B13" s="191" t="s">
        <v>815</v>
      </c>
      <c r="C13" s="4"/>
      <c r="D13" s="191" t="s">
        <v>761</v>
      </c>
      <c r="E13" s="191" t="s">
        <v>142</v>
      </c>
      <c r="F13" s="191" t="s">
        <v>303</v>
      </c>
      <c r="G13" s="193">
        <v>7000</v>
      </c>
      <c r="H13" s="4" t="s">
        <v>142</v>
      </c>
      <c r="I13" s="4" t="s">
        <v>142</v>
      </c>
      <c r="J13" s="191" t="s">
        <v>304</v>
      </c>
      <c r="K13" s="191" t="s">
        <v>86</v>
      </c>
    </row>
    <row r="14" spans="1:11">
      <c r="A14" s="191" t="s">
        <v>29</v>
      </c>
      <c r="B14" s="191" t="s">
        <v>302</v>
      </c>
      <c r="C14" s="4" t="s">
        <v>142</v>
      </c>
      <c r="D14" s="191" t="s">
        <v>761</v>
      </c>
      <c r="E14" s="191" t="s">
        <v>142</v>
      </c>
      <c r="F14" s="191" t="s">
        <v>305</v>
      </c>
      <c r="G14" s="193">
        <v>2000</v>
      </c>
      <c r="H14" s="4" t="s">
        <v>142</v>
      </c>
      <c r="I14" s="4" t="s">
        <v>142</v>
      </c>
      <c r="J14" s="191" t="s">
        <v>306</v>
      </c>
      <c r="K14" s="191" t="s">
        <v>79</v>
      </c>
    </row>
    <row r="15" spans="1:11">
      <c r="A15" s="191" t="s">
        <v>29</v>
      </c>
      <c r="B15" s="191" t="s">
        <v>308</v>
      </c>
      <c r="C15" s="4" t="s">
        <v>142</v>
      </c>
      <c r="D15" s="191" t="s">
        <v>761</v>
      </c>
      <c r="E15" s="191" t="s">
        <v>142</v>
      </c>
      <c r="F15" s="191" t="s">
        <v>307</v>
      </c>
      <c r="G15" s="193">
        <v>10000</v>
      </c>
      <c r="H15" s="4" t="s">
        <v>142</v>
      </c>
      <c r="I15" s="4" t="s">
        <v>142</v>
      </c>
      <c r="J15" s="191" t="s">
        <v>306</v>
      </c>
      <c r="K15" s="191" t="s">
        <v>79</v>
      </c>
    </row>
    <row r="16" spans="1:11">
      <c r="A16" s="191" t="s">
        <v>29</v>
      </c>
      <c r="B16" s="191" t="s">
        <v>302</v>
      </c>
      <c r="C16" s="4" t="s">
        <v>142</v>
      </c>
      <c r="D16" s="191" t="s">
        <v>761</v>
      </c>
      <c r="E16" s="191" t="s">
        <v>142</v>
      </c>
      <c r="F16" s="191" t="s">
        <v>309</v>
      </c>
      <c r="G16" s="193">
        <v>10000</v>
      </c>
      <c r="H16" s="4" t="s">
        <v>142</v>
      </c>
      <c r="I16" s="4" t="s">
        <v>142</v>
      </c>
      <c r="J16" s="191" t="s">
        <v>310</v>
      </c>
      <c r="K16" s="191" t="s">
        <v>79</v>
      </c>
    </row>
    <row r="17" spans="1:11" ht="28.8">
      <c r="A17" s="191" t="s">
        <v>18</v>
      </c>
      <c r="B17" s="191" t="s">
        <v>316</v>
      </c>
      <c r="C17" s="4" t="s">
        <v>142</v>
      </c>
      <c r="D17" s="191" t="s">
        <v>761</v>
      </c>
      <c r="E17" s="191" t="s">
        <v>142</v>
      </c>
      <c r="F17" s="191" t="s">
        <v>315</v>
      </c>
      <c r="G17" s="118">
        <v>0</v>
      </c>
      <c r="H17" s="4" t="s">
        <v>142</v>
      </c>
      <c r="I17" s="4" t="s">
        <v>142</v>
      </c>
      <c r="J17" s="191" t="s">
        <v>93</v>
      </c>
      <c r="K17" s="191" t="s">
        <v>93</v>
      </c>
    </row>
    <row r="18" spans="1:11" ht="28.8">
      <c r="A18" s="191" t="s">
        <v>18</v>
      </c>
      <c r="B18" s="191" t="s">
        <v>300</v>
      </c>
      <c r="C18" s="4" t="s">
        <v>142</v>
      </c>
      <c r="D18" s="191" t="s">
        <v>761</v>
      </c>
      <c r="E18" s="191" t="s">
        <v>142</v>
      </c>
      <c r="F18" s="191" t="s">
        <v>317</v>
      </c>
      <c r="G18" s="118">
        <v>0</v>
      </c>
      <c r="H18" s="4" t="s">
        <v>142</v>
      </c>
      <c r="I18" s="4" t="s">
        <v>142</v>
      </c>
      <c r="J18" s="191" t="s">
        <v>93</v>
      </c>
      <c r="K18" s="191" t="s">
        <v>93</v>
      </c>
    </row>
    <row r="19" spans="1:11">
      <c r="A19" s="191" t="s">
        <v>18</v>
      </c>
      <c r="B19" s="191" t="s">
        <v>301</v>
      </c>
      <c r="C19" s="4" t="s">
        <v>142</v>
      </c>
      <c r="D19" s="191" t="s">
        <v>764</v>
      </c>
      <c r="E19" s="191" t="s">
        <v>142</v>
      </c>
      <c r="F19" s="191" t="s">
        <v>398</v>
      </c>
      <c r="G19" s="118">
        <v>0</v>
      </c>
      <c r="H19" s="4" t="s">
        <v>142</v>
      </c>
      <c r="I19" s="4" t="s">
        <v>142</v>
      </c>
      <c r="J19" s="191" t="s">
        <v>93</v>
      </c>
      <c r="K19" s="191" t="s">
        <v>93</v>
      </c>
    </row>
    <row r="20" spans="1:11" ht="28.8">
      <c r="A20" s="191" t="s">
        <v>18</v>
      </c>
      <c r="B20" s="191" t="s">
        <v>301</v>
      </c>
      <c r="C20" s="4" t="s">
        <v>399</v>
      </c>
      <c r="D20" s="191" t="s">
        <v>764</v>
      </c>
      <c r="E20" s="191" t="s">
        <v>142</v>
      </c>
      <c r="F20" s="191" t="s">
        <v>400</v>
      </c>
      <c r="G20" s="118">
        <v>0</v>
      </c>
      <c r="H20" s="4" t="s">
        <v>142</v>
      </c>
      <c r="I20" s="4" t="s">
        <v>142</v>
      </c>
      <c r="J20" s="191" t="s">
        <v>93</v>
      </c>
      <c r="K20" s="191" t="s">
        <v>93</v>
      </c>
    </row>
    <row r="21" spans="1:11">
      <c r="A21" s="191" t="s">
        <v>18</v>
      </c>
      <c r="B21" s="191" t="s">
        <v>301</v>
      </c>
      <c r="C21" s="4" t="s">
        <v>142</v>
      </c>
      <c r="D21" s="191" t="s">
        <v>764</v>
      </c>
      <c r="E21" s="191" t="s">
        <v>142</v>
      </c>
      <c r="F21" s="191" t="s">
        <v>401</v>
      </c>
      <c r="G21" s="118">
        <v>0</v>
      </c>
      <c r="H21" s="4" t="s">
        <v>142</v>
      </c>
      <c r="I21" s="4" t="s">
        <v>142</v>
      </c>
      <c r="J21" s="191" t="s">
        <v>93</v>
      </c>
      <c r="K21" s="191" t="s">
        <v>93</v>
      </c>
    </row>
    <row r="22" spans="1:11">
      <c r="A22" s="191" t="s">
        <v>53</v>
      </c>
      <c r="B22" s="191" t="s">
        <v>302</v>
      </c>
      <c r="C22" s="4" t="s">
        <v>142</v>
      </c>
      <c r="D22" s="191" t="s">
        <v>761</v>
      </c>
      <c r="E22" s="191" t="s">
        <v>142</v>
      </c>
      <c r="F22" s="191" t="s">
        <v>319</v>
      </c>
      <c r="G22" s="193">
        <v>3102</v>
      </c>
      <c r="H22" s="4" t="s">
        <v>142</v>
      </c>
      <c r="I22" s="4" t="s">
        <v>142</v>
      </c>
      <c r="J22" s="191" t="s">
        <v>304</v>
      </c>
      <c r="K22" s="191" t="s">
        <v>86</v>
      </c>
    </row>
    <row r="23" spans="1:11">
      <c r="A23" s="191" t="s">
        <v>53</v>
      </c>
      <c r="B23" s="191" t="s">
        <v>302</v>
      </c>
      <c r="C23" s="4" t="s">
        <v>142</v>
      </c>
      <c r="D23" s="191" t="s">
        <v>761</v>
      </c>
      <c r="E23" s="191" t="s">
        <v>142</v>
      </c>
      <c r="F23" s="191" t="s">
        <v>320</v>
      </c>
      <c r="G23" s="193">
        <v>3050</v>
      </c>
      <c r="H23" s="4" t="s">
        <v>142</v>
      </c>
      <c r="I23" s="4" t="s">
        <v>142</v>
      </c>
      <c r="J23" s="191" t="s">
        <v>304</v>
      </c>
      <c r="K23" s="191" t="s">
        <v>86</v>
      </c>
    </row>
    <row r="24" spans="1:11">
      <c r="A24" s="191" t="s">
        <v>53</v>
      </c>
      <c r="B24" s="191" t="s">
        <v>815</v>
      </c>
      <c r="C24" s="4" t="s">
        <v>321</v>
      </c>
      <c r="D24" s="191" t="s">
        <v>761</v>
      </c>
      <c r="E24" s="191" t="s">
        <v>142</v>
      </c>
      <c r="F24" s="191" t="s">
        <v>322</v>
      </c>
      <c r="G24" s="193">
        <v>6093</v>
      </c>
      <c r="H24" s="4" t="s">
        <v>142</v>
      </c>
      <c r="I24" s="4" t="s">
        <v>142</v>
      </c>
      <c r="J24" s="191" t="s">
        <v>304</v>
      </c>
      <c r="K24" s="191" t="s">
        <v>86</v>
      </c>
    </row>
    <row r="25" spans="1:11">
      <c r="A25" s="191" t="s">
        <v>53</v>
      </c>
      <c r="B25" s="191" t="s">
        <v>300</v>
      </c>
      <c r="C25" s="4" t="s">
        <v>142</v>
      </c>
      <c r="D25" s="191" t="s">
        <v>760</v>
      </c>
      <c r="E25" s="191" t="s">
        <v>142</v>
      </c>
      <c r="F25" s="191" t="s">
        <v>407</v>
      </c>
      <c r="G25" s="193">
        <v>6157</v>
      </c>
      <c r="H25" s="4" t="s">
        <v>142</v>
      </c>
      <c r="I25" s="4" t="s">
        <v>142</v>
      </c>
      <c r="J25" s="191" t="s">
        <v>408</v>
      </c>
      <c r="K25" s="191" t="s">
        <v>86</v>
      </c>
    </row>
    <row r="26" spans="1:11">
      <c r="A26" s="191" t="s">
        <v>53</v>
      </c>
      <c r="B26" s="191" t="s">
        <v>300</v>
      </c>
      <c r="C26" s="4" t="s">
        <v>142</v>
      </c>
      <c r="D26" s="191" t="s">
        <v>760</v>
      </c>
      <c r="E26" s="191" t="s">
        <v>142</v>
      </c>
      <c r="F26" s="191" t="s">
        <v>409</v>
      </c>
      <c r="G26" s="193">
        <v>2914</v>
      </c>
      <c r="H26" s="4" t="s">
        <v>142</v>
      </c>
      <c r="I26" s="4" t="s">
        <v>142</v>
      </c>
      <c r="J26" s="191" t="s">
        <v>304</v>
      </c>
      <c r="K26" s="191" t="s">
        <v>86</v>
      </c>
    </row>
    <row r="27" spans="1:11">
      <c r="A27" s="191" t="s">
        <v>53</v>
      </c>
      <c r="B27" s="191" t="s">
        <v>300</v>
      </c>
      <c r="C27" s="4"/>
      <c r="D27" s="191" t="s">
        <v>761</v>
      </c>
      <c r="E27" s="191"/>
      <c r="F27" s="191" t="s">
        <v>767</v>
      </c>
      <c r="G27" s="193">
        <v>500</v>
      </c>
      <c r="H27" s="4"/>
      <c r="I27" s="4"/>
      <c r="J27" s="191" t="s">
        <v>600</v>
      </c>
      <c r="K27" s="191" t="s">
        <v>600</v>
      </c>
    </row>
    <row r="28" spans="1:11">
      <c r="A28" s="191" t="s">
        <v>53</v>
      </c>
      <c r="B28" s="191" t="s">
        <v>388</v>
      </c>
      <c r="C28" s="4" t="s">
        <v>142</v>
      </c>
      <c r="D28" s="191" t="s">
        <v>765</v>
      </c>
      <c r="E28" s="191" t="s">
        <v>142</v>
      </c>
      <c r="F28" s="191" t="s">
        <v>420</v>
      </c>
      <c r="G28" s="193">
        <v>22836</v>
      </c>
      <c r="H28" s="4" t="s">
        <v>142</v>
      </c>
      <c r="I28" s="4" t="s">
        <v>142</v>
      </c>
      <c r="J28" s="191" t="s">
        <v>304</v>
      </c>
      <c r="K28" s="191" t="s">
        <v>86</v>
      </c>
    </row>
    <row r="29" spans="1:11">
      <c r="A29" s="191" t="s">
        <v>53</v>
      </c>
      <c r="B29" s="191" t="s">
        <v>388</v>
      </c>
      <c r="C29" s="4" t="s">
        <v>142</v>
      </c>
      <c r="D29" s="191" t="s">
        <v>765</v>
      </c>
      <c r="E29" s="191" t="s">
        <v>142</v>
      </c>
      <c r="F29" s="191" t="s">
        <v>421</v>
      </c>
      <c r="G29" s="193">
        <v>48152</v>
      </c>
      <c r="H29" s="4" t="s">
        <v>142</v>
      </c>
      <c r="I29" s="4" t="s">
        <v>142</v>
      </c>
      <c r="J29" s="191" t="s">
        <v>304</v>
      </c>
      <c r="K29" s="191" t="s">
        <v>86</v>
      </c>
    </row>
    <row r="30" spans="1:11">
      <c r="A30" s="191" t="s">
        <v>53</v>
      </c>
      <c r="B30" s="191" t="s">
        <v>388</v>
      </c>
      <c r="C30" s="4" t="s">
        <v>142</v>
      </c>
      <c r="D30" s="191" t="s">
        <v>765</v>
      </c>
      <c r="E30" s="191" t="s">
        <v>142</v>
      </c>
      <c r="F30" s="191" t="s">
        <v>422</v>
      </c>
      <c r="G30" s="193">
        <v>6962</v>
      </c>
      <c r="H30" s="4" t="s">
        <v>142</v>
      </c>
      <c r="I30" s="4" t="s">
        <v>142</v>
      </c>
      <c r="J30" s="191" t="s">
        <v>304</v>
      </c>
      <c r="K30" s="191" t="s">
        <v>86</v>
      </c>
    </row>
    <row r="31" spans="1:11">
      <c r="A31" s="191" t="s">
        <v>53</v>
      </c>
      <c r="B31" s="191" t="s">
        <v>388</v>
      </c>
      <c r="C31" s="4" t="s">
        <v>142</v>
      </c>
      <c r="D31" s="191" t="s">
        <v>765</v>
      </c>
      <c r="E31" s="191" t="s">
        <v>142</v>
      </c>
      <c r="F31" s="191" t="s">
        <v>423</v>
      </c>
      <c r="G31" s="193">
        <v>33018</v>
      </c>
      <c r="H31" s="4" t="s">
        <v>142</v>
      </c>
      <c r="I31" s="4" t="s">
        <v>142</v>
      </c>
      <c r="J31" s="191" t="s">
        <v>304</v>
      </c>
      <c r="K31" s="191" t="s">
        <v>86</v>
      </c>
    </row>
    <row r="32" spans="1:11">
      <c r="A32" s="191" t="s">
        <v>53</v>
      </c>
      <c r="B32" s="191" t="s">
        <v>302</v>
      </c>
      <c r="C32" s="82"/>
      <c r="D32" s="191" t="s">
        <v>761</v>
      </c>
      <c r="E32" s="191"/>
      <c r="F32" s="191"/>
      <c r="G32" s="193">
        <v>3000</v>
      </c>
      <c r="H32" s="4"/>
      <c r="I32" s="4"/>
      <c r="J32" s="191" t="s">
        <v>600</v>
      </c>
      <c r="K32" s="191" t="s">
        <v>600</v>
      </c>
    </row>
    <row r="33" spans="1:11">
      <c r="A33" s="191" t="s">
        <v>53</v>
      </c>
      <c r="B33" s="191" t="s">
        <v>308</v>
      </c>
      <c r="C33" s="82"/>
      <c r="D33" s="191" t="s">
        <v>761</v>
      </c>
      <c r="E33" s="191"/>
      <c r="F33" s="191" t="s">
        <v>767</v>
      </c>
      <c r="G33" s="193">
        <v>1000</v>
      </c>
      <c r="H33" s="4"/>
      <c r="I33" s="4"/>
      <c r="J33" s="191" t="s">
        <v>600</v>
      </c>
      <c r="K33" s="191" t="s">
        <v>600</v>
      </c>
    </row>
    <row r="34" spans="1:11">
      <c r="A34" s="191" t="s">
        <v>53</v>
      </c>
      <c r="B34" s="191" t="s">
        <v>311</v>
      </c>
      <c r="C34" s="192" t="s">
        <v>762</v>
      </c>
      <c r="D34" s="191" t="s">
        <v>762</v>
      </c>
      <c r="E34" s="191" t="s">
        <v>450</v>
      </c>
      <c r="F34" s="191" t="s">
        <v>768</v>
      </c>
      <c r="G34" s="245">
        <v>2472</v>
      </c>
      <c r="H34" s="191"/>
      <c r="I34" s="191"/>
      <c r="J34" s="191" t="s">
        <v>769</v>
      </c>
      <c r="K34" s="191" t="s">
        <v>770</v>
      </c>
    </row>
    <row r="35" spans="1:11">
      <c r="A35" s="191" t="s">
        <v>53</v>
      </c>
      <c r="B35" s="191" t="s">
        <v>311</v>
      </c>
      <c r="C35" s="4" t="s">
        <v>142</v>
      </c>
      <c r="D35" s="191" t="s">
        <v>762</v>
      </c>
      <c r="E35" s="191" t="s">
        <v>450</v>
      </c>
      <c r="F35" s="191" t="s">
        <v>449</v>
      </c>
      <c r="G35" s="193">
        <v>2916</v>
      </c>
      <c r="H35" s="4" t="s">
        <v>142</v>
      </c>
      <c r="I35" s="4" t="s">
        <v>142</v>
      </c>
      <c r="J35" s="191" t="s">
        <v>82</v>
      </c>
      <c r="K35" s="191" t="s">
        <v>82</v>
      </c>
    </row>
    <row r="36" spans="1:11" ht="28.8">
      <c r="A36" s="191" t="s">
        <v>49</v>
      </c>
      <c r="B36" s="191" t="s">
        <v>300</v>
      </c>
      <c r="C36" s="4" t="s">
        <v>142</v>
      </c>
      <c r="D36" s="191" t="s">
        <v>761</v>
      </c>
      <c r="E36" s="191" t="s">
        <v>142</v>
      </c>
      <c r="F36" s="191" t="s">
        <v>368</v>
      </c>
      <c r="G36" s="193">
        <v>8000</v>
      </c>
      <c r="H36" s="4" t="s">
        <v>142</v>
      </c>
      <c r="I36" s="4" t="s">
        <v>142</v>
      </c>
      <c r="J36" s="191" t="s">
        <v>108</v>
      </c>
      <c r="K36" s="191" t="s">
        <v>79</v>
      </c>
    </row>
    <row r="37" spans="1:11" ht="28.8">
      <c r="A37" s="191" t="s">
        <v>49</v>
      </c>
      <c r="B37" s="191" t="s">
        <v>302</v>
      </c>
      <c r="C37" s="4" t="s">
        <v>142</v>
      </c>
      <c r="D37" s="191" t="s">
        <v>761</v>
      </c>
      <c r="E37" s="191" t="s">
        <v>142</v>
      </c>
      <c r="F37" s="191" t="s">
        <v>302</v>
      </c>
      <c r="G37" s="193">
        <v>500</v>
      </c>
      <c r="H37" s="4" t="s">
        <v>142</v>
      </c>
      <c r="I37" s="4" t="s">
        <v>142</v>
      </c>
      <c r="J37" s="191" t="s">
        <v>369</v>
      </c>
      <c r="K37" s="191" t="s">
        <v>79</v>
      </c>
    </row>
    <row r="38" spans="1:11" ht="28.8">
      <c r="A38" s="191" t="s">
        <v>49</v>
      </c>
      <c r="B38" s="191" t="s">
        <v>302</v>
      </c>
      <c r="C38" s="4" t="s">
        <v>142</v>
      </c>
      <c r="D38" s="191" t="s">
        <v>761</v>
      </c>
      <c r="E38" s="191" t="s">
        <v>142</v>
      </c>
      <c r="F38" s="191" t="s">
        <v>302</v>
      </c>
      <c r="G38" s="193">
        <v>1500</v>
      </c>
      <c r="H38" s="4" t="s">
        <v>142</v>
      </c>
      <c r="I38" s="4" t="s">
        <v>142</v>
      </c>
      <c r="J38" s="191" t="s">
        <v>370</v>
      </c>
      <c r="K38" s="191" t="s">
        <v>79</v>
      </c>
    </row>
    <row r="39" spans="1:11" ht="28.8">
      <c r="A39" s="191" t="s">
        <v>49</v>
      </c>
      <c r="B39" s="191" t="s">
        <v>300</v>
      </c>
      <c r="C39" s="4" t="s">
        <v>417</v>
      </c>
      <c r="D39" s="191" t="s">
        <v>760</v>
      </c>
      <c r="E39" s="191" t="s">
        <v>142</v>
      </c>
      <c r="F39" s="191" t="s">
        <v>417</v>
      </c>
      <c r="G39" s="193">
        <v>755</v>
      </c>
      <c r="H39" s="4" t="s">
        <v>142</v>
      </c>
      <c r="I39" s="4" t="s">
        <v>142</v>
      </c>
      <c r="J39" s="191" t="s">
        <v>108</v>
      </c>
      <c r="K39" s="191" t="s">
        <v>79</v>
      </c>
    </row>
    <row r="40" spans="1:11">
      <c r="A40" s="191" t="s">
        <v>21</v>
      </c>
      <c r="B40" s="191" t="s">
        <v>302</v>
      </c>
      <c r="C40" s="4" t="s">
        <v>142</v>
      </c>
      <c r="D40" s="191" t="s">
        <v>761</v>
      </c>
      <c r="E40" s="191" t="s">
        <v>142</v>
      </c>
      <c r="F40" s="191" t="s">
        <v>142</v>
      </c>
      <c r="G40" s="193">
        <v>44525</v>
      </c>
      <c r="H40" s="4" t="s">
        <v>142</v>
      </c>
      <c r="I40" s="4" t="s">
        <v>142</v>
      </c>
      <c r="J40" s="191" t="s">
        <v>108</v>
      </c>
      <c r="K40" s="191" t="s">
        <v>79</v>
      </c>
    </row>
    <row r="41" spans="1:11">
      <c r="A41" s="191" t="s">
        <v>21</v>
      </c>
      <c r="B41" s="191" t="s">
        <v>300</v>
      </c>
      <c r="C41" s="4" t="s">
        <v>142</v>
      </c>
      <c r="D41" s="191" t="s">
        <v>760</v>
      </c>
      <c r="E41" s="191" t="s">
        <v>142</v>
      </c>
      <c r="F41" s="191" t="s">
        <v>416</v>
      </c>
      <c r="G41" s="193">
        <v>9651</v>
      </c>
      <c r="H41" s="4" t="s">
        <v>106</v>
      </c>
      <c r="I41" s="4" t="s">
        <v>142</v>
      </c>
      <c r="J41" s="191" t="s">
        <v>108</v>
      </c>
      <c r="K41" s="191" t="s">
        <v>79</v>
      </c>
    </row>
    <row r="42" spans="1:11">
      <c r="A42" s="191" t="s">
        <v>44</v>
      </c>
      <c r="B42" s="191" t="s">
        <v>300</v>
      </c>
      <c r="C42" s="4" t="s">
        <v>142</v>
      </c>
      <c r="D42" s="191" t="s">
        <v>761</v>
      </c>
      <c r="E42" s="191" t="s">
        <v>142</v>
      </c>
      <c r="F42" s="191" t="s">
        <v>344</v>
      </c>
      <c r="G42" s="193">
        <v>12558</v>
      </c>
      <c r="H42" s="4" t="s">
        <v>142</v>
      </c>
      <c r="I42" s="4" t="s">
        <v>142</v>
      </c>
      <c r="J42" s="191" t="s">
        <v>345</v>
      </c>
      <c r="K42" s="191" t="s">
        <v>79</v>
      </c>
    </row>
    <row r="43" spans="1:11">
      <c r="A43" s="191" t="s">
        <v>44</v>
      </c>
      <c r="B43" s="191" t="s">
        <v>302</v>
      </c>
      <c r="C43" s="4" t="s">
        <v>346</v>
      </c>
      <c r="D43" s="191" t="s">
        <v>761</v>
      </c>
      <c r="E43" s="191" t="s">
        <v>142</v>
      </c>
      <c r="F43" s="191" t="s">
        <v>346</v>
      </c>
      <c r="G43" s="193">
        <v>71270</v>
      </c>
      <c r="H43" s="4" t="s">
        <v>142</v>
      </c>
      <c r="I43" s="4" t="s">
        <v>142</v>
      </c>
      <c r="J43" s="191" t="s">
        <v>345</v>
      </c>
      <c r="K43" s="191" t="s">
        <v>79</v>
      </c>
    </row>
    <row r="44" spans="1:11">
      <c r="A44" s="191" t="s">
        <v>44</v>
      </c>
      <c r="B44" s="191" t="s">
        <v>308</v>
      </c>
      <c r="C44" s="4" t="s">
        <v>142</v>
      </c>
      <c r="D44" s="191" t="s">
        <v>761</v>
      </c>
      <c r="E44" s="191" t="s">
        <v>142</v>
      </c>
      <c r="F44" s="191" t="s">
        <v>347</v>
      </c>
      <c r="G44" s="193">
        <v>27798</v>
      </c>
      <c r="H44" s="4" t="s">
        <v>142</v>
      </c>
      <c r="I44" s="4" t="s">
        <v>142</v>
      </c>
      <c r="J44" s="191" t="s">
        <v>345</v>
      </c>
      <c r="K44" s="191" t="s">
        <v>79</v>
      </c>
    </row>
    <row r="45" spans="1:11">
      <c r="A45" s="191" t="s">
        <v>44</v>
      </c>
      <c r="B45" s="191" t="s">
        <v>301</v>
      </c>
      <c r="C45" s="4" t="s">
        <v>348</v>
      </c>
      <c r="D45" s="191" t="s">
        <v>761</v>
      </c>
      <c r="E45" s="191" t="s">
        <v>142</v>
      </c>
      <c r="F45" s="191" t="s">
        <v>349</v>
      </c>
      <c r="G45" s="193">
        <v>1332</v>
      </c>
      <c r="H45" s="4" t="s">
        <v>142</v>
      </c>
      <c r="I45" s="4" t="s">
        <v>142</v>
      </c>
      <c r="J45" s="191" t="s">
        <v>345</v>
      </c>
      <c r="K45" s="191" t="s">
        <v>79</v>
      </c>
    </row>
    <row r="46" spans="1:11">
      <c r="A46" s="191" t="s">
        <v>44</v>
      </c>
      <c r="B46" s="191" t="s">
        <v>388</v>
      </c>
      <c r="C46" s="4" t="s">
        <v>142</v>
      </c>
      <c r="D46" s="191" t="s">
        <v>765</v>
      </c>
      <c r="E46" s="191" t="s">
        <v>142</v>
      </c>
      <c r="F46" s="191" t="s">
        <v>430</v>
      </c>
      <c r="G46" s="193">
        <v>19717</v>
      </c>
      <c r="H46" s="4" t="s">
        <v>142</v>
      </c>
      <c r="I46" s="4" t="s">
        <v>142</v>
      </c>
      <c r="J46" s="191" t="s">
        <v>304</v>
      </c>
      <c r="K46" s="191" t="s">
        <v>86</v>
      </c>
    </row>
    <row r="47" spans="1:11" ht="19.8" customHeight="1">
      <c r="A47" s="191" t="s">
        <v>44</v>
      </c>
      <c r="B47" s="191" t="s">
        <v>388</v>
      </c>
      <c r="C47" s="4" t="s">
        <v>142</v>
      </c>
      <c r="D47" s="191" t="s">
        <v>765</v>
      </c>
      <c r="E47" s="191" t="s">
        <v>142</v>
      </c>
      <c r="F47" s="191" t="s">
        <v>431</v>
      </c>
      <c r="G47" s="193">
        <v>2000</v>
      </c>
      <c r="H47" s="4" t="s">
        <v>432</v>
      </c>
      <c r="I47" s="4" t="s">
        <v>142</v>
      </c>
      <c r="J47" s="191" t="s">
        <v>345</v>
      </c>
      <c r="K47" s="191" t="s">
        <v>79</v>
      </c>
    </row>
    <row r="48" spans="1:11">
      <c r="A48" s="191" t="s">
        <v>15</v>
      </c>
      <c r="B48" s="191" t="s">
        <v>302</v>
      </c>
      <c r="C48" s="4" t="s">
        <v>142</v>
      </c>
      <c r="D48" s="191" t="s">
        <v>761</v>
      </c>
      <c r="E48" s="191" t="s">
        <v>142</v>
      </c>
      <c r="F48" s="191" t="s">
        <v>332</v>
      </c>
      <c r="G48" s="193">
        <v>100</v>
      </c>
      <c r="H48" s="4" t="s">
        <v>142</v>
      </c>
      <c r="I48" s="4" t="s">
        <v>142</v>
      </c>
      <c r="J48" s="191" t="s">
        <v>241</v>
      </c>
      <c r="K48" s="191" t="s">
        <v>241</v>
      </c>
    </row>
    <row r="49" spans="1:11">
      <c r="A49" s="191" t="s">
        <v>15</v>
      </c>
      <c r="B49" s="191" t="s">
        <v>302</v>
      </c>
      <c r="C49" s="4" t="s">
        <v>142</v>
      </c>
      <c r="D49" s="191" t="s">
        <v>761</v>
      </c>
      <c r="E49" s="191" t="s">
        <v>142</v>
      </c>
      <c r="F49" s="191" t="s">
        <v>333</v>
      </c>
      <c r="G49" s="193">
        <v>600</v>
      </c>
      <c r="H49" s="4" t="s">
        <v>142</v>
      </c>
      <c r="I49" s="4" t="s">
        <v>142</v>
      </c>
      <c r="J49" s="191" t="s">
        <v>241</v>
      </c>
      <c r="K49" s="191" t="s">
        <v>241</v>
      </c>
    </row>
    <row r="50" spans="1:11">
      <c r="A50" s="191" t="s">
        <v>15</v>
      </c>
      <c r="B50" s="191" t="s">
        <v>300</v>
      </c>
      <c r="C50" s="4" t="s">
        <v>142</v>
      </c>
      <c r="D50" s="191" t="s">
        <v>761</v>
      </c>
      <c r="E50" s="191" t="s">
        <v>142</v>
      </c>
      <c r="F50" s="191" t="s">
        <v>334</v>
      </c>
      <c r="G50" s="193">
        <v>928</v>
      </c>
      <c r="H50" s="4" t="s">
        <v>142</v>
      </c>
      <c r="I50" s="4" t="s">
        <v>142</v>
      </c>
      <c r="J50" s="191" t="s">
        <v>241</v>
      </c>
      <c r="K50" s="191" t="s">
        <v>241</v>
      </c>
    </row>
    <row r="51" spans="1:11">
      <c r="A51" s="191" t="s">
        <v>15</v>
      </c>
      <c r="B51" s="191" t="s">
        <v>308</v>
      </c>
      <c r="C51" s="4" t="s">
        <v>142</v>
      </c>
      <c r="D51" s="191" t="s">
        <v>761</v>
      </c>
      <c r="E51" s="191" t="s">
        <v>142</v>
      </c>
      <c r="F51" s="191" t="s">
        <v>335</v>
      </c>
      <c r="G51" s="193">
        <v>689</v>
      </c>
      <c r="H51" s="4" t="s">
        <v>142</v>
      </c>
      <c r="I51" s="4" t="s">
        <v>142</v>
      </c>
      <c r="J51" s="191" t="s">
        <v>241</v>
      </c>
      <c r="K51" s="191" t="s">
        <v>241</v>
      </c>
    </row>
    <row r="52" spans="1:11">
      <c r="A52" s="191" t="s">
        <v>15</v>
      </c>
      <c r="B52" s="191" t="s">
        <v>311</v>
      </c>
      <c r="C52" s="4" t="s">
        <v>142</v>
      </c>
      <c r="D52" s="191" t="s">
        <v>771</v>
      </c>
      <c r="E52" s="191" t="s">
        <v>142</v>
      </c>
      <c r="F52" s="191" t="s">
        <v>389</v>
      </c>
      <c r="G52" s="193">
        <v>1996</v>
      </c>
      <c r="H52" s="4" t="s">
        <v>142</v>
      </c>
      <c r="I52" s="4" t="s">
        <v>142</v>
      </c>
      <c r="J52" s="191" t="s">
        <v>241</v>
      </c>
      <c r="K52" s="191" t="s">
        <v>241</v>
      </c>
    </row>
    <row r="53" spans="1:11">
      <c r="A53" s="191" t="s">
        <v>15</v>
      </c>
      <c r="B53" s="191" t="s">
        <v>301</v>
      </c>
      <c r="C53" s="4" t="s">
        <v>142</v>
      </c>
      <c r="D53" s="191" t="s">
        <v>764</v>
      </c>
      <c r="E53" s="191" t="s">
        <v>142</v>
      </c>
      <c r="F53" s="191" t="s">
        <v>403</v>
      </c>
      <c r="G53" s="193">
        <v>1550</v>
      </c>
      <c r="H53" s="4" t="s">
        <v>142</v>
      </c>
      <c r="I53" s="4" t="s">
        <v>142</v>
      </c>
      <c r="J53" s="191" t="s">
        <v>241</v>
      </c>
      <c r="K53" s="191" t="s">
        <v>241</v>
      </c>
    </row>
    <row r="54" spans="1:11">
      <c r="A54" s="191" t="s">
        <v>15</v>
      </c>
      <c r="B54" s="191" t="s">
        <v>388</v>
      </c>
      <c r="C54" s="4" t="s">
        <v>142</v>
      </c>
      <c r="D54" s="191" t="s">
        <v>765</v>
      </c>
      <c r="E54" s="191" t="s">
        <v>142</v>
      </c>
      <c r="F54" s="191" t="s">
        <v>772</v>
      </c>
      <c r="G54" s="193">
        <v>520</v>
      </c>
      <c r="H54" s="4" t="s">
        <v>142</v>
      </c>
      <c r="I54" s="4" t="s">
        <v>142</v>
      </c>
      <c r="J54" s="191" t="s">
        <v>241</v>
      </c>
      <c r="K54" s="191" t="s">
        <v>241</v>
      </c>
    </row>
    <row r="55" spans="1:11">
      <c r="A55" s="191" t="s">
        <v>15</v>
      </c>
      <c r="B55" s="191" t="s">
        <v>316</v>
      </c>
      <c r="C55" s="4"/>
      <c r="D55" s="191" t="s">
        <v>761</v>
      </c>
      <c r="E55" s="191"/>
      <c r="F55" s="191"/>
      <c r="G55" s="193">
        <v>50020</v>
      </c>
      <c r="H55" s="4"/>
      <c r="I55" s="4"/>
      <c r="J55" s="191" t="s">
        <v>241</v>
      </c>
      <c r="K55" s="191" t="s">
        <v>241</v>
      </c>
    </row>
    <row r="56" spans="1:11" ht="22.2" customHeight="1">
      <c r="A56" s="191" t="s">
        <v>15</v>
      </c>
      <c r="B56" s="191" t="s">
        <v>388</v>
      </c>
      <c r="C56" s="202" t="s">
        <v>142</v>
      </c>
      <c r="D56" s="191" t="s">
        <v>761</v>
      </c>
      <c r="E56" s="191" t="s">
        <v>459</v>
      </c>
      <c r="F56" s="191" t="s">
        <v>142</v>
      </c>
      <c r="G56" s="193">
        <v>150</v>
      </c>
      <c r="H56" s="4" t="s">
        <v>142</v>
      </c>
      <c r="I56" s="4" t="s">
        <v>142</v>
      </c>
      <c r="J56" s="191" t="s">
        <v>241</v>
      </c>
      <c r="K56" s="191" t="s">
        <v>241</v>
      </c>
    </row>
    <row r="57" spans="1:11">
      <c r="A57" s="191" t="s">
        <v>712</v>
      </c>
      <c r="B57" s="191" t="s">
        <v>311</v>
      </c>
      <c r="C57" s="191" t="s">
        <v>142</v>
      </c>
      <c r="D57" s="191" t="s">
        <v>761</v>
      </c>
      <c r="E57" s="191" t="s">
        <v>142</v>
      </c>
      <c r="F57" s="191" t="s">
        <v>361</v>
      </c>
      <c r="G57" s="193">
        <v>120302</v>
      </c>
      <c r="H57" s="191" t="s">
        <v>142</v>
      </c>
      <c r="I57" s="191" t="s">
        <v>142</v>
      </c>
      <c r="J57" s="191" t="s">
        <v>362</v>
      </c>
      <c r="K57" s="191" t="s">
        <v>363</v>
      </c>
    </row>
    <row r="58" spans="1:11">
      <c r="A58" s="191" t="s">
        <v>28</v>
      </c>
      <c r="B58" s="191" t="s">
        <v>302</v>
      </c>
      <c r="C58" s="4" t="s">
        <v>365</v>
      </c>
      <c r="D58" s="191" t="s">
        <v>761</v>
      </c>
      <c r="E58" s="190" t="s">
        <v>142</v>
      </c>
      <c r="F58" s="190" t="s">
        <v>366</v>
      </c>
      <c r="G58" s="193">
        <v>150</v>
      </c>
      <c r="H58" s="4" t="s">
        <v>142</v>
      </c>
      <c r="I58" s="4" t="s">
        <v>142</v>
      </c>
      <c r="J58" s="190" t="s">
        <v>108</v>
      </c>
      <c r="K58" s="190" t="s">
        <v>79</v>
      </c>
    </row>
    <row r="59" spans="1:11">
      <c r="A59" s="191" t="s">
        <v>28</v>
      </c>
      <c r="B59" s="191" t="s">
        <v>300</v>
      </c>
      <c r="C59" s="4" t="s">
        <v>142</v>
      </c>
      <c r="D59" s="191" t="s">
        <v>761</v>
      </c>
      <c r="E59" s="190" t="s">
        <v>142</v>
      </c>
      <c r="F59" s="190" t="s">
        <v>367</v>
      </c>
      <c r="G59" s="193">
        <v>3938</v>
      </c>
      <c r="H59" s="4" t="s">
        <v>142</v>
      </c>
      <c r="I59" s="4" t="s">
        <v>142</v>
      </c>
      <c r="J59" s="190" t="s">
        <v>108</v>
      </c>
      <c r="K59" s="190" t="s">
        <v>79</v>
      </c>
    </row>
    <row r="60" spans="1:11">
      <c r="A60" s="191" t="s">
        <v>28</v>
      </c>
      <c r="B60" s="191" t="s">
        <v>388</v>
      </c>
      <c r="C60" s="4" t="s">
        <v>142</v>
      </c>
      <c r="D60" s="191" t="s">
        <v>765</v>
      </c>
      <c r="E60" s="190" t="s">
        <v>142</v>
      </c>
      <c r="F60" s="190" t="s">
        <v>434</v>
      </c>
      <c r="G60" s="193">
        <v>3309</v>
      </c>
      <c r="H60" s="4" t="s">
        <v>142</v>
      </c>
      <c r="I60" s="4" t="s">
        <v>142</v>
      </c>
      <c r="J60" s="190" t="s">
        <v>108</v>
      </c>
      <c r="K60" s="190" t="s">
        <v>79</v>
      </c>
    </row>
    <row r="61" spans="1:11">
      <c r="A61" s="191" t="s">
        <v>28</v>
      </c>
      <c r="B61" s="191" t="s">
        <v>311</v>
      </c>
      <c r="C61" s="202" t="s">
        <v>462</v>
      </c>
      <c r="D61" s="191" t="s">
        <v>771</v>
      </c>
      <c r="E61" s="190" t="s">
        <v>464</v>
      </c>
      <c r="F61" s="190" t="s">
        <v>463</v>
      </c>
      <c r="G61" s="193">
        <v>250</v>
      </c>
      <c r="H61" s="4" t="s">
        <v>142</v>
      </c>
      <c r="I61" s="4" t="s">
        <v>142</v>
      </c>
      <c r="J61" s="190" t="s">
        <v>108</v>
      </c>
      <c r="K61" s="190" t="s">
        <v>79</v>
      </c>
    </row>
    <row r="62" spans="1:11">
      <c r="A62" s="191" t="s">
        <v>28</v>
      </c>
      <c r="B62" s="191" t="s">
        <v>388</v>
      </c>
      <c r="C62" s="202" t="s">
        <v>142</v>
      </c>
      <c r="D62" s="191" t="s">
        <v>765</v>
      </c>
      <c r="E62" s="190" t="s">
        <v>466</v>
      </c>
      <c r="F62" s="190" t="s">
        <v>465</v>
      </c>
      <c r="G62" s="193">
        <v>3199</v>
      </c>
      <c r="H62" s="4" t="s">
        <v>142</v>
      </c>
      <c r="I62" s="4" t="s">
        <v>142</v>
      </c>
      <c r="J62" s="190" t="s">
        <v>108</v>
      </c>
      <c r="K62" s="190" t="s">
        <v>79</v>
      </c>
    </row>
    <row r="63" spans="1:11">
      <c r="A63" s="191" t="s">
        <v>22</v>
      </c>
      <c r="B63" s="191" t="s">
        <v>311</v>
      </c>
      <c r="C63" s="191" t="s">
        <v>142</v>
      </c>
      <c r="D63" s="191" t="s">
        <v>761</v>
      </c>
      <c r="E63" s="191" t="s">
        <v>142</v>
      </c>
      <c r="F63" s="191" t="s">
        <v>371</v>
      </c>
      <c r="G63" s="193">
        <v>5956</v>
      </c>
      <c r="H63" s="191" t="s">
        <v>372</v>
      </c>
      <c r="I63" s="191" t="s">
        <v>373</v>
      </c>
      <c r="J63" s="191" t="s">
        <v>82</v>
      </c>
      <c r="K63" s="191" t="s">
        <v>82</v>
      </c>
    </row>
    <row r="64" spans="1:11">
      <c r="A64" s="191" t="s">
        <v>20</v>
      </c>
      <c r="B64" s="191" t="s">
        <v>316</v>
      </c>
      <c r="C64" s="4" t="s">
        <v>142</v>
      </c>
      <c r="D64" s="191" t="s">
        <v>761</v>
      </c>
      <c r="E64" s="191" t="s">
        <v>142</v>
      </c>
      <c r="F64" s="191" t="s">
        <v>323</v>
      </c>
      <c r="G64" s="193">
        <v>64908</v>
      </c>
      <c r="H64" s="4" t="s">
        <v>142</v>
      </c>
      <c r="I64" s="4" t="s">
        <v>142</v>
      </c>
      <c r="J64" s="191" t="s">
        <v>81</v>
      </c>
      <c r="K64" s="191" t="s">
        <v>82</v>
      </c>
    </row>
    <row r="65" spans="1:11">
      <c r="A65" s="191" t="s">
        <v>20</v>
      </c>
      <c r="B65" s="191" t="s">
        <v>308</v>
      </c>
      <c r="C65" s="4" t="s">
        <v>142</v>
      </c>
      <c r="D65" s="191" t="s">
        <v>761</v>
      </c>
      <c r="E65" s="191" t="s">
        <v>142</v>
      </c>
      <c r="F65" s="191" t="s">
        <v>324</v>
      </c>
      <c r="G65" s="193">
        <v>34530</v>
      </c>
      <c r="H65" s="4" t="s">
        <v>142</v>
      </c>
      <c r="I65" s="4" t="s">
        <v>142</v>
      </c>
      <c r="J65" s="191" t="s">
        <v>325</v>
      </c>
      <c r="K65" s="191" t="s">
        <v>82</v>
      </c>
    </row>
    <row r="66" spans="1:11">
      <c r="A66" s="191" t="s">
        <v>20</v>
      </c>
      <c r="B66" s="191" t="s">
        <v>302</v>
      </c>
      <c r="C66" s="4" t="s">
        <v>142</v>
      </c>
      <c r="D66" s="191" t="s">
        <v>762</v>
      </c>
      <c r="E66" s="191" t="s">
        <v>142</v>
      </c>
      <c r="F66" s="191" t="s">
        <v>380</v>
      </c>
      <c r="G66" s="193">
        <v>10000</v>
      </c>
      <c r="H66" s="4" t="s">
        <v>381</v>
      </c>
      <c r="I66" s="4" t="s">
        <v>382</v>
      </c>
      <c r="J66" s="191" t="s">
        <v>325</v>
      </c>
      <c r="K66" s="191" t="s">
        <v>82</v>
      </c>
    </row>
    <row r="67" spans="1:11">
      <c r="A67" s="191" t="s">
        <v>20</v>
      </c>
      <c r="B67" s="191" t="s">
        <v>301</v>
      </c>
      <c r="C67" s="4" t="s">
        <v>142</v>
      </c>
      <c r="D67" s="191" t="s">
        <v>762</v>
      </c>
      <c r="E67" s="191" t="s">
        <v>142</v>
      </c>
      <c r="F67" s="191" t="s">
        <v>383</v>
      </c>
      <c r="G67" s="193">
        <v>25000</v>
      </c>
      <c r="H67" s="4" t="s">
        <v>384</v>
      </c>
      <c r="I67" s="4" t="s">
        <v>382</v>
      </c>
      <c r="J67" s="191" t="s">
        <v>325</v>
      </c>
      <c r="K67" s="191" t="s">
        <v>82</v>
      </c>
    </row>
    <row r="68" spans="1:11">
      <c r="A68" s="191" t="s">
        <v>20</v>
      </c>
      <c r="B68" s="191" t="s">
        <v>388</v>
      </c>
      <c r="C68" s="4" t="s">
        <v>142</v>
      </c>
      <c r="D68" s="191" t="s">
        <v>765</v>
      </c>
      <c r="E68" s="191" t="s">
        <v>142</v>
      </c>
      <c r="F68" s="191" t="s">
        <v>424</v>
      </c>
      <c r="G68" s="193">
        <v>4640</v>
      </c>
      <c r="H68" s="4" t="s">
        <v>425</v>
      </c>
      <c r="I68" s="4" t="s">
        <v>142</v>
      </c>
      <c r="J68" s="191" t="s">
        <v>81</v>
      </c>
      <c r="K68" s="191" t="s">
        <v>82</v>
      </c>
    </row>
    <row r="69" spans="1:11">
      <c r="A69" s="191" t="s">
        <v>20</v>
      </c>
      <c r="B69" s="191" t="s">
        <v>300</v>
      </c>
      <c r="C69" s="4" t="s">
        <v>142</v>
      </c>
      <c r="D69" s="191" t="s">
        <v>761</v>
      </c>
      <c r="E69" s="191" t="s">
        <v>452</v>
      </c>
      <c r="F69" s="191" t="s">
        <v>451</v>
      </c>
      <c r="G69" s="193">
        <v>10000</v>
      </c>
      <c r="H69" s="4" t="s">
        <v>453</v>
      </c>
      <c r="I69" s="4" t="s">
        <v>142</v>
      </c>
      <c r="J69" s="191" t="s">
        <v>82</v>
      </c>
      <c r="K69" s="191" t="s">
        <v>82</v>
      </c>
    </row>
    <row r="70" spans="1:11">
      <c r="A70" s="191" t="s">
        <v>16</v>
      </c>
      <c r="B70" s="191" t="s">
        <v>308</v>
      </c>
      <c r="C70" s="4" t="s">
        <v>142</v>
      </c>
      <c r="D70" s="191" t="s">
        <v>761</v>
      </c>
      <c r="E70" s="191" t="s">
        <v>142</v>
      </c>
      <c r="F70" s="191" t="s">
        <v>337</v>
      </c>
      <c r="G70" s="193">
        <v>30913</v>
      </c>
      <c r="H70" s="4" t="s">
        <v>142</v>
      </c>
      <c r="I70" s="4" t="s">
        <v>142</v>
      </c>
      <c r="J70" s="191" t="s">
        <v>93</v>
      </c>
      <c r="K70" s="191" t="s">
        <v>93</v>
      </c>
    </row>
    <row r="71" spans="1:11">
      <c r="A71" s="191" t="s">
        <v>16</v>
      </c>
      <c r="B71" s="191" t="s">
        <v>88</v>
      </c>
      <c r="C71" s="4" t="s">
        <v>142</v>
      </c>
      <c r="D71" s="191" t="s">
        <v>761</v>
      </c>
      <c r="E71" s="191" t="s">
        <v>142</v>
      </c>
      <c r="F71" s="191" t="s">
        <v>338</v>
      </c>
      <c r="G71" s="193">
        <v>16415.7</v>
      </c>
      <c r="H71" s="4" t="s">
        <v>142</v>
      </c>
      <c r="I71" s="4" t="s">
        <v>142</v>
      </c>
      <c r="J71" s="191" t="s">
        <v>93</v>
      </c>
      <c r="K71" s="191" t="s">
        <v>93</v>
      </c>
    </row>
    <row r="72" spans="1:11">
      <c r="A72" s="191" t="s">
        <v>16</v>
      </c>
      <c r="B72" s="191" t="s">
        <v>300</v>
      </c>
      <c r="C72" s="4" t="s">
        <v>142</v>
      </c>
      <c r="D72" s="191" t="s">
        <v>761</v>
      </c>
      <c r="E72" s="191" t="s">
        <v>142</v>
      </c>
      <c r="F72" s="191" t="s">
        <v>339</v>
      </c>
      <c r="G72" s="193">
        <v>8003</v>
      </c>
      <c r="H72" s="4" t="s">
        <v>142</v>
      </c>
      <c r="I72" s="4" t="s">
        <v>142</v>
      </c>
      <c r="J72" s="191" t="s">
        <v>93</v>
      </c>
      <c r="K72" s="191" t="s">
        <v>93</v>
      </c>
    </row>
    <row r="73" spans="1:11">
      <c r="A73" s="191" t="s">
        <v>16</v>
      </c>
      <c r="B73" s="191" t="s">
        <v>301</v>
      </c>
      <c r="C73" s="4" t="s">
        <v>142</v>
      </c>
      <c r="D73" s="191" t="s">
        <v>764</v>
      </c>
      <c r="E73" s="191" t="s">
        <v>142</v>
      </c>
      <c r="F73" s="191" t="s">
        <v>404</v>
      </c>
      <c r="G73" s="193">
        <v>20452</v>
      </c>
      <c r="H73" s="4" t="s">
        <v>142</v>
      </c>
      <c r="I73" s="4" t="s">
        <v>142</v>
      </c>
      <c r="J73" s="191" t="s">
        <v>93</v>
      </c>
      <c r="K73" s="191" t="s">
        <v>93</v>
      </c>
    </row>
    <row r="74" spans="1:11">
      <c r="A74" s="191" t="s">
        <v>16</v>
      </c>
      <c r="B74" s="191" t="s">
        <v>388</v>
      </c>
      <c r="C74" s="4" t="s">
        <v>142</v>
      </c>
      <c r="D74" s="191" t="s">
        <v>765</v>
      </c>
      <c r="E74" s="191" t="s">
        <v>142</v>
      </c>
      <c r="F74" s="191" t="s">
        <v>428</v>
      </c>
      <c r="G74" s="193">
        <v>54819</v>
      </c>
      <c r="H74" s="4" t="s">
        <v>142</v>
      </c>
      <c r="I74" s="4" t="s">
        <v>142</v>
      </c>
      <c r="J74" s="191" t="s">
        <v>93</v>
      </c>
      <c r="K74" s="191" t="s">
        <v>93</v>
      </c>
    </row>
    <row r="75" spans="1:11">
      <c r="A75" s="191" t="s">
        <v>23</v>
      </c>
      <c r="B75" s="191" t="s">
        <v>311</v>
      </c>
      <c r="C75" s="4" t="s">
        <v>142</v>
      </c>
      <c r="D75" s="191" t="s">
        <v>761</v>
      </c>
      <c r="E75" s="191" t="s">
        <v>142</v>
      </c>
      <c r="F75" s="191" t="s">
        <v>311</v>
      </c>
      <c r="G75" s="193">
        <v>785375</v>
      </c>
      <c r="H75" s="4" t="s">
        <v>142</v>
      </c>
      <c r="I75" s="4" t="s">
        <v>142</v>
      </c>
      <c r="J75" s="191" t="s">
        <v>312</v>
      </c>
      <c r="K75" s="191" t="s">
        <v>82</v>
      </c>
    </row>
    <row r="76" spans="1:11">
      <c r="A76" s="191" t="s">
        <v>23</v>
      </c>
      <c r="B76" s="191" t="s">
        <v>308</v>
      </c>
      <c r="C76" s="4" t="s">
        <v>142</v>
      </c>
      <c r="D76" s="191" t="s">
        <v>761</v>
      </c>
      <c r="E76" s="191" t="s">
        <v>142</v>
      </c>
      <c r="F76" s="191" t="s">
        <v>313</v>
      </c>
      <c r="G76" s="193">
        <v>36262</v>
      </c>
      <c r="H76" s="4" t="s">
        <v>142</v>
      </c>
      <c r="I76" s="4" t="s">
        <v>142</v>
      </c>
      <c r="J76" s="191" t="s">
        <v>312</v>
      </c>
      <c r="K76" s="191" t="s">
        <v>82</v>
      </c>
    </row>
    <row r="77" spans="1:11">
      <c r="A77" s="191" t="s">
        <v>23</v>
      </c>
      <c r="B77" s="191" t="s">
        <v>301</v>
      </c>
      <c r="C77" s="4" t="s">
        <v>142</v>
      </c>
      <c r="D77" s="191" t="s">
        <v>761</v>
      </c>
      <c r="E77" s="191" t="s">
        <v>142</v>
      </c>
      <c r="F77" s="191" t="s">
        <v>773</v>
      </c>
      <c r="G77" s="193">
        <v>5044</v>
      </c>
      <c r="H77" s="4" t="s">
        <v>142</v>
      </c>
      <c r="I77" s="4" t="s">
        <v>142</v>
      </c>
      <c r="J77" s="191" t="s">
        <v>312</v>
      </c>
      <c r="K77" s="191" t="s">
        <v>82</v>
      </c>
    </row>
    <row r="78" spans="1:11">
      <c r="A78" s="191" t="s">
        <v>23</v>
      </c>
      <c r="B78" s="191" t="s">
        <v>311</v>
      </c>
      <c r="C78" s="4" t="s">
        <v>142</v>
      </c>
      <c r="D78" s="191" t="s">
        <v>761</v>
      </c>
      <c r="E78" s="191" t="s">
        <v>142</v>
      </c>
      <c r="F78" s="191" t="s">
        <v>314</v>
      </c>
      <c r="G78" s="193">
        <v>61132</v>
      </c>
      <c r="H78" s="4" t="s">
        <v>142</v>
      </c>
      <c r="I78" s="4" t="s">
        <v>142</v>
      </c>
      <c r="J78" s="191" t="s">
        <v>312</v>
      </c>
      <c r="K78" s="191" t="s">
        <v>82</v>
      </c>
    </row>
    <row r="79" spans="1:11">
      <c r="A79" s="191" t="s">
        <v>23</v>
      </c>
      <c r="B79" s="191" t="s">
        <v>388</v>
      </c>
      <c r="C79" s="4" t="s">
        <v>142</v>
      </c>
      <c r="D79" s="191" t="s">
        <v>765</v>
      </c>
      <c r="E79" s="191" t="s">
        <v>142</v>
      </c>
      <c r="F79" s="191" t="s">
        <v>419</v>
      </c>
      <c r="G79" s="193">
        <v>11625</v>
      </c>
      <c r="H79" s="4" t="s">
        <v>142</v>
      </c>
      <c r="I79" s="4" t="s">
        <v>142</v>
      </c>
      <c r="J79" s="191" t="s">
        <v>312</v>
      </c>
      <c r="K79" s="191" t="s">
        <v>82</v>
      </c>
    </row>
    <row r="80" spans="1:11" ht="28.8">
      <c r="A80" s="191" t="s">
        <v>19</v>
      </c>
      <c r="B80" s="191" t="s">
        <v>388</v>
      </c>
      <c r="C80" s="4" t="s">
        <v>142</v>
      </c>
      <c r="D80" s="191" t="s">
        <v>765</v>
      </c>
      <c r="E80" s="191" t="s">
        <v>142</v>
      </c>
      <c r="F80" s="191" t="s">
        <v>142</v>
      </c>
      <c r="G80" s="193">
        <v>1000</v>
      </c>
      <c r="H80" s="4" t="s">
        <v>429</v>
      </c>
      <c r="I80" s="4" t="s">
        <v>142</v>
      </c>
      <c r="J80" s="191" t="s">
        <v>93</v>
      </c>
      <c r="K80" s="191" t="s">
        <v>93</v>
      </c>
    </row>
    <row r="81" spans="1:11" ht="12" customHeight="1">
      <c r="A81" s="191" t="s">
        <v>10</v>
      </c>
      <c r="B81" s="191" t="s">
        <v>302</v>
      </c>
      <c r="C81" s="4" t="s">
        <v>353</v>
      </c>
      <c r="D81" s="191" t="s">
        <v>761</v>
      </c>
      <c r="E81" s="191" t="s">
        <v>142</v>
      </c>
      <c r="F81" s="191" t="s">
        <v>354</v>
      </c>
      <c r="G81" s="193">
        <v>146</v>
      </c>
      <c r="H81" s="4" t="s">
        <v>142</v>
      </c>
      <c r="I81" s="4" t="s">
        <v>142</v>
      </c>
      <c r="J81" s="191" t="s">
        <v>355</v>
      </c>
      <c r="K81" s="191" t="s">
        <v>79</v>
      </c>
    </row>
    <row r="82" spans="1:11" ht="10.199999999999999" customHeight="1">
      <c r="A82" s="191" t="s">
        <v>10</v>
      </c>
      <c r="B82" s="191" t="s">
        <v>302</v>
      </c>
      <c r="C82" s="4" t="s">
        <v>356</v>
      </c>
      <c r="D82" s="191" t="s">
        <v>761</v>
      </c>
      <c r="E82" s="191" t="s">
        <v>142</v>
      </c>
      <c r="F82" s="191" t="s">
        <v>357</v>
      </c>
      <c r="G82" s="193">
        <v>60</v>
      </c>
      <c r="H82" s="4" t="s">
        <v>142</v>
      </c>
      <c r="I82" s="4" t="s">
        <v>142</v>
      </c>
      <c r="J82" s="191" t="s">
        <v>355</v>
      </c>
      <c r="K82" s="191" t="s">
        <v>79</v>
      </c>
    </row>
    <row r="83" spans="1:11">
      <c r="A83" s="191" t="s">
        <v>10</v>
      </c>
      <c r="B83" s="191" t="s">
        <v>302</v>
      </c>
      <c r="C83" s="4" t="s">
        <v>358</v>
      </c>
      <c r="D83" s="191" t="s">
        <v>761</v>
      </c>
      <c r="E83" s="191" t="s">
        <v>142</v>
      </c>
      <c r="F83" s="191" t="s">
        <v>359</v>
      </c>
      <c r="G83" s="193">
        <v>565</v>
      </c>
      <c r="H83" s="4" t="s">
        <v>142</v>
      </c>
      <c r="I83" s="4" t="s">
        <v>142</v>
      </c>
      <c r="J83" s="191" t="s">
        <v>355</v>
      </c>
      <c r="K83" s="191" t="s">
        <v>79</v>
      </c>
    </row>
    <row r="84" spans="1:11">
      <c r="A84" s="191" t="s">
        <v>10</v>
      </c>
      <c r="B84" s="191" t="s">
        <v>815</v>
      </c>
      <c r="C84" s="4" t="s">
        <v>360</v>
      </c>
      <c r="D84" s="191" t="s">
        <v>761</v>
      </c>
      <c r="E84" s="191" t="s">
        <v>142</v>
      </c>
      <c r="F84" s="191" t="s">
        <v>774</v>
      </c>
      <c r="G84" s="193">
        <v>200</v>
      </c>
      <c r="H84" s="4" t="s">
        <v>142</v>
      </c>
      <c r="I84" s="4" t="s">
        <v>142</v>
      </c>
      <c r="J84" s="191" t="s">
        <v>108</v>
      </c>
      <c r="K84" s="191" t="s">
        <v>79</v>
      </c>
    </row>
    <row r="85" spans="1:11">
      <c r="A85" s="191" t="s">
        <v>10</v>
      </c>
      <c r="B85" s="191" t="s">
        <v>302</v>
      </c>
      <c r="C85" s="202"/>
      <c r="D85" s="191" t="s">
        <v>761</v>
      </c>
      <c r="E85" s="191"/>
      <c r="F85" s="191" t="s">
        <v>775</v>
      </c>
      <c r="G85" s="193">
        <v>465</v>
      </c>
      <c r="H85" s="4"/>
      <c r="I85" s="4"/>
      <c r="J85" s="191" t="s">
        <v>108</v>
      </c>
      <c r="K85" s="191" t="s">
        <v>79</v>
      </c>
    </row>
    <row r="86" spans="1:11">
      <c r="A86" s="191" t="s">
        <v>55</v>
      </c>
      <c r="B86" s="191" t="s">
        <v>388</v>
      </c>
      <c r="C86" s="4" t="s">
        <v>142</v>
      </c>
      <c r="D86" s="191" t="s">
        <v>771</v>
      </c>
      <c r="E86" s="191" t="s">
        <v>142</v>
      </c>
      <c r="F86" s="191" t="s">
        <v>387</v>
      </c>
      <c r="G86" s="193">
        <v>2000</v>
      </c>
      <c r="H86" s="4" t="s">
        <v>142</v>
      </c>
      <c r="I86" s="4" t="s">
        <v>142</v>
      </c>
      <c r="J86" s="191" t="s">
        <v>99</v>
      </c>
      <c r="K86" s="191" t="s">
        <v>93</v>
      </c>
    </row>
    <row r="87" spans="1:11">
      <c r="A87" s="191" t="s">
        <v>55</v>
      </c>
      <c r="B87" s="191" t="s">
        <v>300</v>
      </c>
      <c r="C87" s="4" t="s">
        <v>142</v>
      </c>
      <c r="D87" s="191" t="s">
        <v>764</v>
      </c>
      <c r="E87" s="191" t="s">
        <v>142</v>
      </c>
      <c r="F87" s="191" t="s">
        <v>402</v>
      </c>
      <c r="G87" s="193">
        <v>3000</v>
      </c>
      <c r="H87" s="4" t="s">
        <v>142</v>
      </c>
      <c r="I87" s="4" t="s">
        <v>142</v>
      </c>
      <c r="J87" s="191" t="s">
        <v>99</v>
      </c>
      <c r="K87" s="191" t="s">
        <v>93</v>
      </c>
    </row>
    <row r="88" spans="1:11" ht="16.2" customHeight="1">
      <c r="A88" s="191" t="s">
        <v>24</v>
      </c>
      <c r="B88" s="191" t="s">
        <v>308</v>
      </c>
      <c r="C88" s="4" t="s">
        <v>142</v>
      </c>
      <c r="D88" s="191" t="s">
        <v>761</v>
      </c>
      <c r="E88" s="191" t="s">
        <v>142</v>
      </c>
      <c r="F88" s="191" t="s">
        <v>350</v>
      </c>
      <c r="G88" s="193">
        <v>9774</v>
      </c>
      <c r="H88" s="4" t="s">
        <v>142</v>
      </c>
      <c r="I88" s="4" t="s">
        <v>142</v>
      </c>
      <c r="J88" s="191" t="s">
        <v>104</v>
      </c>
      <c r="K88" s="191" t="s">
        <v>91</v>
      </c>
    </row>
    <row r="89" spans="1:11" ht="28.8">
      <c r="A89" s="191" t="s">
        <v>24</v>
      </c>
      <c r="B89" s="191" t="s">
        <v>302</v>
      </c>
      <c r="C89" s="4" t="s">
        <v>142</v>
      </c>
      <c r="D89" s="191" t="s">
        <v>761</v>
      </c>
      <c r="E89" s="191" t="s">
        <v>142</v>
      </c>
      <c r="F89" s="191" t="s">
        <v>351</v>
      </c>
      <c r="G89" s="193">
        <v>20000</v>
      </c>
      <c r="H89" s="4" t="s">
        <v>142</v>
      </c>
      <c r="I89" s="4" t="s">
        <v>142</v>
      </c>
      <c r="J89" s="191" t="s">
        <v>104</v>
      </c>
      <c r="K89" s="191" t="s">
        <v>91</v>
      </c>
    </row>
    <row r="90" spans="1:11" ht="28.8">
      <c r="A90" s="191" t="s">
        <v>24</v>
      </c>
      <c r="B90" s="191" t="s">
        <v>388</v>
      </c>
      <c r="C90" s="4" t="s">
        <v>142</v>
      </c>
      <c r="D90" s="191" t="s">
        <v>771</v>
      </c>
      <c r="E90" s="191" t="s">
        <v>142</v>
      </c>
      <c r="F90" s="191" t="s">
        <v>392</v>
      </c>
      <c r="G90" s="193">
        <v>10000</v>
      </c>
      <c r="H90" s="4" t="s">
        <v>142</v>
      </c>
      <c r="I90" s="4" t="s">
        <v>142</v>
      </c>
      <c r="J90" s="191" t="s">
        <v>104</v>
      </c>
      <c r="K90" s="191" t="s">
        <v>91</v>
      </c>
    </row>
    <row r="91" spans="1:11" ht="28.8">
      <c r="A91" s="191" t="s">
        <v>24</v>
      </c>
      <c r="B91" s="191" t="s">
        <v>311</v>
      </c>
      <c r="C91" s="4" t="s">
        <v>142</v>
      </c>
      <c r="D91" s="191" t="s">
        <v>771</v>
      </c>
      <c r="E91" s="191" t="s">
        <v>142</v>
      </c>
      <c r="F91" s="191" t="s">
        <v>393</v>
      </c>
      <c r="G91" s="193">
        <v>6000</v>
      </c>
      <c r="H91" s="4" t="s">
        <v>142</v>
      </c>
      <c r="I91" s="4" t="s">
        <v>142</v>
      </c>
      <c r="J91" s="191" t="s">
        <v>104</v>
      </c>
      <c r="K91" s="191" t="s">
        <v>91</v>
      </c>
    </row>
    <row r="92" spans="1:11" ht="28.8">
      <c r="A92" s="191" t="s">
        <v>24</v>
      </c>
      <c r="B92" s="191" t="s">
        <v>300</v>
      </c>
      <c r="C92" s="4" t="s">
        <v>142</v>
      </c>
      <c r="D92" s="191" t="s">
        <v>760</v>
      </c>
      <c r="E92" s="191" t="s">
        <v>142</v>
      </c>
      <c r="F92" s="191" t="s">
        <v>413</v>
      </c>
      <c r="G92" s="193">
        <v>7000</v>
      </c>
      <c r="H92" s="4" t="s">
        <v>142</v>
      </c>
      <c r="I92" s="4" t="s">
        <v>142</v>
      </c>
      <c r="J92" s="191" t="s">
        <v>104</v>
      </c>
      <c r="K92" s="191" t="s">
        <v>91</v>
      </c>
    </row>
    <row r="93" spans="1:11" ht="28.8">
      <c r="A93" s="191" t="s">
        <v>24</v>
      </c>
      <c r="B93" s="191" t="s">
        <v>300</v>
      </c>
      <c r="C93" s="4" t="s">
        <v>142</v>
      </c>
      <c r="D93" s="191" t="s">
        <v>760</v>
      </c>
      <c r="E93" s="191" t="s">
        <v>142</v>
      </c>
      <c r="F93" s="191" t="s">
        <v>414</v>
      </c>
      <c r="G93" s="193">
        <v>7000</v>
      </c>
      <c r="H93" s="4" t="s">
        <v>142</v>
      </c>
      <c r="I93" s="4" t="s">
        <v>142</v>
      </c>
      <c r="J93" s="191" t="s">
        <v>104</v>
      </c>
      <c r="K93" s="191" t="s">
        <v>91</v>
      </c>
    </row>
    <row r="94" spans="1:11" ht="28.8">
      <c r="A94" s="191" t="s">
        <v>24</v>
      </c>
      <c r="B94" s="191" t="s">
        <v>388</v>
      </c>
      <c r="C94" s="4" t="s">
        <v>142</v>
      </c>
      <c r="D94" s="191" t="s">
        <v>760</v>
      </c>
      <c r="E94" s="191" t="s">
        <v>142</v>
      </c>
      <c r="F94" s="191" t="s">
        <v>415</v>
      </c>
      <c r="G94" s="193">
        <v>14407</v>
      </c>
      <c r="H94" s="4" t="s">
        <v>142</v>
      </c>
      <c r="I94" s="4" t="s">
        <v>142</v>
      </c>
      <c r="J94" s="191" t="s">
        <v>104</v>
      </c>
      <c r="K94" s="191" t="s">
        <v>91</v>
      </c>
    </row>
    <row r="95" spans="1:11" ht="28.8">
      <c r="A95" s="191" t="s">
        <v>24</v>
      </c>
      <c r="B95" s="191" t="s">
        <v>388</v>
      </c>
      <c r="C95" s="4" t="s">
        <v>142</v>
      </c>
      <c r="D95" s="191" t="s">
        <v>765</v>
      </c>
      <c r="E95" s="191" t="s">
        <v>142</v>
      </c>
      <c r="F95" s="191" t="s">
        <v>433</v>
      </c>
      <c r="G95" s="193">
        <v>17000</v>
      </c>
      <c r="H95" s="4" t="s">
        <v>142</v>
      </c>
      <c r="I95" s="4" t="s">
        <v>142</v>
      </c>
      <c r="J95" s="191" t="s">
        <v>104</v>
      </c>
      <c r="K95" s="191" t="s">
        <v>91</v>
      </c>
    </row>
    <row r="96" spans="1:11" ht="28.8">
      <c r="A96" s="191" t="s">
        <v>24</v>
      </c>
      <c r="B96" s="192" t="s">
        <v>388</v>
      </c>
      <c r="C96" s="191"/>
      <c r="D96" s="191" t="s">
        <v>765</v>
      </c>
      <c r="E96" s="191"/>
      <c r="F96" s="191" t="s">
        <v>776</v>
      </c>
      <c r="G96" s="193">
        <f>11000+9322+19000+9322</f>
        <v>48644</v>
      </c>
      <c r="H96" s="191"/>
      <c r="I96" s="191"/>
      <c r="J96" s="191" t="s">
        <v>104</v>
      </c>
      <c r="K96" s="191" t="s">
        <v>91</v>
      </c>
    </row>
    <row r="97" spans="1:11" ht="28.8">
      <c r="A97" s="191" t="s">
        <v>24</v>
      </c>
      <c r="B97" s="192" t="s">
        <v>388</v>
      </c>
      <c r="C97" s="191"/>
      <c r="D97" s="191" t="s">
        <v>765</v>
      </c>
      <c r="E97" s="191"/>
      <c r="F97" s="191" t="s">
        <v>777</v>
      </c>
      <c r="G97" s="193" t="s">
        <v>778</v>
      </c>
      <c r="H97" s="191"/>
      <c r="I97" s="191"/>
      <c r="J97" s="191" t="s">
        <v>104</v>
      </c>
      <c r="K97" s="191" t="s">
        <v>91</v>
      </c>
    </row>
    <row r="98" spans="1:11" ht="28.8">
      <c r="A98" s="191" t="s">
        <v>24</v>
      </c>
      <c r="B98" s="192" t="s">
        <v>316</v>
      </c>
      <c r="C98" s="203" t="s">
        <v>142</v>
      </c>
      <c r="D98" s="191" t="s">
        <v>761</v>
      </c>
      <c r="E98" s="191" t="s">
        <v>142</v>
      </c>
      <c r="F98" s="191" t="s">
        <v>460</v>
      </c>
      <c r="G98" s="193">
        <v>100649</v>
      </c>
      <c r="H98" s="191" t="s">
        <v>142</v>
      </c>
      <c r="I98" s="191" t="s">
        <v>142</v>
      </c>
      <c r="J98" s="191" t="s">
        <v>104</v>
      </c>
      <c r="K98" s="191" t="s">
        <v>91</v>
      </c>
    </row>
    <row r="99" spans="1:11" ht="43.2">
      <c r="A99" s="191" t="s">
        <v>24</v>
      </c>
      <c r="B99" s="192" t="s">
        <v>388</v>
      </c>
      <c r="C99" s="191"/>
      <c r="D99" s="191" t="s">
        <v>765</v>
      </c>
      <c r="E99" s="191"/>
      <c r="F99" s="191" t="s">
        <v>779</v>
      </c>
      <c r="G99" s="193">
        <v>115000</v>
      </c>
      <c r="H99" s="191"/>
      <c r="I99" s="191"/>
      <c r="J99" s="191" t="s">
        <v>104</v>
      </c>
      <c r="K99" s="191" t="s">
        <v>91</v>
      </c>
    </row>
    <row r="100" spans="1:11" ht="28.8">
      <c r="A100" s="191" t="s">
        <v>24</v>
      </c>
      <c r="B100" s="192" t="s">
        <v>388</v>
      </c>
      <c r="C100" s="191"/>
      <c r="D100" s="191" t="s">
        <v>765</v>
      </c>
      <c r="E100" s="191"/>
      <c r="F100" s="191" t="s">
        <v>780</v>
      </c>
      <c r="G100" s="193">
        <v>41338</v>
      </c>
      <c r="H100" s="191"/>
      <c r="I100" s="191"/>
      <c r="J100" s="191" t="s">
        <v>104</v>
      </c>
      <c r="K100" s="191" t="s">
        <v>91</v>
      </c>
    </row>
    <row r="101" spans="1:11" ht="28.8">
      <c r="A101" s="191" t="s">
        <v>24</v>
      </c>
      <c r="B101" s="192" t="s">
        <v>388</v>
      </c>
      <c r="C101" s="191"/>
      <c r="D101" s="191" t="s">
        <v>765</v>
      </c>
      <c r="E101" s="191"/>
      <c r="F101" s="191" t="s">
        <v>781</v>
      </c>
      <c r="G101" s="193">
        <v>16952</v>
      </c>
      <c r="H101" s="191"/>
      <c r="I101" s="191"/>
      <c r="J101" s="191" t="s">
        <v>104</v>
      </c>
      <c r="K101" s="191" t="s">
        <v>91</v>
      </c>
    </row>
    <row r="102" spans="1:11" ht="43.2">
      <c r="A102" s="191" t="s">
        <v>24</v>
      </c>
      <c r="B102" s="191" t="s">
        <v>311</v>
      </c>
      <c r="C102" s="191"/>
      <c r="D102" s="191" t="s">
        <v>761</v>
      </c>
      <c r="E102" s="191"/>
      <c r="F102" s="191" t="s">
        <v>782</v>
      </c>
      <c r="G102" s="193">
        <v>48900</v>
      </c>
      <c r="H102" s="191"/>
      <c r="I102" s="191"/>
      <c r="J102" s="191" t="s">
        <v>104</v>
      </c>
      <c r="K102" s="191" t="s">
        <v>91</v>
      </c>
    </row>
    <row r="103" spans="1:11" ht="28.8">
      <c r="A103" s="191" t="s">
        <v>24</v>
      </c>
      <c r="B103" s="191" t="s">
        <v>302</v>
      </c>
      <c r="C103" s="191"/>
      <c r="D103" s="191" t="s">
        <v>761</v>
      </c>
      <c r="E103" s="191"/>
      <c r="F103" s="191" t="s">
        <v>783</v>
      </c>
      <c r="G103" s="193">
        <v>15000</v>
      </c>
      <c r="H103" s="191"/>
      <c r="I103" s="191"/>
      <c r="J103" s="191" t="s">
        <v>104</v>
      </c>
      <c r="K103" s="191" t="s">
        <v>91</v>
      </c>
    </row>
    <row r="104" spans="1:11" ht="28.8">
      <c r="A104" s="191" t="s">
        <v>24</v>
      </c>
      <c r="B104" s="191" t="s">
        <v>388</v>
      </c>
      <c r="C104" s="191"/>
      <c r="D104" s="191" t="s">
        <v>761</v>
      </c>
      <c r="E104" s="191"/>
      <c r="F104" s="191" t="s">
        <v>784</v>
      </c>
      <c r="G104" s="193">
        <v>5010</v>
      </c>
      <c r="H104" s="191"/>
      <c r="I104" s="191"/>
      <c r="J104" s="191" t="s">
        <v>104</v>
      </c>
      <c r="K104" s="191" t="s">
        <v>91</v>
      </c>
    </row>
    <row r="105" spans="1:11" ht="43.2">
      <c r="A105" s="191" t="s">
        <v>24</v>
      </c>
      <c r="B105" s="191" t="s">
        <v>388</v>
      </c>
      <c r="C105" s="191"/>
      <c r="D105" s="191" t="s">
        <v>761</v>
      </c>
      <c r="E105" s="191"/>
      <c r="F105" s="191" t="s">
        <v>785</v>
      </c>
      <c r="G105" s="193">
        <v>21900</v>
      </c>
      <c r="H105" s="191"/>
      <c r="I105" s="191"/>
      <c r="J105" s="191" t="s">
        <v>104</v>
      </c>
      <c r="K105" s="191" t="s">
        <v>91</v>
      </c>
    </row>
    <row r="106" spans="1:11" ht="28.8">
      <c r="A106" s="191" t="s">
        <v>24</v>
      </c>
      <c r="B106" s="191" t="s">
        <v>311</v>
      </c>
      <c r="C106" s="191"/>
      <c r="D106" s="191" t="s">
        <v>764</v>
      </c>
      <c r="E106" s="191"/>
      <c r="F106" s="191" t="s">
        <v>786</v>
      </c>
      <c r="G106" s="193">
        <v>16950</v>
      </c>
      <c r="H106" s="191"/>
      <c r="I106" s="191"/>
      <c r="J106" s="191" t="s">
        <v>104</v>
      </c>
      <c r="K106" s="191" t="s">
        <v>91</v>
      </c>
    </row>
    <row r="107" spans="1:11" ht="28.8">
      <c r="A107" s="191" t="s">
        <v>24</v>
      </c>
      <c r="B107" s="191" t="s">
        <v>316</v>
      </c>
      <c r="C107" s="202"/>
      <c r="D107" s="191" t="s">
        <v>761</v>
      </c>
      <c r="E107" s="191"/>
      <c r="F107" s="191" t="s">
        <v>787</v>
      </c>
      <c r="G107" s="193">
        <v>25000</v>
      </c>
      <c r="H107" s="4"/>
      <c r="I107" s="4"/>
      <c r="J107" s="191" t="s">
        <v>104</v>
      </c>
      <c r="K107" s="191" t="s">
        <v>91</v>
      </c>
    </row>
    <row r="108" spans="1:11" ht="28.8">
      <c r="A108" s="191" t="s">
        <v>24</v>
      </c>
      <c r="B108" s="191" t="s">
        <v>388</v>
      </c>
      <c r="C108" s="4"/>
      <c r="D108" s="191" t="s">
        <v>771</v>
      </c>
      <c r="E108" s="191"/>
      <c r="F108" s="191" t="s">
        <v>788</v>
      </c>
      <c r="G108" s="193">
        <v>27600</v>
      </c>
      <c r="H108" s="4"/>
      <c r="I108" s="4"/>
      <c r="J108" s="191" t="s">
        <v>104</v>
      </c>
      <c r="K108" s="191" t="s">
        <v>91</v>
      </c>
    </row>
    <row r="109" spans="1:11" ht="28.8">
      <c r="A109" s="191" t="s">
        <v>24</v>
      </c>
      <c r="B109" s="191" t="s">
        <v>388</v>
      </c>
      <c r="C109" s="4"/>
      <c r="D109" s="191" t="s">
        <v>771</v>
      </c>
      <c r="E109" s="191"/>
      <c r="F109" s="191" t="s">
        <v>789</v>
      </c>
      <c r="G109" s="193">
        <v>9000</v>
      </c>
      <c r="H109" s="4"/>
      <c r="I109" s="4"/>
      <c r="J109" s="191" t="s">
        <v>104</v>
      </c>
      <c r="K109" s="191" t="s">
        <v>91</v>
      </c>
    </row>
    <row r="110" spans="1:11" ht="28.8">
      <c r="A110" s="191" t="s">
        <v>24</v>
      </c>
      <c r="B110" s="191" t="s">
        <v>311</v>
      </c>
      <c r="C110" s="202" t="s">
        <v>142</v>
      </c>
      <c r="D110" s="191" t="s">
        <v>761</v>
      </c>
      <c r="E110" s="191" t="s">
        <v>142</v>
      </c>
      <c r="F110" s="191" t="s">
        <v>461</v>
      </c>
      <c r="G110" s="193">
        <v>10000</v>
      </c>
      <c r="H110" s="4" t="s">
        <v>142</v>
      </c>
      <c r="I110" s="4" t="s">
        <v>142</v>
      </c>
      <c r="J110" s="191" t="s">
        <v>104</v>
      </c>
      <c r="K110" s="191" t="s">
        <v>91</v>
      </c>
    </row>
    <row r="111" spans="1:11" ht="25.95" customHeight="1">
      <c r="A111" s="191" t="s">
        <v>33</v>
      </c>
      <c r="B111" s="191" t="s">
        <v>308</v>
      </c>
      <c r="C111" s="4" t="s">
        <v>142</v>
      </c>
      <c r="D111" s="191" t="s">
        <v>761</v>
      </c>
      <c r="E111" s="191" t="s">
        <v>142</v>
      </c>
      <c r="F111" s="191" t="s">
        <v>326</v>
      </c>
      <c r="G111" s="193">
        <v>13610</v>
      </c>
      <c r="H111" s="4" t="s">
        <v>142</v>
      </c>
      <c r="I111" s="4" t="s">
        <v>142</v>
      </c>
      <c r="J111" s="191" t="s">
        <v>90</v>
      </c>
      <c r="K111" s="191" t="s">
        <v>93</v>
      </c>
    </row>
    <row r="112" spans="1:11" ht="24" customHeight="1">
      <c r="A112" s="191" t="s">
        <v>33</v>
      </c>
      <c r="B112" s="191" t="s">
        <v>308</v>
      </c>
      <c r="C112" s="4" t="s">
        <v>142</v>
      </c>
      <c r="D112" s="191" t="s">
        <v>761</v>
      </c>
      <c r="E112" s="191" t="s">
        <v>142</v>
      </c>
      <c r="F112" s="191" t="s">
        <v>327</v>
      </c>
      <c r="G112" s="193">
        <v>794117</v>
      </c>
      <c r="H112" s="4" t="s">
        <v>142</v>
      </c>
      <c r="I112" s="4" t="s">
        <v>142</v>
      </c>
      <c r="J112" s="191" t="s">
        <v>90</v>
      </c>
      <c r="K112" s="191" t="s">
        <v>93</v>
      </c>
    </row>
    <row r="113" spans="1:11" ht="19.2" customHeight="1">
      <c r="A113" s="191" t="s">
        <v>33</v>
      </c>
      <c r="B113" s="191" t="s">
        <v>302</v>
      </c>
      <c r="C113" s="4" t="s">
        <v>142</v>
      </c>
      <c r="D113" s="191" t="s">
        <v>761</v>
      </c>
      <c r="E113" s="191" t="s">
        <v>142</v>
      </c>
      <c r="F113" s="191" t="s">
        <v>326</v>
      </c>
      <c r="G113" s="193">
        <v>19655</v>
      </c>
      <c r="H113" s="4" t="s">
        <v>328</v>
      </c>
      <c r="I113" s="4" t="s">
        <v>142</v>
      </c>
      <c r="J113" s="191" t="s">
        <v>90</v>
      </c>
      <c r="K113" s="191" t="s">
        <v>93</v>
      </c>
    </row>
    <row r="114" spans="1:11" ht="19.2" customHeight="1">
      <c r="A114" s="191" t="s">
        <v>33</v>
      </c>
      <c r="B114" s="191" t="s">
        <v>308</v>
      </c>
      <c r="C114" s="4" t="s">
        <v>329</v>
      </c>
      <c r="D114" s="191" t="s">
        <v>761</v>
      </c>
      <c r="E114" s="191" t="s">
        <v>142</v>
      </c>
      <c r="F114" s="191" t="s">
        <v>326</v>
      </c>
      <c r="G114" s="193">
        <v>316383</v>
      </c>
      <c r="H114" s="193" t="s">
        <v>330</v>
      </c>
      <c r="I114" s="193" t="s">
        <v>142</v>
      </c>
      <c r="J114" s="191" t="s">
        <v>90</v>
      </c>
      <c r="K114" s="191" t="s">
        <v>93</v>
      </c>
    </row>
    <row r="115" spans="1:11" ht="19.2" customHeight="1">
      <c r="A115" s="191" t="s">
        <v>33</v>
      </c>
      <c r="B115" s="191" t="s">
        <v>302</v>
      </c>
      <c r="C115" s="4" t="s">
        <v>331</v>
      </c>
      <c r="D115" s="191" t="s">
        <v>761</v>
      </c>
      <c r="E115" s="191" t="s">
        <v>142</v>
      </c>
      <c r="F115" s="191" t="s">
        <v>327</v>
      </c>
      <c r="G115" s="193">
        <v>105013</v>
      </c>
      <c r="H115" s="193" t="s">
        <v>142</v>
      </c>
      <c r="I115" s="193" t="s">
        <v>142</v>
      </c>
      <c r="J115" s="191" t="s">
        <v>90</v>
      </c>
      <c r="K115" s="191" t="s">
        <v>93</v>
      </c>
    </row>
    <row r="116" spans="1:11" ht="19.2" customHeight="1">
      <c r="A116" s="191" t="s">
        <v>33</v>
      </c>
      <c r="B116" s="191" t="s">
        <v>302</v>
      </c>
      <c r="C116" s="4" t="s">
        <v>142</v>
      </c>
      <c r="D116" s="191" t="s">
        <v>771</v>
      </c>
      <c r="E116" s="191" t="s">
        <v>142</v>
      </c>
      <c r="F116" s="191" t="s">
        <v>326</v>
      </c>
      <c r="G116" s="193">
        <v>53681</v>
      </c>
      <c r="H116" s="4" t="s">
        <v>385</v>
      </c>
      <c r="I116" s="4" t="s">
        <v>386</v>
      </c>
      <c r="J116" s="191" t="s">
        <v>90</v>
      </c>
      <c r="K116" s="191" t="s">
        <v>93</v>
      </c>
    </row>
    <row r="117" spans="1:11" ht="19.2" customHeight="1">
      <c r="A117" s="191" t="s">
        <v>33</v>
      </c>
      <c r="B117" s="191" t="s">
        <v>300</v>
      </c>
      <c r="C117" s="4" t="s">
        <v>142</v>
      </c>
      <c r="D117" s="191" t="s">
        <v>760</v>
      </c>
      <c r="E117" s="191" t="s">
        <v>142</v>
      </c>
      <c r="F117" s="191" t="s">
        <v>410</v>
      </c>
      <c r="G117" s="193">
        <v>266067</v>
      </c>
      <c r="H117" s="4" t="s">
        <v>411</v>
      </c>
      <c r="I117" s="4" t="s">
        <v>142</v>
      </c>
      <c r="J117" s="191" t="s">
        <v>90</v>
      </c>
      <c r="K117" s="191" t="s">
        <v>93</v>
      </c>
    </row>
    <row r="118" spans="1:11" ht="19.2" customHeight="1">
      <c r="A118" s="191" t="s">
        <v>33</v>
      </c>
      <c r="B118" s="191" t="s">
        <v>300</v>
      </c>
      <c r="C118" s="4" t="s">
        <v>142</v>
      </c>
      <c r="D118" s="191" t="s">
        <v>760</v>
      </c>
      <c r="E118" s="191" t="s">
        <v>142</v>
      </c>
      <c r="F118" s="191" t="s">
        <v>412</v>
      </c>
      <c r="G118" s="193">
        <v>7499</v>
      </c>
      <c r="H118" s="4" t="s">
        <v>142</v>
      </c>
      <c r="I118" s="4" t="s">
        <v>142</v>
      </c>
      <c r="J118" s="191" t="s">
        <v>90</v>
      </c>
      <c r="K118" s="191" t="s">
        <v>93</v>
      </c>
    </row>
    <row r="119" spans="1:11" ht="19.2" customHeight="1">
      <c r="A119" s="191" t="s">
        <v>33</v>
      </c>
      <c r="B119" s="191" t="s">
        <v>388</v>
      </c>
      <c r="C119" s="4" t="s">
        <v>142</v>
      </c>
      <c r="D119" s="191" t="s">
        <v>765</v>
      </c>
      <c r="E119" s="191" t="s">
        <v>142</v>
      </c>
      <c r="F119" s="191" t="s">
        <v>326</v>
      </c>
      <c r="G119" s="193">
        <v>347964</v>
      </c>
      <c r="H119" s="4" t="s">
        <v>426</v>
      </c>
      <c r="I119" s="4" t="s">
        <v>142</v>
      </c>
      <c r="J119" s="191" t="s">
        <v>90</v>
      </c>
      <c r="K119" s="191" t="s">
        <v>93</v>
      </c>
    </row>
    <row r="120" spans="1:11" ht="24" customHeight="1">
      <c r="A120" s="191" t="s">
        <v>33</v>
      </c>
      <c r="B120" s="191" t="s">
        <v>388</v>
      </c>
      <c r="C120" s="4" t="s">
        <v>142</v>
      </c>
      <c r="D120" s="199" t="s">
        <v>765</v>
      </c>
      <c r="E120" s="191" t="s">
        <v>142</v>
      </c>
      <c r="F120" s="191" t="s">
        <v>412</v>
      </c>
      <c r="G120" s="193">
        <v>176770</v>
      </c>
      <c r="H120" s="4" t="s">
        <v>142</v>
      </c>
      <c r="I120" s="4" t="s">
        <v>142</v>
      </c>
      <c r="J120" s="191" t="s">
        <v>90</v>
      </c>
      <c r="K120" s="191" t="s">
        <v>93</v>
      </c>
    </row>
    <row r="121" spans="1:11" ht="19.2" customHeight="1">
      <c r="A121" s="191" t="s">
        <v>33</v>
      </c>
      <c r="B121" s="191" t="s">
        <v>302</v>
      </c>
      <c r="C121" s="202" t="s">
        <v>142</v>
      </c>
      <c r="D121" s="191" t="s">
        <v>761</v>
      </c>
      <c r="E121" s="198" t="s">
        <v>454</v>
      </c>
      <c r="F121" s="191" t="s">
        <v>327</v>
      </c>
      <c r="G121" s="193">
        <v>495920</v>
      </c>
      <c r="H121" s="4" t="s">
        <v>455</v>
      </c>
      <c r="I121" s="4" t="s">
        <v>142</v>
      </c>
      <c r="J121" s="198" t="s">
        <v>99</v>
      </c>
      <c r="K121" s="198" t="s">
        <v>93</v>
      </c>
    </row>
    <row r="122" spans="1:11" ht="25.05" customHeight="1">
      <c r="A122" s="191" t="s">
        <v>33</v>
      </c>
      <c r="B122" s="191" t="s">
        <v>302</v>
      </c>
      <c r="C122" s="202" t="s">
        <v>142</v>
      </c>
      <c r="D122" s="191" t="s">
        <v>761</v>
      </c>
      <c r="E122" s="198" t="s">
        <v>457</v>
      </c>
      <c r="F122" s="191" t="s">
        <v>456</v>
      </c>
      <c r="G122" s="193">
        <v>239674</v>
      </c>
      <c r="H122" s="4" t="s">
        <v>458</v>
      </c>
      <c r="I122" s="4" t="s">
        <v>142</v>
      </c>
      <c r="J122" s="198" t="s">
        <v>99</v>
      </c>
      <c r="K122" s="198" t="s">
        <v>93</v>
      </c>
    </row>
    <row r="123" spans="1:11" ht="19.2" customHeight="1">
      <c r="A123" s="191" t="s">
        <v>34</v>
      </c>
      <c r="B123" s="191" t="s">
        <v>311</v>
      </c>
      <c r="C123" s="4" t="s">
        <v>142</v>
      </c>
      <c r="D123" s="200" t="s">
        <v>761</v>
      </c>
      <c r="E123" s="191" t="s">
        <v>142</v>
      </c>
      <c r="F123" s="191" t="s">
        <v>318</v>
      </c>
      <c r="G123" s="193">
        <v>8671</v>
      </c>
      <c r="H123" s="4" t="s">
        <v>142</v>
      </c>
      <c r="I123" s="4" t="s">
        <v>142</v>
      </c>
      <c r="J123" s="191" t="s">
        <v>86</v>
      </c>
      <c r="K123" s="191" t="s">
        <v>86</v>
      </c>
    </row>
    <row r="124" spans="1:11" ht="19.2" customHeight="1">
      <c r="A124" s="191" t="s">
        <v>34</v>
      </c>
      <c r="B124" s="191" t="s">
        <v>301</v>
      </c>
      <c r="C124" s="202" t="s">
        <v>142</v>
      </c>
      <c r="D124" s="201" t="s">
        <v>761</v>
      </c>
      <c r="E124" s="191" t="s">
        <v>439</v>
      </c>
      <c r="F124" s="191" t="s">
        <v>438</v>
      </c>
      <c r="G124" s="193">
        <v>2500</v>
      </c>
      <c r="H124" s="4" t="s">
        <v>142</v>
      </c>
      <c r="I124" s="4" t="s">
        <v>142</v>
      </c>
      <c r="J124" s="191" t="s">
        <v>440</v>
      </c>
      <c r="K124" s="191" t="s">
        <v>86</v>
      </c>
    </row>
    <row r="125" spans="1:11" ht="19.2" customHeight="1">
      <c r="A125" s="191" t="s">
        <v>34</v>
      </c>
      <c r="B125" s="191" t="s">
        <v>388</v>
      </c>
      <c r="C125" s="202" t="s">
        <v>142</v>
      </c>
      <c r="D125" s="201" t="s">
        <v>765</v>
      </c>
      <c r="E125" s="191" t="s">
        <v>442</v>
      </c>
      <c r="F125" s="191" t="s">
        <v>441</v>
      </c>
      <c r="G125" s="193">
        <v>3982</v>
      </c>
      <c r="H125" s="4" t="s">
        <v>142</v>
      </c>
      <c r="I125" s="4" t="s">
        <v>142</v>
      </c>
      <c r="J125" s="191" t="s">
        <v>86</v>
      </c>
      <c r="K125" s="191" t="s">
        <v>86</v>
      </c>
    </row>
    <row r="126" spans="1:11" ht="19.2" customHeight="1">
      <c r="A126" s="191" t="s">
        <v>34</v>
      </c>
      <c r="B126" s="191" t="s">
        <v>300</v>
      </c>
      <c r="C126" s="202" t="s">
        <v>142</v>
      </c>
      <c r="D126" s="201" t="s">
        <v>760</v>
      </c>
      <c r="E126" s="191" t="s">
        <v>443</v>
      </c>
      <c r="F126" s="191" t="s">
        <v>418</v>
      </c>
      <c r="G126" s="193">
        <v>1457</v>
      </c>
      <c r="H126" s="4" t="s">
        <v>142</v>
      </c>
      <c r="I126" s="4" t="s">
        <v>142</v>
      </c>
      <c r="J126" s="191" t="s">
        <v>86</v>
      </c>
      <c r="K126" s="191" t="s">
        <v>86</v>
      </c>
    </row>
    <row r="127" spans="1:11" ht="19.2" customHeight="1">
      <c r="A127" s="191" t="s">
        <v>34</v>
      </c>
      <c r="B127" s="191" t="s">
        <v>88</v>
      </c>
      <c r="C127" s="4" t="s">
        <v>444</v>
      </c>
      <c r="D127" s="201" t="s">
        <v>761</v>
      </c>
      <c r="E127" s="191" t="s">
        <v>446</v>
      </c>
      <c r="F127" s="191" t="s">
        <v>445</v>
      </c>
      <c r="G127" s="193">
        <v>4000</v>
      </c>
      <c r="H127" s="4" t="s">
        <v>142</v>
      </c>
      <c r="I127" s="4" t="s">
        <v>142</v>
      </c>
      <c r="J127" s="191" t="s">
        <v>87</v>
      </c>
      <c r="K127" s="191" t="s">
        <v>79</v>
      </c>
    </row>
    <row r="128" spans="1:11" ht="22.5" customHeight="1">
      <c r="A128" s="191" t="s">
        <v>34</v>
      </c>
      <c r="B128" s="191" t="s">
        <v>302</v>
      </c>
      <c r="C128" s="202" t="s">
        <v>142</v>
      </c>
      <c r="D128" s="201" t="s">
        <v>761</v>
      </c>
      <c r="E128" s="191" t="s">
        <v>448</v>
      </c>
      <c r="F128" s="191" t="s">
        <v>447</v>
      </c>
      <c r="G128" s="193">
        <v>1270</v>
      </c>
      <c r="H128" s="4" t="s">
        <v>142</v>
      </c>
      <c r="I128" s="4" t="s">
        <v>142</v>
      </c>
      <c r="J128" s="191" t="s">
        <v>86</v>
      </c>
      <c r="K128" s="191" t="s">
        <v>86</v>
      </c>
    </row>
    <row r="129" spans="1:11" ht="24" customHeight="1">
      <c r="A129" s="191" t="s">
        <v>14</v>
      </c>
      <c r="B129" s="191" t="s">
        <v>302</v>
      </c>
      <c r="C129" s="4" t="s">
        <v>142</v>
      </c>
      <c r="D129" s="191" t="s">
        <v>761</v>
      </c>
      <c r="E129" s="191" t="s">
        <v>142</v>
      </c>
      <c r="F129" s="191" t="s">
        <v>375</v>
      </c>
      <c r="G129" s="193">
        <v>7464</v>
      </c>
      <c r="H129" s="4" t="s">
        <v>142</v>
      </c>
      <c r="I129" s="4" t="s">
        <v>142</v>
      </c>
      <c r="J129" s="191" t="s">
        <v>376</v>
      </c>
      <c r="K129" s="191" t="s">
        <v>376</v>
      </c>
    </row>
    <row r="130" spans="1:11" ht="19.2" customHeight="1">
      <c r="A130" s="191" t="s">
        <v>14</v>
      </c>
      <c r="B130" s="191" t="s">
        <v>302</v>
      </c>
      <c r="C130" s="4" t="s">
        <v>142</v>
      </c>
      <c r="D130" s="191" t="s">
        <v>761</v>
      </c>
      <c r="E130" s="191" t="s">
        <v>142</v>
      </c>
      <c r="F130" s="191" t="s">
        <v>377</v>
      </c>
      <c r="G130" s="193">
        <v>6079</v>
      </c>
      <c r="H130" s="4" t="s">
        <v>142</v>
      </c>
      <c r="I130" s="4" t="s">
        <v>142</v>
      </c>
      <c r="J130" s="191" t="s">
        <v>376</v>
      </c>
      <c r="K130" s="191" t="s">
        <v>376</v>
      </c>
    </row>
    <row r="131" spans="1:11" ht="19.2" customHeight="1">
      <c r="A131" s="191" t="s">
        <v>41</v>
      </c>
      <c r="B131" s="191" t="s">
        <v>316</v>
      </c>
      <c r="C131" s="4" t="s">
        <v>142</v>
      </c>
      <c r="D131" s="191" t="s">
        <v>761</v>
      </c>
      <c r="E131" s="191" t="s">
        <v>142</v>
      </c>
      <c r="F131" s="191" t="s">
        <v>341</v>
      </c>
      <c r="G131" s="193">
        <v>2298</v>
      </c>
      <c r="H131" s="4" t="s">
        <v>342</v>
      </c>
      <c r="I131" s="4" t="s">
        <v>142</v>
      </c>
      <c r="J131" s="191" t="s">
        <v>82</v>
      </c>
      <c r="K131" s="191" t="s">
        <v>82</v>
      </c>
    </row>
    <row r="132" spans="1:11" ht="19.2" customHeight="1">
      <c r="A132" s="191" t="s">
        <v>41</v>
      </c>
      <c r="B132" s="191" t="s">
        <v>302</v>
      </c>
      <c r="C132" s="4" t="s">
        <v>142</v>
      </c>
      <c r="D132" s="191" t="s">
        <v>761</v>
      </c>
      <c r="E132" s="191" t="s">
        <v>142</v>
      </c>
      <c r="F132" s="191" t="s">
        <v>343</v>
      </c>
      <c r="G132" s="193">
        <v>22301</v>
      </c>
      <c r="H132" s="4" t="s">
        <v>342</v>
      </c>
      <c r="I132" s="4" t="s">
        <v>142</v>
      </c>
      <c r="J132" s="191" t="s">
        <v>82</v>
      </c>
      <c r="K132" s="191" t="s">
        <v>82</v>
      </c>
    </row>
    <row r="133" spans="1:11" ht="19.2" customHeight="1">
      <c r="A133" s="191" t="s">
        <v>41</v>
      </c>
      <c r="B133" s="191" t="s">
        <v>388</v>
      </c>
      <c r="C133" s="4" t="s">
        <v>142</v>
      </c>
      <c r="D133" s="191" t="s">
        <v>771</v>
      </c>
      <c r="E133" s="191" t="s">
        <v>142</v>
      </c>
      <c r="F133" s="191" t="s">
        <v>391</v>
      </c>
      <c r="G133" s="193">
        <v>1450</v>
      </c>
      <c r="H133" s="4" t="s">
        <v>342</v>
      </c>
      <c r="I133" s="4" t="s">
        <v>142</v>
      </c>
      <c r="J133" s="191" t="s">
        <v>82</v>
      </c>
      <c r="K133" s="191" t="s">
        <v>82</v>
      </c>
    </row>
    <row r="134" spans="1:11" ht="19.2" customHeight="1">
      <c r="A134" s="191" t="s">
        <v>43</v>
      </c>
      <c r="B134" s="191" t="s">
        <v>302</v>
      </c>
      <c r="C134" s="4" t="s">
        <v>142</v>
      </c>
      <c r="D134" s="191" t="s">
        <v>761</v>
      </c>
      <c r="E134" s="191" t="s">
        <v>142</v>
      </c>
      <c r="F134" s="191" t="s">
        <v>378</v>
      </c>
      <c r="G134" s="193">
        <v>100</v>
      </c>
      <c r="H134" s="4" t="s">
        <v>142</v>
      </c>
      <c r="I134" s="4" t="s">
        <v>142</v>
      </c>
      <c r="J134" s="191" t="s">
        <v>93</v>
      </c>
      <c r="K134" s="191" t="s">
        <v>93</v>
      </c>
    </row>
    <row r="135" spans="1:11" ht="19.2" customHeight="1">
      <c r="A135" s="191" t="s">
        <v>43</v>
      </c>
      <c r="B135" s="191" t="s">
        <v>302</v>
      </c>
      <c r="C135" s="4" t="s">
        <v>142</v>
      </c>
      <c r="D135" s="191" t="s">
        <v>761</v>
      </c>
      <c r="E135" s="191" t="s">
        <v>142</v>
      </c>
      <c r="F135" s="191" t="s">
        <v>379</v>
      </c>
      <c r="G135" s="193">
        <v>1950</v>
      </c>
      <c r="H135" s="4" t="s">
        <v>142</v>
      </c>
      <c r="I135" s="4" t="s">
        <v>142</v>
      </c>
      <c r="J135" s="191" t="s">
        <v>93</v>
      </c>
      <c r="K135" s="191" t="s">
        <v>93</v>
      </c>
    </row>
    <row r="136" spans="1:11" ht="19.2" customHeight="1">
      <c r="A136" s="191" t="s">
        <v>43</v>
      </c>
      <c r="B136" s="191" t="s">
        <v>302</v>
      </c>
      <c r="C136" s="4" t="s">
        <v>142</v>
      </c>
      <c r="D136" s="191" t="s">
        <v>771</v>
      </c>
      <c r="E136" s="191" t="s">
        <v>142</v>
      </c>
      <c r="F136" s="191" t="s">
        <v>397</v>
      </c>
      <c r="G136" s="193">
        <v>59</v>
      </c>
      <c r="H136" s="4" t="s">
        <v>142</v>
      </c>
      <c r="I136" s="4" t="s">
        <v>142</v>
      </c>
      <c r="J136" s="191" t="s">
        <v>93</v>
      </c>
      <c r="K136" s="191" t="s">
        <v>93</v>
      </c>
    </row>
    <row r="137" spans="1:11" ht="19.2" customHeight="1">
      <c r="A137" s="191" t="s">
        <v>43</v>
      </c>
      <c r="B137" s="191" t="s">
        <v>388</v>
      </c>
      <c r="C137" s="4" t="s">
        <v>142</v>
      </c>
      <c r="D137" s="191" t="s">
        <v>765</v>
      </c>
      <c r="E137" s="191" t="s">
        <v>142</v>
      </c>
      <c r="F137" s="191" t="s">
        <v>437</v>
      </c>
      <c r="G137" s="193">
        <v>1600</v>
      </c>
      <c r="H137" s="4" t="s">
        <v>142</v>
      </c>
      <c r="I137" s="4" t="s">
        <v>142</v>
      </c>
      <c r="J137" s="191" t="s">
        <v>93</v>
      </c>
      <c r="K137" s="191" t="s">
        <v>93</v>
      </c>
    </row>
    <row r="138" spans="1:11" ht="19.2" customHeight="1">
      <c r="A138" s="191" t="s">
        <v>26</v>
      </c>
      <c r="B138" s="191" t="s">
        <v>302</v>
      </c>
      <c r="C138" s="4" t="s">
        <v>142</v>
      </c>
      <c r="D138" s="191" t="s">
        <v>761</v>
      </c>
      <c r="E138" s="191" t="s">
        <v>142</v>
      </c>
      <c r="F138" s="191" t="s">
        <v>364</v>
      </c>
      <c r="G138" s="193">
        <v>39122</v>
      </c>
      <c r="H138" s="4" t="s">
        <v>142</v>
      </c>
      <c r="I138" s="4" t="s">
        <v>142</v>
      </c>
      <c r="J138" s="191" t="s">
        <v>286</v>
      </c>
      <c r="K138" s="191" t="s">
        <v>286</v>
      </c>
    </row>
    <row r="139" spans="1:11" ht="19.2" customHeight="1">
      <c r="A139" s="191" t="s">
        <v>26</v>
      </c>
      <c r="B139" s="191" t="s">
        <v>388</v>
      </c>
      <c r="C139" s="4" t="s">
        <v>142</v>
      </c>
      <c r="D139" s="191" t="s">
        <v>771</v>
      </c>
      <c r="E139" s="191" t="s">
        <v>142</v>
      </c>
      <c r="F139" s="191" t="s">
        <v>394</v>
      </c>
      <c r="G139" s="193">
        <v>40385</v>
      </c>
      <c r="H139" s="4" t="s">
        <v>286</v>
      </c>
      <c r="I139" s="4" t="s">
        <v>395</v>
      </c>
      <c r="J139" s="191" t="s">
        <v>286</v>
      </c>
      <c r="K139" s="191" t="s">
        <v>286</v>
      </c>
    </row>
    <row r="140" spans="1:11" ht="19.2" customHeight="1">
      <c r="A140" s="191" t="s">
        <v>26</v>
      </c>
      <c r="B140" s="191" t="s">
        <v>302</v>
      </c>
      <c r="C140" s="4"/>
      <c r="D140" s="191" t="s">
        <v>761</v>
      </c>
      <c r="E140" s="191"/>
      <c r="F140" s="191" t="s">
        <v>790</v>
      </c>
      <c r="G140" s="193">
        <v>19708</v>
      </c>
      <c r="H140" s="4"/>
      <c r="I140" s="4"/>
      <c r="J140" s="191" t="s">
        <v>286</v>
      </c>
      <c r="K140" s="191" t="s">
        <v>286</v>
      </c>
    </row>
    <row r="141" spans="1:11" ht="19.2" customHeight="1">
      <c r="A141" s="191" t="s">
        <v>56</v>
      </c>
      <c r="B141" s="191" t="s">
        <v>311</v>
      </c>
      <c r="C141" s="4" t="s">
        <v>142</v>
      </c>
      <c r="D141" s="191" t="s">
        <v>761</v>
      </c>
      <c r="E141" s="191" t="s">
        <v>142</v>
      </c>
      <c r="F141" s="191" t="s">
        <v>336</v>
      </c>
      <c r="G141" s="118">
        <v>0</v>
      </c>
      <c r="H141" s="4" t="s">
        <v>142</v>
      </c>
      <c r="I141" s="4" t="s">
        <v>142</v>
      </c>
      <c r="J141" s="191" t="s">
        <v>99</v>
      </c>
      <c r="K141" s="191" t="s">
        <v>93</v>
      </c>
    </row>
    <row r="142" spans="1:11" ht="27" customHeight="1">
      <c r="A142" s="191" t="s">
        <v>56</v>
      </c>
      <c r="B142" s="191" t="s">
        <v>388</v>
      </c>
      <c r="C142" s="4" t="s">
        <v>142</v>
      </c>
      <c r="D142" s="191" t="s">
        <v>771</v>
      </c>
      <c r="E142" s="191" t="s">
        <v>142</v>
      </c>
      <c r="F142" s="191" t="s">
        <v>390</v>
      </c>
      <c r="G142" s="193">
        <v>200</v>
      </c>
      <c r="H142" s="4" t="s">
        <v>142</v>
      </c>
      <c r="I142" s="4" t="s">
        <v>142</v>
      </c>
      <c r="J142" s="191" t="s">
        <v>99</v>
      </c>
      <c r="K142" s="191" t="s">
        <v>93</v>
      </c>
    </row>
    <row r="143" spans="1:11">
      <c r="A143" s="191" t="s">
        <v>56</v>
      </c>
      <c r="B143" s="191" t="s">
        <v>300</v>
      </c>
      <c r="C143" s="4" t="s">
        <v>142</v>
      </c>
      <c r="D143" s="191" t="s">
        <v>765</v>
      </c>
      <c r="E143" s="191" t="s">
        <v>142</v>
      </c>
      <c r="F143" s="191" t="s">
        <v>427</v>
      </c>
      <c r="G143" s="193">
        <v>100</v>
      </c>
      <c r="H143" s="4" t="s">
        <v>142</v>
      </c>
      <c r="I143" s="4" t="s">
        <v>142</v>
      </c>
      <c r="J143" s="191" t="s">
        <v>99</v>
      </c>
      <c r="K143" s="191" t="s">
        <v>93</v>
      </c>
    </row>
    <row r="144" spans="1:11" ht="25.5" customHeight="1">
      <c r="A144" s="191" t="s">
        <v>61</v>
      </c>
      <c r="B144" s="191" t="s">
        <v>308</v>
      </c>
      <c r="C144" s="4" t="s">
        <v>142</v>
      </c>
      <c r="D144" s="191" t="s">
        <v>761</v>
      </c>
      <c r="E144" s="191" t="s">
        <v>142</v>
      </c>
      <c r="F144" s="191" t="s">
        <v>374</v>
      </c>
      <c r="G144" s="193">
        <v>4625</v>
      </c>
      <c r="H144" s="4" t="s">
        <v>142</v>
      </c>
      <c r="I144" s="4" t="s">
        <v>142</v>
      </c>
      <c r="J144" s="191" t="s">
        <v>93</v>
      </c>
      <c r="K144" s="191" t="s">
        <v>93</v>
      </c>
    </row>
    <row r="145" spans="1:11" ht="28.05" customHeight="1">
      <c r="A145" s="191" t="s">
        <v>61</v>
      </c>
      <c r="B145" s="191" t="s">
        <v>301</v>
      </c>
      <c r="C145" s="4" t="s">
        <v>142</v>
      </c>
      <c r="D145" s="191" t="s">
        <v>764</v>
      </c>
      <c r="E145" s="191" t="s">
        <v>142</v>
      </c>
      <c r="F145" s="191" t="s">
        <v>406</v>
      </c>
      <c r="G145" s="193">
        <v>3728</v>
      </c>
      <c r="H145" s="4" t="s">
        <v>142</v>
      </c>
      <c r="I145" s="4" t="s">
        <v>142</v>
      </c>
      <c r="J145" s="191" t="s">
        <v>93</v>
      </c>
      <c r="K145" s="191" t="s">
        <v>93</v>
      </c>
    </row>
    <row r="146" spans="1:11" ht="29.55" customHeight="1">
      <c r="A146" s="191" t="s">
        <v>61</v>
      </c>
      <c r="B146" s="191" t="s">
        <v>388</v>
      </c>
      <c r="C146" s="4" t="s">
        <v>142</v>
      </c>
      <c r="D146" s="191" t="s">
        <v>765</v>
      </c>
      <c r="E146" s="191" t="s">
        <v>142</v>
      </c>
      <c r="F146" s="191" t="s">
        <v>436</v>
      </c>
      <c r="G146" s="193">
        <v>2000</v>
      </c>
      <c r="H146" s="4" t="s">
        <v>142</v>
      </c>
      <c r="I146" s="4" t="s">
        <v>142</v>
      </c>
      <c r="J146" s="191" t="s">
        <v>93</v>
      </c>
      <c r="K146" s="191" t="s">
        <v>93</v>
      </c>
    </row>
    <row r="147" spans="1:11" ht="25.05" customHeight="1">
      <c r="A147" s="191" t="s">
        <v>45</v>
      </c>
      <c r="B147" s="191" t="s">
        <v>311</v>
      </c>
      <c r="C147" s="4" t="s">
        <v>142</v>
      </c>
      <c r="D147" s="191" t="s">
        <v>761</v>
      </c>
      <c r="E147" s="191" t="s">
        <v>142</v>
      </c>
      <c r="F147" s="191" t="s">
        <v>352</v>
      </c>
      <c r="G147" s="193">
        <v>5932</v>
      </c>
      <c r="H147" s="4" t="s">
        <v>142</v>
      </c>
      <c r="I147" s="4" t="s">
        <v>142</v>
      </c>
      <c r="J147" s="191" t="s">
        <v>81</v>
      </c>
      <c r="K147" s="191" t="s">
        <v>82</v>
      </c>
    </row>
    <row r="148" spans="1:11" ht="19.2" customHeight="1">
      <c r="A148" s="191" t="s">
        <v>7</v>
      </c>
      <c r="B148" s="191" t="s">
        <v>311</v>
      </c>
      <c r="C148" s="4" t="s">
        <v>142</v>
      </c>
      <c r="D148" s="191" t="s">
        <v>771</v>
      </c>
      <c r="E148" s="191" t="s">
        <v>142</v>
      </c>
      <c r="F148" s="191" t="s">
        <v>396</v>
      </c>
      <c r="G148" s="193">
        <v>1000</v>
      </c>
      <c r="H148" s="4" t="s">
        <v>142</v>
      </c>
      <c r="I148" s="4" t="s">
        <v>142</v>
      </c>
      <c r="J148" s="191" t="s">
        <v>306</v>
      </c>
      <c r="K148" s="191" t="s">
        <v>79</v>
      </c>
    </row>
    <row r="149" spans="1:11" ht="19.2" customHeight="1">
      <c r="A149" s="191" t="s">
        <v>7</v>
      </c>
      <c r="B149" s="191" t="s">
        <v>300</v>
      </c>
      <c r="C149" s="4" t="s">
        <v>142</v>
      </c>
      <c r="D149" s="191" t="s">
        <v>760</v>
      </c>
      <c r="E149" s="191" t="s">
        <v>142</v>
      </c>
      <c r="F149" s="191" t="s">
        <v>418</v>
      </c>
      <c r="G149" s="193">
        <v>908</v>
      </c>
      <c r="H149" s="4" t="s">
        <v>142</v>
      </c>
      <c r="I149" s="4" t="s">
        <v>142</v>
      </c>
      <c r="J149" s="191" t="s">
        <v>408</v>
      </c>
      <c r="K149" s="191" t="s">
        <v>86</v>
      </c>
    </row>
    <row r="150" spans="1:11" ht="26.55" customHeight="1">
      <c r="A150" s="191" t="s">
        <v>7</v>
      </c>
      <c r="B150" s="191" t="s">
        <v>388</v>
      </c>
      <c r="C150" s="4" t="s">
        <v>142</v>
      </c>
      <c r="D150" s="191" t="s">
        <v>765</v>
      </c>
      <c r="E150" s="191" t="s">
        <v>142</v>
      </c>
      <c r="F150" s="191" t="s">
        <v>435</v>
      </c>
      <c r="G150" s="193">
        <v>1617</v>
      </c>
      <c r="H150" s="4" t="s">
        <v>142</v>
      </c>
      <c r="I150" s="4" t="s">
        <v>142</v>
      </c>
      <c r="J150" s="191" t="s">
        <v>306</v>
      </c>
      <c r="K150" s="191" t="s">
        <v>79</v>
      </c>
    </row>
    <row r="151" spans="1:11">
      <c r="A151" s="204" t="s">
        <v>791</v>
      </c>
      <c r="B151" s="73" t="s">
        <v>388</v>
      </c>
      <c r="C151" s="205"/>
      <c r="D151" s="73" t="s">
        <v>765</v>
      </c>
      <c r="E151" s="206"/>
      <c r="F151" s="204"/>
      <c r="G151" s="118">
        <v>27866</v>
      </c>
      <c r="H151" s="204"/>
      <c r="I151" s="204"/>
      <c r="J151" s="191" t="s">
        <v>1107</v>
      </c>
      <c r="K151" s="191" t="s">
        <v>86</v>
      </c>
    </row>
    <row r="152" spans="1:11">
      <c r="A152" s="204" t="s">
        <v>791</v>
      </c>
      <c r="B152" s="73" t="s">
        <v>302</v>
      </c>
      <c r="C152" s="205"/>
      <c r="D152" s="73" t="s">
        <v>761</v>
      </c>
      <c r="E152" s="204"/>
      <c r="F152" s="204"/>
      <c r="G152" s="118">
        <v>500</v>
      </c>
      <c r="H152" s="204"/>
      <c r="I152" s="204"/>
      <c r="J152" s="191" t="s">
        <v>1107</v>
      </c>
      <c r="K152" s="191" t="s">
        <v>86</v>
      </c>
    </row>
    <row r="153" spans="1:11">
      <c r="A153" s="195" t="s">
        <v>792</v>
      </c>
      <c r="B153" s="191" t="s">
        <v>308</v>
      </c>
      <c r="C153" s="194"/>
      <c r="D153" s="191" t="s">
        <v>761</v>
      </c>
      <c r="E153" s="195"/>
      <c r="F153" s="195" t="s">
        <v>793</v>
      </c>
      <c r="G153" s="193">
        <v>7400</v>
      </c>
      <c r="H153" s="196"/>
      <c r="I153" s="196"/>
      <c r="J153" s="195" t="s">
        <v>794</v>
      </c>
      <c r="K153" s="195" t="s">
        <v>93</v>
      </c>
    </row>
    <row r="154" spans="1:11">
      <c r="A154" s="195" t="s">
        <v>792</v>
      </c>
      <c r="B154" s="191" t="s">
        <v>388</v>
      </c>
      <c r="C154" s="194"/>
      <c r="D154" s="191" t="s">
        <v>765</v>
      </c>
      <c r="E154" s="195"/>
      <c r="F154" s="195" t="s">
        <v>795</v>
      </c>
      <c r="G154" s="193">
        <v>5204.1790000000001</v>
      </c>
      <c r="H154" s="196"/>
      <c r="I154" s="196"/>
      <c r="J154" s="195" t="s">
        <v>796</v>
      </c>
      <c r="K154" s="195" t="s">
        <v>93</v>
      </c>
    </row>
    <row r="155" spans="1:11">
      <c r="A155" s="195" t="s">
        <v>792</v>
      </c>
      <c r="B155" s="191" t="s">
        <v>311</v>
      </c>
      <c r="C155" s="194"/>
      <c r="D155" s="191" t="s">
        <v>761</v>
      </c>
      <c r="E155" s="195"/>
      <c r="F155" s="195" t="s">
        <v>797</v>
      </c>
      <c r="G155" s="193">
        <v>1000</v>
      </c>
      <c r="H155" s="196"/>
      <c r="I155" s="196"/>
      <c r="J155" s="195" t="s">
        <v>91</v>
      </c>
      <c r="K155" s="195" t="s">
        <v>91</v>
      </c>
    </row>
    <row r="156" spans="1:11" ht="28.8">
      <c r="A156" s="195" t="s">
        <v>792</v>
      </c>
      <c r="B156" s="195" t="s">
        <v>301</v>
      </c>
      <c r="C156" s="194"/>
      <c r="D156" s="191" t="s">
        <v>761</v>
      </c>
      <c r="E156" s="195"/>
      <c r="F156" s="195" t="s">
        <v>798</v>
      </c>
      <c r="G156" s="193">
        <v>300</v>
      </c>
      <c r="H156" s="196"/>
      <c r="I156" s="196"/>
      <c r="J156" s="195" t="s">
        <v>799</v>
      </c>
      <c r="K156" s="195" t="s">
        <v>93</v>
      </c>
    </row>
    <row r="157" spans="1:11">
      <c r="A157" s="195" t="s">
        <v>792</v>
      </c>
      <c r="B157" s="195" t="s">
        <v>301</v>
      </c>
      <c r="C157" s="197"/>
      <c r="D157" s="191" t="s">
        <v>771</v>
      </c>
      <c r="E157" s="195"/>
      <c r="F157" s="195" t="s">
        <v>800</v>
      </c>
      <c r="G157" s="193">
        <v>500</v>
      </c>
      <c r="H157" s="195"/>
      <c r="I157" s="195"/>
      <c r="J157" s="195" t="s">
        <v>801</v>
      </c>
      <c r="K157" s="195" t="s">
        <v>93</v>
      </c>
    </row>
    <row r="158" spans="1:11">
      <c r="A158" s="195" t="s">
        <v>792</v>
      </c>
      <c r="B158" s="191" t="s">
        <v>388</v>
      </c>
      <c r="C158" s="197"/>
      <c r="D158" s="191" t="s">
        <v>765</v>
      </c>
      <c r="E158" s="195"/>
      <c r="F158" s="195" t="s">
        <v>802</v>
      </c>
      <c r="G158" s="193">
        <v>5933.9</v>
      </c>
      <c r="H158" s="195"/>
      <c r="I158" s="195"/>
      <c r="J158" s="195" t="s">
        <v>803</v>
      </c>
      <c r="K158" s="195" t="s">
        <v>93</v>
      </c>
    </row>
    <row r="159" spans="1:11" ht="28.8">
      <c r="A159" s="195" t="s">
        <v>589</v>
      </c>
      <c r="B159" s="195" t="s">
        <v>300</v>
      </c>
      <c r="C159" s="197"/>
      <c r="D159" s="201" t="s">
        <v>760</v>
      </c>
      <c r="E159" s="195"/>
      <c r="F159" s="195" t="s">
        <v>804</v>
      </c>
      <c r="G159" s="193">
        <v>421</v>
      </c>
      <c r="H159" s="195"/>
      <c r="I159" s="195"/>
      <c r="J159" s="195" t="s">
        <v>310</v>
      </c>
      <c r="K159" s="195" t="s">
        <v>79</v>
      </c>
    </row>
    <row r="160" spans="1:11" ht="28.8">
      <c r="A160" s="195" t="s">
        <v>589</v>
      </c>
      <c r="B160" s="191" t="s">
        <v>302</v>
      </c>
      <c r="C160" s="197"/>
      <c r="D160" s="201" t="s">
        <v>761</v>
      </c>
      <c r="E160" s="195"/>
      <c r="F160" s="195" t="s">
        <v>805</v>
      </c>
      <c r="G160" s="193">
        <v>370095</v>
      </c>
      <c r="H160" s="195"/>
      <c r="I160" s="195"/>
      <c r="J160" s="195" t="s">
        <v>310</v>
      </c>
      <c r="K160" s="195" t="s">
        <v>79</v>
      </c>
    </row>
    <row r="161" spans="1:11">
      <c r="A161" s="191" t="s">
        <v>713</v>
      </c>
      <c r="B161" s="191" t="s">
        <v>300</v>
      </c>
      <c r="C161" s="4"/>
      <c r="D161" s="191" t="s">
        <v>806</v>
      </c>
      <c r="E161" s="191"/>
      <c r="F161" s="191" t="s">
        <v>807</v>
      </c>
      <c r="G161" s="193">
        <v>18605</v>
      </c>
      <c r="H161" s="4"/>
      <c r="I161" s="4"/>
      <c r="J161" s="191" t="s">
        <v>1108</v>
      </c>
      <c r="K161" s="191" t="s">
        <v>808</v>
      </c>
    </row>
    <row r="162" spans="1:11">
      <c r="A162" s="191" t="s">
        <v>713</v>
      </c>
      <c r="B162" s="191" t="s">
        <v>388</v>
      </c>
      <c r="C162" s="4"/>
      <c r="D162" s="191" t="s">
        <v>765</v>
      </c>
      <c r="E162" s="191"/>
      <c r="F162" s="191" t="s">
        <v>809</v>
      </c>
      <c r="G162" s="193">
        <v>39959</v>
      </c>
      <c r="H162" s="4"/>
      <c r="I162" s="4"/>
      <c r="J162" s="191" t="s">
        <v>1108</v>
      </c>
      <c r="K162" s="191" t="s">
        <v>808</v>
      </c>
    </row>
    <row r="163" spans="1:11">
      <c r="A163" s="191" t="s">
        <v>713</v>
      </c>
      <c r="B163" s="191" t="s">
        <v>302</v>
      </c>
      <c r="C163" s="4"/>
      <c r="D163" s="191" t="s">
        <v>806</v>
      </c>
      <c r="E163" s="191"/>
      <c r="F163" s="191" t="s">
        <v>810</v>
      </c>
      <c r="G163" s="193">
        <v>239513</v>
      </c>
      <c r="H163" s="4"/>
      <c r="I163" s="4"/>
      <c r="J163" s="191" t="s">
        <v>1108</v>
      </c>
      <c r="K163" s="191" t="s">
        <v>808</v>
      </c>
    </row>
    <row r="164" spans="1:11">
      <c r="A164" s="191" t="s">
        <v>713</v>
      </c>
      <c r="B164" s="191" t="s">
        <v>302</v>
      </c>
      <c r="C164" s="4"/>
      <c r="D164" s="191" t="s">
        <v>762</v>
      </c>
      <c r="E164" s="191"/>
      <c r="F164" s="191" t="s">
        <v>811</v>
      </c>
      <c r="G164" s="193">
        <v>196319</v>
      </c>
      <c r="H164" s="4"/>
      <c r="I164" s="4"/>
      <c r="J164" s="191" t="s">
        <v>1108</v>
      </c>
      <c r="K164" s="191" t="s">
        <v>808</v>
      </c>
    </row>
    <row r="165" spans="1:11">
      <c r="A165" s="191" t="s">
        <v>529</v>
      </c>
      <c r="B165" s="191" t="s">
        <v>388</v>
      </c>
      <c r="C165" s="4"/>
      <c r="D165" s="201" t="s">
        <v>761</v>
      </c>
      <c r="E165" s="191"/>
      <c r="F165" s="191" t="s">
        <v>435</v>
      </c>
      <c r="G165" s="193">
        <v>2000</v>
      </c>
      <c r="H165" s="4"/>
      <c r="I165" s="4"/>
      <c r="J165" s="191" t="s">
        <v>82</v>
      </c>
      <c r="K165" s="191" t="s">
        <v>82</v>
      </c>
    </row>
    <row r="166" spans="1:11">
      <c r="A166" s="191" t="s">
        <v>529</v>
      </c>
      <c r="B166" s="191" t="s">
        <v>302</v>
      </c>
      <c r="C166" s="4"/>
      <c r="D166" s="201" t="s">
        <v>761</v>
      </c>
      <c r="E166" s="191"/>
      <c r="F166" s="191" t="s">
        <v>417</v>
      </c>
      <c r="G166" s="193">
        <v>1000</v>
      </c>
      <c r="H166" s="4"/>
      <c r="I166" s="4"/>
      <c r="J166" s="191" t="s">
        <v>82</v>
      </c>
      <c r="K166" s="191" t="s">
        <v>82</v>
      </c>
    </row>
    <row r="167" spans="1:11">
      <c r="A167" s="191" t="s">
        <v>713</v>
      </c>
      <c r="B167" s="191" t="s">
        <v>302</v>
      </c>
      <c r="C167" s="4"/>
      <c r="D167" s="201" t="s">
        <v>806</v>
      </c>
      <c r="E167" s="191"/>
      <c r="F167" s="191" t="s">
        <v>812</v>
      </c>
      <c r="G167" s="193">
        <v>711806</v>
      </c>
      <c r="H167" s="4"/>
      <c r="I167" s="4"/>
      <c r="J167" s="191" t="s">
        <v>808</v>
      </c>
      <c r="K167" s="191" t="s">
        <v>808</v>
      </c>
    </row>
    <row r="168" spans="1:11">
      <c r="A168" s="191" t="s">
        <v>50</v>
      </c>
      <c r="B168" s="191" t="s">
        <v>302</v>
      </c>
      <c r="C168" s="4"/>
      <c r="D168" s="201" t="s">
        <v>806</v>
      </c>
      <c r="E168" s="191"/>
      <c r="F168" s="191" t="s">
        <v>813</v>
      </c>
      <c r="G168" s="244">
        <v>2494</v>
      </c>
      <c r="H168" s="4"/>
      <c r="I168" s="4"/>
      <c r="J168" s="191" t="s">
        <v>814</v>
      </c>
      <c r="K168" s="191" t="s">
        <v>645</v>
      </c>
    </row>
    <row r="169" spans="1:11">
      <c r="G169" s="40">
        <f>SUBTOTAL(9,G98:G168)</f>
        <v>5105074.0789999999</v>
      </c>
    </row>
    <row r="170" spans="1:11">
      <c r="G170" s="10" t="s">
        <v>816</v>
      </c>
    </row>
    <row r="172" spans="1:11">
      <c r="A172" s="64"/>
    </row>
  </sheetData>
  <autoFilter ref="A1:K170"/>
  <pageMargins left="0.7" right="0.7" top="0.75" bottom="0.75" header="0.3" footer="0.3"/>
  <pageSetup paperSize="9"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2:C83"/>
  <sheetViews>
    <sheetView topLeftCell="A43" workbookViewId="0">
      <selection activeCell="A54" sqref="A54:XFD54"/>
    </sheetView>
  </sheetViews>
  <sheetFormatPr baseColWidth="10" defaultRowHeight="14.4"/>
  <cols>
    <col min="1" max="1" width="19.5546875" style="260" customWidth="1"/>
    <col min="2" max="2" width="26.109375" style="274" customWidth="1"/>
    <col min="3" max="3" width="27.21875" style="260" bestFit="1" customWidth="1"/>
    <col min="4" max="4" width="10.5546875" style="260" customWidth="1"/>
    <col min="5" max="5" width="9.44140625" style="260" customWidth="1"/>
    <col min="6" max="6" width="34.109375" style="260" bestFit="1" customWidth="1"/>
    <col min="7" max="7" width="20.21875" style="260" bestFit="1" customWidth="1"/>
    <col min="8" max="8" width="33.33203125" style="260" bestFit="1" customWidth="1"/>
    <col min="9" max="9" width="47.6640625" style="260" bestFit="1" customWidth="1"/>
    <col min="10" max="10" width="7.44140625" style="260" customWidth="1"/>
    <col min="11" max="11" width="22.88671875" style="260" bestFit="1" customWidth="1"/>
    <col min="12" max="12" width="18.88671875" style="260" bestFit="1" customWidth="1"/>
    <col min="13" max="13" width="16.21875" style="260" bestFit="1" customWidth="1"/>
    <col min="14" max="14" width="13.44140625" style="260" bestFit="1" customWidth="1"/>
    <col min="15" max="15" width="26.77734375" style="260" bestFit="1" customWidth="1"/>
    <col min="16" max="16" width="18.109375" style="260" bestFit="1" customWidth="1"/>
    <col min="17" max="17" width="5.5546875" style="260" customWidth="1"/>
    <col min="18" max="18" width="5.88671875" style="260" customWidth="1"/>
    <col min="19" max="19" width="11.88671875" style="260" bestFit="1" customWidth="1"/>
    <col min="20" max="16384" width="11.5546875" style="260"/>
  </cols>
  <sheetData>
    <row r="2" spans="1:3">
      <c r="A2" s="259" t="s">
        <v>857</v>
      </c>
      <c r="B2" s="260" t="s">
        <v>1109</v>
      </c>
      <c r="C2" s="260" t="s">
        <v>1110</v>
      </c>
    </row>
    <row r="3" spans="1:3">
      <c r="A3" s="329" t="s">
        <v>311</v>
      </c>
      <c r="B3" s="330">
        <v>1078852</v>
      </c>
      <c r="C3" s="356">
        <v>0.14834111982840498</v>
      </c>
    </row>
    <row r="4" spans="1:3">
      <c r="A4" s="329" t="s">
        <v>301</v>
      </c>
      <c r="B4" s="330">
        <v>68158</v>
      </c>
      <c r="C4" s="356">
        <v>9.371659917453392E-3</v>
      </c>
    </row>
    <row r="5" spans="1:3">
      <c r="A5" s="329" t="s">
        <v>88</v>
      </c>
      <c r="B5" s="330">
        <v>20415.7</v>
      </c>
      <c r="C5" s="356">
        <v>2.8071392555056372E-3</v>
      </c>
    </row>
    <row r="6" spans="1:3">
      <c r="A6" s="329" t="s">
        <v>302</v>
      </c>
      <c r="B6" s="330">
        <v>2738579</v>
      </c>
      <c r="C6" s="356">
        <v>0.37655199749229129</v>
      </c>
    </row>
    <row r="7" spans="1:3">
      <c r="A7" s="329" t="s">
        <v>308</v>
      </c>
      <c r="B7" s="330">
        <v>1296995</v>
      </c>
      <c r="C7" s="356">
        <v>0.17833557402854341</v>
      </c>
    </row>
    <row r="8" spans="1:3">
      <c r="A8" s="329" t="s">
        <v>388</v>
      </c>
      <c r="B8" s="330">
        <v>1215718.0789999999</v>
      </c>
      <c r="C8" s="356">
        <v>0.16716007500055363</v>
      </c>
    </row>
    <row r="9" spans="1:3">
      <c r="A9" s="329" t="s">
        <v>316</v>
      </c>
      <c r="B9" s="330">
        <v>249875</v>
      </c>
      <c r="C9" s="356">
        <v>3.4357573899962822E-2</v>
      </c>
    </row>
    <row r="10" spans="1:3">
      <c r="A10" s="329" t="s">
        <v>300</v>
      </c>
      <c r="B10" s="330">
        <v>590892</v>
      </c>
      <c r="C10" s="356">
        <v>8.1247085770472571E-2</v>
      </c>
    </row>
    <row r="11" spans="1:3">
      <c r="A11" s="329" t="s">
        <v>815</v>
      </c>
      <c r="B11" s="330">
        <v>13293</v>
      </c>
      <c r="C11" s="356">
        <v>1.8277748068122293E-3</v>
      </c>
    </row>
    <row r="12" spans="1:3">
      <c r="A12" s="329" t="s">
        <v>858</v>
      </c>
      <c r="B12" s="330">
        <v>7272777.7790000001</v>
      </c>
      <c r="C12" s="356">
        <v>1</v>
      </c>
    </row>
    <row r="14" spans="1:3">
      <c r="A14" s="285" t="s">
        <v>1111</v>
      </c>
      <c r="B14" s="242" t="s">
        <v>984</v>
      </c>
      <c r="C14" s="285" t="s">
        <v>967</v>
      </c>
    </row>
    <row r="15" spans="1:3" ht="18.600000000000001" customHeight="1">
      <c r="A15" s="321" t="s">
        <v>88</v>
      </c>
      <c r="B15" s="395">
        <f>VLOOKUP(A15,$A$3:$C$11,2,0)/1000000</f>
        <v>2.0415700000000002E-2</v>
      </c>
      <c r="C15" s="324">
        <f t="shared" ref="C15:C23" si="0">B15/$B$24</f>
        <v>2.8150414689189162E-3</v>
      </c>
    </row>
    <row r="16" spans="1:3" ht="18.600000000000001" customHeight="1">
      <c r="A16" s="321" t="s">
        <v>815</v>
      </c>
      <c r="B16" s="395">
        <f>VLOOKUP(A16,$A$3:$C$11,2,0)/1000000</f>
        <v>1.3292999999999999E-2</v>
      </c>
      <c r="C16" s="324">
        <f t="shared" si="0"/>
        <v>1.8329200686892512E-3</v>
      </c>
    </row>
    <row r="17" spans="1:3" ht="18.600000000000001" customHeight="1">
      <c r="A17" s="321" t="s">
        <v>301</v>
      </c>
      <c r="B17" s="395">
        <f t="shared" ref="B17:B22" si="1">VLOOKUP(A17,$A$3:$C$11,2,0)/1000000</f>
        <v>6.8157999999999996E-2</v>
      </c>
      <c r="C17" s="324">
        <f t="shared" si="0"/>
        <v>9.3980415287536288E-3</v>
      </c>
    </row>
    <row r="18" spans="1:3" ht="18.600000000000001" customHeight="1">
      <c r="A18" s="321" t="s">
        <v>316</v>
      </c>
      <c r="B18" s="47">
        <f t="shared" si="1"/>
        <v>0.24987500000000001</v>
      </c>
      <c r="C18" s="324">
        <f t="shared" si="0"/>
        <v>3.4454291895262674E-2</v>
      </c>
    </row>
    <row r="19" spans="1:3" ht="18.600000000000001" customHeight="1">
      <c r="A19" s="321" t="s">
        <v>300</v>
      </c>
      <c r="B19" s="47">
        <f t="shared" si="1"/>
        <v>0.59089199999999997</v>
      </c>
      <c r="C19" s="324">
        <f t="shared" si="0"/>
        <v>8.1475799686145267E-2</v>
      </c>
    </row>
    <row r="20" spans="1:3" ht="18.600000000000001" customHeight="1">
      <c r="A20" s="321" t="s">
        <v>311</v>
      </c>
      <c r="B20" s="47">
        <f>VLOOKUP(A20,$A$3:$C$11,2,0)/1000000</f>
        <v>1.0788519999999999</v>
      </c>
      <c r="C20" s="324">
        <f t="shared" si="0"/>
        <v>0.14875870623226781</v>
      </c>
    </row>
    <row r="21" spans="1:3" ht="18.600000000000001" customHeight="1">
      <c r="A21" s="321" t="s">
        <v>388</v>
      </c>
      <c r="B21" s="47">
        <f t="shared" si="1"/>
        <v>1.215718079</v>
      </c>
      <c r="C21" s="324">
        <f t="shared" si="0"/>
        <v>0.16763063754362781</v>
      </c>
    </row>
    <row r="22" spans="1:3" ht="18.600000000000001" customHeight="1">
      <c r="A22" s="321" t="s">
        <v>308</v>
      </c>
      <c r="B22" s="47">
        <f t="shared" si="1"/>
        <v>1.2969949999999999</v>
      </c>
      <c r="C22" s="324">
        <f t="shared" si="0"/>
        <v>0.17883759606481722</v>
      </c>
    </row>
    <row r="23" spans="1:3" ht="18.600000000000001" customHeight="1">
      <c r="A23" s="321" t="s">
        <v>302</v>
      </c>
      <c r="B23" s="47">
        <f>VLOOKUP(A23,$A$3:$C$11,2,0)/1000000</f>
        <v>2.7385790000000001</v>
      </c>
      <c r="C23" s="324">
        <f t="shared" si="0"/>
        <v>0.3776120069804364</v>
      </c>
    </row>
    <row r="24" spans="1:3">
      <c r="A24" s="321"/>
      <c r="B24" s="47">
        <f>SUM(B16:B23)</f>
        <v>7.2523620789999992</v>
      </c>
      <c r="C24" s="324">
        <f>SUM(C16:C23)</f>
        <v>1</v>
      </c>
    </row>
    <row r="26" spans="1:3">
      <c r="B26" s="260"/>
    </row>
    <row r="27" spans="1:3">
      <c r="A27" s="259" t="s">
        <v>857</v>
      </c>
      <c r="B27" s="260" t="s">
        <v>1109</v>
      </c>
      <c r="C27" s="260" t="s">
        <v>1110</v>
      </c>
    </row>
    <row r="28" spans="1:3">
      <c r="A28" s="329" t="s">
        <v>762</v>
      </c>
      <c r="B28" s="330">
        <v>237207</v>
      </c>
      <c r="C28" s="356">
        <v>3.2615735996352105E-2</v>
      </c>
    </row>
    <row r="29" spans="1:3">
      <c r="A29" s="329" t="s">
        <v>760</v>
      </c>
      <c r="B29" s="330">
        <v>539667</v>
      </c>
      <c r="C29" s="356">
        <v>7.4203697184076989E-2</v>
      </c>
    </row>
    <row r="30" spans="1:3">
      <c r="A30" s="329" t="s">
        <v>765</v>
      </c>
      <c r="B30" s="330">
        <v>1081216.0789999999</v>
      </c>
      <c r="C30" s="356">
        <v>0.14866617843349891</v>
      </c>
    </row>
    <row r="31" spans="1:3">
      <c r="A31" s="329" t="s">
        <v>764</v>
      </c>
      <c r="B31" s="330">
        <v>53432</v>
      </c>
      <c r="C31" s="356">
        <v>7.346848978980745E-3</v>
      </c>
    </row>
    <row r="32" spans="1:3">
      <c r="A32" s="329" t="s">
        <v>771</v>
      </c>
      <c r="B32" s="330">
        <v>154121</v>
      </c>
      <c r="C32" s="356">
        <v>2.1191490333311337E-2</v>
      </c>
    </row>
    <row r="33" spans="1:3">
      <c r="A33" s="329" t="s">
        <v>761</v>
      </c>
      <c r="B33" s="330">
        <v>5207134.7</v>
      </c>
      <c r="C33" s="356">
        <v>0.71597604907377987</v>
      </c>
    </row>
    <row r="34" spans="1:3">
      <c r="A34" s="329" t="s">
        <v>858</v>
      </c>
      <c r="B34" s="330">
        <v>7272777.7790000001</v>
      </c>
      <c r="C34" s="356">
        <v>1</v>
      </c>
    </row>
    <row r="35" spans="1:3">
      <c r="B35" s="260"/>
    </row>
    <row r="36" spans="1:3">
      <c r="A36" s="285" t="s">
        <v>1112</v>
      </c>
      <c r="B36" s="285" t="s">
        <v>984</v>
      </c>
      <c r="C36" s="285" t="s">
        <v>967</v>
      </c>
    </row>
    <row r="37" spans="1:3" ht="22.2" customHeight="1">
      <c r="A37" s="321" t="s">
        <v>764</v>
      </c>
      <c r="B37" s="47">
        <f>VLOOKUP(A37,$A$28:$C$33,2,0)/1000000</f>
        <v>5.3432E-2</v>
      </c>
      <c r="C37" s="324">
        <f>+B37/$B$43</f>
        <v>7.346848978980745E-3</v>
      </c>
    </row>
    <row r="38" spans="1:3" ht="22.2" customHeight="1">
      <c r="A38" s="321" t="s">
        <v>771</v>
      </c>
      <c r="B38" s="47">
        <f t="shared" ref="B38:B41" si="2">VLOOKUP(A38,$A$28:$C$33,2,0)/1000000</f>
        <v>0.15412100000000001</v>
      </c>
      <c r="C38" s="324">
        <f t="shared" ref="C38:C42" si="3">+B38/$B$43</f>
        <v>2.1191490333311337E-2</v>
      </c>
    </row>
    <row r="39" spans="1:3" ht="22.2" customHeight="1">
      <c r="A39" s="321" t="s">
        <v>762</v>
      </c>
      <c r="B39" s="47">
        <f t="shared" si="2"/>
        <v>0.237207</v>
      </c>
      <c r="C39" s="324">
        <f t="shared" si="3"/>
        <v>3.2615735996352105E-2</v>
      </c>
    </row>
    <row r="40" spans="1:3" ht="22.2" customHeight="1">
      <c r="A40" s="321" t="s">
        <v>760</v>
      </c>
      <c r="B40" s="47">
        <f t="shared" si="2"/>
        <v>0.53966700000000001</v>
      </c>
      <c r="C40" s="324">
        <f t="shared" si="3"/>
        <v>7.4203697184076989E-2</v>
      </c>
    </row>
    <row r="41" spans="1:3" ht="22.2" customHeight="1">
      <c r="A41" s="321" t="s">
        <v>765</v>
      </c>
      <c r="B41" s="47">
        <f t="shared" si="2"/>
        <v>1.0812160789999998</v>
      </c>
      <c r="C41" s="324">
        <f t="shared" si="3"/>
        <v>0.14866617843349889</v>
      </c>
    </row>
    <row r="42" spans="1:3" ht="22.2" customHeight="1">
      <c r="A42" s="321" t="s">
        <v>761</v>
      </c>
      <c r="B42" s="47">
        <f>VLOOKUP(A42,$A$28:$C$33,2,0)/1000000</f>
        <v>5.2071347000000001</v>
      </c>
      <c r="C42" s="324">
        <f t="shared" si="3"/>
        <v>0.71597604907377987</v>
      </c>
    </row>
    <row r="43" spans="1:3">
      <c r="B43" s="50">
        <f>SUM(B37:B42)</f>
        <v>7.2727777790000001</v>
      </c>
      <c r="C43" s="386">
        <f>SUM(C37:C42)</f>
        <v>1</v>
      </c>
    </row>
    <row r="46" spans="1:3" ht="25.2" customHeight="1">
      <c r="A46" s="259" t="s">
        <v>857</v>
      </c>
      <c r="B46" s="260" t="s">
        <v>1109</v>
      </c>
      <c r="C46" s="260" t="s">
        <v>1110</v>
      </c>
    </row>
    <row r="47" spans="1:3">
      <c r="A47" s="329" t="s">
        <v>93</v>
      </c>
      <c r="B47" s="330">
        <v>3033465.7790000001</v>
      </c>
      <c r="C47" s="356">
        <v>0.4170986480240152</v>
      </c>
    </row>
    <row r="48" spans="1:3">
      <c r="A48" s="329" t="s">
        <v>82</v>
      </c>
      <c r="B48" s="330">
        <v>1307369</v>
      </c>
      <c r="C48" s="356">
        <v>0.17976198912264332</v>
      </c>
    </row>
    <row r="49" spans="1:3">
      <c r="A49" s="329" t="s">
        <v>808</v>
      </c>
      <c r="B49" s="330">
        <v>1206202</v>
      </c>
      <c r="C49" s="356">
        <v>0.1658516232247442</v>
      </c>
    </row>
    <row r="50" spans="1:3">
      <c r="A50" s="329" t="s">
        <v>91</v>
      </c>
      <c r="B50" s="330">
        <v>628703</v>
      </c>
      <c r="C50" s="356">
        <v>8.644606216559611E-2</v>
      </c>
    </row>
    <row r="51" spans="1:3">
      <c r="A51" s="329" t="s">
        <v>79</v>
      </c>
      <c r="B51" s="330">
        <v>591304</v>
      </c>
      <c r="C51" s="356">
        <v>8.1303735377063008E-2</v>
      </c>
    </row>
    <row r="52" spans="1:3">
      <c r="A52" s="329" t="s">
        <v>86</v>
      </c>
      <c r="B52" s="330">
        <v>206155</v>
      </c>
      <c r="C52" s="356">
        <v>2.834611564721095E-2</v>
      </c>
    </row>
    <row r="53" spans="1:3">
      <c r="A53" s="329" t="s">
        <v>363</v>
      </c>
      <c r="B53" s="330">
        <v>120302</v>
      </c>
      <c r="C53" s="356">
        <v>1.6541410126316471E-2</v>
      </c>
    </row>
    <row r="54" spans="1:3">
      <c r="A54" s="329" t="s">
        <v>286</v>
      </c>
      <c r="B54" s="330">
        <v>99215</v>
      </c>
      <c r="C54" s="356">
        <v>1.3641967761820157E-2</v>
      </c>
    </row>
    <row r="55" spans="1:3">
      <c r="A55" s="329" t="s">
        <v>241</v>
      </c>
      <c r="B55" s="330">
        <v>56553</v>
      </c>
      <c r="C55" s="332">
        <v>7.7759834988077939E-3</v>
      </c>
    </row>
    <row r="56" spans="1:3">
      <c r="A56" s="329" t="s">
        <v>376</v>
      </c>
      <c r="B56" s="330">
        <v>13543</v>
      </c>
      <c r="C56" s="332">
        <v>1.8621495680928326E-3</v>
      </c>
    </row>
    <row r="57" spans="1:3">
      <c r="A57" s="329" t="s">
        <v>600</v>
      </c>
      <c r="B57" s="330">
        <v>5000</v>
      </c>
      <c r="C57" s="356">
        <v>6.8749522561206255E-4</v>
      </c>
    </row>
    <row r="58" spans="1:3">
      <c r="A58" s="329" t="s">
        <v>645</v>
      </c>
      <c r="B58" s="330">
        <v>2494</v>
      </c>
      <c r="C58" s="332">
        <v>3.4292261853529677E-4</v>
      </c>
    </row>
    <row r="59" spans="1:3">
      <c r="A59" s="329" t="s">
        <v>770</v>
      </c>
      <c r="B59" s="330">
        <v>2472</v>
      </c>
      <c r="C59" s="332">
        <v>3.3989763954260369E-4</v>
      </c>
    </row>
    <row r="60" spans="1:3">
      <c r="A60" s="329" t="s">
        <v>858</v>
      </c>
      <c r="B60" s="330">
        <v>7272777.7790000001</v>
      </c>
      <c r="C60" s="356">
        <v>1</v>
      </c>
    </row>
    <row r="61" spans="1:3">
      <c r="A61"/>
      <c r="B61"/>
      <c r="C61"/>
    </row>
    <row r="62" spans="1:3">
      <c r="A62"/>
      <c r="B62"/>
      <c r="C62"/>
    </row>
    <row r="63" spans="1:3">
      <c r="A63"/>
      <c r="B63"/>
      <c r="C63"/>
    </row>
    <row r="64" spans="1:3">
      <c r="A64"/>
      <c r="B64"/>
      <c r="C64"/>
    </row>
    <row r="65" spans="1:3">
      <c r="A65"/>
      <c r="B65"/>
      <c r="C65"/>
    </row>
    <row r="66" spans="1:3">
      <c r="A66"/>
      <c r="B66"/>
      <c r="C66"/>
    </row>
    <row r="67" spans="1:3">
      <c r="A67"/>
      <c r="B67"/>
      <c r="C67"/>
    </row>
    <row r="68" spans="1:3">
      <c r="A68"/>
      <c r="B68"/>
      <c r="C68"/>
    </row>
    <row r="69" spans="1:3">
      <c r="A69"/>
      <c r="B69"/>
      <c r="C69"/>
    </row>
    <row r="70" spans="1:3">
      <c r="A70"/>
      <c r="B70"/>
      <c r="C70"/>
    </row>
    <row r="71" spans="1:3">
      <c r="A71"/>
      <c r="B71"/>
      <c r="C71"/>
    </row>
    <row r="72" spans="1:3">
      <c r="A72"/>
      <c r="B72"/>
      <c r="C72"/>
    </row>
    <row r="73" spans="1:3">
      <c r="A73"/>
      <c r="B73"/>
      <c r="C73"/>
    </row>
    <row r="74" spans="1:3">
      <c r="A74"/>
      <c r="B74"/>
      <c r="C74"/>
    </row>
    <row r="75" spans="1:3">
      <c r="A75"/>
      <c r="B75"/>
      <c r="C75"/>
    </row>
    <row r="76" spans="1:3">
      <c r="A76"/>
      <c r="B76"/>
      <c r="C76"/>
    </row>
    <row r="77" spans="1:3">
      <c r="A77"/>
      <c r="B77"/>
      <c r="C77"/>
    </row>
    <row r="78" spans="1:3">
      <c r="A78"/>
      <c r="B78"/>
      <c r="C78"/>
    </row>
    <row r="79" spans="1:3">
      <c r="A79"/>
      <c r="B79"/>
      <c r="C79"/>
    </row>
    <row r="80" spans="1:3">
      <c r="A80"/>
      <c r="B80"/>
      <c r="C80"/>
    </row>
    <row r="81" spans="1:3">
      <c r="A81"/>
      <c r="B81"/>
      <c r="C81"/>
    </row>
    <row r="82" spans="1:3">
      <c r="A82"/>
      <c r="B82"/>
      <c r="C82"/>
    </row>
    <row r="83" spans="1:3">
      <c r="A83"/>
      <c r="B83"/>
      <c r="C83"/>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22</vt:i4>
      </vt:variant>
    </vt:vector>
  </HeadingPairs>
  <TitlesOfParts>
    <vt:vector size="22" baseType="lpstr">
      <vt:lpstr>Requete_INFOTITREMINIER OK</vt:lpstr>
      <vt:lpstr>INFOTITRE</vt:lpstr>
      <vt:lpstr>Requete_SONDAGE OK</vt:lpstr>
      <vt:lpstr>SONDAGE</vt:lpstr>
      <vt:lpstr>Requete_PRODUCTION_TRANSFOR OK</vt:lpstr>
      <vt:lpstr>PRODUCTION</vt:lpstr>
      <vt:lpstr>Requete_PRODUCTIONELECTRICIT OK</vt:lpstr>
      <vt:lpstr>Requete_PRODUCTION CIMICS ok</vt:lpstr>
      <vt:lpstr>Requete_exportationdetail OK</vt:lpstr>
      <vt:lpstr>EXPORTATION</vt:lpstr>
      <vt:lpstr>Charge rectifiées OK</vt:lpstr>
      <vt:lpstr>Charge rectifiées OK T</vt:lpstr>
      <vt:lpstr>CHARGE</vt:lpstr>
      <vt:lpstr>FOURNISSEURS OK</vt:lpstr>
      <vt:lpstr>FOURNISSEUR</vt:lpstr>
      <vt:lpstr>Fournisseurs</vt:lpstr>
      <vt:lpstr>Requete_depensestravminiers</vt:lpstr>
      <vt:lpstr>DEPENSES</vt:lpstr>
      <vt:lpstr>Requete_MainOuvre ok</vt:lpstr>
      <vt:lpstr>MAIN D'OEUVRE</vt:lpstr>
      <vt:lpstr>Requete_RealisationSociales OK</vt:lpstr>
      <vt:lpstr>RSE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Fallou DIONE</dc:creator>
  <cp:lastModifiedBy>Fallou DIONE</cp:lastModifiedBy>
  <dcterms:created xsi:type="dcterms:W3CDTF">2023-09-01T13:37:16Z</dcterms:created>
  <dcterms:modified xsi:type="dcterms:W3CDTF">2024-02-28T17:30:52Z</dcterms:modified>
</cp:coreProperties>
</file>